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C:\Users\Gabriel Rojas\Documents\CUBHIC 2\Calculadoras finales\"/>
    </mc:Choice>
  </mc:AlternateContent>
  <xr:revisionPtr revIDLastSave="0" documentId="13_ncr:1_{EACA325B-63FC-4EFB-A677-47635F288AA8}" xr6:coauthVersionLast="47" xr6:coauthVersionMax="47" xr10:uidLastSave="{00000000-0000-0000-0000-000000000000}"/>
  <bookViews>
    <workbookView xWindow="-110" yWindow="-110" windowWidth="19420" windowHeight="10420" xr2:uid="{9D49EF46-7918-4CF4-A6C7-B14DCD27E2D9}"/>
  </bookViews>
  <sheets>
    <sheet name="Instrucciones" sheetId="13" r:id="rId1"/>
    <sheet name="Entradas" sheetId="6" r:id="rId2"/>
    <sheet name="Observaciones" sheetId="1" r:id="rId3"/>
    <sheet name="Escenarios" sheetId="8" r:id="rId4"/>
    <sheet name="Constantes" sheetId="3" r:id="rId5"/>
    <sheet name="ETo" sheetId="7" r:id="rId6"/>
    <sheet name="Cálculos" sheetId="4" r:id="rId7"/>
    <sheet name="Gráficos" sheetId="15" r:id="rId8"/>
    <sheet name="Evaluación" sheetId="1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1" i="8" l="1"/>
  <c r="L41" i="8"/>
  <c r="K41" i="8"/>
  <c r="M40" i="8"/>
  <c r="M39" i="8"/>
  <c r="L39" i="8"/>
  <c r="L76" i="8" s="1"/>
  <c r="S76" i="8" s="1"/>
  <c r="K39" i="8"/>
  <c r="M36" i="8"/>
  <c r="L36" i="8"/>
  <c r="K36" i="8"/>
  <c r="M33" i="8"/>
  <c r="BE735" i="15"/>
  <c r="BE734" i="15"/>
  <c r="BE733" i="15"/>
  <c r="BE732" i="15"/>
  <c r="BE731" i="15"/>
  <c r="BE730" i="15"/>
  <c r="BE729" i="15"/>
  <c r="BE728" i="15"/>
  <c r="BE727" i="15"/>
  <c r="BE726" i="15"/>
  <c r="BE725" i="15"/>
  <c r="BE724" i="15"/>
  <c r="BE723" i="15"/>
  <c r="BE722" i="15"/>
  <c r="BE721" i="15"/>
  <c r="BE720" i="15"/>
  <c r="BE719" i="15"/>
  <c r="BE718" i="15"/>
  <c r="BE717" i="15"/>
  <c r="BE716" i="15"/>
  <c r="BE715" i="15"/>
  <c r="BE714" i="15"/>
  <c r="BE713" i="15"/>
  <c r="BE712" i="15"/>
  <c r="BE711" i="15"/>
  <c r="BE710" i="15"/>
  <c r="BE709" i="15"/>
  <c r="BE708" i="15"/>
  <c r="BE707" i="15"/>
  <c r="BE706" i="15"/>
  <c r="BE705" i="15"/>
  <c r="BE704" i="15"/>
  <c r="BE703" i="15"/>
  <c r="BE702" i="15"/>
  <c r="BE701" i="15"/>
  <c r="BE700" i="15"/>
  <c r="BE699" i="15"/>
  <c r="BE698" i="15"/>
  <c r="BE697" i="15"/>
  <c r="BE696" i="15"/>
  <c r="BE695" i="15"/>
  <c r="BE694" i="15"/>
  <c r="BE693" i="15"/>
  <c r="BE692" i="15"/>
  <c r="BE691" i="15"/>
  <c r="BE690" i="15"/>
  <c r="BE689" i="15"/>
  <c r="BE688" i="15"/>
  <c r="BE687" i="15"/>
  <c r="BE686" i="15"/>
  <c r="BE685" i="15"/>
  <c r="BE684" i="15"/>
  <c r="BE683" i="15"/>
  <c r="BE682" i="15"/>
  <c r="BE681" i="15"/>
  <c r="BE680" i="15"/>
  <c r="BE679" i="15"/>
  <c r="BE678" i="15"/>
  <c r="BE677" i="15"/>
  <c r="BE676" i="15"/>
  <c r="BE675" i="15"/>
  <c r="BE674" i="15"/>
  <c r="BE673" i="15"/>
  <c r="BE672" i="15"/>
  <c r="BE671" i="15"/>
  <c r="BE670" i="15"/>
  <c r="BE669" i="15"/>
  <c r="BE668" i="15"/>
  <c r="BE667" i="15"/>
  <c r="BE666" i="15"/>
  <c r="BE665" i="15"/>
  <c r="BE664" i="15"/>
  <c r="BE663" i="15"/>
  <c r="BE662" i="15"/>
  <c r="BE661" i="15"/>
  <c r="BE660" i="15"/>
  <c r="BE659" i="15"/>
  <c r="BE658" i="15"/>
  <c r="BE657" i="15"/>
  <c r="BE656" i="15"/>
  <c r="BE655" i="15"/>
  <c r="BE654" i="15"/>
  <c r="BE653" i="15"/>
  <c r="BE652" i="15"/>
  <c r="BE651" i="15"/>
  <c r="BE650" i="15"/>
  <c r="BE649" i="15"/>
  <c r="BE648" i="15"/>
  <c r="BE647" i="15"/>
  <c r="BE646" i="15"/>
  <c r="BE645" i="15"/>
  <c r="BE644" i="15"/>
  <c r="BE643" i="15"/>
  <c r="BE642" i="15"/>
  <c r="BE641" i="15"/>
  <c r="BE640" i="15"/>
  <c r="BE639" i="15"/>
  <c r="BE638" i="15"/>
  <c r="BE637" i="15"/>
  <c r="BE636" i="15"/>
  <c r="BE635" i="15"/>
  <c r="BE634" i="15"/>
  <c r="BE633" i="15"/>
  <c r="BE632" i="15"/>
  <c r="BE631" i="15"/>
  <c r="BE630" i="15"/>
  <c r="BE629" i="15"/>
  <c r="BE628" i="15"/>
  <c r="BE627" i="15"/>
  <c r="BE626" i="15"/>
  <c r="BE625" i="15"/>
  <c r="BE624" i="15"/>
  <c r="BE623" i="15"/>
  <c r="BE622" i="15"/>
  <c r="BE621" i="15"/>
  <c r="BE620" i="15"/>
  <c r="BE619" i="15"/>
  <c r="BE618" i="15"/>
  <c r="BE617" i="15"/>
  <c r="BE616" i="15"/>
  <c r="BE615" i="15"/>
  <c r="BE614" i="15"/>
  <c r="BE613" i="15"/>
  <c r="BE612" i="15"/>
  <c r="BE611" i="15"/>
  <c r="BE610" i="15"/>
  <c r="BE609" i="15"/>
  <c r="BE608" i="15"/>
  <c r="BE607" i="15"/>
  <c r="BE606" i="15"/>
  <c r="BE605" i="15"/>
  <c r="BE604" i="15"/>
  <c r="BE603" i="15"/>
  <c r="BE602" i="15"/>
  <c r="BE601" i="15"/>
  <c r="BE600" i="15"/>
  <c r="BE599" i="15"/>
  <c r="BE598" i="15"/>
  <c r="BE597" i="15"/>
  <c r="BE596" i="15"/>
  <c r="BE595" i="15"/>
  <c r="BE594" i="15"/>
  <c r="BE593" i="15"/>
  <c r="BE592" i="15"/>
  <c r="BE591" i="15"/>
  <c r="BE590" i="15"/>
  <c r="BE589" i="15"/>
  <c r="BE588" i="15"/>
  <c r="BE587" i="15"/>
  <c r="BE586" i="15"/>
  <c r="BE585" i="15"/>
  <c r="BE584" i="15"/>
  <c r="BE583" i="15"/>
  <c r="BE582" i="15"/>
  <c r="BE581" i="15"/>
  <c r="BE580" i="15"/>
  <c r="BE579" i="15"/>
  <c r="BE578" i="15"/>
  <c r="BE577" i="15"/>
  <c r="BE576" i="15"/>
  <c r="BE575" i="15"/>
  <c r="BE574" i="15"/>
  <c r="BE573" i="15"/>
  <c r="BE572" i="15"/>
  <c r="BE571" i="15"/>
  <c r="BE570" i="15"/>
  <c r="BE569" i="15"/>
  <c r="BE568" i="15"/>
  <c r="BE567" i="15"/>
  <c r="BE566" i="15"/>
  <c r="BE565" i="15"/>
  <c r="BE564" i="15"/>
  <c r="BE563" i="15"/>
  <c r="BE562" i="15"/>
  <c r="BE561" i="15"/>
  <c r="BE560" i="15"/>
  <c r="BE559" i="15"/>
  <c r="BE558" i="15"/>
  <c r="BE557" i="15"/>
  <c r="BE556" i="15"/>
  <c r="BE555" i="15"/>
  <c r="BE554" i="15"/>
  <c r="BE553" i="15"/>
  <c r="BE552" i="15"/>
  <c r="BE551" i="15"/>
  <c r="BE550" i="15"/>
  <c r="BE549" i="15"/>
  <c r="BE548" i="15"/>
  <c r="BE547" i="15"/>
  <c r="BE546" i="15"/>
  <c r="BE545" i="15"/>
  <c r="BE544" i="15"/>
  <c r="BE543" i="15"/>
  <c r="BE542" i="15"/>
  <c r="BE541" i="15"/>
  <c r="BE540" i="15"/>
  <c r="BE539" i="15"/>
  <c r="BE538" i="15"/>
  <c r="BE537" i="15"/>
  <c r="BE536" i="15"/>
  <c r="BE535" i="15"/>
  <c r="BE534" i="15"/>
  <c r="BE533" i="15"/>
  <c r="BE532" i="15"/>
  <c r="BE531" i="15"/>
  <c r="BE530" i="15"/>
  <c r="BE529" i="15"/>
  <c r="BE528" i="15"/>
  <c r="BE527" i="15"/>
  <c r="BE526" i="15"/>
  <c r="BE525" i="15"/>
  <c r="BE524" i="15"/>
  <c r="BE523" i="15"/>
  <c r="BE522" i="15"/>
  <c r="BE521" i="15"/>
  <c r="BE520" i="15"/>
  <c r="BE519" i="15"/>
  <c r="BE518" i="15"/>
  <c r="BE517" i="15"/>
  <c r="BE516" i="15"/>
  <c r="BE515" i="15"/>
  <c r="BE514" i="15"/>
  <c r="BE513" i="15"/>
  <c r="BE512" i="15"/>
  <c r="BE511" i="15"/>
  <c r="BE510" i="15"/>
  <c r="BE509" i="15"/>
  <c r="BE508" i="15"/>
  <c r="BE507" i="15"/>
  <c r="BE506" i="15"/>
  <c r="BE505" i="15"/>
  <c r="BE504" i="15"/>
  <c r="BE503" i="15"/>
  <c r="BE502" i="15"/>
  <c r="BE501" i="15"/>
  <c r="BE500" i="15"/>
  <c r="BE499" i="15"/>
  <c r="BE498" i="15"/>
  <c r="BE497" i="15"/>
  <c r="BE496" i="15"/>
  <c r="BE495" i="15"/>
  <c r="BE494" i="15"/>
  <c r="BE493" i="15"/>
  <c r="BE492" i="15"/>
  <c r="BE491" i="15"/>
  <c r="BE490" i="15"/>
  <c r="BE489" i="15"/>
  <c r="BE488" i="15"/>
  <c r="BE487" i="15"/>
  <c r="BE486" i="15"/>
  <c r="BE485" i="15"/>
  <c r="BE484" i="15"/>
  <c r="BE483" i="15"/>
  <c r="BE482" i="15"/>
  <c r="BE481" i="15"/>
  <c r="BE480" i="15"/>
  <c r="BE479" i="15"/>
  <c r="BE478" i="15"/>
  <c r="BE477" i="15"/>
  <c r="BE476" i="15"/>
  <c r="BE475" i="15"/>
  <c r="BE474" i="15"/>
  <c r="BE473" i="15"/>
  <c r="BE472" i="15"/>
  <c r="BE471" i="15"/>
  <c r="BE470" i="15"/>
  <c r="BE469" i="15"/>
  <c r="BE468" i="15"/>
  <c r="BE467" i="15"/>
  <c r="BE466" i="15"/>
  <c r="BE465" i="15"/>
  <c r="BE464" i="15"/>
  <c r="BE463" i="15"/>
  <c r="BE462" i="15"/>
  <c r="BE461" i="15"/>
  <c r="BE460" i="15"/>
  <c r="BE459" i="15"/>
  <c r="BE458" i="15"/>
  <c r="BE457" i="15"/>
  <c r="BE456" i="15"/>
  <c r="BE455" i="15"/>
  <c r="BE454" i="15"/>
  <c r="BE453" i="15"/>
  <c r="BE452" i="15"/>
  <c r="BE451" i="15"/>
  <c r="BE450" i="15"/>
  <c r="BE449" i="15"/>
  <c r="BE448" i="15"/>
  <c r="BE447" i="15"/>
  <c r="BE446" i="15"/>
  <c r="BE445" i="15"/>
  <c r="BE444" i="15"/>
  <c r="BE443" i="15"/>
  <c r="BE442" i="15"/>
  <c r="BE441" i="15"/>
  <c r="BE440" i="15"/>
  <c r="BE439" i="15"/>
  <c r="BE438" i="15"/>
  <c r="BE437" i="15"/>
  <c r="BE436" i="15"/>
  <c r="BE435" i="15"/>
  <c r="BE434" i="15"/>
  <c r="BE433" i="15"/>
  <c r="BE432" i="15"/>
  <c r="BE431" i="15"/>
  <c r="BE430" i="15"/>
  <c r="BE429" i="15"/>
  <c r="BE428" i="15"/>
  <c r="BE427" i="15"/>
  <c r="BE426" i="15"/>
  <c r="BE425" i="15"/>
  <c r="BE424" i="15"/>
  <c r="BE423" i="15"/>
  <c r="BE422" i="15"/>
  <c r="BE421" i="15"/>
  <c r="BE420" i="15"/>
  <c r="BE419" i="15"/>
  <c r="BE418" i="15"/>
  <c r="BE417" i="15"/>
  <c r="BE416" i="15"/>
  <c r="BE415" i="15"/>
  <c r="BE414" i="15"/>
  <c r="BE413" i="15"/>
  <c r="BE412" i="15"/>
  <c r="BE411" i="15"/>
  <c r="BE410" i="15"/>
  <c r="BE409" i="15"/>
  <c r="BE408" i="15"/>
  <c r="BE407" i="15"/>
  <c r="BE406" i="15"/>
  <c r="BE405" i="15"/>
  <c r="BE404" i="15"/>
  <c r="BE403" i="15"/>
  <c r="BE402" i="15"/>
  <c r="BE401" i="15"/>
  <c r="BE400" i="15"/>
  <c r="BE399" i="15"/>
  <c r="BE398" i="15"/>
  <c r="BE397" i="15"/>
  <c r="BE396" i="15"/>
  <c r="BE395" i="15"/>
  <c r="BE394" i="15"/>
  <c r="BE393" i="15"/>
  <c r="BE392" i="15"/>
  <c r="BE391" i="15"/>
  <c r="BE390" i="15"/>
  <c r="BE389" i="15"/>
  <c r="BE388" i="15"/>
  <c r="BE387" i="15"/>
  <c r="BE386" i="15"/>
  <c r="BE385" i="15"/>
  <c r="BE384" i="15"/>
  <c r="BE383" i="15"/>
  <c r="BE382" i="15"/>
  <c r="BE381" i="15"/>
  <c r="BE380" i="15"/>
  <c r="BE379" i="15"/>
  <c r="BE378" i="15"/>
  <c r="BE377" i="15"/>
  <c r="BE376" i="15"/>
  <c r="BE375" i="15"/>
  <c r="BE374" i="15"/>
  <c r="BE373" i="15"/>
  <c r="BE372" i="15"/>
  <c r="BE371" i="15"/>
  <c r="BE370" i="15"/>
  <c r="BE369" i="15"/>
  <c r="BE368" i="15"/>
  <c r="BE367" i="15"/>
  <c r="BE366" i="15"/>
  <c r="BE365" i="15"/>
  <c r="BE364" i="15"/>
  <c r="BE363" i="15"/>
  <c r="BE362" i="15"/>
  <c r="BE361" i="15"/>
  <c r="BE360" i="15"/>
  <c r="BE359" i="15"/>
  <c r="BE358" i="15"/>
  <c r="BE357" i="15"/>
  <c r="BE356" i="15"/>
  <c r="BE355" i="15"/>
  <c r="BE354" i="15"/>
  <c r="BE353" i="15"/>
  <c r="BE352" i="15"/>
  <c r="BE351" i="15"/>
  <c r="BE350" i="15"/>
  <c r="BE349" i="15"/>
  <c r="BE348" i="15"/>
  <c r="BE347" i="15"/>
  <c r="BE346" i="15"/>
  <c r="BE345" i="15"/>
  <c r="BE344" i="15"/>
  <c r="BE343" i="15"/>
  <c r="BE342" i="15"/>
  <c r="BE341" i="15"/>
  <c r="BE340" i="15"/>
  <c r="BE339" i="15"/>
  <c r="BE338" i="15"/>
  <c r="BE337" i="15"/>
  <c r="BE336" i="15"/>
  <c r="BE335" i="15"/>
  <c r="BE334" i="15"/>
  <c r="BE333" i="15"/>
  <c r="BE332" i="15"/>
  <c r="BE331" i="15"/>
  <c r="BE330" i="15"/>
  <c r="BE329" i="15"/>
  <c r="BE328" i="15"/>
  <c r="BE327" i="15"/>
  <c r="BE326" i="15"/>
  <c r="BE325" i="15"/>
  <c r="BE324" i="15"/>
  <c r="BE323" i="15"/>
  <c r="BE322" i="15"/>
  <c r="BE321" i="15"/>
  <c r="BE320" i="15"/>
  <c r="BE319" i="15"/>
  <c r="BE318" i="15"/>
  <c r="BE317" i="15"/>
  <c r="BE316" i="15"/>
  <c r="BE315" i="15"/>
  <c r="BE314" i="15"/>
  <c r="BE313" i="15"/>
  <c r="BE312" i="15"/>
  <c r="BE311" i="15"/>
  <c r="BE310" i="15"/>
  <c r="BE309" i="15"/>
  <c r="BE308" i="15"/>
  <c r="BE307" i="15"/>
  <c r="BE306" i="15"/>
  <c r="BE305" i="15"/>
  <c r="BE304" i="15"/>
  <c r="BE303" i="15"/>
  <c r="BE302" i="15"/>
  <c r="BE301" i="15"/>
  <c r="BE300" i="15"/>
  <c r="BE299" i="15"/>
  <c r="BE298" i="15"/>
  <c r="BE297" i="15"/>
  <c r="BE296" i="15"/>
  <c r="BE295" i="15"/>
  <c r="BE294" i="15"/>
  <c r="BE293" i="15"/>
  <c r="BE292" i="15"/>
  <c r="BE291" i="15"/>
  <c r="BE290" i="15"/>
  <c r="BE289" i="15"/>
  <c r="BE288" i="15"/>
  <c r="BE287" i="15"/>
  <c r="BE286" i="15"/>
  <c r="BE285" i="15"/>
  <c r="BE284" i="15"/>
  <c r="BE283" i="15"/>
  <c r="BE282" i="15"/>
  <c r="BE281" i="15"/>
  <c r="BE280" i="15"/>
  <c r="BE279" i="15"/>
  <c r="BE278" i="15"/>
  <c r="BE277" i="15"/>
  <c r="BE276" i="15"/>
  <c r="BE275" i="15"/>
  <c r="BE274" i="15"/>
  <c r="BE273" i="15"/>
  <c r="BE272" i="15"/>
  <c r="BE271" i="15"/>
  <c r="BE270" i="15"/>
  <c r="BE269" i="15"/>
  <c r="BE268" i="15"/>
  <c r="BE267" i="15"/>
  <c r="BE266" i="15"/>
  <c r="BE265" i="15"/>
  <c r="BE264" i="15"/>
  <c r="BE263" i="15"/>
  <c r="BE262" i="15"/>
  <c r="BE261" i="15"/>
  <c r="BE260" i="15"/>
  <c r="BE259" i="15"/>
  <c r="BE258" i="15"/>
  <c r="BE257" i="15"/>
  <c r="BE256" i="15"/>
  <c r="BE255" i="15"/>
  <c r="BE254" i="15"/>
  <c r="BE253" i="15"/>
  <c r="BE252" i="15"/>
  <c r="BE251" i="15"/>
  <c r="BE250" i="15"/>
  <c r="BE249" i="15"/>
  <c r="BE248" i="15"/>
  <c r="BE247" i="15"/>
  <c r="BE246" i="15"/>
  <c r="BE245" i="15"/>
  <c r="BE244" i="15"/>
  <c r="BE243" i="15"/>
  <c r="BE242" i="15"/>
  <c r="BE241" i="15"/>
  <c r="BE240" i="15"/>
  <c r="BE239" i="15"/>
  <c r="BE238" i="15"/>
  <c r="BE237" i="15"/>
  <c r="BE236" i="15"/>
  <c r="BE235" i="15"/>
  <c r="BE234" i="15"/>
  <c r="BE233" i="15"/>
  <c r="BE232" i="15"/>
  <c r="BE231" i="15"/>
  <c r="BE230" i="15"/>
  <c r="BE229" i="15"/>
  <c r="BE228" i="15"/>
  <c r="BE227" i="15"/>
  <c r="BE226" i="15"/>
  <c r="BE225" i="15"/>
  <c r="BE224" i="15"/>
  <c r="BE223" i="15"/>
  <c r="BE222" i="15"/>
  <c r="BE221" i="15"/>
  <c r="BE220" i="15"/>
  <c r="BE219" i="15"/>
  <c r="BE218" i="15"/>
  <c r="BE217" i="15"/>
  <c r="BE216" i="15"/>
  <c r="BE215" i="15"/>
  <c r="BE214" i="15"/>
  <c r="BE213" i="15"/>
  <c r="BE212" i="15"/>
  <c r="BE211" i="15"/>
  <c r="BE210" i="15"/>
  <c r="BE209" i="15"/>
  <c r="BE208" i="15"/>
  <c r="BE207" i="15"/>
  <c r="BE206" i="15"/>
  <c r="BE205" i="15"/>
  <c r="BE204" i="15"/>
  <c r="BE203" i="15"/>
  <c r="BE202" i="15"/>
  <c r="BE201" i="15"/>
  <c r="BE200" i="15"/>
  <c r="BE199" i="15"/>
  <c r="BE198" i="15"/>
  <c r="BE197" i="15"/>
  <c r="BE196" i="15"/>
  <c r="BE195" i="15"/>
  <c r="BE194" i="15"/>
  <c r="BE193" i="15"/>
  <c r="BE192" i="15"/>
  <c r="BE191" i="15"/>
  <c r="BE190" i="15"/>
  <c r="BE189" i="15"/>
  <c r="BE188" i="15"/>
  <c r="BE187" i="15"/>
  <c r="BE186" i="15"/>
  <c r="BE185" i="15"/>
  <c r="BE184" i="15"/>
  <c r="BE183" i="15"/>
  <c r="BE182" i="15"/>
  <c r="BE181" i="15"/>
  <c r="BE180" i="15"/>
  <c r="BE179" i="15"/>
  <c r="BE178" i="15"/>
  <c r="BE177" i="15"/>
  <c r="BE176" i="15"/>
  <c r="BE175" i="15"/>
  <c r="BE174" i="15"/>
  <c r="BE173" i="15"/>
  <c r="BE172" i="15"/>
  <c r="BE171" i="15"/>
  <c r="BE170" i="15"/>
  <c r="BE169" i="15"/>
  <c r="BE168" i="15"/>
  <c r="BE167" i="15"/>
  <c r="BE166" i="15"/>
  <c r="BE165" i="15"/>
  <c r="BE164" i="15"/>
  <c r="BE163" i="15"/>
  <c r="BE162" i="15"/>
  <c r="BE161" i="15"/>
  <c r="BE160" i="15"/>
  <c r="BE159" i="15"/>
  <c r="BE158" i="15"/>
  <c r="BE157" i="15"/>
  <c r="BE156" i="15"/>
  <c r="BE155" i="15"/>
  <c r="BE154" i="15"/>
  <c r="BE153" i="15"/>
  <c r="BE152" i="15"/>
  <c r="BE151" i="15"/>
  <c r="BE150" i="15"/>
  <c r="BE149" i="15"/>
  <c r="BE148" i="15"/>
  <c r="BE147" i="15"/>
  <c r="BE146" i="15"/>
  <c r="BE145" i="15"/>
  <c r="BE144" i="15"/>
  <c r="BE143" i="15"/>
  <c r="BE142" i="15"/>
  <c r="BE141" i="15"/>
  <c r="BE140" i="15"/>
  <c r="BE139" i="15"/>
  <c r="BE138" i="15"/>
  <c r="BE137" i="15"/>
  <c r="BE136" i="15"/>
  <c r="BE135" i="15"/>
  <c r="BE134" i="15"/>
  <c r="BE133" i="15"/>
  <c r="BE132" i="15"/>
  <c r="BE131" i="15"/>
  <c r="BE130" i="15"/>
  <c r="BE129" i="15"/>
  <c r="BE128" i="15"/>
  <c r="BE127" i="15"/>
  <c r="BE126" i="15"/>
  <c r="BE125" i="15"/>
  <c r="BE124" i="15"/>
  <c r="BE123" i="15"/>
  <c r="BE122" i="15"/>
  <c r="BE121" i="15"/>
  <c r="BE120" i="15"/>
  <c r="BE119" i="15"/>
  <c r="BE118" i="15"/>
  <c r="BE117" i="15"/>
  <c r="BE116" i="15"/>
  <c r="BE115" i="15"/>
  <c r="BE114" i="15"/>
  <c r="BE113" i="15"/>
  <c r="BE112" i="15"/>
  <c r="BE111" i="15"/>
  <c r="BE110" i="15"/>
  <c r="BE109" i="15"/>
  <c r="BE108" i="15"/>
  <c r="BE107" i="15"/>
  <c r="BE106" i="15"/>
  <c r="BE105" i="15"/>
  <c r="BE104" i="15"/>
  <c r="BE103" i="15"/>
  <c r="BE102" i="15"/>
  <c r="BE101" i="15"/>
  <c r="BE100" i="15"/>
  <c r="BE99" i="15"/>
  <c r="BE98" i="15"/>
  <c r="BE97" i="15"/>
  <c r="BE96" i="15"/>
  <c r="BE95" i="15"/>
  <c r="BE94" i="15"/>
  <c r="BE93" i="15"/>
  <c r="BE92" i="15"/>
  <c r="BE91" i="15"/>
  <c r="BE90" i="15"/>
  <c r="BE89" i="15"/>
  <c r="BE88" i="15"/>
  <c r="BE87" i="15"/>
  <c r="BE86" i="15"/>
  <c r="BE85" i="15"/>
  <c r="BE84" i="15"/>
  <c r="BE83" i="15"/>
  <c r="BE82" i="15"/>
  <c r="BE81" i="15"/>
  <c r="BE80" i="15"/>
  <c r="BE79" i="15"/>
  <c r="BE78" i="15"/>
  <c r="BE77" i="15"/>
  <c r="BE76" i="15"/>
  <c r="BE75" i="15"/>
  <c r="BE74" i="15"/>
  <c r="BE73" i="15"/>
  <c r="BE72" i="15"/>
  <c r="BE71" i="15"/>
  <c r="BE70" i="15"/>
  <c r="BE69" i="15"/>
  <c r="BE68" i="15"/>
  <c r="BE67" i="15"/>
  <c r="BE66" i="15"/>
  <c r="BE65" i="15"/>
  <c r="BE64" i="15"/>
  <c r="BE63" i="15"/>
  <c r="BE62" i="15"/>
  <c r="BE61" i="15"/>
  <c r="BE60" i="15"/>
  <c r="BE59" i="15"/>
  <c r="BE58" i="15"/>
  <c r="BE57" i="15"/>
  <c r="BE56" i="15"/>
  <c r="BE55" i="15"/>
  <c r="BE54" i="15"/>
  <c r="BE53" i="15"/>
  <c r="BE52" i="15"/>
  <c r="BE51" i="15"/>
  <c r="BE50" i="15"/>
  <c r="BE49" i="15"/>
  <c r="BE48" i="15"/>
  <c r="BE47" i="15"/>
  <c r="BE46" i="15"/>
  <c r="BE45" i="15"/>
  <c r="BE44" i="15"/>
  <c r="BE43" i="15"/>
  <c r="BE42" i="15"/>
  <c r="BE41" i="15"/>
  <c r="BE40" i="15"/>
  <c r="BE39" i="15"/>
  <c r="BE38" i="15"/>
  <c r="BE37" i="15"/>
  <c r="BE36" i="15"/>
  <c r="BE35" i="15"/>
  <c r="BE34" i="15"/>
  <c r="BE33" i="15"/>
  <c r="BE32" i="15"/>
  <c r="BE31" i="15"/>
  <c r="BE30" i="15"/>
  <c r="BE29" i="15"/>
  <c r="BE28" i="15"/>
  <c r="BE27" i="15"/>
  <c r="BE26" i="15"/>
  <c r="BE25" i="15"/>
  <c r="BE24" i="15"/>
  <c r="BE23" i="15"/>
  <c r="BE22" i="15"/>
  <c r="BE21" i="15"/>
  <c r="BE20" i="15"/>
  <c r="BE19" i="15"/>
  <c r="BE18" i="15"/>
  <c r="BE17" i="15"/>
  <c r="BE16" i="15"/>
  <c r="BE15" i="15"/>
  <c r="BE14" i="15"/>
  <c r="BE13" i="15"/>
  <c r="BE12" i="15"/>
  <c r="BE11" i="15"/>
  <c r="BE10" i="15"/>
  <c r="BE9" i="15"/>
  <c r="BE8" i="15"/>
  <c r="BE7" i="15"/>
  <c r="BD735" i="15"/>
  <c r="BD734" i="15"/>
  <c r="BD733" i="15"/>
  <c r="BD732" i="15"/>
  <c r="BD731" i="15"/>
  <c r="BD730" i="15"/>
  <c r="BD729" i="15"/>
  <c r="BD728" i="15"/>
  <c r="BD727" i="15"/>
  <c r="BD726" i="15"/>
  <c r="BD725" i="15"/>
  <c r="BD724" i="15"/>
  <c r="BD723" i="15"/>
  <c r="BD722" i="15"/>
  <c r="BD721" i="15"/>
  <c r="BD720" i="15"/>
  <c r="BD719" i="15"/>
  <c r="BD718" i="15"/>
  <c r="BD717" i="15"/>
  <c r="BD716" i="15"/>
  <c r="BD715" i="15"/>
  <c r="BD714" i="15"/>
  <c r="BD713" i="15"/>
  <c r="BD712" i="15"/>
  <c r="BD711" i="15"/>
  <c r="BD710" i="15"/>
  <c r="BD709" i="15"/>
  <c r="BD708" i="15"/>
  <c r="BD707" i="15"/>
  <c r="BD706" i="15"/>
  <c r="BD705" i="15"/>
  <c r="BD704" i="15"/>
  <c r="BD703" i="15"/>
  <c r="BD702" i="15"/>
  <c r="BD701" i="15"/>
  <c r="BD700" i="15"/>
  <c r="BD699" i="15"/>
  <c r="BD698" i="15"/>
  <c r="BD697" i="15"/>
  <c r="BD696" i="15"/>
  <c r="BD695" i="15"/>
  <c r="BD694" i="15"/>
  <c r="BD693" i="15"/>
  <c r="BD692" i="15"/>
  <c r="BD691" i="15"/>
  <c r="BD690" i="15"/>
  <c r="BD689" i="15"/>
  <c r="BD688" i="15"/>
  <c r="BD687" i="15"/>
  <c r="BD686" i="15"/>
  <c r="BD685" i="15"/>
  <c r="BD684" i="15"/>
  <c r="BD683" i="15"/>
  <c r="BD682" i="15"/>
  <c r="BD681" i="15"/>
  <c r="BD680" i="15"/>
  <c r="BD679" i="15"/>
  <c r="BD678" i="15"/>
  <c r="BD677" i="15"/>
  <c r="BD676" i="15"/>
  <c r="BD675" i="15"/>
  <c r="BD674" i="15"/>
  <c r="BD673" i="15"/>
  <c r="BD672" i="15"/>
  <c r="BD671" i="15"/>
  <c r="BD670" i="15"/>
  <c r="BD669" i="15"/>
  <c r="BD668" i="15"/>
  <c r="BD667" i="15"/>
  <c r="BD666" i="15"/>
  <c r="BD665" i="15"/>
  <c r="BD664" i="15"/>
  <c r="BD663" i="15"/>
  <c r="BD662" i="15"/>
  <c r="BD661" i="15"/>
  <c r="BD660" i="15"/>
  <c r="BD659" i="15"/>
  <c r="BD658" i="15"/>
  <c r="BD657" i="15"/>
  <c r="BD656" i="15"/>
  <c r="BD655" i="15"/>
  <c r="BD654" i="15"/>
  <c r="BD653" i="15"/>
  <c r="BD652" i="15"/>
  <c r="BD651" i="15"/>
  <c r="BD650" i="15"/>
  <c r="BD649" i="15"/>
  <c r="BD648" i="15"/>
  <c r="BD647" i="15"/>
  <c r="BD646" i="15"/>
  <c r="BD645" i="15"/>
  <c r="BD644" i="15"/>
  <c r="BD643" i="15"/>
  <c r="BD642" i="15"/>
  <c r="BD641" i="15"/>
  <c r="BD640" i="15"/>
  <c r="BD639" i="15"/>
  <c r="BD638" i="15"/>
  <c r="BD637" i="15"/>
  <c r="BD636" i="15"/>
  <c r="BD635" i="15"/>
  <c r="BD634" i="15"/>
  <c r="BD633" i="15"/>
  <c r="BD632" i="15"/>
  <c r="BD631" i="15"/>
  <c r="BD630" i="15"/>
  <c r="BD629" i="15"/>
  <c r="BD628" i="15"/>
  <c r="BD627" i="15"/>
  <c r="BD626" i="15"/>
  <c r="BD625" i="15"/>
  <c r="BD624" i="15"/>
  <c r="BD623" i="15"/>
  <c r="BD622" i="15"/>
  <c r="BD621" i="15"/>
  <c r="BD620" i="15"/>
  <c r="BD619" i="15"/>
  <c r="BD618" i="15"/>
  <c r="BD617" i="15"/>
  <c r="BD616" i="15"/>
  <c r="BD615" i="15"/>
  <c r="BD614" i="15"/>
  <c r="BD613" i="15"/>
  <c r="BD612" i="15"/>
  <c r="BD611" i="15"/>
  <c r="BD610" i="15"/>
  <c r="BD609" i="15"/>
  <c r="BD608" i="15"/>
  <c r="BD607" i="15"/>
  <c r="BD606" i="15"/>
  <c r="BD605" i="15"/>
  <c r="BD604" i="15"/>
  <c r="BD603" i="15"/>
  <c r="BD602" i="15"/>
  <c r="BD601" i="15"/>
  <c r="BD600" i="15"/>
  <c r="BD599" i="15"/>
  <c r="BD598" i="15"/>
  <c r="BD597" i="15"/>
  <c r="BD596" i="15"/>
  <c r="BD595" i="15"/>
  <c r="BD594" i="15"/>
  <c r="BD593" i="15"/>
  <c r="BD592" i="15"/>
  <c r="BD591" i="15"/>
  <c r="BD590" i="15"/>
  <c r="BD589" i="15"/>
  <c r="BD588" i="15"/>
  <c r="BD587" i="15"/>
  <c r="BD586" i="15"/>
  <c r="BD585" i="15"/>
  <c r="BD584" i="15"/>
  <c r="BD583" i="15"/>
  <c r="BD582" i="15"/>
  <c r="BD581" i="15"/>
  <c r="BD580" i="15"/>
  <c r="BD579" i="15"/>
  <c r="BD578" i="15"/>
  <c r="BD577" i="15"/>
  <c r="BD576" i="15"/>
  <c r="BD575" i="15"/>
  <c r="BD574" i="15"/>
  <c r="BD573" i="15"/>
  <c r="BD572" i="15"/>
  <c r="BD571" i="15"/>
  <c r="BD570" i="15"/>
  <c r="BD569" i="15"/>
  <c r="BD568" i="15"/>
  <c r="BD567" i="15"/>
  <c r="BD566" i="15"/>
  <c r="BD565" i="15"/>
  <c r="BD564" i="15"/>
  <c r="BD563" i="15"/>
  <c r="BD562" i="15"/>
  <c r="BD561" i="15"/>
  <c r="BD560" i="15"/>
  <c r="BD559" i="15"/>
  <c r="BD558" i="15"/>
  <c r="BD557" i="15"/>
  <c r="BD556" i="15"/>
  <c r="BD555" i="15"/>
  <c r="BD554" i="15"/>
  <c r="BD553" i="15"/>
  <c r="BD552" i="15"/>
  <c r="BD551" i="15"/>
  <c r="BD550" i="15"/>
  <c r="BD549" i="15"/>
  <c r="BD548" i="15"/>
  <c r="BD547" i="15"/>
  <c r="BD546" i="15"/>
  <c r="BD545" i="15"/>
  <c r="BD544" i="15"/>
  <c r="BD543" i="15"/>
  <c r="BD542" i="15"/>
  <c r="BD541" i="15"/>
  <c r="BD540" i="15"/>
  <c r="BD539" i="15"/>
  <c r="BD538" i="15"/>
  <c r="BD537" i="15"/>
  <c r="BD536" i="15"/>
  <c r="BD535" i="15"/>
  <c r="BD534" i="15"/>
  <c r="BD533" i="15"/>
  <c r="BD532" i="15"/>
  <c r="BD531" i="15"/>
  <c r="BD530" i="15"/>
  <c r="BD529" i="15"/>
  <c r="BD528" i="15"/>
  <c r="BD527" i="15"/>
  <c r="BD526" i="15"/>
  <c r="BD525" i="15"/>
  <c r="BD524" i="15"/>
  <c r="BD523" i="15"/>
  <c r="BD522" i="15"/>
  <c r="BD521" i="15"/>
  <c r="BD520" i="15"/>
  <c r="BD519" i="15"/>
  <c r="BD518" i="15"/>
  <c r="BD517" i="15"/>
  <c r="BD516" i="15"/>
  <c r="BD515" i="15"/>
  <c r="BD514" i="15"/>
  <c r="BD513" i="15"/>
  <c r="BD512" i="15"/>
  <c r="BD511" i="15"/>
  <c r="BD510" i="15"/>
  <c r="BD509" i="15"/>
  <c r="BD508" i="15"/>
  <c r="BD507" i="15"/>
  <c r="BD506" i="15"/>
  <c r="BD505" i="15"/>
  <c r="BD504" i="15"/>
  <c r="BD503" i="15"/>
  <c r="BD502" i="15"/>
  <c r="BD501" i="15"/>
  <c r="BD500" i="15"/>
  <c r="BD499" i="15"/>
  <c r="BD498" i="15"/>
  <c r="BD497" i="15"/>
  <c r="BD496" i="15"/>
  <c r="BD495" i="15"/>
  <c r="BD494" i="15"/>
  <c r="BD493" i="15"/>
  <c r="BD492" i="15"/>
  <c r="BD491" i="15"/>
  <c r="BD490" i="15"/>
  <c r="BD489" i="15"/>
  <c r="BD488" i="15"/>
  <c r="BD487" i="15"/>
  <c r="BD486" i="15"/>
  <c r="BD485" i="15"/>
  <c r="BD484" i="15"/>
  <c r="BD483" i="15"/>
  <c r="BD482" i="15"/>
  <c r="BD481" i="15"/>
  <c r="BD480" i="15"/>
  <c r="BD479" i="15"/>
  <c r="BD478" i="15"/>
  <c r="BD477" i="15"/>
  <c r="BD476" i="15"/>
  <c r="BD475" i="15"/>
  <c r="BD474" i="15"/>
  <c r="BD473" i="15"/>
  <c r="BD472" i="15"/>
  <c r="BD471" i="15"/>
  <c r="BD470" i="15"/>
  <c r="BD469" i="15"/>
  <c r="BD468" i="15"/>
  <c r="BD467" i="15"/>
  <c r="BD466" i="15"/>
  <c r="BD465" i="15"/>
  <c r="BD464" i="15"/>
  <c r="BD463" i="15"/>
  <c r="BD462" i="15"/>
  <c r="BD461" i="15"/>
  <c r="BD460" i="15"/>
  <c r="BD459" i="15"/>
  <c r="BD458" i="15"/>
  <c r="BD457" i="15"/>
  <c r="BD456" i="15"/>
  <c r="BD455" i="15"/>
  <c r="BD454" i="15"/>
  <c r="BD453" i="15"/>
  <c r="BD452" i="15"/>
  <c r="BD451" i="15"/>
  <c r="BD450" i="15"/>
  <c r="BD449" i="15"/>
  <c r="BD448" i="15"/>
  <c r="BD447" i="15"/>
  <c r="BD446" i="15"/>
  <c r="BD445" i="15"/>
  <c r="BD444" i="15"/>
  <c r="BD443" i="15"/>
  <c r="BD442" i="15"/>
  <c r="BD441" i="15"/>
  <c r="BD440" i="15"/>
  <c r="BD439" i="15"/>
  <c r="BD438" i="15"/>
  <c r="BD437" i="15"/>
  <c r="BD436" i="15"/>
  <c r="BD435" i="15"/>
  <c r="BD434" i="15"/>
  <c r="BD433" i="15"/>
  <c r="BD432" i="15"/>
  <c r="BD431" i="15"/>
  <c r="BD430" i="15"/>
  <c r="BD429" i="15"/>
  <c r="BD428" i="15"/>
  <c r="BD427" i="15"/>
  <c r="BD426" i="15"/>
  <c r="BD425" i="15"/>
  <c r="BD424" i="15"/>
  <c r="BD423" i="15"/>
  <c r="BD422" i="15"/>
  <c r="BD421" i="15"/>
  <c r="BD420" i="15"/>
  <c r="BD419" i="15"/>
  <c r="BD418" i="15"/>
  <c r="BD417" i="15"/>
  <c r="BD416" i="15"/>
  <c r="BD415" i="15"/>
  <c r="BD414" i="15"/>
  <c r="BD413" i="15"/>
  <c r="BD412" i="15"/>
  <c r="BD411" i="15"/>
  <c r="BD410" i="15"/>
  <c r="BD409" i="15"/>
  <c r="BD408" i="15"/>
  <c r="BD407" i="15"/>
  <c r="BD406" i="15"/>
  <c r="BD405" i="15"/>
  <c r="BD404" i="15"/>
  <c r="BD403" i="15"/>
  <c r="BD402" i="15"/>
  <c r="BD401" i="15"/>
  <c r="BD400" i="15"/>
  <c r="BD399" i="15"/>
  <c r="BD398" i="15"/>
  <c r="BD397" i="15"/>
  <c r="BD396" i="15"/>
  <c r="BD395" i="15"/>
  <c r="BD394" i="15"/>
  <c r="BD393" i="15"/>
  <c r="BD392" i="15"/>
  <c r="BD391" i="15"/>
  <c r="BD390" i="15"/>
  <c r="BD389" i="15"/>
  <c r="BD388" i="15"/>
  <c r="BD387" i="15"/>
  <c r="BD386" i="15"/>
  <c r="BD385" i="15"/>
  <c r="BD384" i="15"/>
  <c r="BD383" i="15"/>
  <c r="BD382" i="15"/>
  <c r="BD381" i="15"/>
  <c r="BD380" i="15"/>
  <c r="BD379" i="15"/>
  <c r="BD378" i="15"/>
  <c r="BD377" i="15"/>
  <c r="BD376" i="15"/>
  <c r="BD375" i="15"/>
  <c r="BD374" i="15"/>
  <c r="BD373" i="15"/>
  <c r="BD372" i="15"/>
  <c r="BD371" i="15"/>
  <c r="BD370" i="15"/>
  <c r="BD369" i="15"/>
  <c r="BD368" i="15"/>
  <c r="BD367" i="15"/>
  <c r="BD366" i="15"/>
  <c r="BD365" i="15"/>
  <c r="BD364" i="15"/>
  <c r="BD363" i="15"/>
  <c r="BD362" i="15"/>
  <c r="BD361" i="15"/>
  <c r="BD360" i="15"/>
  <c r="BD359" i="15"/>
  <c r="BD358" i="15"/>
  <c r="BD357" i="15"/>
  <c r="BD356" i="15"/>
  <c r="BD355" i="15"/>
  <c r="BD354" i="15"/>
  <c r="BD353" i="15"/>
  <c r="BD352" i="15"/>
  <c r="BD351" i="15"/>
  <c r="BD350" i="15"/>
  <c r="BD349" i="15"/>
  <c r="BD348" i="15"/>
  <c r="BD347" i="15"/>
  <c r="BD346" i="15"/>
  <c r="BD345" i="15"/>
  <c r="BD344" i="15"/>
  <c r="BD343" i="15"/>
  <c r="BD342" i="15"/>
  <c r="BD341" i="15"/>
  <c r="BD340" i="15"/>
  <c r="BD339" i="15"/>
  <c r="BD338" i="15"/>
  <c r="BD337" i="15"/>
  <c r="BD336" i="15"/>
  <c r="BD335" i="15"/>
  <c r="BD334" i="15"/>
  <c r="BD333" i="15"/>
  <c r="BD332" i="15"/>
  <c r="BD331" i="15"/>
  <c r="BD330" i="15"/>
  <c r="BD329" i="15"/>
  <c r="BD328" i="15"/>
  <c r="BD327" i="15"/>
  <c r="BD326" i="15"/>
  <c r="BD325" i="15"/>
  <c r="BD324" i="15"/>
  <c r="BD323" i="15"/>
  <c r="BD322" i="15"/>
  <c r="BD321" i="15"/>
  <c r="BD320" i="15"/>
  <c r="BD319" i="15"/>
  <c r="BD318" i="15"/>
  <c r="BD317" i="15"/>
  <c r="BD316" i="15"/>
  <c r="BD315" i="15"/>
  <c r="BD314" i="15"/>
  <c r="BD313" i="15"/>
  <c r="BD312" i="15"/>
  <c r="BD311" i="15"/>
  <c r="BD310" i="15"/>
  <c r="BD309" i="15"/>
  <c r="BD308" i="15"/>
  <c r="BD307" i="15"/>
  <c r="BD306" i="15"/>
  <c r="BD305" i="15"/>
  <c r="BD304" i="15"/>
  <c r="BD303" i="15"/>
  <c r="BD302" i="15"/>
  <c r="BD301" i="15"/>
  <c r="BD300" i="15"/>
  <c r="BD299" i="15"/>
  <c r="BD298" i="15"/>
  <c r="BD297" i="15"/>
  <c r="BD296" i="15"/>
  <c r="BD295" i="15"/>
  <c r="BD294" i="15"/>
  <c r="BD293" i="15"/>
  <c r="BD292" i="15"/>
  <c r="BD291" i="15"/>
  <c r="BD290" i="15"/>
  <c r="BD289" i="15"/>
  <c r="BD288" i="15"/>
  <c r="BD287" i="15"/>
  <c r="BD286" i="15"/>
  <c r="BD285" i="15"/>
  <c r="BD284" i="15"/>
  <c r="BD283" i="15"/>
  <c r="BD282" i="15"/>
  <c r="BD281" i="15"/>
  <c r="BD280" i="15"/>
  <c r="BD279" i="15"/>
  <c r="BD278" i="15"/>
  <c r="BD277" i="15"/>
  <c r="BD276" i="15"/>
  <c r="BD275" i="15"/>
  <c r="BD274" i="15"/>
  <c r="BD273" i="15"/>
  <c r="BD272" i="15"/>
  <c r="BD271" i="15"/>
  <c r="BD270" i="15"/>
  <c r="BD269" i="15"/>
  <c r="BD268" i="15"/>
  <c r="BD267" i="15"/>
  <c r="BD266" i="15"/>
  <c r="BD265" i="15"/>
  <c r="BD264" i="15"/>
  <c r="BD263" i="15"/>
  <c r="BD262" i="15"/>
  <c r="BD261" i="15"/>
  <c r="BD260" i="15"/>
  <c r="BD259" i="15"/>
  <c r="BD258" i="15"/>
  <c r="BD257" i="15"/>
  <c r="BD256" i="15"/>
  <c r="BD255" i="15"/>
  <c r="BD254" i="15"/>
  <c r="BD253" i="15"/>
  <c r="BD252" i="15"/>
  <c r="BD251" i="15"/>
  <c r="BD250" i="15"/>
  <c r="BD249" i="15"/>
  <c r="BD248" i="15"/>
  <c r="BD247" i="15"/>
  <c r="BD246" i="15"/>
  <c r="BD245" i="15"/>
  <c r="BD244" i="15"/>
  <c r="BD243" i="15"/>
  <c r="BD242" i="15"/>
  <c r="BD241" i="15"/>
  <c r="BD240" i="15"/>
  <c r="BD239" i="15"/>
  <c r="BD238" i="15"/>
  <c r="BD237" i="15"/>
  <c r="BD236" i="15"/>
  <c r="BD235" i="15"/>
  <c r="BD234" i="15"/>
  <c r="BD233" i="15"/>
  <c r="BD232" i="15"/>
  <c r="BD231" i="15"/>
  <c r="BD230" i="15"/>
  <c r="BD229" i="15"/>
  <c r="BD228" i="15"/>
  <c r="BD227" i="15"/>
  <c r="BD226" i="15"/>
  <c r="BD225" i="15"/>
  <c r="BD224" i="15"/>
  <c r="BD223" i="15"/>
  <c r="BD222" i="15"/>
  <c r="BD221" i="15"/>
  <c r="BD220" i="15"/>
  <c r="BD219" i="15"/>
  <c r="BD218" i="15"/>
  <c r="BD217" i="15"/>
  <c r="BD216" i="15"/>
  <c r="BD215" i="15"/>
  <c r="BD214" i="15"/>
  <c r="BD213" i="15"/>
  <c r="BD212" i="15"/>
  <c r="BD211" i="15"/>
  <c r="BD210" i="15"/>
  <c r="BD209" i="15"/>
  <c r="BD208" i="15"/>
  <c r="BD207" i="15"/>
  <c r="BD206" i="15"/>
  <c r="BD205" i="15"/>
  <c r="BD204" i="15"/>
  <c r="BD203" i="15"/>
  <c r="BD202" i="15"/>
  <c r="BD201" i="15"/>
  <c r="BD200" i="15"/>
  <c r="BD199" i="15"/>
  <c r="BD198" i="15"/>
  <c r="BD197" i="15"/>
  <c r="BD196" i="15"/>
  <c r="BD195" i="15"/>
  <c r="BD194" i="15"/>
  <c r="BD193" i="15"/>
  <c r="BD192" i="15"/>
  <c r="BD191" i="15"/>
  <c r="BD190" i="15"/>
  <c r="BD189" i="15"/>
  <c r="BD188" i="15"/>
  <c r="BD187" i="15"/>
  <c r="BD186" i="15"/>
  <c r="BD185" i="15"/>
  <c r="BD184" i="15"/>
  <c r="BD183" i="15"/>
  <c r="BD182" i="15"/>
  <c r="BD181" i="15"/>
  <c r="BD180" i="15"/>
  <c r="BD179" i="15"/>
  <c r="BD178" i="15"/>
  <c r="BD177" i="15"/>
  <c r="BD176" i="15"/>
  <c r="BD175" i="15"/>
  <c r="BD174" i="15"/>
  <c r="BD173" i="15"/>
  <c r="BD172" i="15"/>
  <c r="BD171" i="15"/>
  <c r="BD170" i="15"/>
  <c r="BD169" i="15"/>
  <c r="BD168" i="15"/>
  <c r="BD167" i="15"/>
  <c r="BD166" i="15"/>
  <c r="BD165" i="15"/>
  <c r="BD164" i="15"/>
  <c r="BD163" i="15"/>
  <c r="BD162" i="15"/>
  <c r="BD161" i="15"/>
  <c r="BD160" i="15"/>
  <c r="BD159" i="15"/>
  <c r="BD158" i="15"/>
  <c r="BD157" i="15"/>
  <c r="BD156" i="15"/>
  <c r="BD155" i="15"/>
  <c r="BD154" i="15"/>
  <c r="BD153" i="15"/>
  <c r="BD152" i="15"/>
  <c r="BD151" i="15"/>
  <c r="BD150" i="15"/>
  <c r="BD149" i="15"/>
  <c r="BD148" i="15"/>
  <c r="BD147" i="15"/>
  <c r="BD146" i="15"/>
  <c r="BD145" i="15"/>
  <c r="BD144" i="15"/>
  <c r="BD143" i="15"/>
  <c r="BD142" i="15"/>
  <c r="BD141" i="15"/>
  <c r="BD140" i="15"/>
  <c r="BD139" i="15"/>
  <c r="BD138" i="15"/>
  <c r="BD137" i="15"/>
  <c r="BD136" i="15"/>
  <c r="BD135" i="15"/>
  <c r="BD134" i="15"/>
  <c r="BD133" i="15"/>
  <c r="BD132" i="15"/>
  <c r="BD131" i="15"/>
  <c r="BD130" i="15"/>
  <c r="BD129" i="15"/>
  <c r="BD128" i="15"/>
  <c r="BD127" i="15"/>
  <c r="BD126" i="15"/>
  <c r="BD125" i="15"/>
  <c r="BD124" i="15"/>
  <c r="BD123" i="15"/>
  <c r="BD122" i="15"/>
  <c r="BD121" i="15"/>
  <c r="BD120" i="15"/>
  <c r="BD119" i="15"/>
  <c r="BD118" i="15"/>
  <c r="BD117" i="15"/>
  <c r="BD116" i="15"/>
  <c r="BD115" i="15"/>
  <c r="BD114" i="15"/>
  <c r="BD113" i="15"/>
  <c r="BD112" i="15"/>
  <c r="BD111" i="15"/>
  <c r="BD110" i="15"/>
  <c r="BD109" i="15"/>
  <c r="BD108" i="15"/>
  <c r="BD107" i="15"/>
  <c r="BD106" i="15"/>
  <c r="BD105" i="15"/>
  <c r="BD104" i="15"/>
  <c r="BD103" i="15"/>
  <c r="BD102" i="15"/>
  <c r="BD101" i="15"/>
  <c r="BD100" i="15"/>
  <c r="BD99" i="15"/>
  <c r="BD98" i="15"/>
  <c r="BD97" i="15"/>
  <c r="BD96" i="15"/>
  <c r="BD95" i="15"/>
  <c r="BD94" i="15"/>
  <c r="BD93" i="15"/>
  <c r="BD92" i="15"/>
  <c r="BD91" i="15"/>
  <c r="BD90" i="15"/>
  <c r="BD89" i="15"/>
  <c r="BD88" i="15"/>
  <c r="BD87" i="15"/>
  <c r="BD86" i="15"/>
  <c r="BD85" i="15"/>
  <c r="BD84" i="15"/>
  <c r="BD83" i="15"/>
  <c r="BD82" i="15"/>
  <c r="BD81" i="15"/>
  <c r="BD80" i="15"/>
  <c r="BD79" i="15"/>
  <c r="BD78" i="15"/>
  <c r="BD77" i="15"/>
  <c r="BD76" i="15"/>
  <c r="BD75" i="15"/>
  <c r="BD74" i="15"/>
  <c r="BD73" i="15"/>
  <c r="BD72" i="15"/>
  <c r="BD71" i="15"/>
  <c r="BD70" i="15"/>
  <c r="BD69" i="15"/>
  <c r="BD68" i="15"/>
  <c r="BD67" i="15"/>
  <c r="BD66" i="15"/>
  <c r="BD65" i="15"/>
  <c r="BD64" i="15"/>
  <c r="BD63" i="15"/>
  <c r="BD62" i="15"/>
  <c r="BD61" i="15"/>
  <c r="BD60" i="15"/>
  <c r="BD59" i="15"/>
  <c r="BD58" i="15"/>
  <c r="BD57" i="15"/>
  <c r="BD56" i="15"/>
  <c r="BD55" i="15"/>
  <c r="BD54" i="15"/>
  <c r="BD53" i="15"/>
  <c r="BD52" i="15"/>
  <c r="BD51" i="15"/>
  <c r="BD50" i="15"/>
  <c r="BD49" i="15"/>
  <c r="BD48" i="15"/>
  <c r="BD47" i="15"/>
  <c r="BD46" i="15"/>
  <c r="BD45" i="15"/>
  <c r="BD44" i="15"/>
  <c r="BD43" i="15"/>
  <c r="BD42" i="15"/>
  <c r="BD41" i="15"/>
  <c r="BD40" i="15"/>
  <c r="BD39" i="15"/>
  <c r="BD38" i="15"/>
  <c r="BD37" i="15"/>
  <c r="BD36" i="15"/>
  <c r="BD35" i="15"/>
  <c r="BD34" i="15"/>
  <c r="BD33" i="15"/>
  <c r="BD32" i="15"/>
  <c r="BD31" i="15"/>
  <c r="BD30" i="15"/>
  <c r="BD29" i="15"/>
  <c r="BD28" i="15"/>
  <c r="BD27" i="15"/>
  <c r="BD26" i="15"/>
  <c r="BD25" i="15"/>
  <c r="BD24" i="15"/>
  <c r="BD23" i="15"/>
  <c r="BD22" i="15"/>
  <c r="BD21" i="15"/>
  <c r="BD20" i="15"/>
  <c r="BD19" i="15"/>
  <c r="BD18" i="15"/>
  <c r="BD17" i="15"/>
  <c r="BD16" i="15"/>
  <c r="BD15" i="15"/>
  <c r="BD14" i="15"/>
  <c r="BD13" i="15"/>
  <c r="BD12" i="15"/>
  <c r="BD11" i="15"/>
  <c r="BD10" i="15"/>
  <c r="BD9" i="15"/>
  <c r="BD8" i="15"/>
  <c r="BD7" i="15"/>
  <c r="BC735" i="15"/>
  <c r="BC734" i="15"/>
  <c r="BC733" i="15"/>
  <c r="BC732" i="15"/>
  <c r="BC731" i="15"/>
  <c r="BC730" i="15"/>
  <c r="BC729" i="15"/>
  <c r="BC728" i="15"/>
  <c r="BC727" i="15"/>
  <c r="BC726" i="15"/>
  <c r="BC725" i="15"/>
  <c r="BC724" i="15"/>
  <c r="BC723" i="15"/>
  <c r="BC722" i="15"/>
  <c r="BC721" i="15"/>
  <c r="BC720" i="15"/>
  <c r="BC719" i="15"/>
  <c r="BC718" i="15"/>
  <c r="BC717" i="15"/>
  <c r="BC716" i="15"/>
  <c r="BC715" i="15"/>
  <c r="BC714" i="15"/>
  <c r="BC713" i="15"/>
  <c r="BC712" i="15"/>
  <c r="BC711" i="15"/>
  <c r="BC710" i="15"/>
  <c r="BC709" i="15"/>
  <c r="BC708" i="15"/>
  <c r="BC707" i="15"/>
  <c r="BC706" i="15"/>
  <c r="BC705" i="15"/>
  <c r="BC704" i="15"/>
  <c r="BC703" i="15"/>
  <c r="BC702" i="15"/>
  <c r="BC701" i="15"/>
  <c r="BC700" i="15"/>
  <c r="BC699" i="15"/>
  <c r="BC698" i="15"/>
  <c r="BC697" i="15"/>
  <c r="BC696" i="15"/>
  <c r="BC695" i="15"/>
  <c r="BC694" i="15"/>
  <c r="BC693" i="15"/>
  <c r="BC692" i="15"/>
  <c r="BC691" i="15"/>
  <c r="BC690" i="15"/>
  <c r="BC689" i="15"/>
  <c r="BC688" i="15"/>
  <c r="BC687" i="15"/>
  <c r="BC686" i="15"/>
  <c r="BC685" i="15"/>
  <c r="BC684" i="15"/>
  <c r="BC683" i="15"/>
  <c r="BC682" i="15"/>
  <c r="BC681" i="15"/>
  <c r="BC680" i="15"/>
  <c r="BC679" i="15"/>
  <c r="BC678" i="15"/>
  <c r="BC677" i="15"/>
  <c r="BC676" i="15"/>
  <c r="BC675" i="15"/>
  <c r="BC674" i="15"/>
  <c r="BC673" i="15"/>
  <c r="BC672" i="15"/>
  <c r="BC671" i="15"/>
  <c r="BC670" i="15"/>
  <c r="BC669" i="15"/>
  <c r="BC668" i="15"/>
  <c r="BC667" i="15"/>
  <c r="BC666" i="15"/>
  <c r="BC665" i="15"/>
  <c r="BC664" i="15"/>
  <c r="BC663" i="15"/>
  <c r="BC662" i="15"/>
  <c r="BC661" i="15"/>
  <c r="BC660" i="15"/>
  <c r="BC659" i="15"/>
  <c r="BC658" i="15"/>
  <c r="BC657" i="15"/>
  <c r="BC656" i="15"/>
  <c r="BC655" i="15"/>
  <c r="BC654" i="15"/>
  <c r="BC653" i="15"/>
  <c r="BC652" i="15"/>
  <c r="BC651" i="15"/>
  <c r="BC650" i="15"/>
  <c r="BC649" i="15"/>
  <c r="BC648" i="15"/>
  <c r="BC647" i="15"/>
  <c r="BC646" i="15"/>
  <c r="BC645" i="15"/>
  <c r="BC644" i="15"/>
  <c r="BC643" i="15"/>
  <c r="BC642" i="15"/>
  <c r="BC641" i="15"/>
  <c r="BC640" i="15"/>
  <c r="BC639" i="15"/>
  <c r="BC638" i="15"/>
  <c r="BC637" i="15"/>
  <c r="BC636" i="15"/>
  <c r="BC635" i="15"/>
  <c r="BC634" i="15"/>
  <c r="BC633" i="15"/>
  <c r="BC632" i="15"/>
  <c r="BC631" i="15"/>
  <c r="BC630" i="15"/>
  <c r="BC629" i="15"/>
  <c r="BC628" i="15"/>
  <c r="BC627" i="15"/>
  <c r="BC626" i="15"/>
  <c r="BC625" i="15"/>
  <c r="BC624" i="15"/>
  <c r="BC623" i="15"/>
  <c r="BC622" i="15"/>
  <c r="BC621" i="15"/>
  <c r="BC620" i="15"/>
  <c r="BC619" i="15"/>
  <c r="BC618" i="15"/>
  <c r="BC617" i="15"/>
  <c r="BC616" i="15"/>
  <c r="BC615" i="15"/>
  <c r="BC614" i="15"/>
  <c r="BC613" i="15"/>
  <c r="BC612" i="15"/>
  <c r="BC611" i="15"/>
  <c r="BC610" i="15"/>
  <c r="BC609" i="15"/>
  <c r="BC608" i="15"/>
  <c r="BC607" i="15"/>
  <c r="BC606" i="15"/>
  <c r="BC605" i="15"/>
  <c r="BC604" i="15"/>
  <c r="BC603" i="15"/>
  <c r="BC602" i="15"/>
  <c r="BC601" i="15"/>
  <c r="BC600" i="15"/>
  <c r="BC599" i="15"/>
  <c r="BC598" i="15"/>
  <c r="BC597" i="15"/>
  <c r="BC596" i="15"/>
  <c r="BC595" i="15"/>
  <c r="BC594" i="15"/>
  <c r="BC593" i="15"/>
  <c r="BC592" i="15"/>
  <c r="BC591" i="15"/>
  <c r="BC590" i="15"/>
  <c r="BC589" i="15"/>
  <c r="BC588" i="15"/>
  <c r="BC587" i="15"/>
  <c r="BC586" i="15"/>
  <c r="BC585" i="15"/>
  <c r="BC584" i="15"/>
  <c r="BC583" i="15"/>
  <c r="BC582" i="15"/>
  <c r="BC581" i="15"/>
  <c r="BC580" i="15"/>
  <c r="BC579" i="15"/>
  <c r="BC578" i="15"/>
  <c r="BC577" i="15"/>
  <c r="BC576" i="15"/>
  <c r="BC575" i="15"/>
  <c r="BC574" i="15"/>
  <c r="BC573" i="15"/>
  <c r="BC572" i="15"/>
  <c r="BC571" i="15"/>
  <c r="BC570" i="15"/>
  <c r="BC569" i="15"/>
  <c r="BC568" i="15"/>
  <c r="BC567" i="15"/>
  <c r="BC566" i="15"/>
  <c r="BC565" i="15"/>
  <c r="BC564" i="15"/>
  <c r="BC563" i="15"/>
  <c r="BC562" i="15"/>
  <c r="BC561" i="15"/>
  <c r="BC560" i="15"/>
  <c r="BC559" i="15"/>
  <c r="BC558" i="15"/>
  <c r="BC557" i="15"/>
  <c r="BC556" i="15"/>
  <c r="BC555" i="15"/>
  <c r="BC554" i="15"/>
  <c r="BC553" i="15"/>
  <c r="BC552" i="15"/>
  <c r="BC551" i="15"/>
  <c r="BC550" i="15"/>
  <c r="BC549" i="15"/>
  <c r="BC548" i="15"/>
  <c r="BC547" i="15"/>
  <c r="BC546" i="15"/>
  <c r="BC545" i="15"/>
  <c r="BC544" i="15"/>
  <c r="BC543" i="15"/>
  <c r="BC542" i="15"/>
  <c r="BC541" i="15"/>
  <c r="BC540" i="15"/>
  <c r="BC539" i="15"/>
  <c r="BC538" i="15"/>
  <c r="BC537" i="15"/>
  <c r="BC536" i="15"/>
  <c r="BC535" i="15"/>
  <c r="BC534" i="15"/>
  <c r="BC533" i="15"/>
  <c r="BC532" i="15"/>
  <c r="BC531" i="15"/>
  <c r="BC530" i="15"/>
  <c r="BC529" i="15"/>
  <c r="BC528" i="15"/>
  <c r="BC527" i="15"/>
  <c r="BC526" i="15"/>
  <c r="BC525" i="15"/>
  <c r="BC524" i="15"/>
  <c r="BC523" i="15"/>
  <c r="BC522" i="15"/>
  <c r="BC521" i="15"/>
  <c r="BC520" i="15"/>
  <c r="BC519" i="15"/>
  <c r="BC518" i="15"/>
  <c r="BC517" i="15"/>
  <c r="BC516" i="15"/>
  <c r="BC515" i="15"/>
  <c r="BC514" i="15"/>
  <c r="BC513" i="15"/>
  <c r="BC512" i="15"/>
  <c r="BC511" i="15"/>
  <c r="BC510" i="15"/>
  <c r="BC509" i="15"/>
  <c r="BC508" i="15"/>
  <c r="BC507" i="15"/>
  <c r="BC506" i="15"/>
  <c r="BC505" i="15"/>
  <c r="BC504" i="15"/>
  <c r="BC503" i="15"/>
  <c r="BC502" i="15"/>
  <c r="BC501" i="15"/>
  <c r="BC500" i="15"/>
  <c r="BC499" i="15"/>
  <c r="BC498" i="15"/>
  <c r="BC497" i="15"/>
  <c r="BC496" i="15"/>
  <c r="BC495" i="15"/>
  <c r="BC494" i="15"/>
  <c r="BC493" i="15"/>
  <c r="BC492" i="15"/>
  <c r="BC491" i="15"/>
  <c r="BC490" i="15"/>
  <c r="BC489" i="15"/>
  <c r="BC488" i="15"/>
  <c r="BC487" i="15"/>
  <c r="BC486" i="15"/>
  <c r="BC485" i="15"/>
  <c r="BC484" i="15"/>
  <c r="BC483" i="15"/>
  <c r="BC482" i="15"/>
  <c r="BC481" i="15"/>
  <c r="BC480" i="15"/>
  <c r="BC479" i="15"/>
  <c r="BC478" i="15"/>
  <c r="BC477" i="15"/>
  <c r="BC476" i="15"/>
  <c r="BC475" i="15"/>
  <c r="BC474" i="15"/>
  <c r="BC473" i="15"/>
  <c r="BC472" i="15"/>
  <c r="BC471" i="15"/>
  <c r="BC470" i="15"/>
  <c r="BC469" i="15"/>
  <c r="BC468" i="15"/>
  <c r="BC467" i="15"/>
  <c r="BC466" i="15"/>
  <c r="BC465" i="15"/>
  <c r="BC464" i="15"/>
  <c r="BC463" i="15"/>
  <c r="BC462" i="15"/>
  <c r="BC461" i="15"/>
  <c r="BC460" i="15"/>
  <c r="BC459" i="15"/>
  <c r="BC458" i="15"/>
  <c r="BC457" i="15"/>
  <c r="BC456" i="15"/>
  <c r="BC455" i="15"/>
  <c r="BC454" i="15"/>
  <c r="BC453" i="15"/>
  <c r="BC452" i="15"/>
  <c r="BC451" i="15"/>
  <c r="BC450" i="15"/>
  <c r="BC449" i="15"/>
  <c r="BC448" i="15"/>
  <c r="BC447" i="15"/>
  <c r="BC446" i="15"/>
  <c r="BC445" i="15"/>
  <c r="BC444" i="15"/>
  <c r="BC443" i="15"/>
  <c r="BC442" i="15"/>
  <c r="BC441" i="15"/>
  <c r="BC440" i="15"/>
  <c r="BC439" i="15"/>
  <c r="BC438" i="15"/>
  <c r="BC437" i="15"/>
  <c r="BC436" i="15"/>
  <c r="BC435" i="15"/>
  <c r="BC434" i="15"/>
  <c r="BC433" i="15"/>
  <c r="BC432" i="15"/>
  <c r="BC431" i="15"/>
  <c r="BC430" i="15"/>
  <c r="BC429" i="15"/>
  <c r="BC428" i="15"/>
  <c r="BC427" i="15"/>
  <c r="BC426" i="15"/>
  <c r="BC425" i="15"/>
  <c r="BC424" i="15"/>
  <c r="BC423" i="15"/>
  <c r="BC422" i="15"/>
  <c r="BC421" i="15"/>
  <c r="BC420" i="15"/>
  <c r="BC419" i="15"/>
  <c r="BC418" i="15"/>
  <c r="BC417" i="15"/>
  <c r="BC416" i="15"/>
  <c r="BC415" i="15"/>
  <c r="BC414" i="15"/>
  <c r="BC413" i="15"/>
  <c r="BC412" i="15"/>
  <c r="BC411" i="15"/>
  <c r="BC410" i="15"/>
  <c r="BC409" i="15"/>
  <c r="BC408" i="15"/>
  <c r="BC407" i="15"/>
  <c r="BC406" i="15"/>
  <c r="BC405" i="15"/>
  <c r="BC404" i="15"/>
  <c r="BC403" i="15"/>
  <c r="BC402" i="15"/>
  <c r="BC401" i="15"/>
  <c r="BC400" i="15"/>
  <c r="BC399" i="15"/>
  <c r="BC398" i="15"/>
  <c r="BC397" i="15"/>
  <c r="BC396" i="15"/>
  <c r="BC395" i="15"/>
  <c r="BC394" i="15"/>
  <c r="BC393" i="15"/>
  <c r="BC392" i="15"/>
  <c r="BC391" i="15"/>
  <c r="BC390" i="15"/>
  <c r="BC389" i="15"/>
  <c r="BC388" i="15"/>
  <c r="BC387" i="15"/>
  <c r="BC386" i="15"/>
  <c r="BC385" i="15"/>
  <c r="BC384" i="15"/>
  <c r="BC383" i="15"/>
  <c r="BC382" i="15"/>
  <c r="BC381" i="15"/>
  <c r="BC380" i="15"/>
  <c r="BC379" i="15"/>
  <c r="BC378" i="15"/>
  <c r="BC377" i="15"/>
  <c r="BC376" i="15"/>
  <c r="BC375" i="15"/>
  <c r="BC374" i="15"/>
  <c r="BC373" i="15"/>
  <c r="BC372" i="15"/>
  <c r="BC371" i="15"/>
  <c r="BC370" i="15"/>
  <c r="BC369" i="15"/>
  <c r="BC368" i="15"/>
  <c r="BC367" i="15"/>
  <c r="BC366" i="15"/>
  <c r="BC365" i="15"/>
  <c r="BC364" i="15"/>
  <c r="BC363" i="15"/>
  <c r="BC362" i="15"/>
  <c r="BC361" i="15"/>
  <c r="BC360" i="15"/>
  <c r="BC359" i="15"/>
  <c r="BC358" i="15"/>
  <c r="BC357" i="15"/>
  <c r="BC356" i="15"/>
  <c r="BC355" i="15"/>
  <c r="BC354" i="15"/>
  <c r="BC353" i="15"/>
  <c r="BC352" i="15"/>
  <c r="BC351" i="15"/>
  <c r="BC350" i="15"/>
  <c r="BC349" i="15"/>
  <c r="BC348" i="15"/>
  <c r="BC347" i="15"/>
  <c r="BC346" i="15"/>
  <c r="BC345" i="15"/>
  <c r="BC344" i="15"/>
  <c r="BC343" i="15"/>
  <c r="BC342" i="15"/>
  <c r="BC341" i="15"/>
  <c r="BC340" i="15"/>
  <c r="BC339" i="15"/>
  <c r="BC338" i="15"/>
  <c r="BC337" i="15"/>
  <c r="BC336" i="15"/>
  <c r="BC335" i="15"/>
  <c r="BC334" i="15"/>
  <c r="BC333" i="15"/>
  <c r="BC332" i="15"/>
  <c r="BC331" i="15"/>
  <c r="BC330" i="15"/>
  <c r="BC329" i="15"/>
  <c r="BC328" i="15"/>
  <c r="BC327" i="15"/>
  <c r="BC326" i="15"/>
  <c r="BC325" i="15"/>
  <c r="BC324" i="15"/>
  <c r="BC323" i="15"/>
  <c r="BC322" i="15"/>
  <c r="BC321" i="15"/>
  <c r="BC320" i="15"/>
  <c r="BC319" i="15"/>
  <c r="BC318" i="15"/>
  <c r="BC317" i="15"/>
  <c r="BC316" i="15"/>
  <c r="BC315" i="15"/>
  <c r="BC314" i="15"/>
  <c r="BC313" i="15"/>
  <c r="BC312" i="15"/>
  <c r="BC311" i="15"/>
  <c r="BC310" i="15"/>
  <c r="BC309" i="15"/>
  <c r="BC308" i="15"/>
  <c r="BC307" i="15"/>
  <c r="BC306" i="15"/>
  <c r="BC305" i="15"/>
  <c r="BC304" i="15"/>
  <c r="BC303" i="15"/>
  <c r="BC302" i="15"/>
  <c r="BC301" i="15"/>
  <c r="BC300" i="15"/>
  <c r="BC299" i="15"/>
  <c r="BC298" i="15"/>
  <c r="BC297" i="15"/>
  <c r="BC296" i="15"/>
  <c r="BC295" i="15"/>
  <c r="BC294" i="15"/>
  <c r="BC293" i="15"/>
  <c r="BC292" i="15"/>
  <c r="BC291" i="15"/>
  <c r="BC290" i="15"/>
  <c r="BC289" i="15"/>
  <c r="BC288" i="15"/>
  <c r="BC287" i="15"/>
  <c r="BC286" i="15"/>
  <c r="BC285" i="15"/>
  <c r="BC284" i="15"/>
  <c r="BC283" i="15"/>
  <c r="BC282" i="15"/>
  <c r="BC281" i="15"/>
  <c r="BC280" i="15"/>
  <c r="BC279" i="15"/>
  <c r="BC278" i="15"/>
  <c r="BC277" i="15"/>
  <c r="BC276" i="15"/>
  <c r="BC275" i="15"/>
  <c r="BC274" i="15"/>
  <c r="BC273" i="15"/>
  <c r="BC272" i="15"/>
  <c r="BC271" i="15"/>
  <c r="BC270" i="15"/>
  <c r="BC269" i="15"/>
  <c r="BC268" i="15"/>
  <c r="BC267" i="15"/>
  <c r="BC266" i="15"/>
  <c r="BC265" i="15"/>
  <c r="BC264" i="15"/>
  <c r="BC263" i="15"/>
  <c r="BC262" i="15"/>
  <c r="BC261" i="15"/>
  <c r="BC260" i="15"/>
  <c r="BC259" i="15"/>
  <c r="BC258" i="15"/>
  <c r="BC257" i="15"/>
  <c r="BC256" i="15"/>
  <c r="BC255" i="15"/>
  <c r="BC254" i="15"/>
  <c r="BC253" i="15"/>
  <c r="BC252" i="15"/>
  <c r="BC251" i="15"/>
  <c r="BC250" i="15"/>
  <c r="BC249" i="15"/>
  <c r="BC248" i="15"/>
  <c r="BC247" i="15"/>
  <c r="BC246" i="15"/>
  <c r="BC245" i="15"/>
  <c r="BC244" i="15"/>
  <c r="BC243" i="15"/>
  <c r="BC242" i="15"/>
  <c r="BC241" i="15"/>
  <c r="BC240" i="15"/>
  <c r="BC239" i="15"/>
  <c r="BC238" i="15"/>
  <c r="BC237" i="15"/>
  <c r="BC236" i="15"/>
  <c r="BC235" i="15"/>
  <c r="BC234" i="15"/>
  <c r="BC233" i="15"/>
  <c r="BC232" i="15"/>
  <c r="BC231" i="15"/>
  <c r="BC230" i="15"/>
  <c r="BC229" i="15"/>
  <c r="BC228" i="15"/>
  <c r="BC227" i="15"/>
  <c r="BC226" i="15"/>
  <c r="BC225" i="15"/>
  <c r="BC224" i="15"/>
  <c r="BC223" i="15"/>
  <c r="BC222" i="15"/>
  <c r="BC221" i="15"/>
  <c r="BC220" i="15"/>
  <c r="BC219" i="15"/>
  <c r="BC218" i="15"/>
  <c r="BC217" i="15"/>
  <c r="BC216" i="15"/>
  <c r="BC215" i="15"/>
  <c r="BC214" i="15"/>
  <c r="BC213" i="15"/>
  <c r="BC212" i="15"/>
  <c r="BC211" i="15"/>
  <c r="BC210" i="15"/>
  <c r="BC209" i="15"/>
  <c r="BC208" i="15"/>
  <c r="BC207" i="15"/>
  <c r="BC206" i="15"/>
  <c r="BC205" i="15"/>
  <c r="BC204" i="15"/>
  <c r="BC203" i="15"/>
  <c r="BC202" i="15"/>
  <c r="BC201" i="15"/>
  <c r="BC200" i="15"/>
  <c r="BC199" i="15"/>
  <c r="BC198" i="15"/>
  <c r="BC197" i="15"/>
  <c r="BC196" i="15"/>
  <c r="BC195" i="15"/>
  <c r="BC194" i="15"/>
  <c r="BC193" i="15"/>
  <c r="BC192" i="15"/>
  <c r="BC191" i="15"/>
  <c r="BC190" i="15"/>
  <c r="BC189" i="15"/>
  <c r="BC188" i="15"/>
  <c r="BC187" i="15"/>
  <c r="BC186" i="15"/>
  <c r="BC185" i="15"/>
  <c r="BC184" i="15"/>
  <c r="BC183" i="15"/>
  <c r="BC182" i="15"/>
  <c r="BC181" i="15"/>
  <c r="BC180" i="15"/>
  <c r="BC179" i="15"/>
  <c r="BC178" i="15"/>
  <c r="BC177" i="15"/>
  <c r="BC176" i="15"/>
  <c r="BC175" i="15"/>
  <c r="BC174" i="15"/>
  <c r="BC173" i="15"/>
  <c r="BC172" i="15"/>
  <c r="BC171" i="15"/>
  <c r="BC170" i="15"/>
  <c r="BC169" i="15"/>
  <c r="BC168" i="15"/>
  <c r="BC167" i="15"/>
  <c r="BC166" i="15"/>
  <c r="BC165" i="15"/>
  <c r="BC164" i="15"/>
  <c r="BC163" i="15"/>
  <c r="BC162" i="15"/>
  <c r="BC161" i="15"/>
  <c r="BC160" i="15"/>
  <c r="BC159" i="15"/>
  <c r="BC158" i="15"/>
  <c r="BC157" i="15"/>
  <c r="BC156" i="15"/>
  <c r="BC155" i="15"/>
  <c r="BC154" i="15"/>
  <c r="BC153" i="15"/>
  <c r="BC152" i="15"/>
  <c r="BC151" i="15"/>
  <c r="BC150" i="15"/>
  <c r="BC149" i="15"/>
  <c r="BC148" i="15"/>
  <c r="BC147" i="15"/>
  <c r="BC146" i="15"/>
  <c r="BC145" i="15"/>
  <c r="BC144" i="15"/>
  <c r="BC143" i="15"/>
  <c r="BC142" i="15"/>
  <c r="BC141" i="15"/>
  <c r="BC140" i="15"/>
  <c r="BC139" i="15"/>
  <c r="BC138" i="15"/>
  <c r="BC137" i="15"/>
  <c r="BC136" i="15"/>
  <c r="BC135" i="15"/>
  <c r="BC134" i="15"/>
  <c r="BC133" i="15"/>
  <c r="BC132" i="15"/>
  <c r="BC131" i="15"/>
  <c r="BC130" i="15"/>
  <c r="BC129" i="15"/>
  <c r="BC128" i="15"/>
  <c r="BC127" i="15"/>
  <c r="BC126" i="15"/>
  <c r="BC125" i="15"/>
  <c r="BC124" i="15"/>
  <c r="BC123" i="15"/>
  <c r="BC122" i="15"/>
  <c r="BC121" i="15"/>
  <c r="BC120" i="15"/>
  <c r="BC119" i="15"/>
  <c r="BC118" i="15"/>
  <c r="BC117" i="15"/>
  <c r="BC116" i="15"/>
  <c r="BC115" i="15"/>
  <c r="BC114" i="15"/>
  <c r="BC113" i="15"/>
  <c r="BC112" i="15"/>
  <c r="BC111" i="15"/>
  <c r="BC110" i="15"/>
  <c r="BC109" i="15"/>
  <c r="BC108" i="15"/>
  <c r="BC107" i="15"/>
  <c r="BC106" i="15"/>
  <c r="BC105" i="15"/>
  <c r="BC104" i="15"/>
  <c r="BC103" i="15"/>
  <c r="BC102" i="15"/>
  <c r="BC101" i="15"/>
  <c r="BC100" i="15"/>
  <c r="BC99" i="15"/>
  <c r="BC98" i="15"/>
  <c r="BC97" i="15"/>
  <c r="BC96" i="15"/>
  <c r="BC95" i="15"/>
  <c r="BC94" i="15"/>
  <c r="BC93" i="15"/>
  <c r="BC92" i="15"/>
  <c r="BC91" i="15"/>
  <c r="BC90" i="15"/>
  <c r="BC89" i="15"/>
  <c r="BC88" i="15"/>
  <c r="BC87" i="15"/>
  <c r="BC86" i="15"/>
  <c r="BC85" i="15"/>
  <c r="BC84" i="15"/>
  <c r="BC83" i="15"/>
  <c r="BC82" i="15"/>
  <c r="BC81" i="15"/>
  <c r="BC80" i="15"/>
  <c r="BC79" i="15"/>
  <c r="BC78" i="15"/>
  <c r="BC77" i="15"/>
  <c r="BC76" i="15"/>
  <c r="BC75" i="15"/>
  <c r="BC74" i="15"/>
  <c r="BC73" i="15"/>
  <c r="BC72" i="15"/>
  <c r="BC71" i="15"/>
  <c r="BC70" i="15"/>
  <c r="BC69" i="15"/>
  <c r="BC68" i="15"/>
  <c r="BC67" i="15"/>
  <c r="BC66" i="15"/>
  <c r="BC65" i="15"/>
  <c r="BC64" i="15"/>
  <c r="BC63" i="15"/>
  <c r="BC62" i="15"/>
  <c r="BC61" i="15"/>
  <c r="BC60" i="15"/>
  <c r="BC59" i="15"/>
  <c r="BC58" i="15"/>
  <c r="BC57" i="15"/>
  <c r="BC56" i="15"/>
  <c r="BC55" i="15"/>
  <c r="BC54" i="15"/>
  <c r="BC53" i="15"/>
  <c r="BC52" i="15"/>
  <c r="BC51" i="15"/>
  <c r="BC50" i="15"/>
  <c r="BC49" i="15"/>
  <c r="BC48" i="15"/>
  <c r="BC47" i="15"/>
  <c r="BC46" i="15"/>
  <c r="BC45" i="15"/>
  <c r="BC44" i="15"/>
  <c r="BC43" i="15"/>
  <c r="BC42" i="15"/>
  <c r="BC41" i="15"/>
  <c r="BC40" i="15"/>
  <c r="BC39" i="15"/>
  <c r="BC38" i="15"/>
  <c r="BC37" i="15"/>
  <c r="BC36" i="15"/>
  <c r="BC35" i="15"/>
  <c r="BC34" i="15"/>
  <c r="BC33" i="15"/>
  <c r="BC32" i="15"/>
  <c r="BC31" i="15"/>
  <c r="BC30" i="15"/>
  <c r="BC29" i="15"/>
  <c r="BC28" i="15"/>
  <c r="BC27" i="15"/>
  <c r="BC26" i="15"/>
  <c r="BC25" i="15"/>
  <c r="BC24" i="15"/>
  <c r="BC23" i="15"/>
  <c r="BC22" i="15"/>
  <c r="BC21" i="15"/>
  <c r="BC20" i="15"/>
  <c r="BC19" i="15"/>
  <c r="BC18" i="15"/>
  <c r="BC17" i="15"/>
  <c r="BC16" i="15"/>
  <c r="BC15" i="15"/>
  <c r="BC14" i="15"/>
  <c r="BC13" i="15"/>
  <c r="BC12" i="15"/>
  <c r="BC11" i="15"/>
  <c r="BC10" i="15"/>
  <c r="BC9" i="15"/>
  <c r="BC8" i="15"/>
  <c r="BC7" i="15"/>
  <c r="AW17" i="15"/>
  <c r="AW16" i="15"/>
  <c r="AW15" i="15"/>
  <c r="AW14" i="15"/>
  <c r="AW13" i="15"/>
  <c r="AW12" i="15"/>
  <c r="AW11" i="15"/>
  <c r="AW10" i="15"/>
  <c r="AW9" i="15"/>
  <c r="AW8" i="15"/>
  <c r="AW7" i="15"/>
  <c r="AW6" i="15"/>
  <c r="AU17" i="15"/>
  <c r="AU16" i="15"/>
  <c r="AU15" i="15"/>
  <c r="AU14" i="15"/>
  <c r="AU13" i="15"/>
  <c r="AU12" i="15"/>
  <c r="AU11" i="15"/>
  <c r="AU10" i="15"/>
  <c r="AU9" i="15"/>
  <c r="AU8" i="15"/>
  <c r="AU7" i="15"/>
  <c r="AU6" i="15"/>
  <c r="AU18" i="15" s="1"/>
  <c r="AS17" i="15"/>
  <c r="AS16" i="15"/>
  <c r="AS15" i="15"/>
  <c r="AS14" i="15"/>
  <c r="AS13" i="15"/>
  <c r="AS12" i="15"/>
  <c r="AS11" i="15"/>
  <c r="AS10" i="15"/>
  <c r="AS9" i="15"/>
  <c r="AS8" i="15"/>
  <c r="AS7" i="15"/>
  <c r="AS6" i="15"/>
  <c r="AQ6" i="15"/>
  <c r="AQ17" i="15"/>
  <c r="AQ16" i="15"/>
  <c r="AQ15" i="15"/>
  <c r="AQ14" i="15"/>
  <c r="AQ13" i="15"/>
  <c r="AQ12" i="15"/>
  <c r="AQ11" i="15"/>
  <c r="AQ10" i="15"/>
  <c r="AQ9" i="15"/>
  <c r="AQ8" i="15"/>
  <c r="AQ7" i="15"/>
  <c r="M78" i="8"/>
  <c r="T78" i="8" s="1"/>
  <c r="K31" i="8"/>
  <c r="BE736" i="15"/>
  <c r="M37" i="8" s="1"/>
  <c r="L40" i="8"/>
  <c r="K40" i="8"/>
  <c r="M35" i="8"/>
  <c r="M72" i="8" s="1"/>
  <c r="T72" i="8" s="1"/>
  <c r="L35" i="8"/>
  <c r="K35" i="8"/>
  <c r="M34" i="8"/>
  <c r="L34" i="8"/>
  <c r="L71" i="8" s="1"/>
  <c r="S71" i="8" s="1"/>
  <c r="K34" i="8"/>
  <c r="L33" i="8"/>
  <c r="K33" i="8"/>
  <c r="M32" i="8"/>
  <c r="L32" i="8"/>
  <c r="K32" i="8"/>
  <c r="M77" i="8"/>
  <c r="T77" i="8" s="1"/>
  <c r="M71" i="8"/>
  <c r="T71" i="8" s="1"/>
  <c r="M70" i="8"/>
  <c r="T70" i="8" s="1"/>
  <c r="L69" i="8"/>
  <c r="S69" i="8" s="1"/>
  <c r="L72" i="8"/>
  <c r="S72" i="8" s="1"/>
  <c r="L70" i="8"/>
  <c r="S70" i="8" s="1"/>
  <c r="Z7" i="15"/>
  <c r="Z8" i="15"/>
  <c r="Z9" i="15"/>
  <c r="Z10" i="15"/>
  <c r="Z11" i="15"/>
  <c r="Z12" i="15"/>
  <c r="Z13" i="15"/>
  <c r="Z14" i="15"/>
  <c r="Z15" i="15"/>
  <c r="Z16" i="15"/>
  <c r="Z17" i="15"/>
  <c r="Z18" i="15"/>
  <c r="Z19" i="15"/>
  <c r="Z20" i="15"/>
  <c r="Z21" i="15"/>
  <c r="Z22" i="15"/>
  <c r="Z23" i="15"/>
  <c r="Z24" i="15"/>
  <c r="Z25" i="15"/>
  <c r="Z26" i="15"/>
  <c r="Z27" i="15"/>
  <c r="Z28" i="15"/>
  <c r="Z29" i="15"/>
  <c r="Z30" i="15"/>
  <c r="Z31" i="15"/>
  <c r="Z32" i="15"/>
  <c r="Z33" i="15"/>
  <c r="Z34" i="15"/>
  <c r="Z35" i="15"/>
  <c r="Z36" i="15"/>
  <c r="Z37" i="15"/>
  <c r="Z38" i="15"/>
  <c r="Z39" i="15"/>
  <c r="Z40" i="15"/>
  <c r="Z41" i="15"/>
  <c r="Z42" i="15"/>
  <c r="Z43" i="15"/>
  <c r="Z44" i="15"/>
  <c r="Z45" i="15"/>
  <c r="Z46" i="15"/>
  <c r="Z47" i="15"/>
  <c r="Z48" i="15"/>
  <c r="Z49" i="15"/>
  <c r="Z50" i="15"/>
  <c r="Z51" i="15"/>
  <c r="Z52" i="15"/>
  <c r="Z53" i="15"/>
  <c r="Z54" i="15"/>
  <c r="Z55" i="15"/>
  <c r="Z56" i="15"/>
  <c r="Z57" i="15"/>
  <c r="Z58" i="15"/>
  <c r="Z59" i="15"/>
  <c r="Z60" i="15"/>
  <c r="Z61" i="15"/>
  <c r="Z62" i="15"/>
  <c r="Z63" i="15"/>
  <c r="Z64" i="15"/>
  <c r="Z65" i="15"/>
  <c r="Z66" i="15"/>
  <c r="Z67" i="15"/>
  <c r="Z68" i="15"/>
  <c r="Z69" i="15"/>
  <c r="Z70" i="15"/>
  <c r="Z71" i="15"/>
  <c r="Z72" i="15"/>
  <c r="Z73" i="15"/>
  <c r="Z74" i="15"/>
  <c r="Z75" i="15"/>
  <c r="Z76" i="15"/>
  <c r="Z77" i="15"/>
  <c r="Z78" i="15"/>
  <c r="Z79" i="15"/>
  <c r="Z80" i="15"/>
  <c r="Z81" i="15"/>
  <c r="Z82" i="15"/>
  <c r="Z83" i="15"/>
  <c r="Z84" i="15"/>
  <c r="Z85" i="15"/>
  <c r="Z86" i="15"/>
  <c r="Z87" i="15"/>
  <c r="Z88" i="15"/>
  <c r="Z89" i="15"/>
  <c r="Z90" i="15"/>
  <c r="Z91" i="15"/>
  <c r="Z92" i="15"/>
  <c r="Z93" i="15"/>
  <c r="Z94" i="15"/>
  <c r="Z95" i="15"/>
  <c r="Z96" i="15"/>
  <c r="Z97" i="15"/>
  <c r="Z98" i="15"/>
  <c r="Z99" i="15"/>
  <c r="Z100" i="15"/>
  <c r="Z101" i="15"/>
  <c r="Z102" i="15"/>
  <c r="Z103" i="15"/>
  <c r="Z104" i="15"/>
  <c r="Z105" i="15"/>
  <c r="Z106" i="15"/>
  <c r="Z107" i="15"/>
  <c r="Z108" i="15"/>
  <c r="Z109" i="15"/>
  <c r="Z110" i="15"/>
  <c r="Z111" i="15"/>
  <c r="Z112" i="15"/>
  <c r="Z113" i="15"/>
  <c r="Z114" i="15"/>
  <c r="Z115" i="15"/>
  <c r="Z116" i="15"/>
  <c r="Z117" i="15"/>
  <c r="Z118" i="15"/>
  <c r="Z119" i="15"/>
  <c r="Z120" i="15"/>
  <c r="Z121" i="15"/>
  <c r="Z122" i="15"/>
  <c r="Z123" i="15"/>
  <c r="Z124" i="15"/>
  <c r="Z125" i="15"/>
  <c r="Z126" i="15"/>
  <c r="Z127" i="15"/>
  <c r="Z128" i="15"/>
  <c r="Z129" i="15"/>
  <c r="Z130" i="15"/>
  <c r="Z131" i="15"/>
  <c r="Z132" i="15"/>
  <c r="Z133" i="15"/>
  <c r="Z134" i="15"/>
  <c r="Z135" i="15"/>
  <c r="Z136" i="15"/>
  <c r="Z137" i="15"/>
  <c r="Z138" i="15"/>
  <c r="Z139" i="15"/>
  <c r="Z140" i="15"/>
  <c r="Z141" i="15"/>
  <c r="Z142" i="15"/>
  <c r="Z143" i="15"/>
  <c r="Z144" i="15"/>
  <c r="Z145" i="15"/>
  <c r="Z146" i="15"/>
  <c r="Z147" i="15"/>
  <c r="Z148" i="15"/>
  <c r="Z149" i="15"/>
  <c r="Z150" i="15"/>
  <c r="Z151" i="15"/>
  <c r="Z152" i="15"/>
  <c r="Z153" i="15"/>
  <c r="Z154" i="15"/>
  <c r="Z155" i="15"/>
  <c r="Z156" i="15"/>
  <c r="Z157" i="15"/>
  <c r="Z158" i="15"/>
  <c r="Z159" i="15"/>
  <c r="Z160" i="15"/>
  <c r="Z161" i="15"/>
  <c r="Z162" i="15"/>
  <c r="Z163" i="15"/>
  <c r="Z164" i="15"/>
  <c r="Z165" i="15"/>
  <c r="Z166" i="15"/>
  <c r="Z167" i="15"/>
  <c r="Z168" i="15"/>
  <c r="Z169" i="15"/>
  <c r="Z170" i="15"/>
  <c r="Z171" i="15"/>
  <c r="Z172" i="15"/>
  <c r="Z173" i="15"/>
  <c r="Z174" i="15"/>
  <c r="Z175" i="15"/>
  <c r="Z176" i="15"/>
  <c r="Z177" i="15"/>
  <c r="Z178" i="15"/>
  <c r="Z179" i="15"/>
  <c r="Z180" i="15"/>
  <c r="Z181" i="15"/>
  <c r="Z182" i="15"/>
  <c r="Z183" i="15"/>
  <c r="Z184" i="15"/>
  <c r="Z185" i="15"/>
  <c r="Z186" i="15"/>
  <c r="Z187" i="15"/>
  <c r="Z188" i="15"/>
  <c r="Z189" i="15"/>
  <c r="Z190" i="15"/>
  <c r="Z191" i="15"/>
  <c r="Z192" i="15"/>
  <c r="Z193" i="15"/>
  <c r="Z194" i="15"/>
  <c r="Z195" i="15"/>
  <c r="Z196" i="15"/>
  <c r="Z197" i="15"/>
  <c r="Z198" i="15"/>
  <c r="Z199" i="15"/>
  <c r="Z200" i="15"/>
  <c r="Z201" i="15"/>
  <c r="Z202" i="15"/>
  <c r="Z203" i="15"/>
  <c r="Z204" i="15"/>
  <c r="Z205" i="15"/>
  <c r="Z206" i="15"/>
  <c r="Z207" i="15"/>
  <c r="Z208" i="15"/>
  <c r="Z209" i="15"/>
  <c r="Z210" i="15"/>
  <c r="Z211" i="15"/>
  <c r="Z212" i="15"/>
  <c r="Z213" i="15"/>
  <c r="Z214" i="15"/>
  <c r="Z215" i="15"/>
  <c r="Z216" i="15"/>
  <c r="Z217" i="15"/>
  <c r="Z218" i="15"/>
  <c r="Z219" i="15"/>
  <c r="Z220" i="15"/>
  <c r="Z221" i="15"/>
  <c r="Z222" i="15"/>
  <c r="Z223" i="15"/>
  <c r="Z224" i="15"/>
  <c r="Z225" i="15"/>
  <c r="Z226" i="15"/>
  <c r="Z227" i="15"/>
  <c r="Z228" i="15"/>
  <c r="Z229" i="15"/>
  <c r="Z230" i="15"/>
  <c r="Z231" i="15"/>
  <c r="Z232" i="15"/>
  <c r="Z233" i="15"/>
  <c r="Z234" i="15"/>
  <c r="Z235" i="15"/>
  <c r="Z236" i="15"/>
  <c r="Z237" i="15"/>
  <c r="Z238" i="15"/>
  <c r="Z239" i="15"/>
  <c r="Z240" i="15"/>
  <c r="Z241" i="15"/>
  <c r="Z242" i="15"/>
  <c r="Z243" i="15"/>
  <c r="Z244" i="15"/>
  <c r="Z245" i="15"/>
  <c r="Z246" i="15"/>
  <c r="Z247" i="15"/>
  <c r="Z248" i="15"/>
  <c r="Z249" i="15"/>
  <c r="Z250" i="15"/>
  <c r="Z251" i="15"/>
  <c r="Z252" i="15"/>
  <c r="Z253" i="15"/>
  <c r="Z254" i="15"/>
  <c r="Z255" i="15"/>
  <c r="Z256" i="15"/>
  <c r="Z257" i="15"/>
  <c r="Z258" i="15"/>
  <c r="Z259" i="15"/>
  <c r="Z260" i="15"/>
  <c r="Z261" i="15"/>
  <c r="Z262" i="15"/>
  <c r="Z263" i="15"/>
  <c r="Z264" i="15"/>
  <c r="Z265" i="15"/>
  <c r="Z266" i="15"/>
  <c r="Z267" i="15"/>
  <c r="Z268" i="15"/>
  <c r="Z269" i="15"/>
  <c r="Z270" i="15"/>
  <c r="Z271" i="15"/>
  <c r="Z272" i="15"/>
  <c r="Z273" i="15"/>
  <c r="Z274" i="15"/>
  <c r="Z275" i="15"/>
  <c r="Z276" i="15"/>
  <c r="Z277" i="15"/>
  <c r="Z278" i="15"/>
  <c r="Z279" i="15"/>
  <c r="Z280" i="15"/>
  <c r="Z281" i="15"/>
  <c r="Z282" i="15"/>
  <c r="Z283" i="15"/>
  <c r="Z284" i="15"/>
  <c r="Z285" i="15"/>
  <c r="Z286" i="15"/>
  <c r="Z287" i="15"/>
  <c r="Z288" i="15"/>
  <c r="Z289" i="15"/>
  <c r="Z290" i="15"/>
  <c r="Z291" i="15"/>
  <c r="Z292" i="15"/>
  <c r="Z293" i="15"/>
  <c r="Z294" i="15"/>
  <c r="Z295" i="15"/>
  <c r="Z296" i="15"/>
  <c r="Z297" i="15"/>
  <c r="Z298" i="15"/>
  <c r="Z299" i="15"/>
  <c r="Z300" i="15"/>
  <c r="Z301" i="15"/>
  <c r="Z302" i="15"/>
  <c r="Z303" i="15"/>
  <c r="Z304" i="15"/>
  <c r="Z305" i="15"/>
  <c r="Z306" i="15"/>
  <c r="Z307" i="15"/>
  <c r="Z308" i="15"/>
  <c r="Z309" i="15"/>
  <c r="Z310" i="15"/>
  <c r="Z311" i="15"/>
  <c r="Z312" i="15"/>
  <c r="Z313" i="15"/>
  <c r="Z314" i="15"/>
  <c r="Z315" i="15"/>
  <c r="Z316" i="15"/>
  <c r="Z317" i="15"/>
  <c r="Z318" i="15"/>
  <c r="Z319" i="15"/>
  <c r="Z320" i="15"/>
  <c r="Z321" i="15"/>
  <c r="Z322" i="15"/>
  <c r="Z323" i="15"/>
  <c r="Z324" i="15"/>
  <c r="Z325" i="15"/>
  <c r="Z326" i="15"/>
  <c r="Z327" i="15"/>
  <c r="Z328" i="15"/>
  <c r="Z329" i="15"/>
  <c r="Z330" i="15"/>
  <c r="Z331" i="15"/>
  <c r="Z332" i="15"/>
  <c r="Z333" i="15"/>
  <c r="Z334" i="15"/>
  <c r="Z335" i="15"/>
  <c r="Z336" i="15"/>
  <c r="Z337" i="15"/>
  <c r="Z338" i="15"/>
  <c r="Z339" i="15"/>
  <c r="Z340" i="15"/>
  <c r="Z341" i="15"/>
  <c r="Z342" i="15"/>
  <c r="Z343" i="15"/>
  <c r="Z344" i="15"/>
  <c r="Z345" i="15"/>
  <c r="Z346" i="15"/>
  <c r="Z347" i="15"/>
  <c r="Z348" i="15"/>
  <c r="Z349" i="15"/>
  <c r="Z350" i="15"/>
  <c r="Z351" i="15"/>
  <c r="Z352" i="15"/>
  <c r="Z353" i="15"/>
  <c r="Z354" i="15"/>
  <c r="Z355" i="15"/>
  <c r="Z356" i="15"/>
  <c r="Z357" i="15"/>
  <c r="Z358" i="15"/>
  <c r="Z359" i="15"/>
  <c r="Z360" i="15"/>
  <c r="Z361" i="15"/>
  <c r="Z362" i="15"/>
  <c r="Z363" i="15"/>
  <c r="Z364" i="15"/>
  <c r="Z365" i="15"/>
  <c r="Z366" i="15"/>
  <c r="Z367" i="15"/>
  <c r="Z368" i="15"/>
  <c r="Z369" i="15"/>
  <c r="Z370" i="15"/>
  <c r="Z371" i="15"/>
  <c r="Z372" i="15"/>
  <c r="Z373" i="15"/>
  <c r="Z374" i="15"/>
  <c r="Z375" i="15"/>
  <c r="Z376" i="15"/>
  <c r="Z377" i="15"/>
  <c r="Z378" i="15"/>
  <c r="Z379" i="15"/>
  <c r="Z380" i="15"/>
  <c r="Z381" i="15"/>
  <c r="Z382" i="15"/>
  <c r="Z383" i="15"/>
  <c r="Z384" i="15"/>
  <c r="Z385" i="15"/>
  <c r="Z386" i="15"/>
  <c r="Z387" i="15"/>
  <c r="Z388" i="15"/>
  <c r="Z389" i="15"/>
  <c r="Z390" i="15"/>
  <c r="Z391" i="15"/>
  <c r="Z392" i="15"/>
  <c r="Z393" i="15"/>
  <c r="Z394" i="15"/>
  <c r="Z395" i="15"/>
  <c r="Z396" i="15"/>
  <c r="Z397" i="15"/>
  <c r="Z398" i="15"/>
  <c r="Z399" i="15"/>
  <c r="Z400" i="15"/>
  <c r="Z401" i="15"/>
  <c r="Z402" i="15"/>
  <c r="Z403" i="15"/>
  <c r="Z404" i="15"/>
  <c r="Z405" i="15"/>
  <c r="Z406" i="15"/>
  <c r="Z407" i="15"/>
  <c r="Z408" i="15"/>
  <c r="Z409" i="15"/>
  <c r="Z410" i="15"/>
  <c r="Z411" i="15"/>
  <c r="Z412" i="15"/>
  <c r="Z413" i="15"/>
  <c r="Z414" i="15"/>
  <c r="Z415" i="15"/>
  <c r="Z416" i="15"/>
  <c r="Z417" i="15"/>
  <c r="Z418" i="15"/>
  <c r="Z419" i="15"/>
  <c r="Z420" i="15"/>
  <c r="Z421" i="15"/>
  <c r="Z422" i="15"/>
  <c r="Z423" i="15"/>
  <c r="Z424" i="15"/>
  <c r="Z425" i="15"/>
  <c r="Z426" i="15"/>
  <c r="Z427" i="15"/>
  <c r="Z428" i="15"/>
  <c r="Z429" i="15"/>
  <c r="Z430" i="15"/>
  <c r="Z431" i="15"/>
  <c r="Z432" i="15"/>
  <c r="Z433" i="15"/>
  <c r="Z434" i="15"/>
  <c r="Z435" i="15"/>
  <c r="Z436" i="15"/>
  <c r="Z437" i="15"/>
  <c r="Z438" i="15"/>
  <c r="Z439" i="15"/>
  <c r="Z440" i="15"/>
  <c r="Z441" i="15"/>
  <c r="Z442" i="15"/>
  <c r="Z443" i="15"/>
  <c r="Z444" i="15"/>
  <c r="Z445" i="15"/>
  <c r="Z446" i="15"/>
  <c r="Z447" i="15"/>
  <c r="Z448" i="15"/>
  <c r="Z449" i="15"/>
  <c r="Z450" i="15"/>
  <c r="Z451" i="15"/>
  <c r="Z452" i="15"/>
  <c r="Z453" i="15"/>
  <c r="Z454" i="15"/>
  <c r="Z455" i="15"/>
  <c r="Z456" i="15"/>
  <c r="Z457" i="15"/>
  <c r="Z458" i="15"/>
  <c r="Z459" i="15"/>
  <c r="Z460" i="15"/>
  <c r="Z461" i="15"/>
  <c r="Z462" i="15"/>
  <c r="Z463" i="15"/>
  <c r="Z464" i="15"/>
  <c r="Z465" i="15"/>
  <c r="Z466" i="15"/>
  <c r="Z467" i="15"/>
  <c r="Z468" i="15"/>
  <c r="Z469" i="15"/>
  <c r="Z470" i="15"/>
  <c r="Z471" i="15"/>
  <c r="Z472" i="15"/>
  <c r="Z473" i="15"/>
  <c r="Z474" i="15"/>
  <c r="Z475" i="15"/>
  <c r="Z476" i="15"/>
  <c r="Z477" i="15"/>
  <c r="Z478" i="15"/>
  <c r="Z479" i="15"/>
  <c r="Z480" i="15"/>
  <c r="Z481" i="15"/>
  <c r="Z482" i="15"/>
  <c r="Z483" i="15"/>
  <c r="Z484" i="15"/>
  <c r="Z485" i="15"/>
  <c r="Z486" i="15"/>
  <c r="Z487" i="15"/>
  <c r="Z488" i="15"/>
  <c r="Z489" i="15"/>
  <c r="Z490" i="15"/>
  <c r="Z491" i="15"/>
  <c r="Z492" i="15"/>
  <c r="Z493" i="15"/>
  <c r="Z494" i="15"/>
  <c r="Z495" i="15"/>
  <c r="Z496" i="15"/>
  <c r="Z497" i="15"/>
  <c r="Z498" i="15"/>
  <c r="Z499" i="15"/>
  <c r="Z500" i="15"/>
  <c r="Z501" i="15"/>
  <c r="Z502" i="15"/>
  <c r="Z503" i="15"/>
  <c r="Z504" i="15"/>
  <c r="Z505" i="15"/>
  <c r="Z506" i="15"/>
  <c r="Z507" i="15"/>
  <c r="Z508" i="15"/>
  <c r="Z509" i="15"/>
  <c r="Z510" i="15"/>
  <c r="Z511" i="15"/>
  <c r="Z512" i="15"/>
  <c r="Z513" i="15"/>
  <c r="Z514" i="15"/>
  <c r="Z515" i="15"/>
  <c r="Z516" i="15"/>
  <c r="Z517" i="15"/>
  <c r="Z518" i="15"/>
  <c r="Z519" i="15"/>
  <c r="Z520" i="15"/>
  <c r="Z521" i="15"/>
  <c r="Z522" i="15"/>
  <c r="Z523" i="15"/>
  <c r="Z524" i="15"/>
  <c r="Z525" i="15"/>
  <c r="Z526" i="15"/>
  <c r="Z527" i="15"/>
  <c r="Z528" i="15"/>
  <c r="Z529" i="15"/>
  <c r="Z530" i="15"/>
  <c r="Z531" i="15"/>
  <c r="Z532" i="15"/>
  <c r="Z533" i="15"/>
  <c r="Z534" i="15"/>
  <c r="Z535" i="15"/>
  <c r="Z536" i="15"/>
  <c r="Z537" i="15"/>
  <c r="Z538" i="15"/>
  <c r="Z539" i="15"/>
  <c r="Z540" i="15"/>
  <c r="Z541" i="15"/>
  <c r="Z542" i="15"/>
  <c r="Z543" i="15"/>
  <c r="Z544" i="15"/>
  <c r="Z545" i="15"/>
  <c r="Z546" i="15"/>
  <c r="Z547" i="15"/>
  <c r="Z548" i="15"/>
  <c r="Z549" i="15"/>
  <c r="Z550" i="15"/>
  <c r="Z551" i="15"/>
  <c r="Z552" i="15"/>
  <c r="Z553" i="15"/>
  <c r="Z554" i="15"/>
  <c r="Z555" i="15"/>
  <c r="Z556" i="15"/>
  <c r="Z557" i="15"/>
  <c r="Z558" i="15"/>
  <c r="Z559" i="15"/>
  <c r="Z560" i="15"/>
  <c r="Z561" i="15"/>
  <c r="Z562" i="15"/>
  <c r="Z563" i="15"/>
  <c r="Z564" i="15"/>
  <c r="Z565" i="15"/>
  <c r="Z566" i="15"/>
  <c r="Z567" i="15"/>
  <c r="Z568" i="15"/>
  <c r="Z569" i="15"/>
  <c r="Z570" i="15"/>
  <c r="Z571" i="15"/>
  <c r="Z572" i="15"/>
  <c r="Z573" i="15"/>
  <c r="Z574" i="15"/>
  <c r="Z575" i="15"/>
  <c r="Z576" i="15"/>
  <c r="Z577" i="15"/>
  <c r="Z578" i="15"/>
  <c r="Z579" i="15"/>
  <c r="Z580" i="15"/>
  <c r="Z581" i="15"/>
  <c r="Z582" i="15"/>
  <c r="Z583" i="15"/>
  <c r="Z584" i="15"/>
  <c r="Z585" i="15"/>
  <c r="Z586" i="15"/>
  <c r="Z587" i="15"/>
  <c r="Z588" i="15"/>
  <c r="Z589" i="15"/>
  <c r="Z590" i="15"/>
  <c r="Z591" i="15"/>
  <c r="Z592" i="15"/>
  <c r="Z593" i="15"/>
  <c r="Z594" i="15"/>
  <c r="Z595" i="15"/>
  <c r="Z596" i="15"/>
  <c r="Z597" i="15"/>
  <c r="Z598" i="15"/>
  <c r="Z599" i="15"/>
  <c r="Z600" i="15"/>
  <c r="Z601" i="15"/>
  <c r="Z602" i="15"/>
  <c r="Z603" i="15"/>
  <c r="Z604" i="15"/>
  <c r="Z605" i="15"/>
  <c r="Z606" i="15"/>
  <c r="Z607" i="15"/>
  <c r="Z608" i="15"/>
  <c r="Z609" i="15"/>
  <c r="Z610" i="15"/>
  <c r="Z611" i="15"/>
  <c r="Z612" i="15"/>
  <c r="Z613" i="15"/>
  <c r="Z614" i="15"/>
  <c r="Z615" i="15"/>
  <c r="Z616" i="15"/>
  <c r="Z617" i="15"/>
  <c r="Z618" i="15"/>
  <c r="Z619" i="15"/>
  <c r="Z620" i="15"/>
  <c r="Z621" i="15"/>
  <c r="Z622" i="15"/>
  <c r="Z623" i="15"/>
  <c r="Z624" i="15"/>
  <c r="Z625" i="15"/>
  <c r="Z626" i="15"/>
  <c r="Z627" i="15"/>
  <c r="Z628" i="15"/>
  <c r="Z629" i="15"/>
  <c r="Z630" i="15"/>
  <c r="Z631" i="15"/>
  <c r="Z632" i="15"/>
  <c r="Z633" i="15"/>
  <c r="Z634" i="15"/>
  <c r="Z635" i="15"/>
  <c r="Z636" i="15"/>
  <c r="Z637" i="15"/>
  <c r="Z638" i="15"/>
  <c r="Z639" i="15"/>
  <c r="Z640" i="15"/>
  <c r="Z641" i="15"/>
  <c r="Z642" i="15"/>
  <c r="Z643" i="15"/>
  <c r="Z644" i="15"/>
  <c r="Z645" i="15"/>
  <c r="Z646" i="15"/>
  <c r="Z647" i="15"/>
  <c r="Z648" i="15"/>
  <c r="Z649" i="15"/>
  <c r="Z650" i="15"/>
  <c r="Z651" i="15"/>
  <c r="Z652" i="15"/>
  <c r="Z653" i="15"/>
  <c r="Z654" i="15"/>
  <c r="Z655" i="15"/>
  <c r="Z656" i="15"/>
  <c r="Z657" i="15"/>
  <c r="Z658" i="15"/>
  <c r="Z659" i="15"/>
  <c r="Z660" i="15"/>
  <c r="Z661" i="15"/>
  <c r="Z662" i="15"/>
  <c r="Z663" i="15"/>
  <c r="Z664" i="15"/>
  <c r="Z665" i="15"/>
  <c r="Z666" i="15"/>
  <c r="Z667" i="15"/>
  <c r="Z668" i="15"/>
  <c r="Z669" i="15"/>
  <c r="Z670" i="15"/>
  <c r="Z671" i="15"/>
  <c r="Z672" i="15"/>
  <c r="Z673" i="15"/>
  <c r="Z674" i="15"/>
  <c r="Z675" i="15"/>
  <c r="Z676" i="15"/>
  <c r="Z677" i="15"/>
  <c r="Z678" i="15"/>
  <c r="Z679" i="15"/>
  <c r="Z680" i="15"/>
  <c r="Z681" i="15"/>
  <c r="Z682" i="15"/>
  <c r="Z683" i="15"/>
  <c r="Z684" i="15"/>
  <c r="Z685" i="15"/>
  <c r="Z686" i="15"/>
  <c r="Z687" i="15"/>
  <c r="Z688" i="15"/>
  <c r="Z689" i="15"/>
  <c r="Z690" i="15"/>
  <c r="Z691" i="15"/>
  <c r="Z692" i="15"/>
  <c r="Z693" i="15"/>
  <c r="Z694" i="15"/>
  <c r="Z695" i="15"/>
  <c r="Z696" i="15"/>
  <c r="Z697" i="15"/>
  <c r="Z698" i="15"/>
  <c r="Z699" i="15"/>
  <c r="Z700" i="15"/>
  <c r="Z701" i="15"/>
  <c r="Z702" i="15"/>
  <c r="Z703" i="15"/>
  <c r="Z704" i="15"/>
  <c r="Z705" i="15"/>
  <c r="Z706" i="15"/>
  <c r="Z707" i="15"/>
  <c r="Z708" i="15"/>
  <c r="Z709" i="15"/>
  <c r="Z710" i="15"/>
  <c r="Z711" i="15"/>
  <c r="Z712" i="15"/>
  <c r="Z713" i="15"/>
  <c r="Z714" i="15"/>
  <c r="Z715" i="15"/>
  <c r="Z716" i="15"/>
  <c r="Z717" i="15"/>
  <c r="Z718" i="15"/>
  <c r="Z719" i="15"/>
  <c r="Z720" i="15"/>
  <c r="Z721" i="15"/>
  <c r="Z722" i="15"/>
  <c r="Z723" i="15"/>
  <c r="Z724" i="15"/>
  <c r="Z725" i="15"/>
  <c r="Z726" i="15"/>
  <c r="Z727" i="15"/>
  <c r="Z728" i="15"/>
  <c r="Z729" i="15"/>
  <c r="Z730" i="15"/>
  <c r="Z731" i="15"/>
  <c r="Z732" i="15"/>
  <c r="Z733" i="15"/>
  <c r="Z734" i="15"/>
  <c r="Z735" i="15"/>
  <c r="Z6" i="15"/>
  <c r="K46" i="6"/>
  <c r="K45" i="6"/>
  <c r="AQ18" i="15" l="1"/>
  <c r="BC736" i="15"/>
  <c r="K37" i="8" s="1"/>
  <c r="M74" i="8" s="1"/>
  <c r="T74" i="8" s="1"/>
  <c r="BD736" i="15"/>
  <c r="L37" i="8" s="1"/>
  <c r="L78" i="8"/>
  <c r="S78" i="8" s="1"/>
  <c r="M76" i="8"/>
  <c r="T76" i="8" s="1"/>
  <c r="M73" i="8"/>
  <c r="T73" i="8" s="1"/>
  <c r="L73" i="8"/>
  <c r="S73" i="8" s="1"/>
  <c r="L74" i="8"/>
  <c r="S74" i="8" s="1"/>
  <c r="AQ19" i="15"/>
  <c r="AR13" i="15" s="1"/>
  <c r="AR9" i="15"/>
  <c r="AR17" i="15"/>
  <c r="AR6" i="15"/>
  <c r="AR11" i="15"/>
  <c r="AW18" i="15"/>
  <c r="AS18" i="15"/>
  <c r="AW19" i="15"/>
  <c r="AX6" i="15" s="1"/>
  <c r="AS19" i="15"/>
  <c r="AT15" i="15" s="1"/>
  <c r="AU19" i="15"/>
  <c r="AV16" i="15" s="1"/>
  <c r="M69" i="8"/>
  <c r="T69" i="8" s="1"/>
  <c r="L77" i="8"/>
  <c r="S77" i="8" s="1"/>
  <c r="E34" i="6"/>
  <c r="E33" i="6"/>
  <c r="T19" i="15"/>
  <c r="U19" i="15" s="1"/>
  <c r="T18" i="15"/>
  <c r="U18" i="15" s="1"/>
  <c r="T15" i="15"/>
  <c r="U15" i="15" s="1"/>
  <c r="T14" i="15"/>
  <c r="U14" i="15" s="1"/>
  <c r="T11" i="15"/>
  <c r="U11" i="15" s="1"/>
  <c r="T10" i="15"/>
  <c r="U10" i="15" s="1"/>
  <c r="T7" i="15"/>
  <c r="U7" i="15" s="1"/>
  <c r="T6" i="15"/>
  <c r="U6" i="15" s="1"/>
  <c r="V19" i="15"/>
  <c r="V18" i="15"/>
  <c r="V15" i="15"/>
  <c r="V14" i="15"/>
  <c r="V11" i="15"/>
  <c r="V10" i="15"/>
  <c r="V7" i="15"/>
  <c r="V6" i="15"/>
  <c r="AR12" i="15" l="1"/>
  <c r="AR15" i="15"/>
  <c r="AR16" i="15"/>
  <c r="AV6" i="15"/>
  <c r="AV17" i="15"/>
  <c r="AV12" i="15"/>
  <c r="AV15" i="15"/>
  <c r="AV10" i="15"/>
  <c r="AV8" i="15"/>
  <c r="AV11" i="15"/>
  <c r="AT13" i="15"/>
  <c r="AT12" i="15"/>
  <c r="AT7" i="15"/>
  <c r="AT14" i="15"/>
  <c r="AT16" i="15"/>
  <c r="AT9" i="15"/>
  <c r="AR8" i="15"/>
  <c r="AR7" i="15"/>
  <c r="AV9" i="15"/>
  <c r="AV13" i="15"/>
  <c r="AT6" i="15"/>
  <c r="AT10" i="15"/>
  <c r="AR14" i="15"/>
  <c r="AR10" i="15"/>
  <c r="AX9" i="15"/>
  <c r="AX13" i="15"/>
  <c r="AX12" i="15"/>
  <c r="AX14" i="15"/>
  <c r="AX17" i="15"/>
  <c r="AX10" i="15"/>
  <c r="AV14" i="15"/>
  <c r="AT17" i="15"/>
  <c r="AV7" i="15"/>
  <c r="AX8" i="15"/>
  <c r="AT8" i="15"/>
  <c r="AX11" i="15"/>
  <c r="AX7" i="15"/>
  <c r="AX16" i="15"/>
  <c r="AT11" i="15"/>
  <c r="AX15" i="15"/>
  <c r="F12" i="6"/>
  <c r="E12" i="6"/>
  <c r="D12" i="6"/>
  <c r="C8" i="8"/>
  <c r="C7" i="8"/>
  <c r="C6" i="8"/>
  <c r="S6" i="8"/>
  <c r="S8" i="8" s="1"/>
  <c r="T6" i="8"/>
  <c r="T8" i="8" s="1"/>
  <c r="AR19" i="15" l="1"/>
  <c r="AR18" i="15"/>
  <c r="AQ20" i="15" s="1"/>
  <c r="K30" i="8" s="1"/>
  <c r="AX18" i="15"/>
  <c r="AW20" i="15" s="1"/>
  <c r="M38" i="8" s="1"/>
  <c r="AX19" i="15"/>
  <c r="AV19" i="15"/>
  <c r="AV18" i="15"/>
  <c r="AU20" i="15" s="1"/>
  <c r="L38" i="8" s="1"/>
  <c r="AT19" i="15"/>
  <c r="AT18" i="15"/>
  <c r="AS20" i="15" s="1"/>
  <c r="K38" i="8" s="1"/>
  <c r="D6" i="12"/>
  <c r="D7" i="12"/>
  <c r="E7" i="12"/>
  <c r="D8" i="12"/>
  <c r="E8" i="12"/>
  <c r="D9" i="12"/>
  <c r="E9" i="12"/>
  <c r="D10" i="12"/>
  <c r="E10" i="12"/>
  <c r="D11" i="12"/>
  <c r="E11" i="12"/>
  <c r="D12" i="12"/>
  <c r="E12" i="12"/>
  <c r="D13" i="12"/>
  <c r="E13" i="12"/>
  <c r="D14" i="12"/>
  <c r="E14"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D51" i="12"/>
  <c r="E51" i="12"/>
  <c r="D52" i="12"/>
  <c r="E52" i="12"/>
  <c r="D53" i="12"/>
  <c r="E53" i="12"/>
  <c r="D54" i="12"/>
  <c r="E54" i="12"/>
  <c r="D55" i="12"/>
  <c r="E55" i="12"/>
  <c r="D56" i="12"/>
  <c r="E56" i="12"/>
  <c r="D57" i="12"/>
  <c r="E57" i="12"/>
  <c r="D58" i="12"/>
  <c r="E58" i="12"/>
  <c r="D59" i="12"/>
  <c r="E59" i="12"/>
  <c r="D60" i="12"/>
  <c r="E60" i="12"/>
  <c r="D61" i="12"/>
  <c r="E61" i="12"/>
  <c r="D62" i="12"/>
  <c r="E62" i="12"/>
  <c r="D63" i="12"/>
  <c r="E63" i="12"/>
  <c r="D64" i="12"/>
  <c r="E64" i="12"/>
  <c r="D65" i="12"/>
  <c r="E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D197" i="12"/>
  <c r="D198"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D225" i="12"/>
  <c r="D226" i="12"/>
  <c r="D227" i="12"/>
  <c r="D228" i="12"/>
  <c r="D229" i="12"/>
  <c r="D230" i="12"/>
  <c r="D231" i="12"/>
  <c r="D232" i="12"/>
  <c r="D233" i="12"/>
  <c r="D234" i="12"/>
  <c r="D235" i="12"/>
  <c r="D236" i="12"/>
  <c r="D237" i="12"/>
  <c r="D238" i="12"/>
  <c r="D239" i="12"/>
  <c r="D240" i="12"/>
  <c r="D241" i="12"/>
  <c r="D242"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D271" i="12"/>
  <c r="D272" i="12"/>
  <c r="D273" i="12"/>
  <c r="D274" i="12"/>
  <c r="D275" i="12"/>
  <c r="D276" i="12"/>
  <c r="D277" i="12"/>
  <c r="D278" i="12"/>
  <c r="D279" i="12"/>
  <c r="D280" i="12"/>
  <c r="D281" i="12"/>
  <c r="D282" i="12"/>
  <c r="D283" i="12"/>
  <c r="D284" i="12"/>
  <c r="D285" i="12"/>
  <c r="D286" i="12"/>
  <c r="D287" i="12"/>
  <c r="D288" i="12"/>
  <c r="D289" i="12"/>
  <c r="D290" i="12"/>
  <c r="D291" i="12"/>
  <c r="D292" i="12"/>
  <c r="D293" i="12"/>
  <c r="D294" i="12"/>
  <c r="D295" i="12"/>
  <c r="D296" i="12"/>
  <c r="D297" i="12"/>
  <c r="D298" i="12"/>
  <c r="D299" i="12"/>
  <c r="D300" i="12"/>
  <c r="D301" i="12"/>
  <c r="D302" i="12"/>
  <c r="D303" i="12"/>
  <c r="D304" i="12"/>
  <c r="D305" i="12"/>
  <c r="D306" i="12"/>
  <c r="D307" i="12"/>
  <c r="D308" i="12"/>
  <c r="D309" i="12"/>
  <c r="D310" i="12"/>
  <c r="D311" i="12"/>
  <c r="D312" i="12"/>
  <c r="D313" i="12"/>
  <c r="D314" i="12"/>
  <c r="D315" i="12"/>
  <c r="D316" i="12"/>
  <c r="D317" i="12"/>
  <c r="D318" i="12"/>
  <c r="D319" i="12"/>
  <c r="D320" i="12"/>
  <c r="D321" i="12"/>
  <c r="D322" i="12"/>
  <c r="D323" i="12"/>
  <c r="D324" i="12"/>
  <c r="D325" i="12"/>
  <c r="D326" i="12"/>
  <c r="D327" i="12"/>
  <c r="D328" i="12"/>
  <c r="D329" i="12"/>
  <c r="D330" i="12"/>
  <c r="D331" i="12"/>
  <c r="D332" i="12"/>
  <c r="D333" i="12"/>
  <c r="D334" i="12"/>
  <c r="D335" i="12"/>
  <c r="D336" i="12"/>
  <c r="D337" i="12"/>
  <c r="D338" i="12"/>
  <c r="D339" i="12"/>
  <c r="D340" i="12"/>
  <c r="D341" i="12"/>
  <c r="D342" i="12"/>
  <c r="D343" i="12"/>
  <c r="D344" i="12"/>
  <c r="D345" i="12"/>
  <c r="D346" i="12"/>
  <c r="D347" i="12"/>
  <c r="D348" i="12"/>
  <c r="D349" i="12"/>
  <c r="D350" i="12"/>
  <c r="D351" i="12"/>
  <c r="D352" i="12"/>
  <c r="D353" i="12"/>
  <c r="D354" i="12"/>
  <c r="D355" i="12"/>
  <c r="D356" i="12"/>
  <c r="D357" i="12"/>
  <c r="D358" i="12"/>
  <c r="D359" i="12"/>
  <c r="D360" i="12"/>
  <c r="D361" i="12"/>
  <c r="D362" i="12"/>
  <c r="D363" i="12"/>
  <c r="D364" i="12"/>
  <c r="D365" i="12"/>
  <c r="D366" i="12"/>
  <c r="D367" i="12"/>
  <c r="D368" i="12"/>
  <c r="D369" i="12"/>
  <c r="D370" i="12"/>
  <c r="F6" i="12"/>
  <c r="H6" i="12"/>
  <c r="F7" i="12"/>
  <c r="G7" i="12"/>
  <c r="H7" i="12"/>
  <c r="I7" i="12"/>
  <c r="J7" i="12"/>
  <c r="K7" i="12"/>
  <c r="L7" i="12"/>
  <c r="F8" i="12"/>
  <c r="G8" i="12"/>
  <c r="H8" i="12"/>
  <c r="I8" i="12"/>
  <c r="J8" i="12"/>
  <c r="K8" i="12"/>
  <c r="L8" i="12"/>
  <c r="F9" i="12"/>
  <c r="G9" i="12"/>
  <c r="H9" i="12"/>
  <c r="I9" i="12"/>
  <c r="J9" i="12"/>
  <c r="K9" i="12"/>
  <c r="L9" i="12"/>
  <c r="F10" i="12"/>
  <c r="G10" i="12"/>
  <c r="H10" i="12"/>
  <c r="I10" i="12"/>
  <c r="J10" i="12"/>
  <c r="K10" i="12"/>
  <c r="L10" i="12"/>
  <c r="F11" i="12"/>
  <c r="G11" i="12"/>
  <c r="H11" i="12"/>
  <c r="I11" i="12"/>
  <c r="J11" i="12"/>
  <c r="K11" i="12"/>
  <c r="L11" i="12"/>
  <c r="F12" i="12"/>
  <c r="G12" i="12"/>
  <c r="H12" i="12"/>
  <c r="I12" i="12"/>
  <c r="J12" i="12"/>
  <c r="K12" i="12"/>
  <c r="L12" i="12"/>
  <c r="F13" i="12"/>
  <c r="G13" i="12"/>
  <c r="H13" i="12"/>
  <c r="I13" i="12"/>
  <c r="J13" i="12"/>
  <c r="K13" i="12"/>
  <c r="L13" i="12"/>
  <c r="F14" i="12"/>
  <c r="G14" i="12"/>
  <c r="H14" i="12"/>
  <c r="I14" i="12"/>
  <c r="J14" i="12"/>
  <c r="K14" i="12"/>
  <c r="L14" i="12"/>
  <c r="F15" i="12"/>
  <c r="G15" i="12"/>
  <c r="H15" i="12"/>
  <c r="I15" i="12"/>
  <c r="J15" i="12"/>
  <c r="K15" i="12"/>
  <c r="L15" i="12"/>
  <c r="F16" i="12"/>
  <c r="G16" i="12"/>
  <c r="H16" i="12"/>
  <c r="I16" i="12"/>
  <c r="J16" i="12"/>
  <c r="K16" i="12"/>
  <c r="L16" i="12"/>
  <c r="F17" i="12"/>
  <c r="G17" i="12"/>
  <c r="H17" i="12"/>
  <c r="I17" i="12"/>
  <c r="J17" i="12"/>
  <c r="K17" i="12"/>
  <c r="L17" i="12"/>
  <c r="F18" i="12"/>
  <c r="G18" i="12"/>
  <c r="H18" i="12"/>
  <c r="I18" i="12"/>
  <c r="J18" i="12"/>
  <c r="K18" i="12"/>
  <c r="L18" i="12"/>
  <c r="F19" i="12"/>
  <c r="G19" i="12"/>
  <c r="H19" i="12"/>
  <c r="I19" i="12"/>
  <c r="J19" i="12"/>
  <c r="K19" i="12"/>
  <c r="L19" i="12"/>
  <c r="F20" i="12"/>
  <c r="G20" i="12"/>
  <c r="H20" i="12"/>
  <c r="I20" i="12"/>
  <c r="J20" i="12"/>
  <c r="K20" i="12"/>
  <c r="L20" i="12"/>
  <c r="F21" i="12"/>
  <c r="G21" i="12"/>
  <c r="H21" i="12"/>
  <c r="I21" i="12"/>
  <c r="J21" i="12"/>
  <c r="K21" i="12"/>
  <c r="L21" i="12"/>
  <c r="F22" i="12"/>
  <c r="G22" i="12"/>
  <c r="H22" i="12"/>
  <c r="I22" i="12"/>
  <c r="J22" i="12"/>
  <c r="K22" i="12"/>
  <c r="L22" i="12"/>
  <c r="F23" i="12"/>
  <c r="G23" i="12"/>
  <c r="H23" i="12"/>
  <c r="I23" i="12"/>
  <c r="J23" i="12"/>
  <c r="K23" i="12"/>
  <c r="L23" i="12"/>
  <c r="F24" i="12"/>
  <c r="G24" i="12"/>
  <c r="H24" i="12"/>
  <c r="I24" i="12"/>
  <c r="J24" i="12"/>
  <c r="K24" i="12"/>
  <c r="L24" i="12"/>
  <c r="F25" i="12"/>
  <c r="G25" i="12"/>
  <c r="H25" i="12"/>
  <c r="I25" i="12"/>
  <c r="J25" i="12"/>
  <c r="K25" i="12"/>
  <c r="L25" i="12"/>
  <c r="F26" i="12"/>
  <c r="G26" i="12"/>
  <c r="H26" i="12"/>
  <c r="I26" i="12"/>
  <c r="J26" i="12"/>
  <c r="K26" i="12"/>
  <c r="L26" i="12"/>
  <c r="F27" i="12"/>
  <c r="G27" i="12"/>
  <c r="H27" i="12"/>
  <c r="I27" i="12"/>
  <c r="J27" i="12"/>
  <c r="K27" i="12"/>
  <c r="L27" i="12"/>
  <c r="F28" i="12"/>
  <c r="G28" i="12"/>
  <c r="H28" i="12"/>
  <c r="I28" i="12"/>
  <c r="J28" i="12"/>
  <c r="K28" i="12"/>
  <c r="L28" i="12"/>
  <c r="F29" i="12"/>
  <c r="G29" i="12"/>
  <c r="H29" i="12"/>
  <c r="I29" i="12"/>
  <c r="J29" i="12"/>
  <c r="K29" i="12"/>
  <c r="L29" i="12"/>
  <c r="F30" i="12"/>
  <c r="G30" i="12"/>
  <c r="H30" i="12"/>
  <c r="I30" i="12"/>
  <c r="J30" i="12"/>
  <c r="K30" i="12"/>
  <c r="L30" i="12"/>
  <c r="F31" i="12"/>
  <c r="G31" i="12"/>
  <c r="H31" i="12"/>
  <c r="I31" i="12"/>
  <c r="J31" i="12"/>
  <c r="K31" i="12"/>
  <c r="L31" i="12"/>
  <c r="F32" i="12"/>
  <c r="G32" i="12"/>
  <c r="H32" i="12"/>
  <c r="I32" i="12"/>
  <c r="J32" i="12"/>
  <c r="K32" i="12"/>
  <c r="L32" i="12"/>
  <c r="F33" i="12"/>
  <c r="G33" i="12"/>
  <c r="H33" i="12"/>
  <c r="I33" i="12"/>
  <c r="J33" i="12"/>
  <c r="K33" i="12"/>
  <c r="L33" i="12"/>
  <c r="F34" i="12"/>
  <c r="G34" i="12"/>
  <c r="H34" i="12"/>
  <c r="I34" i="12"/>
  <c r="J34" i="12"/>
  <c r="K34" i="12"/>
  <c r="L34" i="12"/>
  <c r="F35" i="12"/>
  <c r="G35" i="12"/>
  <c r="H35" i="12"/>
  <c r="I35" i="12"/>
  <c r="J35" i="12"/>
  <c r="K35" i="12"/>
  <c r="L35" i="12"/>
  <c r="F36" i="12"/>
  <c r="G36" i="12"/>
  <c r="H36" i="12"/>
  <c r="I36" i="12"/>
  <c r="J36" i="12"/>
  <c r="K36" i="12"/>
  <c r="L36" i="12"/>
  <c r="F37" i="12"/>
  <c r="G37" i="12"/>
  <c r="H37" i="12"/>
  <c r="I37" i="12"/>
  <c r="J37" i="12"/>
  <c r="K37" i="12"/>
  <c r="L37" i="12"/>
  <c r="F38" i="12"/>
  <c r="G38" i="12"/>
  <c r="H38" i="12"/>
  <c r="I38" i="12"/>
  <c r="J38" i="12"/>
  <c r="K38" i="12"/>
  <c r="L38" i="12"/>
  <c r="F39" i="12"/>
  <c r="G39" i="12"/>
  <c r="H39" i="12"/>
  <c r="I39" i="12"/>
  <c r="J39" i="12"/>
  <c r="K39" i="12"/>
  <c r="L39" i="12"/>
  <c r="F40" i="12"/>
  <c r="G40" i="12"/>
  <c r="H40" i="12"/>
  <c r="I40" i="12"/>
  <c r="J40" i="12"/>
  <c r="K40" i="12"/>
  <c r="L40" i="12"/>
  <c r="F41" i="12"/>
  <c r="G41" i="12"/>
  <c r="H41" i="12"/>
  <c r="I41" i="12"/>
  <c r="J41" i="12"/>
  <c r="K41" i="12"/>
  <c r="L41" i="12"/>
  <c r="F42" i="12"/>
  <c r="G42" i="12"/>
  <c r="H42" i="12"/>
  <c r="I42" i="12"/>
  <c r="J42" i="12"/>
  <c r="K42" i="12"/>
  <c r="L42" i="12"/>
  <c r="F43" i="12"/>
  <c r="G43" i="12"/>
  <c r="H43" i="12"/>
  <c r="I43" i="12"/>
  <c r="J43" i="12"/>
  <c r="K43" i="12"/>
  <c r="L43" i="12"/>
  <c r="F44" i="12"/>
  <c r="G44" i="12"/>
  <c r="H44" i="12"/>
  <c r="I44" i="12"/>
  <c r="J44" i="12"/>
  <c r="K44" i="12"/>
  <c r="L44" i="12"/>
  <c r="F45" i="12"/>
  <c r="G45" i="12"/>
  <c r="H45" i="12"/>
  <c r="I45" i="12"/>
  <c r="J45" i="12"/>
  <c r="K45" i="12"/>
  <c r="L45" i="12"/>
  <c r="F46" i="12"/>
  <c r="G46" i="12"/>
  <c r="H46" i="12"/>
  <c r="I46" i="12"/>
  <c r="J46" i="12"/>
  <c r="K46" i="12"/>
  <c r="L46" i="12"/>
  <c r="F47" i="12"/>
  <c r="G47" i="12"/>
  <c r="H47" i="12"/>
  <c r="I47" i="12"/>
  <c r="J47" i="12"/>
  <c r="K47" i="12"/>
  <c r="L47" i="12"/>
  <c r="F48" i="12"/>
  <c r="G48" i="12"/>
  <c r="H48" i="12"/>
  <c r="I48" i="12"/>
  <c r="J48" i="12"/>
  <c r="K48" i="12"/>
  <c r="L48" i="12"/>
  <c r="F49" i="12"/>
  <c r="G49" i="12"/>
  <c r="H49" i="12"/>
  <c r="I49" i="12"/>
  <c r="J49" i="12"/>
  <c r="K49" i="12"/>
  <c r="L49" i="12"/>
  <c r="F50" i="12"/>
  <c r="G50" i="12"/>
  <c r="H50" i="12"/>
  <c r="I50" i="12"/>
  <c r="J50" i="12"/>
  <c r="K50" i="12"/>
  <c r="L50" i="12"/>
  <c r="F51" i="12"/>
  <c r="G51" i="12"/>
  <c r="H51" i="12"/>
  <c r="I51" i="12"/>
  <c r="J51" i="12"/>
  <c r="K51" i="12"/>
  <c r="L51" i="12"/>
  <c r="F52" i="12"/>
  <c r="G52" i="12"/>
  <c r="H52" i="12"/>
  <c r="I52" i="12"/>
  <c r="J52" i="12"/>
  <c r="K52" i="12"/>
  <c r="L52" i="12"/>
  <c r="F53" i="12"/>
  <c r="G53" i="12"/>
  <c r="H53" i="12"/>
  <c r="I53" i="12"/>
  <c r="J53" i="12"/>
  <c r="K53" i="12"/>
  <c r="L53" i="12"/>
  <c r="F54" i="12"/>
  <c r="G54" i="12"/>
  <c r="H54" i="12"/>
  <c r="I54" i="12"/>
  <c r="J54" i="12"/>
  <c r="K54" i="12"/>
  <c r="L54" i="12"/>
  <c r="F55" i="12"/>
  <c r="G55" i="12"/>
  <c r="H55" i="12"/>
  <c r="I55" i="12"/>
  <c r="J55" i="12"/>
  <c r="K55" i="12"/>
  <c r="L55" i="12"/>
  <c r="F56" i="12"/>
  <c r="G56" i="12"/>
  <c r="H56" i="12"/>
  <c r="I56" i="12"/>
  <c r="J56" i="12"/>
  <c r="K56" i="12"/>
  <c r="L56" i="12"/>
  <c r="F57" i="12"/>
  <c r="G57" i="12"/>
  <c r="H57" i="12"/>
  <c r="I57" i="12"/>
  <c r="J57" i="12"/>
  <c r="K57" i="12"/>
  <c r="L57" i="12"/>
  <c r="F58" i="12"/>
  <c r="G58" i="12"/>
  <c r="H58" i="12"/>
  <c r="I58" i="12"/>
  <c r="J58" i="12"/>
  <c r="K58" i="12"/>
  <c r="L58" i="12"/>
  <c r="F59" i="12"/>
  <c r="G59" i="12"/>
  <c r="H59" i="12"/>
  <c r="I59" i="12"/>
  <c r="J59" i="12"/>
  <c r="K59" i="12"/>
  <c r="L59" i="12"/>
  <c r="F60" i="12"/>
  <c r="G60" i="12"/>
  <c r="H60" i="12"/>
  <c r="I60" i="12"/>
  <c r="J60" i="12"/>
  <c r="K60" i="12"/>
  <c r="L60" i="12"/>
  <c r="F61" i="12"/>
  <c r="G61" i="12"/>
  <c r="H61" i="12"/>
  <c r="I61" i="12"/>
  <c r="J61" i="12"/>
  <c r="K61" i="12"/>
  <c r="L61" i="12"/>
  <c r="F62" i="12"/>
  <c r="G62" i="12"/>
  <c r="H62" i="12"/>
  <c r="I62" i="12"/>
  <c r="J62" i="12"/>
  <c r="K62" i="12"/>
  <c r="L62" i="12"/>
  <c r="F63" i="12"/>
  <c r="G63" i="12"/>
  <c r="H63" i="12"/>
  <c r="I63" i="12"/>
  <c r="J63" i="12"/>
  <c r="K63" i="12"/>
  <c r="L63" i="12"/>
  <c r="F64" i="12"/>
  <c r="G64" i="12"/>
  <c r="H64" i="12"/>
  <c r="I64" i="12"/>
  <c r="J64" i="12"/>
  <c r="K64" i="12"/>
  <c r="L64" i="12"/>
  <c r="F65" i="12"/>
  <c r="G65" i="12"/>
  <c r="H65" i="12"/>
  <c r="I65" i="12"/>
  <c r="J65" i="12"/>
  <c r="K65" i="12"/>
  <c r="L65" i="12"/>
  <c r="BB7" i="4"/>
  <c r="J371" i="7"/>
  <c r="J372" i="7"/>
  <c r="J373" i="7"/>
  <c r="J374" i="7"/>
  <c r="J375" i="7"/>
  <c r="J376" i="7"/>
  <c r="J377" i="7"/>
  <c r="J378" i="7"/>
  <c r="J379" i="7"/>
  <c r="J380" i="7"/>
  <c r="J381" i="7"/>
  <c r="J382" i="7"/>
  <c r="J383" i="7"/>
  <c r="J384" i="7"/>
  <c r="J385" i="7"/>
  <c r="J386" i="7"/>
  <c r="J387" i="7"/>
  <c r="J388" i="7"/>
  <c r="J389" i="7"/>
  <c r="J390" i="7"/>
  <c r="J391" i="7"/>
  <c r="J392" i="7"/>
  <c r="J393" i="7"/>
  <c r="J394" i="7"/>
  <c r="J395" i="7"/>
  <c r="J396" i="7"/>
  <c r="J397" i="7"/>
  <c r="J398" i="7"/>
  <c r="J399" i="7"/>
  <c r="J400" i="7"/>
  <c r="J401" i="7"/>
  <c r="J402" i="7"/>
  <c r="J403" i="7"/>
  <c r="J404" i="7"/>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D526"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2" i="7"/>
  <c r="J713" i="7"/>
  <c r="J714" i="7"/>
  <c r="J715" i="7"/>
  <c r="J716" i="7"/>
  <c r="J717" i="7"/>
  <c r="J718" i="7"/>
  <c r="J719" i="7"/>
  <c r="J720" i="7"/>
  <c r="J721" i="7"/>
  <c r="J722" i="7"/>
  <c r="J723" i="7"/>
  <c r="J724" i="7"/>
  <c r="J725" i="7"/>
  <c r="J726" i="7"/>
  <c r="J727" i="7"/>
  <c r="J728" i="7"/>
  <c r="J729" i="7"/>
  <c r="J730" i="7"/>
  <c r="J731" i="7"/>
  <c r="J732" i="7"/>
  <c r="J733" i="7"/>
  <c r="J734" i="7"/>
  <c r="J735" i="7"/>
  <c r="H735" i="1"/>
  <c r="D735" i="12" s="1"/>
  <c r="F735" i="1"/>
  <c r="AW736" i="4" s="1"/>
  <c r="E735" i="1"/>
  <c r="D735" i="1"/>
  <c r="D735" i="7" s="1"/>
  <c r="H734" i="1"/>
  <c r="D734" i="12" s="1"/>
  <c r="F734" i="1"/>
  <c r="AW735" i="4" s="1"/>
  <c r="E734" i="1"/>
  <c r="D734" i="1"/>
  <c r="D734" i="7" s="1"/>
  <c r="H733" i="1"/>
  <c r="D733" i="12" s="1"/>
  <c r="F733" i="1"/>
  <c r="AW734" i="4" s="1"/>
  <c r="E733" i="1"/>
  <c r="D733" i="1"/>
  <c r="D733" i="7" s="1"/>
  <c r="E733" i="7" s="1"/>
  <c r="F733" i="7" s="1"/>
  <c r="H732" i="1"/>
  <c r="D732" i="12" s="1"/>
  <c r="F732" i="1"/>
  <c r="AW733" i="4" s="1"/>
  <c r="E732" i="1"/>
  <c r="D732" i="1"/>
  <c r="D732" i="7" s="1"/>
  <c r="H731" i="1"/>
  <c r="D731" i="12" s="1"/>
  <c r="F731" i="1"/>
  <c r="AW732" i="4" s="1"/>
  <c r="E731" i="1"/>
  <c r="D731" i="1"/>
  <c r="D731" i="7" s="1"/>
  <c r="G731" i="7" s="1"/>
  <c r="H730" i="1"/>
  <c r="D730" i="12" s="1"/>
  <c r="F730" i="1"/>
  <c r="AW731" i="4" s="1"/>
  <c r="E730" i="1"/>
  <c r="D730" i="1"/>
  <c r="D730" i="7" s="1"/>
  <c r="H729" i="1"/>
  <c r="D729" i="12" s="1"/>
  <c r="F729" i="1"/>
  <c r="AW730" i="4" s="1"/>
  <c r="E729" i="1"/>
  <c r="D729" i="1"/>
  <c r="D729" i="7" s="1"/>
  <c r="E729" i="7" s="1"/>
  <c r="F729" i="7" s="1"/>
  <c r="H728" i="1"/>
  <c r="D728" i="12" s="1"/>
  <c r="F728" i="1"/>
  <c r="AW729" i="4" s="1"/>
  <c r="E728" i="1"/>
  <c r="D728" i="1"/>
  <c r="D728" i="7" s="1"/>
  <c r="G728" i="7" s="1"/>
  <c r="H727" i="1"/>
  <c r="D727" i="12" s="1"/>
  <c r="F727" i="1"/>
  <c r="AW728" i="4" s="1"/>
  <c r="E727" i="1"/>
  <c r="D727" i="1"/>
  <c r="D727" i="7" s="1"/>
  <c r="G727" i="7" s="1"/>
  <c r="H726" i="1"/>
  <c r="D726" i="12" s="1"/>
  <c r="F726" i="1"/>
  <c r="AW727" i="4" s="1"/>
  <c r="E726" i="1"/>
  <c r="D726" i="1"/>
  <c r="D726" i="7" s="1"/>
  <c r="H725" i="1"/>
  <c r="D725" i="12" s="1"/>
  <c r="F725" i="1"/>
  <c r="AW726" i="4" s="1"/>
  <c r="E725" i="1"/>
  <c r="D725" i="1"/>
  <c r="D725" i="7" s="1"/>
  <c r="E725" i="7" s="1"/>
  <c r="F725" i="7" s="1"/>
  <c r="H724" i="1"/>
  <c r="D724" i="12" s="1"/>
  <c r="F724" i="1"/>
  <c r="AW725" i="4" s="1"/>
  <c r="E724" i="1"/>
  <c r="D724" i="1"/>
  <c r="D724" i="7" s="1"/>
  <c r="H723" i="1"/>
  <c r="D723" i="12" s="1"/>
  <c r="F723" i="1"/>
  <c r="AW724" i="4" s="1"/>
  <c r="E723" i="1"/>
  <c r="D723" i="1"/>
  <c r="D723" i="7" s="1"/>
  <c r="H722" i="1"/>
  <c r="D722" i="12" s="1"/>
  <c r="F722" i="1"/>
  <c r="AW723" i="4" s="1"/>
  <c r="E722" i="1"/>
  <c r="D722" i="1"/>
  <c r="D722" i="7" s="1"/>
  <c r="H721" i="1"/>
  <c r="D721" i="12" s="1"/>
  <c r="F721" i="1"/>
  <c r="AW722" i="4" s="1"/>
  <c r="E721" i="1"/>
  <c r="D721" i="1"/>
  <c r="D721" i="7" s="1"/>
  <c r="E721" i="7" s="1"/>
  <c r="F721" i="7" s="1"/>
  <c r="H720" i="1"/>
  <c r="D720" i="12" s="1"/>
  <c r="F720" i="1"/>
  <c r="AW721" i="4" s="1"/>
  <c r="E720" i="1"/>
  <c r="D720" i="1"/>
  <c r="D720" i="7" s="1"/>
  <c r="H719" i="1"/>
  <c r="D719" i="12" s="1"/>
  <c r="F719" i="1"/>
  <c r="AW720" i="4" s="1"/>
  <c r="E719" i="1"/>
  <c r="D719" i="1"/>
  <c r="D719" i="7" s="1"/>
  <c r="H718" i="1"/>
  <c r="D718" i="12" s="1"/>
  <c r="F718" i="1"/>
  <c r="AW719" i="4" s="1"/>
  <c r="E718" i="1"/>
  <c r="D718" i="1"/>
  <c r="D718" i="7" s="1"/>
  <c r="H717" i="1"/>
  <c r="D717" i="12" s="1"/>
  <c r="F717" i="1"/>
  <c r="AW718" i="4" s="1"/>
  <c r="E717" i="1"/>
  <c r="D717" i="1"/>
  <c r="D717" i="7" s="1"/>
  <c r="E717" i="7" s="1"/>
  <c r="F717" i="7" s="1"/>
  <c r="H716" i="1"/>
  <c r="D716" i="12" s="1"/>
  <c r="F716" i="1"/>
  <c r="AW717" i="4" s="1"/>
  <c r="E716" i="1"/>
  <c r="D716" i="1"/>
  <c r="D716" i="7" s="1"/>
  <c r="G716" i="7" s="1"/>
  <c r="H715" i="1"/>
  <c r="D715" i="12" s="1"/>
  <c r="F715" i="1"/>
  <c r="AW716" i="4" s="1"/>
  <c r="E715" i="1"/>
  <c r="D715" i="1"/>
  <c r="D715" i="7" s="1"/>
  <c r="G715" i="7" s="1"/>
  <c r="H714" i="1"/>
  <c r="D714" i="12" s="1"/>
  <c r="F714" i="1"/>
  <c r="AW715" i="4" s="1"/>
  <c r="E714" i="1"/>
  <c r="D714" i="1"/>
  <c r="D714" i="7" s="1"/>
  <c r="H713" i="1"/>
  <c r="D713" i="12" s="1"/>
  <c r="F713" i="1"/>
  <c r="AW714" i="4" s="1"/>
  <c r="E713" i="1"/>
  <c r="D713" i="1"/>
  <c r="D713" i="7" s="1"/>
  <c r="E713" i="7" s="1"/>
  <c r="F713" i="7" s="1"/>
  <c r="H712" i="1"/>
  <c r="D712" i="12" s="1"/>
  <c r="F712" i="1"/>
  <c r="AW713" i="4" s="1"/>
  <c r="E712" i="1"/>
  <c r="D712" i="1"/>
  <c r="D712" i="7" s="1"/>
  <c r="G712" i="7" s="1"/>
  <c r="H711" i="1"/>
  <c r="D711" i="12" s="1"/>
  <c r="F711" i="1"/>
  <c r="AW712" i="4" s="1"/>
  <c r="E711" i="1"/>
  <c r="D711" i="1"/>
  <c r="D711" i="7" s="1"/>
  <c r="H710" i="1"/>
  <c r="D710" i="12" s="1"/>
  <c r="F710" i="1"/>
  <c r="AW711" i="4" s="1"/>
  <c r="E710" i="1"/>
  <c r="D710" i="1"/>
  <c r="D710" i="7" s="1"/>
  <c r="H709" i="1"/>
  <c r="D709" i="12" s="1"/>
  <c r="F709" i="1"/>
  <c r="AW710" i="4" s="1"/>
  <c r="E709" i="1"/>
  <c r="D709" i="1"/>
  <c r="D709" i="7" s="1"/>
  <c r="E709" i="7" s="1"/>
  <c r="F709" i="7" s="1"/>
  <c r="H708" i="1"/>
  <c r="D708" i="12" s="1"/>
  <c r="F708" i="1"/>
  <c r="AW709" i="4" s="1"/>
  <c r="E708" i="1"/>
  <c r="D708" i="1"/>
  <c r="D708" i="7" s="1"/>
  <c r="H707" i="1"/>
  <c r="D707" i="12" s="1"/>
  <c r="F707" i="1"/>
  <c r="AW708" i="4" s="1"/>
  <c r="E707" i="1"/>
  <c r="D707" i="1"/>
  <c r="D707" i="7" s="1"/>
  <c r="H706" i="1"/>
  <c r="D706" i="12" s="1"/>
  <c r="F706" i="1"/>
  <c r="AW707" i="4" s="1"/>
  <c r="E706" i="1"/>
  <c r="D706" i="1"/>
  <c r="D706" i="7" s="1"/>
  <c r="G706" i="7" s="1"/>
  <c r="H705" i="1"/>
  <c r="D705" i="12" s="1"/>
  <c r="F705" i="1"/>
  <c r="AW706" i="4" s="1"/>
  <c r="E705" i="1"/>
  <c r="D705" i="1"/>
  <c r="D705" i="7" s="1"/>
  <c r="E705" i="7" s="1"/>
  <c r="F705" i="7" s="1"/>
  <c r="H704" i="1"/>
  <c r="D704" i="12" s="1"/>
  <c r="F704" i="1"/>
  <c r="AW705" i="4" s="1"/>
  <c r="E704" i="1"/>
  <c r="D704" i="1"/>
  <c r="D704" i="7" s="1"/>
  <c r="H703" i="1"/>
  <c r="D703" i="12" s="1"/>
  <c r="F703" i="1"/>
  <c r="AW704" i="4" s="1"/>
  <c r="E703" i="1"/>
  <c r="D703" i="1"/>
  <c r="D703" i="7" s="1"/>
  <c r="H702" i="1"/>
  <c r="D702" i="12" s="1"/>
  <c r="F702" i="1"/>
  <c r="AW703" i="4" s="1"/>
  <c r="E702" i="1"/>
  <c r="D702" i="1"/>
  <c r="D702" i="7" s="1"/>
  <c r="H701" i="1"/>
  <c r="D701" i="12" s="1"/>
  <c r="F701" i="1"/>
  <c r="AW702" i="4" s="1"/>
  <c r="E701" i="1"/>
  <c r="D701" i="1"/>
  <c r="D701" i="7" s="1"/>
  <c r="E701" i="7" s="1"/>
  <c r="F701" i="7" s="1"/>
  <c r="H700" i="1"/>
  <c r="D700" i="12" s="1"/>
  <c r="F700" i="1"/>
  <c r="AW701" i="4" s="1"/>
  <c r="E700" i="1"/>
  <c r="D700" i="1"/>
  <c r="D700" i="7" s="1"/>
  <c r="H699" i="1"/>
  <c r="D699" i="12" s="1"/>
  <c r="F699" i="1"/>
  <c r="AW700" i="4" s="1"/>
  <c r="E699" i="1"/>
  <c r="D699" i="1"/>
  <c r="D699" i="7" s="1"/>
  <c r="G699" i="7" s="1"/>
  <c r="H698" i="1"/>
  <c r="D698" i="12" s="1"/>
  <c r="F698" i="1"/>
  <c r="AW699" i="4" s="1"/>
  <c r="E698" i="1"/>
  <c r="D698" i="1"/>
  <c r="D698" i="7" s="1"/>
  <c r="H697" i="1"/>
  <c r="D697" i="12" s="1"/>
  <c r="F697" i="1"/>
  <c r="AW698" i="4" s="1"/>
  <c r="E697" i="1"/>
  <c r="D697" i="1"/>
  <c r="D697" i="7" s="1"/>
  <c r="E697" i="7" s="1"/>
  <c r="F697" i="7" s="1"/>
  <c r="H696" i="1"/>
  <c r="D696" i="12" s="1"/>
  <c r="F696" i="1"/>
  <c r="AW697" i="4" s="1"/>
  <c r="E696" i="1"/>
  <c r="D696" i="1"/>
  <c r="D696" i="7" s="1"/>
  <c r="G696" i="7" s="1"/>
  <c r="H695" i="1"/>
  <c r="D695" i="12" s="1"/>
  <c r="F695" i="1"/>
  <c r="AW696" i="4" s="1"/>
  <c r="E695" i="1"/>
  <c r="D695" i="1"/>
  <c r="D695" i="7" s="1"/>
  <c r="G695" i="7" s="1"/>
  <c r="H694" i="1"/>
  <c r="D694" i="12" s="1"/>
  <c r="F694" i="1"/>
  <c r="AW695" i="4" s="1"/>
  <c r="E694" i="1"/>
  <c r="D694" i="1"/>
  <c r="D694" i="7" s="1"/>
  <c r="H693" i="1"/>
  <c r="D693" i="12" s="1"/>
  <c r="F693" i="1"/>
  <c r="AW694" i="4" s="1"/>
  <c r="E693" i="1"/>
  <c r="D693" i="1"/>
  <c r="D693" i="7" s="1"/>
  <c r="E693" i="7" s="1"/>
  <c r="F693" i="7" s="1"/>
  <c r="H692" i="1"/>
  <c r="D692" i="12" s="1"/>
  <c r="F692" i="1"/>
  <c r="AW693" i="4" s="1"/>
  <c r="E692" i="1"/>
  <c r="D692" i="1"/>
  <c r="D692" i="7" s="1"/>
  <c r="H691" i="1"/>
  <c r="D691" i="12" s="1"/>
  <c r="F691" i="1"/>
  <c r="AW692" i="4" s="1"/>
  <c r="E691" i="1"/>
  <c r="D691" i="1"/>
  <c r="D691" i="7" s="1"/>
  <c r="H690" i="1"/>
  <c r="D690" i="12" s="1"/>
  <c r="F690" i="1"/>
  <c r="AW691" i="4" s="1"/>
  <c r="E690" i="1"/>
  <c r="D690" i="1"/>
  <c r="D690" i="7" s="1"/>
  <c r="H689" i="1"/>
  <c r="D689" i="12" s="1"/>
  <c r="F689" i="1"/>
  <c r="AW690" i="4" s="1"/>
  <c r="E689" i="1"/>
  <c r="D689" i="1"/>
  <c r="D689" i="7" s="1"/>
  <c r="E689" i="7" s="1"/>
  <c r="F689" i="7" s="1"/>
  <c r="H688" i="1"/>
  <c r="D688" i="12" s="1"/>
  <c r="F688" i="1"/>
  <c r="AW689" i="4" s="1"/>
  <c r="E688" i="1"/>
  <c r="D688" i="1"/>
  <c r="D688" i="7" s="1"/>
  <c r="H687" i="1"/>
  <c r="D687" i="12" s="1"/>
  <c r="F687" i="1"/>
  <c r="AW688" i="4" s="1"/>
  <c r="E687" i="1"/>
  <c r="D687" i="1"/>
  <c r="D687" i="7" s="1"/>
  <c r="H686" i="1"/>
  <c r="D686" i="12" s="1"/>
  <c r="F686" i="1"/>
  <c r="AW687" i="4" s="1"/>
  <c r="E686" i="1"/>
  <c r="D686" i="1"/>
  <c r="D686" i="7" s="1"/>
  <c r="H685" i="1"/>
  <c r="D685" i="12" s="1"/>
  <c r="F685" i="1"/>
  <c r="AW686" i="4" s="1"/>
  <c r="E685" i="1"/>
  <c r="D685" i="1"/>
  <c r="D685" i="7" s="1"/>
  <c r="E685" i="7" s="1"/>
  <c r="F685" i="7" s="1"/>
  <c r="H684" i="1"/>
  <c r="D684" i="12" s="1"/>
  <c r="F684" i="1"/>
  <c r="AW685" i="4" s="1"/>
  <c r="E684" i="1"/>
  <c r="D684" i="1"/>
  <c r="D684" i="7" s="1"/>
  <c r="G684" i="7" s="1"/>
  <c r="H683" i="1"/>
  <c r="D683" i="12" s="1"/>
  <c r="F683" i="1"/>
  <c r="AW684" i="4" s="1"/>
  <c r="E683" i="1"/>
  <c r="D683" i="1"/>
  <c r="D683" i="7" s="1"/>
  <c r="G683" i="7" s="1"/>
  <c r="H682" i="1"/>
  <c r="D682" i="12" s="1"/>
  <c r="F682" i="1"/>
  <c r="AW683" i="4" s="1"/>
  <c r="E682" i="1"/>
  <c r="D682" i="1"/>
  <c r="D682" i="7" s="1"/>
  <c r="H681" i="1"/>
  <c r="D681" i="12" s="1"/>
  <c r="F681" i="1"/>
  <c r="AW682" i="4" s="1"/>
  <c r="E681" i="1"/>
  <c r="D681" i="1"/>
  <c r="D681" i="7" s="1"/>
  <c r="E681" i="7" s="1"/>
  <c r="F681" i="7" s="1"/>
  <c r="H680" i="1"/>
  <c r="D680" i="12" s="1"/>
  <c r="F680" i="1"/>
  <c r="AW681" i="4" s="1"/>
  <c r="E680" i="1"/>
  <c r="D680" i="1"/>
  <c r="D680" i="7" s="1"/>
  <c r="G680" i="7" s="1"/>
  <c r="H679" i="1"/>
  <c r="D679" i="12" s="1"/>
  <c r="F679" i="1"/>
  <c r="AW680" i="4" s="1"/>
  <c r="E679" i="1"/>
  <c r="D679" i="1"/>
  <c r="D679" i="7" s="1"/>
  <c r="G679" i="7" s="1"/>
  <c r="H678" i="1"/>
  <c r="D678" i="12" s="1"/>
  <c r="F678" i="1"/>
  <c r="AW679" i="4" s="1"/>
  <c r="E678" i="1"/>
  <c r="D678" i="1"/>
  <c r="D678" i="7" s="1"/>
  <c r="E678" i="7" s="1"/>
  <c r="F678" i="7" s="1"/>
  <c r="H677" i="1"/>
  <c r="D677" i="12" s="1"/>
  <c r="F677" i="1"/>
  <c r="AW678" i="4" s="1"/>
  <c r="E677" i="1"/>
  <c r="D677" i="1"/>
  <c r="D677" i="7" s="1"/>
  <c r="G677" i="7" s="1"/>
  <c r="H676" i="1"/>
  <c r="D676" i="12" s="1"/>
  <c r="F676" i="1"/>
  <c r="AW677" i="4" s="1"/>
  <c r="E676" i="1"/>
  <c r="D676" i="1"/>
  <c r="D676" i="7" s="1"/>
  <c r="H675" i="1"/>
  <c r="D675" i="12" s="1"/>
  <c r="F675" i="1"/>
  <c r="AW676" i="4" s="1"/>
  <c r="E675" i="1"/>
  <c r="D675" i="1"/>
  <c r="D675" i="7" s="1"/>
  <c r="G675" i="7" s="1"/>
  <c r="H674" i="1"/>
  <c r="D674" i="12" s="1"/>
  <c r="F674" i="1"/>
  <c r="AW675" i="4" s="1"/>
  <c r="E674" i="1"/>
  <c r="D674" i="1"/>
  <c r="D674" i="7" s="1"/>
  <c r="G674" i="7" s="1"/>
  <c r="H673" i="1"/>
  <c r="D673" i="12" s="1"/>
  <c r="F673" i="1"/>
  <c r="AW674" i="4" s="1"/>
  <c r="E673" i="1"/>
  <c r="D673" i="1"/>
  <c r="D673" i="7" s="1"/>
  <c r="G673" i="7" s="1"/>
  <c r="H672" i="1"/>
  <c r="D672" i="12" s="1"/>
  <c r="F672" i="1"/>
  <c r="AW673" i="4" s="1"/>
  <c r="E672" i="1"/>
  <c r="D672" i="1"/>
  <c r="D672" i="7" s="1"/>
  <c r="H671" i="1"/>
  <c r="D671" i="12" s="1"/>
  <c r="F671" i="1"/>
  <c r="AW672" i="4" s="1"/>
  <c r="E671" i="1"/>
  <c r="D671" i="1"/>
  <c r="D671" i="7" s="1"/>
  <c r="G671" i="7" s="1"/>
  <c r="H670" i="1"/>
  <c r="D670" i="12" s="1"/>
  <c r="F670" i="1"/>
  <c r="AW671" i="4" s="1"/>
  <c r="E670" i="1"/>
  <c r="D670" i="1"/>
  <c r="D670" i="7" s="1"/>
  <c r="E670" i="7" s="1"/>
  <c r="F670" i="7" s="1"/>
  <c r="H669" i="1"/>
  <c r="D669" i="12" s="1"/>
  <c r="F669" i="1"/>
  <c r="AW670" i="4" s="1"/>
  <c r="E669" i="1"/>
  <c r="D669" i="1"/>
  <c r="D669" i="7" s="1"/>
  <c r="G669" i="7" s="1"/>
  <c r="H668" i="1"/>
  <c r="D668" i="12" s="1"/>
  <c r="F668" i="1"/>
  <c r="AW669" i="4" s="1"/>
  <c r="E668" i="1"/>
  <c r="D668" i="1"/>
  <c r="D668" i="7" s="1"/>
  <c r="H667" i="1"/>
  <c r="D667" i="12" s="1"/>
  <c r="F667" i="1"/>
  <c r="AW668" i="4" s="1"/>
  <c r="E667" i="1"/>
  <c r="D667" i="1"/>
  <c r="D667" i="7" s="1"/>
  <c r="H666" i="1"/>
  <c r="D666" i="12" s="1"/>
  <c r="F666" i="1"/>
  <c r="AW667" i="4" s="1"/>
  <c r="E666" i="1"/>
  <c r="D666" i="1"/>
  <c r="D666" i="7" s="1"/>
  <c r="G666" i="7" s="1"/>
  <c r="H665" i="1"/>
  <c r="D665" i="12" s="1"/>
  <c r="F665" i="1"/>
  <c r="AW666" i="4" s="1"/>
  <c r="E665" i="1"/>
  <c r="D665" i="1"/>
  <c r="D665" i="7" s="1"/>
  <c r="G665" i="7" s="1"/>
  <c r="H664" i="1"/>
  <c r="D664" i="12" s="1"/>
  <c r="F664" i="1"/>
  <c r="AW665" i="4" s="1"/>
  <c r="E664" i="1"/>
  <c r="D664" i="1"/>
  <c r="D664" i="7" s="1"/>
  <c r="E664" i="7" s="1"/>
  <c r="F664" i="7" s="1"/>
  <c r="H663" i="1"/>
  <c r="D663" i="12" s="1"/>
  <c r="F663" i="1"/>
  <c r="AW664" i="4" s="1"/>
  <c r="E663" i="1"/>
  <c r="D663" i="1"/>
  <c r="D663" i="7" s="1"/>
  <c r="E663" i="7" s="1"/>
  <c r="F663" i="7" s="1"/>
  <c r="H662" i="1"/>
  <c r="D662" i="12" s="1"/>
  <c r="F662" i="1"/>
  <c r="AW663" i="4" s="1"/>
  <c r="E662" i="1"/>
  <c r="D662" i="1"/>
  <c r="D662" i="7" s="1"/>
  <c r="H661" i="1"/>
  <c r="D661" i="12" s="1"/>
  <c r="F661" i="1"/>
  <c r="AW662" i="4" s="1"/>
  <c r="E661" i="1"/>
  <c r="D661" i="1"/>
  <c r="D661" i="7" s="1"/>
  <c r="G661" i="7" s="1"/>
  <c r="H660" i="1"/>
  <c r="D660" i="12" s="1"/>
  <c r="F660" i="1"/>
  <c r="AW661" i="4" s="1"/>
  <c r="E660" i="1"/>
  <c r="D660" i="1"/>
  <c r="D660" i="7" s="1"/>
  <c r="H659" i="1"/>
  <c r="D659" i="12" s="1"/>
  <c r="F659" i="1"/>
  <c r="AW660" i="4" s="1"/>
  <c r="E659" i="1"/>
  <c r="D659" i="1"/>
  <c r="D659" i="7" s="1"/>
  <c r="H658" i="1"/>
  <c r="D658" i="12" s="1"/>
  <c r="F658" i="1"/>
  <c r="AW659" i="4" s="1"/>
  <c r="E658" i="1"/>
  <c r="D658" i="1"/>
  <c r="D658" i="7" s="1"/>
  <c r="H657" i="1"/>
  <c r="D657" i="12" s="1"/>
  <c r="F657" i="1"/>
  <c r="AW658" i="4" s="1"/>
  <c r="E657" i="1"/>
  <c r="D657" i="1"/>
  <c r="D657" i="7" s="1"/>
  <c r="H656" i="1"/>
  <c r="D656" i="12" s="1"/>
  <c r="F656" i="1"/>
  <c r="AW657" i="4" s="1"/>
  <c r="E656" i="1"/>
  <c r="D656" i="1"/>
  <c r="D656" i="7" s="1"/>
  <c r="H655" i="1"/>
  <c r="D655" i="12" s="1"/>
  <c r="F655" i="1"/>
  <c r="AW656" i="4" s="1"/>
  <c r="E655" i="1"/>
  <c r="D655" i="1"/>
  <c r="D655" i="7" s="1"/>
  <c r="E655" i="7" s="1"/>
  <c r="F655" i="7" s="1"/>
  <c r="H654" i="1"/>
  <c r="D654" i="12" s="1"/>
  <c r="F654" i="1"/>
  <c r="AW655" i="4" s="1"/>
  <c r="E654" i="1"/>
  <c r="D654" i="1"/>
  <c r="D654" i="7" s="1"/>
  <c r="H653" i="1"/>
  <c r="D653" i="12" s="1"/>
  <c r="F653" i="1"/>
  <c r="AW654" i="4" s="1"/>
  <c r="E653" i="1"/>
  <c r="D653" i="1"/>
  <c r="D653" i="7" s="1"/>
  <c r="H652" i="1"/>
  <c r="D652" i="12" s="1"/>
  <c r="F652" i="1"/>
  <c r="AW653" i="4" s="1"/>
  <c r="E652" i="1"/>
  <c r="D652" i="1"/>
  <c r="D652" i="7" s="1"/>
  <c r="G652" i="7" s="1"/>
  <c r="H651" i="1"/>
  <c r="D651" i="12" s="1"/>
  <c r="F651" i="1"/>
  <c r="AW652" i="4" s="1"/>
  <c r="E651" i="1"/>
  <c r="D651" i="1"/>
  <c r="D651" i="7" s="1"/>
  <c r="H650" i="1"/>
  <c r="D650" i="12" s="1"/>
  <c r="F650" i="1"/>
  <c r="AW651" i="4" s="1"/>
  <c r="E650" i="1"/>
  <c r="D650" i="1"/>
  <c r="D650" i="7" s="1"/>
  <c r="G650" i="7" s="1"/>
  <c r="H649" i="1"/>
  <c r="D649" i="12" s="1"/>
  <c r="F649" i="1"/>
  <c r="AW650" i="4" s="1"/>
  <c r="E649" i="1"/>
  <c r="D649" i="1"/>
  <c r="D649" i="7" s="1"/>
  <c r="H648" i="1"/>
  <c r="D648" i="12" s="1"/>
  <c r="F648" i="1"/>
  <c r="AW649" i="4" s="1"/>
  <c r="E648" i="1"/>
  <c r="D648" i="1"/>
  <c r="D648" i="7" s="1"/>
  <c r="E648" i="7" s="1"/>
  <c r="F648" i="7" s="1"/>
  <c r="H647" i="1"/>
  <c r="D647" i="12" s="1"/>
  <c r="F647" i="1"/>
  <c r="AW648" i="4" s="1"/>
  <c r="E647" i="1"/>
  <c r="D647" i="1"/>
  <c r="D647" i="7" s="1"/>
  <c r="E647" i="7" s="1"/>
  <c r="F647" i="7" s="1"/>
  <c r="H646" i="1"/>
  <c r="D646" i="12" s="1"/>
  <c r="F646" i="1"/>
  <c r="AW647" i="4" s="1"/>
  <c r="E646" i="1"/>
  <c r="D646" i="1"/>
  <c r="D646" i="7" s="1"/>
  <c r="G646" i="7" s="1"/>
  <c r="H645" i="1"/>
  <c r="D645" i="12" s="1"/>
  <c r="F645" i="1"/>
  <c r="AW646" i="4" s="1"/>
  <c r="E645" i="1"/>
  <c r="D645" i="1"/>
  <c r="D645" i="7" s="1"/>
  <c r="G645" i="7" s="1"/>
  <c r="H644" i="1"/>
  <c r="D644" i="12" s="1"/>
  <c r="F644" i="1"/>
  <c r="AW645" i="4" s="1"/>
  <c r="E644" i="1"/>
  <c r="D644" i="1"/>
  <c r="D644" i="7" s="1"/>
  <c r="H643" i="1"/>
  <c r="D643" i="12" s="1"/>
  <c r="F643" i="1"/>
  <c r="AW644" i="4" s="1"/>
  <c r="E643" i="1"/>
  <c r="D643" i="1"/>
  <c r="D643" i="7" s="1"/>
  <c r="H642" i="1"/>
  <c r="D642" i="12" s="1"/>
  <c r="F642" i="1"/>
  <c r="AW643" i="4" s="1"/>
  <c r="E642" i="1"/>
  <c r="D642" i="1"/>
  <c r="D642" i="7" s="1"/>
  <c r="G642" i="7" s="1"/>
  <c r="H641" i="1"/>
  <c r="D641" i="12" s="1"/>
  <c r="F641" i="1"/>
  <c r="AW642" i="4" s="1"/>
  <c r="E641" i="1"/>
  <c r="D641" i="1"/>
  <c r="D641" i="7" s="1"/>
  <c r="H640" i="1"/>
  <c r="D640" i="12" s="1"/>
  <c r="F640" i="1"/>
  <c r="AW641" i="4" s="1"/>
  <c r="E640" i="1"/>
  <c r="D640" i="1"/>
  <c r="D640" i="7" s="1"/>
  <c r="H639" i="1"/>
  <c r="D639" i="12" s="1"/>
  <c r="F639" i="1"/>
  <c r="AW640" i="4" s="1"/>
  <c r="E639" i="1"/>
  <c r="D639" i="1"/>
  <c r="D639" i="7" s="1"/>
  <c r="E639" i="7" s="1"/>
  <c r="F639" i="7" s="1"/>
  <c r="H638" i="1"/>
  <c r="D638" i="12" s="1"/>
  <c r="F638" i="1"/>
  <c r="AW639" i="4" s="1"/>
  <c r="E638" i="1"/>
  <c r="D638" i="1"/>
  <c r="D638" i="7" s="1"/>
  <c r="G638" i="7" s="1"/>
  <c r="H637" i="1"/>
  <c r="D637" i="12" s="1"/>
  <c r="F637" i="1"/>
  <c r="AW638" i="4" s="1"/>
  <c r="E637" i="1"/>
  <c r="D637" i="1"/>
  <c r="D637" i="7" s="1"/>
  <c r="H636" i="1"/>
  <c r="D636" i="12" s="1"/>
  <c r="F636" i="1"/>
  <c r="AW637" i="4" s="1"/>
  <c r="E636" i="1"/>
  <c r="D636" i="1"/>
  <c r="D636" i="7" s="1"/>
  <c r="G636" i="7" s="1"/>
  <c r="H635" i="1"/>
  <c r="D635" i="12" s="1"/>
  <c r="F635" i="1"/>
  <c r="AW636" i="4" s="1"/>
  <c r="E635" i="1"/>
  <c r="D635" i="1"/>
  <c r="D635" i="7" s="1"/>
  <c r="H634" i="1"/>
  <c r="D634" i="12" s="1"/>
  <c r="F634" i="1"/>
  <c r="AW635" i="4" s="1"/>
  <c r="E634" i="1"/>
  <c r="D634" i="1"/>
  <c r="D634" i="7" s="1"/>
  <c r="G634" i="7" s="1"/>
  <c r="H633" i="1"/>
  <c r="D633" i="12" s="1"/>
  <c r="F633" i="1"/>
  <c r="AW634" i="4" s="1"/>
  <c r="E633" i="1"/>
  <c r="D633" i="1"/>
  <c r="D633" i="7" s="1"/>
  <c r="H632" i="1"/>
  <c r="D632" i="12" s="1"/>
  <c r="F632" i="1"/>
  <c r="AW633" i="4" s="1"/>
  <c r="E632" i="1"/>
  <c r="D632" i="1"/>
  <c r="D632" i="7" s="1"/>
  <c r="E632" i="7" s="1"/>
  <c r="F632" i="7" s="1"/>
  <c r="H631" i="1"/>
  <c r="D631" i="12" s="1"/>
  <c r="F631" i="1"/>
  <c r="AW632" i="4" s="1"/>
  <c r="E631" i="1"/>
  <c r="D631" i="1"/>
  <c r="D631" i="7" s="1"/>
  <c r="E631" i="7" s="1"/>
  <c r="F631" i="7" s="1"/>
  <c r="H630" i="1"/>
  <c r="D630" i="12" s="1"/>
  <c r="F630" i="1"/>
  <c r="AW631" i="4" s="1"/>
  <c r="E630" i="1"/>
  <c r="D630" i="1"/>
  <c r="D630" i="7" s="1"/>
  <c r="G630" i="7" s="1"/>
  <c r="H629" i="1"/>
  <c r="D629" i="12" s="1"/>
  <c r="F629" i="1"/>
  <c r="AW630" i="4" s="1"/>
  <c r="E629" i="1"/>
  <c r="D629" i="1"/>
  <c r="D629" i="7" s="1"/>
  <c r="G629" i="7" s="1"/>
  <c r="H628" i="1"/>
  <c r="D628" i="12" s="1"/>
  <c r="F628" i="1"/>
  <c r="AW629" i="4" s="1"/>
  <c r="E628" i="1"/>
  <c r="D628" i="1"/>
  <c r="D628" i="7" s="1"/>
  <c r="H627" i="1"/>
  <c r="D627" i="12" s="1"/>
  <c r="F627" i="1"/>
  <c r="AW628" i="4" s="1"/>
  <c r="E627" i="1"/>
  <c r="D627" i="1"/>
  <c r="D627" i="7" s="1"/>
  <c r="H626" i="1"/>
  <c r="D626" i="12" s="1"/>
  <c r="F626" i="1"/>
  <c r="AW627" i="4" s="1"/>
  <c r="E626" i="1"/>
  <c r="D626" i="1"/>
  <c r="D626" i="7" s="1"/>
  <c r="G626" i="7" s="1"/>
  <c r="H625" i="1"/>
  <c r="D625" i="12" s="1"/>
  <c r="F625" i="1"/>
  <c r="AW626" i="4" s="1"/>
  <c r="E625" i="1"/>
  <c r="D625" i="1"/>
  <c r="D625" i="7" s="1"/>
  <c r="H624" i="1"/>
  <c r="D624" i="12" s="1"/>
  <c r="F624" i="1"/>
  <c r="AW625" i="4" s="1"/>
  <c r="E624" i="1"/>
  <c r="D624" i="1"/>
  <c r="D624" i="7" s="1"/>
  <c r="H623" i="1"/>
  <c r="D623" i="12" s="1"/>
  <c r="F623" i="1"/>
  <c r="AW624" i="4" s="1"/>
  <c r="E623" i="1"/>
  <c r="D623" i="1"/>
  <c r="D623" i="7" s="1"/>
  <c r="E623" i="7" s="1"/>
  <c r="F623" i="7" s="1"/>
  <c r="H622" i="1"/>
  <c r="D622" i="12" s="1"/>
  <c r="F622" i="1"/>
  <c r="AW623" i="4" s="1"/>
  <c r="E622" i="1"/>
  <c r="D622" i="1"/>
  <c r="D622" i="7" s="1"/>
  <c r="G622" i="7" s="1"/>
  <c r="H621" i="1"/>
  <c r="D621" i="12" s="1"/>
  <c r="F621" i="1"/>
  <c r="AW622" i="4" s="1"/>
  <c r="E621" i="1"/>
  <c r="D621" i="1"/>
  <c r="D621" i="7" s="1"/>
  <c r="H620" i="1"/>
  <c r="D620" i="12" s="1"/>
  <c r="F620" i="1"/>
  <c r="AW621" i="4" s="1"/>
  <c r="E620" i="1"/>
  <c r="D620" i="1"/>
  <c r="D620" i="7" s="1"/>
  <c r="H619" i="1"/>
  <c r="D619" i="12" s="1"/>
  <c r="F619" i="1"/>
  <c r="AW620" i="4" s="1"/>
  <c r="E619" i="1"/>
  <c r="D619" i="1"/>
  <c r="D619" i="7" s="1"/>
  <c r="E619" i="7" s="1"/>
  <c r="F619" i="7" s="1"/>
  <c r="H618" i="1"/>
  <c r="D618" i="12" s="1"/>
  <c r="F618" i="1"/>
  <c r="AW619" i="4" s="1"/>
  <c r="E618" i="1"/>
  <c r="D618" i="1"/>
  <c r="D618" i="7" s="1"/>
  <c r="G618" i="7" s="1"/>
  <c r="H617" i="1"/>
  <c r="D617" i="12" s="1"/>
  <c r="F617" i="1"/>
  <c r="AW618" i="4" s="1"/>
  <c r="E617" i="1"/>
  <c r="D617" i="1"/>
  <c r="D617" i="7" s="1"/>
  <c r="H616" i="1"/>
  <c r="D616" i="12" s="1"/>
  <c r="F616" i="1"/>
  <c r="AW617" i="4" s="1"/>
  <c r="E616" i="1"/>
  <c r="D616" i="1"/>
  <c r="D616" i="7" s="1"/>
  <c r="G616" i="7" s="1"/>
  <c r="H615" i="1"/>
  <c r="D615" i="12" s="1"/>
  <c r="F615" i="1"/>
  <c r="AW616" i="4" s="1"/>
  <c r="E615" i="1"/>
  <c r="D615" i="1"/>
  <c r="D615" i="7" s="1"/>
  <c r="H614" i="1"/>
  <c r="D614" i="12" s="1"/>
  <c r="F614" i="1"/>
  <c r="AW615" i="4" s="1"/>
  <c r="E614" i="1"/>
  <c r="D614" i="1"/>
  <c r="D614" i="7" s="1"/>
  <c r="H613" i="1"/>
  <c r="D613" i="12" s="1"/>
  <c r="F613" i="1"/>
  <c r="AW614" i="4" s="1"/>
  <c r="E613" i="1"/>
  <c r="D613" i="1"/>
  <c r="D613" i="7" s="1"/>
  <c r="E613" i="7" s="1"/>
  <c r="F613" i="7" s="1"/>
  <c r="H612" i="1"/>
  <c r="D612" i="12" s="1"/>
  <c r="F612" i="1"/>
  <c r="AW613" i="4" s="1"/>
  <c r="E612" i="1"/>
  <c r="D612" i="1"/>
  <c r="D612" i="7" s="1"/>
  <c r="G612" i="7" s="1"/>
  <c r="H611" i="1"/>
  <c r="D611" i="12" s="1"/>
  <c r="F611" i="1"/>
  <c r="AW612" i="4" s="1"/>
  <c r="E611" i="1"/>
  <c r="D611" i="1"/>
  <c r="D611" i="7" s="1"/>
  <c r="E611" i="7" s="1"/>
  <c r="F611" i="7" s="1"/>
  <c r="H610" i="1"/>
  <c r="D610" i="12" s="1"/>
  <c r="F610" i="1"/>
  <c r="AW611" i="4" s="1"/>
  <c r="E610" i="1"/>
  <c r="D610" i="1"/>
  <c r="D610" i="7" s="1"/>
  <c r="G610" i="7" s="1"/>
  <c r="H609" i="1"/>
  <c r="D609" i="12" s="1"/>
  <c r="F609" i="1"/>
  <c r="AW610" i="4" s="1"/>
  <c r="E609" i="1"/>
  <c r="D609" i="1"/>
  <c r="D609" i="7" s="1"/>
  <c r="E609" i="7" s="1"/>
  <c r="F609" i="7" s="1"/>
  <c r="H608" i="1"/>
  <c r="D608" i="12" s="1"/>
  <c r="F608" i="1"/>
  <c r="AW609" i="4" s="1"/>
  <c r="E608" i="1"/>
  <c r="D608" i="1"/>
  <c r="D608" i="7" s="1"/>
  <c r="G608" i="7" s="1"/>
  <c r="H607" i="1"/>
  <c r="D607" i="12" s="1"/>
  <c r="F607" i="1"/>
  <c r="AW608" i="4" s="1"/>
  <c r="E607" i="1"/>
  <c r="D607" i="1"/>
  <c r="D607" i="7" s="1"/>
  <c r="E607" i="7" s="1"/>
  <c r="F607" i="7" s="1"/>
  <c r="H606" i="1"/>
  <c r="D606" i="12" s="1"/>
  <c r="F606" i="1"/>
  <c r="AW607" i="4" s="1"/>
  <c r="E606" i="1"/>
  <c r="D606" i="1"/>
  <c r="D606" i="7" s="1"/>
  <c r="H605" i="1"/>
  <c r="D605" i="12" s="1"/>
  <c r="F605" i="1"/>
  <c r="AW606" i="4" s="1"/>
  <c r="E605" i="1"/>
  <c r="D605" i="1"/>
  <c r="D605" i="7" s="1"/>
  <c r="H604" i="1"/>
  <c r="D604" i="12" s="1"/>
  <c r="F604" i="1"/>
  <c r="AW605" i="4" s="1"/>
  <c r="E604" i="1"/>
  <c r="D604" i="1"/>
  <c r="D604" i="7" s="1"/>
  <c r="H603" i="1"/>
  <c r="D603" i="12" s="1"/>
  <c r="F603" i="1"/>
  <c r="AW604" i="4" s="1"/>
  <c r="E603" i="1"/>
  <c r="D603" i="1"/>
  <c r="D603" i="7" s="1"/>
  <c r="E603" i="7" s="1"/>
  <c r="F603" i="7" s="1"/>
  <c r="H602" i="1"/>
  <c r="D602" i="12" s="1"/>
  <c r="F602" i="1"/>
  <c r="AW603" i="4" s="1"/>
  <c r="E602" i="1"/>
  <c r="D602" i="1"/>
  <c r="D602" i="7" s="1"/>
  <c r="G602" i="7" s="1"/>
  <c r="H601" i="1"/>
  <c r="D601" i="12" s="1"/>
  <c r="F601" i="1"/>
  <c r="AW602" i="4" s="1"/>
  <c r="E601" i="1"/>
  <c r="D601" i="1"/>
  <c r="D601" i="7" s="1"/>
  <c r="E601" i="7" s="1"/>
  <c r="F601" i="7" s="1"/>
  <c r="H600" i="1"/>
  <c r="D600" i="12" s="1"/>
  <c r="F600" i="1"/>
  <c r="AW601" i="4" s="1"/>
  <c r="E600" i="1"/>
  <c r="D600" i="1"/>
  <c r="D600" i="7" s="1"/>
  <c r="G600" i="7" s="1"/>
  <c r="H599" i="1"/>
  <c r="D599" i="12" s="1"/>
  <c r="F599" i="1"/>
  <c r="AW600" i="4" s="1"/>
  <c r="E599" i="1"/>
  <c r="D599" i="1"/>
  <c r="D599" i="7" s="1"/>
  <c r="H598" i="1"/>
  <c r="D598" i="12" s="1"/>
  <c r="F598" i="1"/>
  <c r="AW599" i="4" s="1"/>
  <c r="E598" i="1"/>
  <c r="D598" i="1"/>
  <c r="D598" i="7" s="1"/>
  <c r="H597" i="1"/>
  <c r="D597" i="12" s="1"/>
  <c r="F597" i="1"/>
  <c r="AW598" i="4" s="1"/>
  <c r="E597" i="1"/>
  <c r="D597" i="1"/>
  <c r="D597" i="7" s="1"/>
  <c r="H596" i="1"/>
  <c r="D596" i="12" s="1"/>
  <c r="F596" i="1"/>
  <c r="AW597" i="4" s="1"/>
  <c r="E596" i="1"/>
  <c r="D596" i="1"/>
  <c r="D596" i="7" s="1"/>
  <c r="H595" i="1"/>
  <c r="D595" i="12" s="1"/>
  <c r="F595" i="1"/>
  <c r="AW596" i="4" s="1"/>
  <c r="E595" i="1"/>
  <c r="D595" i="1"/>
  <c r="D595" i="7" s="1"/>
  <c r="E595" i="7" s="1"/>
  <c r="F595" i="7" s="1"/>
  <c r="H594" i="1"/>
  <c r="D594" i="12" s="1"/>
  <c r="F594" i="1"/>
  <c r="AW595" i="4" s="1"/>
  <c r="E594" i="1"/>
  <c r="D594" i="1"/>
  <c r="D594" i="7" s="1"/>
  <c r="H593" i="1"/>
  <c r="D593" i="12" s="1"/>
  <c r="F593" i="1"/>
  <c r="AW594" i="4" s="1"/>
  <c r="E593" i="1"/>
  <c r="D593" i="1"/>
  <c r="D593" i="7" s="1"/>
  <c r="H592" i="1"/>
  <c r="D592" i="12" s="1"/>
  <c r="F592" i="1"/>
  <c r="AW593" i="4" s="1"/>
  <c r="E592" i="1"/>
  <c r="D592" i="1"/>
  <c r="D592" i="7" s="1"/>
  <c r="H591" i="1"/>
  <c r="D591" i="12" s="1"/>
  <c r="F591" i="1"/>
  <c r="AW592" i="4" s="1"/>
  <c r="E591" i="1"/>
  <c r="D591" i="1"/>
  <c r="D591" i="7" s="1"/>
  <c r="H590" i="1"/>
  <c r="D590" i="12" s="1"/>
  <c r="F590" i="1"/>
  <c r="AW591" i="4" s="1"/>
  <c r="E590" i="1"/>
  <c r="D590" i="1"/>
  <c r="D590" i="7" s="1"/>
  <c r="G590" i="7" s="1"/>
  <c r="H589" i="1"/>
  <c r="D589" i="12" s="1"/>
  <c r="F589" i="1"/>
  <c r="AW590" i="4" s="1"/>
  <c r="E589" i="1"/>
  <c r="D589" i="1"/>
  <c r="D589" i="7" s="1"/>
  <c r="G589" i="7" s="1"/>
  <c r="H588" i="1"/>
  <c r="D588" i="12" s="1"/>
  <c r="F588" i="1"/>
  <c r="AW589" i="4" s="1"/>
  <c r="E588" i="1"/>
  <c r="D588" i="1"/>
  <c r="D588" i="7" s="1"/>
  <c r="H587" i="1"/>
  <c r="D587" i="12" s="1"/>
  <c r="F587" i="1"/>
  <c r="AW588" i="4" s="1"/>
  <c r="E587" i="1"/>
  <c r="D587" i="1"/>
  <c r="D587" i="7" s="1"/>
  <c r="G587" i="7" s="1"/>
  <c r="H586" i="1"/>
  <c r="D586" i="12" s="1"/>
  <c r="F586" i="1"/>
  <c r="AW587" i="4" s="1"/>
  <c r="E586" i="1"/>
  <c r="D586" i="1"/>
  <c r="D586" i="7" s="1"/>
  <c r="H585" i="1"/>
  <c r="D585" i="12" s="1"/>
  <c r="F585" i="1"/>
  <c r="AW586" i="4" s="1"/>
  <c r="E585" i="1"/>
  <c r="D585" i="1"/>
  <c r="D585" i="7" s="1"/>
  <c r="H584" i="1"/>
  <c r="D584" i="12" s="1"/>
  <c r="F584" i="1"/>
  <c r="AW585" i="4" s="1"/>
  <c r="E584" i="1"/>
  <c r="D584" i="1"/>
  <c r="D584" i="7" s="1"/>
  <c r="G584" i="7" s="1"/>
  <c r="H583" i="1"/>
  <c r="D583" i="12" s="1"/>
  <c r="F583" i="1"/>
  <c r="AW584" i="4" s="1"/>
  <c r="E583" i="1"/>
  <c r="D583" i="1"/>
  <c r="D583" i="7" s="1"/>
  <c r="G583" i="7" s="1"/>
  <c r="H582" i="1"/>
  <c r="D582" i="12" s="1"/>
  <c r="F582" i="1"/>
  <c r="AW583" i="4" s="1"/>
  <c r="E582" i="1"/>
  <c r="D582" i="1"/>
  <c r="D582" i="7" s="1"/>
  <c r="E582" i="7" s="1"/>
  <c r="F582" i="7" s="1"/>
  <c r="H581" i="1"/>
  <c r="D581" i="12" s="1"/>
  <c r="F581" i="1"/>
  <c r="AW582" i="4" s="1"/>
  <c r="E581" i="1"/>
  <c r="D581" i="1"/>
  <c r="D581" i="7" s="1"/>
  <c r="H580" i="1"/>
  <c r="D580" i="12" s="1"/>
  <c r="F580" i="1"/>
  <c r="AW581" i="4" s="1"/>
  <c r="E580" i="1"/>
  <c r="D580" i="1"/>
  <c r="D580" i="7" s="1"/>
  <c r="H579" i="1"/>
  <c r="D579" i="12" s="1"/>
  <c r="F579" i="1"/>
  <c r="AW580" i="4" s="1"/>
  <c r="E579" i="1"/>
  <c r="D579" i="1"/>
  <c r="D579" i="7" s="1"/>
  <c r="G579" i="7" s="1"/>
  <c r="H578" i="1"/>
  <c r="D578" i="12" s="1"/>
  <c r="F578" i="1"/>
  <c r="AW579" i="4" s="1"/>
  <c r="E578" i="1"/>
  <c r="D578" i="1"/>
  <c r="D578" i="7" s="1"/>
  <c r="H577" i="1"/>
  <c r="D577" i="12" s="1"/>
  <c r="F577" i="1"/>
  <c r="AW578" i="4" s="1"/>
  <c r="E577" i="1"/>
  <c r="D577" i="1"/>
  <c r="D577" i="7" s="1"/>
  <c r="H576" i="1"/>
  <c r="D576" i="12" s="1"/>
  <c r="F576" i="1"/>
  <c r="AW577" i="4" s="1"/>
  <c r="E576" i="1"/>
  <c r="D576" i="1"/>
  <c r="D576" i="7" s="1"/>
  <c r="E576" i="7" s="1"/>
  <c r="F576" i="7" s="1"/>
  <c r="H575" i="1"/>
  <c r="D575" i="12" s="1"/>
  <c r="F575" i="1"/>
  <c r="AW576" i="4" s="1"/>
  <c r="E575" i="1"/>
  <c r="D575" i="1"/>
  <c r="D575" i="7" s="1"/>
  <c r="G575" i="7" s="1"/>
  <c r="H574" i="1"/>
  <c r="D574" i="12" s="1"/>
  <c r="F574" i="1"/>
  <c r="AW575" i="4" s="1"/>
  <c r="E574" i="1"/>
  <c r="D574" i="1"/>
  <c r="D574" i="7" s="1"/>
  <c r="H573" i="1"/>
  <c r="D573" i="12" s="1"/>
  <c r="F573" i="1"/>
  <c r="AW574" i="4" s="1"/>
  <c r="E573" i="1"/>
  <c r="D573" i="1"/>
  <c r="D573" i="7" s="1"/>
  <c r="E573" i="7" s="1"/>
  <c r="F573" i="7" s="1"/>
  <c r="H572" i="1"/>
  <c r="D572" i="12" s="1"/>
  <c r="F572" i="1"/>
  <c r="AW573" i="4" s="1"/>
  <c r="E572" i="1"/>
  <c r="D572" i="1"/>
  <c r="D572" i="7" s="1"/>
  <c r="H571" i="1"/>
  <c r="D571" i="12" s="1"/>
  <c r="F571" i="1"/>
  <c r="AW572" i="4" s="1"/>
  <c r="E571" i="1"/>
  <c r="D571" i="1"/>
  <c r="D571" i="7" s="1"/>
  <c r="H570" i="1"/>
  <c r="D570" i="12" s="1"/>
  <c r="F570" i="1"/>
  <c r="AW571" i="4" s="1"/>
  <c r="E570" i="1"/>
  <c r="D570" i="1"/>
  <c r="D570" i="7" s="1"/>
  <c r="H569" i="1"/>
  <c r="D569" i="12" s="1"/>
  <c r="F569" i="1"/>
  <c r="AW570" i="4" s="1"/>
  <c r="E569" i="1"/>
  <c r="D569" i="1"/>
  <c r="D569" i="7" s="1"/>
  <c r="E569" i="7" s="1"/>
  <c r="F569" i="7" s="1"/>
  <c r="H568" i="1"/>
  <c r="D568" i="12" s="1"/>
  <c r="F568" i="1"/>
  <c r="AW569" i="4" s="1"/>
  <c r="E568" i="1"/>
  <c r="D568" i="1"/>
  <c r="D568" i="7" s="1"/>
  <c r="H567" i="1"/>
  <c r="D567" i="12" s="1"/>
  <c r="F567" i="1"/>
  <c r="AW568" i="4" s="1"/>
  <c r="E567" i="1"/>
  <c r="D567" i="1"/>
  <c r="D567" i="7" s="1"/>
  <c r="H566" i="1"/>
  <c r="D566" i="12" s="1"/>
  <c r="F566" i="1"/>
  <c r="AW567" i="4" s="1"/>
  <c r="E566" i="1"/>
  <c r="D566" i="1"/>
  <c r="D566" i="7" s="1"/>
  <c r="H565" i="1"/>
  <c r="D565" i="12" s="1"/>
  <c r="F565" i="1"/>
  <c r="AW566" i="4" s="1"/>
  <c r="E565" i="1"/>
  <c r="D565" i="1"/>
  <c r="D565" i="7" s="1"/>
  <c r="E565" i="7" s="1"/>
  <c r="F565" i="7" s="1"/>
  <c r="H564" i="1"/>
  <c r="D564" i="12" s="1"/>
  <c r="F564" i="1"/>
  <c r="AW565" i="4" s="1"/>
  <c r="E564" i="1"/>
  <c r="D564" i="1"/>
  <c r="D564" i="7" s="1"/>
  <c r="H563" i="1"/>
  <c r="D563" i="12" s="1"/>
  <c r="F563" i="1"/>
  <c r="AW564" i="4" s="1"/>
  <c r="E563" i="1"/>
  <c r="D563" i="1"/>
  <c r="D563" i="7" s="1"/>
  <c r="H562" i="1"/>
  <c r="D562" i="12" s="1"/>
  <c r="F562" i="1"/>
  <c r="AW563" i="4" s="1"/>
  <c r="E562" i="1"/>
  <c r="D562" i="1"/>
  <c r="D562" i="7" s="1"/>
  <c r="E562" i="7" s="1"/>
  <c r="F562" i="7" s="1"/>
  <c r="H561" i="1"/>
  <c r="D561" i="12" s="1"/>
  <c r="F561" i="1"/>
  <c r="AW562" i="4" s="1"/>
  <c r="E561" i="1"/>
  <c r="D561" i="1"/>
  <c r="D561" i="7" s="1"/>
  <c r="E561" i="7" s="1"/>
  <c r="F561" i="7" s="1"/>
  <c r="H560" i="1"/>
  <c r="D560" i="12" s="1"/>
  <c r="F560" i="1"/>
  <c r="AW561" i="4" s="1"/>
  <c r="E560" i="1"/>
  <c r="D560" i="1"/>
  <c r="D560" i="7" s="1"/>
  <c r="H559" i="1"/>
  <c r="D559" i="12" s="1"/>
  <c r="F559" i="1"/>
  <c r="AW560" i="4" s="1"/>
  <c r="E559" i="1"/>
  <c r="D559" i="1"/>
  <c r="D559" i="7" s="1"/>
  <c r="H558" i="1"/>
  <c r="D558" i="12" s="1"/>
  <c r="F558" i="1"/>
  <c r="AW559" i="4" s="1"/>
  <c r="E558" i="1"/>
  <c r="D558" i="1"/>
  <c r="D558" i="7" s="1"/>
  <c r="H557" i="1"/>
  <c r="D557" i="12" s="1"/>
  <c r="F557" i="1"/>
  <c r="AW558" i="4" s="1"/>
  <c r="E557" i="1"/>
  <c r="D557" i="1"/>
  <c r="D557" i="7" s="1"/>
  <c r="H556" i="1"/>
  <c r="D556" i="12" s="1"/>
  <c r="F556" i="1"/>
  <c r="AW557" i="4" s="1"/>
  <c r="E556" i="1"/>
  <c r="D556" i="1"/>
  <c r="D556" i="7" s="1"/>
  <c r="H555" i="1"/>
  <c r="D555" i="12" s="1"/>
  <c r="F555" i="1"/>
  <c r="AW556" i="4" s="1"/>
  <c r="E555" i="1"/>
  <c r="D555" i="1"/>
  <c r="D555" i="7" s="1"/>
  <c r="H554" i="1"/>
  <c r="D554" i="12" s="1"/>
  <c r="F554" i="1"/>
  <c r="AW555" i="4" s="1"/>
  <c r="E554" i="1"/>
  <c r="D554" i="1"/>
  <c r="D554" i="7" s="1"/>
  <c r="E554" i="7" s="1"/>
  <c r="F554" i="7" s="1"/>
  <c r="H553" i="1"/>
  <c r="D553" i="12" s="1"/>
  <c r="F553" i="1"/>
  <c r="AW554" i="4" s="1"/>
  <c r="E553" i="1"/>
  <c r="D553" i="1"/>
  <c r="D553" i="7" s="1"/>
  <c r="H552" i="1"/>
  <c r="D552" i="12" s="1"/>
  <c r="F552" i="1"/>
  <c r="AW553" i="4" s="1"/>
  <c r="E552" i="1"/>
  <c r="D552" i="1"/>
  <c r="D552" i="7" s="1"/>
  <c r="H551" i="1"/>
  <c r="D551" i="12" s="1"/>
  <c r="F551" i="1"/>
  <c r="AW552" i="4" s="1"/>
  <c r="E551" i="1"/>
  <c r="D551" i="1"/>
  <c r="D551" i="7" s="1"/>
  <c r="H550" i="1"/>
  <c r="D550" i="12" s="1"/>
  <c r="F550" i="1"/>
  <c r="AW551" i="4" s="1"/>
  <c r="E550" i="1"/>
  <c r="D550" i="1"/>
  <c r="D550" i="7" s="1"/>
  <c r="E550" i="7" s="1"/>
  <c r="F550" i="7" s="1"/>
  <c r="H549" i="1"/>
  <c r="D549" i="12" s="1"/>
  <c r="F549" i="1"/>
  <c r="AW550" i="4" s="1"/>
  <c r="E549" i="1"/>
  <c r="D549" i="1"/>
  <c r="D549" i="7" s="1"/>
  <c r="H548" i="1"/>
  <c r="D548" i="12" s="1"/>
  <c r="F548" i="1"/>
  <c r="AW549" i="4" s="1"/>
  <c r="E548" i="1"/>
  <c r="D548" i="1"/>
  <c r="D548" i="7" s="1"/>
  <c r="H547" i="1"/>
  <c r="D547" i="12" s="1"/>
  <c r="F547" i="1"/>
  <c r="AW548" i="4" s="1"/>
  <c r="E547" i="1"/>
  <c r="D547" i="1"/>
  <c r="D547" i="7" s="1"/>
  <c r="G547" i="7" s="1"/>
  <c r="H546" i="1"/>
  <c r="D546" i="12" s="1"/>
  <c r="F546" i="1"/>
  <c r="AW547" i="4" s="1"/>
  <c r="E546" i="1"/>
  <c r="D546" i="1"/>
  <c r="D546" i="7" s="1"/>
  <c r="E546" i="7" s="1"/>
  <c r="F546" i="7" s="1"/>
  <c r="H545" i="1"/>
  <c r="D545" i="12" s="1"/>
  <c r="F545" i="1"/>
  <c r="AW546" i="4" s="1"/>
  <c r="E545" i="1"/>
  <c r="D545" i="1"/>
  <c r="D545" i="7" s="1"/>
  <c r="H544" i="1"/>
  <c r="D544" i="12" s="1"/>
  <c r="F544" i="1"/>
  <c r="AW545" i="4" s="1"/>
  <c r="E544" i="1"/>
  <c r="D544" i="1"/>
  <c r="D544" i="7" s="1"/>
  <c r="H543" i="1"/>
  <c r="D543" i="12" s="1"/>
  <c r="F543" i="1"/>
  <c r="AW544" i="4" s="1"/>
  <c r="E543" i="1"/>
  <c r="D543" i="1"/>
  <c r="D543" i="7" s="1"/>
  <c r="G543" i="7" s="1"/>
  <c r="H542" i="1"/>
  <c r="D542" i="12" s="1"/>
  <c r="F542" i="1"/>
  <c r="AW543" i="4" s="1"/>
  <c r="E542" i="1"/>
  <c r="D542" i="1"/>
  <c r="D542" i="7" s="1"/>
  <c r="H541" i="1"/>
  <c r="D541" i="12" s="1"/>
  <c r="F541" i="1"/>
  <c r="AW542" i="4" s="1"/>
  <c r="E541" i="1"/>
  <c r="D541" i="1"/>
  <c r="D541" i="7" s="1"/>
  <c r="H540" i="1"/>
  <c r="D540" i="12" s="1"/>
  <c r="F540" i="1"/>
  <c r="AW541" i="4" s="1"/>
  <c r="E540" i="1"/>
  <c r="D540" i="1"/>
  <c r="D540" i="7" s="1"/>
  <c r="H539" i="1"/>
  <c r="D539" i="12" s="1"/>
  <c r="F539" i="1"/>
  <c r="AW540" i="4" s="1"/>
  <c r="E539" i="1"/>
  <c r="D539" i="1"/>
  <c r="D539" i="7" s="1"/>
  <c r="H538" i="1"/>
  <c r="D538" i="12" s="1"/>
  <c r="F538" i="1"/>
  <c r="AW539" i="4" s="1"/>
  <c r="E538" i="1"/>
  <c r="D538" i="1"/>
  <c r="D538" i="7" s="1"/>
  <c r="E538" i="7" s="1"/>
  <c r="F538" i="7" s="1"/>
  <c r="H537" i="1"/>
  <c r="D537" i="12" s="1"/>
  <c r="F537" i="1"/>
  <c r="AW538" i="4" s="1"/>
  <c r="E537" i="1"/>
  <c r="D537" i="1"/>
  <c r="D537" i="7" s="1"/>
  <c r="H536" i="1"/>
  <c r="D536" i="12" s="1"/>
  <c r="F536" i="1"/>
  <c r="AW537" i="4" s="1"/>
  <c r="E536" i="1"/>
  <c r="D536" i="1"/>
  <c r="D536" i="7" s="1"/>
  <c r="H535" i="1"/>
  <c r="D535" i="12" s="1"/>
  <c r="F535" i="1"/>
  <c r="AW536" i="4" s="1"/>
  <c r="E535" i="1"/>
  <c r="D535" i="1"/>
  <c r="D535" i="7" s="1"/>
  <c r="H534" i="1"/>
  <c r="D534" i="12" s="1"/>
  <c r="F534" i="1"/>
  <c r="AW535" i="4" s="1"/>
  <c r="E534" i="1"/>
  <c r="D534" i="1"/>
  <c r="D534" i="7" s="1"/>
  <c r="H533" i="1"/>
  <c r="D533" i="12" s="1"/>
  <c r="F533" i="1"/>
  <c r="AW534" i="4" s="1"/>
  <c r="E533" i="1"/>
  <c r="D533" i="1"/>
  <c r="D533" i="7" s="1"/>
  <c r="H532" i="1"/>
  <c r="D532" i="12" s="1"/>
  <c r="F532" i="1"/>
  <c r="AW533" i="4" s="1"/>
  <c r="E532" i="1"/>
  <c r="D532" i="1"/>
  <c r="D532" i="7" s="1"/>
  <c r="H531" i="1"/>
  <c r="D531" i="12" s="1"/>
  <c r="F531" i="1"/>
  <c r="AW532" i="4" s="1"/>
  <c r="E531" i="1"/>
  <c r="D531" i="1"/>
  <c r="D531" i="7" s="1"/>
  <c r="E531" i="7" s="1"/>
  <c r="F531" i="7" s="1"/>
  <c r="H530" i="1"/>
  <c r="D530" i="12" s="1"/>
  <c r="F530" i="1"/>
  <c r="AW531" i="4" s="1"/>
  <c r="E530" i="1"/>
  <c r="D530" i="1"/>
  <c r="D530" i="7" s="1"/>
  <c r="E530" i="7" s="1"/>
  <c r="F530" i="7" s="1"/>
  <c r="H529" i="1"/>
  <c r="D529" i="12" s="1"/>
  <c r="F529" i="1"/>
  <c r="AW530" i="4" s="1"/>
  <c r="E529" i="1"/>
  <c r="D529" i="1"/>
  <c r="D529" i="7" s="1"/>
  <c r="H528" i="1"/>
  <c r="D528" i="12" s="1"/>
  <c r="F528" i="1"/>
  <c r="AW529" i="4" s="1"/>
  <c r="E528" i="1"/>
  <c r="D528" i="1"/>
  <c r="D528" i="7" s="1"/>
  <c r="H527" i="1"/>
  <c r="D527" i="12" s="1"/>
  <c r="F527" i="1"/>
  <c r="AW528" i="4" s="1"/>
  <c r="E527" i="1"/>
  <c r="D527" i="1"/>
  <c r="D527" i="7" s="1"/>
  <c r="H526" i="1"/>
  <c r="D526" i="12" s="1"/>
  <c r="F526" i="1"/>
  <c r="AW527" i="4" s="1"/>
  <c r="E526" i="1"/>
  <c r="D526" i="1"/>
  <c r="H525" i="1"/>
  <c r="D525" i="12" s="1"/>
  <c r="F525" i="1"/>
  <c r="AW526" i="4" s="1"/>
  <c r="E525" i="1"/>
  <c r="D525" i="1"/>
  <c r="D525" i="7" s="1"/>
  <c r="H524" i="1"/>
  <c r="D524" i="12" s="1"/>
  <c r="F524" i="1"/>
  <c r="AW525" i="4" s="1"/>
  <c r="E524" i="1"/>
  <c r="D524" i="1"/>
  <c r="D524" i="7" s="1"/>
  <c r="H523" i="1"/>
  <c r="D523" i="12" s="1"/>
  <c r="F523" i="1"/>
  <c r="AW524" i="4" s="1"/>
  <c r="E523" i="1"/>
  <c r="D523" i="1"/>
  <c r="D523" i="7" s="1"/>
  <c r="G523" i="7" s="1"/>
  <c r="H522" i="1"/>
  <c r="D522" i="12" s="1"/>
  <c r="F522" i="1"/>
  <c r="AW523" i="4" s="1"/>
  <c r="E522" i="1"/>
  <c r="D522" i="1"/>
  <c r="D522" i="7" s="1"/>
  <c r="E522" i="7" s="1"/>
  <c r="F522" i="7" s="1"/>
  <c r="H521" i="1"/>
  <c r="D521" i="12" s="1"/>
  <c r="F521" i="1"/>
  <c r="AW522" i="4" s="1"/>
  <c r="E521" i="1"/>
  <c r="D521" i="1"/>
  <c r="D521" i="7" s="1"/>
  <c r="H520" i="1"/>
  <c r="D520" i="12" s="1"/>
  <c r="F520" i="1"/>
  <c r="AW521" i="4" s="1"/>
  <c r="E520" i="1"/>
  <c r="D520" i="1"/>
  <c r="D520" i="7" s="1"/>
  <c r="E520" i="7" s="1"/>
  <c r="F520" i="7" s="1"/>
  <c r="H519" i="1"/>
  <c r="D519" i="12" s="1"/>
  <c r="F519" i="1"/>
  <c r="AW520" i="4" s="1"/>
  <c r="E519" i="1"/>
  <c r="D519" i="1"/>
  <c r="D519" i="7" s="1"/>
  <c r="H518" i="1"/>
  <c r="D518" i="12" s="1"/>
  <c r="F518" i="1"/>
  <c r="AW519" i="4" s="1"/>
  <c r="E518" i="1"/>
  <c r="D518" i="1"/>
  <c r="D518" i="7" s="1"/>
  <c r="E518" i="7" s="1"/>
  <c r="F518" i="7" s="1"/>
  <c r="H517" i="1"/>
  <c r="D517" i="12" s="1"/>
  <c r="F517" i="1"/>
  <c r="AW518" i="4" s="1"/>
  <c r="E517" i="1"/>
  <c r="D517" i="1"/>
  <c r="D517" i="7" s="1"/>
  <c r="H516" i="1"/>
  <c r="D516" i="12" s="1"/>
  <c r="F516" i="1"/>
  <c r="AW517" i="4" s="1"/>
  <c r="E516" i="1"/>
  <c r="D516" i="1"/>
  <c r="D516" i="7" s="1"/>
  <c r="H515" i="1"/>
  <c r="D515" i="12" s="1"/>
  <c r="F515" i="1"/>
  <c r="AW516" i="4" s="1"/>
  <c r="E515" i="1"/>
  <c r="D515" i="1"/>
  <c r="D515" i="7" s="1"/>
  <c r="H514" i="1"/>
  <c r="D514" i="12" s="1"/>
  <c r="F514" i="1"/>
  <c r="AW515" i="4" s="1"/>
  <c r="E514" i="1"/>
  <c r="D514" i="1"/>
  <c r="D514" i="7" s="1"/>
  <c r="H513" i="1"/>
  <c r="D513" i="12" s="1"/>
  <c r="F513" i="1"/>
  <c r="AW514" i="4" s="1"/>
  <c r="E513" i="1"/>
  <c r="D513" i="1"/>
  <c r="D513" i="7" s="1"/>
  <c r="H512" i="1"/>
  <c r="D512" i="12" s="1"/>
  <c r="F512" i="1"/>
  <c r="AW513" i="4" s="1"/>
  <c r="E512" i="1"/>
  <c r="D512" i="1"/>
  <c r="D512" i="7" s="1"/>
  <c r="H511" i="1"/>
  <c r="D511" i="12" s="1"/>
  <c r="F511" i="1"/>
  <c r="AW512" i="4" s="1"/>
  <c r="E511" i="1"/>
  <c r="D511" i="1"/>
  <c r="D511" i="7" s="1"/>
  <c r="H510" i="1"/>
  <c r="D510" i="12" s="1"/>
  <c r="F510" i="1"/>
  <c r="AW511" i="4" s="1"/>
  <c r="E510" i="1"/>
  <c r="D510" i="1"/>
  <c r="D510" i="7" s="1"/>
  <c r="H509" i="1"/>
  <c r="D509" i="12" s="1"/>
  <c r="F509" i="1"/>
  <c r="AW510" i="4" s="1"/>
  <c r="E509" i="1"/>
  <c r="D509" i="1"/>
  <c r="D509" i="7" s="1"/>
  <c r="E509" i="7" s="1"/>
  <c r="F509" i="7" s="1"/>
  <c r="H508" i="1"/>
  <c r="D508" i="12" s="1"/>
  <c r="F508" i="1"/>
  <c r="AW509" i="4" s="1"/>
  <c r="E508" i="1"/>
  <c r="D508" i="1"/>
  <c r="D508" i="7" s="1"/>
  <c r="E508" i="7" s="1"/>
  <c r="F508" i="7" s="1"/>
  <c r="H507" i="1"/>
  <c r="D507" i="12" s="1"/>
  <c r="F507" i="1"/>
  <c r="AW508" i="4" s="1"/>
  <c r="E507" i="1"/>
  <c r="D507" i="1"/>
  <c r="D507" i="7" s="1"/>
  <c r="G507" i="7" s="1"/>
  <c r="H506" i="1"/>
  <c r="D506" i="12" s="1"/>
  <c r="F506" i="1"/>
  <c r="AW507" i="4" s="1"/>
  <c r="E506" i="1"/>
  <c r="D506" i="1"/>
  <c r="D506" i="7" s="1"/>
  <c r="G506" i="7" s="1"/>
  <c r="H505" i="1"/>
  <c r="D505" i="12" s="1"/>
  <c r="F505" i="1"/>
  <c r="AW506" i="4" s="1"/>
  <c r="E505" i="1"/>
  <c r="D505" i="1"/>
  <c r="D505" i="7" s="1"/>
  <c r="G505" i="7" s="1"/>
  <c r="H504" i="1"/>
  <c r="D504" i="12" s="1"/>
  <c r="F504" i="1"/>
  <c r="AW505" i="4" s="1"/>
  <c r="E504" i="1"/>
  <c r="D504" i="1"/>
  <c r="D504" i="7" s="1"/>
  <c r="G504" i="7" s="1"/>
  <c r="H503" i="1"/>
  <c r="D503" i="12" s="1"/>
  <c r="F503" i="1"/>
  <c r="AW504" i="4" s="1"/>
  <c r="E503" i="1"/>
  <c r="D503" i="1"/>
  <c r="D503" i="7" s="1"/>
  <c r="H502" i="1"/>
  <c r="D502" i="12" s="1"/>
  <c r="F502" i="1"/>
  <c r="AW503" i="4" s="1"/>
  <c r="E502" i="1"/>
  <c r="D502" i="1"/>
  <c r="D502" i="7" s="1"/>
  <c r="G502" i="7" s="1"/>
  <c r="H501" i="1"/>
  <c r="D501" i="12" s="1"/>
  <c r="F501" i="1"/>
  <c r="AW502" i="4" s="1"/>
  <c r="E501" i="1"/>
  <c r="D501" i="1"/>
  <c r="D501" i="7" s="1"/>
  <c r="G501" i="7" s="1"/>
  <c r="H500" i="1"/>
  <c r="D500" i="12" s="1"/>
  <c r="F500" i="1"/>
  <c r="AW501" i="4" s="1"/>
  <c r="E500" i="1"/>
  <c r="D500" i="1"/>
  <c r="D500" i="7" s="1"/>
  <c r="H499" i="1"/>
  <c r="D499" i="12" s="1"/>
  <c r="F499" i="1"/>
  <c r="AW500" i="4" s="1"/>
  <c r="E499" i="1"/>
  <c r="D499" i="1"/>
  <c r="D499" i="7" s="1"/>
  <c r="H498" i="1"/>
  <c r="D498" i="12" s="1"/>
  <c r="F498" i="1"/>
  <c r="AW499" i="4" s="1"/>
  <c r="E498" i="1"/>
  <c r="D498" i="1"/>
  <c r="D498" i="7" s="1"/>
  <c r="H497" i="1"/>
  <c r="D497" i="12" s="1"/>
  <c r="F497" i="1"/>
  <c r="AW498" i="4" s="1"/>
  <c r="E497" i="1"/>
  <c r="D497" i="1"/>
  <c r="D497" i="7" s="1"/>
  <c r="G497" i="7" s="1"/>
  <c r="H496" i="1"/>
  <c r="D496" i="12" s="1"/>
  <c r="F496" i="1"/>
  <c r="AW497" i="4" s="1"/>
  <c r="E496" i="1"/>
  <c r="D496" i="1"/>
  <c r="D496" i="7" s="1"/>
  <c r="G496" i="7" s="1"/>
  <c r="H495" i="1"/>
  <c r="D495" i="12" s="1"/>
  <c r="F495" i="1"/>
  <c r="AW496" i="4" s="1"/>
  <c r="E495" i="1"/>
  <c r="D495" i="1"/>
  <c r="D495" i="7" s="1"/>
  <c r="H494" i="1"/>
  <c r="D494" i="12" s="1"/>
  <c r="F494" i="1"/>
  <c r="AW495" i="4" s="1"/>
  <c r="E494" i="1"/>
  <c r="D494" i="1"/>
  <c r="D494" i="7" s="1"/>
  <c r="H493" i="1"/>
  <c r="D493" i="12" s="1"/>
  <c r="F493" i="1"/>
  <c r="AW494" i="4" s="1"/>
  <c r="E493" i="1"/>
  <c r="D493" i="1"/>
  <c r="D493" i="7" s="1"/>
  <c r="H492" i="1"/>
  <c r="D492" i="12" s="1"/>
  <c r="F492" i="1"/>
  <c r="AW493" i="4" s="1"/>
  <c r="E492" i="1"/>
  <c r="D492" i="1"/>
  <c r="D492" i="7" s="1"/>
  <c r="G492" i="7" s="1"/>
  <c r="H491" i="1"/>
  <c r="D491" i="12" s="1"/>
  <c r="F491" i="1"/>
  <c r="AW492" i="4" s="1"/>
  <c r="E491" i="1"/>
  <c r="D491" i="1"/>
  <c r="D491" i="7" s="1"/>
  <c r="H490" i="1"/>
  <c r="D490" i="12" s="1"/>
  <c r="F490" i="1"/>
  <c r="AW491" i="4" s="1"/>
  <c r="E490" i="1"/>
  <c r="D490" i="1"/>
  <c r="D490" i="7" s="1"/>
  <c r="H489" i="1"/>
  <c r="D489" i="12" s="1"/>
  <c r="F489" i="1"/>
  <c r="AW490" i="4" s="1"/>
  <c r="E489" i="1"/>
  <c r="D489" i="1"/>
  <c r="D489" i="7" s="1"/>
  <c r="E489" i="7" s="1"/>
  <c r="F489" i="7" s="1"/>
  <c r="H488" i="1"/>
  <c r="D488" i="12" s="1"/>
  <c r="F488" i="1"/>
  <c r="AW489" i="4" s="1"/>
  <c r="E488" i="1"/>
  <c r="D488" i="1"/>
  <c r="D488" i="7" s="1"/>
  <c r="H487" i="1"/>
  <c r="D487" i="12" s="1"/>
  <c r="F487" i="1"/>
  <c r="AW488" i="4" s="1"/>
  <c r="E487" i="1"/>
  <c r="D487" i="1"/>
  <c r="D487" i="7" s="1"/>
  <c r="G487" i="7" s="1"/>
  <c r="H486" i="1"/>
  <c r="D486" i="12" s="1"/>
  <c r="F486" i="1"/>
  <c r="AW487" i="4" s="1"/>
  <c r="E486" i="1"/>
  <c r="D486" i="1"/>
  <c r="D486" i="7" s="1"/>
  <c r="H485" i="1"/>
  <c r="D485" i="12" s="1"/>
  <c r="F485" i="1"/>
  <c r="AW486" i="4" s="1"/>
  <c r="E485" i="1"/>
  <c r="D485" i="1"/>
  <c r="D485" i="7" s="1"/>
  <c r="E485" i="7" s="1"/>
  <c r="F485" i="7" s="1"/>
  <c r="H484" i="1"/>
  <c r="D484" i="12" s="1"/>
  <c r="F484" i="1"/>
  <c r="AW485" i="4" s="1"/>
  <c r="E484" i="1"/>
  <c r="D484" i="1"/>
  <c r="D484" i="7" s="1"/>
  <c r="H483" i="1"/>
  <c r="D483" i="12" s="1"/>
  <c r="F483" i="1"/>
  <c r="AW484" i="4" s="1"/>
  <c r="E483" i="1"/>
  <c r="D483" i="1"/>
  <c r="D483" i="7" s="1"/>
  <c r="G483" i="7" s="1"/>
  <c r="H482" i="1"/>
  <c r="D482" i="12" s="1"/>
  <c r="F482" i="1"/>
  <c r="AW483" i="4" s="1"/>
  <c r="E482" i="1"/>
  <c r="D482" i="1"/>
  <c r="D482" i="7" s="1"/>
  <c r="H481" i="1"/>
  <c r="D481" i="12" s="1"/>
  <c r="F481" i="1"/>
  <c r="AW482" i="4" s="1"/>
  <c r="E481" i="1"/>
  <c r="D481" i="1"/>
  <c r="D481" i="7" s="1"/>
  <c r="E481" i="7" s="1"/>
  <c r="F481" i="7" s="1"/>
  <c r="H480" i="1"/>
  <c r="D480" i="12" s="1"/>
  <c r="F480" i="1"/>
  <c r="AW481" i="4" s="1"/>
  <c r="E480" i="1"/>
  <c r="D480" i="1"/>
  <c r="D480" i="7" s="1"/>
  <c r="G480" i="7" s="1"/>
  <c r="H479" i="1"/>
  <c r="D479" i="12" s="1"/>
  <c r="F479" i="1"/>
  <c r="AW480" i="4" s="1"/>
  <c r="E479" i="1"/>
  <c r="D479" i="1"/>
  <c r="D479" i="7" s="1"/>
  <c r="H478" i="1"/>
  <c r="D478" i="12" s="1"/>
  <c r="F478" i="1"/>
  <c r="AW479" i="4" s="1"/>
  <c r="E478" i="1"/>
  <c r="D478" i="1"/>
  <c r="D478" i="7" s="1"/>
  <c r="H477" i="1"/>
  <c r="D477" i="12" s="1"/>
  <c r="F477" i="1"/>
  <c r="AW478" i="4" s="1"/>
  <c r="E477" i="1"/>
  <c r="D477" i="1"/>
  <c r="D477" i="7" s="1"/>
  <c r="H476" i="1"/>
  <c r="D476" i="12" s="1"/>
  <c r="F476" i="1"/>
  <c r="AW477" i="4" s="1"/>
  <c r="E476" i="1"/>
  <c r="D476" i="1"/>
  <c r="D476" i="7" s="1"/>
  <c r="H475" i="1"/>
  <c r="D475" i="12" s="1"/>
  <c r="F475" i="1"/>
  <c r="AW476" i="4" s="1"/>
  <c r="E475" i="1"/>
  <c r="D475" i="1"/>
  <c r="D475" i="7" s="1"/>
  <c r="G475" i="7" s="1"/>
  <c r="H474" i="1"/>
  <c r="D474" i="12" s="1"/>
  <c r="F474" i="1"/>
  <c r="AW475" i="4" s="1"/>
  <c r="E474" i="1"/>
  <c r="D474" i="1"/>
  <c r="D474" i="7" s="1"/>
  <c r="H473" i="1"/>
  <c r="D473" i="12" s="1"/>
  <c r="F473" i="1"/>
  <c r="AW474" i="4" s="1"/>
  <c r="E473" i="1"/>
  <c r="D473" i="1"/>
  <c r="D473" i="7" s="1"/>
  <c r="E473" i="7" s="1"/>
  <c r="F473" i="7" s="1"/>
  <c r="H472" i="1"/>
  <c r="D472" i="12" s="1"/>
  <c r="F472" i="1"/>
  <c r="AW473" i="4" s="1"/>
  <c r="E472" i="1"/>
  <c r="D472" i="1"/>
  <c r="D472" i="7" s="1"/>
  <c r="G472" i="7" s="1"/>
  <c r="H471" i="1"/>
  <c r="D471" i="12" s="1"/>
  <c r="F471" i="1"/>
  <c r="AW472" i="4" s="1"/>
  <c r="E471" i="1"/>
  <c r="D471" i="1"/>
  <c r="D471" i="7" s="1"/>
  <c r="H470" i="1"/>
  <c r="D470" i="12" s="1"/>
  <c r="F470" i="1"/>
  <c r="AW471" i="4" s="1"/>
  <c r="E470" i="1"/>
  <c r="D470" i="1"/>
  <c r="D470" i="7" s="1"/>
  <c r="H469" i="1"/>
  <c r="D469" i="12" s="1"/>
  <c r="F469" i="1"/>
  <c r="AW470" i="4" s="1"/>
  <c r="E469" i="1"/>
  <c r="D469" i="1"/>
  <c r="D469" i="7" s="1"/>
  <c r="H468" i="1"/>
  <c r="D468" i="12" s="1"/>
  <c r="F468" i="1"/>
  <c r="AW469" i="4" s="1"/>
  <c r="E468" i="1"/>
  <c r="D468" i="1"/>
  <c r="D468" i="7" s="1"/>
  <c r="H467" i="1"/>
  <c r="D467" i="12" s="1"/>
  <c r="F467" i="1"/>
  <c r="AW468" i="4" s="1"/>
  <c r="E467" i="1"/>
  <c r="D467" i="1"/>
  <c r="D467" i="7" s="1"/>
  <c r="G467" i="7" s="1"/>
  <c r="H466" i="1"/>
  <c r="D466" i="12" s="1"/>
  <c r="F466" i="1"/>
  <c r="AW467" i="4" s="1"/>
  <c r="E466" i="1"/>
  <c r="D466" i="1"/>
  <c r="D466" i="7" s="1"/>
  <c r="H465" i="1"/>
  <c r="D465" i="12" s="1"/>
  <c r="F465" i="1"/>
  <c r="AW466" i="4" s="1"/>
  <c r="E465" i="1"/>
  <c r="D465" i="1"/>
  <c r="D465" i="7" s="1"/>
  <c r="E465" i="7" s="1"/>
  <c r="F465" i="7" s="1"/>
  <c r="H464" i="1"/>
  <c r="D464" i="12" s="1"/>
  <c r="F464" i="1"/>
  <c r="AW465" i="4" s="1"/>
  <c r="E464" i="1"/>
  <c r="D464" i="1"/>
  <c r="D464" i="7" s="1"/>
  <c r="H463" i="1"/>
  <c r="D463" i="12" s="1"/>
  <c r="F463" i="1"/>
  <c r="AW464" i="4" s="1"/>
  <c r="E463" i="1"/>
  <c r="D463" i="1"/>
  <c r="D463" i="7" s="1"/>
  <c r="H462" i="1"/>
  <c r="D462" i="12" s="1"/>
  <c r="F462" i="1"/>
  <c r="AW463" i="4" s="1"/>
  <c r="E462" i="1"/>
  <c r="D462" i="1"/>
  <c r="D462" i="7" s="1"/>
  <c r="G462" i="7" s="1"/>
  <c r="H461" i="1"/>
  <c r="D461" i="12" s="1"/>
  <c r="F461" i="1"/>
  <c r="AW462" i="4" s="1"/>
  <c r="E461" i="1"/>
  <c r="D461" i="1"/>
  <c r="D461" i="7" s="1"/>
  <c r="E461" i="7" s="1"/>
  <c r="F461" i="7" s="1"/>
  <c r="H460" i="1"/>
  <c r="D460" i="12" s="1"/>
  <c r="F460" i="1"/>
  <c r="AW461" i="4" s="1"/>
  <c r="E460" i="1"/>
  <c r="D460" i="1"/>
  <c r="D460" i="7" s="1"/>
  <c r="H459" i="1"/>
  <c r="D459" i="12" s="1"/>
  <c r="F459" i="1"/>
  <c r="AW460" i="4" s="1"/>
  <c r="E459" i="1"/>
  <c r="D459" i="1"/>
  <c r="D459" i="7" s="1"/>
  <c r="G459" i="7" s="1"/>
  <c r="H458" i="1"/>
  <c r="D458" i="12" s="1"/>
  <c r="F458" i="1"/>
  <c r="AW459" i="4" s="1"/>
  <c r="E458" i="1"/>
  <c r="D458" i="1"/>
  <c r="D458" i="7" s="1"/>
  <c r="H457" i="1"/>
  <c r="D457" i="12" s="1"/>
  <c r="F457" i="1"/>
  <c r="AW458" i="4" s="1"/>
  <c r="E457" i="1"/>
  <c r="D457" i="1"/>
  <c r="D457" i="7" s="1"/>
  <c r="H456" i="1"/>
  <c r="D456" i="12" s="1"/>
  <c r="F456" i="1"/>
  <c r="AW457" i="4" s="1"/>
  <c r="E456" i="1"/>
  <c r="D456" i="1"/>
  <c r="D456" i="7" s="1"/>
  <c r="G456" i="7" s="1"/>
  <c r="H455" i="1"/>
  <c r="D455" i="12" s="1"/>
  <c r="F455" i="1"/>
  <c r="AW456" i="4" s="1"/>
  <c r="E455" i="1"/>
  <c r="D455" i="1"/>
  <c r="D455" i="7" s="1"/>
  <c r="H454" i="1"/>
  <c r="D454" i="12" s="1"/>
  <c r="F454" i="1"/>
  <c r="AW455" i="4" s="1"/>
  <c r="E454" i="1"/>
  <c r="D454" i="1"/>
  <c r="D454" i="7" s="1"/>
  <c r="H453" i="1"/>
  <c r="D453" i="12" s="1"/>
  <c r="F453" i="1"/>
  <c r="AW454" i="4" s="1"/>
  <c r="E453" i="1"/>
  <c r="D453" i="1"/>
  <c r="D453" i="7" s="1"/>
  <c r="H452" i="1"/>
  <c r="D452" i="12" s="1"/>
  <c r="F452" i="1"/>
  <c r="AW453" i="4" s="1"/>
  <c r="E452" i="1"/>
  <c r="D452" i="1"/>
  <c r="D452" i="7" s="1"/>
  <c r="H451" i="1"/>
  <c r="D451" i="12" s="1"/>
  <c r="F451" i="1"/>
  <c r="AW452" i="4" s="1"/>
  <c r="E451" i="1"/>
  <c r="D451" i="1"/>
  <c r="D451" i="7" s="1"/>
  <c r="G451" i="7" s="1"/>
  <c r="H450" i="1"/>
  <c r="D450" i="12" s="1"/>
  <c r="F450" i="1"/>
  <c r="AW451" i="4" s="1"/>
  <c r="E450" i="1"/>
  <c r="D450" i="1"/>
  <c r="D450" i="7" s="1"/>
  <c r="H449" i="1"/>
  <c r="D449" i="12" s="1"/>
  <c r="F449" i="1"/>
  <c r="AW450" i="4" s="1"/>
  <c r="E449" i="1"/>
  <c r="D449" i="1"/>
  <c r="D449" i="7" s="1"/>
  <c r="E449" i="7" s="1"/>
  <c r="F449" i="7" s="1"/>
  <c r="H448" i="1"/>
  <c r="D448" i="12" s="1"/>
  <c r="F448" i="1"/>
  <c r="AW449" i="4" s="1"/>
  <c r="E448" i="1"/>
  <c r="D448" i="1"/>
  <c r="D448" i="7" s="1"/>
  <c r="G448" i="7" s="1"/>
  <c r="H447" i="1"/>
  <c r="D447" i="12" s="1"/>
  <c r="F447" i="1"/>
  <c r="AW448" i="4" s="1"/>
  <c r="E447" i="1"/>
  <c r="D447" i="1"/>
  <c r="D447" i="7" s="1"/>
  <c r="H446" i="1"/>
  <c r="D446" i="12" s="1"/>
  <c r="F446" i="1"/>
  <c r="AW447" i="4" s="1"/>
  <c r="E446" i="1"/>
  <c r="D446" i="1"/>
  <c r="D446" i="7" s="1"/>
  <c r="H445" i="1"/>
  <c r="D445" i="12" s="1"/>
  <c r="F445" i="1"/>
  <c r="AW446" i="4" s="1"/>
  <c r="E445" i="1"/>
  <c r="D445" i="1"/>
  <c r="D445" i="7" s="1"/>
  <c r="H444" i="1"/>
  <c r="D444" i="12" s="1"/>
  <c r="F444" i="1"/>
  <c r="AW445" i="4" s="1"/>
  <c r="E444" i="1"/>
  <c r="D444" i="1"/>
  <c r="D444" i="7" s="1"/>
  <c r="H443" i="1"/>
  <c r="D443" i="12" s="1"/>
  <c r="F443" i="1"/>
  <c r="AW444" i="4" s="1"/>
  <c r="E443" i="1"/>
  <c r="D443" i="1"/>
  <c r="D443" i="7" s="1"/>
  <c r="G443" i="7" s="1"/>
  <c r="H442" i="1"/>
  <c r="D442" i="12" s="1"/>
  <c r="F442" i="1"/>
  <c r="AW443" i="4" s="1"/>
  <c r="E442" i="1"/>
  <c r="D442" i="1"/>
  <c r="D442" i="7" s="1"/>
  <c r="H441" i="1"/>
  <c r="D441" i="12" s="1"/>
  <c r="F441" i="1"/>
  <c r="AW442" i="4" s="1"/>
  <c r="E441" i="1"/>
  <c r="D441" i="1"/>
  <c r="D441" i="7" s="1"/>
  <c r="H440" i="1"/>
  <c r="D440" i="12" s="1"/>
  <c r="F440" i="1"/>
  <c r="AW441" i="4" s="1"/>
  <c r="E440" i="1"/>
  <c r="D440" i="1"/>
  <c r="D440" i="7" s="1"/>
  <c r="G440" i="7" s="1"/>
  <c r="H439" i="1"/>
  <c r="D439" i="12" s="1"/>
  <c r="F439" i="1"/>
  <c r="AW440" i="4" s="1"/>
  <c r="E439" i="1"/>
  <c r="D439" i="1"/>
  <c r="D439" i="7" s="1"/>
  <c r="H438" i="1"/>
  <c r="D438" i="12" s="1"/>
  <c r="F438" i="1"/>
  <c r="AW439" i="4" s="1"/>
  <c r="E438" i="1"/>
  <c r="D438" i="1"/>
  <c r="D438" i="7" s="1"/>
  <c r="E438" i="7" s="1"/>
  <c r="F438" i="7" s="1"/>
  <c r="H437" i="1"/>
  <c r="D437" i="12" s="1"/>
  <c r="F437" i="1"/>
  <c r="AW438" i="4" s="1"/>
  <c r="E437" i="1"/>
  <c r="D437" i="1"/>
  <c r="D437" i="7" s="1"/>
  <c r="E437" i="7" s="1"/>
  <c r="F437" i="7" s="1"/>
  <c r="H436" i="1"/>
  <c r="D436" i="12" s="1"/>
  <c r="F436" i="1"/>
  <c r="AW437" i="4" s="1"/>
  <c r="E436" i="1"/>
  <c r="D436" i="1"/>
  <c r="D436" i="7" s="1"/>
  <c r="H435" i="1"/>
  <c r="D435" i="12" s="1"/>
  <c r="F435" i="1"/>
  <c r="AW436" i="4" s="1"/>
  <c r="E435" i="1"/>
  <c r="D435" i="1"/>
  <c r="D435" i="7" s="1"/>
  <c r="G435" i="7" s="1"/>
  <c r="H434" i="1"/>
  <c r="D434" i="12" s="1"/>
  <c r="F434" i="1"/>
  <c r="AW435" i="4" s="1"/>
  <c r="E434" i="1"/>
  <c r="D434" i="1"/>
  <c r="D434" i="7" s="1"/>
  <c r="H433" i="1"/>
  <c r="D433" i="12" s="1"/>
  <c r="F433" i="1"/>
  <c r="AW434" i="4" s="1"/>
  <c r="E433" i="1"/>
  <c r="D433" i="1"/>
  <c r="D433" i="7" s="1"/>
  <c r="H432" i="1"/>
  <c r="D432" i="12" s="1"/>
  <c r="F432" i="1"/>
  <c r="AW433" i="4" s="1"/>
  <c r="E432" i="1"/>
  <c r="D432" i="1"/>
  <c r="D432" i="7" s="1"/>
  <c r="H431" i="1"/>
  <c r="D431" i="12" s="1"/>
  <c r="F431" i="1"/>
  <c r="AW432" i="4" s="1"/>
  <c r="E431" i="1"/>
  <c r="D431" i="1"/>
  <c r="D431" i="7" s="1"/>
  <c r="H430" i="1"/>
  <c r="D430" i="12" s="1"/>
  <c r="F430" i="1"/>
  <c r="AW431" i="4" s="1"/>
  <c r="E430" i="1"/>
  <c r="D430" i="1"/>
  <c r="D430" i="7" s="1"/>
  <c r="H429" i="1"/>
  <c r="D429" i="12" s="1"/>
  <c r="F429" i="1"/>
  <c r="AW430" i="4" s="1"/>
  <c r="E429" i="1"/>
  <c r="D429" i="1"/>
  <c r="D429" i="7" s="1"/>
  <c r="H428" i="1"/>
  <c r="D428" i="12" s="1"/>
  <c r="F428" i="1"/>
  <c r="AW429" i="4" s="1"/>
  <c r="E428" i="1"/>
  <c r="D428" i="1"/>
  <c r="D428" i="7" s="1"/>
  <c r="H427" i="1"/>
  <c r="D427" i="12" s="1"/>
  <c r="F427" i="1"/>
  <c r="AW428" i="4" s="1"/>
  <c r="E427" i="1"/>
  <c r="D427" i="1"/>
  <c r="D427" i="7" s="1"/>
  <c r="G427" i="7" s="1"/>
  <c r="H426" i="1"/>
  <c r="D426" i="12" s="1"/>
  <c r="F426" i="1"/>
  <c r="AW427" i="4" s="1"/>
  <c r="E426" i="1"/>
  <c r="D426" i="1"/>
  <c r="D426" i="7" s="1"/>
  <c r="E426" i="7" s="1"/>
  <c r="F426" i="7" s="1"/>
  <c r="H425" i="1"/>
  <c r="D425" i="12" s="1"/>
  <c r="F425" i="1"/>
  <c r="AW426" i="4" s="1"/>
  <c r="E425" i="1"/>
  <c r="D425" i="1"/>
  <c r="D425" i="7" s="1"/>
  <c r="E425" i="7" s="1"/>
  <c r="F425" i="7" s="1"/>
  <c r="H424" i="1"/>
  <c r="D424" i="12" s="1"/>
  <c r="F424" i="1"/>
  <c r="AW425" i="4" s="1"/>
  <c r="E424" i="1"/>
  <c r="D424" i="1"/>
  <c r="D424" i="7" s="1"/>
  <c r="H423" i="1"/>
  <c r="D423" i="12" s="1"/>
  <c r="F423" i="1"/>
  <c r="AW424" i="4" s="1"/>
  <c r="E423" i="1"/>
  <c r="D423" i="1"/>
  <c r="D423" i="7" s="1"/>
  <c r="H422" i="1"/>
  <c r="D422" i="12" s="1"/>
  <c r="F422" i="1"/>
  <c r="AW423" i="4" s="1"/>
  <c r="E422" i="1"/>
  <c r="D422" i="1"/>
  <c r="D422" i="7" s="1"/>
  <c r="H421" i="1"/>
  <c r="D421" i="12" s="1"/>
  <c r="F421" i="1"/>
  <c r="AW422" i="4" s="1"/>
  <c r="E421" i="1"/>
  <c r="D421" i="1"/>
  <c r="D421" i="7" s="1"/>
  <c r="H420" i="1"/>
  <c r="D420" i="12" s="1"/>
  <c r="F420" i="1"/>
  <c r="AW421" i="4" s="1"/>
  <c r="E420" i="1"/>
  <c r="D420" i="1"/>
  <c r="D420" i="7" s="1"/>
  <c r="H419" i="1"/>
  <c r="D419" i="12" s="1"/>
  <c r="F419" i="1"/>
  <c r="AW420" i="4" s="1"/>
  <c r="E419" i="1"/>
  <c r="D419" i="1"/>
  <c r="D419" i="7" s="1"/>
  <c r="H418" i="1"/>
  <c r="D418" i="12" s="1"/>
  <c r="F418" i="1"/>
  <c r="AW419" i="4" s="1"/>
  <c r="E418" i="1"/>
  <c r="D418" i="1"/>
  <c r="D418" i="7" s="1"/>
  <c r="H417" i="1"/>
  <c r="D417" i="12" s="1"/>
  <c r="F417" i="1"/>
  <c r="AW418" i="4" s="1"/>
  <c r="E417" i="1"/>
  <c r="D417" i="1"/>
  <c r="D417" i="7" s="1"/>
  <c r="E417" i="7" s="1"/>
  <c r="F417" i="7" s="1"/>
  <c r="H416" i="1"/>
  <c r="D416" i="12" s="1"/>
  <c r="F416" i="1"/>
  <c r="AW417" i="4" s="1"/>
  <c r="E416" i="1"/>
  <c r="D416" i="1"/>
  <c r="D416" i="7" s="1"/>
  <c r="H415" i="1"/>
  <c r="D415" i="12" s="1"/>
  <c r="F415" i="1"/>
  <c r="AW416" i="4" s="1"/>
  <c r="E415" i="1"/>
  <c r="D415" i="1"/>
  <c r="D415" i="7" s="1"/>
  <c r="H414" i="1"/>
  <c r="D414" i="12" s="1"/>
  <c r="F414" i="1"/>
  <c r="AW415" i="4" s="1"/>
  <c r="E414" i="1"/>
  <c r="D414" i="1"/>
  <c r="D414" i="7" s="1"/>
  <c r="H413" i="1"/>
  <c r="D413" i="12" s="1"/>
  <c r="F413" i="1"/>
  <c r="AW414" i="4" s="1"/>
  <c r="E413" i="1"/>
  <c r="D413" i="1"/>
  <c r="D413" i="7" s="1"/>
  <c r="H412" i="1"/>
  <c r="D412" i="12" s="1"/>
  <c r="F412" i="1"/>
  <c r="AW413" i="4" s="1"/>
  <c r="E412" i="1"/>
  <c r="D412" i="1"/>
  <c r="D412" i="7" s="1"/>
  <c r="H411" i="1"/>
  <c r="D411" i="12" s="1"/>
  <c r="F411" i="1"/>
  <c r="AW412" i="4" s="1"/>
  <c r="E411" i="1"/>
  <c r="D411" i="1"/>
  <c r="D411" i="7" s="1"/>
  <c r="G411" i="7" s="1"/>
  <c r="H410" i="1"/>
  <c r="D410" i="12" s="1"/>
  <c r="F410" i="1"/>
  <c r="AW411" i="4" s="1"/>
  <c r="E410" i="1"/>
  <c r="D410" i="1"/>
  <c r="D410" i="7" s="1"/>
  <c r="H409" i="1"/>
  <c r="D409" i="12" s="1"/>
  <c r="F409" i="1"/>
  <c r="AW410" i="4" s="1"/>
  <c r="E409" i="1"/>
  <c r="D409" i="1"/>
  <c r="D409" i="7" s="1"/>
  <c r="G409" i="7" s="1"/>
  <c r="H408" i="1"/>
  <c r="D408" i="12" s="1"/>
  <c r="F408" i="1"/>
  <c r="AW409" i="4" s="1"/>
  <c r="E408" i="1"/>
  <c r="D408" i="1"/>
  <c r="D408" i="7" s="1"/>
  <c r="H407" i="1"/>
  <c r="D407" i="12" s="1"/>
  <c r="F407" i="1"/>
  <c r="AW408" i="4" s="1"/>
  <c r="E407" i="1"/>
  <c r="D407" i="1"/>
  <c r="D407" i="7" s="1"/>
  <c r="H406" i="1"/>
  <c r="D406" i="12" s="1"/>
  <c r="F406" i="1"/>
  <c r="AW407" i="4" s="1"/>
  <c r="E406" i="1"/>
  <c r="D406" i="1"/>
  <c r="D406" i="7" s="1"/>
  <c r="G406" i="7" s="1"/>
  <c r="H405" i="1"/>
  <c r="D405" i="12" s="1"/>
  <c r="F405" i="1"/>
  <c r="AW406" i="4" s="1"/>
  <c r="E405" i="1"/>
  <c r="D405" i="1"/>
  <c r="D405" i="7" s="1"/>
  <c r="H404" i="1"/>
  <c r="D404" i="12" s="1"/>
  <c r="F404" i="1"/>
  <c r="AW405" i="4" s="1"/>
  <c r="E404" i="1"/>
  <c r="D404" i="1"/>
  <c r="D404" i="7" s="1"/>
  <c r="G404" i="7" s="1"/>
  <c r="H403" i="1"/>
  <c r="D403" i="12" s="1"/>
  <c r="F403" i="1"/>
  <c r="AW404" i="4" s="1"/>
  <c r="E403" i="1"/>
  <c r="D403" i="1"/>
  <c r="D403" i="7" s="1"/>
  <c r="H402" i="1"/>
  <c r="D402" i="12" s="1"/>
  <c r="F402" i="1"/>
  <c r="AW403" i="4" s="1"/>
  <c r="E402" i="1"/>
  <c r="D402" i="1"/>
  <c r="D402" i="7" s="1"/>
  <c r="G402" i="7" s="1"/>
  <c r="H401" i="1"/>
  <c r="D401" i="12" s="1"/>
  <c r="F401" i="1"/>
  <c r="AW402" i="4" s="1"/>
  <c r="E401" i="1"/>
  <c r="D401" i="1"/>
  <c r="D401" i="7" s="1"/>
  <c r="E401" i="7" s="1"/>
  <c r="F401" i="7" s="1"/>
  <c r="H400" i="1"/>
  <c r="D400" i="12" s="1"/>
  <c r="F400" i="1"/>
  <c r="AW401" i="4" s="1"/>
  <c r="E400" i="1"/>
  <c r="D400" i="1"/>
  <c r="D400" i="7" s="1"/>
  <c r="H399" i="1"/>
  <c r="D399" i="12" s="1"/>
  <c r="F399" i="1"/>
  <c r="AW400" i="4" s="1"/>
  <c r="E399" i="1"/>
  <c r="D399" i="1"/>
  <c r="D399" i="7" s="1"/>
  <c r="H398" i="1"/>
  <c r="D398" i="12" s="1"/>
  <c r="F398" i="1"/>
  <c r="AW399" i="4" s="1"/>
  <c r="E398" i="1"/>
  <c r="D398" i="1"/>
  <c r="D398" i="7" s="1"/>
  <c r="H397" i="1"/>
  <c r="D397" i="12" s="1"/>
  <c r="F397" i="1"/>
  <c r="AW398" i="4" s="1"/>
  <c r="E397" i="1"/>
  <c r="D397" i="1"/>
  <c r="D397" i="7" s="1"/>
  <c r="H396" i="1"/>
  <c r="D396" i="12" s="1"/>
  <c r="F396" i="1"/>
  <c r="AW397" i="4" s="1"/>
  <c r="E396" i="1"/>
  <c r="D396" i="1"/>
  <c r="D396" i="7" s="1"/>
  <c r="H395" i="1"/>
  <c r="D395" i="12" s="1"/>
  <c r="F395" i="1"/>
  <c r="AW396" i="4" s="1"/>
  <c r="E395" i="1"/>
  <c r="D395" i="1"/>
  <c r="D395" i="7" s="1"/>
  <c r="H394" i="1"/>
  <c r="D394" i="12" s="1"/>
  <c r="F394" i="1"/>
  <c r="AW395" i="4" s="1"/>
  <c r="E394" i="1"/>
  <c r="D394" i="1"/>
  <c r="D394" i="7" s="1"/>
  <c r="H393" i="1"/>
  <c r="D393" i="12" s="1"/>
  <c r="F393" i="1"/>
  <c r="AW394" i="4" s="1"/>
  <c r="E393" i="1"/>
  <c r="D393" i="1"/>
  <c r="D393" i="7" s="1"/>
  <c r="H392" i="1"/>
  <c r="D392" i="12" s="1"/>
  <c r="F392" i="1"/>
  <c r="AW393" i="4" s="1"/>
  <c r="E392" i="1"/>
  <c r="D392" i="1"/>
  <c r="D392" i="7" s="1"/>
  <c r="H391" i="1"/>
  <c r="D391" i="12" s="1"/>
  <c r="F391" i="1"/>
  <c r="AW392" i="4" s="1"/>
  <c r="E391" i="1"/>
  <c r="D391" i="1"/>
  <c r="D391" i="7" s="1"/>
  <c r="H390" i="1"/>
  <c r="D390" i="12" s="1"/>
  <c r="F390" i="1"/>
  <c r="AW391" i="4" s="1"/>
  <c r="E390" i="1"/>
  <c r="D390" i="1"/>
  <c r="D390" i="7" s="1"/>
  <c r="H389" i="1"/>
  <c r="D389" i="12" s="1"/>
  <c r="F389" i="1"/>
  <c r="AW390" i="4" s="1"/>
  <c r="E389" i="1"/>
  <c r="D389" i="1"/>
  <c r="D389" i="7" s="1"/>
  <c r="H388" i="1"/>
  <c r="D388" i="12" s="1"/>
  <c r="F388" i="1"/>
  <c r="AW389" i="4" s="1"/>
  <c r="E388" i="1"/>
  <c r="D388" i="1"/>
  <c r="D388" i="7" s="1"/>
  <c r="G388" i="7" s="1"/>
  <c r="H387" i="1"/>
  <c r="D387" i="12" s="1"/>
  <c r="F387" i="1"/>
  <c r="AW388" i="4" s="1"/>
  <c r="E387" i="1"/>
  <c r="D387" i="1"/>
  <c r="D387" i="7" s="1"/>
  <c r="H386" i="1"/>
  <c r="D386" i="12" s="1"/>
  <c r="F386" i="1"/>
  <c r="AW387" i="4" s="1"/>
  <c r="E386" i="1"/>
  <c r="D386" i="1"/>
  <c r="D386" i="7" s="1"/>
  <c r="H385" i="1"/>
  <c r="D385" i="12" s="1"/>
  <c r="F385" i="1"/>
  <c r="AW386" i="4" s="1"/>
  <c r="E385" i="1"/>
  <c r="D385" i="1"/>
  <c r="D385" i="7" s="1"/>
  <c r="H384" i="1"/>
  <c r="D384" i="12" s="1"/>
  <c r="F384" i="1"/>
  <c r="AW385" i="4" s="1"/>
  <c r="E384" i="1"/>
  <c r="D384" i="1"/>
  <c r="D384" i="7" s="1"/>
  <c r="H383" i="1"/>
  <c r="D383" i="12" s="1"/>
  <c r="F383" i="1"/>
  <c r="AW384" i="4" s="1"/>
  <c r="E383" i="1"/>
  <c r="D383" i="1"/>
  <c r="D383" i="7" s="1"/>
  <c r="H382" i="1"/>
  <c r="D382" i="12" s="1"/>
  <c r="F382" i="1"/>
  <c r="AW383" i="4" s="1"/>
  <c r="E382" i="1"/>
  <c r="D382" i="1"/>
  <c r="D382" i="7" s="1"/>
  <c r="H381" i="1"/>
  <c r="D381" i="12" s="1"/>
  <c r="F381" i="1"/>
  <c r="AW382" i="4" s="1"/>
  <c r="E381" i="1"/>
  <c r="D381" i="1"/>
  <c r="D381" i="7" s="1"/>
  <c r="H380" i="1"/>
  <c r="D380" i="12" s="1"/>
  <c r="F380" i="1"/>
  <c r="AW381" i="4" s="1"/>
  <c r="E380" i="1"/>
  <c r="D380" i="1"/>
  <c r="D380" i="7" s="1"/>
  <c r="H379" i="1"/>
  <c r="D379" i="12" s="1"/>
  <c r="F379" i="1"/>
  <c r="AW380" i="4" s="1"/>
  <c r="E379" i="1"/>
  <c r="D379" i="1"/>
  <c r="D379" i="7" s="1"/>
  <c r="H378" i="1"/>
  <c r="D378" i="12" s="1"/>
  <c r="F378" i="1"/>
  <c r="AW379" i="4" s="1"/>
  <c r="E378" i="1"/>
  <c r="D378" i="1"/>
  <c r="D378" i="7" s="1"/>
  <c r="H377" i="1"/>
  <c r="D377" i="12" s="1"/>
  <c r="F377" i="1"/>
  <c r="AW378" i="4" s="1"/>
  <c r="E377" i="1"/>
  <c r="D377" i="1"/>
  <c r="D377" i="7" s="1"/>
  <c r="H376" i="1"/>
  <c r="D376" i="12" s="1"/>
  <c r="F376" i="1"/>
  <c r="AW377" i="4" s="1"/>
  <c r="E376" i="1"/>
  <c r="D376" i="1"/>
  <c r="D376" i="7" s="1"/>
  <c r="H375" i="1"/>
  <c r="D375" i="12" s="1"/>
  <c r="F375" i="1"/>
  <c r="AW376" i="4" s="1"/>
  <c r="E375" i="1"/>
  <c r="D375" i="1"/>
  <c r="D375" i="7" s="1"/>
  <c r="H374" i="1"/>
  <c r="D374" i="12" s="1"/>
  <c r="F374" i="1"/>
  <c r="AW375" i="4" s="1"/>
  <c r="E374" i="1"/>
  <c r="D374" i="1"/>
  <c r="D374" i="7" s="1"/>
  <c r="H373" i="1"/>
  <c r="D373" i="12" s="1"/>
  <c r="F373" i="1"/>
  <c r="AW374" i="4" s="1"/>
  <c r="E373" i="1"/>
  <c r="D373" i="1"/>
  <c r="D373" i="7" s="1"/>
  <c r="H372" i="1"/>
  <c r="D372" i="12" s="1"/>
  <c r="F372" i="1"/>
  <c r="AW373" i="4" s="1"/>
  <c r="E372" i="1"/>
  <c r="D372" i="1"/>
  <c r="D372" i="7" s="1"/>
  <c r="H371" i="1"/>
  <c r="F371" i="1"/>
  <c r="E371" i="1"/>
  <c r="D371" i="1"/>
  <c r="D371" i="7" s="1"/>
  <c r="L6" i="12"/>
  <c r="K6" i="12"/>
  <c r="J6" i="12"/>
  <c r="I6" i="12"/>
  <c r="G6" i="12"/>
  <c r="E6" i="12"/>
  <c r="E47" i="6"/>
  <c r="M75" i="8" l="1"/>
  <c r="T75" i="8" s="1"/>
  <c r="L75" i="8"/>
  <c r="S75" i="8" s="1"/>
  <c r="K6" i="8"/>
  <c r="L6" i="8"/>
  <c r="M6" i="8"/>
  <c r="E506" i="7"/>
  <c r="F506" i="7" s="1"/>
  <c r="D371" i="12"/>
  <c r="G513" i="7"/>
  <c r="E513" i="7"/>
  <c r="F513" i="7" s="1"/>
  <c r="G525" i="7"/>
  <c r="E525" i="7"/>
  <c r="F525" i="7" s="1"/>
  <c r="G527" i="7"/>
  <c r="E527" i="7"/>
  <c r="F527" i="7" s="1"/>
  <c r="G528" i="7"/>
  <c r="E528" i="7"/>
  <c r="F528" i="7" s="1"/>
  <c r="E535" i="7"/>
  <c r="F535" i="7" s="1"/>
  <c r="G535" i="7"/>
  <c r="G544" i="7"/>
  <c r="E544" i="7"/>
  <c r="F544" i="7" s="1"/>
  <c r="G545" i="7"/>
  <c r="E545" i="7"/>
  <c r="F545" i="7" s="1"/>
  <c r="G548" i="7"/>
  <c r="E548" i="7"/>
  <c r="F548" i="7" s="1"/>
  <c r="G549" i="7"/>
  <c r="E549" i="7"/>
  <c r="F549" i="7" s="1"/>
  <c r="G557" i="7"/>
  <c r="E557" i="7"/>
  <c r="F557" i="7" s="1"/>
  <c r="G559" i="7"/>
  <c r="E559" i="7"/>
  <c r="F559" i="7" s="1"/>
  <c r="E563" i="7"/>
  <c r="F563" i="7" s="1"/>
  <c r="G563" i="7"/>
  <c r="G571" i="7"/>
  <c r="E571" i="7"/>
  <c r="F571" i="7" s="1"/>
  <c r="G572" i="7"/>
  <c r="E572" i="7"/>
  <c r="F572" i="7" s="1"/>
  <c r="G591" i="7"/>
  <c r="E591" i="7"/>
  <c r="F591" i="7" s="1"/>
  <c r="E599" i="7"/>
  <c r="F599" i="7" s="1"/>
  <c r="G599" i="7"/>
  <c r="G621" i="7"/>
  <c r="E621" i="7"/>
  <c r="F621" i="7" s="1"/>
  <c r="G624" i="7"/>
  <c r="E624" i="7"/>
  <c r="F624" i="7" s="1"/>
  <c r="G625" i="7"/>
  <c r="E625" i="7"/>
  <c r="F625" i="7" s="1"/>
  <c r="E627" i="7"/>
  <c r="F627" i="7" s="1"/>
  <c r="G627" i="7"/>
  <c r="G633" i="7"/>
  <c r="E633" i="7"/>
  <c r="F633" i="7" s="1"/>
  <c r="E635" i="7"/>
  <c r="F635" i="7" s="1"/>
  <c r="G635" i="7"/>
  <c r="G637" i="7"/>
  <c r="E637" i="7"/>
  <c r="F637" i="7" s="1"/>
  <c r="G640" i="7"/>
  <c r="E640" i="7"/>
  <c r="F640" i="7" s="1"/>
  <c r="G644" i="7"/>
  <c r="E644" i="7"/>
  <c r="F644" i="7" s="1"/>
  <c r="G657" i="7"/>
  <c r="E657" i="7"/>
  <c r="F657" i="7" s="1"/>
  <c r="E659" i="7"/>
  <c r="F659" i="7" s="1"/>
  <c r="G659" i="7"/>
  <c r="G672" i="7"/>
  <c r="E672" i="7"/>
  <c r="F672" i="7" s="1"/>
  <c r="G676" i="7"/>
  <c r="E676" i="7"/>
  <c r="F676" i="7" s="1"/>
  <c r="E682" i="7"/>
  <c r="F682" i="7" s="1"/>
  <c r="G682" i="7"/>
  <c r="G686" i="7"/>
  <c r="E686" i="7"/>
  <c r="F686" i="7" s="1"/>
  <c r="G687" i="7"/>
  <c r="E687" i="7"/>
  <c r="F687" i="7" s="1"/>
  <c r="G688" i="7"/>
  <c r="E688" i="7"/>
  <c r="F688" i="7" s="1"/>
  <c r="G690" i="7"/>
  <c r="E690" i="7"/>
  <c r="F690" i="7" s="1"/>
  <c r="G691" i="7"/>
  <c r="E691" i="7"/>
  <c r="F691" i="7" s="1"/>
  <c r="G692" i="7"/>
  <c r="E692" i="7"/>
  <c r="F692" i="7" s="1"/>
  <c r="E698" i="7"/>
  <c r="F698" i="7" s="1"/>
  <c r="G698" i="7"/>
  <c r="G700" i="7"/>
  <c r="E700" i="7"/>
  <c r="F700" i="7" s="1"/>
  <c r="G703" i="7"/>
  <c r="E703" i="7"/>
  <c r="F703" i="7" s="1"/>
  <c r="G704" i="7"/>
  <c r="E704" i="7"/>
  <c r="F704" i="7" s="1"/>
  <c r="G707" i="7"/>
  <c r="E707" i="7"/>
  <c r="F707" i="7" s="1"/>
  <c r="G708" i="7"/>
  <c r="E708" i="7"/>
  <c r="F708" i="7" s="1"/>
  <c r="G711" i="7"/>
  <c r="E711" i="7"/>
  <c r="F711" i="7" s="1"/>
  <c r="E714" i="7"/>
  <c r="F714" i="7" s="1"/>
  <c r="G714" i="7"/>
  <c r="G718" i="7"/>
  <c r="E718" i="7"/>
  <c r="F718" i="7" s="1"/>
  <c r="G719" i="7"/>
  <c r="E719" i="7"/>
  <c r="F719" i="7" s="1"/>
  <c r="G720" i="7"/>
  <c r="E720" i="7"/>
  <c r="F720" i="7" s="1"/>
  <c r="G722" i="7"/>
  <c r="E722" i="7"/>
  <c r="F722" i="7" s="1"/>
  <c r="G723" i="7"/>
  <c r="E723" i="7"/>
  <c r="F723" i="7" s="1"/>
  <c r="G724" i="7"/>
  <c r="E724" i="7"/>
  <c r="F724" i="7" s="1"/>
  <c r="E730" i="7"/>
  <c r="F730" i="7" s="1"/>
  <c r="G730" i="7"/>
  <c r="G732" i="7"/>
  <c r="E732" i="7"/>
  <c r="F732" i="7" s="1"/>
  <c r="G734" i="7"/>
  <c r="E734" i="7"/>
  <c r="F734" i="7" s="1"/>
  <c r="G735" i="7"/>
  <c r="E735" i="7"/>
  <c r="F735" i="7" s="1"/>
  <c r="E490" i="7"/>
  <c r="F490" i="7" s="1"/>
  <c r="G490" i="7"/>
  <c r="G516" i="7"/>
  <c r="E516" i="7"/>
  <c r="F516" i="7" s="1"/>
  <c r="E519" i="7"/>
  <c r="F519" i="7" s="1"/>
  <c r="G519" i="7"/>
  <c r="G533" i="7"/>
  <c r="E533" i="7"/>
  <c r="F533" i="7" s="1"/>
  <c r="G536" i="7"/>
  <c r="E536" i="7"/>
  <c r="F536" i="7" s="1"/>
  <c r="E539" i="7"/>
  <c r="F539" i="7" s="1"/>
  <c r="G539" i="7"/>
  <c r="G541" i="7"/>
  <c r="E541" i="7"/>
  <c r="F541" i="7" s="1"/>
  <c r="E555" i="7"/>
  <c r="F555" i="7" s="1"/>
  <c r="G555" i="7"/>
  <c r="G560" i="7"/>
  <c r="E560" i="7"/>
  <c r="F560" i="7" s="1"/>
  <c r="G564" i="7"/>
  <c r="E564" i="7"/>
  <c r="F564" i="7" s="1"/>
  <c r="E566" i="7"/>
  <c r="F566" i="7" s="1"/>
  <c r="G566" i="7"/>
  <c r="G567" i="7"/>
  <c r="E567" i="7"/>
  <c r="F567" i="7" s="1"/>
  <c r="E578" i="7"/>
  <c r="F578" i="7" s="1"/>
  <c r="G578" i="7"/>
  <c r="G580" i="7"/>
  <c r="E580" i="7"/>
  <c r="F580" i="7" s="1"/>
  <c r="G585" i="7"/>
  <c r="E585" i="7"/>
  <c r="F585" i="7" s="1"/>
  <c r="G588" i="7"/>
  <c r="E588" i="7"/>
  <c r="F588" i="7" s="1"/>
  <c r="E615" i="7"/>
  <c r="F615" i="7" s="1"/>
  <c r="G615" i="7"/>
  <c r="G617" i="7"/>
  <c r="E617" i="7"/>
  <c r="F617" i="7" s="1"/>
  <c r="G620" i="7"/>
  <c r="E620" i="7"/>
  <c r="F620" i="7" s="1"/>
  <c r="G628" i="7"/>
  <c r="E628" i="7"/>
  <c r="F628" i="7" s="1"/>
  <c r="G641" i="7"/>
  <c r="E641" i="7"/>
  <c r="F641" i="7" s="1"/>
  <c r="E643" i="7"/>
  <c r="F643" i="7" s="1"/>
  <c r="G643" i="7"/>
  <c r="G649" i="7"/>
  <c r="E649" i="7"/>
  <c r="F649" i="7" s="1"/>
  <c r="E651" i="7"/>
  <c r="F651" i="7" s="1"/>
  <c r="G651" i="7"/>
  <c r="G653" i="7"/>
  <c r="E653" i="7"/>
  <c r="F653" i="7" s="1"/>
  <c r="G656" i="7"/>
  <c r="E656" i="7"/>
  <c r="F656" i="7" s="1"/>
  <c r="G660" i="7"/>
  <c r="E660" i="7"/>
  <c r="F660" i="7" s="1"/>
  <c r="E667" i="7"/>
  <c r="F667" i="7" s="1"/>
  <c r="G667" i="7"/>
  <c r="G702" i="7"/>
  <c r="E702" i="7"/>
  <c r="F702" i="7" s="1"/>
  <c r="AW372" i="4"/>
  <c r="BB8" i="4" s="1"/>
  <c r="G606" i="12"/>
  <c r="I606" i="12" s="1"/>
  <c r="G626" i="12"/>
  <c r="I626" i="12" s="1"/>
  <c r="G643" i="12"/>
  <c r="I643" i="12" s="1"/>
  <c r="G663" i="12"/>
  <c r="I663" i="12" s="1"/>
  <c r="G679" i="12"/>
  <c r="I679" i="12" s="1"/>
  <c r="G683" i="12"/>
  <c r="I683" i="12" s="1"/>
  <c r="G687" i="12"/>
  <c r="I687" i="12" s="1"/>
  <c r="G694" i="12"/>
  <c r="I694" i="12" s="1"/>
  <c r="G695" i="12"/>
  <c r="G699" i="12"/>
  <c r="I699" i="12" s="1"/>
  <c r="G702" i="12"/>
  <c r="I702" i="12" s="1"/>
  <c r="G703" i="12"/>
  <c r="I703" i="12" s="1"/>
  <c r="G707" i="12"/>
  <c r="I707" i="12" s="1"/>
  <c r="G710" i="12"/>
  <c r="I710" i="12" s="1"/>
  <c r="G711" i="12"/>
  <c r="I711" i="12" s="1"/>
  <c r="G715" i="12"/>
  <c r="I715" i="12" s="1"/>
  <c r="G718" i="12"/>
  <c r="I718" i="12" s="1"/>
  <c r="G719" i="12"/>
  <c r="I719" i="12" s="1"/>
  <c r="G723" i="12"/>
  <c r="G724" i="12"/>
  <c r="I724" i="12" s="1"/>
  <c r="G726" i="12"/>
  <c r="G727" i="12"/>
  <c r="I727" i="12" s="1"/>
  <c r="G730" i="12"/>
  <c r="I730" i="12" s="1"/>
  <c r="G731" i="12"/>
  <c r="G734" i="12"/>
  <c r="G735" i="12"/>
  <c r="I735" i="12" s="1"/>
  <c r="G648" i="7"/>
  <c r="G632" i="7"/>
  <c r="G611" i="7"/>
  <c r="G603" i="7"/>
  <c r="G595" i="7"/>
  <c r="E523" i="7"/>
  <c r="F523" i="7" s="1"/>
  <c r="E507" i="7"/>
  <c r="F507" i="7" s="1"/>
  <c r="G615" i="12"/>
  <c r="I615" i="12" s="1"/>
  <c r="G631" i="12"/>
  <c r="I631" i="12" s="1"/>
  <c r="G654" i="12"/>
  <c r="I654" i="12" s="1"/>
  <c r="G671" i="12"/>
  <c r="I671" i="12" s="1"/>
  <c r="G691" i="12"/>
  <c r="I691" i="12" s="1"/>
  <c r="G373" i="7"/>
  <c r="E373" i="7"/>
  <c r="F373" i="7" s="1"/>
  <c r="E375" i="7"/>
  <c r="F375" i="7" s="1"/>
  <c r="G375" i="7"/>
  <c r="E379" i="7"/>
  <c r="F379" i="7" s="1"/>
  <c r="G379" i="7"/>
  <c r="E387" i="7"/>
  <c r="F387" i="7" s="1"/>
  <c r="G387" i="7"/>
  <c r="G389" i="7"/>
  <c r="E389" i="7"/>
  <c r="F389" i="7" s="1"/>
  <c r="E391" i="7"/>
  <c r="F391" i="7" s="1"/>
  <c r="G391" i="7"/>
  <c r="G393" i="7"/>
  <c r="E393" i="7"/>
  <c r="F393" i="7" s="1"/>
  <c r="E396" i="7"/>
  <c r="F396" i="7" s="1"/>
  <c r="G396" i="7"/>
  <c r="G400" i="7"/>
  <c r="E400" i="7"/>
  <c r="F400" i="7" s="1"/>
  <c r="E403" i="7"/>
  <c r="F403" i="7" s="1"/>
  <c r="G403" i="7"/>
  <c r="E407" i="7"/>
  <c r="F407" i="7" s="1"/>
  <c r="G407" i="7"/>
  <c r="G408" i="7"/>
  <c r="E408" i="7"/>
  <c r="F408" i="7" s="1"/>
  <c r="G429" i="7"/>
  <c r="E429" i="7"/>
  <c r="F429" i="7" s="1"/>
  <c r="G434" i="7"/>
  <c r="E434" i="7"/>
  <c r="F434" i="7" s="1"/>
  <c r="G436" i="7"/>
  <c r="E436" i="7"/>
  <c r="F436" i="7" s="1"/>
  <c r="G442" i="7"/>
  <c r="E442" i="7"/>
  <c r="F442" i="7" s="1"/>
  <c r="E444" i="7"/>
  <c r="F444" i="7" s="1"/>
  <c r="G444" i="7"/>
  <c r="G446" i="7"/>
  <c r="E446" i="7"/>
  <c r="F446" i="7" s="1"/>
  <c r="E468" i="7"/>
  <c r="F468" i="7" s="1"/>
  <c r="G468" i="7"/>
  <c r="G470" i="7"/>
  <c r="E470" i="7"/>
  <c r="F470" i="7" s="1"/>
  <c r="G474" i="7"/>
  <c r="E474" i="7"/>
  <c r="F474" i="7" s="1"/>
  <c r="G476" i="7"/>
  <c r="E476" i="7"/>
  <c r="F476" i="7" s="1"/>
  <c r="G477" i="7"/>
  <c r="E477" i="7"/>
  <c r="F477" i="7" s="1"/>
  <c r="G478" i="7"/>
  <c r="E478" i="7"/>
  <c r="F478" i="7" s="1"/>
  <c r="E484" i="7"/>
  <c r="F484" i="7" s="1"/>
  <c r="G484" i="7"/>
  <c r="G494" i="7"/>
  <c r="E494" i="7"/>
  <c r="F494" i="7" s="1"/>
  <c r="E498" i="7"/>
  <c r="F498" i="7" s="1"/>
  <c r="G498" i="7"/>
  <c r="G503" i="7"/>
  <c r="E503" i="7"/>
  <c r="F503" i="7" s="1"/>
  <c r="G512" i="7"/>
  <c r="E512" i="7"/>
  <c r="F512" i="7" s="1"/>
  <c r="G664" i="7"/>
  <c r="G622" i="12"/>
  <c r="I622" i="12" s="1"/>
  <c r="G638" i="12"/>
  <c r="I638" i="12" s="1"/>
  <c r="G647" i="12"/>
  <c r="I647" i="12" s="1"/>
  <c r="G667" i="12"/>
  <c r="I667" i="12" s="1"/>
  <c r="G675" i="12"/>
  <c r="I675" i="12" s="1"/>
  <c r="G682" i="12"/>
  <c r="I682" i="12" s="1"/>
  <c r="E371" i="7"/>
  <c r="F371" i="7" s="1"/>
  <c r="G371" i="7"/>
  <c r="G376" i="7"/>
  <c r="E376" i="7"/>
  <c r="F376" i="7" s="1"/>
  <c r="G380" i="7"/>
  <c r="E380" i="7"/>
  <c r="F380" i="7" s="1"/>
  <c r="E384" i="7"/>
  <c r="F384" i="7" s="1"/>
  <c r="G384" i="7"/>
  <c r="E395" i="7"/>
  <c r="F395" i="7" s="1"/>
  <c r="G395" i="7"/>
  <c r="G412" i="7"/>
  <c r="E412" i="7"/>
  <c r="F412" i="7" s="1"/>
  <c r="E416" i="7"/>
  <c r="F416" i="7" s="1"/>
  <c r="G416" i="7"/>
  <c r="G418" i="7"/>
  <c r="E418" i="7"/>
  <c r="F418" i="7" s="1"/>
  <c r="E420" i="7"/>
  <c r="F420" i="7" s="1"/>
  <c r="G420" i="7"/>
  <c r="G424" i="7"/>
  <c r="E424" i="7"/>
  <c r="F424" i="7" s="1"/>
  <c r="E428" i="7"/>
  <c r="F428" i="7" s="1"/>
  <c r="G428" i="7"/>
  <c r="G430" i="7"/>
  <c r="E430" i="7"/>
  <c r="F430" i="7" s="1"/>
  <c r="G445" i="7"/>
  <c r="E445" i="7"/>
  <c r="F445" i="7" s="1"/>
  <c r="G452" i="7"/>
  <c r="E452" i="7"/>
  <c r="F452" i="7" s="1"/>
  <c r="G458" i="7"/>
  <c r="E458" i="7"/>
  <c r="F458" i="7" s="1"/>
  <c r="G460" i="7"/>
  <c r="E460" i="7"/>
  <c r="F460" i="7" s="1"/>
  <c r="E727" i="7"/>
  <c r="F727" i="7" s="1"/>
  <c r="E716" i="7"/>
  <c r="F716" i="7" s="1"/>
  <c r="E706" i="7"/>
  <c r="F706" i="7" s="1"/>
  <c r="E695" i="7"/>
  <c r="F695" i="7" s="1"/>
  <c r="E684" i="7"/>
  <c r="F684" i="7" s="1"/>
  <c r="E683" i="7"/>
  <c r="F683" i="7" s="1"/>
  <c r="E680" i="7"/>
  <c r="F680" i="7" s="1"/>
  <c r="E665" i="7"/>
  <c r="F665" i="7" s="1"/>
  <c r="G655" i="7"/>
  <c r="G639" i="7"/>
  <c r="G623" i="7"/>
  <c r="G619" i="7"/>
  <c r="E616" i="7"/>
  <c r="F616" i="7" s="1"/>
  <c r="E584" i="7"/>
  <c r="F584" i="7" s="1"/>
  <c r="E579" i="7"/>
  <c r="F579" i="7" s="1"/>
  <c r="I723" i="12"/>
  <c r="I731" i="12"/>
  <c r="I726" i="12"/>
  <c r="I695" i="12"/>
  <c r="G686" i="12"/>
  <c r="G661" i="12"/>
  <c r="G659" i="12"/>
  <c r="G644" i="12"/>
  <c r="G642" i="12"/>
  <c r="G628" i="12"/>
  <c r="G714" i="12"/>
  <c r="G706" i="12"/>
  <c r="G690" i="12"/>
  <c r="G678" i="12"/>
  <c r="G674" i="12"/>
  <c r="G670" i="12"/>
  <c r="G666" i="12"/>
  <c r="G660" i="12"/>
  <c r="G658" i="12"/>
  <c r="G629" i="12"/>
  <c r="G627" i="12"/>
  <c r="G613" i="12"/>
  <c r="G612" i="12"/>
  <c r="G611" i="12"/>
  <c r="G610" i="12"/>
  <c r="G600" i="12"/>
  <c r="G599" i="12"/>
  <c r="G592" i="12"/>
  <c r="G591" i="12"/>
  <c r="G584" i="12"/>
  <c r="G583" i="12"/>
  <c r="G576" i="12"/>
  <c r="G575" i="12"/>
  <c r="G568" i="12"/>
  <c r="G567" i="12"/>
  <c r="G565" i="12"/>
  <c r="G563" i="12"/>
  <c r="G554" i="12"/>
  <c r="G551" i="12"/>
  <c r="G552" i="12"/>
  <c r="G562" i="12"/>
  <c r="G566" i="12"/>
  <c r="G548" i="12"/>
  <c r="G524" i="12"/>
  <c r="G491" i="12"/>
  <c r="G484" i="12"/>
  <c r="G476" i="12"/>
  <c r="G452" i="12"/>
  <c r="G733" i="12"/>
  <c r="G729" i="12"/>
  <c r="G725" i="12"/>
  <c r="G721" i="12"/>
  <c r="G717" i="12"/>
  <c r="G713" i="12"/>
  <c r="G709" i="12"/>
  <c r="G705" i="12"/>
  <c r="G701" i="12"/>
  <c r="G697" i="12"/>
  <c r="G693" i="12"/>
  <c r="G689" i="12"/>
  <c r="G685" i="12"/>
  <c r="G681" i="12"/>
  <c r="G677" i="12"/>
  <c r="G673" i="12"/>
  <c r="G669" i="12"/>
  <c r="G665" i="12"/>
  <c r="G657" i="12"/>
  <c r="G656" i="12"/>
  <c r="G655" i="12"/>
  <c r="G641" i="12"/>
  <c r="G640" i="12"/>
  <c r="G639" i="12"/>
  <c r="G625" i="12"/>
  <c r="G624" i="12"/>
  <c r="G623" i="12"/>
  <c r="G609" i="12"/>
  <c r="G608" i="12"/>
  <c r="G607" i="12"/>
  <c r="G602" i="12"/>
  <c r="G601" i="12"/>
  <c r="G594" i="12"/>
  <c r="G593" i="12"/>
  <c r="G586" i="12"/>
  <c r="G585" i="12"/>
  <c r="G578" i="12"/>
  <c r="G577" i="12"/>
  <c r="G570" i="12"/>
  <c r="G569" i="12"/>
  <c r="G560" i="12"/>
  <c r="G555" i="12"/>
  <c r="G553" i="12"/>
  <c r="G539" i="12"/>
  <c r="G532" i="12"/>
  <c r="G508" i="12"/>
  <c r="G525" i="12"/>
  <c r="G722" i="12"/>
  <c r="G698" i="12"/>
  <c r="G645" i="12"/>
  <c r="G728" i="12"/>
  <c r="G720" i="12"/>
  <c r="G716" i="12"/>
  <c r="G712" i="12"/>
  <c r="G708" i="12"/>
  <c r="G704" i="12"/>
  <c r="G700" i="12"/>
  <c r="G696" i="12"/>
  <c r="G692" i="12"/>
  <c r="G688" i="12"/>
  <c r="G684" i="12"/>
  <c r="G680" i="12"/>
  <c r="G676" i="12"/>
  <c r="G672" i="12"/>
  <c r="G668" i="12"/>
  <c r="G664" i="12"/>
  <c r="G653" i="12"/>
  <c r="G652" i="12"/>
  <c r="G651" i="12"/>
  <c r="G650" i="12"/>
  <c r="G637" i="12"/>
  <c r="G636" i="12"/>
  <c r="G635" i="12"/>
  <c r="G634" i="12"/>
  <c r="G621" i="12"/>
  <c r="G620" i="12"/>
  <c r="G619" i="12"/>
  <c r="G618" i="12"/>
  <c r="G605" i="12"/>
  <c r="G604" i="12"/>
  <c r="G603" i="12"/>
  <c r="G596" i="12"/>
  <c r="G595" i="12"/>
  <c r="G588" i="12"/>
  <c r="G587" i="12"/>
  <c r="G580" i="12"/>
  <c r="G579" i="12"/>
  <c r="G572" i="12"/>
  <c r="G571" i="12"/>
  <c r="G564" i="12"/>
  <c r="G556" i="12"/>
  <c r="G523" i="12"/>
  <c r="G516" i="12"/>
  <c r="G492" i="12"/>
  <c r="G509" i="12"/>
  <c r="G475" i="12"/>
  <c r="G456" i="12"/>
  <c r="I734" i="12"/>
  <c r="G732" i="12"/>
  <c r="G662" i="12"/>
  <c r="G649" i="12"/>
  <c r="G648" i="12"/>
  <c r="G646" i="12"/>
  <c r="G633" i="12"/>
  <c r="G632" i="12"/>
  <c r="G630" i="12"/>
  <c r="G617" i="12"/>
  <c r="G616" i="12"/>
  <c r="G614" i="12"/>
  <c r="G598" i="12"/>
  <c r="G597" i="12"/>
  <c r="G590" i="12"/>
  <c r="G589" i="12"/>
  <c r="G582" i="12"/>
  <c r="G581" i="12"/>
  <c r="G574" i="12"/>
  <c r="G573" i="12"/>
  <c r="G561" i="12"/>
  <c r="G559" i="12"/>
  <c r="G540" i="12"/>
  <c r="G507" i="12"/>
  <c r="G500" i="12"/>
  <c r="G546" i="12"/>
  <c r="G545" i="12"/>
  <c r="G544" i="12"/>
  <c r="G543" i="12"/>
  <c r="G530" i="12"/>
  <c r="G529" i="12"/>
  <c r="G528" i="12"/>
  <c r="G527" i="12"/>
  <c r="G514" i="12"/>
  <c r="G513" i="12"/>
  <c r="G512" i="12"/>
  <c r="G511" i="12"/>
  <c r="G498" i="12"/>
  <c r="G497" i="12"/>
  <c r="G496" i="12"/>
  <c r="G495" i="12"/>
  <c r="G482" i="12"/>
  <c r="G481" i="12"/>
  <c r="G480" i="12"/>
  <c r="G479" i="12"/>
  <c r="G468" i="12"/>
  <c r="G466" i="12"/>
  <c r="G460" i="12"/>
  <c r="G458" i="12"/>
  <c r="G455" i="12"/>
  <c r="G448" i="12"/>
  <c r="G442" i="12"/>
  <c r="G426" i="12"/>
  <c r="G410" i="12"/>
  <c r="G558" i="12"/>
  <c r="G557" i="12"/>
  <c r="G542" i="12"/>
  <c r="G541" i="12"/>
  <c r="G526" i="12"/>
  <c r="G510" i="12"/>
  <c r="G494" i="12"/>
  <c r="G493" i="12"/>
  <c r="G478" i="12"/>
  <c r="G477" i="12"/>
  <c r="G469" i="12"/>
  <c r="G463" i="12"/>
  <c r="G461" i="12"/>
  <c r="G446" i="12"/>
  <c r="G443" i="12"/>
  <c r="G440" i="12"/>
  <c r="G453" i="12"/>
  <c r="G457" i="12"/>
  <c r="G438" i="12"/>
  <c r="G389" i="12"/>
  <c r="G373" i="12"/>
  <c r="G369" i="12"/>
  <c r="G352" i="12"/>
  <c r="G538" i="12"/>
  <c r="G537" i="12"/>
  <c r="G536" i="12"/>
  <c r="G535" i="12"/>
  <c r="G522" i="12"/>
  <c r="G521" i="12"/>
  <c r="G520" i="12"/>
  <c r="G519" i="12"/>
  <c r="G506" i="12"/>
  <c r="G505" i="12"/>
  <c r="G504" i="12"/>
  <c r="G503" i="12"/>
  <c r="G490" i="12"/>
  <c r="G489" i="12"/>
  <c r="G488" i="12"/>
  <c r="G487" i="12"/>
  <c r="G474" i="12"/>
  <c r="G473" i="12"/>
  <c r="G472" i="12"/>
  <c r="G471" i="12"/>
  <c r="G470" i="12"/>
  <c r="G464" i="12"/>
  <c r="G462" i="12"/>
  <c r="G450" i="12"/>
  <c r="G447" i="12"/>
  <c r="G434" i="12"/>
  <c r="G405" i="12"/>
  <c r="G550" i="12"/>
  <c r="G549" i="12"/>
  <c r="G547" i="12"/>
  <c r="G534" i="12"/>
  <c r="G533" i="12"/>
  <c r="G531" i="12"/>
  <c r="G518" i="12"/>
  <c r="G517" i="12"/>
  <c r="G515" i="12"/>
  <c r="G502" i="12"/>
  <c r="G501" i="12"/>
  <c r="G499" i="12"/>
  <c r="G486" i="12"/>
  <c r="G485" i="12"/>
  <c r="G483" i="12"/>
  <c r="G467" i="12"/>
  <c r="G465" i="12"/>
  <c r="G459" i="12"/>
  <c r="G454" i="12"/>
  <c r="G451" i="12"/>
  <c r="G444" i="12"/>
  <c r="G430" i="12"/>
  <c r="G421" i="12"/>
  <c r="G411" i="12"/>
  <c r="G394" i="12"/>
  <c r="G378" i="12"/>
  <c r="G449" i="12"/>
  <c r="G445" i="12"/>
  <c r="G441" i="12"/>
  <c r="G437" i="12"/>
  <c r="G433" i="12"/>
  <c r="G429" i="12"/>
  <c r="G425" i="12"/>
  <c r="G423" i="12"/>
  <c r="G422" i="12"/>
  <c r="G408" i="12"/>
  <c r="G407" i="12"/>
  <c r="G406" i="12"/>
  <c r="G392" i="12"/>
  <c r="G391" i="12"/>
  <c r="G390" i="12"/>
  <c r="G376" i="12"/>
  <c r="G375" i="12"/>
  <c r="G374" i="12"/>
  <c r="G364" i="12"/>
  <c r="G362" i="12"/>
  <c r="G349" i="12"/>
  <c r="G344" i="12"/>
  <c r="G342" i="12"/>
  <c r="G348" i="12"/>
  <c r="G356" i="12"/>
  <c r="G359" i="12"/>
  <c r="G363" i="12"/>
  <c r="G436" i="12"/>
  <c r="G432" i="12"/>
  <c r="G428" i="12"/>
  <c r="G424" i="12"/>
  <c r="G420" i="12"/>
  <c r="G419" i="12"/>
  <c r="G418" i="12"/>
  <c r="G417" i="12"/>
  <c r="G404" i="12"/>
  <c r="G403" i="12"/>
  <c r="G402" i="12"/>
  <c r="G401" i="12"/>
  <c r="G388" i="12"/>
  <c r="G387" i="12"/>
  <c r="G386" i="12"/>
  <c r="G385" i="12"/>
  <c r="G372" i="12"/>
  <c r="G371" i="12"/>
  <c r="G370" i="12"/>
  <c r="G365" i="12"/>
  <c r="G439" i="12"/>
  <c r="G435" i="12"/>
  <c r="G431" i="12"/>
  <c r="G427" i="12"/>
  <c r="G416" i="12"/>
  <c r="G415" i="12"/>
  <c r="G414" i="12"/>
  <c r="G413" i="12"/>
  <c r="G400" i="12"/>
  <c r="G399" i="12"/>
  <c r="G398" i="12"/>
  <c r="G397" i="12"/>
  <c r="G384" i="12"/>
  <c r="G383" i="12"/>
  <c r="G382" i="12"/>
  <c r="G381" i="12"/>
  <c r="G368" i="12"/>
  <c r="G367" i="12"/>
  <c r="G366" i="12"/>
  <c r="G360" i="12"/>
  <c r="G351" i="12"/>
  <c r="G412" i="12"/>
  <c r="G409" i="12"/>
  <c r="G396" i="12"/>
  <c r="G395" i="12"/>
  <c r="G393" i="12"/>
  <c r="G380" i="12"/>
  <c r="G379" i="12"/>
  <c r="G377" i="12"/>
  <c r="G361" i="12"/>
  <c r="G358" i="12"/>
  <c r="G357" i="12"/>
  <c r="G350" i="12"/>
  <c r="G355" i="12"/>
  <c r="G347" i="12"/>
  <c r="G340" i="12"/>
  <c r="G339" i="12"/>
  <c r="G332" i="12"/>
  <c r="G331" i="12"/>
  <c r="G324" i="12"/>
  <c r="G323" i="12"/>
  <c r="G316" i="12"/>
  <c r="G315" i="12"/>
  <c r="G313" i="12"/>
  <c r="G311" i="12"/>
  <c r="G301" i="12"/>
  <c r="G287" i="12"/>
  <c r="G245" i="12"/>
  <c r="G341" i="12"/>
  <c r="G334" i="12"/>
  <c r="G333" i="12"/>
  <c r="G326" i="12"/>
  <c r="G325" i="12"/>
  <c r="G318" i="12"/>
  <c r="G317" i="12"/>
  <c r="G308" i="12"/>
  <c r="G297" i="12"/>
  <c r="G292" i="12"/>
  <c r="G279" i="12"/>
  <c r="G263" i="12"/>
  <c r="G255" i="12"/>
  <c r="G343" i="12"/>
  <c r="G336" i="12"/>
  <c r="G335" i="12"/>
  <c r="G328" i="12"/>
  <c r="G327" i="12"/>
  <c r="G320" i="12"/>
  <c r="G319" i="12"/>
  <c r="G312" i="12"/>
  <c r="G354" i="12"/>
  <c r="G353" i="12"/>
  <c r="G346" i="12"/>
  <c r="G345" i="12"/>
  <c r="G338" i="12"/>
  <c r="G337" i="12"/>
  <c r="G330" i="12"/>
  <c r="G329" i="12"/>
  <c r="G322" i="12"/>
  <c r="G321" i="12"/>
  <c r="G309" i="12"/>
  <c r="G305" i="12"/>
  <c r="G294" i="12"/>
  <c r="G293" i="12"/>
  <c r="G286" i="12"/>
  <c r="G278" i="12"/>
  <c r="G271" i="12"/>
  <c r="G270" i="12"/>
  <c r="G262" i="12"/>
  <c r="G254" i="12"/>
  <c r="G238" i="12"/>
  <c r="G236" i="12"/>
  <c r="G222" i="12"/>
  <c r="G220" i="12"/>
  <c r="G304" i="12"/>
  <c r="G300" i="12"/>
  <c r="G296" i="12"/>
  <c r="G289" i="12"/>
  <c r="G288" i="12"/>
  <c r="G281" i="12"/>
  <c r="G280" i="12"/>
  <c r="G273" i="12"/>
  <c r="G272" i="12"/>
  <c r="G265" i="12"/>
  <c r="G264" i="12"/>
  <c r="G257" i="12"/>
  <c r="G256" i="12"/>
  <c r="G249" i="12"/>
  <c r="G242" i="12"/>
  <c r="G234" i="12"/>
  <c r="G232" i="12"/>
  <c r="G218" i="12"/>
  <c r="G216" i="12"/>
  <c r="G212" i="12"/>
  <c r="G204" i="12"/>
  <c r="G196" i="12"/>
  <c r="G307" i="12"/>
  <c r="G303" i="12"/>
  <c r="G299" i="12"/>
  <c r="G295" i="12"/>
  <c r="G291" i="12"/>
  <c r="G290" i="12"/>
  <c r="G283" i="12"/>
  <c r="G282" i="12"/>
  <c r="G275" i="12"/>
  <c r="G274" i="12"/>
  <c r="G267" i="12"/>
  <c r="G266" i="12"/>
  <c r="G259" i="12"/>
  <c r="G258" i="12"/>
  <c r="G251" i="12"/>
  <c r="G250" i="12"/>
  <c r="G246" i="12"/>
  <c r="G244" i="12"/>
  <c r="G230" i="12"/>
  <c r="G228" i="12"/>
  <c r="G314" i="12"/>
  <c r="G310" i="12"/>
  <c r="G306" i="12"/>
  <c r="G302" i="12"/>
  <c r="G298" i="12"/>
  <c r="G285" i="12"/>
  <c r="G284" i="12"/>
  <c r="G277" i="12"/>
  <c r="G276" i="12"/>
  <c r="G269" i="12"/>
  <c r="G268" i="12"/>
  <c r="G261" i="12"/>
  <c r="G260" i="12"/>
  <c r="G253" i="12"/>
  <c r="G252" i="12"/>
  <c r="G248" i="12"/>
  <c r="G241" i="12"/>
  <c r="G240" i="12"/>
  <c r="G226" i="12"/>
  <c r="G224" i="12"/>
  <c r="G213" i="12"/>
  <c r="G214" i="12"/>
  <c r="G247" i="12"/>
  <c r="G243" i="12"/>
  <c r="G239" i="12"/>
  <c r="G235" i="12"/>
  <c r="G231" i="12"/>
  <c r="G227" i="12"/>
  <c r="G223" i="12"/>
  <c r="G219" i="12"/>
  <c r="G202" i="12"/>
  <c r="G201" i="12"/>
  <c r="G194" i="12"/>
  <c r="G187" i="12"/>
  <c r="G215" i="12"/>
  <c r="G203" i="12"/>
  <c r="G195" i="12"/>
  <c r="G191" i="12"/>
  <c r="G192" i="12"/>
  <c r="G189" i="12"/>
  <c r="G186" i="12"/>
  <c r="G237" i="12"/>
  <c r="G233" i="12"/>
  <c r="G229" i="12"/>
  <c r="G225" i="12"/>
  <c r="G221" i="12"/>
  <c r="G217" i="12"/>
  <c r="G211" i="12"/>
  <c r="G210" i="12"/>
  <c r="G209" i="12"/>
  <c r="G208" i="12"/>
  <c r="G206" i="12"/>
  <c r="G205" i="12"/>
  <c r="G198" i="12"/>
  <c r="G197" i="12"/>
  <c r="G193" i="12"/>
  <c r="G207" i="12"/>
  <c r="G200" i="12"/>
  <c r="G199" i="12"/>
  <c r="G190" i="12"/>
  <c r="G183" i="12"/>
  <c r="G182" i="12"/>
  <c r="G181" i="12"/>
  <c r="G180" i="12"/>
  <c r="G171" i="12"/>
  <c r="G165" i="12"/>
  <c r="G163" i="12"/>
  <c r="G159" i="12"/>
  <c r="G158" i="12"/>
  <c r="G185" i="12"/>
  <c r="G179" i="12"/>
  <c r="G178" i="12"/>
  <c r="G177" i="12"/>
  <c r="G176" i="12"/>
  <c r="G168" i="12"/>
  <c r="G166" i="12"/>
  <c r="G162" i="12"/>
  <c r="G160" i="12"/>
  <c r="G157" i="12"/>
  <c r="G150" i="12"/>
  <c r="G133" i="12"/>
  <c r="G188" i="12"/>
  <c r="G184" i="12"/>
  <c r="G175" i="12"/>
  <c r="G174" i="12"/>
  <c r="G173" i="12"/>
  <c r="G169" i="12"/>
  <c r="G167" i="12"/>
  <c r="G155" i="12"/>
  <c r="G172" i="12"/>
  <c r="G170" i="12"/>
  <c r="G164" i="12"/>
  <c r="G161" i="12"/>
  <c r="G151" i="12"/>
  <c r="G153" i="12"/>
  <c r="G149" i="12"/>
  <c r="G144" i="12"/>
  <c r="G143" i="12"/>
  <c r="G142" i="12"/>
  <c r="G141" i="12"/>
  <c r="G137" i="12"/>
  <c r="G117" i="12"/>
  <c r="G156" i="12"/>
  <c r="G152" i="12"/>
  <c r="G140" i="12"/>
  <c r="G139" i="12"/>
  <c r="G138" i="12"/>
  <c r="G129" i="12"/>
  <c r="G134" i="12"/>
  <c r="G135" i="12"/>
  <c r="G132" i="12"/>
  <c r="G113" i="12"/>
  <c r="G136" i="12"/>
  <c r="G125" i="12"/>
  <c r="G107" i="12"/>
  <c r="G154" i="12"/>
  <c r="G148" i="12"/>
  <c r="G147" i="12"/>
  <c r="G146" i="12"/>
  <c r="G145" i="12"/>
  <c r="G121" i="12"/>
  <c r="G128" i="12"/>
  <c r="G124" i="12"/>
  <c r="G120" i="12"/>
  <c r="G116" i="12"/>
  <c r="G114" i="12"/>
  <c r="G106" i="12"/>
  <c r="G86" i="12"/>
  <c r="G84" i="12"/>
  <c r="G70" i="12"/>
  <c r="G68" i="12"/>
  <c r="G66" i="12"/>
  <c r="G131" i="12"/>
  <c r="G127" i="12"/>
  <c r="G123" i="12"/>
  <c r="G119" i="12"/>
  <c r="G115" i="12"/>
  <c r="G109" i="12"/>
  <c r="G108" i="12"/>
  <c r="G101" i="12"/>
  <c r="G98" i="12"/>
  <c r="G96" i="12"/>
  <c r="G82" i="12"/>
  <c r="G80" i="12"/>
  <c r="G130" i="12"/>
  <c r="G126" i="12"/>
  <c r="G122" i="12"/>
  <c r="G118" i="12"/>
  <c r="G111" i="12"/>
  <c r="G110" i="12"/>
  <c r="G103" i="12"/>
  <c r="G102" i="12"/>
  <c r="G94" i="12"/>
  <c r="G92" i="12"/>
  <c r="G78" i="12"/>
  <c r="G76" i="12"/>
  <c r="G112" i="12"/>
  <c r="G105" i="12"/>
  <c r="G104" i="12"/>
  <c r="G100" i="12"/>
  <c r="G97" i="12"/>
  <c r="G99" i="12"/>
  <c r="G90" i="12"/>
  <c r="G88" i="12"/>
  <c r="G74" i="12"/>
  <c r="G72" i="12"/>
  <c r="G95" i="12"/>
  <c r="G91" i="12"/>
  <c r="G87" i="12"/>
  <c r="G83" i="12"/>
  <c r="G79" i="12"/>
  <c r="G75" i="12"/>
  <c r="G71" i="12"/>
  <c r="G67" i="12"/>
  <c r="G93" i="12"/>
  <c r="G89" i="12"/>
  <c r="G85" i="12"/>
  <c r="G81" i="12"/>
  <c r="G77" i="12"/>
  <c r="G73" i="12"/>
  <c r="G69" i="12"/>
  <c r="AX373" i="4"/>
  <c r="AY373" i="4" s="1"/>
  <c r="AX376" i="4"/>
  <c r="AY376" i="4" s="1"/>
  <c r="AX379" i="4"/>
  <c r="AY379" i="4" s="1"/>
  <c r="AX385" i="4"/>
  <c r="AY385" i="4" s="1"/>
  <c r="AX394" i="4"/>
  <c r="AY394" i="4" s="1"/>
  <c r="AX397" i="4"/>
  <c r="AY397" i="4" s="1"/>
  <c r="AX405" i="4"/>
  <c r="AY405" i="4" s="1"/>
  <c r="AX408" i="4"/>
  <c r="AY408" i="4" s="1"/>
  <c r="AX411" i="4"/>
  <c r="AY411" i="4" s="1"/>
  <c r="AX417" i="4"/>
  <c r="AY417" i="4" s="1"/>
  <c r="AX426" i="4"/>
  <c r="AY426" i="4" s="1"/>
  <c r="AX429" i="4"/>
  <c r="AY429" i="4" s="1"/>
  <c r="AX434" i="4"/>
  <c r="AY434" i="4" s="1"/>
  <c r="AX437" i="4"/>
  <c r="AY437" i="4" s="1"/>
  <c r="AX439" i="4"/>
  <c r="AY439" i="4" s="1"/>
  <c r="AX442" i="4"/>
  <c r="AY442" i="4" s="1"/>
  <c r="AX445" i="4"/>
  <c r="AY445" i="4" s="1"/>
  <c r="AX447" i="4"/>
  <c r="AY447" i="4" s="1"/>
  <c r="AX450" i="4"/>
  <c r="AY450" i="4" s="1"/>
  <c r="AX453" i="4"/>
  <c r="AY453" i="4" s="1"/>
  <c r="AX455" i="4"/>
  <c r="AY455" i="4" s="1"/>
  <c r="AX460" i="4"/>
  <c r="AY460" i="4" s="1"/>
  <c r="AX465" i="4"/>
  <c r="AY465" i="4" s="1"/>
  <c r="AX467" i="4"/>
  <c r="AY467" i="4" s="1"/>
  <c r="AX470" i="4"/>
  <c r="AY470" i="4" s="1"/>
  <c r="AX472" i="4"/>
  <c r="AY472" i="4" s="1"/>
  <c r="AX482" i="4"/>
  <c r="AY482" i="4" s="1"/>
  <c r="AX485" i="4"/>
  <c r="AY485" i="4" s="1"/>
  <c r="AX487" i="4"/>
  <c r="AY487" i="4" s="1"/>
  <c r="AX492" i="4"/>
  <c r="AY492" i="4" s="1"/>
  <c r="AX497" i="4"/>
  <c r="AY497" i="4" s="1"/>
  <c r="AX499" i="4"/>
  <c r="AY499" i="4" s="1"/>
  <c r="AX502" i="4"/>
  <c r="AY502" i="4" s="1"/>
  <c r="AX504" i="4"/>
  <c r="AY504" i="4" s="1"/>
  <c r="AX514" i="4"/>
  <c r="AY514" i="4" s="1"/>
  <c r="AX517" i="4"/>
  <c r="AY517" i="4" s="1"/>
  <c r="AX519" i="4"/>
  <c r="AY519" i="4" s="1"/>
  <c r="AX524" i="4"/>
  <c r="AY524" i="4" s="1"/>
  <c r="AX529" i="4"/>
  <c r="AY529" i="4" s="1"/>
  <c r="AX531" i="4"/>
  <c r="AY531" i="4" s="1"/>
  <c r="AX534" i="4"/>
  <c r="AY534" i="4" s="1"/>
  <c r="AX536" i="4"/>
  <c r="AY536" i="4" s="1"/>
  <c r="AX546" i="4"/>
  <c r="AY546" i="4" s="1"/>
  <c r="AX549" i="4"/>
  <c r="AY549" i="4" s="1"/>
  <c r="AX551" i="4"/>
  <c r="AY551" i="4" s="1"/>
  <c r="AX556" i="4"/>
  <c r="AY556" i="4" s="1"/>
  <c r="AX561" i="4"/>
  <c r="AY561" i="4" s="1"/>
  <c r="AX563" i="4"/>
  <c r="AY563" i="4" s="1"/>
  <c r="AX566" i="4"/>
  <c r="AY566" i="4" s="1"/>
  <c r="AX568" i="4"/>
  <c r="AY568" i="4" s="1"/>
  <c r="AX578" i="4"/>
  <c r="AY578" i="4" s="1"/>
  <c r="AX581" i="4"/>
  <c r="AY581" i="4" s="1"/>
  <c r="AX583" i="4"/>
  <c r="AY583" i="4" s="1"/>
  <c r="AX588" i="4"/>
  <c r="AY588" i="4" s="1"/>
  <c r="AX593" i="4"/>
  <c r="AY593" i="4" s="1"/>
  <c r="AX595" i="4"/>
  <c r="AY595" i="4" s="1"/>
  <c r="AX598" i="4"/>
  <c r="AY598" i="4" s="1"/>
  <c r="AX600" i="4"/>
  <c r="AY600" i="4" s="1"/>
  <c r="AX372" i="4"/>
  <c r="AY372" i="4" s="1"/>
  <c r="AX375" i="4"/>
  <c r="AY375" i="4" s="1"/>
  <c r="AX382" i="4"/>
  <c r="AY382" i="4" s="1"/>
  <c r="AX384" i="4"/>
  <c r="AY384" i="4" s="1"/>
  <c r="AX387" i="4"/>
  <c r="AY387" i="4" s="1"/>
  <c r="AX390" i="4"/>
  <c r="AY390" i="4" s="1"/>
  <c r="AX393" i="4"/>
  <c r="AY393" i="4" s="1"/>
  <c r="AX396" i="4"/>
  <c r="AY396" i="4" s="1"/>
  <c r="AX399" i="4"/>
  <c r="AY399" i="4" s="1"/>
  <c r="AX402" i="4"/>
  <c r="AY402" i="4" s="1"/>
  <c r="AX404" i="4"/>
  <c r="AY404" i="4" s="1"/>
  <c r="AX407" i="4"/>
  <c r="AY407" i="4" s="1"/>
  <c r="AX414" i="4"/>
  <c r="AY414" i="4" s="1"/>
  <c r="AX416" i="4"/>
  <c r="AY416" i="4" s="1"/>
  <c r="AX419" i="4"/>
  <c r="AY419" i="4" s="1"/>
  <c r="AX422" i="4"/>
  <c r="AY422" i="4" s="1"/>
  <c r="AX425" i="4"/>
  <c r="AY425" i="4" s="1"/>
  <c r="AX428" i="4"/>
  <c r="AY428" i="4" s="1"/>
  <c r="AX431" i="4"/>
  <c r="AY431" i="4" s="1"/>
  <c r="AX436" i="4"/>
  <c r="AY436" i="4" s="1"/>
  <c r="AX444" i="4"/>
  <c r="AY444" i="4" s="1"/>
  <c r="AX452" i="4"/>
  <c r="AY452" i="4" s="1"/>
  <c r="AX457" i="4"/>
  <c r="AY457" i="4" s="1"/>
  <c r="AX459" i="4"/>
  <c r="AY459" i="4" s="1"/>
  <c r="AX462" i="4"/>
  <c r="AY462" i="4" s="1"/>
  <c r="AX464" i="4"/>
  <c r="AY464" i="4" s="1"/>
  <c r="AX474" i="4"/>
  <c r="AY474" i="4" s="1"/>
  <c r="AX477" i="4"/>
  <c r="AY477" i="4" s="1"/>
  <c r="AX479" i="4"/>
  <c r="AY479" i="4" s="1"/>
  <c r="AX484" i="4"/>
  <c r="AY484" i="4" s="1"/>
  <c r="AX489" i="4"/>
  <c r="AY489" i="4" s="1"/>
  <c r="AX491" i="4"/>
  <c r="AY491" i="4" s="1"/>
  <c r="AX494" i="4"/>
  <c r="AY494" i="4" s="1"/>
  <c r="AX496" i="4"/>
  <c r="AY496" i="4" s="1"/>
  <c r="AX506" i="4"/>
  <c r="AY506" i="4" s="1"/>
  <c r="AX509" i="4"/>
  <c r="AY509" i="4" s="1"/>
  <c r="AX511" i="4"/>
  <c r="AY511" i="4" s="1"/>
  <c r="AX516" i="4"/>
  <c r="AY516" i="4" s="1"/>
  <c r="AX521" i="4"/>
  <c r="AY521" i="4" s="1"/>
  <c r="AX523" i="4"/>
  <c r="AY523" i="4" s="1"/>
  <c r="AX526" i="4"/>
  <c r="AY526" i="4" s="1"/>
  <c r="AX528" i="4"/>
  <c r="AY528" i="4" s="1"/>
  <c r="AX538" i="4"/>
  <c r="AY538" i="4" s="1"/>
  <c r="AX541" i="4"/>
  <c r="AY541" i="4" s="1"/>
  <c r="AX543" i="4"/>
  <c r="AY543" i="4" s="1"/>
  <c r="AX548" i="4"/>
  <c r="AY548" i="4" s="1"/>
  <c r="AX553" i="4"/>
  <c r="AY553" i="4" s="1"/>
  <c r="AX555" i="4"/>
  <c r="AY555" i="4" s="1"/>
  <c r="AX558" i="4"/>
  <c r="AY558" i="4" s="1"/>
  <c r="AX560" i="4"/>
  <c r="AY560" i="4" s="1"/>
  <c r="AX570" i="4"/>
  <c r="AY570" i="4" s="1"/>
  <c r="AX573" i="4"/>
  <c r="AY573" i="4" s="1"/>
  <c r="AX575" i="4"/>
  <c r="AY575" i="4" s="1"/>
  <c r="AX580" i="4"/>
  <c r="AY580" i="4" s="1"/>
  <c r="AX585" i="4"/>
  <c r="AY585" i="4" s="1"/>
  <c r="AX587" i="4"/>
  <c r="AY587" i="4" s="1"/>
  <c r="AX590" i="4"/>
  <c r="AY590" i="4" s="1"/>
  <c r="AX592" i="4"/>
  <c r="AY592" i="4" s="1"/>
  <c r="AX378" i="4"/>
  <c r="AY378" i="4" s="1"/>
  <c r="AX381" i="4"/>
  <c r="AY381" i="4" s="1"/>
  <c r="AX389" i="4"/>
  <c r="AY389" i="4" s="1"/>
  <c r="AX392" i="4"/>
  <c r="AY392" i="4" s="1"/>
  <c r="AX395" i="4"/>
  <c r="AY395" i="4" s="1"/>
  <c r="AX401" i="4"/>
  <c r="AY401" i="4" s="1"/>
  <c r="AX410" i="4"/>
  <c r="AY410" i="4" s="1"/>
  <c r="AX413" i="4"/>
  <c r="AY413" i="4" s="1"/>
  <c r="AX421" i="4"/>
  <c r="AY421" i="4" s="1"/>
  <c r="AX424" i="4"/>
  <c r="AY424" i="4" s="1"/>
  <c r="AX427" i="4"/>
  <c r="AY427" i="4" s="1"/>
  <c r="AX433" i="4"/>
  <c r="AY433" i="4" s="1"/>
  <c r="AX435" i="4"/>
  <c r="AY435" i="4" s="1"/>
  <c r="AX438" i="4"/>
  <c r="AY438" i="4" s="1"/>
  <c r="AX441" i="4"/>
  <c r="AY441" i="4" s="1"/>
  <c r="AX443" i="4"/>
  <c r="AY443" i="4" s="1"/>
  <c r="AX446" i="4"/>
  <c r="AY446" i="4" s="1"/>
  <c r="AX449" i="4"/>
  <c r="AY449" i="4" s="1"/>
  <c r="AX451" i="4"/>
  <c r="AY451" i="4" s="1"/>
  <c r="AX454" i="4"/>
  <c r="AY454" i="4" s="1"/>
  <c r="AX456" i="4"/>
  <c r="AY456" i="4" s="1"/>
  <c r="AX466" i="4"/>
  <c r="AY466" i="4" s="1"/>
  <c r="AX469" i="4"/>
  <c r="AY469" i="4" s="1"/>
  <c r="AX471" i="4"/>
  <c r="AY471" i="4" s="1"/>
  <c r="AX476" i="4"/>
  <c r="AY476" i="4" s="1"/>
  <c r="AX481" i="4"/>
  <c r="AY481" i="4" s="1"/>
  <c r="AX483" i="4"/>
  <c r="AY483" i="4" s="1"/>
  <c r="AX486" i="4"/>
  <c r="AY486" i="4" s="1"/>
  <c r="AX488" i="4"/>
  <c r="AY488" i="4" s="1"/>
  <c r="AX498" i="4"/>
  <c r="AY498" i="4" s="1"/>
  <c r="AX501" i="4"/>
  <c r="AY501" i="4" s="1"/>
  <c r="AX503" i="4"/>
  <c r="AY503" i="4" s="1"/>
  <c r="AX508" i="4"/>
  <c r="AY508" i="4" s="1"/>
  <c r="AX513" i="4"/>
  <c r="AY513" i="4" s="1"/>
  <c r="AX515" i="4"/>
  <c r="AY515" i="4" s="1"/>
  <c r="AX518" i="4"/>
  <c r="AY518" i="4" s="1"/>
  <c r="AX520" i="4"/>
  <c r="AY520" i="4" s="1"/>
  <c r="AX530" i="4"/>
  <c r="AY530" i="4" s="1"/>
  <c r="AX533" i="4"/>
  <c r="AY533" i="4" s="1"/>
  <c r="AX535" i="4"/>
  <c r="AY535" i="4" s="1"/>
  <c r="AX540" i="4"/>
  <c r="AY540" i="4" s="1"/>
  <c r="AX545" i="4"/>
  <c r="AY545" i="4" s="1"/>
  <c r="AX547" i="4"/>
  <c r="AY547" i="4" s="1"/>
  <c r="AX550" i="4"/>
  <c r="AY550" i="4" s="1"/>
  <c r="AX552" i="4"/>
  <c r="AY552" i="4" s="1"/>
  <c r="AX562" i="4"/>
  <c r="AY562" i="4" s="1"/>
  <c r="AX565" i="4"/>
  <c r="AY565" i="4" s="1"/>
  <c r="AX567" i="4"/>
  <c r="AY567" i="4" s="1"/>
  <c r="AX572" i="4"/>
  <c r="AY572" i="4" s="1"/>
  <c r="AX577" i="4"/>
  <c r="AY577" i="4" s="1"/>
  <c r="AX579" i="4"/>
  <c r="AY579" i="4" s="1"/>
  <c r="AX582" i="4"/>
  <c r="AY582" i="4" s="1"/>
  <c r="AX584" i="4"/>
  <c r="AY584" i="4" s="1"/>
  <c r="AX594" i="4"/>
  <c r="AY594" i="4" s="1"/>
  <c r="AX597" i="4"/>
  <c r="AY597" i="4" s="1"/>
  <c r="AX599" i="4"/>
  <c r="AY599" i="4" s="1"/>
  <c r="AX374" i="4"/>
  <c r="AY374" i="4" s="1"/>
  <c r="AX377" i="4"/>
  <c r="AY377" i="4" s="1"/>
  <c r="AX380" i="4"/>
  <c r="AY380" i="4" s="1"/>
  <c r="AX383" i="4"/>
  <c r="AY383" i="4" s="1"/>
  <c r="AX386" i="4"/>
  <c r="AY386" i="4" s="1"/>
  <c r="AX388" i="4"/>
  <c r="AY388" i="4" s="1"/>
  <c r="AX391" i="4"/>
  <c r="AY391" i="4" s="1"/>
  <c r="AX398" i="4"/>
  <c r="AY398" i="4" s="1"/>
  <c r="AX400" i="4"/>
  <c r="AY400" i="4" s="1"/>
  <c r="AX403" i="4"/>
  <c r="AY403" i="4" s="1"/>
  <c r="AX406" i="4"/>
  <c r="AY406" i="4" s="1"/>
  <c r="AX409" i="4"/>
  <c r="AY409" i="4" s="1"/>
  <c r="AX412" i="4"/>
  <c r="AY412" i="4" s="1"/>
  <c r="AX415" i="4"/>
  <c r="AY415" i="4" s="1"/>
  <c r="AX418" i="4"/>
  <c r="AY418" i="4" s="1"/>
  <c r="AX420" i="4"/>
  <c r="AY420" i="4" s="1"/>
  <c r="AX423" i="4"/>
  <c r="AY423" i="4" s="1"/>
  <c r="AX430" i="4"/>
  <c r="AY430" i="4" s="1"/>
  <c r="AX432" i="4"/>
  <c r="AY432" i="4" s="1"/>
  <c r="AX440" i="4"/>
  <c r="AY440" i="4" s="1"/>
  <c r="AX448" i="4"/>
  <c r="AY448" i="4" s="1"/>
  <c r="AX458" i="4"/>
  <c r="AY458" i="4" s="1"/>
  <c r="AX461" i="4"/>
  <c r="AY461" i="4" s="1"/>
  <c r="AX463" i="4"/>
  <c r="AY463" i="4" s="1"/>
  <c r="AX468" i="4"/>
  <c r="AY468" i="4" s="1"/>
  <c r="AX473" i="4"/>
  <c r="AY473" i="4" s="1"/>
  <c r="AX475" i="4"/>
  <c r="AY475" i="4" s="1"/>
  <c r="AX478" i="4"/>
  <c r="AY478" i="4" s="1"/>
  <c r="AX480" i="4"/>
  <c r="AY480" i="4" s="1"/>
  <c r="AX490" i="4"/>
  <c r="AY490" i="4" s="1"/>
  <c r="AX493" i="4"/>
  <c r="AY493" i="4" s="1"/>
  <c r="AX495" i="4"/>
  <c r="AY495" i="4" s="1"/>
  <c r="AX500" i="4"/>
  <c r="AY500" i="4" s="1"/>
  <c r="AX505" i="4"/>
  <c r="AY505" i="4" s="1"/>
  <c r="AX507" i="4"/>
  <c r="AY507" i="4" s="1"/>
  <c r="AX510" i="4"/>
  <c r="AY510" i="4" s="1"/>
  <c r="AX512" i="4"/>
  <c r="AY512" i="4" s="1"/>
  <c r="AX522" i="4"/>
  <c r="AY522" i="4" s="1"/>
  <c r="AX525" i="4"/>
  <c r="AY525" i="4" s="1"/>
  <c r="AX527" i="4"/>
  <c r="AY527" i="4" s="1"/>
  <c r="AX532" i="4"/>
  <c r="AY532" i="4" s="1"/>
  <c r="AX537" i="4"/>
  <c r="AY537" i="4" s="1"/>
  <c r="AX539" i="4"/>
  <c r="AY539" i="4" s="1"/>
  <c r="AX542" i="4"/>
  <c r="AY542" i="4" s="1"/>
  <c r="AX544" i="4"/>
  <c r="AY544" i="4" s="1"/>
  <c r="AX554" i="4"/>
  <c r="AY554" i="4" s="1"/>
  <c r="AX557" i="4"/>
  <c r="AY557" i="4" s="1"/>
  <c r="AX559" i="4"/>
  <c r="AY559" i="4" s="1"/>
  <c r="AX564" i="4"/>
  <c r="AY564" i="4" s="1"/>
  <c r="AX569" i="4"/>
  <c r="AY569" i="4" s="1"/>
  <c r="AX571" i="4"/>
  <c r="AY571" i="4" s="1"/>
  <c r="AX574" i="4"/>
  <c r="AY574" i="4" s="1"/>
  <c r="AX576" i="4"/>
  <c r="AY576" i="4" s="1"/>
  <c r="AX586" i="4"/>
  <c r="AY586" i="4" s="1"/>
  <c r="AX589" i="4"/>
  <c r="AY589" i="4" s="1"/>
  <c r="AX591" i="4"/>
  <c r="AY591" i="4" s="1"/>
  <c r="AX596" i="4"/>
  <c r="AY596" i="4" s="1"/>
  <c r="AX601" i="4"/>
  <c r="AY601" i="4" s="1"/>
  <c r="AX604" i="4"/>
  <c r="AY604" i="4" s="1"/>
  <c r="AX609" i="4"/>
  <c r="AY609" i="4" s="1"/>
  <c r="AX611" i="4"/>
  <c r="AY611" i="4" s="1"/>
  <c r="AX614" i="4"/>
  <c r="AY614" i="4" s="1"/>
  <c r="AX616" i="4"/>
  <c r="AY616" i="4" s="1"/>
  <c r="AX626" i="4"/>
  <c r="AY626" i="4" s="1"/>
  <c r="AX629" i="4"/>
  <c r="AY629" i="4" s="1"/>
  <c r="AX631" i="4"/>
  <c r="AY631" i="4" s="1"/>
  <c r="AX636" i="4"/>
  <c r="AY636" i="4" s="1"/>
  <c r="AX641" i="4"/>
  <c r="AY641" i="4" s="1"/>
  <c r="AX643" i="4"/>
  <c r="AY643" i="4" s="1"/>
  <c r="AX646" i="4"/>
  <c r="AY646" i="4" s="1"/>
  <c r="AX648" i="4"/>
  <c r="AY648" i="4" s="1"/>
  <c r="AX658" i="4"/>
  <c r="AY658" i="4" s="1"/>
  <c r="AX661" i="4"/>
  <c r="AY661" i="4" s="1"/>
  <c r="AX663" i="4"/>
  <c r="AY663" i="4" s="1"/>
  <c r="AX668" i="4"/>
  <c r="AY668" i="4" s="1"/>
  <c r="AX673" i="4"/>
  <c r="AY673" i="4" s="1"/>
  <c r="AX675" i="4"/>
  <c r="AY675" i="4" s="1"/>
  <c r="AX678" i="4"/>
  <c r="AY678" i="4" s="1"/>
  <c r="AX680" i="4"/>
  <c r="AY680" i="4" s="1"/>
  <c r="AX690" i="4"/>
  <c r="AY690" i="4" s="1"/>
  <c r="AX693" i="4"/>
  <c r="AY693" i="4" s="1"/>
  <c r="AX695" i="4"/>
  <c r="AY695" i="4" s="1"/>
  <c r="AX700" i="4"/>
  <c r="AY700" i="4" s="1"/>
  <c r="AX705" i="4"/>
  <c r="AY705" i="4" s="1"/>
  <c r="AX707" i="4"/>
  <c r="AY707" i="4" s="1"/>
  <c r="AX710" i="4"/>
  <c r="AY710" i="4" s="1"/>
  <c r="AX712" i="4"/>
  <c r="AY712" i="4" s="1"/>
  <c r="AX717" i="4"/>
  <c r="AY717" i="4" s="1"/>
  <c r="AX719" i="4"/>
  <c r="AY719" i="4" s="1"/>
  <c r="AX722" i="4"/>
  <c r="AY722" i="4" s="1"/>
  <c r="AX728" i="4"/>
  <c r="AY728" i="4" s="1"/>
  <c r="AX733" i="4"/>
  <c r="AY733" i="4" s="1"/>
  <c r="AX735" i="4"/>
  <c r="AY735" i="4" s="1"/>
  <c r="AX603" i="4"/>
  <c r="AY603" i="4" s="1"/>
  <c r="AX606" i="4"/>
  <c r="AY606" i="4" s="1"/>
  <c r="AX608" i="4"/>
  <c r="AY608" i="4" s="1"/>
  <c r="AX618" i="4"/>
  <c r="AY618" i="4" s="1"/>
  <c r="AX621" i="4"/>
  <c r="AY621" i="4" s="1"/>
  <c r="AX623" i="4"/>
  <c r="AY623" i="4" s="1"/>
  <c r="AX628" i="4"/>
  <c r="AY628" i="4" s="1"/>
  <c r="AX633" i="4"/>
  <c r="AY633" i="4" s="1"/>
  <c r="AX635" i="4"/>
  <c r="AY635" i="4" s="1"/>
  <c r="AX638" i="4"/>
  <c r="AY638" i="4" s="1"/>
  <c r="AX640" i="4"/>
  <c r="AY640" i="4" s="1"/>
  <c r="AX650" i="4"/>
  <c r="AY650" i="4" s="1"/>
  <c r="AX653" i="4"/>
  <c r="AY653" i="4" s="1"/>
  <c r="AX655" i="4"/>
  <c r="AY655" i="4" s="1"/>
  <c r="AX660" i="4"/>
  <c r="AY660" i="4" s="1"/>
  <c r="AX665" i="4"/>
  <c r="AY665" i="4" s="1"/>
  <c r="AX667" i="4"/>
  <c r="AY667" i="4" s="1"/>
  <c r="AX670" i="4"/>
  <c r="AY670" i="4" s="1"/>
  <c r="AX672" i="4"/>
  <c r="AY672" i="4" s="1"/>
  <c r="AX682" i="4"/>
  <c r="AY682" i="4" s="1"/>
  <c r="AX685" i="4"/>
  <c r="AY685" i="4" s="1"/>
  <c r="AX687" i="4"/>
  <c r="AY687" i="4" s="1"/>
  <c r="AX692" i="4"/>
  <c r="AY692" i="4" s="1"/>
  <c r="AX697" i="4"/>
  <c r="AY697" i="4" s="1"/>
  <c r="AX699" i="4"/>
  <c r="AY699" i="4" s="1"/>
  <c r="AX702" i="4"/>
  <c r="AY702" i="4" s="1"/>
  <c r="AX704" i="4"/>
  <c r="AY704" i="4" s="1"/>
  <c r="AX714" i="4"/>
  <c r="AY714" i="4" s="1"/>
  <c r="AX716" i="4"/>
  <c r="AY716" i="4" s="1"/>
  <c r="AX725" i="4"/>
  <c r="AY725" i="4" s="1"/>
  <c r="AX730" i="4"/>
  <c r="AY730" i="4" s="1"/>
  <c r="AX732" i="4"/>
  <c r="AY732" i="4" s="1"/>
  <c r="AX610" i="4"/>
  <c r="AY610" i="4" s="1"/>
  <c r="AX613" i="4"/>
  <c r="AY613" i="4" s="1"/>
  <c r="AX615" i="4"/>
  <c r="AY615" i="4" s="1"/>
  <c r="AX620" i="4"/>
  <c r="AY620" i="4" s="1"/>
  <c r="AX625" i="4"/>
  <c r="AY625" i="4" s="1"/>
  <c r="AX627" i="4"/>
  <c r="AY627" i="4" s="1"/>
  <c r="AX630" i="4"/>
  <c r="AY630" i="4" s="1"/>
  <c r="AX632" i="4"/>
  <c r="AY632" i="4" s="1"/>
  <c r="AX642" i="4"/>
  <c r="AY642" i="4" s="1"/>
  <c r="AX645" i="4"/>
  <c r="AY645" i="4" s="1"/>
  <c r="AX647" i="4"/>
  <c r="AY647" i="4" s="1"/>
  <c r="AX652" i="4"/>
  <c r="AY652" i="4" s="1"/>
  <c r="AX657" i="4"/>
  <c r="AY657" i="4" s="1"/>
  <c r="AX659" i="4"/>
  <c r="AY659" i="4" s="1"/>
  <c r="AX662" i="4"/>
  <c r="AY662" i="4" s="1"/>
  <c r="AX664" i="4"/>
  <c r="AY664" i="4" s="1"/>
  <c r="AX674" i="4"/>
  <c r="AY674" i="4" s="1"/>
  <c r="AX677" i="4"/>
  <c r="AY677" i="4" s="1"/>
  <c r="AX679" i="4"/>
  <c r="AY679" i="4" s="1"/>
  <c r="AX684" i="4"/>
  <c r="AY684" i="4" s="1"/>
  <c r="AX689" i="4"/>
  <c r="AY689" i="4" s="1"/>
  <c r="AX691" i="4"/>
  <c r="AY691" i="4" s="1"/>
  <c r="AX694" i="4"/>
  <c r="AY694" i="4" s="1"/>
  <c r="AX696" i="4"/>
  <c r="AY696" i="4" s="1"/>
  <c r="AX706" i="4"/>
  <c r="AY706" i="4" s="1"/>
  <c r="AX709" i="4"/>
  <c r="AY709" i="4" s="1"/>
  <c r="AX711" i="4"/>
  <c r="AY711" i="4" s="1"/>
  <c r="AX718" i="4"/>
  <c r="AY718" i="4" s="1"/>
  <c r="AX721" i="4"/>
  <c r="AY721" i="4" s="1"/>
  <c r="AX724" i="4"/>
  <c r="AY724" i="4" s="1"/>
  <c r="AX727" i="4"/>
  <c r="AY727" i="4" s="1"/>
  <c r="AX734" i="4"/>
  <c r="AY734" i="4" s="1"/>
  <c r="AX602" i="4"/>
  <c r="AY602" i="4" s="1"/>
  <c r="AX605" i="4"/>
  <c r="AY605" i="4" s="1"/>
  <c r="AX607" i="4"/>
  <c r="AY607" i="4" s="1"/>
  <c r="AX612" i="4"/>
  <c r="AY612" i="4" s="1"/>
  <c r="AX617" i="4"/>
  <c r="AY617" i="4" s="1"/>
  <c r="AX619" i="4"/>
  <c r="AY619" i="4" s="1"/>
  <c r="AX622" i="4"/>
  <c r="AY622" i="4" s="1"/>
  <c r="AX624" i="4"/>
  <c r="AY624" i="4" s="1"/>
  <c r="AX634" i="4"/>
  <c r="AY634" i="4" s="1"/>
  <c r="AX637" i="4"/>
  <c r="AY637" i="4" s="1"/>
  <c r="AX639" i="4"/>
  <c r="AY639" i="4" s="1"/>
  <c r="AX644" i="4"/>
  <c r="AY644" i="4" s="1"/>
  <c r="AX649" i="4"/>
  <c r="AY649" i="4" s="1"/>
  <c r="AX651" i="4"/>
  <c r="AY651" i="4" s="1"/>
  <c r="AX654" i="4"/>
  <c r="AY654" i="4" s="1"/>
  <c r="AX656" i="4"/>
  <c r="AY656" i="4" s="1"/>
  <c r="AX666" i="4"/>
  <c r="AY666" i="4" s="1"/>
  <c r="AX669" i="4"/>
  <c r="AY669" i="4" s="1"/>
  <c r="AX671" i="4"/>
  <c r="AY671" i="4" s="1"/>
  <c r="AX676" i="4"/>
  <c r="AY676" i="4" s="1"/>
  <c r="AX681" i="4"/>
  <c r="AY681" i="4" s="1"/>
  <c r="AX683" i="4"/>
  <c r="AY683" i="4" s="1"/>
  <c r="AX686" i="4"/>
  <c r="AY686" i="4" s="1"/>
  <c r="AX688" i="4"/>
  <c r="AY688" i="4" s="1"/>
  <c r="AX698" i="4"/>
  <c r="AY698" i="4" s="1"/>
  <c r="AX701" i="4"/>
  <c r="AY701" i="4" s="1"/>
  <c r="AX703" i="4"/>
  <c r="AY703" i="4" s="1"/>
  <c r="AX708" i="4"/>
  <c r="AY708" i="4" s="1"/>
  <c r="AX713" i="4"/>
  <c r="AY713" i="4" s="1"/>
  <c r="AX715" i="4"/>
  <c r="AY715" i="4" s="1"/>
  <c r="AX720" i="4"/>
  <c r="AY720" i="4" s="1"/>
  <c r="AX723" i="4"/>
  <c r="AY723" i="4" s="1"/>
  <c r="AX726" i="4"/>
  <c r="AY726" i="4" s="1"/>
  <c r="AX729" i="4"/>
  <c r="AY729" i="4" s="1"/>
  <c r="AX731" i="4"/>
  <c r="AY731" i="4" s="1"/>
  <c r="AX736" i="4"/>
  <c r="AY736" i="4" s="1"/>
  <c r="E731" i="7"/>
  <c r="F731" i="7" s="1"/>
  <c r="E728" i="7"/>
  <c r="F728" i="7" s="1"/>
  <c r="E726" i="7"/>
  <c r="F726" i="7" s="1"/>
  <c r="E715" i="7"/>
  <c r="F715" i="7" s="1"/>
  <c r="E712" i="7"/>
  <c r="F712" i="7" s="1"/>
  <c r="E710" i="7"/>
  <c r="F710" i="7" s="1"/>
  <c r="E699" i="7"/>
  <c r="F699" i="7" s="1"/>
  <c r="E696" i="7"/>
  <c r="F696" i="7" s="1"/>
  <c r="E694" i="7"/>
  <c r="F694" i="7" s="1"/>
  <c r="E674" i="7"/>
  <c r="F674" i="7" s="1"/>
  <c r="E673" i="7"/>
  <c r="F673" i="7" s="1"/>
  <c r="E668" i="7"/>
  <c r="F668" i="7" s="1"/>
  <c r="G663" i="7"/>
  <c r="E661" i="7"/>
  <c r="F661" i="7" s="1"/>
  <c r="E652" i="7"/>
  <c r="F652" i="7" s="1"/>
  <c r="G647" i="7"/>
  <c r="E645" i="7"/>
  <c r="F645" i="7" s="1"/>
  <c r="E636" i="7"/>
  <c r="F636" i="7" s="1"/>
  <c r="G631" i="7"/>
  <c r="E629" i="7"/>
  <c r="F629" i="7" s="1"/>
  <c r="G613" i="7"/>
  <c r="E612" i="7"/>
  <c r="F612" i="7" s="1"/>
  <c r="G607" i="7"/>
  <c r="E597" i="7"/>
  <c r="F597" i="7" s="1"/>
  <c r="G596" i="7"/>
  <c r="E596" i="7"/>
  <c r="F596" i="7" s="1"/>
  <c r="E587" i="7"/>
  <c r="F587" i="7" s="1"/>
  <c r="E583" i="7"/>
  <c r="F583" i="7" s="1"/>
  <c r="G582" i="7"/>
  <c r="E574" i="7"/>
  <c r="F574" i="7" s="1"/>
  <c r="G574" i="7"/>
  <c r="E543" i="7"/>
  <c r="F543" i="7" s="1"/>
  <c r="G521" i="7"/>
  <c r="E521" i="7"/>
  <c r="F521" i="7" s="1"/>
  <c r="G517" i="7"/>
  <c r="E517" i="7"/>
  <c r="F517" i="7" s="1"/>
  <c r="E515" i="7"/>
  <c r="F515" i="7" s="1"/>
  <c r="G511" i="7"/>
  <c r="E511" i="7"/>
  <c r="F511" i="7" s="1"/>
  <c r="G482" i="7"/>
  <c r="E482" i="7"/>
  <c r="F482" i="7" s="1"/>
  <c r="E462" i="7"/>
  <c r="F462" i="7" s="1"/>
  <c r="G461" i="7"/>
  <c r="E440" i="7"/>
  <c r="F440" i="7" s="1"/>
  <c r="G437" i="7"/>
  <c r="E411" i="7"/>
  <c r="F411" i="7" s="1"/>
  <c r="G601" i="7"/>
  <c r="G561" i="7"/>
  <c r="G552" i="7"/>
  <c r="E552" i="7"/>
  <c r="F552" i="7" s="1"/>
  <c r="E551" i="7"/>
  <c r="F551" i="7" s="1"/>
  <c r="G551" i="7"/>
  <c r="E492" i="7"/>
  <c r="F492" i="7" s="1"/>
  <c r="G453" i="7"/>
  <c r="E453" i="7"/>
  <c r="F453" i="7" s="1"/>
  <c r="G441" i="7"/>
  <c r="E441" i="7"/>
  <c r="F441" i="7" s="1"/>
  <c r="G726" i="7"/>
  <c r="G710" i="7"/>
  <c r="G694" i="7"/>
  <c r="G668" i="7"/>
  <c r="E605" i="7"/>
  <c r="F605" i="7" s="1"/>
  <c r="G604" i="7"/>
  <c r="E604" i="7"/>
  <c r="F604" i="7" s="1"/>
  <c r="G593" i="7"/>
  <c r="E593" i="7"/>
  <c r="F593" i="7" s="1"/>
  <c r="G568" i="7"/>
  <c r="E568" i="7"/>
  <c r="F568" i="7" s="1"/>
  <c r="E558" i="7"/>
  <c r="F558" i="7" s="1"/>
  <c r="G553" i="7"/>
  <c r="E553" i="7"/>
  <c r="F553" i="7" s="1"/>
  <c r="G540" i="7"/>
  <c r="E540" i="7"/>
  <c r="F540" i="7" s="1"/>
  <c r="G537" i="7"/>
  <c r="E537" i="7"/>
  <c r="F537" i="7" s="1"/>
  <c r="E534" i="7"/>
  <c r="F534" i="7" s="1"/>
  <c r="G486" i="7"/>
  <c r="E486" i="7"/>
  <c r="F486" i="7" s="1"/>
  <c r="G457" i="7"/>
  <c r="E457" i="7"/>
  <c r="F457" i="7" s="1"/>
  <c r="G433" i="7"/>
  <c r="E433" i="7"/>
  <c r="F433" i="7" s="1"/>
  <c r="G410" i="7"/>
  <c r="G397" i="7"/>
  <c r="E397" i="7"/>
  <c r="F397" i="7" s="1"/>
  <c r="E388" i="7"/>
  <c r="F388" i="7" s="1"/>
  <c r="G614" i="7"/>
  <c r="G592" i="7"/>
  <c r="E592" i="7"/>
  <c r="F592" i="7" s="1"/>
  <c r="E577" i="7"/>
  <c r="F577" i="7" s="1"/>
  <c r="G529" i="7"/>
  <c r="E529" i="7"/>
  <c r="F529" i="7" s="1"/>
  <c r="E526" i="7"/>
  <c r="F526" i="7" s="1"/>
  <c r="G469" i="7"/>
  <c r="E469" i="7"/>
  <c r="F469" i="7" s="1"/>
  <c r="E464" i="7"/>
  <c r="F464" i="7" s="1"/>
  <c r="G464" i="7"/>
  <c r="G438" i="7"/>
  <c r="G392" i="7"/>
  <c r="E392" i="7"/>
  <c r="F392" i="7" s="1"/>
  <c r="G381" i="7"/>
  <c r="E381" i="7"/>
  <c r="F381" i="7" s="1"/>
  <c r="G609" i="7"/>
  <c r="E570" i="7"/>
  <c r="F570" i="7" s="1"/>
  <c r="G570" i="7"/>
  <c r="G556" i="7"/>
  <c r="E556" i="7"/>
  <c r="F556" i="7" s="1"/>
  <c r="E547" i="7"/>
  <c r="F547" i="7" s="1"/>
  <c r="E542" i="7"/>
  <c r="F542" i="7" s="1"/>
  <c r="G532" i="7"/>
  <c r="E532" i="7"/>
  <c r="F532" i="7" s="1"/>
  <c r="G531" i="7"/>
  <c r="G520" i="7"/>
  <c r="G515" i="7"/>
  <c r="E514" i="7"/>
  <c r="F514" i="7" s="1"/>
  <c r="E488" i="7"/>
  <c r="F488" i="7" s="1"/>
  <c r="G488" i="7"/>
  <c r="G466" i="7"/>
  <c r="E466" i="7"/>
  <c r="F466" i="7" s="1"/>
  <c r="G454" i="7"/>
  <c r="E454" i="7"/>
  <c r="F454" i="7" s="1"/>
  <c r="G421" i="7"/>
  <c r="E421" i="7"/>
  <c r="F421" i="7" s="1"/>
  <c r="G419" i="7"/>
  <c r="E404" i="7"/>
  <c r="F404" i="7" s="1"/>
  <c r="G385" i="7"/>
  <c r="E385" i="7"/>
  <c r="F385" i="7" s="1"/>
  <c r="G377" i="7"/>
  <c r="E377" i="7"/>
  <c r="F377" i="7" s="1"/>
  <c r="G576" i="7"/>
  <c r="E575" i="7"/>
  <c r="F575" i="7" s="1"/>
  <c r="G524" i="7"/>
  <c r="E524" i="7"/>
  <c r="F524" i="7" s="1"/>
  <c r="E510" i="7"/>
  <c r="F510" i="7" s="1"/>
  <c r="E502" i="7"/>
  <c r="F502" i="7" s="1"/>
  <c r="G499" i="7"/>
  <c r="G473" i="7"/>
  <c r="E472" i="7"/>
  <c r="F472" i="7" s="1"/>
  <c r="G465" i="7"/>
  <c r="E456" i="7"/>
  <c r="F456" i="7" s="1"/>
  <c r="G450" i="7"/>
  <c r="E450" i="7"/>
  <c r="F450" i="7" s="1"/>
  <c r="E432" i="7"/>
  <c r="F432" i="7" s="1"/>
  <c r="G432" i="7"/>
  <c r="E383" i="7"/>
  <c r="F383" i="7" s="1"/>
  <c r="G383" i="7"/>
  <c r="E504" i="7"/>
  <c r="F504" i="7" s="1"/>
  <c r="E500" i="7"/>
  <c r="F500" i="7" s="1"/>
  <c r="E496" i="7"/>
  <c r="F496" i="7" s="1"/>
  <c r="G481" i="7"/>
  <c r="E480" i="7"/>
  <c r="F480" i="7" s="1"/>
  <c r="G449" i="7"/>
  <c r="E448" i="7"/>
  <c r="F448" i="7" s="1"/>
  <c r="G426" i="7"/>
  <c r="G413" i="7"/>
  <c r="E413" i="7"/>
  <c r="F413" i="7" s="1"/>
  <c r="E399" i="7"/>
  <c r="F399" i="7" s="1"/>
  <c r="G399" i="7"/>
  <c r="G372" i="7"/>
  <c r="E372" i="7"/>
  <c r="F372" i="7" s="1"/>
  <c r="G733" i="7"/>
  <c r="G729" i="7"/>
  <c r="G725" i="7"/>
  <c r="G721" i="7"/>
  <c r="G717" i="7"/>
  <c r="G713" i="7"/>
  <c r="G709" i="7"/>
  <c r="G705" i="7"/>
  <c r="G701" i="7"/>
  <c r="G697" i="7"/>
  <c r="G693" i="7"/>
  <c r="G689" i="7"/>
  <c r="G685" i="7"/>
  <c r="G681" i="7"/>
  <c r="G678" i="7"/>
  <c r="E677" i="7"/>
  <c r="F677" i="7" s="1"/>
  <c r="E675" i="7"/>
  <c r="F675" i="7" s="1"/>
  <c r="G670" i="7"/>
  <c r="E669" i="7"/>
  <c r="F669" i="7" s="1"/>
  <c r="G662" i="7"/>
  <c r="E662" i="7"/>
  <c r="F662" i="7" s="1"/>
  <c r="E666" i="7"/>
  <c r="F666" i="7" s="1"/>
  <c r="G658" i="7"/>
  <c r="E658" i="7"/>
  <c r="F658" i="7" s="1"/>
  <c r="E679" i="7"/>
  <c r="F679" i="7" s="1"/>
  <c r="E671" i="7"/>
  <c r="F671" i="7" s="1"/>
  <c r="G654" i="7"/>
  <c r="E654" i="7"/>
  <c r="F654" i="7" s="1"/>
  <c r="E650" i="7"/>
  <c r="F650" i="7" s="1"/>
  <c r="E646" i="7"/>
  <c r="F646" i="7" s="1"/>
  <c r="E642" i="7"/>
  <c r="F642" i="7" s="1"/>
  <c r="E638" i="7"/>
  <c r="F638" i="7" s="1"/>
  <c r="E634" i="7"/>
  <c r="F634" i="7" s="1"/>
  <c r="E630" i="7"/>
  <c r="F630" i="7" s="1"/>
  <c r="E626" i="7"/>
  <c r="F626" i="7" s="1"/>
  <c r="E622" i="7"/>
  <c r="F622" i="7" s="1"/>
  <c r="E618" i="7"/>
  <c r="F618" i="7" s="1"/>
  <c r="E614" i="7"/>
  <c r="F614" i="7" s="1"/>
  <c r="E608" i="7"/>
  <c r="F608" i="7" s="1"/>
  <c r="E606" i="7"/>
  <c r="F606" i="7" s="1"/>
  <c r="E600" i="7"/>
  <c r="F600" i="7" s="1"/>
  <c r="E598" i="7"/>
  <c r="F598" i="7" s="1"/>
  <c r="E594" i="7"/>
  <c r="F594" i="7" s="1"/>
  <c r="E589" i="7"/>
  <c r="F589" i="7" s="1"/>
  <c r="E586" i="7"/>
  <c r="F586" i="7" s="1"/>
  <c r="E610" i="7"/>
  <c r="F610" i="7" s="1"/>
  <c r="G606" i="7"/>
  <c r="G605" i="7"/>
  <c r="E602" i="7"/>
  <c r="F602" i="7" s="1"/>
  <c r="G598" i="7"/>
  <c r="G597" i="7"/>
  <c r="E590" i="7"/>
  <c r="F590" i="7" s="1"/>
  <c r="E581" i="7"/>
  <c r="F581" i="7" s="1"/>
  <c r="G581" i="7"/>
  <c r="G594" i="7"/>
  <c r="G586" i="7"/>
  <c r="G562" i="7"/>
  <c r="G558" i="7"/>
  <c r="G554" i="7"/>
  <c r="G550" i="7"/>
  <c r="G546" i="7"/>
  <c r="G542" i="7"/>
  <c r="G538" i="7"/>
  <c r="G534" i="7"/>
  <c r="G530" i="7"/>
  <c r="G526" i="7"/>
  <c r="G522" i="7"/>
  <c r="G518" i="7"/>
  <c r="G514" i="7"/>
  <c r="G510" i="7"/>
  <c r="G491" i="7"/>
  <c r="E491" i="7"/>
  <c r="F491" i="7" s="1"/>
  <c r="G577" i="7"/>
  <c r="G573" i="7"/>
  <c r="G569" i="7"/>
  <c r="G565" i="7"/>
  <c r="G509" i="7"/>
  <c r="G508" i="7"/>
  <c r="E505" i="7"/>
  <c r="F505" i="7" s="1"/>
  <c r="G500" i="7"/>
  <c r="E499" i="7"/>
  <c r="F499" i="7" s="1"/>
  <c r="E497" i="7"/>
  <c r="F497" i="7" s="1"/>
  <c r="G495" i="7"/>
  <c r="E495" i="7"/>
  <c r="F495" i="7" s="1"/>
  <c r="E493" i="7"/>
  <c r="F493" i="7" s="1"/>
  <c r="G493" i="7"/>
  <c r="E501" i="7"/>
  <c r="F501" i="7" s="1"/>
  <c r="E479" i="7"/>
  <c r="F479" i="7" s="1"/>
  <c r="E471" i="7"/>
  <c r="F471" i="7" s="1"/>
  <c r="E463" i="7"/>
  <c r="F463" i="7" s="1"/>
  <c r="E455" i="7"/>
  <c r="F455" i="7" s="1"/>
  <c r="E447" i="7"/>
  <c r="F447" i="7" s="1"/>
  <c r="E439" i="7"/>
  <c r="F439" i="7" s="1"/>
  <c r="E431" i="7"/>
  <c r="F431" i="7" s="1"/>
  <c r="E423" i="7"/>
  <c r="F423" i="7" s="1"/>
  <c r="G423" i="7"/>
  <c r="E415" i="7"/>
  <c r="F415" i="7" s="1"/>
  <c r="G415" i="7"/>
  <c r="E398" i="7"/>
  <c r="F398" i="7" s="1"/>
  <c r="G398" i="7"/>
  <c r="E394" i="7"/>
  <c r="F394" i="7" s="1"/>
  <c r="G489" i="7"/>
  <c r="E487" i="7"/>
  <c r="F487" i="7" s="1"/>
  <c r="G485" i="7"/>
  <c r="E483" i="7"/>
  <c r="F483" i="7" s="1"/>
  <c r="E475" i="7"/>
  <c r="F475" i="7" s="1"/>
  <c r="E467" i="7"/>
  <c r="F467" i="7" s="1"/>
  <c r="E459" i="7"/>
  <c r="F459" i="7" s="1"/>
  <c r="E451" i="7"/>
  <c r="F451" i="7" s="1"/>
  <c r="E443" i="7"/>
  <c r="F443" i="7" s="1"/>
  <c r="E435" i="7"/>
  <c r="F435" i="7" s="1"/>
  <c r="E422" i="7"/>
  <c r="F422" i="7" s="1"/>
  <c r="G422" i="7"/>
  <c r="E414" i="7"/>
  <c r="F414" i="7" s="1"/>
  <c r="G414" i="7"/>
  <c r="E410" i="7"/>
  <c r="F410" i="7" s="1"/>
  <c r="G405" i="7"/>
  <c r="E405" i="7"/>
  <c r="F405" i="7" s="1"/>
  <c r="G401" i="7"/>
  <c r="G479" i="7"/>
  <c r="G471" i="7"/>
  <c r="G463" i="7"/>
  <c r="G455" i="7"/>
  <c r="G447" i="7"/>
  <c r="G439" i="7"/>
  <c r="G431" i="7"/>
  <c r="G425" i="7"/>
  <c r="G417" i="7"/>
  <c r="G394" i="7"/>
  <c r="E382" i="7"/>
  <c r="F382" i="7" s="1"/>
  <c r="G382" i="7"/>
  <c r="E427" i="7"/>
  <c r="F427" i="7" s="1"/>
  <c r="E419" i="7"/>
  <c r="F419" i="7" s="1"/>
  <c r="E409" i="7"/>
  <c r="F409" i="7" s="1"/>
  <c r="E406" i="7"/>
  <c r="F406" i="7" s="1"/>
  <c r="E378" i="7"/>
  <c r="F378" i="7" s="1"/>
  <c r="G378" i="7"/>
  <c r="E402" i="7"/>
  <c r="F402" i="7" s="1"/>
  <c r="E390" i="7"/>
  <c r="F390" i="7" s="1"/>
  <c r="G390" i="7"/>
  <c r="E374" i="7"/>
  <c r="F374" i="7" s="1"/>
  <c r="G374" i="7"/>
  <c r="E386" i="7"/>
  <c r="F386" i="7" s="1"/>
  <c r="G386" i="7"/>
  <c r="D24" i="3"/>
  <c r="BB9" i="4" l="1"/>
  <c r="I83" i="12"/>
  <c r="I97" i="12"/>
  <c r="I102" i="12"/>
  <c r="I98" i="12"/>
  <c r="I106" i="12"/>
  <c r="I129" i="12"/>
  <c r="I141" i="12"/>
  <c r="I164" i="12"/>
  <c r="I175" i="12"/>
  <c r="I184" i="12"/>
  <c r="I160" i="12"/>
  <c r="I168" i="12"/>
  <c r="I177" i="12"/>
  <c r="I185" i="12"/>
  <c r="I163" i="12"/>
  <c r="I182" i="12"/>
  <c r="I199" i="12"/>
  <c r="I197" i="12"/>
  <c r="I205" i="12"/>
  <c r="I209" i="12"/>
  <c r="I217" i="12"/>
  <c r="I233" i="12"/>
  <c r="I186" i="12"/>
  <c r="I191" i="12"/>
  <c r="I195" i="12"/>
  <c r="I203" i="12"/>
  <c r="I194" i="12"/>
  <c r="I202" i="12"/>
  <c r="I231" i="12"/>
  <c r="I214" i="12"/>
  <c r="I260" i="12"/>
  <c r="I277" i="12"/>
  <c r="I306" i="12"/>
  <c r="I246" i="12"/>
  <c r="I251" i="12"/>
  <c r="I258" i="12"/>
  <c r="I267" i="12"/>
  <c r="I274" i="12"/>
  <c r="I283" i="12"/>
  <c r="I290" i="12"/>
  <c r="I299" i="12"/>
  <c r="I307" i="12"/>
  <c r="I196" i="12"/>
  <c r="I216" i="12"/>
  <c r="I234" i="12"/>
  <c r="I249" i="12"/>
  <c r="I257" i="12"/>
  <c r="I265" i="12"/>
  <c r="I273" i="12"/>
  <c r="I281" i="12"/>
  <c r="I289" i="12"/>
  <c r="I220" i="12"/>
  <c r="I238" i="12"/>
  <c r="I270" i="12"/>
  <c r="I293" i="12"/>
  <c r="I322" i="12"/>
  <c r="I337" i="12"/>
  <c r="I319" i="12"/>
  <c r="I336" i="12"/>
  <c r="I279" i="12"/>
  <c r="I326" i="12"/>
  <c r="I301" i="12"/>
  <c r="I313" i="12"/>
  <c r="I350" i="12"/>
  <c r="I367" i="12"/>
  <c r="I383" i="12"/>
  <c r="I397" i="12"/>
  <c r="I415" i="12"/>
  <c r="I431" i="12"/>
  <c r="I365" i="12"/>
  <c r="I385" i="12"/>
  <c r="I401" i="12"/>
  <c r="I418" i="12"/>
  <c r="I424" i="12"/>
  <c r="I432" i="12"/>
  <c r="I348" i="12"/>
  <c r="I349" i="12"/>
  <c r="I364" i="12"/>
  <c r="I375" i="12"/>
  <c r="I392" i="12"/>
  <c r="I422" i="12"/>
  <c r="I433" i="12"/>
  <c r="I501" i="12"/>
  <c r="I531" i="12"/>
  <c r="I550" i="12"/>
  <c r="I447" i="12"/>
  <c r="I462" i="12"/>
  <c r="I470" i="12"/>
  <c r="I473" i="12"/>
  <c r="I489" i="12"/>
  <c r="I505" i="12"/>
  <c r="I522" i="12"/>
  <c r="I538" i="12"/>
  <c r="I369" i="12"/>
  <c r="I453" i="12"/>
  <c r="I446" i="12"/>
  <c r="I469" i="12"/>
  <c r="I493" i="12"/>
  <c r="I541" i="12"/>
  <c r="I558" i="12"/>
  <c r="I468" i="12"/>
  <c r="I482" i="12"/>
  <c r="I496" i="12"/>
  <c r="I514" i="12"/>
  <c r="I529" i="12"/>
  <c r="I544" i="12"/>
  <c r="I507" i="12"/>
  <c r="I573" i="12"/>
  <c r="I582" i="12"/>
  <c r="I589" i="12"/>
  <c r="I598" i="12"/>
  <c r="I617" i="12"/>
  <c r="I633" i="12"/>
  <c r="I649" i="12"/>
  <c r="I516" i="12"/>
  <c r="I556" i="12"/>
  <c r="I580" i="12"/>
  <c r="I595" i="12"/>
  <c r="I620" i="12"/>
  <c r="I635" i="12"/>
  <c r="I650" i="12"/>
  <c r="I664" i="12"/>
  <c r="I672" i="12"/>
  <c r="I680" i="12"/>
  <c r="I688" i="12"/>
  <c r="I708" i="12"/>
  <c r="I720" i="12"/>
  <c r="I728" i="12"/>
  <c r="I645" i="12"/>
  <c r="I532" i="12"/>
  <c r="I560" i="12"/>
  <c r="I569" i="12"/>
  <c r="I578" i="12"/>
  <c r="I585" i="12"/>
  <c r="I594" i="12"/>
  <c r="I601" i="12"/>
  <c r="I607" i="12"/>
  <c r="I623" i="12"/>
  <c r="I639" i="12"/>
  <c r="I655" i="12"/>
  <c r="I677" i="12"/>
  <c r="I693" i="12"/>
  <c r="I709" i="12"/>
  <c r="I725" i="12"/>
  <c r="I548" i="12"/>
  <c r="I552" i="12"/>
  <c r="I563" i="12"/>
  <c r="I568" i="12"/>
  <c r="I576" i="12"/>
  <c r="I584" i="12"/>
  <c r="I592" i="12"/>
  <c r="I600" i="12"/>
  <c r="I610" i="12"/>
  <c r="I658" i="12"/>
  <c r="I670" i="12"/>
  <c r="I690" i="12"/>
  <c r="I659" i="12"/>
  <c r="I72" i="12"/>
  <c r="I112" i="12"/>
  <c r="I130" i="12"/>
  <c r="I101" i="12"/>
  <c r="I114" i="12"/>
  <c r="I145" i="12"/>
  <c r="I113" i="12"/>
  <c r="I133" i="12"/>
  <c r="I69" i="12"/>
  <c r="I85" i="12"/>
  <c r="I79" i="12"/>
  <c r="I95" i="12"/>
  <c r="I74" i="12"/>
  <c r="I100" i="12"/>
  <c r="I105" i="12"/>
  <c r="I76" i="12"/>
  <c r="I94" i="12"/>
  <c r="I110" i="12"/>
  <c r="I126" i="12"/>
  <c r="I82" i="12"/>
  <c r="I115" i="12"/>
  <c r="I123" i="12"/>
  <c r="I131" i="12"/>
  <c r="I116" i="12"/>
  <c r="I146" i="12"/>
  <c r="I154" i="12"/>
  <c r="I135" i="12"/>
  <c r="I140" i="12"/>
  <c r="I156" i="12"/>
  <c r="I142" i="12"/>
  <c r="I149" i="12"/>
  <c r="I150" i="12"/>
  <c r="I178" i="12"/>
  <c r="I158" i="12"/>
  <c r="I171" i="12"/>
  <c r="I183" i="12"/>
  <c r="I190" i="12"/>
  <c r="I207" i="12"/>
  <c r="I193" i="12"/>
  <c r="I206" i="12"/>
  <c r="I210" i="12"/>
  <c r="I221" i="12"/>
  <c r="I237" i="12"/>
  <c r="I189" i="12"/>
  <c r="I187" i="12"/>
  <c r="I227" i="12"/>
  <c r="I243" i="12"/>
  <c r="I213" i="12"/>
  <c r="I240" i="12"/>
  <c r="I248" i="12"/>
  <c r="I253" i="12"/>
  <c r="I268" i="12"/>
  <c r="I285" i="12"/>
  <c r="I298" i="12"/>
  <c r="I310" i="12"/>
  <c r="I295" i="12"/>
  <c r="I204" i="12"/>
  <c r="I218" i="12"/>
  <c r="I296" i="12"/>
  <c r="I304" i="12"/>
  <c r="I222" i="12"/>
  <c r="I262" i="12"/>
  <c r="I294" i="12"/>
  <c r="I305" i="12"/>
  <c r="I329" i="12"/>
  <c r="I346" i="12"/>
  <c r="I353" i="12"/>
  <c r="I312" i="12"/>
  <c r="I327" i="12"/>
  <c r="I308" i="12"/>
  <c r="I317" i="12"/>
  <c r="I334" i="12"/>
  <c r="I341" i="12"/>
  <c r="I315" i="12"/>
  <c r="I323" i="12"/>
  <c r="I331" i="12"/>
  <c r="I339" i="12"/>
  <c r="I347" i="12"/>
  <c r="I361" i="12"/>
  <c r="I377" i="12"/>
  <c r="I393" i="12"/>
  <c r="I409" i="12"/>
  <c r="I360" i="12"/>
  <c r="I368" i="12"/>
  <c r="I384" i="12"/>
  <c r="I398" i="12"/>
  <c r="I416" i="12"/>
  <c r="I370" i="12"/>
  <c r="I386" i="12"/>
  <c r="I402" i="12"/>
  <c r="I419" i="12"/>
  <c r="I363" i="12"/>
  <c r="I342" i="12"/>
  <c r="I376" i="12"/>
  <c r="I406" i="12"/>
  <c r="I423" i="12"/>
  <c r="I429" i="12"/>
  <c r="I445" i="12"/>
  <c r="I394" i="12"/>
  <c r="I421" i="12"/>
  <c r="I454" i="12"/>
  <c r="I465" i="12"/>
  <c r="I483" i="12"/>
  <c r="I502" i="12"/>
  <c r="I515" i="12"/>
  <c r="I533" i="12"/>
  <c r="I434" i="12"/>
  <c r="I464" i="12"/>
  <c r="I474" i="12"/>
  <c r="I490" i="12"/>
  <c r="I506" i="12"/>
  <c r="I519" i="12"/>
  <c r="I535" i="12"/>
  <c r="I373" i="12"/>
  <c r="I440" i="12"/>
  <c r="I461" i="12"/>
  <c r="I477" i="12"/>
  <c r="I494" i="12"/>
  <c r="I542" i="12"/>
  <c r="I442" i="12"/>
  <c r="I448" i="12"/>
  <c r="I458" i="12"/>
  <c r="I479" i="12"/>
  <c r="I497" i="12"/>
  <c r="I511" i="12"/>
  <c r="I530" i="12"/>
  <c r="I545" i="12"/>
  <c r="I559" i="12"/>
  <c r="I456" i="12"/>
  <c r="I509" i="12"/>
  <c r="I523" i="12"/>
  <c r="I571" i="12"/>
  <c r="I588" i="12"/>
  <c r="I603" i="12"/>
  <c r="I621" i="12"/>
  <c r="I636" i="12"/>
  <c r="I651" i="12"/>
  <c r="I696" i="12"/>
  <c r="I716" i="12"/>
  <c r="I722" i="12"/>
  <c r="I525" i="12"/>
  <c r="I539" i="12"/>
  <c r="I608" i="12"/>
  <c r="I624" i="12"/>
  <c r="I640" i="12"/>
  <c r="I656" i="12"/>
  <c r="I665" i="12"/>
  <c r="I681" i="12"/>
  <c r="I697" i="12"/>
  <c r="I713" i="12"/>
  <c r="I729" i="12"/>
  <c r="I476" i="12"/>
  <c r="I566" i="12"/>
  <c r="I551" i="12"/>
  <c r="I565" i="12"/>
  <c r="I611" i="12"/>
  <c r="I660" i="12"/>
  <c r="I674" i="12"/>
  <c r="I642" i="12"/>
  <c r="I661" i="12"/>
  <c r="I67" i="12"/>
  <c r="I80" i="12"/>
  <c r="I70" i="12"/>
  <c r="I128" i="12"/>
  <c r="I132" i="12"/>
  <c r="I73" i="12"/>
  <c r="I75" i="12"/>
  <c r="I91" i="12"/>
  <c r="I78" i="12"/>
  <c r="I103" i="12"/>
  <c r="I122" i="12"/>
  <c r="I108" i="12"/>
  <c r="I66" i="12"/>
  <c r="I84" i="12"/>
  <c r="I120" i="12"/>
  <c r="I147" i="12"/>
  <c r="I136" i="12"/>
  <c r="I137" i="12"/>
  <c r="I143" i="12"/>
  <c r="I151" i="12"/>
  <c r="I170" i="12"/>
  <c r="I167" i="12"/>
  <c r="I173" i="12"/>
  <c r="I188" i="12"/>
  <c r="I162" i="12"/>
  <c r="I179" i="12"/>
  <c r="I159" i="12"/>
  <c r="I165" i="12"/>
  <c r="I180" i="12"/>
  <c r="I200" i="12"/>
  <c r="I198" i="12"/>
  <c r="I211" i="12"/>
  <c r="I225" i="12"/>
  <c r="I192" i="12"/>
  <c r="I215" i="12"/>
  <c r="I201" i="12"/>
  <c r="I223" i="12"/>
  <c r="I239" i="12"/>
  <c r="I224" i="12"/>
  <c r="I241" i="12"/>
  <c r="I261" i="12"/>
  <c r="I276" i="12"/>
  <c r="I302" i="12"/>
  <c r="I314" i="12"/>
  <c r="I228" i="12"/>
  <c r="I250" i="12"/>
  <c r="I259" i="12"/>
  <c r="I266" i="12"/>
  <c r="I275" i="12"/>
  <c r="I282" i="12"/>
  <c r="I291" i="12"/>
  <c r="I303" i="12"/>
  <c r="I242" i="12"/>
  <c r="I256" i="12"/>
  <c r="I264" i="12"/>
  <c r="I272" i="12"/>
  <c r="I280" i="12"/>
  <c r="I288" i="12"/>
  <c r="I254" i="12"/>
  <c r="I271" i="12"/>
  <c r="I278" i="12"/>
  <c r="I286" i="12"/>
  <c r="I321" i="12"/>
  <c r="I338" i="12"/>
  <c r="I320" i="12"/>
  <c r="I335" i="12"/>
  <c r="I255" i="12"/>
  <c r="I292" i="12"/>
  <c r="I325" i="12"/>
  <c r="I245" i="12"/>
  <c r="I311" i="12"/>
  <c r="I357" i="12"/>
  <c r="I379" i="12"/>
  <c r="I395" i="12"/>
  <c r="I412" i="12"/>
  <c r="I351" i="12"/>
  <c r="I381" i="12"/>
  <c r="I399" i="12"/>
  <c r="I413" i="12"/>
  <c r="I427" i="12"/>
  <c r="I435" i="12"/>
  <c r="I371" i="12"/>
  <c r="I387" i="12"/>
  <c r="I403" i="12"/>
  <c r="I420" i="12"/>
  <c r="I428" i="12"/>
  <c r="I436" i="12"/>
  <c r="I359" i="12"/>
  <c r="I344" i="12"/>
  <c r="I362" i="12"/>
  <c r="I390" i="12"/>
  <c r="I407" i="12"/>
  <c r="I425" i="12"/>
  <c r="I441" i="12"/>
  <c r="I449" i="12"/>
  <c r="I444" i="12"/>
  <c r="I467" i="12"/>
  <c r="I485" i="12"/>
  <c r="I517" i="12"/>
  <c r="I534" i="12"/>
  <c r="I547" i="12"/>
  <c r="I405" i="12"/>
  <c r="I450" i="12"/>
  <c r="I471" i="12"/>
  <c r="I487" i="12"/>
  <c r="I503" i="12"/>
  <c r="I520" i="12"/>
  <c r="I536" i="12"/>
  <c r="I389" i="12"/>
  <c r="I438" i="12"/>
  <c r="I443" i="12"/>
  <c r="I463" i="12"/>
  <c r="I478" i="12"/>
  <c r="I526" i="12"/>
  <c r="I426" i="12"/>
  <c r="I466" i="12"/>
  <c r="I480" i="12"/>
  <c r="I498" i="12"/>
  <c r="I512" i="12"/>
  <c r="I527" i="12"/>
  <c r="I546" i="12"/>
  <c r="I561" i="12"/>
  <c r="I574" i="12"/>
  <c r="I581" i="12"/>
  <c r="I590" i="12"/>
  <c r="I597" i="12"/>
  <c r="I614" i="12"/>
  <c r="I630" i="12"/>
  <c r="I646" i="12"/>
  <c r="I662" i="12"/>
  <c r="I732" i="12"/>
  <c r="I475" i="12"/>
  <c r="I492" i="12"/>
  <c r="I564" i="12"/>
  <c r="I579" i="12"/>
  <c r="I596" i="12"/>
  <c r="I604" i="12"/>
  <c r="I618" i="12"/>
  <c r="I637" i="12"/>
  <c r="I652" i="12"/>
  <c r="I668" i="12"/>
  <c r="I676" i="12"/>
  <c r="I684" i="12"/>
  <c r="I704" i="12"/>
  <c r="I698" i="12"/>
  <c r="I508" i="12"/>
  <c r="I553" i="12"/>
  <c r="I570" i="12"/>
  <c r="I577" i="12"/>
  <c r="I586" i="12"/>
  <c r="I593" i="12"/>
  <c r="I602" i="12"/>
  <c r="I609" i="12"/>
  <c r="I625" i="12"/>
  <c r="I641" i="12"/>
  <c r="I657" i="12"/>
  <c r="I669" i="12"/>
  <c r="I685" i="12"/>
  <c r="I701" i="12"/>
  <c r="I717" i="12"/>
  <c r="I733" i="12"/>
  <c r="I484" i="12"/>
  <c r="I524" i="12"/>
  <c r="I562" i="12"/>
  <c r="I554" i="12"/>
  <c r="I567" i="12"/>
  <c r="I575" i="12"/>
  <c r="I583" i="12"/>
  <c r="I591" i="12"/>
  <c r="I599" i="12"/>
  <c r="I612" i="12"/>
  <c r="I627" i="12"/>
  <c r="I678" i="12"/>
  <c r="I706" i="12"/>
  <c r="I644" i="12"/>
  <c r="I81" i="12"/>
  <c r="I90" i="12"/>
  <c r="I92" i="12"/>
  <c r="I109" i="12"/>
  <c r="I139" i="12"/>
  <c r="I89" i="12"/>
  <c r="I77" i="12"/>
  <c r="I93" i="12"/>
  <c r="I71" i="12"/>
  <c r="I87" i="12"/>
  <c r="I88" i="12"/>
  <c r="I99" i="12"/>
  <c r="I104" i="12"/>
  <c r="I111" i="12"/>
  <c r="I118" i="12"/>
  <c r="I96" i="12"/>
  <c r="I119" i="12"/>
  <c r="I127" i="12"/>
  <c r="I68" i="12"/>
  <c r="I86" i="12"/>
  <c r="I124" i="12"/>
  <c r="I121" i="12"/>
  <c r="I148" i="12"/>
  <c r="I107" i="12"/>
  <c r="I125" i="12"/>
  <c r="I134" i="12"/>
  <c r="I138" i="12"/>
  <c r="I152" i="12"/>
  <c r="I117" i="12"/>
  <c r="I144" i="12"/>
  <c r="I153" i="12"/>
  <c r="I161" i="12"/>
  <c r="I172" i="12"/>
  <c r="I155" i="12"/>
  <c r="I169" i="12"/>
  <c r="I174" i="12"/>
  <c r="I157" i="12"/>
  <c r="I166" i="12"/>
  <c r="I176" i="12"/>
  <c r="I181" i="12"/>
  <c r="I208" i="12"/>
  <c r="I229" i="12"/>
  <c r="I219" i="12"/>
  <c r="I235" i="12"/>
  <c r="I247" i="12"/>
  <c r="I226" i="12"/>
  <c r="I252" i="12"/>
  <c r="I269" i="12"/>
  <c r="I284" i="12"/>
  <c r="I230" i="12"/>
  <c r="I244" i="12"/>
  <c r="I212" i="12"/>
  <c r="I232" i="12"/>
  <c r="I300" i="12"/>
  <c r="I236" i="12"/>
  <c r="I309" i="12"/>
  <c r="I330" i="12"/>
  <c r="I345" i="12"/>
  <c r="I354" i="12"/>
  <c r="I328" i="12"/>
  <c r="I343" i="12"/>
  <c r="I263" i="12"/>
  <c r="I297" i="12"/>
  <c r="I318" i="12"/>
  <c r="I333" i="12"/>
  <c r="I287" i="12"/>
  <c r="I316" i="12"/>
  <c r="I324" i="12"/>
  <c r="I332" i="12"/>
  <c r="I340" i="12"/>
  <c r="I355" i="12"/>
  <c r="I358" i="12"/>
  <c r="I380" i="12"/>
  <c r="I396" i="12"/>
  <c r="I366" i="12"/>
  <c r="I382" i="12"/>
  <c r="I400" i="12"/>
  <c r="I414" i="12"/>
  <c r="I439" i="12"/>
  <c r="I372" i="12"/>
  <c r="I388" i="12"/>
  <c r="I404" i="12"/>
  <c r="I417" i="12"/>
  <c r="I356" i="12"/>
  <c r="I374" i="12"/>
  <c r="I391" i="12"/>
  <c r="I408" i="12"/>
  <c r="I437" i="12"/>
  <c r="I378" i="12"/>
  <c r="I411" i="12"/>
  <c r="I430" i="12"/>
  <c r="I451" i="12"/>
  <c r="I459" i="12"/>
  <c r="I486" i="12"/>
  <c r="I499" i="12"/>
  <c r="I518" i="12"/>
  <c r="I549" i="12"/>
  <c r="I472" i="12"/>
  <c r="I488" i="12"/>
  <c r="I504" i="12"/>
  <c r="I521" i="12"/>
  <c r="I537" i="12"/>
  <c r="I352" i="12"/>
  <c r="I457" i="12"/>
  <c r="I510" i="12"/>
  <c r="I557" i="12"/>
  <c r="I410" i="12"/>
  <c r="I455" i="12"/>
  <c r="I460" i="12"/>
  <c r="I481" i="12"/>
  <c r="I495" i="12"/>
  <c r="I513" i="12"/>
  <c r="I528" i="12"/>
  <c r="I543" i="12"/>
  <c r="I500" i="12"/>
  <c r="I540" i="12"/>
  <c r="I616" i="12"/>
  <c r="I632" i="12"/>
  <c r="I648" i="12"/>
  <c r="I572" i="12"/>
  <c r="I587" i="12"/>
  <c r="I605" i="12"/>
  <c r="I619" i="12"/>
  <c r="I634" i="12"/>
  <c r="I653" i="12"/>
  <c r="I692" i="12"/>
  <c r="I700" i="12"/>
  <c r="I712" i="12"/>
  <c r="I555" i="12"/>
  <c r="I673" i="12"/>
  <c r="I689" i="12"/>
  <c r="I705" i="12"/>
  <c r="I721" i="12"/>
  <c r="I452" i="12"/>
  <c r="I491" i="12"/>
  <c r="I613" i="12"/>
  <c r="I629" i="12"/>
  <c r="I666" i="12"/>
  <c r="I714" i="12"/>
  <c r="I628" i="12"/>
  <c r="I686" i="12"/>
  <c r="BB10" i="4"/>
  <c r="D25" i="3"/>
  <c r="E9" i="8" l="1"/>
  <c r="E17" i="8" s="1"/>
  <c r="F9" i="8"/>
  <c r="F17" i="8" s="1"/>
  <c r="D9" i="8"/>
  <c r="D17" i="8" s="1"/>
  <c r="D13" i="8" l="1"/>
  <c r="D20" i="3" s="1"/>
  <c r="F10" i="8"/>
  <c r="E10" i="8"/>
  <c r="E15" i="8"/>
  <c r="E13" i="8"/>
  <c r="E20" i="3" s="1"/>
  <c r="E14" i="8"/>
  <c r="F14" i="8"/>
  <c r="F15" i="8"/>
  <c r="D16" i="8"/>
  <c r="D21" i="3" s="1"/>
  <c r="F13" i="8"/>
  <c r="F20" i="3" s="1"/>
  <c r="D15" i="8"/>
  <c r="E16" i="8"/>
  <c r="E21" i="3" s="1"/>
  <c r="D14" i="8"/>
  <c r="F16" i="8"/>
  <c r="F21" i="3" s="1"/>
  <c r="V7" i="4" l="1"/>
  <c r="AC7" i="4" s="1"/>
  <c r="V375" i="4"/>
  <c r="AC375" i="4" s="1"/>
  <c r="V380" i="4"/>
  <c r="AC380" i="4" s="1"/>
  <c r="V383" i="4"/>
  <c r="AC383" i="4" s="1"/>
  <c r="V388" i="4"/>
  <c r="AC388" i="4" s="1"/>
  <c r="V391" i="4"/>
  <c r="AC391" i="4" s="1"/>
  <c r="V396" i="4"/>
  <c r="AC396" i="4" s="1"/>
  <c r="V399" i="4"/>
  <c r="AC399" i="4" s="1"/>
  <c r="V403" i="4"/>
  <c r="AC403" i="4" s="1"/>
  <c r="V408" i="4"/>
  <c r="AC408" i="4" s="1"/>
  <c r="V414" i="4"/>
  <c r="AC414" i="4" s="1"/>
  <c r="V417" i="4"/>
  <c r="AC417" i="4" s="1"/>
  <c r="V426" i="4"/>
  <c r="AC426" i="4" s="1"/>
  <c r="V428" i="4"/>
  <c r="AC428" i="4" s="1"/>
  <c r="V431" i="4"/>
  <c r="AC431" i="4" s="1"/>
  <c r="V437" i="4"/>
  <c r="AC437" i="4" s="1"/>
  <c r="V440" i="4"/>
  <c r="AC440" i="4" s="1"/>
  <c r="V443" i="4"/>
  <c r="AC443" i="4" s="1"/>
  <c r="V445" i="4"/>
  <c r="AC445" i="4" s="1"/>
  <c r="V446" i="4"/>
  <c r="AC446" i="4" s="1"/>
  <c r="V450" i="4"/>
  <c r="AC450" i="4" s="1"/>
  <c r="V453" i="4"/>
  <c r="AC453" i="4" s="1"/>
  <c r="V457" i="4"/>
  <c r="AC457" i="4" s="1"/>
  <c r="V460" i="4"/>
  <c r="AC460" i="4" s="1"/>
  <c r="V463" i="4"/>
  <c r="AC463" i="4" s="1"/>
  <c r="V467" i="4"/>
  <c r="AC467" i="4" s="1"/>
  <c r="V470" i="4"/>
  <c r="AC470" i="4" s="1"/>
  <c r="V474" i="4"/>
  <c r="AC474" i="4" s="1"/>
  <c r="V477" i="4"/>
  <c r="AC477" i="4" s="1"/>
  <c r="V480" i="4"/>
  <c r="AC480" i="4" s="1"/>
  <c r="V484" i="4"/>
  <c r="AC484" i="4" s="1"/>
  <c r="V487" i="4"/>
  <c r="AC487" i="4" s="1"/>
  <c r="V491" i="4"/>
  <c r="AC491" i="4" s="1"/>
  <c r="V494" i="4"/>
  <c r="AC494" i="4" s="1"/>
  <c r="V497" i="4"/>
  <c r="AC497" i="4" s="1"/>
  <c r="V500" i="4"/>
  <c r="AC500" i="4" s="1"/>
  <c r="V501" i="4"/>
  <c r="AC501" i="4" s="1"/>
  <c r="V505" i="4"/>
  <c r="AC505" i="4" s="1"/>
  <c r="V514" i="4"/>
  <c r="AC514" i="4" s="1"/>
  <c r="V518" i="4"/>
  <c r="AC518" i="4" s="1"/>
  <c r="V522" i="4"/>
  <c r="AC522" i="4" s="1"/>
  <c r="V524" i="4"/>
  <c r="AC524" i="4" s="1"/>
  <c r="V527" i="4"/>
  <c r="AC527" i="4" s="1"/>
  <c r="V537" i="4"/>
  <c r="AC537" i="4" s="1"/>
  <c r="V541" i="4"/>
  <c r="AC541" i="4" s="1"/>
  <c r="V544" i="4"/>
  <c r="AC544" i="4" s="1"/>
  <c r="V548" i="4"/>
  <c r="AC548" i="4" s="1"/>
  <c r="V550" i="4"/>
  <c r="AC550" i="4" s="1"/>
  <c r="V553" i="4"/>
  <c r="AC553" i="4" s="1"/>
  <c r="V556" i="4"/>
  <c r="AC556" i="4" s="1"/>
  <c r="V558" i="4"/>
  <c r="AC558" i="4" s="1"/>
  <c r="V561" i="4"/>
  <c r="AC561" i="4" s="1"/>
  <c r="V564" i="4"/>
  <c r="AC564" i="4" s="1"/>
  <c r="V566" i="4"/>
  <c r="AC566" i="4" s="1"/>
  <c r="V569" i="4"/>
  <c r="AC569" i="4" s="1"/>
  <c r="V572" i="4"/>
  <c r="AC572" i="4" s="1"/>
  <c r="V574" i="4"/>
  <c r="AC574" i="4" s="1"/>
  <c r="V575" i="4"/>
  <c r="AC575" i="4" s="1"/>
  <c r="V579" i="4"/>
  <c r="AC579" i="4" s="1"/>
  <c r="V582" i="4"/>
  <c r="AC582" i="4" s="1"/>
  <c r="V589" i="4"/>
  <c r="AC589" i="4" s="1"/>
  <c r="V595" i="4"/>
  <c r="AC595" i="4" s="1"/>
  <c r="V598" i="4"/>
  <c r="AC598" i="4" s="1"/>
  <c r="V601" i="4"/>
  <c r="AC601" i="4" s="1"/>
  <c r="V374" i="4"/>
  <c r="AC374" i="4" s="1"/>
  <c r="V377" i="4"/>
  <c r="AC377" i="4" s="1"/>
  <c r="V382" i="4"/>
  <c r="AC382" i="4" s="1"/>
  <c r="V385" i="4"/>
  <c r="AC385" i="4" s="1"/>
  <c r="V390" i="4"/>
  <c r="AC390" i="4" s="1"/>
  <c r="V393" i="4"/>
  <c r="AC393" i="4" s="1"/>
  <c r="V398" i="4"/>
  <c r="AC398" i="4" s="1"/>
  <c r="V402" i="4"/>
  <c r="AC402" i="4" s="1"/>
  <c r="V405" i="4"/>
  <c r="AC405" i="4" s="1"/>
  <c r="V411" i="4"/>
  <c r="AC411" i="4" s="1"/>
  <c r="V413" i="4"/>
  <c r="AC413" i="4" s="1"/>
  <c r="V416" i="4"/>
  <c r="AC416" i="4" s="1"/>
  <c r="V419" i="4"/>
  <c r="AC419" i="4" s="1"/>
  <c r="V422" i="4"/>
  <c r="AC422" i="4" s="1"/>
  <c r="V425" i="4"/>
  <c r="AC425" i="4" s="1"/>
  <c r="V434" i="4"/>
  <c r="AC434" i="4" s="1"/>
  <c r="V436" i="4"/>
  <c r="AC436" i="4" s="1"/>
  <c r="V439" i="4"/>
  <c r="AC439" i="4" s="1"/>
  <c r="V449" i="4"/>
  <c r="AC449" i="4" s="1"/>
  <c r="V452" i="4"/>
  <c r="AC452" i="4" s="1"/>
  <c r="V456" i="4"/>
  <c r="AC456" i="4" s="1"/>
  <c r="V462" i="4"/>
  <c r="AC462" i="4" s="1"/>
  <c r="V466" i="4"/>
  <c r="AC466" i="4" s="1"/>
  <c r="V473" i="4"/>
  <c r="AC473" i="4" s="1"/>
  <c r="V476" i="4"/>
  <c r="AC476" i="4" s="1"/>
  <c r="V479" i="4"/>
  <c r="AC479" i="4" s="1"/>
  <c r="V483" i="4"/>
  <c r="AC483" i="4" s="1"/>
  <c r="V486" i="4"/>
  <c r="AC486" i="4" s="1"/>
  <c r="V490" i="4"/>
  <c r="AC490" i="4" s="1"/>
  <c r="V493" i="4"/>
  <c r="AC493" i="4" s="1"/>
  <c r="V496" i="4"/>
  <c r="AC496" i="4" s="1"/>
  <c r="V499" i="4"/>
  <c r="AC499" i="4" s="1"/>
  <c r="V504" i="4"/>
  <c r="AC504" i="4" s="1"/>
  <c r="V507" i="4"/>
  <c r="AC507" i="4" s="1"/>
  <c r="V510" i="4"/>
  <c r="AC510" i="4" s="1"/>
  <c r="V513" i="4"/>
  <c r="AC513" i="4" s="1"/>
  <c r="V516" i="4"/>
  <c r="AC516" i="4" s="1"/>
  <c r="V517" i="4"/>
  <c r="AC517" i="4" s="1"/>
  <c r="V521" i="4"/>
  <c r="AC521" i="4" s="1"/>
  <c r="V530" i="4"/>
  <c r="AC530" i="4" s="1"/>
  <c r="V533" i="4"/>
  <c r="AC533" i="4" s="1"/>
  <c r="V536" i="4"/>
  <c r="AC536" i="4" s="1"/>
  <c r="V539" i="4"/>
  <c r="AC539" i="4" s="1"/>
  <c r="V540" i="4"/>
  <c r="AC540" i="4" s="1"/>
  <c r="V543" i="4"/>
  <c r="AC543" i="4" s="1"/>
  <c r="V547" i="4"/>
  <c r="AC547" i="4" s="1"/>
  <c r="V555" i="4"/>
  <c r="AC555" i="4" s="1"/>
  <c r="V563" i="4"/>
  <c r="AC563" i="4" s="1"/>
  <c r="V571" i="4"/>
  <c r="AC571" i="4" s="1"/>
  <c r="V578" i="4"/>
  <c r="AC578" i="4" s="1"/>
  <c r="V584" i="4"/>
  <c r="AC584" i="4" s="1"/>
  <c r="V586" i="4"/>
  <c r="AC586" i="4" s="1"/>
  <c r="V592" i="4"/>
  <c r="AC592" i="4" s="1"/>
  <c r="V594" i="4"/>
  <c r="AC594" i="4" s="1"/>
  <c r="V597" i="4"/>
  <c r="AC597" i="4" s="1"/>
  <c r="V376" i="4"/>
  <c r="AC376" i="4" s="1"/>
  <c r="V379" i="4"/>
  <c r="AC379" i="4" s="1"/>
  <c r="V384" i="4"/>
  <c r="AC384" i="4" s="1"/>
  <c r="V387" i="4"/>
  <c r="AC387" i="4" s="1"/>
  <c r="V392" i="4"/>
  <c r="AC392" i="4" s="1"/>
  <c r="V395" i="4"/>
  <c r="AC395" i="4" s="1"/>
  <c r="V401" i="4"/>
  <c r="AC401" i="4" s="1"/>
  <c r="V404" i="4"/>
  <c r="AC404" i="4" s="1"/>
  <c r="V407" i="4"/>
  <c r="AC407" i="4" s="1"/>
  <c r="V410" i="4"/>
  <c r="AC410" i="4" s="1"/>
  <c r="V418" i="4"/>
  <c r="AC418" i="4" s="1"/>
  <c r="V424" i="4"/>
  <c r="AC424" i="4" s="1"/>
  <c r="V427" i="4"/>
  <c r="AC427" i="4" s="1"/>
  <c r="V430" i="4"/>
  <c r="AC430" i="4" s="1"/>
  <c r="V433" i="4"/>
  <c r="AC433" i="4" s="1"/>
  <c r="V442" i="4"/>
  <c r="AC442" i="4" s="1"/>
  <c r="V444" i="4"/>
  <c r="AC444" i="4" s="1"/>
  <c r="V448" i="4"/>
  <c r="AC448" i="4" s="1"/>
  <c r="V455" i="4"/>
  <c r="AC455" i="4" s="1"/>
  <c r="V459" i="4"/>
  <c r="AC459" i="4" s="1"/>
  <c r="V465" i="4"/>
  <c r="AC465" i="4" s="1"/>
  <c r="V469" i="4"/>
  <c r="AC469" i="4" s="1"/>
  <c r="V472" i="4"/>
  <c r="AC472" i="4" s="1"/>
  <c r="V478" i="4"/>
  <c r="AC478" i="4" s="1"/>
  <c r="V482" i="4"/>
  <c r="AC482" i="4" s="1"/>
  <c r="V488" i="4"/>
  <c r="AC488" i="4" s="1"/>
  <c r="V489" i="4"/>
  <c r="AC489" i="4" s="1"/>
  <c r="V492" i="4"/>
  <c r="AC492" i="4" s="1"/>
  <c r="V495" i="4"/>
  <c r="AC495" i="4" s="1"/>
  <c r="V503" i="4"/>
  <c r="AC503" i="4" s="1"/>
  <c r="V509" i="4"/>
  <c r="AC509" i="4" s="1"/>
  <c r="V512" i="4"/>
  <c r="AC512" i="4" s="1"/>
  <c r="V515" i="4"/>
  <c r="AC515" i="4" s="1"/>
  <c r="V520" i="4"/>
  <c r="AC520" i="4" s="1"/>
  <c r="V523" i="4"/>
  <c r="AC523" i="4" s="1"/>
  <c r="V526" i="4"/>
  <c r="AC526" i="4" s="1"/>
  <c r="V529" i="4"/>
  <c r="AC529" i="4" s="1"/>
  <c r="V532" i="4"/>
  <c r="AC532" i="4" s="1"/>
  <c r="V538" i="4"/>
  <c r="AC538" i="4" s="1"/>
  <c r="V546" i="4"/>
  <c r="AC546" i="4" s="1"/>
  <c r="V549" i="4"/>
  <c r="AC549" i="4" s="1"/>
  <c r="V552" i="4"/>
  <c r="AC552" i="4" s="1"/>
  <c r="V554" i="4"/>
  <c r="AC554" i="4" s="1"/>
  <c r="V557" i="4"/>
  <c r="AC557" i="4" s="1"/>
  <c r="V560" i="4"/>
  <c r="AC560" i="4" s="1"/>
  <c r="V562" i="4"/>
  <c r="AC562" i="4" s="1"/>
  <c r="V565" i="4"/>
  <c r="AC565" i="4" s="1"/>
  <c r="V568" i="4"/>
  <c r="AC568" i="4" s="1"/>
  <c r="V570" i="4"/>
  <c r="AC570" i="4" s="1"/>
  <c r="V573" i="4"/>
  <c r="AC573" i="4" s="1"/>
  <c r="V577" i="4"/>
  <c r="AC577" i="4" s="1"/>
  <c r="V581" i="4"/>
  <c r="AC581" i="4" s="1"/>
  <c r="V583" i="4"/>
  <c r="AC583" i="4" s="1"/>
  <c r="V588" i="4"/>
  <c r="AC588" i="4" s="1"/>
  <c r="V591" i="4"/>
  <c r="AC591" i="4" s="1"/>
  <c r="V600" i="4"/>
  <c r="AC600" i="4" s="1"/>
  <c r="V602" i="4"/>
  <c r="AC602" i="4" s="1"/>
  <c r="V372" i="4"/>
  <c r="V373" i="4"/>
  <c r="AC373" i="4" s="1"/>
  <c r="V378" i="4"/>
  <c r="AC378" i="4" s="1"/>
  <c r="V381" i="4"/>
  <c r="AC381" i="4" s="1"/>
  <c r="V386" i="4"/>
  <c r="AC386" i="4" s="1"/>
  <c r="V389" i="4"/>
  <c r="AC389" i="4" s="1"/>
  <c r="V394" i="4"/>
  <c r="AC394" i="4" s="1"/>
  <c r="V397" i="4"/>
  <c r="AC397" i="4" s="1"/>
  <c r="V400" i="4"/>
  <c r="AC400" i="4" s="1"/>
  <c r="V406" i="4"/>
  <c r="AC406" i="4" s="1"/>
  <c r="V409" i="4"/>
  <c r="AC409" i="4" s="1"/>
  <c r="V412" i="4"/>
  <c r="AC412" i="4" s="1"/>
  <c r="V415" i="4"/>
  <c r="AC415" i="4" s="1"/>
  <c r="V420" i="4"/>
  <c r="AC420" i="4" s="1"/>
  <c r="V421" i="4"/>
  <c r="AC421" i="4" s="1"/>
  <c r="V423" i="4"/>
  <c r="AC423" i="4" s="1"/>
  <c r="V429" i="4"/>
  <c r="AC429" i="4" s="1"/>
  <c r="V432" i="4"/>
  <c r="AC432" i="4" s="1"/>
  <c r="V435" i="4"/>
  <c r="AC435" i="4" s="1"/>
  <c r="V438" i="4"/>
  <c r="AC438" i="4" s="1"/>
  <c r="V441" i="4"/>
  <c r="AC441" i="4" s="1"/>
  <c r="V447" i="4"/>
  <c r="AC447" i="4" s="1"/>
  <c r="V451" i="4"/>
  <c r="AC451" i="4" s="1"/>
  <c r="V454" i="4"/>
  <c r="AC454" i="4" s="1"/>
  <c r="V458" i="4"/>
  <c r="AC458" i="4" s="1"/>
  <c r="V461" i="4"/>
  <c r="AC461" i="4" s="1"/>
  <c r="V464" i="4"/>
  <c r="AC464" i="4" s="1"/>
  <c r="V468" i="4"/>
  <c r="AC468" i="4" s="1"/>
  <c r="V471" i="4"/>
  <c r="AC471" i="4" s="1"/>
  <c r="V475" i="4"/>
  <c r="AC475" i="4" s="1"/>
  <c r="V481" i="4"/>
  <c r="AC481" i="4" s="1"/>
  <c r="V485" i="4"/>
  <c r="AC485" i="4" s="1"/>
  <c r="V498" i="4"/>
  <c r="AC498" i="4" s="1"/>
  <c r="V502" i="4"/>
  <c r="AC502" i="4" s="1"/>
  <c r="V506" i="4"/>
  <c r="AC506" i="4" s="1"/>
  <c r="V508" i="4"/>
  <c r="AC508" i="4" s="1"/>
  <c r="V511" i="4"/>
  <c r="AC511" i="4" s="1"/>
  <c r="V519" i="4"/>
  <c r="AC519" i="4" s="1"/>
  <c r="V525" i="4"/>
  <c r="AC525" i="4" s="1"/>
  <c r="V528" i="4"/>
  <c r="AC528" i="4" s="1"/>
  <c r="V531" i="4"/>
  <c r="AC531" i="4" s="1"/>
  <c r="V534" i="4"/>
  <c r="AC534" i="4" s="1"/>
  <c r="V535" i="4"/>
  <c r="AC535" i="4" s="1"/>
  <c r="V542" i="4"/>
  <c r="AC542" i="4" s="1"/>
  <c r="V545" i="4"/>
  <c r="AC545" i="4" s="1"/>
  <c r="V551" i="4"/>
  <c r="AC551" i="4" s="1"/>
  <c r="V559" i="4"/>
  <c r="AC559" i="4" s="1"/>
  <c r="V567" i="4"/>
  <c r="AC567" i="4" s="1"/>
  <c r="V576" i="4"/>
  <c r="AC576" i="4" s="1"/>
  <c r="V580" i="4"/>
  <c r="AC580" i="4" s="1"/>
  <c r="V585" i="4"/>
  <c r="AC585" i="4" s="1"/>
  <c r="V587" i="4"/>
  <c r="AC587" i="4" s="1"/>
  <c r="V590" i="4"/>
  <c r="AC590" i="4" s="1"/>
  <c r="V593" i="4"/>
  <c r="AC593" i="4" s="1"/>
  <c r="V596" i="4"/>
  <c r="AC596" i="4" s="1"/>
  <c r="V599" i="4"/>
  <c r="AC599" i="4" s="1"/>
  <c r="V608" i="4"/>
  <c r="AC608" i="4" s="1"/>
  <c r="V610" i="4"/>
  <c r="AC610" i="4" s="1"/>
  <c r="V613" i="4"/>
  <c r="AC613" i="4" s="1"/>
  <c r="V619" i="4"/>
  <c r="AC619" i="4" s="1"/>
  <c r="V622" i="4"/>
  <c r="AC622" i="4" s="1"/>
  <c r="V625" i="4"/>
  <c r="AC625" i="4" s="1"/>
  <c r="V628" i="4"/>
  <c r="AC628" i="4" s="1"/>
  <c r="V631" i="4"/>
  <c r="AC631" i="4" s="1"/>
  <c r="V640" i="4"/>
  <c r="AC640" i="4" s="1"/>
  <c r="V642" i="4"/>
  <c r="AC642" i="4" s="1"/>
  <c r="V645" i="4"/>
  <c r="AC645" i="4" s="1"/>
  <c r="V651" i="4"/>
  <c r="AC651" i="4" s="1"/>
  <c r="V654" i="4"/>
  <c r="AC654" i="4" s="1"/>
  <c r="V657" i="4"/>
  <c r="AC657" i="4" s="1"/>
  <c r="V660" i="4"/>
  <c r="AC660" i="4" s="1"/>
  <c r="V663" i="4"/>
  <c r="AC663" i="4" s="1"/>
  <c r="V672" i="4"/>
  <c r="AC672" i="4" s="1"/>
  <c r="V674" i="4"/>
  <c r="AC674" i="4" s="1"/>
  <c r="V677" i="4"/>
  <c r="AC677" i="4" s="1"/>
  <c r="V683" i="4"/>
  <c r="AC683" i="4" s="1"/>
  <c r="V686" i="4"/>
  <c r="AC686" i="4" s="1"/>
  <c r="V689" i="4"/>
  <c r="AC689" i="4" s="1"/>
  <c r="V692" i="4"/>
  <c r="AC692" i="4" s="1"/>
  <c r="V695" i="4"/>
  <c r="AC695" i="4" s="1"/>
  <c r="V699" i="4"/>
  <c r="AC699" i="4" s="1"/>
  <c r="V703" i="4"/>
  <c r="AC703" i="4" s="1"/>
  <c r="V707" i="4"/>
  <c r="AC707" i="4" s="1"/>
  <c r="V711" i="4"/>
  <c r="AC711" i="4" s="1"/>
  <c r="V715" i="4"/>
  <c r="AC715" i="4" s="1"/>
  <c r="V719" i="4"/>
  <c r="AC719" i="4" s="1"/>
  <c r="V723" i="4"/>
  <c r="AC723" i="4" s="1"/>
  <c r="V727" i="4"/>
  <c r="AC727" i="4" s="1"/>
  <c r="V731" i="4"/>
  <c r="AC731" i="4" s="1"/>
  <c r="V735" i="4"/>
  <c r="AC735" i="4" s="1"/>
  <c r="V604" i="4"/>
  <c r="AC604" i="4" s="1"/>
  <c r="V607" i="4"/>
  <c r="AC607" i="4" s="1"/>
  <c r="V616" i="4"/>
  <c r="AC616" i="4" s="1"/>
  <c r="V618" i="4"/>
  <c r="AC618" i="4" s="1"/>
  <c r="V621" i="4"/>
  <c r="AC621" i="4" s="1"/>
  <c r="V627" i="4"/>
  <c r="AC627" i="4" s="1"/>
  <c r="V630" i="4"/>
  <c r="AC630" i="4" s="1"/>
  <c r="V633" i="4"/>
  <c r="AC633" i="4" s="1"/>
  <c r="V636" i="4"/>
  <c r="AC636" i="4" s="1"/>
  <c r="V639" i="4"/>
  <c r="AC639" i="4" s="1"/>
  <c r="V648" i="4"/>
  <c r="AC648" i="4" s="1"/>
  <c r="V650" i="4"/>
  <c r="AC650" i="4" s="1"/>
  <c r="V653" i="4"/>
  <c r="AC653" i="4" s="1"/>
  <c r="V659" i="4"/>
  <c r="AC659" i="4" s="1"/>
  <c r="V662" i="4"/>
  <c r="AC662" i="4" s="1"/>
  <c r="V665" i="4"/>
  <c r="AC665" i="4" s="1"/>
  <c r="V668" i="4"/>
  <c r="AC668" i="4" s="1"/>
  <c r="V671" i="4"/>
  <c r="AC671" i="4" s="1"/>
  <c r="V680" i="4"/>
  <c r="AC680" i="4" s="1"/>
  <c r="V682" i="4"/>
  <c r="AC682" i="4" s="1"/>
  <c r="V685" i="4"/>
  <c r="AC685" i="4" s="1"/>
  <c r="V691" i="4"/>
  <c r="AC691" i="4" s="1"/>
  <c r="V694" i="4"/>
  <c r="AC694" i="4" s="1"/>
  <c r="V698" i="4"/>
  <c r="AC698" i="4" s="1"/>
  <c r="V702" i="4"/>
  <c r="AC702" i="4" s="1"/>
  <c r="V706" i="4"/>
  <c r="AC706" i="4" s="1"/>
  <c r="V710" i="4"/>
  <c r="AC710" i="4" s="1"/>
  <c r="V714" i="4"/>
  <c r="AC714" i="4" s="1"/>
  <c r="V718" i="4"/>
  <c r="AC718" i="4" s="1"/>
  <c r="V722" i="4"/>
  <c r="AC722" i="4" s="1"/>
  <c r="V726" i="4"/>
  <c r="AC726" i="4" s="1"/>
  <c r="V730" i="4"/>
  <c r="AC730" i="4" s="1"/>
  <c r="V734" i="4"/>
  <c r="AC734" i="4" s="1"/>
  <c r="V603" i="4"/>
  <c r="AC603" i="4" s="1"/>
  <c r="V606" i="4"/>
  <c r="AC606" i="4" s="1"/>
  <c r="V609" i="4"/>
  <c r="AC609" i="4" s="1"/>
  <c r="V612" i="4"/>
  <c r="AC612" i="4" s="1"/>
  <c r="V615" i="4"/>
  <c r="AC615" i="4" s="1"/>
  <c r="V624" i="4"/>
  <c r="AC624" i="4" s="1"/>
  <c r="V626" i="4"/>
  <c r="AC626" i="4" s="1"/>
  <c r="V629" i="4"/>
  <c r="AC629" i="4" s="1"/>
  <c r="V635" i="4"/>
  <c r="AC635" i="4" s="1"/>
  <c r="V638" i="4"/>
  <c r="AC638" i="4" s="1"/>
  <c r="V641" i="4"/>
  <c r="AC641" i="4" s="1"/>
  <c r="V644" i="4"/>
  <c r="AC644" i="4" s="1"/>
  <c r="V647" i="4"/>
  <c r="AC647" i="4" s="1"/>
  <c r="V656" i="4"/>
  <c r="AC656" i="4" s="1"/>
  <c r="V658" i="4"/>
  <c r="AC658" i="4" s="1"/>
  <c r="V661" i="4"/>
  <c r="AC661" i="4" s="1"/>
  <c r="V667" i="4"/>
  <c r="AC667" i="4" s="1"/>
  <c r="V670" i="4"/>
  <c r="AC670" i="4" s="1"/>
  <c r="V673" i="4"/>
  <c r="AC673" i="4" s="1"/>
  <c r="V676" i="4"/>
  <c r="AC676" i="4" s="1"/>
  <c r="V679" i="4"/>
  <c r="AC679" i="4" s="1"/>
  <c r="V688" i="4"/>
  <c r="AC688" i="4" s="1"/>
  <c r="V690" i="4"/>
  <c r="AC690" i="4" s="1"/>
  <c r="V693" i="4"/>
  <c r="AC693" i="4" s="1"/>
  <c r="V697" i="4"/>
  <c r="AC697" i="4" s="1"/>
  <c r="V701" i="4"/>
  <c r="AC701" i="4" s="1"/>
  <c r="V705" i="4"/>
  <c r="AC705" i="4" s="1"/>
  <c r="V709" i="4"/>
  <c r="AC709" i="4" s="1"/>
  <c r="V713" i="4"/>
  <c r="AC713" i="4" s="1"/>
  <c r="V717" i="4"/>
  <c r="AC717" i="4" s="1"/>
  <c r="V721" i="4"/>
  <c r="AC721" i="4" s="1"/>
  <c r="V725" i="4"/>
  <c r="AC725" i="4" s="1"/>
  <c r="V729" i="4"/>
  <c r="AC729" i="4" s="1"/>
  <c r="V733" i="4"/>
  <c r="AC733" i="4" s="1"/>
  <c r="V605" i="4"/>
  <c r="AC605" i="4" s="1"/>
  <c r="V611" i="4"/>
  <c r="AC611" i="4" s="1"/>
  <c r="V614" i="4"/>
  <c r="AC614" i="4" s="1"/>
  <c r="V617" i="4"/>
  <c r="AC617" i="4" s="1"/>
  <c r="V620" i="4"/>
  <c r="AC620" i="4" s="1"/>
  <c r="V623" i="4"/>
  <c r="AC623" i="4" s="1"/>
  <c r="V632" i="4"/>
  <c r="AC632" i="4" s="1"/>
  <c r="V634" i="4"/>
  <c r="AC634" i="4" s="1"/>
  <c r="V637" i="4"/>
  <c r="AC637" i="4" s="1"/>
  <c r="V643" i="4"/>
  <c r="AC643" i="4" s="1"/>
  <c r="V646" i="4"/>
  <c r="AC646" i="4" s="1"/>
  <c r="V649" i="4"/>
  <c r="AC649" i="4" s="1"/>
  <c r="V652" i="4"/>
  <c r="AC652" i="4" s="1"/>
  <c r="V655" i="4"/>
  <c r="AC655" i="4" s="1"/>
  <c r="V664" i="4"/>
  <c r="AC664" i="4" s="1"/>
  <c r="V666" i="4"/>
  <c r="AC666" i="4" s="1"/>
  <c r="V669" i="4"/>
  <c r="AC669" i="4" s="1"/>
  <c r="V675" i="4"/>
  <c r="AC675" i="4" s="1"/>
  <c r="V678" i="4"/>
  <c r="AC678" i="4" s="1"/>
  <c r="V681" i="4"/>
  <c r="AC681" i="4" s="1"/>
  <c r="V684" i="4"/>
  <c r="AC684" i="4" s="1"/>
  <c r="V687" i="4"/>
  <c r="AC687" i="4" s="1"/>
  <c r="V696" i="4"/>
  <c r="AC696" i="4" s="1"/>
  <c r="V700" i="4"/>
  <c r="AC700" i="4" s="1"/>
  <c r="V704" i="4"/>
  <c r="AC704" i="4" s="1"/>
  <c r="V708" i="4"/>
  <c r="AC708" i="4" s="1"/>
  <c r="V712" i="4"/>
  <c r="AC712" i="4" s="1"/>
  <c r="V716" i="4"/>
  <c r="AC716" i="4" s="1"/>
  <c r="V720" i="4"/>
  <c r="AC720" i="4" s="1"/>
  <c r="V724" i="4"/>
  <c r="AC724" i="4" s="1"/>
  <c r="V728" i="4"/>
  <c r="AC728" i="4" s="1"/>
  <c r="V732" i="4"/>
  <c r="AC732" i="4" s="1"/>
  <c r="V736" i="4"/>
  <c r="AC736" i="4" s="1"/>
  <c r="G374" i="4"/>
  <c r="N374" i="4" s="1"/>
  <c r="G382" i="4"/>
  <c r="N382" i="4" s="1"/>
  <c r="G390" i="4"/>
  <c r="N390" i="4" s="1"/>
  <c r="G398" i="4"/>
  <c r="N398" i="4" s="1"/>
  <c r="G406" i="4"/>
  <c r="N406" i="4" s="1"/>
  <c r="G409" i="4"/>
  <c r="N409" i="4" s="1"/>
  <c r="G414" i="4"/>
  <c r="N414" i="4" s="1"/>
  <c r="G417" i="4"/>
  <c r="N417" i="4" s="1"/>
  <c r="G420" i="4"/>
  <c r="N420" i="4" s="1"/>
  <c r="G424" i="4"/>
  <c r="N424" i="4" s="1"/>
  <c r="G432" i="4"/>
  <c r="N432" i="4" s="1"/>
  <c r="G440" i="4"/>
  <c r="N440" i="4" s="1"/>
  <c r="G446" i="4"/>
  <c r="N446" i="4" s="1"/>
  <c r="G449" i="4"/>
  <c r="N449" i="4" s="1"/>
  <c r="G451" i="4"/>
  <c r="N451" i="4" s="1"/>
  <c r="G456" i="4"/>
  <c r="N456" i="4" s="1"/>
  <c r="G458" i="4"/>
  <c r="N458" i="4" s="1"/>
  <c r="G465" i="4"/>
  <c r="N465" i="4" s="1"/>
  <c r="G467" i="4"/>
  <c r="N467" i="4" s="1"/>
  <c r="G470" i="4"/>
  <c r="N470" i="4" s="1"/>
  <c r="G473" i="4"/>
  <c r="N473" i="4" s="1"/>
  <c r="G476" i="4"/>
  <c r="N476" i="4" s="1"/>
  <c r="G477" i="4"/>
  <c r="N477" i="4" s="1"/>
  <c r="G484" i="4"/>
  <c r="N484" i="4" s="1"/>
  <c r="G487" i="4"/>
  <c r="N487" i="4" s="1"/>
  <c r="G495" i="4"/>
  <c r="N495" i="4" s="1"/>
  <c r="G503" i="4"/>
  <c r="N503" i="4" s="1"/>
  <c r="G511" i="4"/>
  <c r="N511" i="4" s="1"/>
  <c r="G519" i="4"/>
  <c r="N519" i="4" s="1"/>
  <c r="G528" i="4"/>
  <c r="N528" i="4" s="1"/>
  <c r="G531" i="4"/>
  <c r="N531" i="4" s="1"/>
  <c r="G536" i="4"/>
  <c r="N536" i="4" s="1"/>
  <c r="G538" i="4"/>
  <c r="N538" i="4" s="1"/>
  <c r="G541" i="4"/>
  <c r="N541" i="4" s="1"/>
  <c r="G543" i="4"/>
  <c r="N543" i="4" s="1"/>
  <c r="G546" i="4"/>
  <c r="N546" i="4" s="1"/>
  <c r="G549" i="4"/>
  <c r="N549" i="4" s="1"/>
  <c r="G551" i="4"/>
  <c r="N551" i="4" s="1"/>
  <c r="G554" i="4"/>
  <c r="N554" i="4" s="1"/>
  <c r="G557" i="4"/>
  <c r="N557" i="4" s="1"/>
  <c r="G560" i="4"/>
  <c r="N560" i="4" s="1"/>
  <c r="G563" i="4"/>
  <c r="N563" i="4" s="1"/>
  <c r="G566" i="4"/>
  <c r="N566" i="4" s="1"/>
  <c r="G575" i="4"/>
  <c r="N575" i="4" s="1"/>
  <c r="G584" i="4"/>
  <c r="N584" i="4" s="1"/>
  <c r="G587" i="4"/>
  <c r="N587" i="4" s="1"/>
  <c r="G589" i="4"/>
  <c r="N589" i="4" s="1"/>
  <c r="G597" i="4"/>
  <c r="N597" i="4" s="1"/>
  <c r="G600" i="4"/>
  <c r="N600" i="4" s="1"/>
  <c r="G602" i="4"/>
  <c r="N602" i="4" s="1"/>
  <c r="G609" i="4"/>
  <c r="N609" i="4" s="1"/>
  <c r="G612" i="4"/>
  <c r="N612" i="4" s="1"/>
  <c r="G615" i="4"/>
  <c r="N615" i="4" s="1"/>
  <c r="G618" i="4"/>
  <c r="N618" i="4" s="1"/>
  <c r="G625" i="4"/>
  <c r="N625" i="4" s="1"/>
  <c r="G628" i="4"/>
  <c r="N628" i="4" s="1"/>
  <c r="G631" i="4"/>
  <c r="N631" i="4" s="1"/>
  <c r="G634" i="4"/>
  <c r="N634" i="4" s="1"/>
  <c r="G638" i="4"/>
  <c r="N638" i="4" s="1"/>
  <c r="G641" i="4"/>
  <c r="N641" i="4" s="1"/>
  <c r="G644" i="4"/>
  <c r="N644" i="4" s="1"/>
  <c r="G646" i="4"/>
  <c r="N646" i="4" s="1"/>
  <c r="G649" i="4"/>
  <c r="N649" i="4" s="1"/>
  <c r="G652" i="4"/>
  <c r="N652" i="4" s="1"/>
  <c r="G654" i="4"/>
  <c r="N654" i="4" s="1"/>
  <c r="G657" i="4"/>
  <c r="N657" i="4" s="1"/>
  <c r="G660" i="4"/>
  <c r="N660" i="4" s="1"/>
  <c r="G662" i="4"/>
  <c r="N662" i="4" s="1"/>
  <c r="G665" i="4"/>
  <c r="N665" i="4" s="1"/>
  <c r="G668" i="4"/>
  <c r="N668" i="4" s="1"/>
  <c r="G670" i="4"/>
  <c r="N670" i="4" s="1"/>
  <c r="G673" i="4"/>
  <c r="N673" i="4" s="1"/>
  <c r="G676" i="4"/>
  <c r="N676" i="4" s="1"/>
  <c r="G678" i="4"/>
  <c r="N678" i="4" s="1"/>
  <c r="G681" i="4"/>
  <c r="N681" i="4" s="1"/>
  <c r="G684" i="4"/>
  <c r="N684" i="4" s="1"/>
  <c r="G686" i="4"/>
  <c r="N686" i="4" s="1"/>
  <c r="G689" i="4"/>
  <c r="N689" i="4" s="1"/>
  <c r="G692" i="4"/>
  <c r="N692" i="4" s="1"/>
  <c r="G695" i="4"/>
  <c r="N695" i="4" s="1"/>
  <c r="G698" i="4"/>
  <c r="N698" i="4" s="1"/>
  <c r="G700" i="4"/>
  <c r="N700" i="4" s="1"/>
  <c r="G707" i="4"/>
  <c r="N707" i="4" s="1"/>
  <c r="G710" i="4"/>
  <c r="N710" i="4" s="1"/>
  <c r="G713" i="4"/>
  <c r="N713" i="4" s="1"/>
  <c r="G716" i="4"/>
  <c r="N716" i="4" s="1"/>
  <c r="G723" i="4"/>
  <c r="N723" i="4" s="1"/>
  <c r="G726" i="4"/>
  <c r="N726" i="4" s="1"/>
  <c r="G729" i="4"/>
  <c r="N729" i="4" s="1"/>
  <c r="G732" i="4"/>
  <c r="N732" i="4" s="1"/>
  <c r="G13" i="4"/>
  <c r="N13" i="4" s="1"/>
  <c r="G16" i="4"/>
  <c r="N16" i="4" s="1"/>
  <c r="G23" i="4"/>
  <c r="N23" i="4" s="1"/>
  <c r="G26" i="4"/>
  <c r="N26" i="4" s="1"/>
  <c r="G373" i="4"/>
  <c r="N373" i="4" s="1"/>
  <c r="G376" i="4"/>
  <c r="N376" i="4" s="1"/>
  <c r="G379" i="4"/>
  <c r="N379" i="4" s="1"/>
  <c r="G381" i="4"/>
  <c r="N381" i="4" s="1"/>
  <c r="G384" i="4"/>
  <c r="N384" i="4" s="1"/>
  <c r="G387" i="4"/>
  <c r="N387" i="4" s="1"/>
  <c r="G389" i="4"/>
  <c r="N389" i="4" s="1"/>
  <c r="G392" i="4"/>
  <c r="N392" i="4" s="1"/>
  <c r="G395" i="4"/>
  <c r="N395" i="4" s="1"/>
  <c r="G397" i="4"/>
  <c r="N397" i="4" s="1"/>
  <c r="G400" i="4"/>
  <c r="N400" i="4" s="1"/>
  <c r="G403" i="4"/>
  <c r="N403" i="4" s="1"/>
  <c r="G408" i="4"/>
  <c r="N408" i="4" s="1"/>
  <c r="G411" i="4"/>
  <c r="N411" i="4" s="1"/>
  <c r="G416" i="4"/>
  <c r="N416" i="4" s="1"/>
  <c r="G419" i="4"/>
  <c r="N419" i="4" s="1"/>
  <c r="G423" i="4"/>
  <c r="N423" i="4" s="1"/>
  <c r="G426" i="4"/>
  <c r="N426" i="4" s="1"/>
  <c r="G429" i="4"/>
  <c r="N429" i="4" s="1"/>
  <c r="G431" i="4"/>
  <c r="N431" i="4" s="1"/>
  <c r="G434" i="4"/>
  <c r="N434" i="4" s="1"/>
  <c r="G437" i="4"/>
  <c r="N437" i="4" s="1"/>
  <c r="G439" i="4"/>
  <c r="N439" i="4" s="1"/>
  <c r="G442" i="4"/>
  <c r="N442" i="4" s="1"/>
  <c r="G453" i="4"/>
  <c r="N453" i="4" s="1"/>
  <c r="G455" i="4"/>
  <c r="N455" i="4" s="1"/>
  <c r="G460" i="4"/>
  <c r="N460" i="4" s="1"/>
  <c r="G462" i="4"/>
  <c r="N462" i="4" s="1"/>
  <c r="G472" i="4"/>
  <c r="N472" i="4" s="1"/>
  <c r="G475" i="4"/>
  <c r="N475" i="4" s="1"/>
  <c r="G480" i="4"/>
  <c r="N480" i="4" s="1"/>
  <c r="G483" i="4"/>
  <c r="N483" i="4" s="1"/>
  <c r="G486" i="4"/>
  <c r="N486" i="4" s="1"/>
  <c r="G489" i="4"/>
  <c r="N489" i="4" s="1"/>
  <c r="G492" i="4"/>
  <c r="N492" i="4" s="1"/>
  <c r="G494" i="4"/>
  <c r="N494" i="4" s="1"/>
  <c r="G497" i="4"/>
  <c r="N497" i="4" s="1"/>
  <c r="G500" i="4"/>
  <c r="N500" i="4" s="1"/>
  <c r="G502" i="4"/>
  <c r="N502" i="4" s="1"/>
  <c r="G505" i="4"/>
  <c r="N505" i="4" s="1"/>
  <c r="G508" i="4"/>
  <c r="N508" i="4" s="1"/>
  <c r="G510" i="4"/>
  <c r="N510" i="4" s="1"/>
  <c r="G513" i="4"/>
  <c r="N513" i="4" s="1"/>
  <c r="G516" i="4"/>
  <c r="N516" i="4" s="1"/>
  <c r="G518" i="4"/>
  <c r="N518" i="4" s="1"/>
  <c r="G521" i="4"/>
  <c r="N521" i="4" s="1"/>
  <c r="G524" i="4"/>
  <c r="N524" i="4" s="1"/>
  <c r="G527" i="4"/>
  <c r="N527" i="4" s="1"/>
  <c r="G530" i="4"/>
  <c r="N530" i="4" s="1"/>
  <c r="G533" i="4"/>
  <c r="N533" i="4" s="1"/>
  <c r="G535" i="4"/>
  <c r="N535" i="4" s="1"/>
  <c r="G540" i="4"/>
  <c r="N540" i="4" s="1"/>
  <c r="G548" i="4"/>
  <c r="N548" i="4" s="1"/>
  <c r="G556" i="4"/>
  <c r="N556" i="4" s="1"/>
  <c r="G559" i="4"/>
  <c r="N559" i="4" s="1"/>
  <c r="G562" i="4"/>
  <c r="N562" i="4" s="1"/>
  <c r="G569" i="4"/>
  <c r="N569" i="4" s="1"/>
  <c r="G572" i="4"/>
  <c r="N572" i="4" s="1"/>
  <c r="G574" i="4"/>
  <c r="N574" i="4" s="1"/>
  <c r="G577" i="4"/>
  <c r="N577" i="4" s="1"/>
  <c r="G580" i="4"/>
  <c r="N580" i="4" s="1"/>
  <c r="G581" i="4"/>
  <c r="N581" i="4" s="1"/>
  <c r="G586" i="4"/>
  <c r="N586" i="4" s="1"/>
  <c r="G591" i="4"/>
  <c r="N591" i="4" s="1"/>
  <c r="G593" i="4"/>
  <c r="N593" i="4" s="1"/>
  <c r="G596" i="4"/>
  <c r="N596" i="4" s="1"/>
  <c r="G599" i="4"/>
  <c r="N599" i="4" s="1"/>
  <c r="G605" i="4"/>
  <c r="N605" i="4" s="1"/>
  <c r="G608" i="4"/>
  <c r="N608" i="4" s="1"/>
  <c r="G611" i="4"/>
  <c r="N611" i="4" s="1"/>
  <c r="G614" i="4"/>
  <c r="N614" i="4" s="1"/>
  <c r="G621" i="4"/>
  <c r="N621" i="4" s="1"/>
  <c r="G624" i="4"/>
  <c r="N624" i="4" s="1"/>
  <c r="G627" i="4"/>
  <c r="N627" i="4" s="1"/>
  <c r="G630" i="4"/>
  <c r="N630" i="4" s="1"/>
  <c r="G643" i="4"/>
  <c r="N643" i="4" s="1"/>
  <c r="G651" i="4"/>
  <c r="N651" i="4" s="1"/>
  <c r="G659" i="4"/>
  <c r="N659" i="4" s="1"/>
  <c r="G667" i="4"/>
  <c r="N667" i="4" s="1"/>
  <c r="G675" i="4"/>
  <c r="N675" i="4" s="1"/>
  <c r="G683" i="4"/>
  <c r="N683" i="4" s="1"/>
  <c r="G691" i="4"/>
  <c r="N691" i="4" s="1"/>
  <c r="G697" i="4"/>
  <c r="N697" i="4" s="1"/>
  <c r="G703" i="4"/>
  <c r="N703" i="4" s="1"/>
  <c r="G706" i="4"/>
  <c r="N706" i="4" s="1"/>
  <c r="G709" i="4"/>
  <c r="N709" i="4" s="1"/>
  <c r="G712" i="4"/>
  <c r="N712" i="4" s="1"/>
  <c r="G719" i="4"/>
  <c r="N719" i="4" s="1"/>
  <c r="G722" i="4"/>
  <c r="N722" i="4" s="1"/>
  <c r="G725" i="4"/>
  <c r="N725" i="4" s="1"/>
  <c r="G728" i="4"/>
  <c r="N728" i="4" s="1"/>
  <c r="G735" i="4"/>
  <c r="N735" i="4" s="1"/>
  <c r="G10" i="4"/>
  <c r="N10" i="4" s="1"/>
  <c r="G12" i="4"/>
  <c r="N12" i="4" s="1"/>
  <c r="G19" i="4"/>
  <c r="N19" i="4" s="1"/>
  <c r="G22" i="4"/>
  <c r="N22" i="4" s="1"/>
  <c r="G25" i="4"/>
  <c r="N25" i="4" s="1"/>
  <c r="G378" i="4"/>
  <c r="N378" i="4" s="1"/>
  <c r="G386" i="4"/>
  <c r="N386" i="4" s="1"/>
  <c r="G394" i="4"/>
  <c r="N394" i="4" s="1"/>
  <c r="G402" i="4"/>
  <c r="N402" i="4" s="1"/>
  <c r="G405" i="4"/>
  <c r="N405" i="4" s="1"/>
  <c r="G410" i="4"/>
  <c r="N410" i="4" s="1"/>
  <c r="G413" i="4"/>
  <c r="N413" i="4" s="1"/>
  <c r="G418" i="4"/>
  <c r="N418" i="4" s="1"/>
  <c r="G422" i="4"/>
  <c r="N422" i="4" s="1"/>
  <c r="G428" i="4"/>
  <c r="N428" i="4" s="1"/>
  <c r="G436" i="4"/>
  <c r="N436" i="4" s="1"/>
  <c r="G444" i="4"/>
  <c r="N444" i="4" s="1"/>
  <c r="G445" i="4"/>
  <c r="N445" i="4" s="1"/>
  <c r="G448" i="4"/>
  <c r="N448" i="4" s="1"/>
  <c r="G450" i="4"/>
  <c r="N450" i="4" s="1"/>
  <c r="G457" i="4"/>
  <c r="N457" i="4" s="1"/>
  <c r="G459" i="4"/>
  <c r="N459" i="4" s="1"/>
  <c r="G464" i="4"/>
  <c r="N464" i="4" s="1"/>
  <c r="G466" i="4"/>
  <c r="N466" i="4" s="1"/>
  <c r="G469" i="4"/>
  <c r="N469" i="4" s="1"/>
  <c r="G471" i="4"/>
  <c r="N471" i="4" s="1"/>
  <c r="G474" i="4"/>
  <c r="N474" i="4" s="1"/>
  <c r="G479" i="4"/>
  <c r="N479" i="4" s="1"/>
  <c r="G482" i="4"/>
  <c r="N482" i="4" s="1"/>
  <c r="G485" i="4"/>
  <c r="N485" i="4" s="1"/>
  <c r="G491" i="4"/>
  <c r="N491" i="4" s="1"/>
  <c r="G499" i="4"/>
  <c r="N499" i="4" s="1"/>
  <c r="G507" i="4"/>
  <c r="N507" i="4" s="1"/>
  <c r="G515" i="4"/>
  <c r="N515" i="4" s="1"/>
  <c r="G523" i="4"/>
  <c r="N523" i="4" s="1"/>
  <c r="G526" i="4"/>
  <c r="N526" i="4" s="1"/>
  <c r="G529" i="4"/>
  <c r="N529" i="4" s="1"/>
  <c r="G537" i="4"/>
  <c r="N537" i="4" s="1"/>
  <c r="G539" i="4"/>
  <c r="N539" i="4" s="1"/>
  <c r="G542" i="4"/>
  <c r="N542" i="4" s="1"/>
  <c r="G545" i="4"/>
  <c r="N545" i="4" s="1"/>
  <c r="G547" i="4"/>
  <c r="N547" i="4" s="1"/>
  <c r="G550" i="4"/>
  <c r="N550" i="4" s="1"/>
  <c r="G553" i="4"/>
  <c r="N553" i="4" s="1"/>
  <c r="G555" i="4"/>
  <c r="N555" i="4" s="1"/>
  <c r="G558" i="4"/>
  <c r="N558" i="4" s="1"/>
  <c r="G565" i="4"/>
  <c r="N565" i="4" s="1"/>
  <c r="G568" i="4"/>
  <c r="N568" i="4" s="1"/>
  <c r="G571" i="4"/>
  <c r="N571" i="4" s="1"/>
  <c r="G579" i="4"/>
  <c r="N579" i="4" s="1"/>
  <c r="G583" i="4"/>
  <c r="N583" i="4" s="1"/>
  <c r="G585" i="4"/>
  <c r="N585" i="4" s="1"/>
  <c r="G588" i="4"/>
  <c r="N588" i="4" s="1"/>
  <c r="G590" i="4"/>
  <c r="N590" i="4" s="1"/>
  <c r="G595" i="4"/>
  <c r="N595" i="4" s="1"/>
  <c r="G598" i="4"/>
  <c r="N598" i="4" s="1"/>
  <c r="G601" i="4"/>
  <c r="N601" i="4" s="1"/>
  <c r="G604" i="4"/>
  <c r="N604" i="4" s="1"/>
  <c r="G607" i="4"/>
  <c r="N607" i="4" s="1"/>
  <c r="G610" i="4"/>
  <c r="N610" i="4" s="1"/>
  <c r="G617" i="4"/>
  <c r="N617" i="4" s="1"/>
  <c r="G620" i="4"/>
  <c r="N620" i="4" s="1"/>
  <c r="G623" i="4"/>
  <c r="N623" i="4" s="1"/>
  <c r="G626" i="4"/>
  <c r="N626" i="4" s="1"/>
  <c r="G633" i="4"/>
  <c r="N633" i="4" s="1"/>
  <c r="G636" i="4"/>
  <c r="N636" i="4" s="1"/>
  <c r="G637" i="4"/>
  <c r="N637" i="4" s="1"/>
  <c r="G640" i="4"/>
  <c r="N640" i="4" s="1"/>
  <c r="G642" i="4"/>
  <c r="N642" i="4" s="1"/>
  <c r="G645" i="4"/>
  <c r="N645" i="4" s="1"/>
  <c r="G648" i="4"/>
  <c r="N648" i="4" s="1"/>
  <c r="G650" i="4"/>
  <c r="N650" i="4" s="1"/>
  <c r="G653" i="4"/>
  <c r="N653" i="4" s="1"/>
  <c r="G656" i="4"/>
  <c r="N656" i="4" s="1"/>
  <c r="G658" i="4"/>
  <c r="N658" i="4" s="1"/>
  <c r="G661" i="4"/>
  <c r="N661" i="4" s="1"/>
  <c r="G664" i="4"/>
  <c r="N664" i="4" s="1"/>
  <c r="G666" i="4"/>
  <c r="N666" i="4" s="1"/>
  <c r="G669" i="4"/>
  <c r="N669" i="4" s="1"/>
  <c r="G672" i="4"/>
  <c r="N672" i="4" s="1"/>
  <c r="G674" i="4"/>
  <c r="N674" i="4" s="1"/>
  <c r="G677" i="4"/>
  <c r="N677" i="4" s="1"/>
  <c r="G680" i="4"/>
  <c r="N680" i="4" s="1"/>
  <c r="G682" i="4"/>
  <c r="N682" i="4" s="1"/>
  <c r="G685" i="4"/>
  <c r="N685" i="4" s="1"/>
  <c r="G688" i="4"/>
  <c r="N688" i="4" s="1"/>
  <c r="G690" i="4"/>
  <c r="N690" i="4" s="1"/>
  <c r="G693" i="4"/>
  <c r="N693" i="4" s="1"/>
  <c r="G694" i="4"/>
  <c r="N694" i="4" s="1"/>
  <c r="G696" i="4"/>
  <c r="N696" i="4" s="1"/>
  <c r="G699" i="4"/>
  <c r="N699" i="4" s="1"/>
  <c r="G702" i="4"/>
  <c r="N702" i="4" s="1"/>
  <c r="G705" i="4"/>
  <c r="N705" i="4" s="1"/>
  <c r="G708" i="4"/>
  <c r="N708" i="4" s="1"/>
  <c r="G715" i="4"/>
  <c r="N715" i="4" s="1"/>
  <c r="G718" i="4"/>
  <c r="N718" i="4" s="1"/>
  <c r="G721" i="4"/>
  <c r="N721" i="4" s="1"/>
  <c r="G724" i="4"/>
  <c r="N724" i="4" s="1"/>
  <c r="G731" i="4"/>
  <c r="N731" i="4" s="1"/>
  <c r="G734" i="4"/>
  <c r="N734" i="4" s="1"/>
  <c r="G9" i="4"/>
  <c r="N9" i="4" s="1"/>
  <c r="G15" i="4"/>
  <c r="N15" i="4" s="1"/>
  <c r="G18" i="4"/>
  <c r="N18" i="4" s="1"/>
  <c r="G21" i="4"/>
  <c r="N21" i="4" s="1"/>
  <c r="G24" i="4"/>
  <c r="N24" i="4" s="1"/>
  <c r="G372" i="4"/>
  <c r="G375" i="4"/>
  <c r="N375" i="4" s="1"/>
  <c r="G377" i="4"/>
  <c r="N377" i="4" s="1"/>
  <c r="G380" i="4"/>
  <c r="N380" i="4" s="1"/>
  <c r="G383" i="4"/>
  <c r="N383" i="4" s="1"/>
  <c r="G385" i="4"/>
  <c r="N385" i="4" s="1"/>
  <c r="G388" i="4"/>
  <c r="N388" i="4" s="1"/>
  <c r="G391" i="4"/>
  <c r="N391" i="4" s="1"/>
  <c r="G393" i="4"/>
  <c r="N393" i="4" s="1"/>
  <c r="G396" i="4"/>
  <c r="N396" i="4" s="1"/>
  <c r="G399" i="4"/>
  <c r="N399" i="4" s="1"/>
  <c r="G401" i="4"/>
  <c r="N401" i="4" s="1"/>
  <c r="G404" i="4"/>
  <c r="N404" i="4" s="1"/>
  <c r="G407" i="4"/>
  <c r="N407" i="4" s="1"/>
  <c r="G412" i="4"/>
  <c r="N412" i="4" s="1"/>
  <c r="G415" i="4"/>
  <c r="N415" i="4" s="1"/>
  <c r="G421" i="4"/>
  <c r="N421" i="4" s="1"/>
  <c r="G425" i="4"/>
  <c r="N425" i="4" s="1"/>
  <c r="G427" i="4"/>
  <c r="N427" i="4" s="1"/>
  <c r="G430" i="4"/>
  <c r="N430" i="4" s="1"/>
  <c r="G433" i="4"/>
  <c r="N433" i="4" s="1"/>
  <c r="G435" i="4"/>
  <c r="N435" i="4" s="1"/>
  <c r="G438" i="4"/>
  <c r="N438" i="4" s="1"/>
  <c r="G441" i="4"/>
  <c r="N441" i="4" s="1"/>
  <c r="G443" i="4"/>
  <c r="N443" i="4" s="1"/>
  <c r="G447" i="4"/>
  <c r="N447" i="4" s="1"/>
  <c r="G452" i="4"/>
  <c r="N452" i="4" s="1"/>
  <c r="G454" i="4"/>
  <c r="N454" i="4" s="1"/>
  <c r="G461" i="4"/>
  <c r="N461" i="4" s="1"/>
  <c r="G463" i="4"/>
  <c r="N463" i="4" s="1"/>
  <c r="G468" i="4"/>
  <c r="N468" i="4" s="1"/>
  <c r="G478" i="4"/>
  <c r="N478" i="4" s="1"/>
  <c r="G481" i="4"/>
  <c r="N481" i="4" s="1"/>
  <c r="G488" i="4"/>
  <c r="N488" i="4" s="1"/>
  <c r="G490" i="4"/>
  <c r="N490" i="4" s="1"/>
  <c r="G493" i="4"/>
  <c r="N493" i="4" s="1"/>
  <c r="G496" i="4"/>
  <c r="N496" i="4" s="1"/>
  <c r="G498" i="4"/>
  <c r="N498" i="4" s="1"/>
  <c r="G501" i="4"/>
  <c r="N501" i="4" s="1"/>
  <c r="G504" i="4"/>
  <c r="N504" i="4" s="1"/>
  <c r="G506" i="4"/>
  <c r="N506" i="4" s="1"/>
  <c r="G509" i="4"/>
  <c r="N509" i="4" s="1"/>
  <c r="G512" i="4"/>
  <c r="N512" i="4" s="1"/>
  <c r="G514" i="4"/>
  <c r="N514" i="4" s="1"/>
  <c r="G517" i="4"/>
  <c r="N517" i="4" s="1"/>
  <c r="G520" i="4"/>
  <c r="N520" i="4" s="1"/>
  <c r="G522" i="4"/>
  <c r="N522" i="4" s="1"/>
  <c r="G525" i="4"/>
  <c r="N525" i="4" s="1"/>
  <c r="G532" i="4"/>
  <c r="N532" i="4" s="1"/>
  <c r="G534" i="4"/>
  <c r="N534" i="4" s="1"/>
  <c r="G544" i="4"/>
  <c r="N544" i="4" s="1"/>
  <c r="G552" i="4"/>
  <c r="N552" i="4" s="1"/>
  <c r="G561" i="4"/>
  <c r="N561" i="4" s="1"/>
  <c r="G564" i="4"/>
  <c r="N564" i="4" s="1"/>
  <c r="G567" i="4"/>
  <c r="N567" i="4" s="1"/>
  <c r="G570" i="4"/>
  <c r="N570" i="4" s="1"/>
  <c r="G573" i="4"/>
  <c r="N573" i="4" s="1"/>
  <c r="G576" i="4"/>
  <c r="N576" i="4" s="1"/>
  <c r="G578" i="4"/>
  <c r="N578" i="4" s="1"/>
  <c r="G582" i="4"/>
  <c r="N582" i="4" s="1"/>
  <c r="G592" i="4"/>
  <c r="N592" i="4" s="1"/>
  <c r="G594" i="4"/>
  <c r="N594" i="4" s="1"/>
  <c r="G603" i="4"/>
  <c r="N603" i="4" s="1"/>
  <c r="G606" i="4"/>
  <c r="N606" i="4" s="1"/>
  <c r="G613" i="4"/>
  <c r="N613" i="4" s="1"/>
  <c r="G616" i="4"/>
  <c r="N616" i="4" s="1"/>
  <c r="G619" i="4"/>
  <c r="N619" i="4" s="1"/>
  <c r="G622" i="4"/>
  <c r="N622" i="4" s="1"/>
  <c r="G629" i="4"/>
  <c r="N629" i="4" s="1"/>
  <c r="G632" i="4"/>
  <c r="N632" i="4" s="1"/>
  <c r="G635" i="4"/>
  <c r="N635" i="4" s="1"/>
  <c r="G639" i="4"/>
  <c r="N639" i="4" s="1"/>
  <c r="G647" i="4"/>
  <c r="N647" i="4" s="1"/>
  <c r="G655" i="4"/>
  <c r="N655" i="4" s="1"/>
  <c r="G663" i="4"/>
  <c r="N663" i="4" s="1"/>
  <c r="G671" i="4"/>
  <c r="N671" i="4" s="1"/>
  <c r="G679" i="4"/>
  <c r="N679" i="4" s="1"/>
  <c r="G687" i="4"/>
  <c r="N687" i="4" s="1"/>
  <c r="G701" i="4"/>
  <c r="N701" i="4" s="1"/>
  <c r="G704" i="4"/>
  <c r="N704" i="4" s="1"/>
  <c r="G711" i="4"/>
  <c r="N711" i="4" s="1"/>
  <c r="G714" i="4"/>
  <c r="N714" i="4" s="1"/>
  <c r="G717" i="4"/>
  <c r="N717" i="4" s="1"/>
  <c r="G720" i="4"/>
  <c r="N720" i="4" s="1"/>
  <c r="G727" i="4"/>
  <c r="N727" i="4" s="1"/>
  <c r="G730" i="4"/>
  <c r="N730" i="4" s="1"/>
  <c r="G733" i="4"/>
  <c r="N733" i="4" s="1"/>
  <c r="G736" i="4"/>
  <c r="N736" i="4" s="1"/>
  <c r="G8" i="4"/>
  <c r="G11" i="4"/>
  <c r="N11" i="4" s="1"/>
  <c r="G14" i="4"/>
  <c r="N14" i="4" s="1"/>
  <c r="G17" i="4"/>
  <c r="N17" i="4" s="1"/>
  <c r="G20" i="4"/>
  <c r="N20" i="4" s="1"/>
  <c r="G29" i="4"/>
  <c r="N29" i="4" s="1"/>
  <c r="G32" i="4"/>
  <c r="N32" i="4" s="1"/>
  <c r="G39" i="4"/>
  <c r="N39" i="4" s="1"/>
  <c r="G42" i="4"/>
  <c r="N42" i="4" s="1"/>
  <c r="G44" i="4"/>
  <c r="N44" i="4" s="1"/>
  <c r="G47" i="4"/>
  <c r="N47" i="4" s="1"/>
  <c r="G50" i="4"/>
  <c r="N50" i="4" s="1"/>
  <c r="G52" i="4"/>
  <c r="N52" i="4" s="1"/>
  <c r="G55" i="4"/>
  <c r="N55" i="4" s="1"/>
  <c r="G58" i="4"/>
  <c r="N58" i="4" s="1"/>
  <c r="G60" i="4"/>
  <c r="N60" i="4" s="1"/>
  <c r="G63" i="4"/>
  <c r="N63" i="4" s="1"/>
  <c r="G67" i="4"/>
  <c r="N67" i="4" s="1"/>
  <c r="G69" i="4"/>
  <c r="N69" i="4" s="1"/>
  <c r="G72" i="4"/>
  <c r="N72" i="4" s="1"/>
  <c r="G75" i="4"/>
  <c r="N75" i="4" s="1"/>
  <c r="G77" i="4"/>
  <c r="N77" i="4" s="1"/>
  <c r="G80" i="4"/>
  <c r="N80" i="4" s="1"/>
  <c r="G83" i="4"/>
  <c r="N83" i="4" s="1"/>
  <c r="G88" i="4"/>
  <c r="N88" i="4" s="1"/>
  <c r="G91" i="4"/>
  <c r="N91" i="4" s="1"/>
  <c r="G98" i="4"/>
  <c r="N98" i="4" s="1"/>
  <c r="G106" i="4"/>
  <c r="N106" i="4" s="1"/>
  <c r="G114" i="4"/>
  <c r="N114" i="4" s="1"/>
  <c r="G122" i="4"/>
  <c r="N122" i="4" s="1"/>
  <c r="G124" i="4"/>
  <c r="N124" i="4" s="1"/>
  <c r="G127" i="4"/>
  <c r="N127" i="4" s="1"/>
  <c r="G129" i="4"/>
  <c r="N129" i="4" s="1"/>
  <c r="G134" i="4"/>
  <c r="N134" i="4" s="1"/>
  <c r="G142" i="4"/>
  <c r="N142" i="4" s="1"/>
  <c r="G154" i="4"/>
  <c r="N154" i="4" s="1"/>
  <c r="G157" i="4"/>
  <c r="N157" i="4" s="1"/>
  <c r="G160" i="4"/>
  <c r="N160" i="4" s="1"/>
  <c r="G163" i="4"/>
  <c r="N163" i="4" s="1"/>
  <c r="G170" i="4"/>
  <c r="N170" i="4" s="1"/>
  <c r="G173" i="4"/>
  <c r="N173" i="4" s="1"/>
  <c r="G176" i="4"/>
  <c r="N176" i="4" s="1"/>
  <c r="G179" i="4"/>
  <c r="N179" i="4" s="1"/>
  <c r="G185" i="4"/>
  <c r="N185" i="4" s="1"/>
  <c r="G188" i="4"/>
  <c r="N188" i="4" s="1"/>
  <c r="G193" i="4"/>
  <c r="N193" i="4" s="1"/>
  <c r="G196" i="4"/>
  <c r="N196" i="4" s="1"/>
  <c r="G201" i="4"/>
  <c r="N201" i="4" s="1"/>
  <c r="G204" i="4"/>
  <c r="N204" i="4" s="1"/>
  <c r="G210" i="4"/>
  <c r="N210" i="4" s="1"/>
  <c r="G213" i="4"/>
  <c r="N213" i="4" s="1"/>
  <c r="G218" i="4"/>
  <c r="N218" i="4" s="1"/>
  <c r="G222" i="4"/>
  <c r="N222" i="4" s="1"/>
  <c r="G227" i="4"/>
  <c r="N227" i="4" s="1"/>
  <c r="G230" i="4"/>
  <c r="N230" i="4" s="1"/>
  <c r="G232" i="4"/>
  <c r="N232" i="4" s="1"/>
  <c r="G235" i="4"/>
  <c r="N235" i="4" s="1"/>
  <c r="G236" i="4"/>
  <c r="N236" i="4" s="1"/>
  <c r="G239" i="4"/>
  <c r="N239" i="4" s="1"/>
  <c r="G240" i="4"/>
  <c r="N240" i="4" s="1"/>
  <c r="G241" i="4"/>
  <c r="N241" i="4" s="1"/>
  <c r="G247" i="4"/>
  <c r="N247" i="4" s="1"/>
  <c r="G250" i="4"/>
  <c r="N250" i="4" s="1"/>
  <c r="G254" i="4"/>
  <c r="N254" i="4" s="1"/>
  <c r="G259" i="4"/>
  <c r="N259" i="4" s="1"/>
  <c r="G265" i="4"/>
  <c r="N265" i="4" s="1"/>
  <c r="G269" i="4"/>
  <c r="N269" i="4" s="1"/>
  <c r="G274" i="4"/>
  <c r="N274" i="4" s="1"/>
  <c r="G277" i="4"/>
  <c r="N277" i="4" s="1"/>
  <c r="G282" i="4"/>
  <c r="N282" i="4" s="1"/>
  <c r="G287" i="4"/>
  <c r="N287" i="4" s="1"/>
  <c r="G290" i="4"/>
  <c r="N290" i="4" s="1"/>
  <c r="G295" i="4"/>
  <c r="N295" i="4" s="1"/>
  <c r="G298" i="4"/>
  <c r="N298" i="4" s="1"/>
  <c r="G301" i="4"/>
  <c r="N301" i="4" s="1"/>
  <c r="G306" i="4"/>
  <c r="N306" i="4" s="1"/>
  <c r="G311" i="4"/>
  <c r="N311" i="4" s="1"/>
  <c r="G314" i="4"/>
  <c r="N314" i="4" s="1"/>
  <c r="G317" i="4"/>
  <c r="N317" i="4" s="1"/>
  <c r="G322" i="4"/>
  <c r="N322" i="4" s="1"/>
  <c r="G327" i="4"/>
  <c r="N327" i="4" s="1"/>
  <c r="G330" i="4"/>
  <c r="N330" i="4" s="1"/>
  <c r="G333" i="4"/>
  <c r="N333" i="4" s="1"/>
  <c r="G338" i="4"/>
  <c r="N338" i="4" s="1"/>
  <c r="G343" i="4"/>
  <c r="N343" i="4" s="1"/>
  <c r="G346" i="4"/>
  <c r="N346" i="4" s="1"/>
  <c r="G349" i="4"/>
  <c r="N349" i="4" s="1"/>
  <c r="G354" i="4"/>
  <c r="N354" i="4" s="1"/>
  <c r="G359" i="4"/>
  <c r="N359" i="4" s="1"/>
  <c r="G362" i="4"/>
  <c r="N362" i="4" s="1"/>
  <c r="G365" i="4"/>
  <c r="N365" i="4" s="1"/>
  <c r="G370" i="4"/>
  <c r="N370" i="4" s="1"/>
  <c r="G28" i="4"/>
  <c r="N28" i="4" s="1"/>
  <c r="G35" i="4"/>
  <c r="N35" i="4" s="1"/>
  <c r="G38" i="4"/>
  <c r="N38" i="4" s="1"/>
  <c r="G41" i="4"/>
  <c r="N41" i="4" s="1"/>
  <c r="G49" i="4"/>
  <c r="N49" i="4" s="1"/>
  <c r="G57" i="4"/>
  <c r="N57" i="4" s="1"/>
  <c r="G66" i="4"/>
  <c r="N66" i="4" s="1"/>
  <c r="G74" i="4"/>
  <c r="N74" i="4" s="1"/>
  <c r="G82" i="4"/>
  <c r="N82" i="4" s="1"/>
  <c r="G85" i="4"/>
  <c r="N85" i="4" s="1"/>
  <c r="G90" i="4"/>
  <c r="N90" i="4" s="1"/>
  <c r="G93" i="4"/>
  <c r="N93" i="4" s="1"/>
  <c r="G97" i="4"/>
  <c r="N97" i="4" s="1"/>
  <c r="G100" i="4"/>
  <c r="N100" i="4" s="1"/>
  <c r="G103" i="4"/>
  <c r="N103" i="4" s="1"/>
  <c r="G105" i="4"/>
  <c r="N105" i="4" s="1"/>
  <c r="G108" i="4"/>
  <c r="N108" i="4" s="1"/>
  <c r="G111" i="4"/>
  <c r="N111" i="4" s="1"/>
  <c r="G113" i="4"/>
  <c r="N113" i="4" s="1"/>
  <c r="G116" i="4"/>
  <c r="N116" i="4" s="1"/>
  <c r="G119" i="4"/>
  <c r="N119" i="4" s="1"/>
  <c r="G121" i="4"/>
  <c r="N121" i="4" s="1"/>
  <c r="G126" i="4"/>
  <c r="N126" i="4" s="1"/>
  <c r="G131" i="4"/>
  <c r="N131" i="4" s="1"/>
  <c r="G133" i="4"/>
  <c r="N133" i="4" s="1"/>
  <c r="G136" i="4"/>
  <c r="N136" i="4" s="1"/>
  <c r="G139" i="4"/>
  <c r="N139" i="4" s="1"/>
  <c r="G141" i="4"/>
  <c r="N141" i="4" s="1"/>
  <c r="G144" i="4"/>
  <c r="N144" i="4" s="1"/>
  <c r="G147" i="4"/>
  <c r="N147" i="4" s="1"/>
  <c r="G150" i="4"/>
  <c r="N150" i="4" s="1"/>
  <c r="G153" i="4"/>
  <c r="N153" i="4" s="1"/>
  <c r="G156" i="4"/>
  <c r="N156" i="4" s="1"/>
  <c r="G159" i="4"/>
  <c r="N159" i="4" s="1"/>
  <c r="G166" i="4"/>
  <c r="N166" i="4" s="1"/>
  <c r="G169" i="4"/>
  <c r="N169" i="4" s="1"/>
  <c r="G172" i="4"/>
  <c r="N172" i="4" s="1"/>
  <c r="G175" i="4"/>
  <c r="N175" i="4" s="1"/>
  <c r="G182" i="4"/>
  <c r="N182" i="4" s="1"/>
  <c r="G184" i="4"/>
  <c r="N184" i="4" s="1"/>
  <c r="G187" i="4"/>
  <c r="N187" i="4" s="1"/>
  <c r="G190" i="4"/>
  <c r="N190" i="4" s="1"/>
  <c r="G195" i="4"/>
  <c r="N195" i="4" s="1"/>
  <c r="G198" i="4"/>
  <c r="N198" i="4" s="1"/>
  <c r="G203" i="4"/>
  <c r="N203" i="4" s="1"/>
  <c r="G206" i="4"/>
  <c r="N206" i="4" s="1"/>
  <c r="G209" i="4"/>
  <c r="N209" i="4" s="1"/>
  <c r="G212" i="4"/>
  <c r="N212" i="4" s="1"/>
  <c r="G215" i="4"/>
  <c r="N215" i="4" s="1"/>
  <c r="G217" i="4"/>
  <c r="N217" i="4" s="1"/>
  <c r="G221" i="4"/>
  <c r="N221" i="4" s="1"/>
  <c r="G226" i="4"/>
  <c r="N226" i="4" s="1"/>
  <c r="G229" i="4"/>
  <c r="N229" i="4" s="1"/>
  <c r="G244" i="4"/>
  <c r="N244" i="4" s="1"/>
  <c r="G249" i="4"/>
  <c r="N249" i="4" s="1"/>
  <c r="G253" i="4"/>
  <c r="N253" i="4" s="1"/>
  <c r="G258" i="4"/>
  <c r="N258" i="4" s="1"/>
  <c r="G262" i="4"/>
  <c r="N262" i="4" s="1"/>
  <c r="G264" i="4"/>
  <c r="N264" i="4" s="1"/>
  <c r="G267" i="4"/>
  <c r="N267" i="4" s="1"/>
  <c r="G268" i="4"/>
  <c r="N268" i="4" s="1"/>
  <c r="G271" i="4"/>
  <c r="N271" i="4" s="1"/>
  <c r="G272" i="4"/>
  <c r="N272" i="4" s="1"/>
  <c r="G273" i="4"/>
  <c r="N273" i="4" s="1"/>
  <c r="G279" i="4"/>
  <c r="N279" i="4" s="1"/>
  <c r="G280" i="4"/>
  <c r="N280" i="4" s="1"/>
  <c r="G281" i="4"/>
  <c r="N281" i="4" s="1"/>
  <c r="G286" i="4"/>
  <c r="N286" i="4" s="1"/>
  <c r="G289" i="4"/>
  <c r="N289" i="4" s="1"/>
  <c r="G294" i="4"/>
  <c r="N294" i="4" s="1"/>
  <c r="G297" i="4"/>
  <c r="N297" i="4" s="1"/>
  <c r="G303" i="4"/>
  <c r="N303" i="4" s="1"/>
  <c r="G304" i="4"/>
  <c r="N304" i="4" s="1"/>
  <c r="G305" i="4"/>
  <c r="N305" i="4" s="1"/>
  <c r="G310" i="4"/>
  <c r="N310" i="4" s="1"/>
  <c r="G313" i="4"/>
  <c r="N313" i="4" s="1"/>
  <c r="G319" i="4"/>
  <c r="N319" i="4" s="1"/>
  <c r="G320" i="4"/>
  <c r="N320" i="4" s="1"/>
  <c r="G321" i="4"/>
  <c r="N321" i="4" s="1"/>
  <c r="G326" i="4"/>
  <c r="N326" i="4" s="1"/>
  <c r="G329" i="4"/>
  <c r="N329" i="4" s="1"/>
  <c r="G335" i="4"/>
  <c r="N335" i="4" s="1"/>
  <c r="G336" i="4"/>
  <c r="N336" i="4" s="1"/>
  <c r="G337" i="4"/>
  <c r="N337" i="4" s="1"/>
  <c r="G342" i="4"/>
  <c r="N342" i="4" s="1"/>
  <c r="G345" i="4"/>
  <c r="N345" i="4" s="1"/>
  <c r="G351" i="4"/>
  <c r="N351" i="4" s="1"/>
  <c r="G352" i="4"/>
  <c r="N352" i="4" s="1"/>
  <c r="G353" i="4"/>
  <c r="N353" i="4" s="1"/>
  <c r="G358" i="4"/>
  <c r="N358" i="4" s="1"/>
  <c r="G361" i="4"/>
  <c r="N361" i="4" s="1"/>
  <c r="G367" i="4"/>
  <c r="N367" i="4" s="1"/>
  <c r="G368" i="4"/>
  <c r="N368" i="4" s="1"/>
  <c r="G369" i="4"/>
  <c r="N369" i="4" s="1"/>
  <c r="G31" i="4"/>
  <c r="N31" i="4" s="1"/>
  <c r="G34" i="4"/>
  <c r="N34" i="4" s="1"/>
  <c r="G37" i="4"/>
  <c r="N37" i="4" s="1"/>
  <c r="G40" i="4"/>
  <c r="N40" i="4" s="1"/>
  <c r="G43" i="4"/>
  <c r="N43" i="4" s="1"/>
  <c r="G46" i="4"/>
  <c r="N46" i="4" s="1"/>
  <c r="G48" i="4"/>
  <c r="N48" i="4" s="1"/>
  <c r="G51" i="4"/>
  <c r="N51" i="4" s="1"/>
  <c r="G54" i="4"/>
  <c r="N54" i="4" s="1"/>
  <c r="G56" i="4"/>
  <c r="N56" i="4" s="1"/>
  <c r="G59" i="4"/>
  <c r="N59" i="4" s="1"/>
  <c r="G62" i="4"/>
  <c r="N62" i="4" s="1"/>
  <c r="G64" i="4"/>
  <c r="N64" i="4" s="1"/>
  <c r="G65" i="4"/>
  <c r="N65" i="4" s="1"/>
  <c r="G68" i="4"/>
  <c r="N68" i="4" s="1"/>
  <c r="G71" i="4"/>
  <c r="N71" i="4" s="1"/>
  <c r="G73" i="4"/>
  <c r="N73" i="4" s="1"/>
  <c r="G76" i="4"/>
  <c r="N76" i="4" s="1"/>
  <c r="G79" i="4"/>
  <c r="N79" i="4" s="1"/>
  <c r="G81" i="4"/>
  <c r="N81" i="4" s="1"/>
  <c r="G84" i="4"/>
  <c r="N84" i="4" s="1"/>
  <c r="G87" i="4"/>
  <c r="N87" i="4" s="1"/>
  <c r="G89" i="4"/>
  <c r="N89" i="4" s="1"/>
  <c r="G96" i="4"/>
  <c r="N96" i="4" s="1"/>
  <c r="G102" i="4"/>
  <c r="N102" i="4" s="1"/>
  <c r="G110" i="4"/>
  <c r="N110" i="4" s="1"/>
  <c r="G118" i="4"/>
  <c r="N118" i="4" s="1"/>
  <c r="G123" i="4"/>
  <c r="N123" i="4" s="1"/>
  <c r="G125" i="4"/>
  <c r="N125" i="4" s="1"/>
  <c r="G128" i="4"/>
  <c r="N128" i="4" s="1"/>
  <c r="G138" i="4"/>
  <c r="N138" i="4" s="1"/>
  <c r="G146" i="4"/>
  <c r="N146" i="4" s="1"/>
  <c r="G149" i="4"/>
  <c r="N149" i="4" s="1"/>
  <c r="G152" i="4"/>
  <c r="N152" i="4" s="1"/>
  <c r="G155" i="4"/>
  <c r="N155" i="4" s="1"/>
  <c r="G162" i="4"/>
  <c r="N162" i="4" s="1"/>
  <c r="G165" i="4"/>
  <c r="N165" i="4" s="1"/>
  <c r="G168" i="4"/>
  <c r="N168" i="4" s="1"/>
  <c r="G171" i="4"/>
  <c r="N171" i="4" s="1"/>
  <c r="G178" i="4"/>
  <c r="N178" i="4" s="1"/>
  <c r="G181" i="4"/>
  <c r="N181" i="4" s="1"/>
  <c r="G189" i="4"/>
  <c r="N189" i="4" s="1"/>
  <c r="G192" i="4"/>
  <c r="N192" i="4" s="1"/>
  <c r="G197" i="4"/>
  <c r="N197" i="4" s="1"/>
  <c r="G200" i="4"/>
  <c r="N200" i="4" s="1"/>
  <c r="G205" i="4"/>
  <c r="N205" i="4" s="1"/>
  <c r="G208" i="4"/>
  <c r="N208" i="4" s="1"/>
  <c r="G211" i="4"/>
  <c r="N211" i="4" s="1"/>
  <c r="G219" i="4"/>
  <c r="N219" i="4" s="1"/>
  <c r="G220" i="4"/>
  <c r="N220" i="4" s="1"/>
  <c r="G223" i="4"/>
  <c r="N223" i="4" s="1"/>
  <c r="G224" i="4"/>
  <c r="N224" i="4" s="1"/>
  <c r="G225" i="4"/>
  <c r="N225" i="4" s="1"/>
  <c r="G228" i="4"/>
  <c r="N228" i="4" s="1"/>
  <c r="G231" i="4"/>
  <c r="N231" i="4" s="1"/>
  <c r="G234" i="4"/>
  <c r="N234" i="4" s="1"/>
  <c r="G238" i="4"/>
  <c r="N238" i="4" s="1"/>
  <c r="G243" i="4"/>
  <c r="N243" i="4" s="1"/>
  <c r="G246" i="4"/>
  <c r="N246" i="4" s="1"/>
  <c r="G248" i="4"/>
  <c r="N248" i="4" s="1"/>
  <c r="G251" i="4"/>
  <c r="N251" i="4" s="1"/>
  <c r="G252" i="4"/>
  <c r="N252" i="4" s="1"/>
  <c r="G255" i="4"/>
  <c r="N255" i="4" s="1"/>
  <c r="G256" i="4"/>
  <c r="N256" i="4" s="1"/>
  <c r="G257" i="4"/>
  <c r="N257" i="4" s="1"/>
  <c r="G261" i="4"/>
  <c r="N261" i="4" s="1"/>
  <c r="G275" i="4"/>
  <c r="N275" i="4" s="1"/>
  <c r="G276" i="4"/>
  <c r="N276" i="4" s="1"/>
  <c r="G284" i="4"/>
  <c r="N284" i="4" s="1"/>
  <c r="G285" i="4"/>
  <c r="N285" i="4" s="1"/>
  <c r="G288" i="4"/>
  <c r="N288" i="4" s="1"/>
  <c r="G291" i="4"/>
  <c r="N291" i="4" s="1"/>
  <c r="G292" i="4"/>
  <c r="N292" i="4" s="1"/>
  <c r="G293" i="4"/>
  <c r="N293" i="4" s="1"/>
  <c r="G296" i="4"/>
  <c r="N296" i="4" s="1"/>
  <c r="G299" i="4"/>
  <c r="N299" i="4" s="1"/>
  <c r="G300" i="4"/>
  <c r="N300" i="4" s="1"/>
  <c r="G308" i="4"/>
  <c r="N308" i="4" s="1"/>
  <c r="G309" i="4"/>
  <c r="N309" i="4" s="1"/>
  <c r="G312" i="4"/>
  <c r="N312" i="4" s="1"/>
  <c r="G315" i="4"/>
  <c r="N315" i="4" s="1"/>
  <c r="G316" i="4"/>
  <c r="N316" i="4" s="1"/>
  <c r="G324" i="4"/>
  <c r="N324" i="4" s="1"/>
  <c r="G325" i="4"/>
  <c r="N325" i="4" s="1"/>
  <c r="G328" i="4"/>
  <c r="N328" i="4" s="1"/>
  <c r="G331" i="4"/>
  <c r="N331" i="4" s="1"/>
  <c r="G332" i="4"/>
  <c r="N332" i="4" s="1"/>
  <c r="G340" i="4"/>
  <c r="N340" i="4" s="1"/>
  <c r="G341" i="4"/>
  <c r="N341" i="4" s="1"/>
  <c r="G344" i="4"/>
  <c r="N344" i="4" s="1"/>
  <c r="G347" i="4"/>
  <c r="N347" i="4" s="1"/>
  <c r="G348" i="4"/>
  <c r="N348" i="4" s="1"/>
  <c r="G356" i="4"/>
  <c r="N356" i="4" s="1"/>
  <c r="G357" i="4"/>
  <c r="N357" i="4" s="1"/>
  <c r="G360" i="4"/>
  <c r="N360" i="4" s="1"/>
  <c r="G363" i="4"/>
  <c r="N363" i="4" s="1"/>
  <c r="G364" i="4"/>
  <c r="N364" i="4" s="1"/>
  <c r="G27" i="4"/>
  <c r="N27" i="4" s="1"/>
  <c r="G30" i="4"/>
  <c r="N30" i="4" s="1"/>
  <c r="G33" i="4"/>
  <c r="N33" i="4" s="1"/>
  <c r="G36" i="4"/>
  <c r="N36" i="4" s="1"/>
  <c r="G45" i="4"/>
  <c r="N45" i="4" s="1"/>
  <c r="G53" i="4"/>
  <c r="N53" i="4" s="1"/>
  <c r="G61" i="4"/>
  <c r="N61" i="4" s="1"/>
  <c r="G70" i="4"/>
  <c r="N70" i="4" s="1"/>
  <c r="G78" i="4"/>
  <c r="N78" i="4" s="1"/>
  <c r="G86" i="4"/>
  <c r="N86" i="4" s="1"/>
  <c r="G92" i="4"/>
  <c r="N92" i="4" s="1"/>
  <c r="G94" i="4"/>
  <c r="N94" i="4" s="1"/>
  <c r="G95" i="4"/>
  <c r="N95" i="4" s="1"/>
  <c r="G99" i="4"/>
  <c r="N99" i="4" s="1"/>
  <c r="G101" i="4"/>
  <c r="N101" i="4" s="1"/>
  <c r="G104" i="4"/>
  <c r="N104" i="4" s="1"/>
  <c r="G107" i="4"/>
  <c r="N107" i="4" s="1"/>
  <c r="G109" i="4"/>
  <c r="N109" i="4" s="1"/>
  <c r="G112" i="4"/>
  <c r="N112" i="4" s="1"/>
  <c r="G115" i="4"/>
  <c r="N115" i="4" s="1"/>
  <c r="G117" i="4"/>
  <c r="N117" i="4" s="1"/>
  <c r="G120" i="4"/>
  <c r="N120" i="4" s="1"/>
  <c r="G130" i="4"/>
  <c r="N130" i="4" s="1"/>
  <c r="G132" i="4"/>
  <c r="N132" i="4" s="1"/>
  <c r="G135" i="4"/>
  <c r="N135" i="4" s="1"/>
  <c r="G137" i="4"/>
  <c r="N137" i="4" s="1"/>
  <c r="G140" i="4"/>
  <c r="N140" i="4" s="1"/>
  <c r="G143" i="4"/>
  <c r="N143" i="4" s="1"/>
  <c r="G145" i="4"/>
  <c r="N145" i="4" s="1"/>
  <c r="G148" i="4"/>
  <c r="N148" i="4" s="1"/>
  <c r="G151" i="4"/>
  <c r="N151" i="4" s="1"/>
  <c r="G158" i="4"/>
  <c r="N158" i="4" s="1"/>
  <c r="G161" i="4"/>
  <c r="N161" i="4" s="1"/>
  <c r="G164" i="4"/>
  <c r="N164" i="4" s="1"/>
  <c r="G167" i="4"/>
  <c r="N167" i="4" s="1"/>
  <c r="G174" i="4"/>
  <c r="N174" i="4" s="1"/>
  <c r="G177" i="4"/>
  <c r="N177" i="4" s="1"/>
  <c r="G180" i="4"/>
  <c r="N180" i="4" s="1"/>
  <c r="G183" i="4"/>
  <c r="N183" i="4" s="1"/>
  <c r="G186" i="4"/>
  <c r="N186" i="4" s="1"/>
  <c r="G191" i="4"/>
  <c r="N191" i="4" s="1"/>
  <c r="G194" i="4"/>
  <c r="N194" i="4" s="1"/>
  <c r="G199" i="4"/>
  <c r="N199" i="4" s="1"/>
  <c r="G202" i="4"/>
  <c r="N202" i="4" s="1"/>
  <c r="G207" i="4"/>
  <c r="N207" i="4" s="1"/>
  <c r="G214" i="4"/>
  <c r="N214" i="4" s="1"/>
  <c r="G216" i="4"/>
  <c r="N216" i="4" s="1"/>
  <c r="G233" i="4"/>
  <c r="N233" i="4" s="1"/>
  <c r="G237" i="4"/>
  <c r="N237" i="4" s="1"/>
  <c r="G242" i="4"/>
  <c r="N242" i="4" s="1"/>
  <c r="G245" i="4"/>
  <c r="N245" i="4" s="1"/>
  <c r="G260" i="4"/>
  <c r="N260" i="4" s="1"/>
  <c r="G263" i="4"/>
  <c r="N263" i="4" s="1"/>
  <c r="G266" i="4"/>
  <c r="N266" i="4" s="1"/>
  <c r="G270" i="4"/>
  <c r="N270" i="4" s="1"/>
  <c r="G278" i="4"/>
  <c r="N278" i="4" s="1"/>
  <c r="G283" i="4"/>
  <c r="N283" i="4" s="1"/>
  <c r="G302" i="4"/>
  <c r="N302" i="4" s="1"/>
  <c r="G307" i="4"/>
  <c r="N307" i="4" s="1"/>
  <c r="G318" i="4"/>
  <c r="N318" i="4" s="1"/>
  <c r="G323" i="4"/>
  <c r="N323" i="4" s="1"/>
  <c r="G334" i="4"/>
  <c r="N334" i="4" s="1"/>
  <c r="G339" i="4"/>
  <c r="N339" i="4" s="1"/>
  <c r="G350" i="4"/>
  <c r="N350" i="4" s="1"/>
  <c r="G355" i="4"/>
  <c r="N355" i="4" s="1"/>
  <c r="G366" i="4"/>
  <c r="N366" i="4" s="1"/>
  <c r="G371" i="4"/>
  <c r="N371" i="4" s="1"/>
  <c r="AK375" i="4"/>
  <c r="AR375" i="4" s="1"/>
  <c r="AK376" i="4"/>
  <c r="AR376" i="4" s="1"/>
  <c r="AK379" i="4"/>
  <c r="AR379" i="4" s="1"/>
  <c r="AK383" i="4"/>
  <c r="AR383" i="4" s="1"/>
  <c r="AK386" i="4"/>
  <c r="AR386" i="4" s="1"/>
  <c r="AK388" i="4"/>
  <c r="AR388" i="4" s="1"/>
  <c r="AK394" i="4"/>
  <c r="AR394" i="4" s="1"/>
  <c r="AK398" i="4"/>
  <c r="AR398" i="4" s="1"/>
  <c r="AK401" i="4"/>
  <c r="AR401" i="4" s="1"/>
  <c r="AK404" i="4"/>
  <c r="AR404" i="4" s="1"/>
  <c r="AK406" i="4"/>
  <c r="AR406" i="4" s="1"/>
  <c r="AK407" i="4"/>
  <c r="AR407" i="4" s="1"/>
  <c r="AK411" i="4"/>
  <c r="AR411" i="4" s="1"/>
  <c r="AK414" i="4"/>
  <c r="AR414" i="4" s="1"/>
  <c r="AK417" i="4"/>
  <c r="AR417" i="4" s="1"/>
  <c r="AK423" i="4"/>
  <c r="AR423" i="4" s="1"/>
  <c r="AK428" i="4"/>
  <c r="AR428" i="4" s="1"/>
  <c r="AK435" i="4"/>
  <c r="AR435" i="4" s="1"/>
  <c r="AK438" i="4"/>
  <c r="AR438" i="4" s="1"/>
  <c r="AK444" i="4"/>
  <c r="AR444" i="4" s="1"/>
  <c r="AK446" i="4"/>
  <c r="AR446" i="4" s="1"/>
  <c r="AK451" i="4"/>
  <c r="AR451" i="4" s="1"/>
  <c r="AK454" i="4"/>
  <c r="AR454" i="4" s="1"/>
  <c r="AK372" i="4"/>
  <c r="AK378" i="4"/>
  <c r="AR378" i="4" s="1"/>
  <c r="AK382" i="4"/>
  <c r="AR382" i="4" s="1"/>
  <c r="AK385" i="4"/>
  <c r="AR385" i="4" s="1"/>
  <c r="AK390" i="4"/>
  <c r="AR390" i="4" s="1"/>
  <c r="AK393" i="4"/>
  <c r="AR393" i="4" s="1"/>
  <c r="AK396" i="4"/>
  <c r="AR396" i="4" s="1"/>
  <c r="AK397" i="4"/>
  <c r="AR397" i="4" s="1"/>
  <c r="AK400" i="4"/>
  <c r="AR400" i="4" s="1"/>
  <c r="AK403" i="4"/>
  <c r="AR403" i="4" s="1"/>
  <c r="AK409" i="4"/>
  <c r="AR409" i="4" s="1"/>
  <c r="AK410" i="4"/>
  <c r="AR410" i="4" s="1"/>
  <c r="AK413" i="4"/>
  <c r="AR413" i="4" s="1"/>
  <c r="AK419" i="4"/>
  <c r="AR419" i="4" s="1"/>
  <c r="AK422" i="4"/>
  <c r="AR422" i="4" s="1"/>
  <c r="AK427" i="4"/>
  <c r="AR427" i="4" s="1"/>
  <c r="AK432" i="4"/>
  <c r="AR432" i="4" s="1"/>
  <c r="AK434" i="4"/>
  <c r="AR434" i="4" s="1"/>
  <c r="AK440" i="4"/>
  <c r="AR440" i="4" s="1"/>
  <c r="AK443" i="4"/>
  <c r="AR443" i="4" s="1"/>
  <c r="AK448" i="4"/>
  <c r="AR448" i="4" s="1"/>
  <c r="AK450" i="4"/>
  <c r="AR450" i="4" s="1"/>
  <c r="AK453" i="4"/>
  <c r="AR453" i="4" s="1"/>
  <c r="AK374" i="4"/>
  <c r="AR374" i="4" s="1"/>
  <c r="AK377" i="4"/>
  <c r="AR377" i="4" s="1"/>
  <c r="AK380" i="4"/>
  <c r="AR380" i="4" s="1"/>
  <c r="AK381" i="4"/>
  <c r="AR381" i="4" s="1"/>
  <c r="AK384" i="4"/>
  <c r="AR384" i="4" s="1"/>
  <c r="AK387" i="4"/>
  <c r="AR387" i="4" s="1"/>
  <c r="AK389" i="4"/>
  <c r="AR389" i="4" s="1"/>
  <c r="AK405" i="4"/>
  <c r="AR405" i="4" s="1"/>
  <c r="AK416" i="4"/>
  <c r="AR416" i="4" s="1"/>
  <c r="AK418" i="4"/>
  <c r="AR418" i="4" s="1"/>
  <c r="AK424" i="4"/>
  <c r="AR424" i="4" s="1"/>
  <c r="AK425" i="4"/>
  <c r="AR425" i="4" s="1"/>
  <c r="AK426" i="4"/>
  <c r="AR426" i="4" s="1"/>
  <c r="AK431" i="4"/>
  <c r="AR431" i="4" s="1"/>
  <c r="AK436" i="4"/>
  <c r="AR436" i="4" s="1"/>
  <c r="AK437" i="4"/>
  <c r="AR437" i="4" s="1"/>
  <c r="AK442" i="4"/>
  <c r="AR442" i="4" s="1"/>
  <c r="AK445" i="4"/>
  <c r="AR445" i="4" s="1"/>
  <c r="AK452" i="4"/>
  <c r="AR452" i="4" s="1"/>
  <c r="AK373" i="4"/>
  <c r="AR373" i="4" s="1"/>
  <c r="AK391" i="4"/>
  <c r="AR391" i="4" s="1"/>
  <c r="AK392" i="4"/>
  <c r="AR392" i="4" s="1"/>
  <c r="AK395" i="4"/>
  <c r="AR395" i="4" s="1"/>
  <c r="AK399" i="4"/>
  <c r="AR399" i="4" s="1"/>
  <c r="AK402" i="4"/>
  <c r="AR402" i="4" s="1"/>
  <c r="AK408" i="4"/>
  <c r="AR408" i="4" s="1"/>
  <c r="AK412" i="4"/>
  <c r="AR412" i="4" s="1"/>
  <c r="AK415" i="4"/>
  <c r="AR415" i="4" s="1"/>
  <c r="AK420" i="4"/>
  <c r="AR420" i="4" s="1"/>
  <c r="AK421" i="4"/>
  <c r="AR421" i="4" s="1"/>
  <c r="AK429" i="4"/>
  <c r="AR429" i="4" s="1"/>
  <c r="AK430" i="4"/>
  <c r="AR430" i="4" s="1"/>
  <c r="AK433" i="4"/>
  <c r="AR433" i="4" s="1"/>
  <c r="AK439" i="4"/>
  <c r="AR439" i="4" s="1"/>
  <c r="AK441" i="4"/>
  <c r="AR441" i="4" s="1"/>
  <c r="AK447" i="4"/>
  <c r="AR447" i="4" s="1"/>
  <c r="AK449" i="4"/>
  <c r="AR449" i="4" s="1"/>
  <c r="AK455" i="4"/>
  <c r="AR455" i="4" s="1"/>
  <c r="AK456" i="4"/>
  <c r="AR456" i="4" s="1"/>
  <c r="AK461" i="4"/>
  <c r="AR461" i="4" s="1"/>
  <c r="AK466" i="4"/>
  <c r="AR466" i="4" s="1"/>
  <c r="AK467" i="4"/>
  <c r="AR467" i="4" s="1"/>
  <c r="AK475" i="4"/>
  <c r="AR475" i="4" s="1"/>
  <c r="AK476" i="4"/>
  <c r="AR476" i="4" s="1"/>
  <c r="AK479" i="4"/>
  <c r="AR479" i="4" s="1"/>
  <c r="AK486" i="4"/>
  <c r="AR486" i="4" s="1"/>
  <c r="AK487" i="4"/>
  <c r="AR487" i="4" s="1"/>
  <c r="AK488" i="4"/>
  <c r="AR488" i="4" s="1"/>
  <c r="AK491" i="4"/>
  <c r="AR491" i="4" s="1"/>
  <c r="AK492" i="4"/>
  <c r="AR492" i="4" s="1"/>
  <c r="AK495" i="4"/>
  <c r="AR495" i="4" s="1"/>
  <c r="AK498" i="4"/>
  <c r="AR498" i="4" s="1"/>
  <c r="AK501" i="4"/>
  <c r="AR501" i="4" s="1"/>
  <c r="AK506" i="4"/>
  <c r="AR506" i="4" s="1"/>
  <c r="AK507" i="4"/>
  <c r="AR507" i="4" s="1"/>
  <c r="AK511" i="4"/>
  <c r="AR511" i="4" s="1"/>
  <c r="AK514" i="4"/>
  <c r="AR514" i="4" s="1"/>
  <c r="AK517" i="4"/>
  <c r="AR517" i="4" s="1"/>
  <c r="AK521" i="4"/>
  <c r="AR521" i="4" s="1"/>
  <c r="AK525" i="4"/>
  <c r="AR525" i="4" s="1"/>
  <c r="AK529" i="4"/>
  <c r="AR529" i="4" s="1"/>
  <c r="AK532" i="4"/>
  <c r="AR532" i="4" s="1"/>
  <c r="AK535" i="4"/>
  <c r="AR535" i="4" s="1"/>
  <c r="AK538" i="4"/>
  <c r="AR538" i="4" s="1"/>
  <c r="AK543" i="4"/>
  <c r="AR543" i="4" s="1"/>
  <c r="AK546" i="4"/>
  <c r="AR546" i="4" s="1"/>
  <c r="AK553" i="4"/>
  <c r="AR553" i="4" s="1"/>
  <c r="AK555" i="4"/>
  <c r="AR555" i="4" s="1"/>
  <c r="AK558" i="4"/>
  <c r="AR558" i="4" s="1"/>
  <c r="AK561" i="4"/>
  <c r="AR561" i="4" s="1"/>
  <c r="AK564" i="4"/>
  <c r="AR564" i="4" s="1"/>
  <c r="AK566" i="4"/>
  <c r="AR566" i="4" s="1"/>
  <c r="AK569" i="4"/>
  <c r="AR569" i="4" s="1"/>
  <c r="AK576" i="4"/>
  <c r="AR576" i="4" s="1"/>
  <c r="AK578" i="4"/>
  <c r="AR578" i="4" s="1"/>
  <c r="AK581" i="4"/>
  <c r="AR581" i="4" s="1"/>
  <c r="AK584" i="4"/>
  <c r="AR584" i="4" s="1"/>
  <c r="AK587" i="4"/>
  <c r="AR587" i="4" s="1"/>
  <c r="AK590" i="4"/>
  <c r="AR590" i="4" s="1"/>
  <c r="AK593" i="4"/>
  <c r="AR593" i="4" s="1"/>
  <c r="AK596" i="4"/>
  <c r="AR596" i="4" s="1"/>
  <c r="AK598" i="4"/>
  <c r="AR598" i="4" s="1"/>
  <c r="AK601" i="4"/>
  <c r="AR601" i="4" s="1"/>
  <c r="AK608" i="4"/>
  <c r="AR608" i="4" s="1"/>
  <c r="AK610" i="4"/>
  <c r="AR610" i="4" s="1"/>
  <c r="AK613" i="4"/>
  <c r="AR613" i="4" s="1"/>
  <c r="AK616" i="4"/>
  <c r="AR616" i="4" s="1"/>
  <c r="AK619" i="4"/>
  <c r="AR619" i="4" s="1"/>
  <c r="AK622" i="4"/>
  <c r="AR622" i="4" s="1"/>
  <c r="AK625" i="4"/>
  <c r="AR625" i="4" s="1"/>
  <c r="AK628" i="4"/>
  <c r="AR628" i="4" s="1"/>
  <c r="AK630" i="4"/>
  <c r="AR630" i="4" s="1"/>
  <c r="AK633" i="4"/>
  <c r="AR633" i="4" s="1"/>
  <c r="AK636" i="4"/>
  <c r="AR636" i="4" s="1"/>
  <c r="AK638" i="4"/>
  <c r="AR638" i="4" s="1"/>
  <c r="AK641" i="4"/>
  <c r="AR641" i="4" s="1"/>
  <c r="AK644" i="4"/>
  <c r="AR644" i="4" s="1"/>
  <c r="AK646" i="4"/>
  <c r="AR646" i="4" s="1"/>
  <c r="AK649" i="4"/>
  <c r="AR649" i="4" s="1"/>
  <c r="AK652" i="4"/>
  <c r="AR652" i="4" s="1"/>
  <c r="AK654" i="4"/>
  <c r="AR654" i="4" s="1"/>
  <c r="AK657" i="4"/>
  <c r="AR657" i="4" s="1"/>
  <c r="AK660" i="4"/>
  <c r="AR660" i="4" s="1"/>
  <c r="AK662" i="4"/>
  <c r="AR662" i="4" s="1"/>
  <c r="AK665" i="4"/>
  <c r="AR665" i="4" s="1"/>
  <c r="AK668" i="4"/>
  <c r="AR668" i="4" s="1"/>
  <c r="AK670" i="4"/>
  <c r="AR670" i="4" s="1"/>
  <c r="AK673" i="4"/>
  <c r="AR673" i="4" s="1"/>
  <c r="AK676" i="4"/>
  <c r="AR676" i="4" s="1"/>
  <c r="AK678" i="4"/>
  <c r="AR678" i="4" s="1"/>
  <c r="AK681" i="4"/>
  <c r="AR681" i="4" s="1"/>
  <c r="AK684" i="4"/>
  <c r="AR684" i="4" s="1"/>
  <c r="AK686" i="4"/>
  <c r="AR686" i="4" s="1"/>
  <c r="AK689" i="4"/>
  <c r="AR689" i="4" s="1"/>
  <c r="AK692" i="4"/>
  <c r="AR692" i="4" s="1"/>
  <c r="AK694" i="4"/>
  <c r="AR694" i="4" s="1"/>
  <c r="AK697" i="4"/>
  <c r="AR697" i="4" s="1"/>
  <c r="AK704" i="4"/>
  <c r="AR704" i="4" s="1"/>
  <c r="AK706" i="4"/>
  <c r="AR706" i="4" s="1"/>
  <c r="AK709" i="4"/>
  <c r="AR709" i="4" s="1"/>
  <c r="AK712" i="4"/>
  <c r="AR712" i="4" s="1"/>
  <c r="AK460" i="4"/>
  <c r="AR460" i="4" s="1"/>
  <c r="AK463" i="4"/>
  <c r="AR463" i="4" s="1"/>
  <c r="AK469" i="4"/>
  <c r="AR469" i="4" s="1"/>
  <c r="AK474" i="4"/>
  <c r="AR474" i="4" s="1"/>
  <c r="AK481" i="4"/>
  <c r="AR481" i="4" s="1"/>
  <c r="AK483" i="4"/>
  <c r="AR483" i="4" s="1"/>
  <c r="AK500" i="4"/>
  <c r="AR500" i="4" s="1"/>
  <c r="AK503" i="4"/>
  <c r="AR503" i="4" s="1"/>
  <c r="AK510" i="4"/>
  <c r="AR510" i="4" s="1"/>
  <c r="AK516" i="4"/>
  <c r="AR516" i="4" s="1"/>
  <c r="AK520" i="4"/>
  <c r="AR520" i="4" s="1"/>
  <c r="AK524" i="4"/>
  <c r="AR524" i="4" s="1"/>
  <c r="AK528" i="4"/>
  <c r="AR528" i="4" s="1"/>
  <c r="AK531" i="4"/>
  <c r="AR531" i="4" s="1"/>
  <c r="AK534" i="4"/>
  <c r="AR534" i="4" s="1"/>
  <c r="AK540" i="4"/>
  <c r="AR540" i="4" s="1"/>
  <c r="AK545" i="4"/>
  <c r="AR545" i="4" s="1"/>
  <c r="AK549" i="4"/>
  <c r="AR549" i="4" s="1"/>
  <c r="AK552" i="4"/>
  <c r="AR552" i="4" s="1"/>
  <c r="AK557" i="4"/>
  <c r="AR557" i="4" s="1"/>
  <c r="AK563" i="4"/>
  <c r="AR563" i="4" s="1"/>
  <c r="AK572" i="4"/>
  <c r="AR572" i="4" s="1"/>
  <c r="AK575" i="4"/>
  <c r="AR575" i="4" s="1"/>
  <c r="AK583" i="4"/>
  <c r="AR583" i="4" s="1"/>
  <c r="AK586" i="4"/>
  <c r="AR586" i="4" s="1"/>
  <c r="AK589" i="4"/>
  <c r="AR589" i="4" s="1"/>
  <c r="AK595" i="4"/>
  <c r="AR595" i="4" s="1"/>
  <c r="AK604" i="4"/>
  <c r="AR604" i="4" s="1"/>
  <c r="AK607" i="4"/>
  <c r="AR607" i="4" s="1"/>
  <c r="AK615" i="4"/>
  <c r="AR615" i="4" s="1"/>
  <c r="AK618" i="4"/>
  <c r="AR618" i="4" s="1"/>
  <c r="AK621" i="4"/>
  <c r="AR621" i="4" s="1"/>
  <c r="AK627" i="4"/>
  <c r="AR627" i="4" s="1"/>
  <c r="AK635" i="4"/>
  <c r="AR635" i="4" s="1"/>
  <c r="AK643" i="4"/>
  <c r="AR643" i="4" s="1"/>
  <c r="AK651" i="4"/>
  <c r="AR651" i="4" s="1"/>
  <c r="AK659" i="4"/>
  <c r="AR659" i="4" s="1"/>
  <c r="AK667" i="4"/>
  <c r="AR667" i="4" s="1"/>
  <c r="AK675" i="4"/>
  <c r="AR675" i="4" s="1"/>
  <c r="AK683" i="4"/>
  <c r="AR683" i="4" s="1"/>
  <c r="AK691" i="4"/>
  <c r="AR691" i="4" s="1"/>
  <c r="AK700" i="4"/>
  <c r="AR700" i="4" s="1"/>
  <c r="AK703" i="4"/>
  <c r="AR703" i="4" s="1"/>
  <c r="AK711" i="4"/>
  <c r="AR711" i="4" s="1"/>
  <c r="AK457" i="4"/>
  <c r="AR457" i="4" s="1"/>
  <c r="AK459" i="4"/>
  <c r="AR459" i="4" s="1"/>
  <c r="AK465" i="4"/>
  <c r="AR465" i="4" s="1"/>
  <c r="AK468" i="4"/>
  <c r="AR468" i="4" s="1"/>
  <c r="AK473" i="4"/>
  <c r="AR473" i="4" s="1"/>
  <c r="AK478" i="4"/>
  <c r="AR478" i="4" s="1"/>
  <c r="AK480" i="4"/>
  <c r="AR480" i="4" s="1"/>
  <c r="AK485" i="4"/>
  <c r="AR485" i="4" s="1"/>
  <c r="AK490" i="4"/>
  <c r="AR490" i="4" s="1"/>
  <c r="AK494" i="4"/>
  <c r="AR494" i="4" s="1"/>
  <c r="AK497" i="4"/>
  <c r="AR497" i="4" s="1"/>
  <c r="AK499" i="4"/>
  <c r="AR499" i="4" s="1"/>
  <c r="AK502" i="4"/>
  <c r="AR502" i="4" s="1"/>
  <c r="AK505" i="4"/>
  <c r="AR505" i="4" s="1"/>
  <c r="AK509" i="4"/>
  <c r="AR509" i="4" s="1"/>
  <c r="AK513" i="4"/>
  <c r="AR513" i="4" s="1"/>
  <c r="AK515" i="4"/>
  <c r="AR515" i="4" s="1"/>
  <c r="AK518" i="4"/>
  <c r="AR518" i="4" s="1"/>
  <c r="AK519" i="4"/>
  <c r="AR519" i="4" s="1"/>
  <c r="AK522" i="4"/>
  <c r="AR522" i="4" s="1"/>
  <c r="AK523" i="4"/>
  <c r="AR523" i="4" s="1"/>
  <c r="AK527" i="4"/>
  <c r="AR527" i="4" s="1"/>
  <c r="AK530" i="4"/>
  <c r="AR530" i="4" s="1"/>
  <c r="AK537" i="4"/>
  <c r="AR537" i="4" s="1"/>
  <c r="AK539" i="4"/>
  <c r="AR539" i="4" s="1"/>
  <c r="AK542" i="4"/>
  <c r="AR542" i="4" s="1"/>
  <c r="AK548" i="4"/>
  <c r="AR548" i="4" s="1"/>
  <c r="AK551" i="4"/>
  <c r="AR551" i="4" s="1"/>
  <c r="AK554" i="4"/>
  <c r="AR554" i="4" s="1"/>
  <c r="AK560" i="4"/>
  <c r="AR560" i="4" s="1"/>
  <c r="AK562" i="4"/>
  <c r="AR562" i="4" s="1"/>
  <c r="AK565" i="4"/>
  <c r="AR565" i="4" s="1"/>
  <c r="AK568" i="4"/>
  <c r="AR568" i="4" s="1"/>
  <c r="AK571" i="4"/>
  <c r="AR571" i="4" s="1"/>
  <c r="AK574" i="4"/>
  <c r="AR574" i="4" s="1"/>
  <c r="AK577" i="4"/>
  <c r="AR577" i="4" s="1"/>
  <c r="AK580" i="4"/>
  <c r="AR580" i="4" s="1"/>
  <c r="AK582" i="4"/>
  <c r="AR582" i="4" s="1"/>
  <c r="AK585" i="4"/>
  <c r="AR585" i="4" s="1"/>
  <c r="AK592" i="4"/>
  <c r="AR592" i="4" s="1"/>
  <c r="AK594" i="4"/>
  <c r="AR594" i="4" s="1"/>
  <c r="AK597" i="4"/>
  <c r="AR597" i="4" s="1"/>
  <c r="AK600" i="4"/>
  <c r="AR600" i="4" s="1"/>
  <c r="AK603" i="4"/>
  <c r="AR603" i="4" s="1"/>
  <c r="AK606" i="4"/>
  <c r="AR606" i="4" s="1"/>
  <c r="AK609" i="4"/>
  <c r="AR609" i="4" s="1"/>
  <c r="AK612" i="4"/>
  <c r="AR612" i="4" s="1"/>
  <c r="AK614" i="4"/>
  <c r="AR614" i="4" s="1"/>
  <c r="AK617" i="4"/>
  <c r="AR617" i="4" s="1"/>
  <c r="AK624" i="4"/>
  <c r="AR624" i="4" s="1"/>
  <c r="AK626" i="4"/>
  <c r="AR626" i="4" s="1"/>
  <c r="AK629" i="4"/>
  <c r="AR629" i="4" s="1"/>
  <c r="AK632" i="4"/>
  <c r="AR632" i="4" s="1"/>
  <c r="AK634" i="4"/>
  <c r="AR634" i="4" s="1"/>
  <c r="AK637" i="4"/>
  <c r="AR637" i="4" s="1"/>
  <c r="AK640" i="4"/>
  <c r="AR640" i="4" s="1"/>
  <c r="AK642" i="4"/>
  <c r="AR642" i="4" s="1"/>
  <c r="AK645" i="4"/>
  <c r="AR645" i="4" s="1"/>
  <c r="AK648" i="4"/>
  <c r="AR648" i="4" s="1"/>
  <c r="AK650" i="4"/>
  <c r="AR650" i="4" s="1"/>
  <c r="AK653" i="4"/>
  <c r="AR653" i="4" s="1"/>
  <c r="AK656" i="4"/>
  <c r="AR656" i="4" s="1"/>
  <c r="AK658" i="4"/>
  <c r="AR658" i="4" s="1"/>
  <c r="AK661" i="4"/>
  <c r="AR661" i="4" s="1"/>
  <c r="AK664" i="4"/>
  <c r="AR664" i="4" s="1"/>
  <c r="AK666" i="4"/>
  <c r="AR666" i="4" s="1"/>
  <c r="AK669" i="4"/>
  <c r="AR669" i="4" s="1"/>
  <c r="AK672" i="4"/>
  <c r="AR672" i="4" s="1"/>
  <c r="AK674" i="4"/>
  <c r="AR674" i="4" s="1"/>
  <c r="AK677" i="4"/>
  <c r="AR677" i="4" s="1"/>
  <c r="AK680" i="4"/>
  <c r="AR680" i="4" s="1"/>
  <c r="AK682" i="4"/>
  <c r="AR682" i="4" s="1"/>
  <c r="AK685" i="4"/>
  <c r="AR685" i="4" s="1"/>
  <c r="AK688" i="4"/>
  <c r="AR688" i="4" s="1"/>
  <c r="AK690" i="4"/>
  <c r="AR690" i="4" s="1"/>
  <c r="AK693" i="4"/>
  <c r="AR693" i="4" s="1"/>
  <c r="AK696" i="4"/>
  <c r="AR696" i="4" s="1"/>
  <c r="AK699" i="4"/>
  <c r="AR699" i="4" s="1"/>
  <c r="AK702" i="4"/>
  <c r="AR702" i="4" s="1"/>
  <c r="AK705" i="4"/>
  <c r="AR705" i="4" s="1"/>
  <c r="AK708" i="4"/>
  <c r="AR708" i="4" s="1"/>
  <c r="AK710" i="4"/>
  <c r="AR710" i="4" s="1"/>
  <c r="AK713" i="4"/>
  <c r="AR713" i="4" s="1"/>
  <c r="AK458" i="4"/>
  <c r="AR458" i="4" s="1"/>
  <c r="AK462" i="4"/>
  <c r="AR462" i="4" s="1"/>
  <c r="AK464" i="4"/>
  <c r="AR464" i="4" s="1"/>
  <c r="AK470" i="4"/>
  <c r="AR470" i="4" s="1"/>
  <c r="AK471" i="4"/>
  <c r="AR471" i="4" s="1"/>
  <c r="AK472" i="4"/>
  <c r="AR472" i="4" s="1"/>
  <c r="AK477" i="4"/>
  <c r="AR477" i="4" s="1"/>
  <c r="AK482" i="4"/>
  <c r="AR482" i="4" s="1"/>
  <c r="AK484" i="4"/>
  <c r="AR484" i="4" s="1"/>
  <c r="AK489" i="4"/>
  <c r="AR489" i="4" s="1"/>
  <c r="AK493" i="4"/>
  <c r="AR493" i="4" s="1"/>
  <c r="AK496" i="4"/>
  <c r="AR496" i="4" s="1"/>
  <c r="AK504" i="4"/>
  <c r="AR504" i="4" s="1"/>
  <c r="AK508" i="4"/>
  <c r="AR508" i="4" s="1"/>
  <c r="AK512" i="4"/>
  <c r="AR512" i="4" s="1"/>
  <c r="AK526" i="4"/>
  <c r="AR526" i="4" s="1"/>
  <c r="AK533" i="4"/>
  <c r="AR533" i="4" s="1"/>
  <c r="AK536" i="4"/>
  <c r="AR536" i="4" s="1"/>
  <c r="AK541" i="4"/>
  <c r="AR541" i="4" s="1"/>
  <c r="AK544" i="4"/>
  <c r="AR544" i="4" s="1"/>
  <c r="AK547" i="4"/>
  <c r="AR547" i="4" s="1"/>
  <c r="AK550" i="4"/>
  <c r="AR550" i="4" s="1"/>
  <c r="AK556" i="4"/>
  <c r="AR556" i="4" s="1"/>
  <c r="AK559" i="4"/>
  <c r="AR559" i="4" s="1"/>
  <c r="AK567" i="4"/>
  <c r="AR567" i="4" s="1"/>
  <c r="AK570" i="4"/>
  <c r="AR570" i="4" s="1"/>
  <c r="AK573" i="4"/>
  <c r="AR573" i="4" s="1"/>
  <c r="AK579" i="4"/>
  <c r="AR579" i="4" s="1"/>
  <c r="AK588" i="4"/>
  <c r="AR588" i="4" s="1"/>
  <c r="AK591" i="4"/>
  <c r="AR591" i="4" s="1"/>
  <c r="AK599" i="4"/>
  <c r="AR599" i="4" s="1"/>
  <c r="AK602" i="4"/>
  <c r="AR602" i="4" s="1"/>
  <c r="AK605" i="4"/>
  <c r="AR605" i="4" s="1"/>
  <c r="AK611" i="4"/>
  <c r="AR611" i="4" s="1"/>
  <c r="AK620" i="4"/>
  <c r="AR620" i="4" s="1"/>
  <c r="AK623" i="4"/>
  <c r="AR623" i="4" s="1"/>
  <c r="AK631" i="4"/>
  <c r="AR631" i="4" s="1"/>
  <c r="AK639" i="4"/>
  <c r="AR639" i="4" s="1"/>
  <c r="AK647" i="4"/>
  <c r="AR647" i="4" s="1"/>
  <c r="AK655" i="4"/>
  <c r="AR655" i="4" s="1"/>
  <c r="AK663" i="4"/>
  <c r="AR663" i="4" s="1"/>
  <c r="AK671" i="4"/>
  <c r="AR671" i="4" s="1"/>
  <c r="AK679" i="4"/>
  <c r="AR679" i="4" s="1"/>
  <c r="AK687" i="4"/>
  <c r="AR687" i="4" s="1"/>
  <c r="AK695" i="4"/>
  <c r="AR695" i="4" s="1"/>
  <c r="AK698" i="4"/>
  <c r="AR698" i="4" s="1"/>
  <c r="AK701" i="4"/>
  <c r="AR701" i="4" s="1"/>
  <c r="AK707" i="4"/>
  <c r="AR707" i="4" s="1"/>
  <c r="AK715" i="4"/>
  <c r="AR715" i="4" s="1"/>
  <c r="AK718" i="4"/>
  <c r="AR718" i="4" s="1"/>
  <c r="AK721" i="4"/>
  <c r="AR721" i="4" s="1"/>
  <c r="AK724" i="4"/>
  <c r="AR724" i="4" s="1"/>
  <c r="AK726" i="4"/>
  <c r="AR726" i="4" s="1"/>
  <c r="AK729" i="4"/>
  <c r="AR729" i="4" s="1"/>
  <c r="AK736" i="4"/>
  <c r="AR736" i="4" s="1"/>
  <c r="AK714" i="4"/>
  <c r="AR714" i="4" s="1"/>
  <c r="AK717" i="4"/>
  <c r="AR717" i="4" s="1"/>
  <c r="AK723" i="4"/>
  <c r="AR723" i="4" s="1"/>
  <c r="AK732" i="4"/>
  <c r="AR732" i="4" s="1"/>
  <c r="AK735" i="4"/>
  <c r="AR735" i="4" s="1"/>
  <c r="AK720" i="4"/>
  <c r="AR720" i="4" s="1"/>
  <c r="AK722" i="4"/>
  <c r="AR722" i="4" s="1"/>
  <c r="AK725" i="4"/>
  <c r="AR725" i="4" s="1"/>
  <c r="AK728" i="4"/>
  <c r="AR728" i="4" s="1"/>
  <c r="AK731" i="4"/>
  <c r="AR731" i="4" s="1"/>
  <c r="AK734" i="4"/>
  <c r="AR734" i="4" s="1"/>
  <c r="AK716" i="4"/>
  <c r="AR716" i="4" s="1"/>
  <c r="AK719" i="4"/>
  <c r="AR719" i="4" s="1"/>
  <c r="AK727" i="4"/>
  <c r="AR727" i="4" s="1"/>
  <c r="AK730" i="4"/>
  <c r="AR730" i="4" s="1"/>
  <c r="AK733" i="4"/>
  <c r="AR733" i="4" s="1"/>
  <c r="D19" i="3"/>
  <c r="D18" i="3"/>
  <c r="E19" i="3"/>
  <c r="E18" i="3"/>
  <c r="F18" i="3"/>
  <c r="F19" i="3"/>
  <c r="G7" i="4"/>
  <c r="AK10" i="4"/>
  <c r="AR10" i="4" s="1"/>
  <c r="AK14" i="4"/>
  <c r="AR14" i="4" s="1"/>
  <c r="AK18" i="4"/>
  <c r="AR18" i="4" s="1"/>
  <c r="AK22" i="4"/>
  <c r="AR22" i="4" s="1"/>
  <c r="AK26" i="4"/>
  <c r="AR26" i="4" s="1"/>
  <c r="AK30" i="4"/>
  <c r="AR30" i="4" s="1"/>
  <c r="AK34" i="4"/>
  <c r="AR34" i="4" s="1"/>
  <c r="AK38" i="4"/>
  <c r="AR38" i="4" s="1"/>
  <c r="AK42" i="4"/>
  <c r="AR42" i="4" s="1"/>
  <c r="AK46" i="4"/>
  <c r="AR46" i="4" s="1"/>
  <c r="AK50" i="4"/>
  <c r="AR50" i="4" s="1"/>
  <c r="AK54" i="4"/>
  <c r="AR54" i="4" s="1"/>
  <c r="AK58" i="4"/>
  <c r="AR58" i="4" s="1"/>
  <c r="AK62" i="4"/>
  <c r="AR62" i="4" s="1"/>
  <c r="AK66" i="4"/>
  <c r="AR66" i="4" s="1"/>
  <c r="AK70" i="4"/>
  <c r="AR70" i="4" s="1"/>
  <c r="AK74" i="4"/>
  <c r="AR74" i="4" s="1"/>
  <c r="AK78" i="4"/>
  <c r="AR78" i="4" s="1"/>
  <c r="AK82" i="4"/>
  <c r="AR82" i="4" s="1"/>
  <c r="AK86" i="4"/>
  <c r="AR86" i="4" s="1"/>
  <c r="AK90" i="4"/>
  <c r="AR90" i="4" s="1"/>
  <c r="AK94" i="4"/>
  <c r="AR94" i="4" s="1"/>
  <c r="AK98" i="4"/>
  <c r="AR98" i="4" s="1"/>
  <c r="AK102" i="4"/>
  <c r="AR102" i="4" s="1"/>
  <c r="AK106" i="4"/>
  <c r="AR106" i="4" s="1"/>
  <c r="AK110" i="4"/>
  <c r="AR110" i="4" s="1"/>
  <c r="AK114" i="4"/>
  <c r="AR114" i="4" s="1"/>
  <c r="AK118" i="4"/>
  <c r="AR118" i="4" s="1"/>
  <c r="AK122" i="4"/>
  <c r="AR122" i="4" s="1"/>
  <c r="AK126" i="4"/>
  <c r="AR126" i="4" s="1"/>
  <c r="AK130" i="4"/>
  <c r="AR130" i="4" s="1"/>
  <c r="AK134" i="4"/>
  <c r="AR134" i="4" s="1"/>
  <c r="AK138" i="4"/>
  <c r="AR138" i="4" s="1"/>
  <c r="AK142" i="4"/>
  <c r="AR142" i="4" s="1"/>
  <c r="AK146" i="4"/>
  <c r="AR146" i="4" s="1"/>
  <c r="AK150" i="4"/>
  <c r="AR150" i="4" s="1"/>
  <c r="AK154" i="4"/>
  <c r="AR154" i="4" s="1"/>
  <c r="AK158" i="4"/>
  <c r="AR158" i="4" s="1"/>
  <c r="AK162" i="4"/>
  <c r="AR162" i="4" s="1"/>
  <c r="AK166" i="4"/>
  <c r="AR166" i="4" s="1"/>
  <c r="AK170" i="4"/>
  <c r="AR170" i="4" s="1"/>
  <c r="AK174" i="4"/>
  <c r="AR174" i="4" s="1"/>
  <c r="AK178" i="4"/>
  <c r="AR178" i="4" s="1"/>
  <c r="AK182" i="4"/>
  <c r="AR182" i="4" s="1"/>
  <c r="AK186" i="4"/>
  <c r="AR186" i="4" s="1"/>
  <c r="AK190" i="4"/>
  <c r="AR190" i="4" s="1"/>
  <c r="AK194" i="4"/>
  <c r="AR194" i="4" s="1"/>
  <c r="AK198" i="4"/>
  <c r="AR198" i="4" s="1"/>
  <c r="AK202" i="4"/>
  <c r="AR202" i="4" s="1"/>
  <c r="AK206" i="4"/>
  <c r="AR206" i="4" s="1"/>
  <c r="AK210" i="4"/>
  <c r="AR210" i="4" s="1"/>
  <c r="AK214" i="4"/>
  <c r="AR214" i="4" s="1"/>
  <c r="AK218" i="4"/>
  <c r="AR218" i="4" s="1"/>
  <c r="AK222" i="4"/>
  <c r="AR222" i="4" s="1"/>
  <c r="AK226" i="4"/>
  <c r="AR226" i="4" s="1"/>
  <c r="AK230" i="4"/>
  <c r="AR230" i="4" s="1"/>
  <c r="AK234" i="4"/>
  <c r="AR234" i="4" s="1"/>
  <c r="AK238" i="4"/>
  <c r="AR238" i="4" s="1"/>
  <c r="AK242" i="4"/>
  <c r="AR242" i="4" s="1"/>
  <c r="AK246" i="4"/>
  <c r="AR246" i="4" s="1"/>
  <c r="AK250" i="4"/>
  <c r="AR250" i="4" s="1"/>
  <c r="AK254" i="4"/>
  <c r="AR254" i="4" s="1"/>
  <c r="AK258" i="4"/>
  <c r="AR258" i="4" s="1"/>
  <c r="AK262" i="4"/>
  <c r="AR262" i="4" s="1"/>
  <c r="AK266" i="4"/>
  <c r="AR266" i="4" s="1"/>
  <c r="AK270" i="4"/>
  <c r="AR270" i="4" s="1"/>
  <c r="AK274" i="4"/>
  <c r="AR274" i="4" s="1"/>
  <c r="AK278" i="4"/>
  <c r="AR278" i="4" s="1"/>
  <c r="AK282" i="4"/>
  <c r="AR282" i="4" s="1"/>
  <c r="AK286" i="4"/>
  <c r="AR286" i="4" s="1"/>
  <c r="AK290" i="4"/>
  <c r="AR290" i="4" s="1"/>
  <c r="AK294" i="4"/>
  <c r="AR294" i="4" s="1"/>
  <c r="AK298" i="4"/>
  <c r="AR298" i="4" s="1"/>
  <c r="AK11" i="4"/>
  <c r="AR11" i="4" s="1"/>
  <c r="AK15" i="4"/>
  <c r="AR15" i="4" s="1"/>
  <c r="AK19" i="4"/>
  <c r="AR19" i="4" s="1"/>
  <c r="AK23" i="4"/>
  <c r="AR23" i="4" s="1"/>
  <c r="AK27" i="4"/>
  <c r="AR27" i="4" s="1"/>
  <c r="AK31" i="4"/>
  <c r="AR31" i="4" s="1"/>
  <c r="AK35" i="4"/>
  <c r="AR35" i="4" s="1"/>
  <c r="AK39" i="4"/>
  <c r="AR39" i="4" s="1"/>
  <c r="AK43" i="4"/>
  <c r="AR43" i="4" s="1"/>
  <c r="AK47" i="4"/>
  <c r="AR47" i="4" s="1"/>
  <c r="AK51" i="4"/>
  <c r="AR51" i="4" s="1"/>
  <c r="AK55" i="4"/>
  <c r="AR55" i="4" s="1"/>
  <c r="AK59" i="4"/>
  <c r="AR59" i="4" s="1"/>
  <c r="AK63" i="4"/>
  <c r="AR63" i="4" s="1"/>
  <c r="AK67" i="4"/>
  <c r="AR67" i="4" s="1"/>
  <c r="AK71" i="4"/>
  <c r="AR71" i="4" s="1"/>
  <c r="AK75" i="4"/>
  <c r="AR75" i="4" s="1"/>
  <c r="AK79" i="4"/>
  <c r="AR79" i="4" s="1"/>
  <c r="AK83" i="4"/>
  <c r="AR83" i="4" s="1"/>
  <c r="AK87" i="4"/>
  <c r="AR87" i="4" s="1"/>
  <c r="AK91" i="4"/>
  <c r="AR91" i="4" s="1"/>
  <c r="AK95" i="4"/>
  <c r="AR95" i="4" s="1"/>
  <c r="AK99" i="4"/>
  <c r="AR99" i="4" s="1"/>
  <c r="AK103" i="4"/>
  <c r="AR103" i="4" s="1"/>
  <c r="AK107" i="4"/>
  <c r="AR107" i="4" s="1"/>
  <c r="AK111" i="4"/>
  <c r="AR111" i="4" s="1"/>
  <c r="AK115" i="4"/>
  <c r="AR115" i="4" s="1"/>
  <c r="AK119" i="4"/>
  <c r="AR119" i="4" s="1"/>
  <c r="AK123" i="4"/>
  <c r="AR123" i="4" s="1"/>
  <c r="AK127" i="4"/>
  <c r="AR127" i="4" s="1"/>
  <c r="AK131" i="4"/>
  <c r="AR131" i="4" s="1"/>
  <c r="AK135" i="4"/>
  <c r="AR135" i="4" s="1"/>
  <c r="AK139" i="4"/>
  <c r="AR139" i="4" s="1"/>
  <c r="AK143" i="4"/>
  <c r="AR143" i="4" s="1"/>
  <c r="AK147" i="4"/>
  <c r="AR147" i="4" s="1"/>
  <c r="AK151" i="4"/>
  <c r="AR151" i="4" s="1"/>
  <c r="AK155" i="4"/>
  <c r="AR155" i="4" s="1"/>
  <c r="AK159" i="4"/>
  <c r="AR159" i="4" s="1"/>
  <c r="AK163" i="4"/>
  <c r="AR163" i="4" s="1"/>
  <c r="AK167" i="4"/>
  <c r="AR167" i="4" s="1"/>
  <c r="AK171" i="4"/>
  <c r="AR171" i="4" s="1"/>
  <c r="AK175" i="4"/>
  <c r="AR175" i="4" s="1"/>
  <c r="AK179" i="4"/>
  <c r="AR179" i="4" s="1"/>
  <c r="AK183" i="4"/>
  <c r="AR183" i="4" s="1"/>
  <c r="AK187" i="4"/>
  <c r="AR187" i="4" s="1"/>
  <c r="AK191" i="4"/>
  <c r="AR191" i="4" s="1"/>
  <c r="AK195" i="4"/>
  <c r="AR195" i="4" s="1"/>
  <c r="AK199" i="4"/>
  <c r="AR199" i="4" s="1"/>
  <c r="AK203" i="4"/>
  <c r="AR203" i="4" s="1"/>
  <c r="AK207" i="4"/>
  <c r="AR207" i="4" s="1"/>
  <c r="AK211" i="4"/>
  <c r="AR211" i="4" s="1"/>
  <c r="AK215" i="4"/>
  <c r="AR215" i="4" s="1"/>
  <c r="AK219" i="4"/>
  <c r="AR219" i="4" s="1"/>
  <c r="AK223" i="4"/>
  <c r="AR223" i="4" s="1"/>
  <c r="AK227" i="4"/>
  <c r="AR227" i="4" s="1"/>
  <c r="AK231" i="4"/>
  <c r="AR231" i="4" s="1"/>
  <c r="AK235" i="4"/>
  <c r="AR235" i="4" s="1"/>
  <c r="AK239" i="4"/>
  <c r="AR239" i="4" s="1"/>
  <c r="AK243" i="4"/>
  <c r="AR243" i="4" s="1"/>
  <c r="AK247" i="4"/>
  <c r="AR247" i="4" s="1"/>
  <c r="AK251" i="4"/>
  <c r="AR251" i="4" s="1"/>
  <c r="AK255" i="4"/>
  <c r="AR255" i="4" s="1"/>
  <c r="AK259" i="4"/>
  <c r="AR259" i="4" s="1"/>
  <c r="AK263" i="4"/>
  <c r="AR263" i="4" s="1"/>
  <c r="AK267" i="4"/>
  <c r="AR267" i="4" s="1"/>
  <c r="AK271" i="4"/>
  <c r="AR271" i="4" s="1"/>
  <c r="AK275" i="4"/>
  <c r="AR275" i="4" s="1"/>
  <c r="AK279" i="4"/>
  <c r="AR279" i="4" s="1"/>
  <c r="AK283" i="4"/>
  <c r="AR283" i="4" s="1"/>
  <c r="AK287" i="4"/>
  <c r="AR287" i="4" s="1"/>
  <c r="AK291" i="4"/>
  <c r="AR291" i="4" s="1"/>
  <c r="AK295" i="4"/>
  <c r="AR295" i="4" s="1"/>
  <c r="AK299" i="4"/>
  <c r="AR299" i="4" s="1"/>
  <c r="AK8" i="4"/>
  <c r="AR8" i="4" s="1"/>
  <c r="AK12" i="4"/>
  <c r="AR12" i="4" s="1"/>
  <c r="AK16" i="4"/>
  <c r="AR16" i="4" s="1"/>
  <c r="AK20" i="4"/>
  <c r="AR20" i="4" s="1"/>
  <c r="AK24" i="4"/>
  <c r="AR24" i="4" s="1"/>
  <c r="AK28" i="4"/>
  <c r="AR28" i="4" s="1"/>
  <c r="AK32" i="4"/>
  <c r="AR32" i="4" s="1"/>
  <c r="AK36" i="4"/>
  <c r="AR36" i="4" s="1"/>
  <c r="AK40" i="4"/>
  <c r="AR40" i="4" s="1"/>
  <c r="AK44" i="4"/>
  <c r="AR44" i="4" s="1"/>
  <c r="AK48" i="4"/>
  <c r="AR48" i="4" s="1"/>
  <c r="AK52" i="4"/>
  <c r="AR52" i="4" s="1"/>
  <c r="AK56" i="4"/>
  <c r="AR56" i="4" s="1"/>
  <c r="AK60" i="4"/>
  <c r="AR60" i="4" s="1"/>
  <c r="AK64" i="4"/>
  <c r="AR64" i="4" s="1"/>
  <c r="AK68" i="4"/>
  <c r="AR68" i="4" s="1"/>
  <c r="AK72" i="4"/>
  <c r="AR72" i="4" s="1"/>
  <c r="AK76" i="4"/>
  <c r="AR76" i="4" s="1"/>
  <c r="AK80" i="4"/>
  <c r="AR80" i="4" s="1"/>
  <c r="AK84" i="4"/>
  <c r="AR84" i="4" s="1"/>
  <c r="AK88" i="4"/>
  <c r="AR88" i="4" s="1"/>
  <c r="AK92" i="4"/>
  <c r="AR92" i="4" s="1"/>
  <c r="AK96" i="4"/>
  <c r="AR96" i="4" s="1"/>
  <c r="AK100" i="4"/>
  <c r="AR100" i="4" s="1"/>
  <c r="AK104" i="4"/>
  <c r="AR104" i="4" s="1"/>
  <c r="AK108" i="4"/>
  <c r="AR108" i="4" s="1"/>
  <c r="AK112" i="4"/>
  <c r="AR112" i="4" s="1"/>
  <c r="AK116" i="4"/>
  <c r="AR116" i="4" s="1"/>
  <c r="AK120" i="4"/>
  <c r="AR120" i="4" s="1"/>
  <c r="AK124" i="4"/>
  <c r="AR124" i="4" s="1"/>
  <c r="AK128" i="4"/>
  <c r="AR128" i="4" s="1"/>
  <c r="AK132" i="4"/>
  <c r="AR132" i="4" s="1"/>
  <c r="AK136" i="4"/>
  <c r="AR136" i="4" s="1"/>
  <c r="AK140" i="4"/>
  <c r="AR140" i="4" s="1"/>
  <c r="AK144" i="4"/>
  <c r="AR144" i="4" s="1"/>
  <c r="AK148" i="4"/>
  <c r="AR148" i="4" s="1"/>
  <c r="AK152" i="4"/>
  <c r="AR152" i="4" s="1"/>
  <c r="AK156" i="4"/>
  <c r="AR156" i="4" s="1"/>
  <c r="AK160" i="4"/>
  <c r="AR160" i="4" s="1"/>
  <c r="AK164" i="4"/>
  <c r="AR164" i="4" s="1"/>
  <c r="AK168" i="4"/>
  <c r="AR168" i="4" s="1"/>
  <c r="AK172" i="4"/>
  <c r="AR172" i="4" s="1"/>
  <c r="AK176" i="4"/>
  <c r="AR176" i="4" s="1"/>
  <c r="AK180" i="4"/>
  <c r="AR180" i="4" s="1"/>
  <c r="AK184" i="4"/>
  <c r="AR184" i="4" s="1"/>
  <c r="AK188" i="4"/>
  <c r="AR188" i="4" s="1"/>
  <c r="AK192" i="4"/>
  <c r="AR192" i="4" s="1"/>
  <c r="AK196" i="4"/>
  <c r="AR196" i="4" s="1"/>
  <c r="AK200" i="4"/>
  <c r="AR200" i="4" s="1"/>
  <c r="AK204" i="4"/>
  <c r="AR204" i="4" s="1"/>
  <c r="AK208" i="4"/>
  <c r="AR208" i="4" s="1"/>
  <c r="AK212" i="4"/>
  <c r="AR212" i="4" s="1"/>
  <c r="AK216" i="4"/>
  <c r="AR216" i="4" s="1"/>
  <c r="AK9" i="4"/>
  <c r="AR9" i="4" s="1"/>
  <c r="AK13" i="4"/>
  <c r="AR13" i="4" s="1"/>
  <c r="AK17" i="4"/>
  <c r="AR17" i="4" s="1"/>
  <c r="AK21" i="4"/>
  <c r="AR21" i="4" s="1"/>
  <c r="AK25" i="4"/>
  <c r="AR25" i="4" s="1"/>
  <c r="AK29" i="4"/>
  <c r="AR29" i="4" s="1"/>
  <c r="AK33" i="4"/>
  <c r="AR33" i="4" s="1"/>
  <c r="AK37" i="4"/>
  <c r="AR37" i="4" s="1"/>
  <c r="AK41" i="4"/>
  <c r="AR41" i="4" s="1"/>
  <c r="AK45" i="4"/>
  <c r="AR45" i="4" s="1"/>
  <c r="AK49" i="4"/>
  <c r="AR49" i="4" s="1"/>
  <c r="AK53" i="4"/>
  <c r="AR53" i="4" s="1"/>
  <c r="AK57" i="4"/>
  <c r="AR57" i="4" s="1"/>
  <c r="AK61" i="4"/>
  <c r="AR61" i="4" s="1"/>
  <c r="AK65" i="4"/>
  <c r="AR65" i="4" s="1"/>
  <c r="AK69" i="4"/>
  <c r="AR69" i="4" s="1"/>
  <c r="AK73" i="4"/>
  <c r="AR73" i="4" s="1"/>
  <c r="AK77" i="4"/>
  <c r="AR77" i="4" s="1"/>
  <c r="AK81" i="4"/>
  <c r="AR81" i="4" s="1"/>
  <c r="AK85" i="4"/>
  <c r="AR85" i="4" s="1"/>
  <c r="AK89" i="4"/>
  <c r="AR89" i="4" s="1"/>
  <c r="AK93" i="4"/>
  <c r="AR93" i="4" s="1"/>
  <c r="AK97" i="4"/>
  <c r="AR97" i="4" s="1"/>
  <c r="AK101" i="4"/>
  <c r="AR101" i="4" s="1"/>
  <c r="AK105" i="4"/>
  <c r="AR105" i="4" s="1"/>
  <c r="AK109" i="4"/>
  <c r="AR109" i="4" s="1"/>
  <c r="AK113" i="4"/>
  <c r="AR113" i="4" s="1"/>
  <c r="AK117" i="4"/>
  <c r="AR117" i="4" s="1"/>
  <c r="AK121" i="4"/>
  <c r="AR121" i="4" s="1"/>
  <c r="AK125" i="4"/>
  <c r="AR125" i="4" s="1"/>
  <c r="AK129" i="4"/>
  <c r="AR129" i="4" s="1"/>
  <c r="AK133" i="4"/>
  <c r="AR133" i="4" s="1"/>
  <c r="AK137" i="4"/>
  <c r="AR137" i="4" s="1"/>
  <c r="AK141" i="4"/>
  <c r="AR141" i="4" s="1"/>
  <c r="AK145" i="4"/>
  <c r="AR145" i="4" s="1"/>
  <c r="AK149" i="4"/>
  <c r="AR149" i="4" s="1"/>
  <c r="AK153" i="4"/>
  <c r="AR153" i="4" s="1"/>
  <c r="AK157" i="4"/>
  <c r="AR157" i="4" s="1"/>
  <c r="AK161" i="4"/>
  <c r="AR161" i="4" s="1"/>
  <c r="AK165" i="4"/>
  <c r="AR165" i="4" s="1"/>
  <c r="AK169" i="4"/>
  <c r="AR169" i="4" s="1"/>
  <c r="AK173" i="4"/>
  <c r="AR173" i="4" s="1"/>
  <c r="AK177" i="4"/>
  <c r="AR177" i="4" s="1"/>
  <c r="AK181" i="4"/>
  <c r="AR181" i="4" s="1"/>
  <c r="AK185" i="4"/>
  <c r="AR185" i="4" s="1"/>
  <c r="AK189" i="4"/>
  <c r="AR189" i="4" s="1"/>
  <c r="AK193" i="4"/>
  <c r="AR193" i="4" s="1"/>
  <c r="AK197" i="4"/>
  <c r="AR197" i="4" s="1"/>
  <c r="AK201" i="4"/>
  <c r="AR201" i="4" s="1"/>
  <c r="AK205" i="4"/>
  <c r="AR205" i="4" s="1"/>
  <c r="AK209" i="4"/>
  <c r="AR209" i="4" s="1"/>
  <c r="AK213" i="4"/>
  <c r="AR213" i="4" s="1"/>
  <c r="AK217" i="4"/>
  <c r="AR217" i="4" s="1"/>
  <c r="AK221" i="4"/>
  <c r="AR221" i="4" s="1"/>
  <c r="AK220" i="4"/>
  <c r="AR220" i="4" s="1"/>
  <c r="AK229" i="4"/>
  <c r="AR229" i="4" s="1"/>
  <c r="AK237" i="4"/>
  <c r="AR237" i="4" s="1"/>
  <c r="AK245" i="4"/>
  <c r="AR245" i="4" s="1"/>
  <c r="AK253" i="4"/>
  <c r="AR253" i="4" s="1"/>
  <c r="AK261" i="4"/>
  <c r="AR261" i="4" s="1"/>
  <c r="AK269" i="4"/>
  <c r="AR269" i="4" s="1"/>
  <c r="AK277" i="4"/>
  <c r="AR277" i="4" s="1"/>
  <c r="AK285" i="4"/>
  <c r="AR285" i="4" s="1"/>
  <c r="AK293" i="4"/>
  <c r="AR293" i="4" s="1"/>
  <c r="AK301" i="4"/>
  <c r="AR301" i="4" s="1"/>
  <c r="AK305" i="4"/>
  <c r="AR305" i="4" s="1"/>
  <c r="AK309" i="4"/>
  <c r="AR309" i="4" s="1"/>
  <c r="AK313" i="4"/>
  <c r="AR313" i="4" s="1"/>
  <c r="AK317" i="4"/>
  <c r="AR317" i="4" s="1"/>
  <c r="AK321" i="4"/>
  <c r="AR321" i="4" s="1"/>
  <c r="AK325" i="4"/>
  <c r="AR325" i="4" s="1"/>
  <c r="AK329" i="4"/>
  <c r="AR329" i="4" s="1"/>
  <c r="AK333" i="4"/>
  <c r="AR333" i="4" s="1"/>
  <c r="AK337" i="4"/>
  <c r="AR337" i="4" s="1"/>
  <c r="AK341" i="4"/>
  <c r="AR341" i="4" s="1"/>
  <c r="AK345" i="4"/>
  <c r="AR345" i="4" s="1"/>
  <c r="AK349" i="4"/>
  <c r="AR349" i="4" s="1"/>
  <c r="AK353" i="4"/>
  <c r="AR353" i="4" s="1"/>
  <c r="AK357" i="4"/>
  <c r="AR357" i="4" s="1"/>
  <c r="AK361" i="4"/>
  <c r="AR361" i="4" s="1"/>
  <c r="AK365" i="4"/>
  <c r="AR365" i="4" s="1"/>
  <c r="AK369" i="4"/>
  <c r="AR369" i="4" s="1"/>
  <c r="AK224" i="4"/>
  <c r="AR224" i="4" s="1"/>
  <c r="AK232" i="4"/>
  <c r="AR232" i="4" s="1"/>
  <c r="AK240" i="4"/>
  <c r="AR240" i="4" s="1"/>
  <c r="AK248" i="4"/>
  <c r="AR248" i="4" s="1"/>
  <c r="AK256" i="4"/>
  <c r="AR256" i="4" s="1"/>
  <c r="AK264" i="4"/>
  <c r="AR264" i="4" s="1"/>
  <c r="AK272" i="4"/>
  <c r="AR272" i="4" s="1"/>
  <c r="AK280" i="4"/>
  <c r="AR280" i="4" s="1"/>
  <c r="AK288" i="4"/>
  <c r="AR288" i="4" s="1"/>
  <c r="AK296" i="4"/>
  <c r="AR296" i="4" s="1"/>
  <c r="AK302" i="4"/>
  <c r="AR302" i="4" s="1"/>
  <c r="AK306" i="4"/>
  <c r="AR306" i="4" s="1"/>
  <c r="AK310" i="4"/>
  <c r="AR310" i="4" s="1"/>
  <c r="AK314" i="4"/>
  <c r="AR314" i="4" s="1"/>
  <c r="AK318" i="4"/>
  <c r="AR318" i="4" s="1"/>
  <c r="AK322" i="4"/>
  <c r="AR322" i="4" s="1"/>
  <c r="AK326" i="4"/>
  <c r="AR326" i="4" s="1"/>
  <c r="AK330" i="4"/>
  <c r="AR330" i="4" s="1"/>
  <c r="AK334" i="4"/>
  <c r="AR334" i="4" s="1"/>
  <c r="AK338" i="4"/>
  <c r="AR338" i="4" s="1"/>
  <c r="AK342" i="4"/>
  <c r="AR342" i="4" s="1"/>
  <c r="AK346" i="4"/>
  <c r="AR346" i="4" s="1"/>
  <c r="AK350" i="4"/>
  <c r="AR350" i="4" s="1"/>
  <c r="AK354" i="4"/>
  <c r="AR354" i="4" s="1"/>
  <c r="AK358" i="4"/>
  <c r="AR358" i="4" s="1"/>
  <c r="AK362" i="4"/>
  <c r="AR362" i="4" s="1"/>
  <c r="AK366" i="4"/>
  <c r="AR366" i="4" s="1"/>
  <c r="AK370" i="4"/>
  <c r="AR370" i="4" s="1"/>
  <c r="AK225" i="4"/>
  <c r="AR225" i="4" s="1"/>
  <c r="AK233" i="4"/>
  <c r="AR233" i="4" s="1"/>
  <c r="AK241" i="4"/>
  <c r="AR241" i="4" s="1"/>
  <c r="AK249" i="4"/>
  <c r="AR249" i="4" s="1"/>
  <c r="AK257" i="4"/>
  <c r="AR257" i="4" s="1"/>
  <c r="AK265" i="4"/>
  <c r="AR265" i="4" s="1"/>
  <c r="AK273" i="4"/>
  <c r="AR273" i="4" s="1"/>
  <c r="AK281" i="4"/>
  <c r="AR281" i="4" s="1"/>
  <c r="AK289" i="4"/>
  <c r="AR289" i="4" s="1"/>
  <c r="AK297" i="4"/>
  <c r="AR297" i="4" s="1"/>
  <c r="AK303" i="4"/>
  <c r="AR303" i="4" s="1"/>
  <c r="AK307" i="4"/>
  <c r="AR307" i="4" s="1"/>
  <c r="AK311" i="4"/>
  <c r="AR311" i="4" s="1"/>
  <c r="AK315" i="4"/>
  <c r="AR315" i="4" s="1"/>
  <c r="AK319" i="4"/>
  <c r="AR319" i="4" s="1"/>
  <c r="AK323" i="4"/>
  <c r="AR323" i="4" s="1"/>
  <c r="AK327" i="4"/>
  <c r="AR327" i="4" s="1"/>
  <c r="AK331" i="4"/>
  <c r="AR331" i="4" s="1"/>
  <c r="AK335" i="4"/>
  <c r="AR335" i="4" s="1"/>
  <c r="AK339" i="4"/>
  <c r="AR339" i="4" s="1"/>
  <c r="AK343" i="4"/>
  <c r="AR343" i="4" s="1"/>
  <c r="AK347" i="4"/>
  <c r="AR347" i="4" s="1"/>
  <c r="AK351" i="4"/>
  <c r="AR351" i="4" s="1"/>
  <c r="AK355" i="4"/>
  <c r="AR355" i="4" s="1"/>
  <c r="AK359" i="4"/>
  <c r="AR359" i="4" s="1"/>
  <c r="AK363" i="4"/>
  <c r="AR363" i="4" s="1"/>
  <c r="AK367" i="4"/>
  <c r="AR367" i="4" s="1"/>
  <c r="AK371" i="4"/>
  <c r="AR371" i="4" s="1"/>
  <c r="AK228" i="4"/>
  <c r="AR228" i="4" s="1"/>
  <c r="AK236" i="4"/>
  <c r="AR236" i="4" s="1"/>
  <c r="AK244" i="4"/>
  <c r="AR244" i="4" s="1"/>
  <c r="AK252" i="4"/>
  <c r="AR252" i="4" s="1"/>
  <c r="AK260" i="4"/>
  <c r="AR260" i="4" s="1"/>
  <c r="AK268" i="4"/>
  <c r="AR268" i="4" s="1"/>
  <c r="AK276" i="4"/>
  <c r="AR276" i="4" s="1"/>
  <c r="AK284" i="4"/>
  <c r="AR284" i="4" s="1"/>
  <c r="AK292" i="4"/>
  <c r="AR292" i="4" s="1"/>
  <c r="AK300" i="4"/>
  <c r="AR300" i="4" s="1"/>
  <c r="AK304" i="4"/>
  <c r="AR304" i="4" s="1"/>
  <c r="AK308" i="4"/>
  <c r="AR308" i="4" s="1"/>
  <c r="AK312" i="4"/>
  <c r="AR312" i="4" s="1"/>
  <c r="AK316" i="4"/>
  <c r="AR316" i="4" s="1"/>
  <c r="AK320" i="4"/>
  <c r="AR320" i="4" s="1"/>
  <c r="AK324" i="4"/>
  <c r="AR324" i="4" s="1"/>
  <c r="AK328" i="4"/>
  <c r="AR328" i="4" s="1"/>
  <c r="AK332" i="4"/>
  <c r="AR332" i="4" s="1"/>
  <c r="AK336" i="4"/>
  <c r="AR336" i="4" s="1"/>
  <c r="AK340" i="4"/>
  <c r="AR340" i="4" s="1"/>
  <c r="AK344" i="4"/>
  <c r="AR344" i="4" s="1"/>
  <c r="AK348" i="4"/>
  <c r="AR348" i="4" s="1"/>
  <c r="AK352" i="4"/>
  <c r="AR352" i="4" s="1"/>
  <c r="AK356" i="4"/>
  <c r="AR356" i="4" s="1"/>
  <c r="AK360" i="4"/>
  <c r="AR360" i="4" s="1"/>
  <c r="AK364" i="4"/>
  <c r="AR364" i="4" s="1"/>
  <c r="AK368" i="4"/>
  <c r="AR368" i="4" s="1"/>
  <c r="AK7" i="4"/>
  <c r="AR7" i="4" s="1"/>
  <c r="J6" i="7"/>
  <c r="D29" i="3"/>
  <c r="D30" i="3" s="1"/>
  <c r="D28" i="3"/>
  <c r="D6" i="3"/>
  <c r="AW7" i="4"/>
  <c r="M8" i="8" l="1"/>
  <c r="K8" i="8"/>
  <c r="L8" i="8"/>
  <c r="H393" i="7"/>
  <c r="I393" i="7" s="1"/>
  <c r="H585" i="7"/>
  <c r="I585" i="7" s="1"/>
  <c r="H665" i="7"/>
  <c r="I665" i="7" s="1"/>
  <c r="H669" i="7"/>
  <c r="I669" i="7" s="1"/>
  <c r="H677" i="7"/>
  <c r="I677" i="7" s="1"/>
  <c r="H718" i="7"/>
  <c r="I718" i="7" s="1"/>
  <c r="H674" i="7"/>
  <c r="I674" i="7" s="1"/>
  <c r="H722" i="7"/>
  <c r="I722" i="7" s="1"/>
  <c r="H700" i="7"/>
  <c r="I700" i="7" s="1"/>
  <c r="H659" i="7"/>
  <c r="I659" i="7" s="1"/>
  <c r="H727" i="7"/>
  <c r="I727" i="7" s="1"/>
  <c r="H711" i="7"/>
  <c r="I711" i="7" s="1"/>
  <c r="H688" i="7"/>
  <c r="I688" i="7" s="1"/>
  <c r="H660" i="7"/>
  <c r="I660" i="7" s="1"/>
  <c r="H652" i="7"/>
  <c r="I652" i="7" s="1"/>
  <c r="H536" i="7"/>
  <c r="I536" i="7" s="1"/>
  <c r="H691" i="7"/>
  <c r="I691" i="7" s="1"/>
  <c r="H645" i="7"/>
  <c r="I645" i="7" s="1"/>
  <c r="H637" i="7"/>
  <c r="I637" i="7" s="1"/>
  <c r="H627" i="7"/>
  <c r="I627" i="7" s="1"/>
  <c r="H620" i="7"/>
  <c r="I620" i="7" s="1"/>
  <c r="H548" i="7"/>
  <c r="I548" i="7" s="1"/>
  <c r="H696" i="7"/>
  <c r="I696" i="7" s="1"/>
  <c r="H686" i="7"/>
  <c r="I686" i="7" s="1"/>
  <c r="H649" i="7"/>
  <c r="I649" i="7" s="1"/>
  <c r="H639" i="7"/>
  <c r="I639" i="7" s="1"/>
  <c r="H630" i="7"/>
  <c r="I630" i="7" s="1"/>
  <c r="H624" i="7"/>
  <c r="I624" i="7" s="1"/>
  <c r="H617" i="7"/>
  <c r="I617" i="7" s="1"/>
  <c r="H541" i="7"/>
  <c r="I541" i="7" s="1"/>
  <c r="H650" i="7"/>
  <c r="I650" i="7" s="1"/>
  <c r="H641" i="7"/>
  <c r="I641" i="7" s="1"/>
  <c r="H635" i="7"/>
  <c r="I635" i="7" s="1"/>
  <c r="H615" i="7"/>
  <c r="I615" i="7" s="1"/>
  <c r="H591" i="7"/>
  <c r="I591" i="7" s="1"/>
  <c r="H571" i="7"/>
  <c r="I571" i="7" s="1"/>
  <c r="H702" i="7"/>
  <c r="I702" i="7" s="1"/>
  <c r="H687" i="7"/>
  <c r="I687" i="7" s="1"/>
  <c r="H671" i="7"/>
  <c r="I671" i="7" s="1"/>
  <c r="H716" i="7"/>
  <c r="I716" i="7" s="1"/>
  <c r="H664" i="7"/>
  <c r="I664" i="7" s="1"/>
  <c r="H692" i="7"/>
  <c r="I692" i="7" s="1"/>
  <c r="H735" i="7"/>
  <c r="I735" i="7" s="1"/>
  <c r="H682" i="7"/>
  <c r="I682" i="7" s="1"/>
  <c r="H657" i="7"/>
  <c r="I657" i="7" s="1"/>
  <c r="H651" i="7"/>
  <c r="I651" i="7" s="1"/>
  <c r="H690" i="7"/>
  <c r="I690" i="7" s="1"/>
  <c r="H619" i="7"/>
  <c r="I619" i="7" s="1"/>
  <c r="H715" i="7"/>
  <c r="I715" i="7" s="1"/>
  <c r="H708" i="7"/>
  <c r="I708" i="7" s="1"/>
  <c r="H695" i="7"/>
  <c r="I695" i="7" s="1"/>
  <c r="H684" i="7"/>
  <c r="I684" i="7" s="1"/>
  <c r="H644" i="7"/>
  <c r="I644" i="7" s="1"/>
  <c r="H638" i="7"/>
  <c r="I638" i="7" s="1"/>
  <c r="H616" i="7"/>
  <c r="I616" i="7" s="1"/>
  <c r="H579" i="7"/>
  <c r="I579" i="7" s="1"/>
  <c r="H523" i="7"/>
  <c r="I523" i="7" s="1"/>
  <c r="H655" i="7"/>
  <c r="I655" i="7" s="1"/>
  <c r="H646" i="7"/>
  <c r="I646" i="7" s="1"/>
  <c r="H640" i="7"/>
  <c r="I640" i="7" s="1"/>
  <c r="H578" i="7"/>
  <c r="I578" i="7" s="1"/>
  <c r="H468" i="7"/>
  <c r="I468" i="7" s="1"/>
  <c r="H436" i="7"/>
  <c r="I436" i="7" s="1"/>
  <c r="H427" i="7"/>
  <c r="I427" i="7" s="1"/>
  <c r="H572" i="7"/>
  <c r="I572" i="7" s="1"/>
  <c r="H559" i="7"/>
  <c r="I559" i="7" s="1"/>
  <c r="H525" i="7"/>
  <c r="I525" i="7" s="1"/>
  <c r="H492" i="7"/>
  <c r="I492" i="7" s="1"/>
  <c r="H476" i="7"/>
  <c r="I476" i="7" s="1"/>
  <c r="H462" i="7"/>
  <c r="I462" i="7" s="1"/>
  <c r="H412" i="7"/>
  <c r="I412" i="7" s="1"/>
  <c r="H513" i="7"/>
  <c r="I513" i="7" s="1"/>
  <c r="H497" i="7"/>
  <c r="I497" i="7" s="1"/>
  <c r="H477" i="7"/>
  <c r="I477" i="7" s="1"/>
  <c r="H446" i="7"/>
  <c r="I446" i="7" s="1"/>
  <c r="H435" i="7"/>
  <c r="I435" i="7" s="1"/>
  <c r="H420" i="7"/>
  <c r="I420" i="7" s="1"/>
  <c r="H411" i="7"/>
  <c r="I411" i="7" s="1"/>
  <c r="H400" i="7"/>
  <c r="I400" i="7" s="1"/>
  <c r="H380" i="7"/>
  <c r="I380" i="7" s="1"/>
  <c r="H494" i="7"/>
  <c r="I494" i="7" s="1"/>
  <c r="H458" i="7"/>
  <c r="I458" i="7" s="1"/>
  <c r="H396" i="7"/>
  <c r="I396" i="7" s="1"/>
  <c r="H387" i="7"/>
  <c r="I387" i="7" s="1"/>
  <c r="H402" i="7"/>
  <c r="I402" i="7" s="1"/>
  <c r="H391" i="7"/>
  <c r="I391" i="7" s="1"/>
  <c r="H731" i="7"/>
  <c r="I731" i="7" s="1"/>
  <c r="H699" i="7"/>
  <c r="I699" i="7" s="1"/>
  <c r="H683" i="7"/>
  <c r="I683" i="7" s="1"/>
  <c r="H734" i="7"/>
  <c r="I734" i="7" s="1"/>
  <c r="H724" i="7"/>
  <c r="I724" i="7" s="1"/>
  <c r="H707" i="7"/>
  <c r="I707" i="7" s="1"/>
  <c r="H675" i="7"/>
  <c r="I675" i="7" s="1"/>
  <c r="H698" i="7"/>
  <c r="I698" i="7" s="1"/>
  <c r="H667" i="7"/>
  <c r="I667" i="7" s="1"/>
  <c r="H656" i="7"/>
  <c r="I656" i="7" s="1"/>
  <c r="H632" i="7"/>
  <c r="I632" i="7" s="1"/>
  <c r="H595" i="7"/>
  <c r="I595" i="7" s="1"/>
  <c r="H719" i="7"/>
  <c r="I719" i="7" s="1"/>
  <c r="H704" i="7"/>
  <c r="I704" i="7" s="1"/>
  <c r="H673" i="7"/>
  <c r="I673" i="7" s="1"/>
  <c r="H633" i="7"/>
  <c r="I633" i="7" s="1"/>
  <c r="H623" i="7"/>
  <c r="I623" i="7" s="1"/>
  <c r="H611" i="7"/>
  <c r="I611" i="7" s="1"/>
  <c r="H589" i="7"/>
  <c r="I589" i="7" s="1"/>
  <c r="H506" i="7"/>
  <c r="I506" i="7" s="1"/>
  <c r="H714" i="7"/>
  <c r="I714" i="7" s="1"/>
  <c r="H703" i="7"/>
  <c r="I703" i="7" s="1"/>
  <c r="H661" i="7"/>
  <c r="I661" i="7" s="1"/>
  <c r="H653" i="7"/>
  <c r="I653" i="7" s="1"/>
  <c r="H643" i="7"/>
  <c r="I643" i="7" s="1"/>
  <c r="H626" i="7"/>
  <c r="I626" i="7" s="1"/>
  <c r="H599" i="7"/>
  <c r="I599" i="7" s="1"/>
  <c r="H587" i="7"/>
  <c r="I587" i="7" s="1"/>
  <c r="H480" i="7"/>
  <c r="I480" i="7" s="1"/>
  <c r="H610" i="7"/>
  <c r="I610" i="7" s="1"/>
  <c r="H600" i="7"/>
  <c r="I600" i="7" s="1"/>
  <c r="H547" i="7"/>
  <c r="I547" i="7" s="1"/>
  <c r="H539" i="7"/>
  <c r="I539" i="7" s="1"/>
  <c r="H498" i="7"/>
  <c r="I498" i="7" s="1"/>
  <c r="H608" i="7"/>
  <c r="I608" i="7" s="1"/>
  <c r="H557" i="7"/>
  <c r="I557" i="7" s="1"/>
  <c r="H535" i="7"/>
  <c r="I535" i="7" s="1"/>
  <c r="H519" i="7"/>
  <c r="I519" i="7" s="1"/>
  <c r="H504" i="7"/>
  <c r="I504" i="7" s="1"/>
  <c r="H474" i="7"/>
  <c r="I474" i="7" s="1"/>
  <c r="H444" i="7"/>
  <c r="I444" i="7" s="1"/>
  <c r="H501" i="7"/>
  <c r="I501" i="7" s="1"/>
  <c r="H496" i="7"/>
  <c r="I496" i="7" s="1"/>
  <c r="H475" i="7"/>
  <c r="I475" i="7" s="1"/>
  <c r="H445" i="7"/>
  <c r="I445" i="7" s="1"/>
  <c r="H418" i="7"/>
  <c r="I418" i="7" s="1"/>
  <c r="H388" i="7"/>
  <c r="I388" i="7" s="1"/>
  <c r="H456" i="7"/>
  <c r="I456" i="7" s="1"/>
  <c r="H409" i="7"/>
  <c r="I409" i="7" s="1"/>
  <c r="H395" i="7"/>
  <c r="I395" i="7" s="1"/>
  <c r="H379" i="7"/>
  <c r="I379" i="7" s="1"/>
  <c r="H371" i="7"/>
  <c r="I371" i="7" s="1"/>
  <c r="H730" i="7"/>
  <c r="I730" i="7" s="1"/>
  <c r="H712" i="7"/>
  <c r="I712" i="7" s="1"/>
  <c r="H676" i="7"/>
  <c r="I676" i="7" s="1"/>
  <c r="H732" i="7"/>
  <c r="I732" i="7" s="1"/>
  <c r="H706" i="7"/>
  <c r="I706" i="7" s="1"/>
  <c r="H680" i="7"/>
  <c r="I680" i="7" s="1"/>
  <c r="H723" i="7"/>
  <c r="I723" i="7" s="1"/>
  <c r="H728" i="7"/>
  <c r="I728" i="7" s="1"/>
  <c r="H720" i="7"/>
  <c r="I720" i="7" s="1"/>
  <c r="H666" i="7"/>
  <c r="I666" i="7" s="1"/>
  <c r="H629" i="7"/>
  <c r="I629" i="7" s="1"/>
  <c r="H621" i="7"/>
  <c r="I621" i="7" s="1"/>
  <c r="H672" i="7"/>
  <c r="I672" i="7" s="1"/>
  <c r="H648" i="7"/>
  <c r="I648" i="7" s="1"/>
  <c r="H628" i="7"/>
  <c r="I628" i="7" s="1"/>
  <c r="H622" i="7"/>
  <c r="I622" i="7" s="1"/>
  <c r="H505" i="7"/>
  <c r="I505" i="7" s="1"/>
  <c r="H679" i="7"/>
  <c r="I679" i="7" s="1"/>
  <c r="H634" i="7"/>
  <c r="I634" i="7" s="1"/>
  <c r="H625" i="7"/>
  <c r="I625" i="7" s="1"/>
  <c r="H618" i="7"/>
  <c r="I618" i="7" s="1"/>
  <c r="H642" i="7"/>
  <c r="I642" i="7" s="1"/>
  <c r="H636" i="7"/>
  <c r="I636" i="7" s="1"/>
  <c r="H580" i="7"/>
  <c r="I580" i="7" s="1"/>
  <c r="H484" i="7"/>
  <c r="I484" i="7" s="1"/>
  <c r="H583" i="7"/>
  <c r="I583" i="7" s="1"/>
  <c r="H566" i="7"/>
  <c r="I566" i="7" s="1"/>
  <c r="H545" i="7"/>
  <c r="I545" i="7" s="1"/>
  <c r="H528" i="7"/>
  <c r="I528" i="7" s="1"/>
  <c r="H451" i="7"/>
  <c r="I451" i="7" s="1"/>
  <c r="H603" i="7"/>
  <c r="I603" i="7" s="1"/>
  <c r="H567" i="7"/>
  <c r="I567" i="7" s="1"/>
  <c r="H549" i="7"/>
  <c r="I549" i="7" s="1"/>
  <c r="H503" i="7"/>
  <c r="I503" i="7" s="1"/>
  <c r="H408" i="7"/>
  <c r="I408" i="7" s="1"/>
  <c r="H442" i="7"/>
  <c r="I442" i="7" s="1"/>
  <c r="H429" i="7"/>
  <c r="I429" i="7" s="1"/>
  <c r="H406" i="7"/>
  <c r="I406" i="7" s="1"/>
  <c r="H602" i="7"/>
  <c r="I602" i="7" s="1"/>
  <c r="H590" i="7"/>
  <c r="I590" i="7" s="1"/>
  <c r="H527" i="7"/>
  <c r="I527" i="7" s="1"/>
  <c r="H516" i="7"/>
  <c r="I516" i="7" s="1"/>
  <c r="H507" i="7"/>
  <c r="I507" i="7" s="1"/>
  <c r="H483" i="7"/>
  <c r="I483" i="7" s="1"/>
  <c r="H467" i="7"/>
  <c r="I467" i="7" s="1"/>
  <c r="H443" i="7"/>
  <c r="I443" i="7" s="1"/>
  <c r="H416" i="7"/>
  <c r="I416" i="7" s="1"/>
  <c r="H373" i="7"/>
  <c r="I373" i="7" s="1"/>
  <c r="H502" i="7"/>
  <c r="I502" i="7" s="1"/>
  <c r="H448" i="7"/>
  <c r="I448" i="7" s="1"/>
  <c r="H424" i="7"/>
  <c r="I424" i="7" s="1"/>
  <c r="H384" i="7"/>
  <c r="I384" i="7" s="1"/>
  <c r="H376" i="7"/>
  <c r="I376" i="7" s="1"/>
  <c r="H564" i="7"/>
  <c r="I564" i="7" s="1"/>
  <c r="H544" i="7"/>
  <c r="I544" i="7" s="1"/>
  <c r="H472" i="7"/>
  <c r="I472" i="7" s="1"/>
  <c r="H487" i="7"/>
  <c r="I487" i="7" s="1"/>
  <c r="H375" i="7"/>
  <c r="I375" i="7" s="1"/>
  <c r="H428" i="7"/>
  <c r="I428" i="7" s="1"/>
  <c r="H584" i="7"/>
  <c r="I584" i="7" s="1"/>
  <c r="H389" i="7"/>
  <c r="I389" i="7" s="1"/>
  <c r="H404" i="7"/>
  <c r="I404" i="7" s="1"/>
  <c r="H533" i="7"/>
  <c r="I533" i="7" s="1"/>
  <c r="H430" i="7"/>
  <c r="I430" i="7" s="1"/>
  <c r="H460" i="7"/>
  <c r="I460" i="7" s="1"/>
  <c r="H403" i="7"/>
  <c r="I403" i="7" s="1"/>
  <c r="H543" i="7"/>
  <c r="I543" i="7" s="1"/>
  <c r="H470" i="7"/>
  <c r="I470" i="7" s="1"/>
  <c r="H575" i="7"/>
  <c r="I575" i="7" s="1"/>
  <c r="H563" i="7"/>
  <c r="I563" i="7" s="1"/>
  <c r="H407" i="7"/>
  <c r="I407" i="7" s="1"/>
  <c r="H490" i="7"/>
  <c r="I490" i="7" s="1"/>
  <c r="H512" i="7"/>
  <c r="I512" i="7" s="1"/>
  <c r="H452" i="7"/>
  <c r="I452" i="7" s="1"/>
  <c r="H459" i="7"/>
  <c r="I459" i="7" s="1"/>
  <c r="H612" i="7"/>
  <c r="I612" i="7" s="1"/>
  <c r="H560" i="7"/>
  <c r="I560" i="7" s="1"/>
  <c r="H434" i="7"/>
  <c r="I434" i="7" s="1"/>
  <c r="H440" i="7"/>
  <c r="I440" i="7" s="1"/>
  <c r="H588" i="7"/>
  <c r="I588" i="7" s="1"/>
  <c r="H555" i="7"/>
  <c r="I555" i="7" s="1"/>
  <c r="H478" i="7"/>
  <c r="I478" i="7" s="1"/>
  <c r="H385" i="7"/>
  <c r="I385" i="7" s="1"/>
  <c r="H405" i="7"/>
  <c r="I405" i="7" s="1"/>
  <c r="H491" i="7"/>
  <c r="I491" i="7" s="1"/>
  <c r="H562" i="7"/>
  <c r="I562" i="7" s="1"/>
  <c r="H431" i="7"/>
  <c r="I431" i="7" s="1"/>
  <c r="H401" i="7"/>
  <c r="I401" i="7" s="1"/>
  <c r="H423" i="7"/>
  <c r="I423" i="7" s="1"/>
  <c r="H577" i="7"/>
  <c r="I577" i="7" s="1"/>
  <c r="H382" i="7"/>
  <c r="I382" i="7" s="1"/>
  <c r="H374" i="7"/>
  <c r="I374" i="7" s="1"/>
  <c r="H425" i="7"/>
  <c r="I425" i="7" s="1"/>
  <c r="H565" i="7"/>
  <c r="I565" i="7" s="1"/>
  <c r="H414" i="7"/>
  <c r="I414" i="7" s="1"/>
  <c r="H510" i="7"/>
  <c r="I510" i="7" s="1"/>
  <c r="H594" i="7"/>
  <c r="I594" i="7" s="1"/>
  <c r="H713" i="7"/>
  <c r="I713" i="7" s="1"/>
  <c r="H481" i="7"/>
  <c r="I481" i="7" s="1"/>
  <c r="H392" i="7"/>
  <c r="I392" i="7" s="1"/>
  <c r="H668" i="7"/>
  <c r="I668" i="7" s="1"/>
  <c r="H597" i="7"/>
  <c r="I597" i="7" s="1"/>
  <c r="H717" i="7"/>
  <c r="I717" i="7" s="1"/>
  <c r="H609" i="7"/>
  <c r="I609" i="7" s="1"/>
  <c r="H606" i="7"/>
  <c r="I606" i="7" s="1"/>
  <c r="H689" i="7"/>
  <c r="I689" i="7" s="1"/>
  <c r="H413" i="7"/>
  <c r="I413" i="7" s="1"/>
  <c r="H432" i="7"/>
  <c r="I432" i="7" s="1"/>
  <c r="H454" i="7"/>
  <c r="I454" i="7" s="1"/>
  <c r="H433" i="7"/>
  <c r="I433" i="7" s="1"/>
  <c r="H670" i="7"/>
  <c r="I670" i="7" s="1"/>
  <c r="H725" i="7"/>
  <c r="I725" i="7" s="1"/>
  <c r="H421" i="7"/>
  <c r="I421" i="7" s="1"/>
  <c r="H482" i="7"/>
  <c r="I482" i="7" s="1"/>
  <c r="H540" i="7"/>
  <c r="I540" i="7" s="1"/>
  <c r="H604" i="7"/>
  <c r="I604" i="7" s="1"/>
  <c r="H437" i="7"/>
  <c r="I437" i="7" s="1"/>
  <c r="H596" i="7"/>
  <c r="I596" i="7" s="1"/>
  <c r="H663" i="7"/>
  <c r="I663" i="7" s="1"/>
  <c r="H486" i="7"/>
  <c r="I486" i="7" s="1"/>
  <c r="H514" i="7"/>
  <c r="I514" i="7" s="1"/>
  <c r="H586" i="7"/>
  <c r="I586" i="7" s="1"/>
  <c r="H463" i="7"/>
  <c r="I463" i="7" s="1"/>
  <c r="H394" i="7"/>
  <c r="I394" i="7" s="1"/>
  <c r="H422" i="7"/>
  <c r="I422" i="7" s="1"/>
  <c r="H518" i="7"/>
  <c r="I518" i="7" s="1"/>
  <c r="H417" i="7"/>
  <c r="I417" i="7" s="1"/>
  <c r="H378" i="7"/>
  <c r="I378" i="7" s="1"/>
  <c r="H439" i="7"/>
  <c r="I439" i="7" s="1"/>
  <c r="H415" i="7"/>
  <c r="I415" i="7" s="1"/>
  <c r="H522" i="7"/>
  <c r="I522" i="7" s="1"/>
  <c r="H526" i="7"/>
  <c r="I526" i="7" s="1"/>
  <c r="H678" i="7"/>
  <c r="I678" i="7" s="1"/>
  <c r="H729" i="7"/>
  <c r="I729" i="7" s="1"/>
  <c r="H383" i="7"/>
  <c r="I383" i="7" s="1"/>
  <c r="H499" i="7"/>
  <c r="I499" i="7" s="1"/>
  <c r="H488" i="7"/>
  <c r="I488" i="7" s="1"/>
  <c r="H469" i="7"/>
  <c r="I469" i="7" s="1"/>
  <c r="H726" i="7"/>
  <c r="I726" i="7" s="1"/>
  <c r="H605" i="7"/>
  <c r="I605" i="7" s="1"/>
  <c r="H733" i="7"/>
  <c r="I733" i="7" s="1"/>
  <c r="H466" i="7"/>
  <c r="I466" i="7" s="1"/>
  <c r="H694" i="7"/>
  <c r="I694" i="7" s="1"/>
  <c r="H511" i="7"/>
  <c r="I511" i="7" s="1"/>
  <c r="H654" i="7"/>
  <c r="I654" i="7" s="1"/>
  <c r="H705" i="7"/>
  <c r="I705" i="7" s="1"/>
  <c r="H450" i="7"/>
  <c r="I450" i="7" s="1"/>
  <c r="H524" i="7"/>
  <c r="I524" i="7" s="1"/>
  <c r="H399" i="7"/>
  <c r="I399" i="7" s="1"/>
  <c r="H556" i="7"/>
  <c r="I556" i="7" s="1"/>
  <c r="H582" i="7"/>
  <c r="I582" i="7" s="1"/>
  <c r="H553" i="7"/>
  <c r="I553" i="7" s="1"/>
  <c r="H710" i="7"/>
  <c r="I710" i="7" s="1"/>
  <c r="H607" i="7"/>
  <c r="I607" i="7" s="1"/>
  <c r="H537" i="7"/>
  <c r="I537" i="7" s="1"/>
  <c r="H521" i="7"/>
  <c r="I521" i="7" s="1"/>
  <c r="H508" i="7"/>
  <c r="I508" i="7" s="1"/>
  <c r="H530" i="7"/>
  <c r="I530" i="7" s="1"/>
  <c r="H447" i="7"/>
  <c r="I447" i="7" s="1"/>
  <c r="H500" i="7"/>
  <c r="I500" i="7" s="1"/>
  <c r="H534" i="7"/>
  <c r="I534" i="7" s="1"/>
  <c r="H455" i="7"/>
  <c r="I455" i="7" s="1"/>
  <c r="H471" i="7"/>
  <c r="I471" i="7" s="1"/>
  <c r="H493" i="7"/>
  <c r="I493" i="7" s="1"/>
  <c r="H538" i="7"/>
  <c r="I538" i="7" s="1"/>
  <c r="H489" i="7"/>
  <c r="I489" i="7" s="1"/>
  <c r="H542" i="7"/>
  <c r="I542" i="7" s="1"/>
  <c r="H681" i="7"/>
  <c r="I681" i="7" s="1"/>
  <c r="H520" i="7"/>
  <c r="I520" i="7" s="1"/>
  <c r="H529" i="7"/>
  <c r="I529" i="7" s="1"/>
  <c r="H685" i="7"/>
  <c r="I685" i="7" s="1"/>
  <c r="H532" i="7"/>
  <c r="I532" i="7" s="1"/>
  <c r="H397" i="7"/>
  <c r="I397" i="7" s="1"/>
  <c r="H517" i="7"/>
  <c r="I517" i="7" s="1"/>
  <c r="H658" i="7"/>
  <c r="I658" i="7" s="1"/>
  <c r="H721" i="7"/>
  <c r="I721" i="7" s="1"/>
  <c r="H465" i="7"/>
  <c r="I465" i="7" s="1"/>
  <c r="H576" i="7"/>
  <c r="I576" i="7" s="1"/>
  <c r="H515" i="7"/>
  <c r="I515" i="7" s="1"/>
  <c r="H381" i="7"/>
  <c r="I381" i="7" s="1"/>
  <c r="H614" i="7"/>
  <c r="I614" i="7" s="1"/>
  <c r="H647" i="7"/>
  <c r="I647" i="7" s="1"/>
  <c r="H693" i="7"/>
  <c r="I693" i="7" s="1"/>
  <c r="H426" i="7"/>
  <c r="I426" i="7" s="1"/>
  <c r="H568" i="7"/>
  <c r="I568" i="7" s="1"/>
  <c r="H453" i="7"/>
  <c r="I453" i="7" s="1"/>
  <c r="H574" i="7"/>
  <c r="I574" i="7" s="1"/>
  <c r="H441" i="7"/>
  <c r="I441" i="7" s="1"/>
  <c r="H613" i="7"/>
  <c r="I613" i="7" s="1"/>
  <c r="H573" i="7"/>
  <c r="I573" i="7" s="1"/>
  <c r="H546" i="7"/>
  <c r="I546" i="7" s="1"/>
  <c r="H390" i="7"/>
  <c r="I390" i="7" s="1"/>
  <c r="H479" i="7"/>
  <c r="I479" i="7" s="1"/>
  <c r="H485" i="7"/>
  <c r="I485" i="7" s="1"/>
  <c r="H509" i="7"/>
  <c r="I509" i="7" s="1"/>
  <c r="H550" i="7"/>
  <c r="I550" i="7" s="1"/>
  <c r="H662" i="7"/>
  <c r="I662" i="7" s="1"/>
  <c r="H386" i="7"/>
  <c r="I386" i="7" s="1"/>
  <c r="H495" i="7"/>
  <c r="I495" i="7" s="1"/>
  <c r="H554" i="7"/>
  <c r="I554" i="7" s="1"/>
  <c r="H398" i="7"/>
  <c r="I398" i="7" s="1"/>
  <c r="H569" i="7"/>
  <c r="I569" i="7" s="1"/>
  <c r="H558" i="7"/>
  <c r="I558" i="7" s="1"/>
  <c r="H697" i="7"/>
  <c r="I697" i="7" s="1"/>
  <c r="H449" i="7"/>
  <c r="I449" i="7" s="1"/>
  <c r="H419" i="7"/>
  <c r="I419" i="7" s="1"/>
  <c r="H592" i="7"/>
  <c r="I592" i="7" s="1"/>
  <c r="H461" i="7"/>
  <c r="I461" i="7" s="1"/>
  <c r="H581" i="7"/>
  <c r="I581" i="7" s="1"/>
  <c r="H701" i="7"/>
  <c r="I701" i="7" s="1"/>
  <c r="H570" i="7"/>
  <c r="I570" i="7" s="1"/>
  <c r="H457" i="7"/>
  <c r="I457" i="7" s="1"/>
  <c r="H601" i="7"/>
  <c r="I601" i="7" s="1"/>
  <c r="H598" i="7"/>
  <c r="I598" i="7" s="1"/>
  <c r="H372" i="7"/>
  <c r="I372" i="7" s="1"/>
  <c r="H473" i="7"/>
  <c r="I473" i="7" s="1"/>
  <c r="H377" i="7"/>
  <c r="I377" i="7" s="1"/>
  <c r="H531" i="7"/>
  <c r="I531" i="7" s="1"/>
  <c r="H438" i="7"/>
  <c r="I438" i="7" s="1"/>
  <c r="H552" i="7"/>
  <c r="I552" i="7" s="1"/>
  <c r="H709" i="7"/>
  <c r="I709" i="7" s="1"/>
  <c r="H464" i="7"/>
  <c r="I464" i="7" s="1"/>
  <c r="H551" i="7"/>
  <c r="I551" i="7" s="1"/>
  <c r="H593" i="7"/>
  <c r="I593" i="7" s="1"/>
  <c r="H561" i="7"/>
  <c r="I561" i="7" s="1"/>
  <c r="H410" i="7"/>
  <c r="I410" i="7" s="1"/>
  <c r="H631" i="7"/>
  <c r="I631" i="7" s="1"/>
  <c r="N372" i="4"/>
  <c r="AC372" i="4"/>
  <c r="AR372" i="4"/>
  <c r="N8" i="4"/>
  <c r="N7" i="4"/>
  <c r="F31" i="3"/>
  <c r="AS102" i="4" s="1"/>
  <c r="AL170" i="15" s="1"/>
  <c r="E31" i="3"/>
  <c r="AD728" i="4" s="1"/>
  <c r="AJ732" i="15" s="1"/>
  <c r="D31" i="3"/>
  <c r="O61" i="4" s="1"/>
  <c r="AH64" i="15" s="1"/>
  <c r="AW8" i="4"/>
  <c r="AW9" i="4"/>
  <c r="AW10" i="4"/>
  <c r="AW11" i="4"/>
  <c r="AW12" i="4"/>
  <c r="AW13" i="4"/>
  <c r="AW14" i="4"/>
  <c r="AW15" i="4"/>
  <c r="AW16" i="4"/>
  <c r="AW17" i="4"/>
  <c r="AW18" i="4"/>
  <c r="AW19" i="4"/>
  <c r="AW20" i="4"/>
  <c r="AW21" i="4"/>
  <c r="AW22" i="4"/>
  <c r="AW23" i="4"/>
  <c r="AW24" i="4"/>
  <c r="AW25" i="4"/>
  <c r="AW26" i="4"/>
  <c r="AW27" i="4"/>
  <c r="AW28" i="4"/>
  <c r="AW2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AW201" i="4"/>
  <c r="AW202" i="4"/>
  <c r="AW203" i="4"/>
  <c r="AW204" i="4"/>
  <c r="AW205" i="4"/>
  <c r="AW206" i="4"/>
  <c r="AW207" i="4"/>
  <c r="AW208" i="4"/>
  <c r="AW209" i="4"/>
  <c r="AW210" i="4"/>
  <c r="AW211" i="4"/>
  <c r="AW212" i="4"/>
  <c r="AW213" i="4"/>
  <c r="AW214" i="4"/>
  <c r="AW215" i="4"/>
  <c r="AW216" i="4"/>
  <c r="AW217" i="4"/>
  <c r="AW218" i="4"/>
  <c r="AW219" i="4"/>
  <c r="AW220" i="4"/>
  <c r="AW221" i="4"/>
  <c r="AW222" i="4"/>
  <c r="AW223" i="4"/>
  <c r="AW224" i="4"/>
  <c r="AW225" i="4"/>
  <c r="AW226" i="4"/>
  <c r="AW227" i="4"/>
  <c r="AW228" i="4"/>
  <c r="AW229" i="4"/>
  <c r="AW230" i="4"/>
  <c r="AW231" i="4"/>
  <c r="AW232" i="4"/>
  <c r="AW233" i="4"/>
  <c r="AW234" i="4"/>
  <c r="AW235" i="4"/>
  <c r="AW236" i="4"/>
  <c r="AW237" i="4"/>
  <c r="AW238" i="4"/>
  <c r="AW239" i="4"/>
  <c r="AW240" i="4"/>
  <c r="AW241" i="4"/>
  <c r="AW242" i="4"/>
  <c r="AW243" i="4"/>
  <c r="AW244" i="4"/>
  <c r="AW245" i="4"/>
  <c r="AW246" i="4"/>
  <c r="AW247" i="4"/>
  <c r="AW248" i="4"/>
  <c r="AW249" i="4"/>
  <c r="AW250" i="4"/>
  <c r="AW251" i="4"/>
  <c r="AW252" i="4"/>
  <c r="AW253" i="4"/>
  <c r="AW254" i="4"/>
  <c r="AW255" i="4"/>
  <c r="AW256" i="4"/>
  <c r="AW257" i="4"/>
  <c r="AW258" i="4"/>
  <c r="AW259" i="4"/>
  <c r="AW260" i="4"/>
  <c r="AW261" i="4"/>
  <c r="AW262" i="4"/>
  <c r="AW263" i="4"/>
  <c r="AW264" i="4"/>
  <c r="AW265" i="4"/>
  <c r="AW266" i="4"/>
  <c r="AW267" i="4"/>
  <c r="AW268" i="4"/>
  <c r="AW269" i="4"/>
  <c r="AW270" i="4"/>
  <c r="AW271" i="4"/>
  <c r="AW272" i="4"/>
  <c r="AW273" i="4"/>
  <c r="AW274" i="4"/>
  <c r="AW275" i="4"/>
  <c r="AW276" i="4"/>
  <c r="AW277" i="4"/>
  <c r="AW278" i="4"/>
  <c r="AW279" i="4"/>
  <c r="AW280" i="4"/>
  <c r="AW281" i="4"/>
  <c r="AW282" i="4"/>
  <c r="AW283" i="4"/>
  <c r="AW284" i="4"/>
  <c r="AW285" i="4"/>
  <c r="AW286" i="4"/>
  <c r="AW287" i="4"/>
  <c r="AW288" i="4"/>
  <c r="AW289" i="4"/>
  <c r="AW290" i="4"/>
  <c r="AW291" i="4"/>
  <c r="AW292" i="4"/>
  <c r="AW293" i="4"/>
  <c r="AW294" i="4"/>
  <c r="AW295" i="4"/>
  <c r="AW296" i="4"/>
  <c r="AW297" i="4"/>
  <c r="AW298" i="4"/>
  <c r="AW299" i="4"/>
  <c r="AW300" i="4"/>
  <c r="AW301" i="4"/>
  <c r="AW302" i="4"/>
  <c r="AW303" i="4"/>
  <c r="AW304" i="4"/>
  <c r="AW305" i="4"/>
  <c r="AW306" i="4"/>
  <c r="AW307" i="4"/>
  <c r="AW308" i="4"/>
  <c r="AW309" i="4"/>
  <c r="AW310" i="4"/>
  <c r="AW311" i="4"/>
  <c r="AW312" i="4"/>
  <c r="AW313" i="4"/>
  <c r="AW314" i="4"/>
  <c r="AW315" i="4"/>
  <c r="AW316" i="4"/>
  <c r="AW317" i="4"/>
  <c r="AW318" i="4"/>
  <c r="AW319" i="4"/>
  <c r="AW320" i="4"/>
  <c r="AW321" i="4"/>
  <c r="AW322" i="4"/>
  <c r="AW323" i="4"/>
  <c r="AW324" i="4"/>
  <c r="AW325" i="4"/>
  <c r="AW326" i="4"/>
  <c r="AW327" i="4"/>
  <c r="AW328" i="4"/>
  <c r="AW329" i="4"/>
  <c r="AW330" i="4"/>
  <c r="AW331" i="4"/>
  <c r="AW332" i="4"/>
  <c r="AW333" i="4"/>
  <c r="AW334" i="4"/>
  <c r="AW335" i="4"/>
  <c r="AW336" i="4"/>
  <c r="AW337" i="4"/>
  <c r="AW338" i="4"/>
  <c r="AW339" i="4"/>
  <c r="AW340" i="4"/>
  <c r="AW341" i="4"/>
  <c r="AW342" i="4"/>
  <c r="AW343" i="4"/>
  <c r="AW344" i="4"/>
  <c r="AW345" i="4"/>
  <c r="AW346" i="4"/>
  <c r="AW347" i="4"/>
  <c r="AW348" i="4"/>
  <c r="AW349" i="4"/>
  <c r="AW350" i="4"/>
  <c r="AW351" i="4"/>
  <c r="AW352" i="4"/>
  <c r="AW353" i="4"/>
  <c r="AW354" i="4"/>
  <c r="AW355" i="4"/>
  <c r="AW356" i="4"/>
  <c r="AW357" i="4"/>
  <c r="AW358" i="4"/>
  <c r="AW359" i="4"/>
  <c r="AW360" i="4"/>
  <c r="AW361" i="4"/>
  <c r="AW362" i="4"/>
  <c r="AW363" i="4"/>
  <c r="AW364" i="4"/>
  <c r="AW365" i="4"/>
  <c r="AW366" i="4"/>
  <c r="AW367" i="4"/>
  <c r="AW368" i="4"/>
  <c r="AW369" i="4"/>
  <c r="AW370" i="4"/>
  <c r="AW371" i="4"/>
  <c r="O7" i="4" l="1"/>
  <c r="AH16" i="15" s="1"/>
  <c r="L47" i="8"/>
  <c r="S47" i="8" s="1"/>
  <c r="M47" i="8"/>
  <c r="T47" i="8" s="1"/>
  <c r="O693" i="4"/>
  <c r="AH706" i="15" s="1"/>
  <c r="O431" i="4"/>
  <c r="AH474" i="15" s="1"/>
  <c r="O598" i="4"/>
  <c r="AH624" i="15" s="1"/>
  <c r="O701" i="4"/>
  <c r="AH47" i="15" s="1"/>
  <c r="O139" i="4"/>
  <c r="AH234" i="15" s="1"/>
  <c r="O251" i="4"/>
  <c r="AH342" i="15" s="1"/>
  <c r="O216" i="4"/>
  <c r="AH308" i="15" s="1"/>
  <c r="O540" i="4"/>
  <c r="AH568" i="15" s="1"/>
  <c r="O80" i="4"/>
  <c r="AH94" i="15" s="1"/>
  <c r="O356" i="4"/>
  <c r="AH72" i="15" s="1"/>
  <c r="O566" i="4"/>
  <c r="AH594" i="15" s="1"/>
  <c r="O602" i="4"/>
  <c r="AH627" i="15" s="1"/>
  <c r="O703" i="4"/>
  <c r="AH711" i="15" s="1"/>
  <c r="O412" i="4"/>
  <c r="AH15" i="15" s="1"/>
  <c r="O230" i="4"/>
  <c r="AH322" i="15" s="1"/>
  <c r="O361" i="4"/>
  <c r="AH432" i="15" s="1"/>
  <c r="O143" i="4"/>
  <c r="AH238" i="15" s="1"/>
  <c r="O408" i="4"/>
  <c r="AH460" i="15" s="1"/>
  <c r="O465" i="4"/>
  <c r="AH496" i="15" s="1"/>
  <c r="O264" i="4"/>
  <c r="AH355" i="15" s="1"/>
  <c r="O700" i="4"/>
  <c r="AH77" i="15" s="1"/>
  <c r="O466" i="4"/>
  <c r="AH497" i="15" s="1"/>
  <c r="O522" i="4"/>
  <c r="AH551" i="15" s="1"/>
  <c r="O349" i="4"/>
  <c r="AH423" i="15" s="1"/>
  <c r="O125" i="4"/>
  <c r="AH220" i="15" s="1"/>
  <c r="O318" i="4"/>
  <c r="AH399" i="15" s="1"/>
  <c r="O651" i="4"/>
  <c r="AH675" i="15" s="1"/>
  <c r="O382" i="4"/>
  <c r="AH443" i="15" s="1"/>
  <c r="O541" i="4"/>
  <c r="AH569" i="15" s="1"/>
  <c r="O657" i="4"/>
  <c r="AH135" i="15" s="1"/>
  <c r="O381" i="4"/>
  <c r="AH442" i="15" s="1"/>
  <c r="O494" i="4"/>
  <c r="AH523" i="15" s="1"/>
  <c r="O605" i="4"/>
  <c r="AH630" i="15" s="1"/>
  <c r="O394" i="4"/>
  <c r="AH23" i="15" s="1"/>
  <c r="O542" i="4"/>
  <c r="AH570" i="15" s="1"/>
  <c r="O650" i="4"/>
  <c r="AH674" i="15" s="1"/>
  <c r="O21" i="4"/>
  <c r="AH147" i="15" s="1"/>
  <c r="O468" i="4"/>
  <c r="AH499" i="15" s="1"/>
  <c r="O603" i="4"/>
  <c r="AH628" i="15" s="1"/>
  <c r="O32" i="4"/>
  <c r="AH112" i="15" s="1"/>
  <c r="O163" i="4"/>
  <c r="AH257" i="15" s="1"/>
  <c r="O287" i="4"/>
  <c r="AH377" i="15" s="1"/>
  <c r="O90" i="4"/>
  <c r="AH188" i="15" s="1"/>
  <c r="O195" i="4"/>
  <c r="AH289" i="15" s="1"/>
  <c r="O310" i="4"/>
  <c r="AH391" i="15" s="1"/>
  <c r="O64" i="4"/>
  <c r="AH173" i="15" s="1"/>
  <c r="O200" i="4"/>
  <c r="AH294" i="15" s="1"/>
  <c r="O300" i="4"/>
  <c r="AH383" i="15" s="1"/>
  <c r="O94" i="4"/>
  <c r="AH191" i="15" s="1"/>
  <c r="O202" i="4"/>
  <c r="AH296" i="15" s="1"/>
  <c r="AS424" i="4"/>
  <c r="AL81" i="15" s="1"/>
  <c r="O299" i="4"/>
  <c r="AH126" i="15" s="1"/>
  <c r="O432" i="4"/>
  <c r="AH127" i="15" s="1"/>
  <c r="O681" i="4"/>
  <c r="AH696" i="15" s="1"/>
  <c r="O518" i="4"/>
  <c r="AH547" i="15" s="1"/>
  <c r="O444" i="4"/>
  <c r="AH128" i="15" s="1"/>
  <c r="O674" i="4"/>
  <c r="AH689" i="15" s="1"/>
  <c r="O504" i="4"/>
  <c r="AH533" i="15" s="1"/>
  <c r="O60" i="4"/>
  <c r="AH8" i="15" s="1"/>
  <c r="O322" i="4"/>
  <c r="AH403" i="15" s="1"/>
  <c r="O226" i="4"/>
  <c r="AH318" i="15" s="1"/>
  <c r="O87" i="4"/>
  <c r="AH185" i="15" s="1"/>
  <c r="O331" i="4"/>
  <c r="AH78" i="15" s="1"/>
  <c r="O263" i="4"/>
  <c r="AH354" i="15" s="1"/>
  <c r="AS687" i="4"/>
  <c r="AL697" i="15" s="1"/>
  <c r="O440" i="4"/>
  <c r="AH45" i="15" s="1"/>
  <c r="O684" i="4"/>
  <c r="AH699" i="15" s="1"/>
  <c r="O521" i="4"/>
  <c r="AH550" i="15" s="1"/>
  <c r="O445" i="4"/>
  <c r="AH95" i="15" s="1"/>
  <c r="O677" i="4"/>
  <c r="AH692" i="15" s="1"/>
  <c r="O506" i="4"/>
  <c r="AH535" i="15" s="1"/>
  <c r="O52" i="4"/>
  <c r="AH168" i="15" s="1"/>
  <c r="O311" i="4"/>
  <c r="AH392" i="15" s="1"/>
  <c r="O215" i="4"/>
  <c r="AH307" i="15" s="1"/>
  <c r="O79" i="4"/>
  <c r="AH125" i="15" s="1"/>
  <c r="O324" i="4"/>
  <c r="AH405" i="15" s="1"/>
  <c r="O242" i="4"/>
  <c r="AH333" i="15" s="1"/>
  <c r="AS731" i="4"/>
  <c r="AL731" i="15" s="1"/>
  <c r="O374" i="4"/>
  <c r="AH35" i="15" s="1"/>
  <c r="O654" i="4"/>
  <c r="AH678" i="15" s="1"/>
  <c r="O492" i="4"/>
  <c r="AH521" i="15" s="1"/>
  <c r="O386" i="4"/>
  <c r="AH446" i="15" s="1"/>
  <c r="O648" i="4"/>
  <c r="AH672" i="15" s="1"/>
  <c r="O463" i="4"/>
  <c r="AH494" i="15" s="1"/>
  <c r="O29" i="4"/>
  <c r="AH22" i="15" s="1"/>
  <c r="O282" i="4"/>
  <c r="AH372" i="15" s="1"/>
  <c r="O190" i="4"/>
  <c r="AH284" i="15" s="1"/>
  <c r="O96" i="4"/>
  <c r="AH193" i="15" s="1"/>
  <c r="O130" i="4"/>
  <c r="AH225" i="15" s="1"/>
  <c r="O409" i="4"/>
  <c r="AH42" i="15" s="1"/>
  <c r="O551" i="4"/>
  <c r="AH579" i="15" s="1"/>
  <c r="O668" i="4"/>
  <c r="AH684" i="15" s="1"/>
  <c r="O392" i="4"/>
  <c r="AH89" i="15" s="1"/>
  <c r="O505" i="4"/>
  <c r="AH534" i="15" s="1"/>
  <c r="O621" i="4"/>
  <c r="AH646" i="15" s="1"/>
  <c r="O413" i="4"/>
  <c r="AH463" i="15" s="1"/>
  <c r="O553" i="4"/>
  <c r="AH581" i="15" s="1"/>
  <c r="O661" i="4"/>
  <c r="AH680" i="15" s="1"/>
  <c r="O377" i="4"/>
  <c r="AH33" i="15" s="1"/>
  <c r="O490" i="4"/>
  <c r="AH519" i="15" s="1"/>
  <c r="O619" i="4"/>
  <c r="AH644" i="15" s="1"/>
  <c r="O47" i="4"/>
  <c r="AH14" i="15" s="1"/>
  <c r="O179" i="4"/>
  <c r="AH273" i="15" s="1"/>
  <c r="O301" i="4"/>
  <c r="AH384" i="15" s="1"/>
  <c r="O103" i="4"/>
  <c r="AH200" i="15" s="1"/>
  <c r="O209" i="4"/>
  <c r="AH301" i="15" s="1"/>
  <c r="O321" i="4"/>
  <c r="AH402" i="15" s="1"/>
  <c r="O73" i="4"/>
  <c r="AH6" i="15" s="1"/>
  <c r="O219" i="4"/>
  <c r="AH311" i="15" s="1"/>
  <c r="O315" i="4"/>
  <c r="AH396" i="15" s="1"/>
  <c r="O104" i="4"/>
  <c r="AH201" i="15" s="1"/>
  <c r="O233" i="4"/>
  <c r="AH325" i="15" s="1"/>
  <c r="AS578" i="4"/>
  <c r="AL593" i="15" s="1"/>
  <c r="O151" i="4"/>
  <c r="AH246" i="15" s="1"/>
  <c r="O503" i="4"/>
  <c r="AH532" i="15" s="1"/>
  <c r="O13" i="4"/>
  <c r="AH140" i="15" s="1"/>
  <c r="O580" i="4"/>
  <c r="AH606" i="15" s="1"/>
  <c r="O507" i="4"/>
  <c r="AH536" i="15" s="1"/>
  <c r="O721" i="4"/>
  <c r="AH73" i="15" s="1"/>
  <c r="O570" i="4"/>
  <c r="AH598" i="15" s="1"/>
  <c r="O127" i="4"/>
  <c r="AH222" i="15" s="1"/>
  <c r="O41" i="4"/>
  <c r="AH130" i="15" s="1"/>
  <c r="O286" i="4"/>
  <c r="AH376" i="15" s="1"/>
  <c r="O168" i="4"/>
  <c r="AH262" i="15" s="1"/>
  <c r="O45" i="4"/>
  <c r="AH162" i="15" s="1"/>
  <c r="AS435" i="4"/>
  <c r="AL463" i="15" s="1"/>
  <c r="O348" i="4"/>
  <c r="AH422" i="15" s="1"/>
  <c r="O511" i="4"/>
  <c r="AH540" i="15" s="1"/>
  <c r="O16" i="4"/>
  <c r="AH143" i="15" s="1"/>
  <c r="O581" i="4"/>
  <c r="AH607" i="15" s="1"/>
  <c r="O515" i="4"/>
  <c r="AH544" i="15" s="1"/>
  <c r="O724" i="4"/>
  <c r="AH31" i="15" s="1"/>
  <c r="O573" i="4"/>
  <c r="AH83" i="15" s="1"/>
  <c r="O114" i="4"/>
  <c r="AH210" i="15" s="1"/>
  <c r="O28" i="4"/>
  <c r="AH150" i="15" s="1"/>
  <c r="O279" i="4"/>
  <c r="AH369" i="15" s="1"/>
  <c r="O155" i="4"/>
  <c r="AH250" i="15" s="1"/>
  <c r="O30" i="4"/>
  <c r="AH151" i="15" s="1"/>
  <c r="O366" i="4"/>
  <c r="AH116" i="15" s="1"/>
  <c r="O325" i="4"/>
  <c r="AH41" i="15" s="1"/>
  <c r="O458" i="4"/>
  <c r="AH57" i="15" s="1"/>
  <c r="O698" i="4"/>
  <c r="AH708" i="15" s="1"/>
  <c r="O535" i="4"/>
  <c r="AH563" i="15" s="1"/>
  <c r="O464" i="4"/>
  <c r="AH495" i="15" s="1"/>
  <c r="O690" i="4"/>
  <c r="AH43" i="15" s="1"/>
  <c r="O520" i="4"/>
  <c r="AH549" i="15" s="1"/>
  <c r="O77" i="4"/>
  <c r="AH17" i="15" s="1"/>
  <c r="O346" i="4"/>
  <c r="AH420" i="15" s="1"/>
  <c r="O262" i="4"/>
  <c r="AH353" i="15" s="1"/>
  <c r="O178" i="4"/>
  <c r="AH272" i="15" s="1"/>
  <c r="AS541" i="4"/>
  <c r="AL558" i="15" s="1"/>
  <c r="O571" i="4"/>
  <c r="AH599" i="15" s="1"/>
  <c r="O391" i="4"/>
  <c r="AH103" i="15" s="1"/>
  <c r="O639" i="4"/>
  <c r="AH105" i="15" s="1"/>
  <c r="O201" i="4"/>
  <c r="AH295" i="15" s="1"/>
  <c r="O116" i="4"/>
  <c r="AH212" i="15" s="1"/>
  <c r="O337" i="4"/>
  <c r="AH411" i="15" s="1"/>
  <c r="O228" i="4"/>
  <c r="AH320" i="15" s="1"/>
  <c r="O117" i="4"/>
  <c r="AH213" i="15" s="1"/>
  <c r="AS447" i="4"/>
  <c r="AL467" i="15" s="1"/>
  <c r="O371" i="4"/>
  <c r="AH436" i="15" s="1"/>
  <c r="O575" i="4"/>
  <c r="AH601" i="15" s="1"/>
  <c r="O411" i="4"/>
  <c r="AH462" i="15" s="1"/>
  <c r="O659" i="4"/>
  <c r="AH107" i="15" s="1"/>
  <c r="O579" i="4"/>
  <c r="AH605" i="15" s="1"/>
  <c r="O393" i="4"/>
  <c r="AH449" i="15" s="1"/>
  <c r="O647" i="4"/>
  <c r="AH671" i="15" s="1"/>
  <c r="O188" i="4"/>
  <c r="AH282" i="15" s="1"/>
  <c r="O108" i="4"/>
  <c r="AH122" i="15" s="1"/>
  <c r="O329" i="4"/>
  <c r="AH118" i="15" s="1"/>
  <c r="O223" i="4"/>
  <c r="AH315" i="15" s="1"/>
  <c r="O109" i="4"/>
  <c r="AH205" i="15" s="1"/>
  <c r="AS433" i="4"/>
  <c r="AL461" i="15" s="1"/>
  <c r="O199" i="4"/>
  <c r="AH293" i="15" s="1"/>
  <c r="O538" i="4"/>
  <c r="AH566" i="15" s="1"/>
  <c r="O379" i="4"/>
  <c r="AH440" i="15" s="1"/>
  <c r="O599" i="4"/>
  <c r="AH625" i="15" s="1"/>
  <c r="O539" i="4"/>
  <c r="AH567" i="15" s="1"/>
  <c r="O18" i="4"/>
  <c r="AH28" i="15" s="1"/>
  <c r="O594" i="4"/>
  <c r="AH620" i="15" s="1"/>
  <c r="O160" i="4"/>
  <c r="AH254" i="15" s="1"/>
  <c r="O85" i="4"/>
  <c r="AH120" i="15" s="1"/>
  <c r="O305" i="4"/>
  <c r="AH386" i="15" s="1"/>
  <c r="O234" i="4"/>
  <c r="AH326" i="15" s="1"/>
  <c r="O476" i="4"/>
  <c r="AH506" i="15" s="1"/>
  <c r="O618" i="4"/>
  <c r="AH643" i="15" s="1"/>
  <c r="O716" i="4"/>
  <c r="AH724" i="15" s="1"/>
  <c r="O442" i="4"/>
  <c r="AH19" i="15" s="1"/>
  <c r="O562" i="4"/>
  <c r="AH590" i="15" s="1"/>
  <c r="O719" i="4"/>
  <c r="AH726" i="15" s="1"/>
  <c r="O479" i="4"/>
  <c r="AH509" i="15" s="1"/>
  <c r="O610" i="4"/>
  <c r="AH635" i="15" s="1"/>
  <c r="O702" i="4"/>
  <c r="AH710" i="15" s="1"/>
  <c r="O427" i="4"/>
  <c r="AH470" i="15" s="1"/>
  <c r="O544" i="4"/>
  <c r="AH572" i="15" s="1"/>
  <c r="O717" i="4"/>
  <c r="AH725" i="15" s="1"/>
  <c r="O98" i="4"/>
  <c r="AH195" i="15" s="1"/>
  <c r="O239" i="4"/>
  <c r="AH330" i="15" s="1"/>
  <c r="O365" i="4"/>
  <c r="AH12" i="15" s="1"/>
  <c r="O150" i="4"/>
  <c r="AH245" i="15" s="1"/>
  <c r="O272" i="4"/>
  <c r="AH363" i="15" s="1"/>
  <c r="O31" i="4"/>
  <c r="AH152" i="15" s="1"/>
  <c r="O149" i="4"/>
  <c r="AH244" i="15" s="1"/>
  <c r="O257" i="4"/>
  <c r="AH348" i="15" s="1"/>
  <c r="O364" i="4"/>
  <c r="AH434" i="15" s="1"/>
  <c r="O158" i="4"/>
  <c r="AH253" i="15" s="1"/>
  <c r="O350" i="4"/>
  <c r="AH424" i="15" s="1"/>
  <c r="O40" i="4"/>
  <c r="AH159" i="15" s="1"/>
  <c r="AS444" i="4"/>
  <c r="AL466" i="15" s="1"/>
  <c r="O638" i="4"/>
  <c r="AH663" i="15" s="1"/>
  <c r="O472" i="4"/>
  <c r="AH503" i="15" s="1"/>
  <c r="O10" i="4"/>
  <c r="AH139" i="15" s="1"/>
  <c r="O633" i="4"/>
  <c r="AH658" i="15" s="1"/>
  <c r="O441" i="4"/>
  <c r="AH97" i="15" s="1"/>
  <c r="O736" i="4"/>
  <c r="AH735" i="15" s="1"/>
  <c r="O254" i="4"/>
  <c r="AH345" i="15" s="1"/>
  <c r="O169" i="4"/>
  <c r="AH263" i="15" s="1"/>
  <c r="O46" i="4"/>
  <c r="AH163" i="15" s="1"/>
  <c r="O285" i="4"/>
  <c r="AH375" i="15" s="1"/>
  <c r="O177" i="4"/>
  <c r="AH271" i="15" s="1"/>
  <c r="AS658" i="4"/>
  <c r="AL21" i="15" s="1"/>
  <c r="AS617" i="4"/>
  <c r="AL632" i="15" s="1"/>
  <c r="O641" i="4"/>
  <c r="AH665" i="15" s="1"/>
  <c r="O475" i="4"/>
  <c r="AH505" i="15" s="1"/>
  <c r="O12" i="4"/>
  <c r="AH32" i="15" s="1"/>
  <c r="O636" i="4"/>
  <c r="AH661" i="15" s="1"/>
  <c r="O443" i="4"/>
  <c r="AH69" i="15" s="1"/>
  <c r="O8" i="4"/>
  <c r="AH138" i="15" s="1"/>
  <c r="O241" i="4"/>
  <c r="AH332" i="15" s="1"/>
  <c r="O156" i="4"/>
  <c r="AH251" i="15" s="1"/>
  <c r="O37" i="4"/>
  <c r="AH156" i="15" s="1"/>
  <c r="O275" i="4"/>
  <c r="AH365" i="15" s="1"/>
  <c r="O164" i="4"/>
  <c r="AH258" i="15" s="1"/>
  <c r="AS644" i="4"/>
  <c r="AL659" i="15" s="1"/>
  <c r="AS734" i="4"/>
  <c r="AL733" i="15" s="1"/>
  <c r="O600" i="4"/>
  <c r="AH134" i="15" s="1"/>
  <c r="O429" i="4"/>
  <c r="AH472" i="15" s="1"/>
  <c r="O697" i="4"/>
  <c r="AH707" i="15" s="1"/>
  <c r="O595" i="4"/>
  <c r="AH621" i="15" s="1"/>
  <c r="O407" i="4"/>
  <c r="AH459" i="15" s="1"/>
  <c r="O687" i="4"/>
  <c r="AH702" i="15" s="1"/>
  <c r="O227" i="4"/>
  <c r="AH319" i="15" s="1"/>
  <c r="O136" i="4"/>
  <c r="AH231" i="15" s="1"/>
  <c r="O51" i="4"/>
  <c r="AH167" i="15" s="1"/>
  <c r="O291" i="4"/>
  <c r="AH84" i="15" s="1"/>
  <c r="AS549" i="4"/>
  <c r="AL566" i="15" s="1"/>
  <c r="AS653" i="4"/>
  <c r="AL668" i="15" s="1"/>
  <c r="AS652" i="4"/>
  <c r="AL667" i="15" s="1"/>
  <c r="AS683" i="4"/>
  <c r="AL693" i="15" s="1"/>
  <c r="AS582" i="4"/>
  <c r="AL597" i="15" s="1"/>
  <c r="AS703" i="4"/>
  <c r="AL707" i="15" s="1"/>
  <c r="AS417" i="4"/>
  <c r="AL452" i="15" s="1"/>
  <c r="AS661" i="4"/>
  <c r="AL673" i="15" s="1"/>
  <c r="AS492" i="4"/>
  <c r="AL510" i="15" s="1"/>
  <c r="AS636" i="4"/>
  <c r="AL651" i="15" s="1"/>
  <c r="AS401" i="4"/>
  <c r="AL99" i="15" s="1"/>
  <c r="AS412" i="4"/>
  <c r="AL15" i="15" s="1"/>
  <c r="AS628" i="4"/>
  <c r="AL643" i="15" s="1"/>
  <c r="AS635" i="4"/>
  <c r="AL650" i="15" s="1"/>
  <c r="AS634" i="4"/>
  <c r="AL649" i="15" s="1"/>
  <c r="AS620" i="4"/>
  <c r="AL635" i="15" s="1"/>
  <c r="AS467" i="4"/>
  <c r="AL486" i="15" s="1"/>
  <c r="AS671" i="4"/>
  <c r="AL681" i="15" s="1"/>
  <c r="AS409" i="4"/>
  <c r="AL42" i="15" s="1"/>
  <c r="AS498" i="4"/>
  <c r="AL516" i="15" s="1"/>
  <c r="AS694" i="4"/>
  <c r="AL702" i="15" s="1"/>
  <c r="AS509" i="4"/>
  <c r="AL527" i="15" s="1"/>
  <c r="AS702" i="4"/>
  <c r="AL706" i="15" s="1"/>
  <c r="AS735" i="4"/>
  <c r="AL734" i="15" s="1"/>
  <c r="AS445" i="4"/>
  <c r="AL95" i="15" s="1"/>
  <c r="AS611" i="4"/>
  <c r="AL626" i="15" s="1"/>
  <c r="AS397" i="4"/>
  <c r="AL435" i="15" s="1"/>
  <c r="AS491" i="4"/>
  <c r="AL509" i="15" s="1"/>
  <c r="AS686" i="4"/>
  <c r="AL696" i="15" s="1"/>
  <c r="AS499" i="4"/>
  <c r="AL517" i="15" s="1"/>
  <c r="AS705" i="4"/>
  <c r="AL709" i="15" s="1"/>
  <c r="AS481" i="4"/>
  <c r="AL500" i="15" s="1"/>
  <c r="AS627" i="4"/>
  <c r="AL642" i="15" s="1"/>
  <c r="AS378" i="4"/>
  <c r="AL422" i="15" s="1"/>
  <c r="AS475" i="4"/>
  <c r="AL494" i="15" s="1"/>
  <c r="AS670" i="4"/>
  <c r="AL680" i="15" s="1"/>
  <c r="AS478" i="4"/>
  <c r="AL497" i="15" s="1"/>
  <c r="AS677" i="4"/>
  <c r="AL687" i="15" s="1"/>
  <c r="AS721" i="4"/>
  <c r="AL73" i="15" s="1"/>
  <c r="AS646" i="4"/>
  <c r="AL661" i="15" s="1"/>
  <c r="AS381" i="4"/>
  <c r="AL425" i="15" s="1"/>
  <c r="AS555" i="4"/>
  <c r="AL572" i="15" s="1"/>
  <c r="AS520" i="4"/>
  <c r="AL538" i="15" s="1"/>
  <c r="AS562" i="4"/>
  <c r="AL579" i="15" s="1"/>
  <c r="AS496" i="4"/>
  <c r="AL514" i="15" s="1"/>
  <c r="AS726" i="4"/>
  <c r="AL728" i="15" s="1"/>
  <c r="AS625" i="4"/>
  <c r="AL640" i="15" s="1"/>
  <c r="AS374" i="4"/>
  <c r="AL35" i="15" s="1"/>
  <c r="AS543" i="4"/>
  <c r="AL560" i="15" s="1"/>
  <c r="AS503" i="4"/>
  <c r="AL521" i="15" s="1"/>
  <c r="AS551" i="4"/>
  <c r="AL568" i="15" s="1"/>
  <c r="AS504" i="4"/>
  <c r="AL522" i="15" s="1"/>
  <c r="AS539" i="4"/>
  <c r="AL556" i="15" s="1"/>
  <c r="AS632" i="4"/>
  <c r="AL647" i="15" s="1"/>
  <c r="AS434" i="4"/>
  <c r="AL462" i="15" s="1"/>
  <c r="AS521" i="4"/>
  <c r="AL539" i="15" s="1"/>
  <c r="AS463" i="4"/>
  <c r="AL482" i="15" s="1"/>
  <c r="AS527" i="4"/>
  <c r="AL544" i="15" s="1"/>
  <c r="AS464" i="4"/>
  <c r="AL483" i="15" s="1"/>
  <c r="AS716" i="4"/>
  <c r="AL720" i="15" s="1"/>
  <c r="AS457" i="4"/>
  <c r="AL477" i="15" s="1"/>
  <c r="AS376" i="4"/>
  <c r="AL61" i="15" s="1"/>
  <c r="AS373" i="4"/>
  <c r="AL420" i="15" s="1"/>
  <c r="AS608" i="4"/>
  <c r="AL623" i="15" s="1"/>
  <c r="AS595" i="4"/>
  <c r="AL610" i="15" s="1"/>
  <c r="AS612" i="4"/>
  <c r="AL627" i="15" s="1"/>
  <c r="AS579" i="4"/>
  <c r="AL594" i="15" s="1"/>
  <c r="AS607" i="4"/>
  <c r="AL622" i="15" s="1"/>
  <c r="AS442" i="4"/>
  <c r="AL19" i="15" s="1"/>
  <c r="AS596" i="4"/>
  <c r="AL611" i="15" s="1"/>
  <c r="AS583" i="4"/>
  <c r="AL598" i="15" s="1"/>
  <c r="AS614" i="4"/>
  <c r="AL629" i="15" s="1"/>
  <c r="AS588" i="4"/>
  <c r="AL603" i="15" s="1"/>
  <c r="AS448" i="4"/>
  <c r="AL468" i="15" s="1"/>
  <c r="AS472" i="4"/>
  <c r="AL491" i="15" s="1"/>
  <c r="AS392" i="4"/>
  <c r="AL89" i="15" s="1"/>
  <c r="AS591" i="4"/>
  <c r="AL606" i="15" s="1"/>
  <c r="AD717" i="4"/>
  <c r="AJ725" i="15" s="1"/>
  <c r="AD463" i="4"/>
  <c r="AJ489" i="15" s="1"/>
  <c r="AD574" i="4"/>
  <c r="AJ596" i="15" s="1"/>
  <c r="AD476" i="4"/>
  <c r="AJ502" i="15" s="1"/>
  <c r="AD379" i="4"/>
  <c r="AJ431" i="15" s="1"/>
  <c r="AD520" i="4"/>
  <c r="AJ545" i="15" s="1"/>
  <c r="AD400" i="4"/>
  <c r="AJ445" i="15" s="1"/>
  <c r="AD531" i="4"/>
  <c r="AJ555" i="15" s="1"/>
  <c r="AD672" i="4"/>
  <c r="AJ687" i="15" s="1"/>
  <c r="AD662" i="4"/>
  <c r="AJ679" i="15" s="1"/>
  <c r="AD726" i="4"/>
  <c r="AJ731" i="15" s="1"/>
  <c r="AD649" i="4"/>
  <c r="AJ670" i="15" s="1"/>
  <c r="AD467" i="4"/>
  <c r="AJ493" i="15" s="1"/>
  <c r="AD411" i="4"/>
  <c r="AJ454" i="15" s="1"/>
  <c r="AD536" i="4"/>
  <c r="AJ560" i="15" s="1"/>
  <c r="AD523" i="4"/>
  <c r="AJ548" i="15" s="1"/>
  <c r="AD461" i="4"/>
  <c r="AJ487" i="15" s="1"/>
  <c r="AD674" i="4"/>
  <c r="AJ689" i="15" s="1"/>
  <c r="AD665" i="4"/>
  <c r="AJ681" i="15" s="1"/>
  <c r="AD658" i="4"/>
  <c r="AJ21" i="15" s="1"/>
  <c r="AD720" i="4"/>
  <c r="AJ727" i="15" s="1"/>
  <c r="AD514" i="4"/>
  <c r="AJ539" i="15" s="1"/>
  <c r="AD466" i="4"/>
  <c r="AJ492" i="15" s="1"/>
  <c r="AD597" i="4"/>
  <c r="AJ619" i="15" s="1"/>
  <c r="AD568" i="4"/>
  <c r="AJ592" i="15" s="1"/>
  <c r="AD525" i="4"/>
  <c r="AJ549" i="15" s="1"/>
  <c r="AD660" i="4"/>
  <c r="AJ49" i="15" s="1"/>
  <c r="AD718" i="4"/>
  <c r="AJ110" i="15" s="1"/>
  <c r="AD708" i="4"/>
  <c r="AJ716" i="15" s="1"/>
  <c r="AD487" i="4"/>
  <c r="AJ53" i="15" s="1"/>
  <c r="AD601" i="4"/>
  <c r="AJ623" i="15" s="1"/>
  <c r="AD563" i="4"/>
  <c r="AJ587" i="15" s="1"/>
  <c r="AD549" i="4"/>
  <c r="AJ573" i="15" s="1"/>
  <c r="AD423" i="4"/>
  <c r="AJ55" i="15" s="1"/>
  <c r="AD567" i="4"/>
  <c r="AJ591" i="15" s="1"/>
  <c r="AD695" i="4"/>
  <c r="AJ39" i="15" s="1"/>
  <c r="AD691" i="4"/>
  <c r="AJ63" i="15" s="1"/>
  <c r="AD614" i="4"/>
  <c r="AJ636" i="15" s="1"/>
  <c r="AD477" i="4"/>
  <c r="AJ503" i="15" s="1"/>
  <c r="AD419" i="4"/>
  <c r="AJ460" i="15" s="1"/>
  <c r="AD395" i="4"/>
  <c r="AJ441" i="15" s="1"/>
  <c r="AD588" i="4"/>
  <c r="AJ610" i="15" s="1"/>
  <c r="AD622" i="4"/>
  <c r="AJ644" i="15" s="1"/>
  <c r="AD680" i="4"/>
  <c r="AJ695" i="15" s="1"/>
  <c r="AD670" i="4"/>
  <c r="AJ685" i="15" s="1"/>
  <c r="AD732" i="4"/>
  <c r="AJ734" i="15" s="1"/>
  <c r="AS393" i="4"/>
  <c r="AL432" i="15" s="1"/>
  <c r="AS436" i="4"/>
  <c r="AL92" i="15" s="1"/>
  <c r="AS429" i="4"/>
  <c r="AL457" i="15" s="1"/>
  <c r="AS487" i="4"/>
  <c r="AL53" i="15" s="1"/>
  <c r="AS535" i="4"/>
  <c r="AL552" i="15" s="1"/>
  <c r="AS590" i="4"/>
  <c r="AL605" i="15" s="1"/>
  <c r="AS638" i="4"/>
  <c r="AL653" i="15" s="1"/>
  <c r="AS681" i="4"/>
  <c r="AL691" i="15" s="1"/>
  <c r="AS483" i="4"/>
  <c r="AL502" i="15" s="1"/>
  <c r="AS572" i="4"/>
  <c r="AL101" i="15" s="1"/>
  <c r="AS667" i="4"/>
  <c r="AL678" i="15" s="1"/>
  <c r="AS494" i="4"/>
  <c r="AL512" i="15" s="1"/>
  <c r="AS542" i="4"/>
  <c r="AL559" i="15" s="1"/>
  <c r="AS597" i="4"/>
  <c r="AL612" i="15" s="1"/>
  <c r="AS645" i="4"/>
  <c r="AL660" i="15" s="1"/>
  <c r="AS688" i="4"/>
  <c r="AL698" i="15" s="1"/>
  <c r="AS477" i="4"/>
  <c r="AL496" i="15" s="1"/>
  <c r="AS556" i="4"/>
  <c r="AL573" i="15" s="1"/>
  <c r="AS647" i="4"/>
  <c r="AL662" i="15" s="1"/>
  <c r="AS736" i="4"/>
  <c r="AL735" i="15" s="1"/>
  <c r="AS733" i="4"/>
  <c r="AL87" i="15" s="1"/>
  <c r="AS432" i="4"/>
  <c r="AL460" i="15" s="1"/>
  <c r="AS517" i="4"/>
  <c r="AL535" i="15" s="1"/>
  <c r="AS689" i="4"/>
  <c r="AL699" i="15" s="1"/>
  <c r="AS502" i="4"/>
  <c r="AL520" i="15" s="1"/>
  <c r="AS696" i="4"/>
  <c r="AL79" i="15" s="1"/>
  <c r="AS723" i="4"/>
  <c r="AL726" i="15" s="1"/>
  <c r="AD428" i="4"/>
  <c r="AJ463" i="15" s="1"/>
  <c r="AD480" i="4"/>
  <c r="AJ506" i="15" s="1"/>
  <c r="AD544" i="4"/>
  <c r="AJ568" i="15" s="1"/>
  <c r="AD595" i="4"/>
  <c r="AJ617" i="15" s="1"/>
  <c r="AD422" i="4"/>
  <c r="AJ11" i="15" s="1"/>
  <c r="AD493" i="4"/>
  <c r="AJ518" i="15" s="1"/>
  <c r="AD547" i="4"/>
  <c r="AJ571" i="15" s="1"/>
  <c r="AD401" i="4"/>
  <c r="AJ99" i="15" s="1"/>
  <c r="AD472" i="4"/>
  <c r="AJ498" i="15" s="1"/>
  <c r="AD538" i="4"/>
  <c r="AJ562" i="15" s="1"/>
  <c r="AD591" i="4"/>
  <c r="AJ613" i="15" s="1"/>
  <c r="AD420" i="4"/>
  <c r="AJ52" i="15" s="1"/>
  <c r="AD475" i="4"/>
  <c r="AJ501" i="15" s="1"/>
  <c r="AD551" i="4"/>
  <c r="AJ575" i="15" s="1"/>
  <c r="AD625" i="4"/>
  <c r="AJ647" i="15" s="1"/>
  <c r="AD689" i="4"/>
  <c r="AJ704" i="15" s="1"/>
  <c r="AD618" i="4"/>
  <c r="AJ640" i="15" s="1"/>
  <c r="AD682" i="4"/>
  <c r="AJ697" i="15" s="1"/>
  <c r="AD609" i="4"/>
  <c r="AJ631" i="15" s="1"/>
  <c r="AD673" i="4"/>
  <c r="AJ688" i="15" s="1"/>
  <c r="AD605" i="4"/>
  <c r="AJ627" i="15" s="1"/>
  <c r="AD669" i="4"/>
  <c r="AJ93" i="15" s="1"/>
  <c r="AD736" i="4"/>
  <c r="AJ735" i="15" s="1"/>
  <c r="O451" i="4"/>
  <c r="AH483" i="15" s="1"/>
  <c r="O531" i="4"/>
  <c r="AH559" i="15" s="1"/>
  <c r="O589" i="4"/>
  <c r="AH615" i="15" s="1"/>
  <c r="O649" i="4"/>
  <c r="AH673" i="15" s="1"/>
  <c r="O692" i="4"/>
  <c r="AH705" i="15" s="1"/>
  <c r="O373" i="4"/>
  <c r="AH437" i="15" s="1"/>
  <c r="O423" i="4"/>
  <c r="AH55" i="15" s="1"/>
  <c r="O486" i="4"/>
  <c r="AH516" i="15" s="1"/>
  <c r="O530" i="4"/>
  <c r="AH558" i="15" s="1"/>
  <c r="O593" i="4"/>
  <c r="AH619" i="15" s="1"/>
  <c r="O683" i="4"/>
  <c r="AH698" i="15" s="1"/>
  <c r="O25" i="4"/>
  <c r="AH74" i="15" s="1"/>
  <c r="O457" i="4"/>
  <c r="AH489" i="15" s="1"/>
  <c r="O529" i="4"/>
  <c r="AH557" i="15" s="1"/>
  <c r="O588" i="4"/>
  <c r="AH614" i="15" s="1"/>
  <c r="O642" i="4"/>
  <c r="AH666" i="15" s="1"/>
  <c r="O685" i="4"/>
  <c r="AH700" i="15" s="1"/>
  <c r="O9" i="4"/>
  <c r="AH34" i="15" s="1"/>
  <c r="O401" i="4"/>
  <c r="AH99" i="15" s="1"/>
  <c r="O454" i="4"/>
  <c r="AH486" i="15" s="1"/>
  <c r="O514" i="4"/>
  <c r="AH543" i="15" s="1"/>
  <c r="O582" i="4"/>
  <c r="AH608" i="15" s="1"/>
  <c r="O671" i="4"/>
  <c r="AH686" i="15" s="1"/>
  <c r="O17" i="4"/>
  <c r="AH144" i="15" s="1"/>
  <c r="O72" i="4"/>
  <c r="AH179" i="15" s="1"/>
  <c r="O154" i="4"/>
  <c r="AH249" i="15" s="1"/>
  <c r="O218" i="4"/>
  <c r="AH310" i="15" s="1"/>
  <c r="O274" i="4"/>
  <c r="AH104" i="15" s="1"/>
  <c r="O338" i="4"/>
  <c r="AH412" i="15" s="1"/>
  <c r="O74" i="4"/>
  <c r="AH180" i="15" s="1"/>
  <c r="O131" i="4"/>
  <c r="AH226" i="15" s="1"/>
  <c r="O184" i="4"/>
  <c r="AH278" i="15" s="1"/>
  <c r="O253" i="4"/>
  <c r="AH344" i="15" s="1"/>
  <c r="O303" i="4"/>
  <c r="AH385" i="15" s="1"/>
  <c r="O352" i="4"/>
  <c r="AH426" i="15" s="1"/>
  <c r="O56" i="4"/>
  <c r="AH170" i="15" s="1"/>
  <c r="O110" i="4"/>
  <c r="AH206" i="15" s="1"/>
  <c r="O189" i="4"/>
  <c r="AH283" i="15" s="1"/>
  <c r="O243" i="4"/>
  <c r="AH334" i="15" s="1"/>
  <c r="O293" i="4"/>
  <c r="AH20" i="15" s="1"/>
  <c r="O344" i="4"/>
  <c r="AH418" i="15" s="1"/>
  <c r="O78" i="4"/>
  <c r="AH68" i="15" s="1"/>
  <c r="O135" i="4"/>
  <c r="AH230" i="15" s="1"/>
  <c r="O191" i="4"/>
  <c r="AH285" i="15" s="1"/>
  <c r="O283" i="4"/>
  <c r="AH373" i="15" s="1"/>
  <c r="AS388" i="4"/>
  <c r="AL67" i="15" s="1"/>
  <c r="AS451" i="4"/>
  <c r="AL471" i="15" s="1"/>
  <c r="AS422" i="4"/>
  <c r="AL11" i="15" s="1"/>
  <c r="AS405" i="4"/>
  <c r="AL442" i="15" s="1"/>
  <c r="AS399" i="4"/>
  <c r="AL437" i="15" s="1"/>
  <c r="AS461" i="4"/>
  <c r="AL480" i="15" s="1"/>
  <c r="AS511" i="4"/>
  <c r="AL529" i="15" s="1"/>
  <c r="AS566" i="4"/>
  <c r="AL583" i="15" s="1"/>
  <c r="AS619" i="4"/>
  <c r="AL634" i="15" s="1"/>
  <c r="AS662" i="4"/>
  <c r="AL674" i="15" s="1"/>
  <c r="AS709" i="4"/>
  <c r="AL713" i="15" s="1"/>
  <c r="AS534" i="4"/>
  <c r="AL551" i="15" s="1"/>
  <c r="AS618" i="4"/>
  <c r="AL633" i="15" s="1"/>
  <c r="AS465" i="4"/>
  <c r="AL484" i="15" s="1"/>
  <c r="AS519" i="4"/>
  <c r="AL537" i="15" s="1"/>
  <c r="AS574" i="4"/>
  <c r="AL589" i="15" s="1"/>
  <c r="AS626" i="4"/>
  <c r="AL641" i="15" s="1"/>
  <c r="AS669" i="4"/>
  <c r="AL93" i="15" s="1"/>
  <c r="AS713" i="4"/>
  <c r="AL717" i="15" s="1"/>
  <c r="AS526" i="4"/>
  <c r="AL543" i="15" s="1"/>
  <c r="AS602" i="4"/>
  <c r="AL617" i="15" s="1"/>
  <c r="AS707" i="4"/>
  <c r="AL711" i="15" s="1"/>
  <c r="AS728" i="4"/>
  <c r="AL729" i="15" s="1"/>
  <c r="AS603" i="4"/>
  <c r="AL618" i="15" s="1"/>
  <c r="AS720" i="4"/>
  <c r="AL724" i="15" s="1"/>
  <c r="O112" i="4"/>
  <c r="AH208" i="15" s="1"/>
  <c r="AS423" i="4"/>
  <c r="AL55" i="15" s="1"/>
  <c r="AS455" i="4"/>
  <c r="AL475" i="15" s="1"/>
  <c r="AS668" i="4"/>
  <c r="AL679" i="15" s="1"/>
  <c r="AS691" i="4"/>
  <c r="AL63" i="15" s="1"/>
  <c r="AS664" i="4"/>
  <c r="AL675" i="15" s="1"/>
  <c r="AS698" i="4"/>
  <c r="AL704" i="15" s="1"/>
  <c r="AD414" i="4"/>
  <c r="AJ456" i="15" s="1"/>
  <c r="AD470" i="4"/>
  <c r="AJ496" i="15" s="1"/>
  <c r="AD527" i="4"/>
  <c r="AJ551" i="15" s="1"/>
  <c r="AD579" i="4"/>
  <c r="AJ601" i="15" s="1"/>
  <c r="AD413" i="4"/>
  <c r="AJ455" i="15" s="1"/>
  <c r="AD483" i="4"/>
  <c r="AJ509" i="15" s="1"/>
  <c r="AD539" i="4"/>
  <c r="AJ563" i="15" s="1"/>
  <c r="AD387" i="4"/>
  <c r="AJ438" i="15" s="1"/>
  <c r="AD459" i="4"/>
  <c r="AJ485" i="15" s="1"/>
  <c r="AD526" i="4"/>
  <c r="AJ550" i="15" s="1"/>
  <c r="AD581" i="4"/>
  <c r="AJ603" i="15" s="1"/>
  <c r="AD409" i="4"/>
  <c r="AJ42" i="15" s="1"/>
  <c r="AD464" i="4"/>
  <c r="AJ490" i="15" s="1"/>
  <c r="AD535" i="4"/>
  <c r="AJ559" i="15" s="1"/>
  <c r="AD613" i="4"/>
  <c r="AJ635" i="15" s="1"/>
  <c r="AD677" i="4"/>
  <c r="AJ692" i="15" s="1"/>
  <c r="AD604" i="4"/>
  <c r="AJ626" i="15" s="1"/>
  <c r="AD668" i="4"/>
  <c r="AJ684" i="15" s="1"/>
  <c r="AD734" i="4"/>
  <c r="AJ115" i="15" s="1"/>
  <c r="AD661" i="4"/>
  <c r="AJ678" i="15" s="1"/>
  <c r="AD725" i="4"/>
  <c r="AJ730" i="15" s="1"/>
  <c r="AD655" i="4"/>
  <c r="AJ676" i="15" s="1"/>
  <c r="AD724" i="4"/>
  <c r="AJ31" i="15" s="1"/>
  <c r="O456" i="4"/>
  <c r="AH488" i="15" s="1"/>
  <c r="O536" i="4"/>
  <c r="AH564" i="15" s="1"/>
  <c r="O597" i="4"/>
  <c r="AH623" i="15" s="1"/>
  <c r="O652" i="4"/>
  <c r="AH676" i="15" s="1"/>
  <c r="O695" i="4"/>
  <c r="AH39" i="15" s="1"/>
  <c r="O376" i="4"/>
  <c r="AH61" i="15" s="1"/>
  <c r="O426" i="4"/>
  <c r="AH65" i="15" s="1"/>
  <c r="O489" i="4"/>
  <c r="AH518" i="15" s="1"/>
  <c r="O533" i="4"/>
  <c r="AH561" i="15" s="1"/>
  <c r="O596" i="4"/>
  <c r="AH622" i="15" s="1"/>
  <c r="O691" i="4"/>
  <c r="AH63" i="15" s="1"/>
  <c r="O378" i="4"/>
  <c r="AH439" i="15" s="1"/>
  <c r="O459" i="4"/>
  <c r="AH490" i="15" s="1"/>
  <c r="O537" i="4"/>
  <c r="AH565" i="15" s="1"/>
  <c r="O590" i="4"/>
  <c r="AH616" i="15" s="1"/>
  <c r="O645" i="4"/>
  <c r="AH669" i="15" s="1"/>
  <c r="O688" i="4"/>
  <c r="AH703" i="15" s="1"/>
  <c r="O15" i="4"/>
  <c r="AH142" i="15" s="1"/>
  <c r="O404" i="4"/>
  <c r="AH457" i="15" s="1"/>
  <c r="O461" i="4"/>
  <c r="AH492" i="15" s="1"/>
  <c r="O517" i="4"/>
  <c r="AH546" i="15" s="1"/>
  <c r="O592" i="4"/>
  <c r="AH618" i="15" s="1"/>
  <c r="O679" i="4"/>
  <c r="AH694" i="15" s="1"/>
  <c r="O63" i="4"/>
  <c r="AH172" i="15" s="1"/>
  <c r="O129" i="4"/>
  <c r="AH224" i="15" s="1"/>
  <c r="O204" i="4"/>
  <c r="AH298" i="15" s="1"/>
  <c r="O259" i="4"/>
  <c r="AH350" i="15" s="1"/>
  <c r="O327" i="4"/>
  <c r="AH406" i="15" s="1"/>
  <c r="O49" i="4"/>
  <c r="AH165" i="15" s="1"/>
  <c r="O119" i="4"/>
  <c r="AH215" i="15" s="1"/>
  <c r="O172" i="4"/>
  <c r="AH266" i="15" s="1"/>
  <c r="O229" i="4"/>
  <c r="AH321" i="15" s="1"/>
  <c r="O289" i="4"/>
  <c r="AH379" i="15" s="1"/>
  <c r="O342" i="4"/>
  <c r="AH416" i="15" s="1"/>
  <c r="O48" i="4"/>
  <c r="AH164" i="15" s="1"/>
  <c r="O89" i="4"/>
  <c r="AH187" i="15" s="1"/>
  <c r="O171" i="4"/>
  <c r="AH265" i="15" s="1"/>
  <c r="O231" i="4"/>
  <c r="AH323" i="15" s="1"/>
  <c r="O288" i="4"/>
  <c r="AH378" i="15" s="1"/>
  <c r="O332" i="4"/>
  <c r="AH408" i="15" s="1"/>
  <c r="O53" i="4"/>
  <c r="AH26" i="15" s="1"/>
  <c r="O120" i="4"/>
  <c r="AH216" i="15" s="1"/>
  <c r="O180" i="4"/>
  <c r="AH274" i="15" s="1"/>
  <c r="O266" i="4"/>
  <c r="AH357" i="15" s="1"/>
  <c r="AS379" i="4"/>
  <c r="AL423" i="15" s="1"/>
  <c r="AS438" i="4"/>
  <c r="AL7" i="15" s="1"/>
  <c r="AS410" i="4"/>
  <c r="AL446" i="15" s="1"/>
  <c r="AS384" i="4"/>
  <c r="AL427" i="15" s="1"/>
  <c r="AS391" i="4"/>
  <c r="AL103" i="15" s="1"/>
  <c r="AS449" i="4"/>
  <c r="AL469" i="15" s="1"/>
  <c r="AS501" i="4"/>
  <c r="AL519" i="15" s="1"/>
  <c r="AS558" i="4"/>
  <c r="AL575" i="15" s="1"/>
  <c r="AS610" i="4"/>
  <c r="AL625" i="15" s="1"/>
  <c r="AS654" i="4"/>
  <c r="AL669" i="15" s="1"/>
  <c r="AS697" i="4"/>
  <c r="AL703" i="15" s="1"/>
  <c r="AS524" i="4"/>
  <c r="AL59" i="15" s="1"/>
  <c r="AS604" i="4"/>
  <c r="AL619" i="15" s="1"/>
  <c r="AS711" i="4"/>
  <c r="AL715" i="15" s="1"/>
  <c r="AS513" i="4"/>
  <c r="AL531" i="15" s="1"/>
  <c r="AS565" i="4"/>
  <c r="AL582" i="15" s="1"/>
  <c r="AS629" i="4"/>
  <c r="AL644" i="15" s="1"/>
  <c r="AS672" i="4"/>
  <c r="AL682" i="15" s="1"/>
  <c r="AS458" i="4"/>
  <c r="AL57" i="15" s="1"/>
  <c r="AS533" i="4"/>
  <c r="AL550" i="15" s="1"/>
  <c r="AS663" i="4"/>
  <c r="AL71" i="15" s="1"/>
  <c r="O33" i="4"/>
  <c r="AH153" i="15" s="1"/>
  <c r="O307" i="4"/>
  <c r="AH388" i="15" s="1"/>
  <c r="AS418" i="4"/>
  <c r="AL27" i="15" s="1"/>
  <c r="AS546" i="4"/>
  <c r="AL563" i="15" s="1"/>
  <c r="AS563" i="4"/>
  <c r="AL580" i="15" s="1"/>
  <c r="AS594" i="4"/>
  <c r="AL609" i="15" s="1"/>
  <c r="AS550" i="4"/>
  <c r="AL567" i="15" s="1"/>
  <c r="AD383" i="4"/>
  <c r="AJ29" i="15" s="1"/>
  <c r="AD446" i="4"/>
  <c r="AJ25" i="15" s="1"/>
  <c r="AD500" i="4"/>
  <c r="AJ525" i="15" s="1"/>
  <c r="AD561" i="4"/>
  <c r="AJ585" i="15" s="1"/>
  <c r="AD385" i="4"/>
  <c r="AJ436" i="15" s="1"/>
  <c r="AD452" i="4"/>
  <c r="AJ479" i="15" s="1"/>
  <c r="AD513" i="4"/>
  <c r="AJ538" i="15" s="1"/>
  <c r="AD586" i="4"/>
  <c r="AJ608" i="15" s="1"/>
  <c r="AD427" i="4"/>
  <c r="AJ462" i="15" s="1"/>
  <c r="AD495" i="4"/>
  <c r="AJ520" i="15" s="1"/>
  <c r="AD560" i="4"/>
  <c r="AJ584" i="15" s="1"/>
  <c r="AD381" i="4"/>
  <c r="AJ433" i="15" s="1"/>
  <c r="AD438" i="4"/>
  <c r="AJ7" i="15" s="1"/>
  <c r="AD508" i="4"/>
  <c r="AJ533" i="15" s="1"/>
  <c r="AD587" i="4"/>
  <c r="AJ609" i="15" s="1"/>
  <c r="AD651" i="4"/>
  <c r="AJ672" i="15" s="1"/>
  <c r="AD711" i="4"/>
  <c r="AJ719" i="15" s="1"/>
  <c r="AD639" i="4"/>
  <c r="AJ105" i="15" s="1"/>
  <c r="AD706" i="4"/>
  <c r="AJ714" i="15" s="1"/>
  <c r="AD635" i="4"/>
  <c r="AJ657" i="15" s="1"/>
  <c r="AD697" i="4"/>
  <c r="AJ707" i="15" s="1"/>
  <c r="AD632" i="4"/>
  <c r="AJ654" i="15" s="1"/>
  <c r="AD696" i="4"/>
  <c r="AJ79" i="15" s="1"/>
  <c r="O406" i="4"/>
  <c r="AH133" i="15" s="1"/>
  <c r="O473" i="4"/>
  <c r="AH123" i="15" s="1"/>
  <c r="O549" i="4"/>
  <c r="AH577" i="15" s="1"/>
  <c r="O615" i="4"/>
  <c r="AH640" i="15" s="1"/>
  <c r="O665" i="4"/>
  <c r="AH682" i="15" s="1"/>
  <c r="O713" i="4"/>
  <c r="AH721" i="15" s="1"/>
  <c r="O389" i="4"/>
  <c r="AH448" i="15" s="1"/>
  <c r="O439" i="4"/>
  <c r="AH479" i="15" s="1"/>
  <c r="O502" i="4"/>
  <c r="AH531" i="15" s="1"/>
  <c r="O559" i="4"/>
  <c r="AH587" i="15" s="1"/>
  <c r="O614" i="4"/>
  <c r="AH639" i="15" s="1"/>
  <c r="O712" i="4"/>
  <c r="AH720" i="15" s="1"/>
  <c r="O410" i="4"/>
  <c r="AH461" i="15" s="1"/>
  <c r="O474" i="4"/>
  <c r="AH504" i="15" s="1"/>
  <c r="O550" i="4"/>
  <c r="AH578" i="15" s="1"/>
  <c r="O607" i="4"/>
  <c r="AH632" i="15" s="1"/>
  <c r="O658" i="4"/>
  <c r="AH21" i="15" s="1"/>
  <c r="O699" i="4"/>
  <c r="AH709" i="15" s="1"/>
  <c r="O375" i="4"/>
  <c r="AH438" i="15" s="1"/>
  <c r="O425" i="4"/>
  <c r="AH9" i="15" s="1"/>
  <c r="O488" i="4"/>
  <c r="AH517" i="15" s="1"/>
  <c r="O534" i="4"/>
  <c r="AH562" i="15" s="1"/>
  <c r="O616" i="4"/>
  <c r="AH641" i="15" s="1"/>
  <c r="O714" i="4"/>
  <c r="AH722" i="15" s="1"/>
  <c r="O44" i="4"/>
  <c r="AH40" i="15" s="1"/>
  <c r="O91" i="4"/>
  <c r="AH189" i="15" s="1"/>
  <c r="O176" i="4"/>
  <c r="AH270" i="15" s="1"/>
  <c r="O236" i="4"/>
  <c r="AH327" i="15" s="1"/>
  <c r="O298" i="4"/>
  <c r="AH70" i="15" s="1"/>
  <c r="O362" i="4"/>
  <c r="AH36" i="15" s="1"/>
  <c r="O100" i="4"/>
  <c r="AH197" i="15" s="1"/>
  <c r="O147" i="4"/>
  <c r="AH242" i="15" s="1"/>
  <c r="O206" i="4"/>
  <c r="AH300" i="15" s="1"/>
  <c r="O271" i="4"/>
  <c r="AH362" i="15" s="1"/>
  <c r="O320" i="4"/>
  <c r="AH401" i="15" s="1"/>
  <c r="O62" i="4"/>
  <c r="AH171" i="15" s="1"/>
  <c r="O123" i="4"/>
  <c r="AH218" i="15" s="1"/>
  <c r="O197" i="4"/>
  <c r="AH291" i="15" s="1"/>
  <c r="O248" i="4"/>
  <c r="AH339" i="15" s="1"/>
  <c r="O312" i="4"/>
  <c r="AH393" i="15" s="1"/>
  <c r="O183" i="4"/>
  <c r="AH277" i="15" s="1"/>
  <c r="AS372" i="4"/>
  <c r="AL18" i="15" s="1"/>
  <c r="AS439" i="4"/>
  <c r="AL465" i="15" s="1"/>
  <c r="AS678" i="4"/>
  <c r="AL688" i="15" s="1"/>
  <c r="AS473" i="4"/>
  <c r="AL492" i="15" s="1"/>
  <c r="AS674" i="4"/>
  <c r="AL684" i="15" s="1"/>
  <c r="AS718" i="4"/>
  <c r="AL722" i="15" s="1"/>
  <c r="AD716" i="4"/>
  <c r="AJ724" i="15" s="1"/>
  <c r="AD408" i="4"/>
  <c r="AJ452" i="15" s="1"/>
  <c r="AD575" i="4"/>
  <c r="AJ597" i="15" s="1"/>
  <c r="AD479" i="4"/>
  <c r="AJ505" i="15" s="1"/>
  <c r="AD455" i="4"/>
  <c r="AJ482" i="15" s="1"/>
  <c r="AD406" i="4"/>
  <c r="AJ450" i="15" s="1"/>
  <c r="AD610" i="4"/>
  <c r="AJ632" i="15" s="1"/>
  <c r="AD730" i="4"/>
  <c r="AJ13" i="15" s="1"/>
  <c r="AD652" i="4"/>
  <c r="AJ673" i="15" s="1"/>
  <c r="AD396" i="4"/>
  <c r="AJ442" i="15" s="1"/>
  <c r="AD569" i="4"/>
  <c r="AJ593" i="15" s="1"/>
  <c r="AD521" i="4"/>
  <c r="AJ546" i="15" s="1"/>
  <c r="AD512" i="4"/>
  <c r="AJ537" i="15" s="1"/>
  <c r="AD394" i="4"/>
  <c r="AJ23" i="15" s="1"/>
  <c r="AD596" i="4"/>
  <c r="AJ618" i="15" s="1"/>
  <c r="AD653" i="4"/>
  <c r="AJ674" i="15" s="1"/>
  <c r="AD644" i="4"/>
  <c r="AJ665" i="15" s="1"/>
  <c r="AD643" i="4"/>
  <c r="AJ664" i="15" s="1"/>
  <c r="AD550" i="4"/>
  <c r="AJ574" i="15" s="1"/>
  <c r="AD499" i="4"/>
  <c r="AJ524" i="15" s="1"/>
  <c r="AD407" i="4"/>
  <c r="AJ451" i="15" s="1"/>
  <c r="AD602" i="4"/>
  <c r="AJ624" i="15" s="1"/>
  <c r="AD485" i="4"/>
  <c r="AJ511" i="15" s="1"/>
  <c r="AD631" i="4"/>
  <c r="AJ653" i="15" s="1"/>
  <c r="AD627" i="4"/>
  <c r="AJ649" i="15" s="1"/>
  <c r="AD679" i="4"/>
  <c r="AJ694" i="15" s="1"/>
  <c r="AD678" i="4"/>
  <c r="AJ693" i="15" s="1"/>
  <c r="AD541" i="4"/>
  <c r="AJ565" i="15" s="1"/>
  <c r="AD490" i="4"/>
  <c r="AJ515" i="15" s="1"/>
  <c r="AD469" i="4"/>
  <c r="AJ495" i="15" s="1"/>
  <c r="AD415" i="4"/>
  <c r="AJ457" i="15" s="1"/>
  <c r="AD545" i="4"/>
  <c r="AJ569" i="15" s="1"/>
  <c r="AD616" i="4"/>
  <c r="AJ638" i="15" s="1"/>
  <c r="AD606" i="4"/>
  <c r="AJ628" i="15" s="1"/>
  <c r="AD666" i="4"/>
  <c r="AJ682" i="15" s="1"/>
  <c r="AS450" i="4"/>
  <c r="AL470" i="15" s="1"/>
  <c r="AD440" i="4"/>
  <c r="AJ45" i="15" s="1"/>
  <c r="AD491" i="4"/>
  <c r="AJ516" i="15" s="1"/>
  <c r="AD553" i="4"/>
  <c r="AJ577" i="15" s="1"/>
  <c r="AD374" i="4"/>
  <c r="AJ35" i="15" s="1"/>
  <c r="AD436" i="4"/>
  <c r="AJ92" i="15" s="1"/>
  <c r="AD504" i="4"/>
  <c r="AJ529" i="15" s="1"/>
  <c r="AD571" i="4"/>
  <c r="AJ595" i="15" s="1"/>
  <c r="AD410" i="4"/>
  <c r="AJ453" i="15" s="1"/>
  <c r="AD488" i="4"/>
  <c r="AJ513" i="15" s="1"/>
  <c r="AD552" i="4"/>
  <c r="AJ576" i="15" s="1"/>
  <c r="AD372" i="4"/>
  <c r="AJ18" i="15" s="1"/>
  <c r="AD429" i="4"/>
  <c r="AJ464" i="15" s="1"/>
  <c r="AD498" i="4"/>
  <c r="AJ523" i="15" s="1"/>
  <c r="AD576" i="4"/>
  <c r="AJ598" i="15" s="1"/>
  <c r="AD640" i="4"/>
  <c r="AJ661" i="15" s="1"/>
  <c r="AD699" i="4"/>
  <c r="AJ709" i="15" s="1"/>
  <c r="AD630" i="4"/>
  <c r="AJ652" i="15" s="1"/>
  <c r="AD694" i="4"/>
  <c r="AJ119" i="15" s="1"/>
  <c r="AD624" i="4"/>
  <c r="AJ646" i="15" s="1"/>
  <c r="AD688" i="4"/>
  <c r="AJ703" i="15" s="1"/>
  <c r="AD617" i="4"/>
  <c r="AJ639" i="15" s="1"/>
  <c r="AD681" i="4"/>
  <c r="AJ696" i="15" s="1"/>
  <c r="O424" i="4"/>
  <c r="AH81" i="15" s="1"/>
  <c r="O495" i="4"/>
  <c r="AH524" i="15" s="1"/>
  <c r="O563" i="4"/>
  <c r="AH591" i="15" s="1"/>
  <c r="O634" i="4"/>
  <c r="AH659" i="15" s="1"/>
  <c r="O678" i="4"/>
  <c r="AH693" i="15" s="1"/>
  <c r="O732" i="4"/>
  <c r="AH734" i="15" s="1"/>
  <c r="O403" i="4"/>
  <c r="AH456" i="15" s="1"/>
  <c r="O462" i="4"/>
  <c r="AH493" i="15" s="1"/>
  <c r="O516" i="4"/>
  <c r="AH545" i="15" s="1"/>
  <c r="O577" i="4"/>
  <c r="AH603" i="15" s="1"/>
  <c r="O643" i="4"/>
  <c r="AH667" i="15" s="1"/>
  <c r="O735" i="4"/>
  <c r="AH111" i="15" s="1"/>
  <c r="O436" i="4"/>
  <c r="AH92" i="15" s="1"/>
  <c r="O499" i="4"/>
  <c r="AH528" i="15" s="1"/>
  <c r="O568" i="4"/>
  <c r="AH596" i="15" s="1"/>
  <c r="O626" i="4"/>
  <c r="AH651" i="15" s="1"/>
  <c r="O672" i="4"/>
  <c r="AH687" i="15" s="1"/>
  <c r="O718" i="4"/>
  <c r="AH110" i="15" s="1"/>
  <c r="O388" i="4"/>
  <c r="AH67" i="15" s="1"/>
  <c r="O438" i="4"/>
  <c r="AH7" i="15" s="1"/>
  <c r="O501" i="4"/>
  <c r="AH530" i="15" s="1"/>
  <c r="O567" i="4"/>
  <c r="AH595" i="15" s="1"/>
  <c r="O635" i="4"/>
  <c r="AH660" i="15" s="1"/>
  <c r="O733" i="4"/>
  <c r="AH87" i="15" s="1"/>
  <c r="O58" i="4"/>
  <c r="AH54" i="15" s="1"/>
  <c r="O124" i="4"/>
  <c r="AH219" i="15" s="1"/>
  <c r="O196" i="4"/>
  <c r="AH290" i="15" s="1"/>
  <c r="O250" i="4"/>
  <c r="AH341" i="15" s="1"/>
  <c r="O317" i="4"/>
  <c r="AH398" i="15" s="1"/>
  <c r="O38" i="4"/>
  <c r="AH157" i="15" s="1"/>
  <c r="O113" i="4"/>
  <c r="AH209" i="15" s="1"/>
  <c r="O166" i="4"/>
  <c r="AH260" i="15" s="1"/>
  <c r="O221" i="4"/>
  <c r="AH313" i="15" s="1"/>
  <c r="O281" i="4"/>
  <c r="AH371" i="15" s="1"/>
  <c r="O336" i="4"/>
  <c r="AH46" i="15" s="1"/>
  <c r="O43" i="4"/>
  <c r="AH161" i="15" s="1"/>
  <c r="O84" i="4"/>
  <c r="AH183" i="15" s="1"/>
  <c r="O165" i="4"/>
  <c r="AH259" i="15" s="1"/>
  <c r="O225" i="4"/>
  <c r="AH317" i="15" s="1"/>
  <c r="O284" i="4"/>
  <c r="AH374" i="15" s="1"/>
  <c r="O328" i="4"/>
  <c r="AH407" i="15" s="1"/>
  <c r="O36" i="4"/>
  <c r="AH98" i="15" s="1"/>
  <c r="O115" i="4"/>
  <c r="AH211" i="15" s="1"/>
  <c r="O174" i="4"/>
  <c r="AH268" i="15" s="1"/>
  <c r="O260" i="4"/>
  <c r="AH351" i="15" s="1"/>
  <c r="AS375" i="4"/>
  <c r="AL421" i="15" s="1"/>
  <c r="AS428" i="4"/>
  <c r="AL456" i="15" s="1"/>
  <c r="AS403" i="4"/>
  <c r="AL440" i="15" s="1"/>
  <c r="AS380" i="4"/>
  <c r="AL424" i="15" s="1"/>
  <c r="AS452" i="4"/>
  <c r="AL472" i="15" s="1"/>
  <c r="AS441" i="4"/>
  <c r="AL97" i="15" s="1"/>
  <c r="AS495" i="4"/>
  <c r="AL513" i="15" s="1"/>
  <c r="AS553" i="4"/>
  <c r="AL570" i="15" s="1"/>
  <c r="AS601" i="4"/>
  <c r="AL616" i="15" s="1"/>
  <c r="AS649" i="4"/>
  <c r="AL664" i="15" s="1"/>
  <c r="AS692" i="4"/>
  <c r="AL700" i="15" s="1"/>
  <c r="AS516" i="4"/>
  <c r="AL534" i="15" s="1"/>
  <c r="AS589" i="4"/>
  <c r="AL604" i="15" s="1"/>
  <c r="AS700" i="4"/>
  <c r="AL77" i="15" s="1"/>
  <c r="AS505" i="4"/>
  <c r="AL523" i="15" s="1"/>
  <c r="AS560" i="4"/>
  <c r="AL577" i="15" s="1"/>
  <c r="AS609" i="4"/>
  <c r="AL624" i="15" s="1"/>
  <c r="AS656" i="4"/>
  <c r="AL86" i="15" s="1"/>
  <c r="AS699" i="4"/>
  <c r="AL705" i="15" s="1"/>
  <c r="AS493" i="4"/>
  <c r="AL511" i="15" s="1"/>
  <c r="AS573" i="4"/>
  <c r="AL83" i="15" s="1"/>
  <c r="AS679" i="4"/>
  <c r="AL689" i="15" s="1"/>
  <c r="AS732" i="4"/>
  <c r="AL732" i="15" s="1"/>
  <c r="AS631" i="4"/>
  <c r="AL646" i="15" s="1"/>
  <c r="O363" i="4"/>
  <c r="AH433" i="15" s="1"/>
  <c r="O339" i="4"/>
  <c r="AH413" i="15" s="1"/>
  <c r="AS431" i="4"/>
  <c r="AL459" i="15" s="1"/>
  <c r="AS561" i="4"/>
  <c r="AL578" i="15" s="1"/>
  <c r="AS510" i="4"/>
  <c r="AL528" i="15" s="1"/>
  <c r="AS554" i="4"/>
  <c r="AL571" i="15" s="1"/>
  <c r="AS489" i="4"/>
  <c r="AL507" i="15" s="1"/>
  <c r="AD375" i="4"/>
  <c r="AJ429" i="15" s="1"/>
  <c r="AD443" i="4"/>
  <c r="AJ69" i="15" s="1"/>
  <c r="AD494" i="4"/>
  <c r="AJ519" i="15" s="1"/>
  <c r="AD556" i="4"/>
  <c r="AJ580" i="15" s="1"/>
  <c r="AD377" i="4"/>
  <c r="AJ33" i="15" s="1"/>
  <c r="AD439" i="4"/>
  <c r="AJ472" i="15" s="1"/>
  <c r="AD507" i="4"/>
  <c r="AJ532" i="15" s="1"/>
  <c r="AD578" i="4"/>
  <c r="AJ600" i="15" s="1"/>
  <c r="AD418" i="4"/>
  <c r="AJ27" i="15" s="1"/>
  <c r="AD489" i="4"/>
  <c r="AJ514" i="15" s="1"/>
  <c r="AD554" i="4"/>
  <c r="AJ578" i="15" s="1"/>
  <c r="AD373" i="4"/>
  <c r="AJ428" i="15" s="1"/>
  <c r="AD432" i="4"/>
  <c r="AJ467" i="15" s="1"/>
  <c r="AD502" i="4"/>
  <c r="AJ527" i="15" s="1"/>
  <c r="AD580" i="4"/>
  <c r="AJ602" i="15" s="1"/>
  <c r="AD642" i="4"/>
  <c r="AJ663" i="15" s="1"/>
  <c r="AD703" i="4"/>
  <c r="AJ711" i="15" s="1"/>
  <c r="AD633" i="4"/>
  <c r="AJ655" i="15" s="1"/>
  <c r="AD698" i="4"/>
  <c r="AJ708" i="15" s="1"/>
  <c r="AD626" i="4"/>
  <c r="AJ648" i="15" s="1"/>
  <c r="AD690" i="4"/>
  <c r="AJ43" i="15" s="1"/>
  <c r="AD620" i="4"/>
  <c r="AJ642" i="15" s="1"/>
  <c r="AD684" i="4"/>
  <c r="AJ699" i="15" s="1"/>
  <c r="O390" i="4"/>
  <c r="AH75" i="15" s="1"/>
  <c r="O467" i="4"/>
  <c r="AH498" i="15" s="1"/>
  <c r="O543" i="4"/>
  <c r="AH571" i="15" s="1"/>
  <c r="O609" i="4"/>
  <c r="AH634" i="15" s="1"/>
  <c r="O660" i="4"/>
  <c r="AH49" i="15" s="1"/>
  <c r="O707" i="4"/>
  <c r="AH715" i="15" s="1"/>
  <c r="O384" i="4"/>
  <c r="AH444" i="15" s="1"/>
  <c r="O434" i="4"/>
  <c r="AH476" i="15" s="1"/>
  <c r="O497" i="4"/>
  <c r="AH526" i="15" s="1"/>
  <c r="O548" i="4"/>
  <c r="AH576" i="15" s="1"/>
  <c r="O608" i="4"/>
  <c r="AH633" i="15" s="1"/>
  <c r="O706" i="4"/>
  <c r="AH714" i="15" s="1"/>
  <c r="O402" i="4"/>
  <c r="AH455" i="15" s="1"/>
  <c r="O469" i="4"/>
  <c r="AH500" i="15" s="1"/>
  <c r="O545" i="4"/>
  <c r="AH573" i="15" s="1"/>
  <c r="O601" i="4"/>
  <c r="AH626" i="15" s="1"/>
  <c r="O653" i="4"/>
  <c r="AH677" i="15" s="1"/>
  <c r="O694" i="4"/>
  <c r="AH119" i="15" s="1"/>
  <c r="O24" i="4"/>
  <c r="AH149" i="15" s="1"/>
  <c r="O415" i="4"/>
  <c r="AH465" i="15" s="1"/>
  <c r="O478" i="4"/>
  <c r="AH508" i="15" s="1"/>
  <c r="O525" i="4"/>
  <c r="AH553" i="15" s="1"/>
  <c r="O606" i="4"/>
  <c r="AH631" i="15" s="1"/>
  <c r="O704" i="4"/>
  <c r="AH712" i="15" s="1"/>
  <c r="O39" i="4"/>
  <c r="AH158" i="15" s="1"/>
  <c r="O83" i="4"/>
  <c r="AH182" i="15" s="1"/>
  <c r="O170" i="4"/>
  <c r="AH264" i="15" s="1"/>
  <c r="O232" i="4"/>
  <c r="AH324" i="15" s="1"/>
  <c r="O290" i="4"/>
  <c r="AH380" i="15" s="1"/>
  <c r="O354" i="4"/>
  <c r="AH427" i="15" s="1"/>
  <c r="O93" i="4"/>
  <c r="AH56" i="15" s="1"/>
  <c r="O141" i="4"/>
  <c r="AH236" i="15" s="1"/>
  <c r="O198" i="4"/>
  <c r="AH292" i="15" s="1"/>
  <c r="O267" i="4"/>
  <c r="AH358" i="15" s="1"/>
  <c r="O313" i="4"/>
  <c r="AH394" i="15" s="1"/>
  <c r="O367" i="4"/>
  <c r="AH435" i="15" s="1"/>
  <c r="O65" i="4"/>
  <c r="AH174" i="15" s="1"/>
  <c r="O128" i="4"/>
  <c r="AH223" i="15" s="1"/>
  <c r="O205" i="4"/>
  <c r="AH299" i="15" s="1"/>
  <c r="O252" i="4"/>
  <c r="AH343" i="15" s="1"/>
  <c r="O308" i="4"/>
  <c r="AH389" i="15" s="1"/>
  <c r="O357" i="4"/>
  <c r="AH429" i="15" s="1"/>
  <c r="O95" i="4"/>
  <c r="AH192" i="15" s="1"/>
  <c r="O145" i="4"/>
  <c r="AH240" i="15" s="1"/>
  <c r="O207" i="4"/>
  <c r="AH100" i="15" s="1"/>
  <c r="O323" i="4"/>
  <c r="AH404" i="15" s="1"/>
  <c r="AS404" i="4"/>
  <c r="AL441" i="15" s="1"/>
  <c r="AS382" i="4"/>
  <c r="AL426" i="15" s="1"/>
  <c r="AS440" i="4"/>
  <c r="AL45" i="15" s="1"/>
  <c r="AS425" i="4"/>
  <c r="AL9" i="15" s="1"/>
  <c r="AS415" i="4"/>
  <c r="AL450" i="15" s="1"/>
  <c r="AS476" i="4"/>
  <c r="AL495" i="15" s="1"/>
  <c r="AS525" i="4"/>
  <c r="AL542" i="15" s="1"/>
  <c r="AS581" i="4"/>
  <c r="AL596" i="15" s="1"/>
  <c r="AS630" i="4"/>
  <c r="AL645" i="15" s="1"/>
  <c r="AS673" i="4"/>
  <c r="AL683" i="15" s="1"/>
  <c r="AS469" i="4"/>
  <c r="AL488" i="15" s="1"/>
  <c r="AS552" i="4"/>
  <c r="AL569" i="15" s="1"/>
  <c r="AS643" i="4"/>
  <c r="AL658" i="15" s="1"/>
  <c r="AS480" i="4"/>
  <c r="AL499" i="15" s="1"/>
  <c r="AS530" i="4"/>
  <c r="AL547" i="15" s="1"/>
  <c r="AS585" i="4"/>
  <c r="AL600" i="15" s="1"/>
  <c r="AS637" i="4"/>
  <c r="AL652" i="15" s="1"/>
  <c r="AS680" i="4"/>
  <c r="AL690" i="15" s="1"/>
  <c r="AS470" i="4"/>
  <c r="AL489" i="15" s="1"/>
  <c r="AS544" i="4"/>
  <c r="AL561" i="15" s="1"/>
  <c r="AS623" i="4"/>
  <c r="AL638" i="15" s="1"/>
  <c r="AS724" i="4"/>
  <c r="AL31" i="15" s="1"/>
  <c r="AS719" i="4"/>
  <c r="AL723" i="15" s="1"/>
  <c r="AS605" i="4"/>
  <c r="AL620" i="15" s="1"/>
  <c r="AS727" i="4"/>
  <c r="AL37" i="15" s="1"/>
  <c r="O167" i="4"/>
  <c r="AH261" i="15" s="1"/>
  <c r="AS413" i="4"/>
  <c r="AL448" i="15" s="1"/>
  <c r="AS506" i="4"/>
  <c r="AL524" i="15" s="1"/>
  <c r="AS460" i="4"/>
  <c r="AL479" i="15" s="1"/>
  <c r="AS515" i="4"/>
  <c r="AL533" i="15" s="1"/>
  <c r="AS462" i="4"/>
  <c r="AL481" i="15" s="1"/>
  <c r="AS722" i="4"/>
  <c r="AL725" i="15" s="1"/>
  <c r="AD431" i="4"/>
  <c r="AJ466" i="15" s="1"/>
  <c r="AD484" i="4"/>
  <c r="AJ510" i="15" s="1"/>
  <c r="AD548" i="4"/>
  <c r="AJ572" i="15" s="1"/>
  <c r="AD598" i="4"/>
  <c r="AJ620" i="15" s="1"/>
  <c r="AD425" i="4"/>
  <c r="AJ9" i="15" s="1"/>
  <c r="AD496" i="4"/>
  <c r="AJ521" i="15" s="1"/>
  <c r="AD555" i="4"/>
  <c r="AJ579" i="15" s="1"/>
  <c r="AD404" i="4"/>
  <c r="AJ448" i="15" s="1"/>
  <c r="AD478" i="4"/>
  <c r="AJ504" i="15" s="1"/>
  <c r="AD546" i="4"/>
  <c r="AJ570" i="15" s="1"/>
  <c r="AD600" i="4"/>
  <c r="AJ622" i="15" s="1"/>
  <c r="AD421" i="4"/>
  <c r="AJ461" i="15" s="1"/>
  <c r="AD481" i="4"/>
  <c r="AJ507" i="15" s="1"/>
  <c r="AD559" i="4"/>
  <c r="AJ583" i="15" s="1"/>
  <c r="AD628" i="4"/>
  <c r="AJ650" i="15" s="1"/>
  <c r="AD692" i="4"/>
  <c r="AJ705" i="15" s="1"/>
  <c r="AD621" i="4"/>
  <c r="AJ643" i="15" s="1"/>
  <c r="AD685" i="4"/>
  <c r="AJ700" i="15" s="1"/>
  <c r="AD612" i="4"/>
  <c r="AJ634" i="15" s="1"/>
  <c r="AD676" i="4"/>
  <c r="AJ691" i="15" s="1"/>
  <c r="AD611" i="4"/>
  <c r="AJ633" i="15" s="1"/>
  <c r="AD675" i="4"/>
  <c r="AJ690" i="15" s="1"/>
  <c r="O398" i="4"/>
  <c r="AH452" i="15" s="1"/>
  <c r="O470" i="4"/>
  <c r="AH501" i="15" s="1"/>
  <c r="O546" i="4"/>
  <c r="AH574" i="15" s="1"/>
  <c r="O612" i="4"/>
  <c r="AH637" i="15" s="1"/>
  <c r="O662" i="4"/>
  <c r="AH681" i="15" s="1"/>
  <c r="O710" i="4"/>
  <c r="AH718" i="15" s="1"/>
  <c r="O387" i="4"/>
  <c r="AH447" i="15" s="1"/>
  <c r="O437" i="4"/>
  <c r="AH478" i="15" s="1"/>
  <c r="O500" i="4"/>
  <c r="AH529" i="15" s="1"/>
  <c r="O556" i="4"/>
  <c r="AH584" i="15" s="1"/>
  <c r="O611" i="4"/>
  <c r="AH636" i="15" s="1"/>
  <c r="O709" i="4"/>
  <c r="AH717" i="15" s="1"/>
  <c r="O405" i="4"/>
  <c r="AH458" i="15" s="1"/>
  <c r="O471" i="4"/>
  <c r="AH502" i="15" s="1"/>
  <c r="O547" i="4"/>
  <c r="AH575" i="15" s="1"/>
  <c r="O604" i="4"/>
  <c r="AH629" i="15" s="1"/>
  <c r="O656" i="4"/>
  <c r="AH86" i="15" s="1"/>
  <c r="O696" i="4"/>
  <c r="AH79" i="15" s="1"/>
  <c r="O372" i="4"/>
  <c r="AH18" i="15" s="1"/>
  <c r="O421" i="4"/>
  <c r="AH469" i="15" s="1"/>
  <c r="O481" i="4"/>
  <c r="AH511" i="15" s="1"/>
  <c r="O532" i="4"/>
  <c r="AH560" i="15" s="1"/>
  <c r="O613" i="4"/>
  <c r="AH638" i="15" s="1"/>
  <c r="O711" i="4"/>
  <c r="AH719" i="15" s="1"/>
  <c r="O20" i="4"/>
  <c r="AH146" i="15" s="1"/>
  <c r="O75" i="4"/>
  <c r="AH44" i="15" s="1"/>
  <c r="O157" i="4"/>
  <c r="AH252" i="15" s="1"/>
  <c r="O222" i="4"/>
  <c r="AH314" i="15" s="1"/>
  <c r="O277" i="4"/>
  <c r="AH367" i="15" s="1"/>
  <c r="O343" i="4"/>
  <c r="AH417" i="15" s="1"/>
  <c r="O82" i="4"/>
  <c r="AH181" i="15" s="1"/>
  <c r="O133" i="4"/>
  <c r="AH228" i="15" s="1"/>
  <c r="O187" i="4"/>
  <c r="AH281" i="15" s="1"/>
  <c r="O258" i="4"/>
  <c r="AH349" i="15" s="1"/>
  <c r="O304" i="4"/>
  <c r="AH91" i="15" s="1"/>
  <c r="O353" i="4"/>
  <c r="AH108" i="15" s="1"/>
  <c r="O59" i="4"/>
  <c r="AH80" i="15" s="1"/>
  <c r="O118" i="4"/>
  <c r="AH214" i="15" s="1"/>
  <c r="O192" i="4"/>
  <c r="AH286" i="15" s="1"/>
  <c r="O246" i="4"/>
  <c r="AH337" i="15" s="1"/>
  <c r="O296" i="4"/>
  <c r="AH381" i="15" s="1"/>
  <c r="O347" i="4"/>
  <c r="AH421" i="15" s="1"/>
  <c r="O86" i="4"/>
  <c r="AH184" i="15" s="1"/>
  <c r="O137" i="4"/>
  <c r="AH232" i="15" s="1"/>
  <c r="O194" i="4"/>
  <c r="AH288" i="15" s="1"/>
  <c r="O302" i="4"/>
  <c r="AH136" i="15" s="1"/>
  <c r="AS394" i="4"/>
  <c r="AL23" i="15" s="1"/>
  <c r="AS454" i="4"/>
  <c r="AL474" i="15" s="1"/>
  <c r="AS427" i="4"/>
  <c r="AL455" i="15" s="1"/>
  <c r="AS416" i="4"/>
  <c r="AL451" i="15" s="1"/>
  <c r="AS402" i="4"/>
  <c r="AL439" i="15" s="1"/>
  <c r="AS466" i="4"/>
  <c r="AL485" i="15" s="1"/>
  <c r="AS514" i="4"/>
  <c r="AL532" i="15" s="1"/>
  <c r="AS569" i="4"/>
  <c r="AL586" i="15" s="1"/>
  <c r="AS622" i="4"/>
  <c r="AL637" i="15" s="1"/>
  <c r="AS665" i="4"/>
  <c r="AL676" i="15" s="1"/>
  <c r="AS712" i="4"/>
  <c r="AL716" i="15" s="1"/>
  <c r="AS540" i="4"/>
  <c r="AL557" i="15" s="1"/>
  <c r="AS621" i="4"/>
  <c r="AL636" i="15" s="1"/>
  <c r="AS468" i="4"/>
  <c r="AL487" i="15" s="1"/>
  <c r="AS522" i="4"/>
  <c r="AL540" i="15" s="1"/>
  <c r="AS577" i="4"/>
  <c r="AL592" i="15" s="1"/>
  <c r="AS640" i="4"/>
  <c r="AL655" i="15" s="1"/>
  <c r="AS682" i="4"/>
  <c r="AL692" i="15" s="1"/>
  <c r="AS471" i="4"/>
  <c r="AL490" i="15" s="1"/>
  <c r="AS547" i="4"/>
  <c r="AL564" i="15" s="1"/>
  <c r="AS715" i="4"/>
  <c r="AL719" i="15" s="1"/>
  <c r="O92" i="4"/>
  <c r="AH190" i="15" s="1"/>
  <c r="AS407" i="4"/>
  <c r="AL444" i="15" s="1"/>
  <c r="AS421" i="4"/>
  <c r="AL454" i="15" s="1"/>
  <c r="AS598" i="4"/>
  <c r="AL613" i="15" s="1"/>
  <c r="AS659" i="4"/>
  <c r="AL672" i="15" s="1"/>
  <c r="AS642" i="4"/>
  <c r="AL657" i="15" s="1"/>
  <c r="AS639" i="4"/>
  <c r="AL654" i="15" s="1"/>
  <c r="AD399" i="4"/>
  <c r="AJ444" i="15" s="1"/>
  <c r="AD460" i="4"/>
  <c r="AJ486" i="15" s="1"/>
  <c r="AD518" i="4"/>
  <c r="AJ543" i="15" s="1"/>
  <c r="AD572" i="4"/>
  <c r="AJ101" i="15" s="1"/>
  <c r="AD402" i="4"/>
  <c r="AJ446" i="15" s="1"/>
  <c r="AD473" i="4"/>
  <c r="AJ499" i="15" s="1"/>
  <c r="AD530" i="4"/>
  <c r="AJ554" i="15" s="1"/>
  <c r="AD376" i="4"/>
  <c r="AJ61" i="15" s="1"/>
  <c r="AD444" i="4"/>
  <c r="AJ473" i="15" s="1"/>
  <c r="AD515" i="4"/>
  <c r="AJ540" i="15" s="1"/>
  <c r="AD570" i="4"/>
  <c r="AJ594" i="15" s="1"/>
  <c r="AD397" i="4"/>
  <c r="AJ113" i="15" s="1"/>
  <c r="AD454" i="4"/>
  <c r="AJ481" i="15" s="1"/>
  <c r="AD528" i="4"/>
  <c r="AJ552" i="15" s="1"/>
  <c r="AD599" i="4"/>
  <c r="AJ621" i="15" s="1"/>
  <c r="AD663" i="4"/>
  <c r="AJ71" i="15" s="1"/>
  <c r="AD727" i="4"/>
  <c r="AJ37" i="15" s="1"/>
  <c r="AD659" i="4"/>
  <c r="AJ107" i="15" s="1"/>
  <c r="AD722" i="4"/>
  <c r="AJ728" i="15" s="1"/>
  <c r="AD647" i="4"/>
  <c r="AJ668" i="15" s="1"/>
  <c r="AD713" i="4"/>
  <c r="AJ721" i="15" s="1"/>
  <c r="AD646" i="4"/>
  <c r="AJ667" i="15" s="1"/>
  <c r="AD712" i="4"/>
  <c r="AJ720" i="15" s="1"/>
  <c r="O420" i="4"/>
  <c r="AH52" i="15" s="1"/>
  <c r="O487" i="4"/>
  <c r="AH53" i="15" s="1"/>
  <c r="O560" i="4"/>
  <c r="AH588" i="15" s="1"/>
  <c r="O631" i="4"/>
  <c r="AH656" i="15" s="1"/>
  <c r="O676" i="4"/>
  <c r="AH691" i="15" s="1"/>
  <c r="O729" i="4"/>
  <c r="AH733" i="15" s="1"/>
  <c r="O400" i="4"/>
  <c r="AH454" i="15" s="1"/>
  <c r="O460" i="4"/>
  <c r="AH491" i="15" s="1"/>
  <c r="O513" i="4"/>
  <c r="AH542" i="15" s="1"/>
  <c r="O574" i="4"/>
  <c r="AH600" i="15" s="1"/>
  <c r="O630" i="4"/>
  <c r="AH655" i="15" s="1"/>
  <c r="O728" i="4"/>
  <c r="AH732" i="15" s="1"/>
  <c r="O428" i="4"/>
  <c r="AH471" i="15" s="1"/>
  <c r="O491" i="4"/>
  <c r="AH520" i="15" s="1"/>
  <c r="O565" i="4"/>
  <c r="AH593" i="15" s="1"/>
  <c r="O623" i="4"/>
  <c r="AH648" i="15" s="1"/>
  <c r="O669" i="4"/>
  <c r="AH93" i="15" s="1"/>
  <c r="O715" i="4"/>
  <c r="AH723" i="15" s="1"/>
  <c r="O385" i="4"/>
  <c r="AH445" i="15" s="1"/>
  <c r="O435" i="4"/>
  <c r="AH477" i="15" s="1"/>
  <c r="O498" i="4"/>
  <c r="AH527" i="15" s="1"/>
  <c r="O564" i="4"/>
  <c r="AH592" i="15" s="1"/>
  <c r="O632" i="4"/>
  <c r="AH657" i="15" s="1"/>
  <c r="O730" i="4"/>
  <c r="AH13" i="15" s="1"/>
  <c r="O55" i="4"/>
  <c r="AH50" i="15" s="1"/>
  <c r="O122" i="4"/>
  <c r="AH51" i="15" s="1"/>
  <c r="O193" i="4"/>
  <c r="AH287" i="15" s="1"/>
  <c r="O247" i="4"/>
  <c r="AH338" i="15" s="1"/>
  <c r="O314" i="4"/>
  <c r="AH395" i="15" s="1"/>
  <c r="O35" i="4"/>
  <c r="AH155" i="15" s="1"/>
  <c r="O111" i="4"/>
  <c r="AH207" i="15" s="1"/>
  <c r="O159" i="4"/>
  <c r="AH58" i="15" s="1"/>
  <c r="O217" i="4"/>
  <c r="AH309" i="15" s="1"/>
  <c r="O280" i="4"/>
  <c r="AH370" i="15" s="1"/>
  <c r="O335" i="4"/>
  <c r="AH76" i="15" s="1"/>
  <c r="O71" i="4"/>
  <c r="AH90" i="15" s="1"/>
  <c r="O146" i="4"/>
  <c r="AH241" i="15" s="1"/>
  <c r="O211" i="4"/>
  <c r="AH303" i="15" s="1"/>
  <c r="O256" i="4"/>
  <c r="AH347" i="15" s="1"/>
  <c r="O340" i="4"/>
  <c r="AH414" i="15" s="1"/>
  <c r="O270" i="4"/>
  <c r="AH361" i="15" s="1"/>
  <c r="AS400" i="4"/>
  <c r="AL438" i="15" s="1"/>
  <c r="AS532" i="4"/>
  <c r="AL549" i="15" s="1"/>
  <c r="AS704" i="4"/>
  <c r="AL708" i="15" s="1"/>
  <c r="AS523" i="4"/>
  <c r="AL541" i="15" s="1"/>
  <c r="AS708" i="4"/>
  <c r="AL712" i="15" s="1"/>
  <c r="AS730" i="4"/>
  <c r="AL13" i="15" s="1"/>
  <c r="AD403" i="4"/>
  <c r="AJ447" i="15" s="1"/>
  <c r="AD522" i="4"/>
  <c r="AJ547" i="15" s="1"/>
  <c r="AD405" i="4"/>
  <c r="AJ449" i="15" s="1"/>
  <c r="AD533" i="4"/>
  <c r="AJ557" i="15" s="1"/>
  <c r="AD448" i="4"/>
  <c r="AJ475" i="15" s="1"/>
  <c r="AD573" i="4"/>
  <c r="AJ83" i="15" s="1"/>
  <c r="AD458" i="4"/>
  <c r="AJ57" i="15" s="1"/>
  <c r="AD608" i="4"/>
  <c r="AJ630" i="15" s="1"/>
  <c r="AD731" i="4"/>
  <c r="AJ117" i="15" s="1"/>
  <c r="AD656" i="4"/>
  <c r="AJ86" i="15" s="1"/>
  <c r="AD524" i="4"/>
  <c r="AJ59" i="15" s="1"/>
  <c r="AD384" i="4"/>
  <c r="AJ435" i="15" s="1"/>
  <c r="AD577" i="4"/>
  <c r="AJ599" i="15" s="1"/>
  <c r="AD534" i="4"/>
  <c r="AJ558" i="15" s="1"/>
  <c r="AD735" i="4"/>
  <c r="AJ111" i="15" s="1"/>
  <c r="AD721" i="4"/>
  <c r="AJ73" i="15" s="1"/>
  <c r="AD457" i="4"/>
  <c r="AJ484" i="15" s="1"/>
  <c r="AD398" i="4"/>
  <c r="AJ443" i="15" s="1"/>
  <c r="AD442" i="4"/>
  <c r="AJ19" i="15" s="1"/>
  <c r="AD451" i="4"/>
  <c r="AJ478" i="15" s="1"/>
  <c r="AD723" i="4"/>
  <c r="AJ729" i="15" s="1"/>
  <c r="AD709" i="4"/>
  <c r="AJ717" i="15" s="1"/>
  <c r="AD437" i="4"/>
  <c r="AJ471" i="15" s="1"/>
  <c r="AD434" i="4"/>
  <c r="AJ469" i="15" s="1"/>
  <c r="AD482" i="4"/>
  <c r="AJ508" i="15" s="1"/>
  <c r="AD615" i="4"/>
  <c r="AJ637" i="15" s="1"/>
  <c r="AD426" i="4"/>
  <c r="AJ65" i="15" s="1"/>
  <c r="AD589" i="4"/>
  <c r="AJ611" i="15" s="1"/>
  <c r="AD543" i="4"/>
  <c r="AJ567" i="15" s="1"/>
  <c r="AD532" i="4"/>
  <c r="AJ556" i="15" s="1"/>
  <c r="AD471" i="4"/>
  <c r="AJ497" i="15" s="1"/>
  <c r="AD686" i="4"/>
  <c r="AJ701" i="15" s="1"/>
  <c r="AD733" i="4"/>
  <c r="AJ87" i="15" s="1"/>
  <c r="AS411" i="4"/>
  <c r="AL447" i="15" s="1"/>
  <c r="AD388" i="4"/>
  <c r="AJ67" i="15" s="1"/>
  <c r="AD450" i="4"/>
  <c r="AJ477" i="15" s="1"/>
  <c r="AD501" i="4"/>
  <c r="AJ526" i="15" s="1"/>
  <c r="AD564" i="4"/>
  <c r="AJ588" i="15" s="1"/>
  <c r="AD390" i="4"/>
  <c r="AJ75" i="15" s="1"/>
  <c r="AD456" i="4"/>
  <c r="AJ483" i="15" s="1"/>
  <c r="AD516" i="4"/>
  <c r="AJ541" i="15" s="1"/>
  <c r="AD592" i="4"/>
  <c r="AJ614" i="15" s="1"/>
  <c r="AD430" i="4"/>
  <c r="AJ465" i="15" s="1"/>
  <c r="AD503" i="4"/>
  <c r="AJ528" i="15" s="1"/>
  <c r="AD562" i="4"/>
  <c r="AJ586" i="15" s="1"/>
  <c r="AD386" i="4"/>
  <c r="AJ437" i="15" s="1"/>
  <c r="AD441" i="4"/>
  <c r="AJ97" i="15" s="1"/>
  <c r="AD511" i="4"/>
  <c r="AJ536" i="15" s="1"/>
  <c r="AD590" i="4"/>
  <c r="AJ612" i="15" s="1"/>
  <c r="AD654" i="4"/>
  <c r="AJ675" i="15" s="1"/>
  <c r="AD715" i="4"/>
  <c r="AJ723" i="15" s="1"/>
  <c r="AD648" i="4"/>
  <c r="AJ669" i="15" s="1"/>
  <c r="AD710" i="4"/>
  <c r="AJ718" i="15" s="1"/>
  <c r="AD638" i="4"/>
  <c r="AJ660" i="15" s="1"/>
  <c r="AD701" i="4"/>
  <c r="AJ47" i="15" s="1"/>
  <c r="AD634" i="4"/>
  <c r="AJ656" i="15" s="1"/>
  <c r="AD700" i="4"/>
  <c r="AJ77" i="15" s="1"/>
  <c r="O449" i="4"/>
  <c r="AH482" i="15" s="1"/>
  <c r="O528" i="4"/>
  <c r="AH556" i="15" s="1"/>
  <c r="O587" i="4"/>
  <c r="AH613" i="15" s="1"/>
  <c r="O646" i="4"/>
  <c r="AH670" i="15" s="1"/>
  <c r="O689" i="4"/>
  <c r="AH704" i="15" s="1"/>
  <c r="O26" i="4"/>
  <c r="AH102" i="15" s="1"/>
  <c r="O419" i="4"/>
  <c r="AH468" i="15" s="1"/>
  <c r="O483" i="4"/>
  <c r="AH513" i="15" s="1"/>
  <c r="O527" i="4"/>
  <c r="AH555" i="15" s="1"/>
  <c r="O591" i="4"/>
  <c r="AH617" i="15" s="1"/>
  <c r="O675" i="4"/>
  <c r="AH690" i="15" s="1"/>
  <c r="O22" i="4"/>
  <c r="AH148" i="15" s="1"/>
  <c r="O450" i="4"/>
  <c r="AH121" i="15" s="1"/>
  <c r="O526" i="4"/>
  <c r="AH554" i="15" s="1"/>
  <c r="O585" i="4"/>
  <c r="AH611" i="15" s="1"/>
  <c r="O640" i="4"/>
  <c r="AH664" i="15" s="1"/>
  <c r="O682" i="4"/>
  <c r="AH697" i="15" s="1"/>
  <c r="O734" i="4"/>
  <c r="AH115" i="15" s="1"/>
  <c r="O399" i="4"/>
  <c r="AH453" i="15" s="1"/>
  <c r="O452" i="4"/>
  <c r="AH484" i="15" s="1"/>
  <c r="O512" i="4"/>
  <c r="AH541" i="15" s="1"/>
  <c r="O578" i="4"/>
  <c r="AH604" i="15" s="1"/>
  <c r="O663" i="4"/>
  <c r="AH71" i="15" s="1"/>
  <c r="O14" i="4"/>
  <c r="AH141" i="15" s="1"/>
  <c r="O69" i="4"/>
  <c r="AH177" i="15" s="1"/>
  <c r="O142" i="4"/>
  <c r="AH237" i="15" s="1"/>
  <c r="O213" i="4"/>
  <c r="AH305" i="15" s="1"/>
  <c r="O269" i="4"/>
  <c r="AH360" i="15" s="1"/>
  <c r="O333" i="4"/>
  <c r="AH409" i="15" s="1"/>
  <c r="O66" i="4"/>
  <c r="AH175" i="15" s="1"/>
  <c r="O126" i="4"/>
  <c r="AH221" i="15" s="1"/>
  <c r="O182" i="4"/>
  <c r="AH276" i="15" s="1"/>
  <c r="O249" i="4"/>
  <c r="AH340" i="15" s="1"/>
  <c r="O297" i="4"/>
  <c r="AH382" i="15" s="1"/>
  <c r="O351" i="4"/>
  <c r="AH425" i="15" s="1"/>
  <c r="O54" i="4"/>
  <c r="AH169" i="15" s="1"/>
  <c r="O102" i="4"/>
  <c r="AH199" i="15" s="1"/>
  <c r="O181" i="4"/>
  <c r="AH275" i="15" s="1"/>
  <c r="O238" i="4"/>
  <c r="AH329" i="15" s="1"/>
  <c r="O292" i="4"/>
  <c r="AH132" i="15" s="1"/>
  <c r="O341" i="4"/>
  <c r="AH415" i="15" s="1"/>
  <c r="O70" i="4"/>
  <c r="AH178" i="15" s="1"/>
  <c r="O132" i="4"/>
  <c r="AH227" i="15" s="1"/>
  <c r="O186" i="4"/>
  <c r="AH280" i="15" s="1"/>
  <c r="O278" i="4"/>
  <c r="AH368" i="15" s="1"/>
  <c r="AS386" i="4"/>
  <c r="AL429" i="15" s="1"/>
  <c r="AS446" i="4"/>
  <c r="AL25" i="15" s="1"/>
  <c r="AS419" i="4"/>
  <c r="AL453" i="15" s="1"/>
  <c r="AS389" i="4"/>
  <c r="AL431" i="15" s="1"/>
  <c r="AS395" i="4"/>
  <c r="AL433" i="15" s="1"/>
  <c r="AS456" i="4"/>
  <c r="AL476" i="15" s="1"/>
  <c r="AS507" i="4"/>
  <c r="AL525" i="15" s="1"/>
  <c r="AS564" i="4"/>
  <c r="AL581" i="15" s="1"/>
  <c r="AS616" i="4"/>
  <c r="AL631" i="15" s="1"/>
  <c r="AS660" i="4"/>
  <c r="AL49" i="15" s="1"/>
  <c r="AS706" i="4"/>
  <c r="AL710" i="15" s="1"/>
  <c r="AS531" i="4"/>
  <c r="AL548" i="15" s="1"/>
  <c r="AS615" i="4"/>
  <c r="AL630" i="15" s="1"/>
  <c r="AS459" i="4"/>
  <c r="AL478" i="15" s="1"/>
  <c r="AS518" i="4"/>
  <c r="AL536" i="15" s="1"/>
  <c r="AS571" i="4"/>
  <c r="AL588" i="15" s="1"/>
  <c r="AS624" i="4"/>
  <c r="AL639" i="15" s="1"/>
  <c r="AS666" i="4"/>
  <c r="AL677" i="15" s="1"/>
  <c r="AS710" i="4"/>
  <c r="AL714" i="15" s="1"/>
  <c r="AS512" i="4"/>
  <c r="AL530" i="15" s="1"/>
  <c r="AS599" i="4"/>
  <c r="AL614" i="15" s="1"/>
  <c r="AS701" i="4"/>
  <c r="AL47" i="15" s="1"/>
  <c r="AS725" i="4"/>
  <c r="AL727" i="15" s="1"/>
  <c r="O101" i="4"/>
  <c r="AH198" i="15" s="1"/>
  <c r="AS398" i="4"/>
  <c r="AL436" i="15" s="1"/>
  <c r="AS408" i="4"/>
  <c r="AL445" i="15" s="1"/>
  <c r="AS613" i="4"/>
  <c r="AL628" i="15" s="1"/>
  <c r="AS586" i="4"/>
  <c r="AL601" i="15" s="1"/>
  <c r="AS606" i="4"/>
  <c r="AL621" i="15" s="1"/>
  <c r="AS570" i="4"/>
  <c r="AL587" i="15" s="1"/>
  <c r="AD391" i="4"/>
  <c r="AJ103" i="15" s="1"/>
  <c r="AD453" i="4"/>
  <c r="AJ480" i="15" s="1"/>
  <c r="AD505" i="4"/>
  <c r="AJ530" i="15" s="1"/>
  <c r="AD566" i="4"/>
  <c r="AJ590" i="15" s="1"/>
  <c r="AD393" i="4"/>
  <c r="AJ440" i="15" s="1"/>
  <c r="AD462" i="4"/>
  <c r="AJ488" i="15" s="1"/>
  <c r="AD517" i="4"/>
  <c r="AJ542" i="15" s="1"/>
  <c r="AD594" i="4"/>
  <c r="AJ616" i="15" s="1"/>
  <c r="AD433" i="4"/>
  <c r="AJ468" i="15" s="1"/>
  <c r="AD509" i="4"/>
  <c r="AJ534" i="15" s="1"/>
  <c r="AD565" i="4"/>
  <c r="AJ589" i="15" s="1"/>
  <c r="AD389" i="4"/>
  <c r="AJ439" i="15" s="1"/>
  <c r="AD447" i="4"/>
  <c r="AJ474" i="15" s="1"/>
  <c r="AD519" i="4"/>
  <c r="AJ544" i="15" s="1"/>
  <c r="AD593" i="4"/>
  <c r="AJ615" i="15" s="1"/>
  <c r="AD657" i="4"/>
  <c r="AJ677" i="15" s="1"/>
  <c r="AD719" i="4"/>
  <c r="AJ726" i="15" s="1"/>
  <c r="AD650" i="4"/>
  <c r="AJ671" i="15" s="1"/>
  <c r="AD714" i="4"/>
  <c r="AJ722" i="15" s="1"/>
  <c r="AD641" i="4"/>
  <c r="AJ662" i="15" s="1"/>
  <c r="AD705" i="4"/>
  <c r="AJ713" i="15" s="1"/>
  <c r="AD637" i="4"/>
  <c r="AJ659" i="15" s="1"/>
  <c r="AD704" i="4"/>
  <c r="AJ712" i="15" s="1"/>
  <c r="O414" i="4"/>
  <c r="AH464" i="15" s="1"/>
  <c r="O477" i="4"/>
  <c r="AH507" i="15" s="1"/>
  <c r="O554" i="4"/>
  <c r="AH582" i="15" s="1"/>
  <c r="O625" i="4"/>
  <c r="AH650" i="15" s="1"/>
  <c r="O670" i="4"/>
  <c r="AH685" i="15" s="1"/>
  <c r="O723" i="4"/>
  <c r="AH729" i="15" s="1"/>
  <c r="O395" i="4"/>
  <c r="AH450" i="15" s="1"/>
  <c r="O453" i="4"/>
  <c r="AH485" i="15" s="1"/>
  <c r="O508" i="4"/>
  <c r="AH537" i="15" s="1"/>
  <c r="O569" i="4"/>
  <c r="AH597" i="15" s="1"/>
  <c r="O624" i="4"/>
  <c r="AH649" i="15" s="1"/>
  <c r="O722" i="4"/>
  <c r="AH728" i="15" s="1"/>
  <c r="O418" i="4"/>
  <c r="AH27" i="15" s="1"/>
  <c r="O482" i="4"/>
  <c r="AH512" i="15" s="1"/>
  <c r="O555" i="4"/>
  <c r="AH583" i="15" s="1"/>
  <c r="O617" i="4"/>
  <c r="AH642" i="15" s="1"/>
  <c r="O664" i="4"/>
  <c r="AH129" i="15" s="1"/>
  <c r="O705" i="4"/>
  <c r="AH713" i="15" s="1"/>
  <c r="O380" i="4"/>
  <c r="AH441" i="15" s="1"/>
  <c r="O430" i="4"/>
  <c r="AH473" i="15" s="1"/>
  <c r="O493" i="4"/>
  <c r="AH522" i="15" s="1"/>
  <c r="O552" i="4"/>
  <c r="AH580" i="15" s="1"/>
  <c r="O622" i="4"/>
  <c r="AH647" i="15" s="1"/>
  <c r="O720" i="4"/>
  <c r="AH727" i="15" s="1"/>
  <c r="O50" i="4"/>
  <c r="AH166" i="15" s="1"/>
  <c r="O106" i="4"/>
  <c r="AH203" i="15" s="1"/>
  <c r="O185" i="4"/>
  <c r="AH279" i="15" s="1"/>
  <c r="O240" i="4"/>
  <c r="AH331" i="15" s="1"/>
  <c r="O306" i="4"/>
  <c r="AH387" i="15" s="1"/>
  <c r="O370" i="4"/>
  <c r="AH109" i="15" s="1"/>
  <c r="O105" i="4"/>
  <c r="AH202" i="15" s="1"/>
  <c r="O153" i="4"/>
  <c r="AH248" i="15" s="1"/>
  <c r="O212" i="4"/>
  <c r="AH304" i="15" s="1"/>
  <c r="O273" i="4"/>
  <c r="AH364" i="15" s="1"/>
  <c r="O326" i="4"/>
  <c r="AH62" i="15" s="1"/>
  <c r="O34" i="4"/>
  <c r="AH154" i="15" s="1"/>
  <c r="O76" i="4"/>
  <c r="AH96" i="15" s="1"/>
  <c r="O152" i="4"/>
  <c r="AH247" i="15" s="1"/>
  <c r="O220" i="4"/>
  <c r="AH312" i="15" s="1"/>
  <c r="O261" i="4"/>
  <c r="AH352" i="15" s="1"/>
  <c r="O316" i="4"/>
  <c r="AH397" i="15" s="1"/>
  <c r="O27" i="4"/>
  <c r="AH88" i="15" s="1"/>
  <c r="O107" i="4"/>
  <c r="AH204" i="15" s="1"/>
  <c r="O161" i="4"/>
  <c r="AH255" i="15" s="1"/>
  <c r="O237" i="4"/>
  <c r="AH328" i="15" s="1"/>
  <c r="O355" i="4"/>
  <c r="AH428" i="15" s="1"/>
  <c r="AS414" i="4"/>
  <c r="AL449" i="15" s="1"/>
  <c r="AS396" i="4"/>
  <c r="AL434" i="15" s="1"/>
  <c r="AS453" i="4"/>
  <c r="AL473" i="15" s="1"/>
  <c r="AS437" i="4"/>
  <c r="AL464" i="15" s="1"/>
  <c r="AS430" i="4"/>
  <c r="AL458" i="15" s="1"/>
  <c r="AS488" i="4"/>
  <c r="AL506" i="15" s="1"/>
  <c r="AS538" i="4"/>
  <c r="AL555" i="15" s="1"/>
  <c r="AS593" i="4"/>
  <c r="AL608" i="15" s="1"/>
  <c r="AS641" i="4"/>
  <c r="AL656" i="15" s="1"/>
  <c r="AS684" i="4"/>
  <c r="AL694" i="15" s="1"/>
  <c r="AS500" i="4"/>
  <c r="AL518" i="15" s="1"/>
  <c r="AS575" i="4"/>
  <c r="AL590" i="15" s="1"/>
  <c r="AS675" i="4"/>
  <c r="AL685" i="15" s="1"/>
  <c r="AS497" i="4"/>
  <c r="AL515" i="15" s="1"/>
  <c r="AS548" i="4"/>
  <c r="AL565" i="15" s="1"/>
  <c r="AS600" i="4"/>
  <c r="AL615" i="15" s="1"/>
  <c r="AS648" i="4"/>
  <c r="AL663" i="15" s="1"/>
  <c r="AS690" i="4"/>
  <c r="AL43" i="15" s="1"/>
  <c r="AS482" i="4"/>
  <c r="AL501" i="15" s="1"/>
  <c r="AS559" i="4"/>
  <c r="AL576" i="15" s="1"/>
  <c r="AS655" i="4"/>
  <c r="AL670" i="15" s="1"/>
  <c r="AS714" i="4"/>
  <c r="AL718" i="15" s="1"/>
  <c r="AS695" i="4"/>
  <c r="AL39" i="15" s="1"/>
  <c r="O358" i="4"/>
  <c r="AH430" i="15" s="1"/>
  <c r="O245" i="4"/>
  <c r="AH336" i="15" s="1"/>
  <c r="AS387" i="4"/>
  <c r="AL430" i="15" s="1"/>
  <c r="AS576" i="4"/>
  <c r="AL591" i="15" s="1"/>
  <c r="AS545" i="4"/>
  <c r="AL562" i="15" s="1"/>
  <c r="AS580" i="4"/>
  <c r="AL595" i="15" s="1"/>
  <c r="AS536" i="4"/>
  <c r="AL553" i="15" s="1"/>
  <c r="AD380" i="4"/>
  <c r="AJ432" i="15" s="1"/>
  <c r="AD445" i="4"/>
  <c r="AJ95" i="15" s="1"/>
  <c r="AD497" i="4"/>
  <c r="AJ522" i="15" s="1"/>
  <c r="AD558" i="4"/>
  <c r="AJ582" i="15" s="1"/>
  <c r="AD382" i="4"/>
  <c r="AJ434" i="15" s="1"/>
  <c r="AD449" i="4"/>
  <c r="AJ476" i="15" s="1"/>
  <c r="AD510" i="4"/>
  <c r="AJ535" i="15" s="1"/>
  <c r="AD584" i="4"/>
  <c r="AJ606" i="15" s="1"/>
  <c r="AD424" i="4"/>
  <c r="AJ81" i="15" s="1"/>
  <c r="AD492" i="4"/>
  <c r="AJ517" i="15" s="1"/>
  <c r="AD557" i="4"/>
  <c r="AJ581" i="15" s="1"/>
  <c r="AD378" i="4"/>
  <c r="AJ430" i="15" s="1"/>
  <c r="AD435" i="4"/>
  <c r="AJ470" i="15" s="1"/>
  <c r="AD506" i="4"/>
  <c r="AJ531" i="15" s="1"/>
  <c r="AD585" i="4"/>
  <c r="AJ607" i="15" s="1"/>
  <c r="AD645" i="4"/>
  <c r="AJ666" i="15" s="1"/>
  <c r="AD707" i="4"/>
  <c r="AJ715" i="15" s="1"/>
  <c r="AD636" i="4"/>
  <c r="AJ658" i="15" s="1"/>
  <c r="AD702" i="4"/>
  <c r="AJ710" i="15" s="1"/>
  <c r="AD629" i="4"/>
  <c r="AJ651" i="15" s="1"/>
  <c r="AD693" i="4"/>
  <c r="AJ706" i="15" s="1"/>
  <c r="AD623" i="4"/>
  <c r="AJ645" i="15" s="1"/>
  <c r="AD687" i="4"/>
  <c r="AJ702" i="15" s="1"/>
  <c r="O417" i="4"/>
  <c r="AH467" i="15" s="1"/>
  <c r="O484" i="4"/>
  <c r="AH514" i="15" s="1"/>
  <c r="O557" i="4"/>
  <c r="AH585" i="15" s="1"/>
  <c r="O628" i="4"/>
  <c r="AH653" i="15" s="1"/>
  <c r="O673" i="4"/>
  <c r="AH688" i="15" s="1"/>
  <c r="O726" i="4"/>
  <c r="AH731" i="15" s="1"/>
  <c r="O397" i="4"/>
  <c r="AH113" i="15" s="1"/>
  <c r="O455" i="4"/>
  <c r="AH487" i="15" s="1"/>
  <c r="O510" i="4"/>
  <c r="AH539" i="15" s="1"/>
  <c r="O572" i="4"/>
  <c r="AH101" i="15" s="1"/>
  <c r="O627" i="4"/>
  <c r="AH652" i="15" s="1"/>
  <c r="O725" i="4"/>
  <c r="AH730" i="15" s="1"/>
  <c r="O422" i="4"/>
  <c r="AH11" i="15" s="1"/>
  <c r="O485" i="4"/>
  <c r="AH515" i="15" s="1"/>
  <c r="O558" i="4"/>
  <c r="AH586" i="15" s="1"/>
  <c r="O620" i="4"/>
  <c r="AH645" i="15" s="1"/>
  <c r="O666" i="4"/>
  <c r="AH683" i="15" s="1"/>
  <c r="O708" i="4"/>
  <c r="AH716" i="15" s="1"/>
  <c r="O383" i="4"/>
  <c r="AH29" i="15" s="1"/>
  <c r="O433" i="4"/>
  <c r="AH475" i="15" s="1"/>
  <c r="O496" i="4"/>
  <c r="AH525" i="15" s="1"/>
  <c r="O561" i="4"/>
  <c r="AH589" i="15" s="1"/>
  <c r="O629" i="4"/>
  <c r="AH654" i="15" s="1"/>
  <c r="O727" i="4"/>
  <c r="AH37" i="15" s="1"/>
  <c r="O42" i="4"/>
  <c r="AH160" i="15" s="1"/>
  <c r="O88" i="4"/>
  <c r="AH186" i="15" s="1"/>
  <c r="O173" i="4"/>
  <c r="AH267" i="15" s="1"/>
  <c r="O235" i="4"/>
  <c r="AH131" i="15" s="1"/>
  <c r="O295" i="4"/>
  <c r="AH48" i="15" s="1"/>
  <c r="O359" i="4"/>
  <c r="AH30" i="15" s="1"/>
  <c r="O97" i="4"/>
  <c r="AH194" i="15" s="1"/>
  <c r="O144" i="4"/>
  <c r="AH239" i="15" s="1"/>
  <c r="O203" i="4"/>
  <c r="AH297" i="15" s="1"/>
  <c r="O268" i="4"/>
  <c r="AH359" i="15" s="1"/>
  <c r="O319" i="4"/>
  <c r="AH400" i="15" s="1"/>
  <c r="O368" i="4"/>
  <c r="AH85" i="15" s="1"/>
  <c r="O68" i="4"/>
  <c r="AH176" i="15" s="1"/>
  <c r="O138" i="4"/>
  <c r="AH233" i="15" s="1"/>
  <c r="O208" i="4"/>
  <c r="AH82" i="15" s="1"/>
  <c r="O255" i="4"/>
  <c r="AH346" i="15" s="1"/>
  <c r="O309" i="4"/>
  <c r="AH390" i="15" s="1"/>
  <c r="O360" i="4"/>
  <c r="AH431" i="15" s="1"/>
  <c r="O99" i="4"/>
  <c r="AH196" i="15" s="1"/>
  <c r="O148" i="4"/>
  <c r="AH243" i="15" s="1"/>
  <c r="O214" i="4"/>
  <c r="AH306" i="15" s="1"/>
  <c r="O334" i="4"/>
  <c r="AH410" i="15" s="1"/>
  <c r="AS406" i="4"/>
  <c r="AL443" i="15" s="1"/>
  <c r="AS385" i="4"/>
  <c r="AL428" i="15" s="1"/>
  <c r="AS443" i="4"/>
  <c r="AL69" i="15" s="1"/>
  <c r="AS426" i="4"/>
  <c r="AL65" i="15" s="1"/>
  <c r="AS420" i="4"/>
  <c r="AL52" i="15" s="1"/>
  <c r="AS479" i="4"/>
  <c r="AL498" i="15" s="1"/>
  <c r="AS529" i="4"/>
  <c r="AL546" i="15" s="1"/>
  <c r="AS584" i="4"/>
  <c r="AL599" i="15" s="1"/>
  <c r="AS633" i="4"/>
  <c r="AL648" i="15" s="1"/>
  <c r="AS676" i="4"/>
  <c r="AL686" i="15" s="1"/>
  <c r="AS474" i="4"/>
  <c r="AL493" i="15" s="1"/>
  <c r="AS557" i="4"/>
  <c r="AL574" i="15" s="1"/>
  <c r="AS651" i="4"/>
  <c r="AL666" i="15" s="1"/>
  <c r="AS485" i="4"/>
  <c r="AL504" i="15" s="1"/>
  <c r="AS537" i="4"/>
  <c r="AL554" i="15" s="1"/>
  <c r="AS592" i="4"/>
  <c r="AL607" i="15" s="1"/>
  <c r="AS650" i="4"/>
  <c r="AL665" i="15" s="1"/>
  <c r="AS693" i="4"/>
  <c r="AL701" i="15" s="1"/>
  <c r="AS484" i="4"/>
  <c r="AL503" i="15" s="1"/>
  <c r="AS567" i="4"/>
  <c r="AL584" i="15" s="1"/>
  <c r="AS717" i="4"/>
  <c r="AL721" i="15" s="1"/>
  <c r="O369" i="4"/>
  <c r="AH114" i="15" s="1"/>
  <c r="O140" i="4"/>
  <c r="AH235" i="15" s="1"/>
  <c r="AS390" i="4"/>
  <c r="AL75" i="15" s="1"/>
  <c r="AS486" i="4"/>
  <c r="AL505" i="15" s="1"/>
  <c r="AS657" i="4"/>
  <c r="AL671" i="15" s="1"/>
  <c r="AS490" i="4"/>
  <c r="AL508" i="15" s="1"/>
  <c r="AS685" i="4"/>
  <c r="AL695" i="15" s="1"/>
  <c r="AS729" i="4"/>
  <c r="AL730" i="15" s="1"/>
  <c r="AD417" i="4"/>
  <c r="AJ459" i="15" s="1"/>
  <c r="AD474" i="4"/>
  <c r="AJ500" i="15" s="1"/>
  <c r="AD537" i="4"/>
  <c r="AJ561" i="15" s="1"/>
  <c r="AD582" i="4"/>
  <c r="AJ604" i="15" s="1"/>
  <c r="AD416" i="4"/>
  <c r="AJ458" i="15" s="1"/>
  <c r="AD486" i="4"/>
  <c r="AJ512" i="15" s="1"/>
  <c r="AD540" i="4"/>
  <c r="AJ564" i="15" s="1"/>
  <c r="AD392" i="4"/>
  <c r="AJ89" i="15" s="1"/>
  <c r="AD465" i="4"/>
  <c r="AJ491" i="15" s="1"/>
  <c r="AD529" i="4"/>
  <c r="AJ553" i="15" s="1"/>
  <c r="AD583" i="4"/>
  <c r="AJ605" i="15" s="1"/>
  <c r="AD412" i="4"/>
  <c r="AJ15" i="15" s="1"/>
  <c r="AD468" i="4"/>
  <c r="AJ494" i="15" s="1"/>
  <c r="AD542" i="4"/>
  <c r="AJ566" i="15" s="1"/>
  <c r="AD619" i="4"/>
  <c r="AJ641" i="15" s="1"/>
  <c r="AD683" i="4"/>
  <c r="AJ698" i="15" s="1"/>
  <c r="AD607" i="4"/>
  <c r="AJ629" i="15" s="1"/>
  <c r="AD671" i="4"/>
  <c r="AJ686" i="15" s="1"/>
  <c r="AD603" i="4"/>
  <c r="AJ625" i="15" s="1"/>
  <c r="AD667" i="4"/>
  <c r="AJ683" i="15" s="1"/>
  <c r="AD729" i="4"/>
  <c r="AJ733" i="15" s="1"/>
  <c r="AD664" i="4"/>
  <c r="AJ680" i="15" s="1"/>
  <c r="O446" i="4"/>
  <c r="AH25" i="15" s="1"/>
  <c r="O519" i="4"/>
  <c r="AH548" i="15" s="1"/>
  <c r="O584" i="4"/>
  <c r="AH610" i="15" s="1"/>
  <c r="O644" i="4"/>
  <c r="AH668" i="15" s="1"/>
  <c r="O686" i="4"/>
  <c r="AH701" i="15" s="1"/>
  <c r="O23" i="4"/>
  <c r="AH66" i="15" s="1"/>
  <c r="O416" i="4"/>
  <c r="AH466" i="15" s="1"/>
  <c r="O480" i="4"/>
  <c r="AH510" i="15" s="1"/>
  <c r="O524" i="4"/>
  <c r="AH59" i="15" s="1"/>
  <c r="O586" i="4"/>
  <c r="AH612" i="15" s="1"/>
  <c r="O667" i="4"/>
  <c r="AH137" i="15" s="1"/>
  <c r="O19" i="4"/>
  <c r="AH145" i="15" s="1"/>
  <c r="O448" i="4"/>
  <c r="AH481" i="15" s="1"/>
  <c r="O523" i="4"/>
  <c r="AH552" i="15" s="1"/>
  <c r="O583" i="4"/>
  <c r="AH609" i="15" s="1"/>
  <c r="O637" i="4"/>
  <c r="AH662" i="15" s="1"/>
  <c r="O680" i="4"/>
  <c r="AH695" i="15" s="1"/>
  <c r="O731" i="4"/>
  <c r="AH117" i="15" s="1"/>
  <c r="O396" i="4"/>
  <c r="AH451" i="15" s="1"/>
  <c r="O447" i="4"/>
  <c r="AH480" i="15" s="1"/>
  <c r="O509" i="4"/>
  <c r="AH538" i="15" s="1"/>
  <c r="O576" i="4"/>
  <c r="AH602" i="15" s="1"/>
  <c r="O655" i="4"/>
  <c r="AH679" i="15" s="1"/>
  <c r="O11" i="4"/>
  <c r="AH60" i="15" s="1"/>
  <c r="O67" i="4"/>
  <c r="AH124" i="15" s="1"/>
  <c r="O134" i="4"/>
  <c r="AH229" i="15" s="1"/>
  <c r="O210" i="4"/>
  <c r="AH302" i="15" s="1"/>
  <c r="O265" i="4"/>
  <c r="AH356" i="15" s="1"/>
  <c r="O330" i="4"/>
  <c r="AH38" i="15" s="1"/>
  <c r="O57" i="4"/>
  <c r="AH10" i="15" s="1"/>
  <c r="O121" i="4"/>
  <c r="AH217" i="15" s="1"/>
  <c r="O175" i="4"/>
  <c r="AH269" i="15" s="1"/>
  <c r="O244" i="4"/>
  <c r="AH335" i="15" s="1"/>
  <c r="O294" i="4"/>
  <c r="AH106" i="15" s="1"/>
  <c r="O345" i="4"/>
  <c r="AH419" i="15" s="1"/>
  <c r="O81" i="4"/>
  <c r="AH24" i="15" s="1"/>
  <c r="O162" i="4"/>
  <c r="AH256" i="15" s="1"/>
  <c r="O224" i="4"/>
  <c r="AH316" i="15" s="1"/>
  <c r="O276" i="4"/>
  <c r="AH366" i="15" s="1"/>
  <c r="AS383" i="4"/>
  <c r="AL29" i="15" s="1"/>
  <c r="AS377" i="4"/>
  <c r="AL33" i="15" s="1"/>
  <c r="AS587" i="4"/>
  <c r="AL602" i="15" s="1"/>
  <c r="AS528" i="4"/>
  <c r="AL545" i="15" s="1"/>
  <c r="AS568" i="4"/>
  <c r="AL585" i="15" s="1"/>
  <c r="AS508" i="4"/>
  <c r="AL526" i="15" s="1"/>
  <c r="AS58" i="4"/>
  <c r="AL54" i="15" s="1"/>
  <c r="AS122" i="4"/>
  <c r="AL51" i="15" s="1"/>
  <c r="AS186" i="4"/>
  <c r="AL252" i="15" s="1"/>
  <c r="AS250" i="4"/>
  <c r="AL314" i="15" s="1"/>
  <c r="AS23" i="4"/>
  <c r="AL66" i="15" s="1"/>
  <c r="AS87" i="4"/>
  <c r="AL156" i="15" s="1"/>
  <c r="AS151" i="4"/>
  <c r="AL218" i="15" s="1"/>
  <c r="AS215" i="4"/>
  <c r="AL279" i="15" s="1"/>
  <c r="AS279" i="4"/>
  <c r="AL343" i="15" s="1"/>
  <c r="AS48" i="4"/>
  <c r="AL132" i="15" s="1"/>
  <c r="AS112" i="4"/>
  <c r="AL180" i="15" s="1"/>
  <c r="AS176" i="4"/>
  <c r="AL242" i="15" s="1"/>
  <c r="AS29" i="4"/>
  <c r="AL22" i="15" s="1"/>
  <c r="AS93" i="4"/>
  <c r="AL56" i="15" s="1"/>
  <c r="AS157" i="4"/>
  <c r="AL224" i="15" s="1"/>
  <c r="AS221" i="4"/>
  <c r="AL285" i="15" s="1"/>
  <c r="AS321" i="4"/>
  <c r="AL380" i="15" s="1"/>
  <c r="AS248" i="4"/>
  <c r="AL312" i="15" s="1"/>
  <c r="AS338" i="4"/>
  <c r="AL391" i="15" s="1"/>
  <c r="AS62" i="4"/>
  <c r="AL139" i="15" s="1"/>
  <c r="AS126" i="4"/>
  <c r="AL193" i="15" s="1"/>
  <c r="AS190" i="4"/>
  <c r="AL256" i="15" s="1"/>
  <c r="AS254" i="4"/>
  <c r="AL318" i="15" s="1"/>
  <c r="AS27" i="4"/>
  <c r="AL88" i="15" s="1"/>
  <c r="AS91" i="4"/>
  <c r="AL160" i="15" s="1"/>
  <c r="AS155" i="4"/>
  <c r="AL222" i="15" s="1"/>
  <c r="AS219" i="4"/>
  <c r="AL283" i="15" s="1"/>
  <c r="AS283" i="4"/>
  <c r="AL347" i="15" s="1"/>
  <c r="AS52" i="4"/>
  <c r="AL136" i="15" s="1"/>
  <c r="AS116" i="4"/>
  <c r="AL184" i="15" s="1"/>
  <c r="AS180" i="4"/>
  <c r="AL246" i="15" s="1"/>
  <c r="AS33" i="4"/>
  <c r="AL120" i="15" s="1"/>
  <c r="AS97" i="4"/>
  <c r="AL165" i="15" s="1"/>
  <c r="AS161" i="4"/>
  <c r="AL227" i="15" s="1"/>
  <c r="AS220" i="4"/>
  <c r="AL284" i="15" s="1"/>
  <c r="AS325" i="4"/>
  <c r="AL41" i="15" s="1"/>
  <c r="AS256" i="4"/>
  <c r="AL320" i="15" s="1"/>
  <c r="AS342" i="4"/>
  <c r="AL395" i="15" s="1"/>
  <c r="AS290" i="4"/>
  <c r="AL354" i="15" s="1"/>
  <c r="AS56" i="4"/>
  <c r="AL138" i="15" s="1"/>
  <c r="AS229" i="4"/>
  <c r="AL293" i="15" s="1"/>
  <c r="AS316" i="4"/>
  <c r="AL375" i="15" s="1"/>
  <c r="AS172" i="4"/>
  <c r="AL238" i="15" s="1"/>
  <c r="AS303" i="4"/>
  <c r="AL363" i="15" s="1"/>
  <c r="AS86" i="4"/>
  <c r="AL155" i="15" s="1"/>
  <c r="AS10" i="4"/>
  <c r="AL105" i="15" s="1"/>
  <c r="AS74" i="4"/>
  <c r="AL149" i="15" s="1"/>
  <c r="AS138" i="4"/>
  <c r="AL205" i="15" s="1"/>
  <c r="AS202" i="4"/>
  <c r="AL268" i="15" s="1"/>
  <c r="AS266" i="4"/>
  <c r="AL330" i="15" s="1"/>
  <c r="AS39" i="4"/>
  <c r="AL125" i="15" s="1"/>
  <c r="AS103" i="4"/>
  <c r="AL171" i="15" s="1"/>
  <c r="AS167" i="4"/>
  <c r="AL233" i="15" s="1"/>
  <c r="AS231" i="4"/>
  <c r="AL295" i="15" s="1"/>
  <c r="AS295" i="4"/>
  <c r="AL48" i="15" s="1"/>
  <c r="AS64" i="4"/>
  <c r="AL141" i="15" s="1"/>
  <c r="AS128" i="4"/>
  <c r="AL195" i="15" s="1"/>
  <c r="AS192" i="4"/>
  <c r="AL258" i="15" s="1"/>
  <c r="AS45" i="4"/>
  <c r="AL130" i="15" s="1"/>
  <c r="AS109" i="4"/>
  <c r="AL177" i="15" s="1"/>
  <c r="AS173" i="4"/>
  <c r="AL239" i="15" s="1"/>
  <c r="AS245" i="4"/>
  <c r="AL309" i="15" s="1"/>
  <c r="AS337" i="4"/>
  <c r="AL390" i="15" s="1"/>
  <c r="AS280" i="4"/>
  <c r="AL344" i="15" s="1"/>
  <c r="AS354" i="4"/>
  <c r="AL407" i="15" s="1"/>
  <c r="AS14" i="4"/>
  <c r="AL107" i="15" s="1"/>
  <c r="AS78" i="4"/>
  <c r="AL68" i="15" s="1"/>
  <c r="AS142" i="4"/>
  <c r="AL209" i="15" s="1"/>
  <c r="AS206" i="4"/>
  <c r="AL272" i="15" s="1"/>
  <c r="AS270" i="4"/>
  <c r="AL334" i="15" s="1"/>
  <c r="AS43" i="4"/>
  <c r="AL129" i="15" s="1"/>
  <c r="AS107" i="4"/>
  <c r="AL175" i="15" s="1"/>
  <c r="AS171" i="4"/>
  <c r="AL237" i="15" s="1"/>
  <c r="AS235" i="4"/>
  <c r="AL299" i="15" s="1"/>
  <c r="AS299" i="4"/>
  <c r="AL359" i="15" s="1"/>
  <c r="AS68" i="4"/>
  <c r="AL145" i="15" s="1"/>
  <c r="AS132" i="4"/>
  <c r="AL199" i="15" s="1"/>
  <c r="AS196" i="4"/>
  <c r="AL262" i="15" s="1"/>
  <c r="AS49" i="4"/>
  <c r="AL133" i="15" s="1"/>
  <c r="AS113" i="4"/>
  <c r="AL181" i="15" s="1"/>
  <c r="AS177" i="4"/>
  <c r="AL243" i="15" s="1"/>
  <c r="AS253" i="4"/>
  <c r="AL317" i="15" s="1"/>
  <c r="AS341" i="4"/>
  <c r="AL394" i="15" s="1"/>
  <c r="AS288" i="4"/>
  <c r="AL352" i="15" s="1"/>
  <c r="AS358" i="4"/>
  <c r="AL410" i="15" s="1"/>
  <c r="AS31" i="4"/>
  <c r="AL118" i="15" s="1"/>
  <c r="AS104" i="4"/>
  <c r="AL172" i="15" s="1"/>
  <c r="AS313" i="4"/>
  <c r="AL372" i="15" s="1"/>
  <c r="AS278" i="4"/>
  <c r="AL342" i="15" s="1"/>
  <c r="AS25" i="4"/>
  <c r="AL74" i="15" s="1"/>
  <c r="AS367" i="4"/>
  <c r="AL416" i="15" s="1"/>
  <c r="AS352" i="4"/>
  <c r="AL405" i="15" s="1"/>
  <c r="AS302" i="4"/>
  <c r="AL362" i="15" s="1"/>
  <c r="AS121" i="4"/>
  <c r="AL189" i="15" s="1"/>
  <c r="AS60" i="4"/>
  <c r="AL8" i="15" s="1"/>
  <c r="AS99" i="4"/>
  <c r="AL167" i="15" s="1"/>
  <c r="AS268" i="4"/>
  <c r="AL332" i="15" s="1"/>
  <c r="AS314" i="4"/>
  <c r="AL373" i="15" s="1"/>
  <c r="AS197" i="4"/>
  <c r="AL263" i="15" s="1"/>
  <c r="AS200" i="4"/>
  <c r="AL266" i="15" s="1"/>
  <c r="AS24" i="4"/>
  <c r="AL115" i="15" s="1"/>
  <c r="AS143" i="4"/>
  <c r="AL210" i="15" s="1"/>
  <c r="AS258" i="4"/>
  <c r="AL322" i="15" s="1"/>
  <c r="AS66" i="4"/>
  <c r="AL143" i="15" s="1"/>
  <c r="AS292" i="4"/>
  <c r="AL355" i="15" s="1"/>
  <c r="AS327" i="4"/>
  <c r="AL384" i="15" s="1"/>
  <c r="AS244" i="4"/>
  <c r="AL308" i="15" s="1"/>
  <c r="AS365" i="4"/>
  <c r="AL12" i="15" s="1"/>
  <c r="AS73" i="4"/>
  <c r="AL6" i="15" s="1"/>
  <c r="AS12" i="4"/>
  <c r="AL32" i="15" s="1"/>
  <c r="AS19" i="4"/>
  <c r="AL111" i="15" s="1"/>
  <c r="AS315" i="4"/>
  <c r="AL374" i="15" s="1"/>
  <c r="AS345" i="4"/>
  <c r="AL398" i="15" s="1"/>
  <c r="AS117" i="4"/>
  <c r="AL185" i="15" s="1"/>
  <c r="AS136" i="4"/>
  <c r="AL203" i="15" s="1"/>
  <c r="AS207" i="4"/>
  <c r="AL100" i="15" s="1"/>
  <c r="AS274" i="4"/>
  <c r="AL338" i="15" s="1"/>
  <c r="AS82" i="4"/>
  <c r="AL151" i="15" s="1"/>
  <c r="AS260" i="4"/>
  <c r="AL324" i="15" s="1"/>
  <c r="AS308" i="4"/>
  <c r="AL367" i="15" s="1"/>
  <c r="AS355" i="4"/>
  <c r="AL408" i="15" s="1"/>
  <c r="AS281" i="4"/>
  <c r="AL345" i="15" s="1"/>
  <c r="AS334" i="4"/>
  <c r="AL389" i="15" s="1"/>
  <c r="AS153" i="4"/>
  <c r="AL220" i="15" s="1"/>
  <c r="AS140" i="4"/>
  <c r="AL207" i="15" s="1"/>
  <c r="AS195" i="4"/>
  <c r="AL261" i="15" s="1"/>
  <c r="AS294" i="4"/>
  <c r="AL356" i="15" s="1"/>
  <c r="AS214" i="4"/>
  <c r="AL278" i="15" s="1"/>
  <c r="AS276" i="4"/>
  <c r="AL340" i="15" s="1"/>
  <c r="AS333" i="4"/>
  <c r="AL388" i="15" s="1"/>
  <c r="AS41" i="4"/>
  <c r="AL127" i="15" s="1"/>
  <c r="AS291" i="4"/>
  <c r="AL84" i="15" s="1"/>
  <c r="AS35" i="4"/>
  <c r="AL122" i="15" s="1"/>
  <c r="AS347" i="4"/>
  <c r="AL400" i="15" s="1"/>
  <c r="AS232" i="4"/>
  <c r="AL296" i="15" s="1"/>
  <c r="AS149" i="4"/>
  <c r="AL216" i="15" s="1"/>
  <c r="AS152" i="4"/>
  <c r="AL219" i="15" s="1"/>
  <c r="AS271" i="4"/>
  <c r="AL335" i="15" s="1"/>
  <c r="AS95" i="4"/>
  <c r="AL163" i="15" s="1"/>
  <c r="AS210" i="4"/>
  <c r="AL274" i="15" s="1"/>
  <c r="AS34" i="4"/>
  <c r="AL121" i="15" s="1"/>
  <c r="AS228" i="4"/>
  <c r="AL292" i="15" s="1"/>
  <c r="AS311" i="4"/>
  <c r="AL370" i="15" s="1"/>
  <c r="AS319" i="4"/>
  <c r="AL378" i="15" s="1"/>
  <c r="AS301" i="4"/>
  <c r="AL361" i="15" s="1"/>
  <c r="AS9" i="4"/>
  <c r="AL34" i="15" s="1"/>
  <c r="AS243" i="4"/>
  <c r="AL307" i="15" s="1"/>
  <c r="AS348" i="4"/>
  <c r="AL401" i="15" s="1"/>
  <c r="AS233" i="4"/>
  <c r="AL297" i="15" s="1"/>
  <c r="AS293" i="4"/>
  <c r="AL20" i="15" s="1"/>
  <c r="AS69" i="4"/>
  <c r="AL146" i="15" s="1"/>
  <c r="AS88" i="4"/>
  <c r="AL157" i="15" s="1"/>
  <c r="AS159" i="4"/>
  <c r="AL58" i="15" s="1"/>
  <c r="AS226" i="4"/>
  <c r="AL290" i="15" s="1"/>
  <c r="AS18" i="4"/>
  <c r="AL28" i="15" s="1"/>
  <c r="AS360" i="4"/>
  <c r="AL411" i="15" s="1"/>
  <c r="AS356" i="4"/>
  <c r="AL72" i="15" s="1"/>
  <c r="AS284" i="4"/>
  <c r="AL348" i="15" s="1"/>
  <c r="AS339" i="4"/>
  <c r="AL392" i="15" s="1"/>
  <c r="AS304" i="4"/>
  <c r="AL91" i="15" s="1"/>
  <c r="AS240" i="4"/>
  <c r="AL304" i="15" s="1"/>
  <c r="AS89" i="4"/>
  <c r="AL158" i="15" s="1"/>
  <c r="AS92" i="4"/>
  <c r="AL161" i="15" s="1"/>
  <c r="AS131" i="4"/>
  <c r="AL198" i="15" s="1"/>
  <c r="AS262" i="4"/>
  <c r="AL326" i="15" s="1"/>
  <c r="AS198" i="4"/>
  <c r="AL264" i="15" s="1"/>
  <c r="AS134" i="4"/>
  <c r="AL201" i="15" s="1"/>
  <c r="AS70" i="4"/>
  <c r="AL147" i="15" s="1"/>
  <c r="AS368" i="4"/>
  <c r="AL85" i="15" s="1"/>
  <c r="AS350" i="4"/>
  <c r="AL403" i="15" s="1"/>
  <c r="AS185" i="4"/>
  <c r="AL251" i="15" s="1"/>
  <c r="AS108" i="4"/>
  <c r="AL176" i="15" s="1"/>
  <c r="AS147" i="4"/>
  <c r="AL214" i="15" s="1"/>
  <c r="AS236" i="4"/>
  <c r="AL300" i="15" s="1"/>
  <c r="AS296" i="4"/>
  <c r="AL357" i="15" s="1"/>
  <c r="AS181" i="4"/>
  <c r="AL247" i="15" s="1"/>
  <c r="AS216" i="4"/>
  <c r="AL280" i="15" s="1"/>
  <c r="AS40" i="4"/>
  <c r="AL126" i="15" s="1"/>
  <c r="AS127" i="4"/>
  <c r="AL194" i="15" s="1"/>
  <c r="AS242" i="4"/>
  <c r="AL306" i="15" s="1"/>
  <c r="AS50" i="4"/>
  <c r="AL134" i="15" s="1"/>
  <c r="AS335" i="4"/>
  <c r="AL76" i="15" s="1"/>
  <c r="AS237" i="4"/>
  <c r="AL301" i="15" s="1"/>
  <c r="AS188" i="4"/>
  <c r="AL254" i="15" s="1"/>
  <c r="AS211" i="4"/>
  <c r="AL275" i="15" s="1"/>
  <c r="AS364" i="4"/>
  <c r="AL414" i="15" s="1"/>
  <c r="AS297" i="4"/>
  <c r="AL358" i="15" s="1"/>
  <c r="AS329" i="4"/>
  <c r="AL386" i="15" s="1"/>
  <c r="AS85" i="4"/>
  <c r="AL154" i="15" s="1"/>
  <c r="AS120" i="4"/>
  <c r="AL188" i="15" s="1"/>
  <c r="AS223" i="4"/>
  <c r="AL287" i="15" s="1"/>
  <c r="AS63" i="4"/>
  <c r="AL140" i="15" s="1"/>
  <c r="AS162" i="4"/>
  <c r="AL228" i="15" s="1"/>
  <c r="AS359" i="4"/>
  <c r="AL30" i="15" s="1"/>
  <c r="AS289" i="4"/>
  <c r="AL353" i="15" s="1"/>
  <c r="AS241" i="4"/>
  <c r="AL305" i="15" s="1"/>
  <c r="AS201" i="4"/>
  <c r="AL267" i="15" s="1"/>
  <c r="AS156" i="4"/>
  <c r="AL223" i="15" s="1"/>
  <c r="AS179" i="4"/>
  <c r="AL245" i="15" s="1"/>
  <c r="AS300" i="4"/>
  <c r="AL360" i="15" s="1"/>
  <c r="AS346" i="4"/>
  <c r="AL399" i="15" s="1"/>
  <c r="AS213" i="4"/>
  <c r="AL277" i="15" s="1"/>
  <c r="AS21" i="4"/>
  <c r="AL113" i="15" s="1"/>
  <c r="AS8" i="4"/>
  <c r="AL104" i="15" s="1"/>
  <c r="AS111" i="4"/>
  <c r="AL179" i="15" s="1"/>
  <c r="AS178" i="4"/>
  <c r="AL244" i="15" s="1"/>
  <c r="AS344" i="4"/>
  <c r="AL397" i="15" s="1"/>
  <c r="AS340" i="4"/>
  <c r="AL393" i="15" s="1"/>
  <c r="AS252" i="4"/>
  <c r="AL316" i="15" s="1"/>
  <c r="AS323" i="4"/>
  <c r="AL382" i="15" s="1"/>
  <c r="AS351" i="4"/>
  <c r="AL404" i="15" s="1"/>
  <c r="AS317" i="4"/>
  <c r="AL376" i="15" s="1"/>
  <c r="AS57" i="4"/>
  <c r="AL10" i="15" s="1"/>
  <c r="AS28" i="4"/>
  <c r="AL116" i="15" s="1"/>
  <c r="AS83" i="4"/>
  <c r="AL152" i="15" s="1"/>
  <c r="AS246" i="4"/>
  <c r="AL310" i="15" s="1"/>
  <c r="AS182" i="4"/>
  <c r="AL248" i="15" s="1"/>
  <c r="AS118" i="4"/>
  <c r="AL186" i="15" s="1"/>
  <c r="AS54" i="4"/>
  <c r="AL137" i="15" s="1"/>
  <c r="AS320" i="4"/>
  <c r="AL379" i="15" s="1"/>
  <c r="AS272" i="4"/>
  <c r="AL336" i="15" s="1"/>
  <c r="AS105" i="4"/>
  <c r="AL173" i="15" s="1"/>
  <c r="AS44" i="4"/>
  <c r="AL40" i="15" s="1"/>
  <c r="AS67" i="4"/>
  <c r="AL144" i="15" s="1"/>
  <c r="AS331" i="4"/>
  <c r="AL78" i="15" s="1"/>
  <c r="AS361" i="4"/>
  <c r="AL412" i="15" s="1"/>
  <c r="AS133" i="4"/>
  <c r="AL200" i="15" s="1"/>
  <c r="AS168" i="4"/>
  <c r="AL234" i="15" s="1"/>
  <c r="AS287" i="4"/>
  <c r="AL351" i="15" s="1"/>
  <c r="AS79" i="4"/>
  <c r="AL150" i="15" s="1"/>
  <c r="AS194" i="4"/>
  <c r="AL260" i="15" s="1"/>
  <c r="AS366" i="4"/>
  <c r="AL415" i="15" s="1"/>
  <c r="AS169" i="4"/>
  <c r="AL235" i="15" s="1"/>
  <c r="AS124" i="4"/>
  <c r="AL191" i="15" s="1"/>
  <c r="AS163" i="4"/>
  <c r="AL229" i="15" s="1"/>
  <c r="AS332" i="4"/>
  <c r="AL387" i="15" s="1"/>
  <c r="AS362" i="4"/>
  <c r="AL36" i="15" s="1"/>
  <c r="AS261" i="4"/>
  <c r="AL325" i="15" s="1"/>
  <c r="AS37" i="4"/>
  <c r="AL123" i="15" s="1"/>
  <c r="AS72" i="4"/>
  <c r="AL148" i="15" s="1"/>
  <c r="AS175" i="4"/>
  <c r="AL241" i="15" s="1"/>
  <c r="AS15" i="4"/>
  <c r="AL108" i="15" s="1"/>
  <c r="AS114" i="4"/>
  <c r="AL182" i="15" s="1"/>
  <c r="AS328" i="4"/>
  <c r="AL385" i="15" s="1"/>
  <c r="AS343" i="4"/>
  <c r="AL396" i="15" s="1"/>
  <c r="AS336" i="4"/>
  <c r="AL46" i="15" s="1"/>
  <c r="AS318" i="4"/>
  <c r="AL377" i="15" s="1"/>
  <c r="AS137" i="4"/>
  <c r="AL204" i="15" s="1"/>
  <c r="AS76" i="4"/>
  <c r="AL96" i="15" s="1"/>
  <c r="AS115" i="4"/>
  <c r="AL183" i="15" s="1"/>
  <c r="AS363" i="4"/>
  <c r="AL413" i="15" s="1"/>
  <c r="AS264" i="4"/>
  <c r="AL328" i="15" s="1"/>
  <c r="AS165" i="4"/>
  <c r="AL231" i="15" s="1"/>
  <c r="AS184" i="4"/>
  <c r="AL250" i="15" s="1"/>
  <c r="AS255" i="4"/>
  <c r="AL319" i="15" s="1"/>
  <c r="AS47" i="4"/>
  <c r="AL14" i="15" s="1"/>
  <c r="AS130" i="4"/>
  <c r="AL197" i="15" s="1"/>
  <c r="AS312" i="4"/>
  <c r="AL371" i="15" s="1"/>
  <c r="AS324" i="4"/>
  <c r="AL383" i="15" s="1"/>
  <c r="AS371" i="4"/>
  <c r="AL419" i="15" s="1"/>
  <c r="AS307" i="4"/>
  <c r="AL366" i="15" s="1"/>
  <c r="AS273" i="4"/>
  <c r="AL337" i="15" s="1"/>
  <c r="AS217" i="4"/>
  <c r="AL281" i="15" s="1"/>
  <c r="AS204" i="4"/>
  <c r="AL270" i="15" s="1"/>
  <c r="AS259" i="4"/>
  <c r="AL323" i="15" s="1"/>
  <c r="AS51" i="4"/>
  <c r="AL135" i="15" s="1"/>
  <c r="AS230" i="4"/>
  <c r="AL294" i="15" s="1"/>
  <c r="AS26" i="4"/>
  <c r="AL102" i="15" s="1"/>
  <c r="AS90" i="4"/>
  <c r="AL159" i="15" s="1"/>
  <c r="AS154" i="4"/>
  <c r="AL221" i="15" s="1"/>
  <c r="AS218" i="4"/>
  <c r="AL282" i="15" s="1"/>
  <c r="AS282" i="4"/>
  <c r="AL346" i="15" s="1"/>
  <c r="AS55" i="4"/>
  <c r="AL50" i="15" s="1"/>
  <c r="AS119" i="4"/>
  <c r="AL187" i="15" s="1"/>
  <c r="AS183" i="4"/>
  <c r="AL249" i="15" s="1"/>
  <c r="AS247" i="4"/>
  <c r="AL311" i="15" s="1"/>
  <c r="AS16" i="4"/>
  <c r="AL109" i="15" s="1"/>
  <c r="AS80" i="4"/>
  <c r="AL94" i="15" s="1"/>
  <c r="AS144" i="4"/>
  <c r="AL211" i="15" s="1"/>
  <c r="AS208" i="4"/>
  <c r="AL82" i="15" s="1"/>
  <c r="AS61" i="4"/>
  <c r="AL64" i="15" s="1"/>
  <c r="AS125" i="4"/>
  <c r="AL192" i="15" s="1"/>
  <c r="AS189" i="4"/>
  <c r="AL255" i="15" s="1"/>
  <c r="AS277" i="4"/>
  <c r="AL341" i="15" s="1"/>
  <c r="AS353" i="4"/>
  <c r="AL406" i="15" s="1"/>
  <c r="AS306" i="4"/>
  <c r="AL365" i="15" s="1"/>
  <c r="AS370" i="4"/>
  <c r="AL418" i="15" s="1"/>
  <c r="AS30" i="4"/>
  <c r="AL117" i="15" s="1"/>
  <c r="AS94" i="4"/>
  <c r="AL162" i="15" s="1"/>
  <c r="AS158" i="4"/>
  <c r="AL225" i="15" s="1"/>
  <c r="AS222" i="4"/>
  <c r="AL286" i="15" s="1"/>
  <c r="AS286" i="4"/>
  <c r="AL350" i="15" s="1"/>
  <c r="AS59" i="4"/>
  <c r="AL80" i="15" s="1"/>
  <c r="AS123" i="4"/>
  <c r="AL190" i="15" s="1"/>
  <c r="AS187" i="4"/>
  <c r="AL253" i="15" s="1"/>
  <c r="AS251" i="4"/>
  <c r="AL315" i="15" s="1"/>
  <c r="AS20" i="4"/>
  <c r="AL112" i="15" s="1"/>
  <c r="AS84" i="4"/>
  <c r="AL153" i="15" s="1"/>
  <c r="AS148" i="4"/>
  <c r="AL215" i="15" s="1"/>
  <c r="AS212" i="4"/>
  <c r="AL276" i="15" s="1"/>
  <c r="AS65" i="4"/>
  <c r="AL142" i="15" s="1"/>
  <c r="AS129" i="4"/>
  <c r="AL196" i="15" s="1"/>
  <c r="AS193" i="4"/>
  <c r="AL259" i="15" s="1"/>
  <c r="AS285" i="4"/>
  <c r="AL349" i="15" s="1"/>
  <c r="AS357" i="4"/>
  <c r="AL409" i="15" s="1"/>
  <c r="AS310" i="4"/>
  <c r="AL369" i="15" s="1"/>
  <c r="AS225" i="4"/>
  <c r="AL289" i="15" s="1"/>
  <c r="AS98" i="4"/>
  <c r="AL166" i="15" s="1"/>
  <c r="AS191" i="4"/>
  <c r="AL257" i="15" s="1"/>
  <c r="AS53" i="4"/>
  <c r="AL26" i="15" s="1"/>
  <c r="AS330" i="4"/>
  <c r="AL38" i="15" s="1"/>
  <c r="AS227" i="4"/>
  <c r="AL291" i="15" s="1"/>
  <c r="AS269" i="4"/>
  <c r="AL333" i="15" s="1"/>
  <c r="AS22" i="4"/>
  <c r="AL114" i="15" s="1"/>
  <c r="AS150" i="4"/>
  <c r="AL217" i="15" s="1"/>
  <c r="AS7" i="4"/>
  <c r="AL16" i="15" s="1"/>
  <c r="AS42" i="4"/>
  <c r="AL128" i="15" s="1"/>
  <c r="AS106" i="4"/>
  <c r="AL174" i="15" s="1"/>
  <c r="AS170" i="4"/>
  <c r="AL236" i="15" s="1"/>
  <c r="AS234" i="4"/>
  <c r="AL298" i="15" s="1"/>
  <c r="AS298" i="4"/>
  <c r="AL70" i="15" s="1"/>
  <c r="AS71" i="4"/>
  <c r="AL90" i="15" s="1"/>
  <c r="AS135" i="4"/>
  <c r="AL202" i="15" s="1"/>
  <c r="AS199" i="4"/>
  <c r="AL265" i="15" s="1"/>
  <c r="AS263" i="4"/>
  <c r="AL327" i="15" s="1"/>
  <c r="AS32" i="4"/>
  <c r="AL119" i="15" s="1"/>
  <c r="AS96" i="4"/>
  <c r="AL164" i="15" s="1"/>
  <c r="AS160" i="4"/>
  <c r="AL226" i="15" s="1"/>
  <c r="AS13" i="4"/>
  <c r="AL106" i="15" s="1"/>
  <c r="AS77" i="4"/>
  <c r="AL17" i="15" s="1"/>
  <c r="AS141" i="4"/>
  <c r="AL208" i="15" s="1"/>
  <c r="AS205" i="4"/>
  <c r="AL271" i="15" s="1"/>
  <c r="AS305" i="4"/>
  <c r="AL364" i="15" s="1"/>
  <c r="AS369" i="4"/>
  <c r="AL417" i="15" s="1"/>
  <c r="AS322" i="4"/>
  <c r="AL381" i="15" s="1"/>
  <c r="AS249" i="4"/>
  <c r="AL313" i="15" s="1"/>
  <c r="AS46" i="4"/>
  <c r="AL131" i="15" s="1"/>
  <c r="AS110" i="4"/>
  <c r="AL178" i="15" s="1"/>
  <c r="AS174" i="4"/>
  <c r="AL240" i="15" s="1"/>
  <c r="AS238" i="4"/>
  <c r="AL302" i="15" s="1"/>
  <c r="AS11" i="4"/>
  <c r="AL60" i="15" s="1"/>
  <c r="AS75" i="4"/>
  <c r="AL44" i="15" s="1"/>
  <c r="AS139" i="4"/>
  <c r="AL206" i="15" s="1"/>
  <c r="AS203" i="4"/>
  <c r="AL269" i="15" s="1"/>
  <c r="AS267" i="4"/>
  <c r="AL331" i="15" s="1"/>
  <c r="AS36" i="4"/>
  <c r="AL98" i="15" s="1"/>
  <c r="AS100" i="4"/>
  <c r="AL168" i="15" s="1"/>
  <c r="AS164" i="4"/>
  <c r="AL230" i="15" s="1"/>
  <c r="AS17" i="4"/>
  <c r="AL110" i="15" s="1"/>
  <c r="AS81" i="4"/>
  <c r="AL24" i="15" s="1"/>
  <c r="AS145" i="4"/>
  <c r="AL212" i="15" s="1"/>
  <c r="AS209" i="4"/>
  <c r="AL273" i="15" s="1"/>
  <c r="AS309" i="4"/>
  <c r="AL368" i="15" s="1"/>
  <c r="AS224" i="4"/>
  <c r="AL288" i="15" s="1"/>
  <c r="AS326" i="4"/>
  <c r="AL62" i="15" s="1"/>
  <c r="AS257" i="4"/>
  <c r="AL321" i="15" s="1"/>
  <c r="AS146" i="4"/>
  <c r="AL213" i="15" s="1"/>
  <c r="AS239" i="4"/>
  <c r="AL303" i="15" s="1"/>
  <c r="AS101" i="4"/>
  <c r="AL169" i="15" s="1"/>
  <c r="AS265" i="4"/>
  <c r="AL329" i="15" s="1"/>
  <c r="AS275" i="4"/>
  <c r="AL339" i="15" s="1"/>
  <c r="AS349" i="4"/>
  <c r="AL402" i="15" s="1"/>
  <c r="AS38" i="4"/>
  <c r="AL124" i="15" s="1"/>
  <c r="AS166" i="4"/>
  <c r="AL232" i="15" s="1"/>
  <c r="AD7" i="4"/>
  <c r="AJ16" i="15" s="1"/>
  <c r="AX8" i="4"/>
  <c r="AY8" i="4" s="1"/>
  <c r="AX10" i="4"/>
  <c r="AY10" i="4" s="1"/>
  <c r="AX12" i="4"/>
  <c r="AY12" i="4" s="1"/>
  <c r="AX14" i="4"/>
  <c r="AY14" i="4" s="1"/>
  <c r="AX16" i="4"/>
  <c r="AY16" i="4" s="1"/>
  <c r="AX18" i="4"/>
  <c r="AY18" i="4" s="1"/>
  <c r="AX20" i="4"/>
  <c r="AY20" i="4" s="1"/>
  <c r="AX22" i="4"/>
  <c r="AY22" i="4" s="1"/>
  <c r="AX24" i="4"/>
  <c r="AY24" i="4" s="1"/>
  <c r="AX26" i="4"/>
  <c r="AY26" i="4" s="1"/>
  <c r="AX28" i="4"/>
  <c r="AY28" i="4" s="1"/>
  <c r="AX30" i="4"/>
  <c r="AY30" i="4" s="1"/>
  <c r="AX32" i="4"/>
  <c r="AY32" i="4" s="1"/>
  <c r="AX34" i="4"/>
  <c r="AY34" i="4" s="1"/>
  <c r="AX36" i="4"/>
  <c r="AY36" i="4" s="1"/>
  <c r="AX38" i="4"/>
  <c r="AY38" i="4" s="1"/>
  <c r="AX40" i="4"/>
  <c r="AY40" i="4" s="1"/>
  <c r="AX42" i="4"/>
  <c r="AY42" i="4" s="1"/>
  <c r="AX44" i="4"/>
  <c r="AY44" i="4" s="1"/>
  <c r="AX46" i="4"/>
  <c r="AY46" i="4" s="1"/>
  <c r="AX48" i="4"/>
  <c r="AY48" i="4" s="1"/>
  <c r="AX50" i="4"/>
  <c r="AY50" i="4" s="1"/>
  <c r="AX52" i="4"/>
  <c r="AY52" i="4" s="1"/>
  <c r="AX54" i="4"/>
  <c r="AY54" i="4" s="1"/>
  <c r="AX56" i="4"/>
  <c r="AY56" i="4" s="1"/>
  <c r="AX58" i="4"/>
  <c r="AY58" i="4" s="1"/>
  <c r="AX60" i="4"/>
  <c r="AY60" i="4" s="1"/>
  <c r="AX62" i="4"/>
  <c r="AY62" i="4" s="1"/>
  <c r="AX64" i="4"/>
  <c r="AY64" i="4" s="1"/>
  <c r="AX66" i="4"/>
  <c r="AY66" i="4" s="1"/>
  <c r="AX68" i="4"/>
  <c r="AY68" i="4" s="1"/>
  <c r="AX70" i="4"/>
  <c r="AY70" i="4" s="1"/>
  <c r="AX72" i="4"/>
  <c r="AY72" i="4" s="1"/>
  <c r="AX74" i="4"/>
  <c r="AY74" i="4" s="1"/>
  <c r="AX76" i="4"/>
  <c r="AY76" i="4" s="1"/>
  <c r="AX78" i="4"/>
  <c r="AY78" i="4" s="1"/>
  <c r="AX80" i="4"/>
  <c r="AY80" i="4" s="1"/>
  <c r="AX82" i="4"/>
  <c r="AY82" i="4" s="1"/>
  <c r="AX84" i="4"/>
  <c r="AY84" i="4" s="1"/>
  <c r="AX86" i="4"/>
  <c r="AY86" i="4" s="1"/>
  <c r="AX88" i="4"/>
  <c r="AY88" i="4" s="1"/>
  <c r="AX90" i="4"/>
  <c r="AY90" i="4" s="1"/>
  <c r="AX92" i="4"/>
  <c r="AY92" i="4" s="1"/>
  <c r="AX94" i="4"/>
  <c r="AY94" i="4" s="1"/>
  <c r="AX96" i="4"/>
  <c r="AY96" i="4" s="1"/>
  <c r="AX98" i="4"/>
  <c r="AY98" i="4" s="1"/>
  <c r="AX100" i="4"/>
  <c r="AY100" i="4" s="1"/>
  <c r="AX102" i="4"/>
  <c r="AY102" i="4" s="1"/>
  <c r="AX104" i="4"/>
  <c r="AY104" i="4" s="1"/>
  <c r="AX106" i="4"/>
  <c r="AY106" i="4" s="1"/>
  <c r="AX108" i="4"/>
  <c r="AY108" i="4" s="1"/>
  <c r="AX110" i="4"/>
  <c r="AY110" i="4" s="1"/>
  <c r="AX112" i="4"/>
  <c r="AY112" i="4" s="1"/>
  <c r="AX114" i="4"/>
  <c r="AY114" i="4" s="1"/>
  <c r="AX116" i="4"/>
  <c r="AY116" i="4" s="1"/>
  <c r="AX118" i="4"/>
  <c r="AY118" i="4" s="1"/>
  <c r="AX120" i="4"/>
  <c r="AY120" i="4" s="1"/>
  <c r="AX122" i="4"/>
  <c r="AY122" i="4" s="1"/>
  <c r="AX124" i="4"/>
  <c r="AY124" i="4" s="1"/>
  <c r="AX126" i="4"/>
  <c r="AY126" i="4" s="1"/>
  <c r="AX128" i="4"/>
  <c r="AY128" i="4" s="1"/>
  <c r="AX130" i="4"/>
  <c r="AY130" i="4" s="1"/>
  <c r="AX132" i="4"/>
  <c r="AY132" i="4" s="1"/>
  <c r="AX134" i="4"/>
  <c r="AY134" i="4" s="1"/>
  <c r="AX136" i="4"/>
  <c r="AY136" i="4" s="1"/>
  <c r="AX138" i="4"/>
  <c r="AY138" i="4" s="1"/>
  <c r="AX140" i="4"/>
  <c r="AY140" i="4" s="1"/>
  <c r="AX142" i="4"/>
  <c r="AY142" i="4" s="1"/>
  <c r="AX144" i="4"/>
  <c r="AY144" i="4" s="1"/>
  <c r="AX146" i="4"/>
  <c r="AY146" i="4" s="1"/>
  <c r="AX148" i="4"/>
  <c r="AY148" i="4" s="1"/>
  <c r="AX150" i="4"/>
  <c r="AY150" i="4" s="1"/>
  <c r="AX152" i="4"/>
  <c r="AY152" i="4" s="1"/>
  <c r="AX154" i="4"/>
  <c r="AY154" i="4" s="1"/>
  <c r="AX156" i="4"/>
  <c r="AY156" i="4" s="1"/>
  <c r="AX158" i="4"/>
  <c r="AY158" i="4" s="1"/>
  <c r="AX160" i="4"/>
  <c r="AY160" i="4" s="1"/>
  <c r="AX162" i="4"/>
  <c r="AY162" i="4" s="1"/>
  <c r="AX164" i="4"/>
  <c r="AY164" i="4" s="1"/>
  <c r="AX166" i="4"/>
  <c r="AY166" i="4" s="1"/>
  <c r="AX168" i="4"/>
  <c r="AY168" i="4" s="1"/>
  <c r="AX170" i="4"/>
  <c r="AY170" i="4" s="1"/>
  <c r="AX172" i="4"/>
  <c r="AY172" i="4" s="1"/>
  <c r="AX174" i="4"/>
  <c r="AY174" i="4" s="1"/>
  <c r="AX176" i="4"/>
  <c r="AY176" i="4" s="1"/>
  <c r="AX9" i="4"/>
  <c r="AY9" i="4" s="1"/>
  <c r="AX13" i="4"/>
  <c r="AY13" i="4" s="1"/>
  <c r="AX17" i="4"/>
  <c r="AY17" i="4" s="1"/>
  <c r="AX21" i="4"/>
  <c r="AY21" i="4" s="1"/>
  <c r="AX25" i="4"/>
  <c r="AY25" i="4" s="1"/>
  <c r="AX29" i="4"/>
  <c r="AY29" i="4" s="1"/>
  <c r="AX33" i="4"/>
  <c r="AY33" i="4" s="1"/>
  <c r="AX37" i="4"/>
  <c r="AY37" i="4" s="1"/>
  <c r="AX41" i="4"/>
  <c r="AY41" i="4" s="1"/>
  <c r="AX45" i="4"/>
  <c r="AY45" i="4" s="1"/>
  <c r="AX49" i="4"/>
  <c r="AY49" i="4" s="1"/>
  <c r="AX53" i="4"/>
  <c r="AY53" i="4" s="1"/>
  <c r="AX57" i="4"/>
  <c r="AY57" i="4" s="1"/>
  <c r="AX61" i="4"/>
  <c r="AY61" i="4" s="1"/>
  <c r="AX65" i="4"/>
  <c r="AY65" i="4" s="1"/>
  <c r="AX69" i="4"/>
  <c r="AY69" i="4" s="1"/>
  <c r="AX73" i="4"/>
  <c r="AY73" i="4" s="1"/>
  <c r="AX77" i="4"/>
  <c r="AY77" i="4" s="1"/>
  <c r="AX81" i="4"/>
  <c r="AY81" i="4" s="1"/>
  <c r="AX85" i="4"/>
  <c r="AY85" i="4" s="1"/>
  <c r="AX89" i="4"/>
  <c r="AY89" i="4" s="1"/>
  <c r="AX93" i="4"/>
  <c r="AY93" i="4" s="1"/>
  <c r="AX97" i="4"/>
  <c r="AY97" i="4" s="1"/>
  <c r="AX101" i="4"/>
  <c r="AY101" i="4" s="1"/>
  <c r="AX105" i="4"/>
  <c r="AY105" i="4" s="1"/>
  <c r="AX109" i="4"/>
  <c r="AY109" i="4" s="1"/>
  <c r="AX113" i="4"/>
  <c r="AY113" i="4" s="1"/>
  <c r="AX117" i="4"/>
  <c r="AY117" i="4" s="1"/>
  <c r="AX121" i="4"/>
  <c r="AY121" i="4" s="1"/>
  <c r="AX125" i="4"/>
  <c r="AY125" i="4" s="1"/>
  <c r="AX129" i="4"/>
  <c r="AY129" i="4" s="1"/>
  <c r="AX133" i="4"/>
  <c r="AY133" i="4" s="1"/>
  <c r="AX137" i="4"/>
  <c r="AY137" i="4" s="1"/>
  <c r="AX141" i="4"/>
  <c r="AY141" i="4" s="1"/>
  <c r="AX145" i="4"/>
  <c r="AY145" i="4" s="1"/>
  <c r="AX149" i="4"/>
  <c r="AY149" i="4" s="1"/>
  <c r="AX153" i="4"/>
  <c r="AY153" i="4" s="1"/>
  <c r="AX157" i="4"/>
  <c r="AY157" i="4" s="1"/>
  <c r="AX161" i="4"/>
  <c r="AY161" i="4" s="1"/>
  <c r="AX165" i="4"/>
  <c r="AY165" i="4" s="1"/>
  <c r="AX169" i="4"/>
  <c r="AY169" i="4" s="1"/>
  <c r="AX173" i="4"/>
  <c r="AY173" i="4" s="1"/>
  <c r="AX177" i="4"/>
  <c r="AY177" i="4" s="1"/>
  <c r="AX179" i="4"/>
  <c r="AY179" i="4" s="1"/>
  <c r="AX181" i="4"/>
  <c r="AY181" i="4" s="1"/>
  <c r="AX183" i="4"/>
  <c r="AY183" i="4" s="1"/>
  <c r="AX185" i="4"/>
  <c r="AY185" i="4" s="1"/>
  <c r="AX187" i="4"/>
  <c r="AY187" i="4" s="1"/>
  <c r="AX189" i="4"/>
  <c r="AY189" i="4" s="1"/>
  <c r="AX191" i="4"/>
  <c r="AY191" i="4" s="1"/>
  <c r="AX193" i="4"/>
  <c r="AY193" i="4" s="1"/>
  <c r="AX195" i="4"/>
  <c r="AY195" i="4" s="1"/>
  <c r="AX197" i="4"/>
  <c r="AY197" i="4" s="1"/>
  <c r="AX199" i="4"/>
  <c r="AY199" i="4" s="1"/>
  <c r="AX201" i="4"/>
  <c r="AY201" i="4" s="1"/>
  <c r="AX203" i="4"/>
  <c r="AY203" i="4" s="1"/>
  <c r="AX205" i="4"/>
  <c r="AY205" i="4" s="1"/>
  <c r="AX207" i="4"/>
  <c r="AY207" i="4" s="1"/>
  <c r="AX209" i="4"/>
  <c r="AY209" i="4" s="1"/>
  <c r="AX211" i="4"/>
  <c r="AY211" i="4" s="1"/>
  <c r="AX213" i="4"/>
  <c r="AY213" i="4" s="1"/>
  <c r="AX215" i="4"/>
  <c r="AY215" i="4" s="1"/>
  <c r="AX217" i="4"/>
  <c r="AY217" i="4" s="1"/>
  <c r="AX219" i="4"/>
  <c r="AY219" i="4" s="1"/>
  <c r="AX221" i="4"/>
  <c r="AY221" i="4" s="1"/>
  <c r="AX223" i="4"/>
  <c r="AY223" i="4" s="1"/>
  <c r="AX225" i="4"/>
  <c r="AY225" i="4" s="1"/>
  <c r="AX227" i="4"/>
  <c r="AY227" i="4" s="1"/>
  <c r="AX229" i="4"/>
  <c r="AY229" i="4" s="1"/>
  <c r="AX231" i="4"/>
  <c r="AY231" i="4" s="1"/>
  <c r="AX233" i="4"/>
  <c r="AY233" i="4" s="1"/>
  <c r="AX235" i="4"/>
  <c r="AY235" i="4" s="1"/>
  <c r="AX237" i="4"/>
  <c r="AY237" i="4" s="1"/>
  <c r="AX239" i="4"/>
  <c r="AY239" i="4" s="1"/>
  <c r="AX241" i="4"/>
  <c r="AY241" i="4" s="1"/>
  <c r="AX243" i="4"/>
  <c r="AY243" i="4" s="1"/>
  <c r="AX245" i="4"/>
  <c r="AY245" i="4" s="1"/>
  <c r="AX247" i="4"/>
  <c r="AY247" i="4" s="1"/>
  <c r="AX249" i="4"/>
  <c r="AY249" i="4" s="1"/>
  <c r="AX251" i="4"/>
  <c r="AY251" i="4" s="1"/>
  <c r="AX253" i="4"/>
  <c r="AY253" i="4" s="1"/>
  <c r="AX255" i="4"/>
  <c r="AY255" i="4" s="1"/>
  <c r="AX257" i="4"/>
  <c r="AY257" i="4" s="1"/>
  <c r="AX259" i="4"/>
  <c r="AY259" i="4" s="1"/>
  <c r="AX261" i="4"/>
  <c r="AY261" i="4" s="1"/>
  <c r="AX263" i="4"/>
  <c r="AY263" i="4" s="1"/>
  <c r="AX11" i="4"/>
  <c r="AY11" i="4" s="1"/>
  <c r="AX15" i="4"/>
  <c r="AY15" i="4" s="1"/>
  <c r="AX19" i="4"/>
  <c r="AY19" i="4" s="1"/>
  <c r="AX23" i="4"/>
  <c r="AY23" i="4" s="1"/>
  <c r="AX27" i="4"/>
  <c r="AY27" i="4" s="1"/>
  <c r="AX31" i="4"/>
  <c r="AY31" i="4" s="1"/>
  <c r="AX35" i="4"/>
  <c r="AY35" i="4" s="1"/>
  <c r="AX39" i="4"/>
  <c r="AY39" i="4" s="1"/>
  <c r="AX43" i="4"/>
  <c r="AY43" i="4" s="1"/>
  <c r="AX47" i="4"/>
  <c r="AY47" i="4" s="1"/>
  <c r="AX51" i="4"/>
  <c r="AY51" i="4" s="1"/>
  <c r="AX55" i="4"/>
  <c r="AY55" i="4" s="1"/>
  <c r="AX59" i="4"/>
  <c r="AY59" i="4" s="1"/>
  <c r="AX63" i="4"/>
  <c r="AY63" i="4" s="1"/>
  <c r="AX67" i="4"/>
  <c r="AY67" i="4" s="1"/>
  <c r="AX71" i="4"/>
  <c r="AY71" i="4" s="1"/>
  <c r="AX75" i="4"/>
  <c r="AY75" i="4" s="1"/>
  <c r="AX79" i="4"/>
  <c r="AY79" i="4" s="1"/>
  <c r="AX83" i="4"/>
  <c r="AY83" i="4" s="1"/>
  <c r="AX87" i="4"/>
  <c r="AY87" i="4" s="1"/>
  <c r="AX91" i="4"/>
  <c r="AY91" i="4" s="1"/>
  <c r="AX95" i="4"/>
  <c r="AY95" i="4" s="1"/>
  <c r="AX99" i="4"/>
  <c r="AY99" i="4" s="1"/>
  <c r="AX103" i="4"/>
  <c r="AY103" i="4" s="1"/>
  <c r="AX107" i="4"/>
  <c r="AY107" i="4" s="1"/>
  <c r="AX111" i="4"/>
  <c r="AY111" i="4" s="1"/>
  <c r="AX115" i="4"/>
  <c r="AY115" i="4" s="1"/>
  <c r="AX119" i="4"/>
  <c r="AY119" i="4" s="1"/>
  <c r="AX123" i="4"/>
  <c r="AY123" i="4" s="1"/>
  <c r="AX127" i="4"/>
  <c r="AY127" i="4" s="1"/>
  <c r="AX131" i="4"/>
  <c r="AY131" i="4" s="1"/>
  <c r="AX135" i="4"/>
  <c r="AY135" i="4" s="1"/>
  <c r="AX139" i="4"/>
  <c r="AY139" i="4" s="1"/>
  <c r="AX143" i="4"/>
  <c r="AY143" i="4" s="1"/>
  <c r="AX147" i="4"/>
  <c r="AY147" i="4" s="1"/>
  <c r="AX151" i="4"/>
  <c r="AY151" i="4" s="1"/>
  <c r="AX155" i="4"/>
  <c r="AY155" i="4" s="1"/>
  <c r="AX159" i="4"/>
  <c r="AY159" i="4" s="1"/>
  <c r="AX163" i="4"/>
  <c r="AY163" i="4" s="1"/>
  <c r="AX167" i="4"/>
  <c r="AY167" i="4" s="1"/>
  <c r="AX171" i="4"/>
  <c r="AY171" i="4" s="1"/>
  <c r="AX175" i="4"/>
  <c r="AY175" i="4" s="1"/>
  <c r="AX178" i="4"/>
  <c r="AY178" i="4" s="1"/>
  <c r="AX180" i="4"/>
  <c r="AY180" i="4" s="1"/>
  <c r="AX182" i="4"/>
  <c r="AY182" i="4" s="1"/>
  <c r="AX184" i="4"/>
  <c r="AY184" i="4" s="1"/>
  <c r="AX186" i="4"/>
  <c r="AY186" i="4" s="1"/>
  <c r="AX188" i="4"/>
  <c r="AY188" i="4" s="1"/>
  <c r="AX190" i="4"/>
  <c r="AY190" i="4" s="1"/>
  <c r="AX192" i="4"/>
  <c r="AY192" i="4" s="1"/>
  <c r="AX194" i="4"/>
  <c r="AY194" i="4" s="1"/>
  <c r="AX196" i="4"/>
  <c r="AY196" i="4" s="1"/>
  <c r="AX198" i="4"/>
  <c r="AY198" i="4" s="1"/>
  <c r="AX200" i="4"/>
  <c r="AY200" i="4" s="1"/>
  <c r="AX202" i="4"/>
  <c r="AY202" i="4" s="1"/>
  <c r="AX204" i="4"/>
  <c r="AY204" i="4" s="1"/>
  <c r="AX206" i="4"/>
  <c r="AY206" i="4" s="1"/>
  <c r="AX208" i="4"/>
  <c r="AY208" i="4" s="1"/>
  <c r="AX210" i="4"/>
  <c r="AY210" i="4" s="1"/>
  <c r="AX212" i="4"/>
  <c r="AY212" i="4" s="1"/>
  <c r="AX214" i="4"/>
  <c r="AY214" i="4" s="1"/>
  <c r="AX216" i="4"/>
  <c r="AY216" i="4" s="1"/>
  <c r="AX218" i="4"/>
  <c r="AY218" i="4" s="1"/>
  <c r="AX220" i="4"/>
  <c r="AY220" i="4" s="1"/>
  <c r="AX222" i="4"/>
  <c r="AY222" i="4" s="1"/>
  <c r="AX224" i="4"/>
  <c r="AY224" i="4" s="1"/>
  <c r="AX226" i="4"/>
  <c r="AY226" i="4" s="1"/>
  <c r="AX228" i="4"/>
  <c r="AY228" i="4" s="1"/>
  <c r="AX230" i="4"/>
  <c r="AY230" i="4" s="1"/>
  <c r="AX232" i="4"/>
  <c r="AY232" i="4" s="1"/>
  <c r="AX234" i="4"/>
  <c r="AY234" i="4" s="1"/>
  <c r="AX236" i="4"/>
  <c r="AY236" i="4" s="1"/>
  <c r="AX238" i="4"/>
  <c r="AY238" i="4" s="1"/>
  <c r="AX240" i="4"/>
  <c r="AY240" i="4" s="1"/>
  <c r="AX242" i="4"/>
  <c r="AY242" i="4" s="1"/>
  <c r="AX244" i="4"/>
  <c r="AY244" i="4" s="1"/>
  <c r="AX246" i="4"/>
  <c r="AY246" i="4" s="1"/>
  <c r="AX248" i="4"/>
  <c r="AY248" i="4" s="1"/>
  <c r="AX250" i="4"/>
  <c r="AY250" i="4" s="1"/>
  <c r="AX252" i="4"/>
  <c r="AY252" i="4" s="1"/>
  <c r="AX254" i="4"/>
  <c r="AY254" i="4" s="1"/>
  <c r="AX256" i="4"/>
  <c r="AY256" i="4" s="1"/>
  <c r="AX258" i="4"/>
  <c r="AY258" i="4" s="1"/>
  <c r="AX260" i="4"/>
  <c r="AY260" i="4" s="1"/>
  <c r="AX262" i="4"/>
  <c r="AY262" i="4" s="1"/>
  <c r="AX371" i="4"/>
  <c r="AY371" i="4" s="1"/>
  <c r="AX369" i="4"/>
  <c r="AY369" i="4" s="1"/>
  <c r="AX367" i="4"/>
  <c r="AY367" i="4" s="1"/>
  <c r="AX365" i="4"/>
  <c r="AY365" i="4" s="1"/>
  <c r="AX363" i="4"/>
  <c r="AY363" i="4" s="1"/>
  <c r="AX361" i="4"/>
  <c r="AY361" i="4" s="1"/>
  <c r="AX359" i="4"/>
  <c r="AY359" i="4" s="1"/>
  <c r="AX357" i="4"/>
  <c r="AY357" i="4" s="1"/>
  <c r="AX355" i="4"/>
  <c r="AY355" i="4" s="1"/>
  <c r="AX353" i="4"/>
  <c r="AY353" i="4" s="1"/>
  <c r="AX351" i="4"/>
  <c r="AY351" i="4" s="1"/>
  <c r="AX349" i="4"/>
  <c r="AY349" i="4" s="1"/>
  <c r="AX347" i="4"/>
  <c r="AY347" i="4" s="1"/>
  <c r="AX345" i="4"/>
  <c r="AY345" i="4" s="1"/>
  <c r="AX343" i="4"/>
  <c r="AY343" i="4" s="1"/>
  <c r="AX341" i="4"/>
  <c r="AY341" i="4" s="1"/>
  <c r="AX339" i="4"/>
  <c r="AY339" i="4" s="1"/>
  <c r="AX337" i="4"/>
  <c r="AY337" i="4" s="1"/>
  <c r="AX335" i="4"/>
  <c r="AY335" i="4" s="1"/>
  <c r="AX333" i="4"/>
  <c r="AY333" i="4" s="1"/>
  <c r="AX331" i="4"/>
  <c r="AY331" i="4" s="1"/>
  <c r="AX329" i="4"/>
  <c r="AY329" i="4" s="1"/>
  <c r="AX327" i="4"/>
  <c r="AY327" i="4" s="1"/>
  <c r="AX325" i="4"/>
  <c r="AY325" i="4" s="1"/>
  <c r="AX323" i="4"/>
  <c r="AY323" i="4" s="1"/>
  <c r="AX321" i="4"/>
  <c r="AY321" i="4" s="1"/>
  <c r="AX319" i="4"/>
  <c r="AY319" i="4" s="1"/>
  <c r="AX317" i="4"/>
  <c r="AY317" i="4" s="1"/>
  <c r="AX315" i="4"/>
  <c r="AY315" i="4" s="1"/>
  <c r="AX313" i="4"/>
  <c r="AY313" i="4" s="1"/>
  <c r="AX311" i="4"/>
  <c r="AY311" i="4" s="1"/>
  <c r="AX309" i="4"/>
  <c r="AY309" i="4" s="1"/>
  <c r="AX307" i="4"/>
  <c r="AY307" i="4" s="1"/>
  <c r="AX305" i="4"/>
  <c r="AY305" i="4" s="1"/>
  <c r="AX303" i="4"/>
  <c r="AY303" i="4" s="1"/>
  <c r="AX301" i="4"/>
  <c r="AY301" i="4" s="1"/>
  <c r="AX299" i="4"/>
  <c r="AY299" i="4" s="1"/>
  <c r="AX297" i="4"/>
  <c r="AY297" i="4" s="1"/>
  <c r="AX295" i="4"/>
  <c r="AY295" i="4" s="1"/>
  <c r="AX293" i="4"/>
  <c r="AY293" i="4" s="1"/>
  <c r="AX291" i="4"/>
  <c r="AY291" i="4" s="1"/>
  <c r="AX289" i="4"/>
  <c r="AY289" i="4" s="1"/>
  <c r="AX287" i="4"/>
  <c r="AY287" i="4" s="1"/>
  <c r="AX285" i="4"/>
  <c r="AY285" i="4" s="1"/>
  <c r="AX283" i="4"/>
  <c r="AY283" i="4" s="1"/>
  <c r="AX281" i="4"/>
  <c r="AY281" i="4" s="1"/>
  <c r="AX279" i="4"/>
  <c r="AY279" i="4" s="1"/>
  <c r="AX277" i="4"/>
  <c r="AY277" i="4" s="1"/>
  <c r="AX275" i="4"/>
  <c r="AY275" i="4" s="1"/>
  <c r="AX273" i="4"/>
  <c r="AY273" i="4" s="1"/>
  <c r="AX271" i="4"/>
  <c r="AY271" i="4" s="1"/>
  <c r="AX269" i="4"/>
  <c r="AY269" i="4" s="1"/>
  <c r="AX267" i="4"/>
  <c r="AY267" i="4" s="1"/>
  <c r="AX265" i="4"/>
  <c r="AY265" i="4" s="1"/>
  <c r="AX7" i="4"/>
  <c r="AY7" i="4" s="1"/>
  <c r="AX370" i="4"/>
  <c r="AY370" i="4" s="1"/>
  <c r="AX368" i="4"/>
  <c r="AY368" i="4" s="1"/>
  <c r="AX366" i="4"/>
  <c r="AY366" i="4" s="1"/>
  <c r="AX364" i="4"/>
  <c r="AY364" i="4" s="1"/>
  <c r="AX362" i="4"/>
  <c r="AY362" i="4" s="1"/>
  <c r="AX360" i="4"/>
  <c r="AY360" i="4" s="1"/>
  <c r="AX358" i="4"/>
  <c r="AY358" i="4" s="1"/>
  <c r="AX356" i="4"/>
  <c r="AY356" i="4" s="1"/>
  <c r="AX354" i="4"/>
  <c r="AY354" i="4" s="1"/>
  <c r="AX352" i="4"/>
  <c r="AY352" i="4" s="1"/>
  <c r="AX350" i="4"/>
  <c r="AY350" i="4" s="1"/>
  <c r="AX348" i="4"/>
  <c r="AY348" i="4" s="1"/>
  <c r="AX346" i="4"/>
  <c r="AY346" i="4" s="1"/>
  <c r="AX344" i="4"/>
  <c r="AY344" i="4" s="1"/>
  <c r="AX342" i="4"/>
  <c r="AY342" i="4" s="1"/>
  <c r="AX340" i="4"/>
  <c r="AY340" i="4" s="1"/>
  <c r="AX338" i="4"/>
  <c r="AY338" i="4" s="1"/>
  <c r="AX336" i="4"/>
  <c r="AY336" i="4" s="1"/>
  <c r="AX334" i="4"/>
  <c r="AY334" i="4" s="1"/>
  <c r="AX332" i="4"/>
  <c r="AY332" i="4" s="1"/>
  <c r="AX330" i="4"/>
  <c r="AY330" i="4" s="1"/>
  <c r="AX328" i="4"/>
  <c r="AY328" i="4" s="1"/>
  <c r="AX326" i="4"/>
  <c r="AY326" i="4" s="1"/>
  <c r="AX324" i="4"/>
  <c r="AY324" i="4" s="1"/>
  <c r="AX322" i="4"/>
  <c r="AY322" i="4" s="1"/>
  <c r="AX320" i="4"/>
  <c r="AY320" i="4" s="1"/>
  <c r="AX318" i="4"/>
  <c r="AY318" i="4" s="1"/>
  <c r="AX316" i="4"/>
  <c r="AY316" i="4" s="1"/>
  <c r="AX314" i="4"/>
  <c r="AY314" i="4" s="1"/>
  <c r="AX312" i="4"/>
  <c r="AY312" i="4" s="1"/>
  <c r="AX310" i="4"/>
  <c r="AY310" i="4" s="1"/>
  <c r="AX308" i="4"/>
  <c r="AY308" i="4" s="1"/>
  <c r="AX306" i="4"/>
  <c r="AY306" i="4" s="1"/>
  <c r="AX304" i="4"/>
  <c r="AY304" i="4" s="1"/>
  <c r="AX302" i="4"/>
  <c r="AY302" i="4" s="1"/>
  <c r="AX300" i="4"/>
  <c r="AY300" i="4" s="1"/>
  <c r="AX298" i="4"/>
  <c r="AY298" i="4" s="1"/>
  <c r="AX296" i="4"/>
  <c r="AY296" i="4" s="1"/>
  <c r="AX294" i="4"/>
  <c r="AY294" i="4" s="1"/>
  <c r="AX292" i="4"/>
  <c r="AY292" i="4" s="1"/>
  <c r="AX290" i="4"/>
  <c r="AY290" i="4" s="1"/>
  <c r="AX288" i="4"/>
  <c r="AY288" i="4" s="1"/>
  <c r="AX286" i="4"/>
  <c r="AY286" i="4" s="1"/>
  <c r="AX284" i="4"/>
  <c r="AY284" i="4" s="1"/>
  <c r="AX282" i="4"/>
  <c r="AY282" i="4" s="1"/>
  <c r="AX280" i="4"/>
  <c r="AY280" i="4" s="1"/>
  <c r="AX278" i="4"/>
  <c r="AY278" i="4" s="1"/>
  <c r="AX276" i="4"/>
  <c r="AY276" i="4" s="1"/>
  <c r="AX274" i="4"/>
  <c r="AY274" i="4" s="1"/>
  <c r="AX272" i="4"/>
  <c r="AY272" i="4" s="1"/>
  <c r="AX270" i="4"/>
  <c r="AY270" i="4" s="1"/>
  <c r="AX268" i="4"/>
  <c r="AY268" i="4" s="1"/>
  <c r="AX266" i="4"/>
  <c r="AY266" i="4" s="1"/>
  <c r="AX264" i="4"/>
  <c r="AY264" i="4" s="1"/>
  <c r="K27" i="8" l="1"/>
  <c r="K24" i="8"/>
  <c r="K25" i="8"/>
  <c r="K22" i="8"/>
  <c r="K23" i="8" s="1"/>
  <c r="K26" i="8"/>
  <c r="L25" i="8"/>
  <c r="L22" i="8"/>
  <c r="L24" i="8"/>
  <c r="L26" i="8"/>
  <c r="L27" i="8"/>
  <c r="L66" i="8" s="1"/>
  <c r="S66" i="8" s="1"/>
  <c r="M25" i="8"/>
  <c r="M24" i="8"/>
  <c r="M22" i="8"/>
  <c r="M27" i="8"/>
  <c r="M66" i="8" s="1"/>
  <c r="T66" i="8" s="1"/>
  <c r="M26" i="8"/>
  <c r="M65" i="8" s="1"/>
  <c r="T65" i="8" s="1"/>
  <c r="E36" i="6"/>
  <c r="E35" i="6"/>
  <c r="K12" i="8"/>
  <c r="L12" i="8"/>
  <c r="M12" i="8"/>
  <c r="F30" i="6"/>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6" i="7"/>
  <c r="L61" i="8" l="1"/>
  <c r="S61" i="8" s="1"/>
  <c r="L23" i="8"/>
  <c r="L62" i="8" s="1"/>
  <c r="S62" i="8" s="1"/>
  <c r="M61" i="8"/>
  <c r="T61" i="8" s="1"/>
  <c r="M23" i="8"/>
  <c r="M62" i="8" s="1"/>
  <c r="T62" i="8" s="1"/>
  <c r="L65" i="8"/>
  <c r="S65" i="8" s="1"/>
  <c r="L64" i="8"/>
  <c r="S64" i="8" s="1"/>
  <c r="M63" i="8"/>
  <c r="T63" i="8" s="1"/>
  <c r="M64" i="8"/>
  <c r="T64" i="8" s="1"/>
  <c r="L63" i="8"/>
  <c r="S63" i="8" s="1"/>
  <c r="M51" i="8"/>
  <c r="T51" i="8" s="1"/>
  <c r="L51" i="8"/>
  <c r="S51" i="8" s="1"/>
  <c r="E6" i="7"/>
  <c r="F6" i="7" s="1"/>
  <c r="G6" i="7"/>
  <c r="H6" i="7" s="1"/>
  <c r="I6" i="7" l="1"/>
  <c r="J370" i="7" l="1"/>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D14" i="3"/>
  <c r="D13" i="3"/>
  <c r="D9" i="3"/>
  <c r="D8" i="3"/>
  <c r="D7" i="3"/>
  <c r="D12" i="3"/>
  <c r="L376" i="7" l="1"/>
  <c r="L384" i="7"/>
  <c r="K387" i="7"/>
  <c r="K394" i="7"/>
  <c r="L396" i="7"/>
  <c r="L399" i="7"/>
  <c r="L407" i="7"/>
  <c r="K371" i="7"/>
  <c r="L372" i="7"/>
  <c r="L373" i="7"/>
  <c r="L374" i="7"/>
  <c r="K375" i="7"/>
  <c r="L378" i="7"/>
  <c r="L379" i="7"/>
  <c r="L380" i="7"/>
  <c r="K383" i="7"/>
  <c r="K390" i="7"/>
  <c r="L391" i="7"/>
  <c r="K402" i="7"/>
  <c r="K403" i="7"/>
  <c r="K414" i="7"/>
  <c r="L418" i="7"/>
  <c r="L420" i="7"/>
  <c r="L427" i="7"/>
  <c r="L444" i="7"/>
  <c r="L445" i="7"/>
  <c r="L446" i="7"/>
  <c r="L468" i="7"/>
  <c r="L476" i="7"/>
  <c r="L477" i="7"/>
  <c r="K478" i="7"/>
  <c r="K479" i="7"/>
  <c r="K484" i="7"/>
  <c r="L485" i="7"/>
  <c r="L490" i="7"/>
  <c r="L494" i="7"/>
  <c r="K500" i="7"/>
  <c r="K504" i="7"/>
  <c r="L505" i="7"/>
  <c r="L507" i="7"/>
  <c r="K510" i="7"/>
  <c r="L512" i="7"/>
  <c r="K515" i="7"/>
  <c r="L516" i="7"/>
  <c r="L517" i="7"/>
  <c r="L518" i="7"/>
  <c r="L371" i="7"/>
  <c r="L375" i="7"/>
  <c r="K382" i="7"/>
  <c r="L403" i="7"/>
  <c r="K406" i="7"/>
  <c r="K407" i="7"/>
  <c r="L413" i="7"/>
  <c r="K422" i="7"/>
  <c r="K426" i="7"/>
  <c r="L428" i="7"/>
  <c r="L429" i="7"/>
  <c r="K430" i="7"/>
  <c r="K431" i="7"/>
  <c r="L436" i="7"/>
  <c r="K459" i="7"/>
  <c r="K462" i="7"/>
  <c r="K463" i="7"/>
  <c r="L478" i="7"/>
  <c r="L484" i="7"/>
  <c r="K492" i="7"/>
  <c r="L519" i="7"/>
  <c r="K523" i="7"/>
  <c r="L524" i="7"/>
  <c r="K525" i="7"/>
  <c r="K526" i="7"/>
  <c r="L527" i="7"/>
  <c r="L400" i="7"/>
  <c r="L416" i="7"/>
  <c r="K418" i="7"/>
  <c r="L462" i="7"/>
  <c r="L495" i="7"/>
  <c r="K496" i="7"/>
  <c r="L497" i="7"/>
  <c r="K508" i="7"/>
  <c r="K517" i="7"/>
  <c r="K522" i="7"/>
  <c r="L533" i="7"/>
  <c r="L535" i="7"/>
  <c r="L538" i="7"/>
  <c r="L541" i="7"/>
  <c r="K553" i="7"/>
  <c r="L554" i="7"/>
  <c r="L570" i="7"/>
  <c r="L573" i="7"/>
  <c r="L574" i="7"/>
  <c r="L579" i="7"/>
  <c r="K581" i="7"/>
  <c r="L588" i="7"/>
  <c r="L595" i="7"/>
  <c r="K603" i="7"/>
  <c r="K374" i="7"/>
  <c r="K378" i="7"/>
  <c r="K398" i="7"/>
  <c r="L412" i="7"/>
  <c r="L424" i="7"/>
  <c r="L387" i="7"/>
  <c r="L408" i="7"/>
  <c r="K443" i="7"/>
  <c r="L452" i="7"/>
  <c r="K455" i="7"/>
  <c r="L460" i="7"/>
  <c r="L487" i="7"/>
  <c r="L528" i="7"/>
  <c r="L539" i="7"/>
  <c r="L544" i="7"/>
  <c r="L545" i="7"/>
  <c r="L549" i="7"/>
  <c r="K555" i="7"/>
  <c r="L557" i="7"/>
  <c r="L563" i="7"/>
  <c r="L564" i="7"/>
  <c r="L585" i="7"/>
  <c r="L590" i="7"/>
  <c r="L591" i="7"/>
  <c r="K602" i="7"/>
  <c r="L393" i="7"/>
  <c r="K420" i="7"/>
  <c r="L430" i="7"/>
  <c r="K435" i="7"/>
  <c r="K454" i="7"/>
  <c r="K475" i="7"/>
  <c r="K486" i="7"/>
  <c r="K490" i="7"/>
  <c r="K511" i="7"/>
  <c r="K518" i="7"/>
  <c r="L523" i="7"/>
  <c r="K533" i="7"/>
  <c r="K534" i="7"/>
  <c r="K554" i="7"/>
  <c r="L555" i="7"/>
  <c r="K574" i="7"/>
  <c r="K587" i="7"/>
  <c r="K593" i="7"/>
  <c r="K595" i="7"/>
  <c r="K601" i="7"/>
  <c r="K611" i="7"/>
  <c r="L525" i="7"/>
  <c r="K543" i="7"/>
  <c r="K557" i="7"/>
  <c r="L571" i="7"/>
  <c r="L572" i="7"/>
  <c r="L611" i="7"/>
  <c r="L616" i="7"/>
  <c r="L617" i="7"/>
  <c r="L618" i="7"/>
  <c r="K619" i="7"/>
  <c r="K622" i="7"/>
  <c r="L623" i="7"/>
  <c r="L624" i="7"/>
  <c r="L625" i="7"/>
  <c r="L626" i="7"/>
  <c r="K627" i="7"/>
  <c r="L643" i="7"/>
  <c r="L648" i="7"/>
  <c r="K494" i="7"/>
  <c r="L522" i="7"/>
  <c r="K550" i="7"/>
  <c r="L565" i="7"/>
  <c r="L566" i="7"/>
  <c r="K569" i="7"/>
  <c r="K577" i="7"/>
  <c r="K597" i="7"/>
  <c r="K614" i="7"/>
  <c r="L619" i="7"/>
  <c r="L627" i="7"/>
  <c r="L632" i="7"/>
  <c r="L644" i="7"/>
  <c r="K647" i="7"/>
  <c r="K651" i="7"/>
  <c r="K658" i="7"/>
  <c r="K662" i="7"/>
  <c r="L663" i="7"/>
  <c r="L672" i="7"/>
  <c r="K681" i="7"/>
  <c r="L684" i="7"/>
  <c r="K686" i="7"/>
  <c r="K690" i="7"/>
  <c r="L703" i="7"/>
  <c r="L704" i="7"/>
  <c r="L708" i="7"/>
  <c r="K712" i="7"/>
  <c r="L713" i="7"/>
  <c r="K521" i="7"/>
  <c r="K539" i="7"/>
  <c r="L546" i="7"/>
  <c r="L548" i="7"/>
  <c r="K549" i="7"/>
  <c r="L583" i="7"/>
  <c r="L584" i="7"/>
  <c r="L603" i="7"/>
  <c r="K610" i="7"/>
  <c r="L620" i="7"/>
  <c r="L628" i="7"/>
  <c r="K631" i="7"/>
  <c r="K635" i="7"/>
  <c r="K642" i="7"/>
  <c r="K646" i="7"/>
  <c r="L647" i="7"/>
  <c r="L651" i="7"/>
  <c r="K654" i="7"/>
  <c r="L655" i="7"/>
  <c r="L656" i="7"/>
  <c r="L657" i="7"/>
  <c r="L658" i="7"/>
  <c r="K659" i="7"/>
  <c r="L664" i="7"/>
  <c r="K667" i="7"/>
  <c r="K674" i="7"/>
  <c r="L675" i="7"/>
  <c r="K676" i="7"/>
  <c r="L680" i="7"/>
  <c r="L681" i="7"/>
  <c r="K682" i="7"/>
  <c r="L686" i="7"/>
  <c r="L691" i="7"/>
  <c r="K692" i="7"/>
  <c r="K693" i="7"/>
  <c r="K698" i="7"/>
  <c r="L699" i="7"/>
  <c r="K700" i="7"/>
  <c r="K701" i="7"/>
  <c r="L711" i="7"/>
  <c r="L719" i="7"/>
  <c r="L720" i="7"/>
  <c r="K558" i="7"/>
  <c r="L559" i="7"/>
  <c r="L560" i="7"/>
  <c r="L580" i="7"/>
  <c r="K618" i="7"/>
  <c r="K626" i="7"/>
  <c r="K630" i="7"/>
  <c r="L631" i="7"/>
  <c r="L635" i="7"/>
  <c r="K638" i="7"/>
  <c r="L639" i="7"/>
  <c r="L640" i="7"/>
  <c r="L641" i="7"/>
  <c r="L642" i="7"/>
  <c r="K643" i="7"/>
  <c r="L660" i="7"/>
  <c r="L692" i="7"/>
  <c r="L695" i="7"/>
  <c r="L696" i="7"/>
  <c r="L697" i="7"/>
  <c r="L700" i="7"/>
  <c r="L702" i="7"/>
  <c r="K722" i="7"/>
  <c r="L735" i="7"/>
  <c r="K706" i="7"/>
  <c r="K709" i="7"/>
  <c r="K714" i="7"/>
  <c r="L715" i="7"/>
  <c r="K716" i="7"/>
  <c r="K717" i="7"/>
  <c r="L723" i="7"/>
  <c r="K724" i="7"/>
  <c r="K725" i="7"/>
  <c r="K730" i="7"/>
  <c r="L731" i="7"/>
  <c r="K732" i="7"/>
  <c r="K733" i="7"/>
  <c r="L667" i="7"/>
  <c r="K670" i="7"/>
  <c r="L682" i="7"/>
  <c r="K685" i="7"/>
  <c r="L698" i="7"/>
  <c r="L707" i="7"/>
  <c r="K708" i="7"/>
  <c r="L714" i="7"/>
  <c r="L716" i="7"/>
  <c r="K718" i="7"/>
  <c r="L724" i="7"/>
  <c r="K728" i="7"/>
  <c r="K729" i="7"/>
  <c r="L730" i="7"/>
  <c r="L732" i="7"/>
  <c r="K734" i="7"/>
  <c r="L659" i="7"/>
  <c r="K663" i="7"/>
  <c r="L665" i="7"/>
  <c r="K678" i="7"/>
  <c r="L683" i="7"/>
  <c r="K684" i="7"/>
  <c r="L687" i="7"/>
  <c r="L688" i="7"/>
  <c r="K696" i="7"/>
  <c r="K697" i="7"/>
  <c r="K702" i="7"/>
  <c r="K713" i="7"/>
  <c r="L718" i="7"/>
  <c r="L727" i="7"/>
  <c r="L728" i="7"/>
  <c r="L729" i="7"/>
  <c r="L734" i="7"/>
  <c r="K735" i="7"/>
  <c r="K726" i="7"/>
  <c r="K704" i="7"/>
  <c r="L694" i="7"/>
  <c r="K672" i="7"/>
  <c r="L662" i="7"/>
  <c r="K727" i="7"/>
  <c r="K645" i="7"/>
  <c r="K625" i="7"/>
  <c r="K617" i="7"/>
  <c r="K563" i="7"/>
  <c r="K710" i="7"/>
  <c r="K665" i="7"/>
  <c r="K605" i="7"/>
  <c r="L710" i="7"/>
  <c r="K677" i="7"/>
  <c r="K666" i="7"/>
  <c r="K656" i="7"/>
  <c r="K585" i="7"/>
  <c r="K556" i="7"/>
  <c r="K516" i="7"/>
  <c r="K483" i="7"/>
  <c r="K606" i="7"/>
  <c r="K579" i="7"/>
  <c r="K660" i="7"/>
  <c r="L726" i="7"/>
  <c r="K723" i="7"/>
  <c r="K703" i="7"/>
  <c r="K624" i="7"/>
  <c r="K616" i="7"/>
  <c r="K562" i="7"/>
  <c r="K531" i="7"/>
  <c r="K679" i="7"/>
  <c r="K661" i="7"/>
  <c r="K641" i="7"/>
  <c r="K634" i="7"/>
  <c r="K590" i="7"/>
  <c r="K507" i="7"/>
  <c r="K675" i="7"/>
  <c r="K664" i="7"/>
  <c r="K655" i="7"/>
  <c r="K628" i="7"/>
  <c r="K621" i="7"/>
  <c r="K633" i="7"/>
  <c r="K615" i="7"/>
  <c r="K544" i="7"/>
  <c r="L515" i="7"/>
  <c r="K481" i="7"/>
  <c r="K612" i="7"/>
  <c r="K604" i="7"/>
  <c r="K588" i="7"/>
  <c r="K570" i="7"/>
  <c r="K561" i="7"/>
  <c r="K541" i="7"/>
  <c r="K535" i="7"/>
  <c r="K476" i="7"/>
  <c r="K457" i="7"/>
  <c r="K380" i="7"/>
  <c r="K609" i="7"/>
  <c r="K596" i="7"/>
  <c r="K582" i="7"/>
  <c r="K542" i="7"/>
  <c r="K505" i="7"/>
  <c r="K444" i="7"/>
  <c r="L382" i="7"/>
  <c r="K445" i="7"/>
  <c r="K438" i="7"/>
  <c r="K421" i="7"/>
  <c r="K391" i="7"/>
  <c r="K586" i="7"/>
  <c r="K578" i="7"/>
  <c r="K566" i="7"/>
  <c r="K560" i="7"/>
  <c r="K548" i="7"/>
  <c r="K529" i="7"/>
  <c r="L493" i="7"/>
  <c r="K464" i="7"/>
  <c r="K427" i="7"/>
  <c r="K502" i="7"/>
  <c r="K487" i="7"/>
  <c r="K470" i="7"/>
  <c r="K389" i="7"/>
  <c r="K524" i="7"/>
  <c r="K506" i="7"/>
  <c r="K482" i="7"/>
  <c r="K451" i="7"/>
  <c r="K439" i="7"/>
  <c r="K429" i="7"/>
  <c r="K381" i="7"/>
  <c r="L717" i="7"/>
  <c r="L706" i="7"/>
  <c r="L676" i="7"/>
  <c r="L652" i="7"/>
  <c r="L638" i="7"/>
  <c r="L610" i="7"/>
  <c r="L597" i="7"/>
  <c r="L587" i="7"/>
  <c r="L461" i="7"/>
  <c r="L440" i="7"/>
  <c r="L712" i="7"/>
  <c r="L492" i="7"/>
  <c r="L725" i="7"/>
  <c r="L693" i="7"/>
  <c r="L630" i="7"/>
  <c r="L605" i="7"/>
  <c r="L602" i="7"/>
  <c r="L582" i="7"/>
  <c r="L558" i="7"/>
  <c r="L550" i="7"/>
  <c r="K719" i="7"/>
  <c r="K669" i="7"/>
  <c r="K683" i="7"/>
  <c r="K707" i="7"/>
  <c r="K731" i="7"/>
  <c r="K721" i="7"/>
  <c r="K649" i="7"/>
  <c r="K623" i="7"/>
  <c r="K545" i="7"/>
  <c r="K688" i="7"/>
  <c r="K640" i="7"/>
  <c r="K691" i="7"/>
  <c r="K680" i="7"/>
  <c r="K671" i="7"/>
  <c r="K636" i="7"/>
  <c r="K620" i="7"/>
  <c r="L568" i="7"/>
  <c r="K493" i="7"/>
  <c r="L654" i="7"/>
  <c r="K644" i="7"/>
  <c r="K637" i="7"/>
  <c r="K632" i="7"/>
  <c r="K528" i="7"/>
  <c r="K575" i="7"/>
  <c r="K532" i="7"/>
  <c r="K467" i="7"/>
  <c r="K417" i="7"/>
  <c r="K372" i="7"/>
  <c r="K589" i="7"/>
  <c r="L581" i="7"/>
  <c r="K568" i="7"/>
  <c r="K489" i="7"/>
  <c r="K458" i="7"/>
  <c r="K410" i="7"/>
  <c r="K373" i="7"/>
  <c r="K411" i="7"/>
  <c r="K592" i="7"/>
  <c r="K584" i="7"/>
  <c r="K572" i="7"/>
  <c r="K565" i="7"/>
  <c r="K559" i="7"/>
  <c r="K547" i="7"/>
  <c r="K540" i="7"/>
  <c r="K485" i="7"/>
  <c r="K446" i="7"/>
  <c r="K424" i="7"/>
  <c r="K379" i="7"/>
  <c r="K509" i="7"/>
  <c r="K456" i="7"/>
  <c r="K433" i="7"/>
  <c r="K409" i="7"/>
  <c r="K399" i="7"/>
  <c r="K376" i="7"/>
  <c r="K520" i="7"/>
  <c r="K503" i="7"/>
  <c r="K474" i="7"/>
  <c r="K449" i="7"/>
  <c r="K437" i="7"/>
  <c r="K428" i="7"/>
  <c r="K385" i="7"/>
  <c r="K408" i="7"/>
  <c r="K400" i="7"/>
  <c r="L390" i="7"/>
  <c r="L701" i="7"/>
  <c r="L690" i="7"/>
  <c r="L674" i="7"/>
  <c r="L637" i="7"/>
  <c r="L613" i="7"/>
  <c r="L543" i="7"/>
  <c r="L511" i="7"/>
  <c r="L470" i="7"/>
  <c r="L441" i="7"/>
  <c r="L673" i="7"/>
  <c r="L646" i="7"/>
  <c r="L629" i="7"/>
  <c r="K695" i="7"/>
  <c r="L668" i="7"/>
  <c r="K720" i="7"/>
  <c r="K705" i="7"/>
  <c r="K673" i="7"/>
  <c r="K694" i="7"/>
  <c r="K653" i="7"/>
  <c r="K648" i="7"/>
  <c r="K594" i="7"/>
  <c r="K537" i="7"/>
  <c r="K715" i="7"/>
  <c r="K687" i="7"/>
  <c r="K639" i="7"/>
  <c r="K607" i="7"/>
  <c r="K564" i="7"/>
  <c r="K711" i="7"/>
  <c r="K699" i="7"/>
  <c r="K689" i="7"/>
  <c r="K668" i="7"/>
  <c r="K657" i="7"/>
  <c r="K650" i="7"/>
  <c r="K591" i="7"/>
  <c r="K552" i="7"/>
  <c r="K491" i="7"/>
  <c r="K652" i="7"/>
  <c r="K629" i="7"/>
  <c r="K608" i="7"/>
  <c r="K598" i="7"/>
  <c r="K573" i="7"/>
  <c r="K538" i="7"/>
  <c r="K497" i="7"/>
  <c r="K471" i="7"/>
  <c r="K465" i="7"/>
  <c r="K432" i="7"/>
  <c r="K416" i="7"/>
  <c r="K613" i="7"/>
  <c r="K576" i="7"/>
  <c r="L532" i="7"/>
  <c r="K513" i="7"/>
  <c r="K480" i="7"/>
  <c r="K472" i="7"/>
  <c r="K450" i="7"/>
  <c r="K440" i="7"/>
  <c r="L422" i="7"/>
  <c r="K461" i="7"/>
  <c r="K583" i="7"/>
  <c r="K571" i="7"/>
  <c r="L556" i="7"/>
  <c r="K546" i="7"/>
  <c r="L537" i="7"/>
  <c r="L414" i="7"/>
  <c r="K499" i="7"/>
  <c r="K473" i="7"/>
  <c r="K452" i="7"/>
  <c r="K425" i="7"/>
  <c r="K396" i="7"/>
  <c r="L386" i="7"/>
  <c r="K519" i="7"/>
  <c r="K488" i="7"/>
  <c r="K453" i="7"/>
  <c r="K436" i="7"/>
  <c r="K404" i="7"/>
  <c r="L394" i="7"/>
  <c r="K405" i="7"/>
  <c r="K393" i="7"/>
  <c r="K388" i="7"/>
  <c r="K512" i="7"/>
  <c r="K599" i="7"/>
  <c r="K477" i="7"/>
  <c r="K419" i="7"/>
  <c r="K423" i="7"/>
  <c r="K580" i="7"/>
  <c r="K468" i="7"/>
  <c r="L506" i="7"/>
  <c r="K384" i="7"/>
  <c r="K434" i="7"/>
  <c r="K377" i="7"/>
  <c r="L685" i="7"/>
  <c r="L621" i="7"/>
  <c r="L562" i="7"/>
  <c r="L561" i="7"/>
  <c r="L453" i="7"/>
  <c r="L661" i="7"/>
  <c r="L551" i="7"/>
  <c r="L397" i="7"/>
  <c r="L469" i="7"/>
  <c r="L721" i="7"/>
  <c r="L650" i="7"/>
  <c r="L615" i="7"/>
  <c r="L547" i="7"/>
  <c r="L531" i="7"/>
  <c r="L520" i="7"/>
  <c r="L489" i="7"/>
  <c r="L486" i="7"/>
  <c r="L419" i="7"/>
  <c r="L377" i="7"/>
  <c r="L575" i="7"/>
  <c r="L510" i="7"/>
  <c r="L499" i="7"/>
  <c r="L472" i="7"/>
  <c r="L456" i="7"/>
  <c r="L432" i="7"/>
  <c r="L383" i="7"/>
  <c r="L500" i="7"/>
  <c r="L481" i="7"/>
  <c r="L449" i="7"/>
  <c r="L389" i="7"/>
  <c r="L678" i="7"/>
  <c r="K551" i="7"/>
  <c r="K495" i="7"/>
  <c r="K530" i="7"/>
  <c r="K469" i="7"/>
  <c r="K567" i="7"/>
  <c r="K412" i="7"/>
  <c r="K527" i="7"/>
  <c r="K466" i="7"/>
  <c r="K413" i="7"/>
  <c r="L733" i="7"/>
  <c r="L722" i="7"/>
  <c r="L677" i="7"/>
  <c r="L599" i="7"/>
  <c r="L596" i="7"/>
  <c r="L521" i="7"/>
  <c r="L513" i="7"/>
  <c r="L601" i="7"/>
  <c r="L709" i="7"/>
  <c r="L645" i="7"/>
  <c r="L410" i="7"/>
  <c r="L705" i="7"/>
  <c r="L649" i="7"/>
  <c r="L609" i="7"/>
  <c r="L592" i="7"/>
  <c r="L536" i="7"/>
  <c r="L406" i="7"/>
  <c r="L392" i="7"/>
  <c r="L670" i="7"/>
  <c r="K415" i="7"/>
  <c r="K447" i="7"/>
  <c r="K460" i="7"/>
  <c r="K600" i="7"/>
  <c r="K448" i="7"/>
  <c r="K401" i="7"/>
  <c r="K397" i="7"/>
  <c r="K392" i="7"/>
  <c r="L530" i="7"/>
  <c r="L411" i="7"/>
  <c r="L593" i="7"/>
  <c r="L433" i="7"/>
  <c r="L388" i="7"/>
  <c r="L614" i="7"/>
  <c r="L577" i="7"/>
  <c r="L526" i="7"/>
  <c r="L438" i="7"/>
  <c r="L689" i="7"/>
  <c r="L634" i="7"/>
  <c r="L578" i="7"/>
  <c r="L553" i="7"/>
  <c r="L529" i="7"/>
  <c r="L488" i="7"/>
  <c r="L421" i="7"/>
  <c r="L576" i="7"/>
  <c r="L502" i="7"/>
  <c r="L473" i="7"/>
  <c r="L465" i="7"/>
  <c r="L504" i="7"/>
  <c r="L496" i="7"/>
  <c r="L480" i="7"/>
  <c r="L448" i="7"/>
  <c r="L669" i="7"/>
  <c r="L679" i="7"/>
  <c r="L666" i="7"/>
  <c r="K536" i="7"/>
  <c r="K501" i="7"/>
  <c r="K498" i="7"/>
  <c r="K514" i="7"/>
  <c r="K441" i="7"/>
  <c r="K395" i="7"/>
  <c r="L498" i="7"/>
  <c r="K442" i="7"/>
  <c r="K386" i="7"/>
  <c r="L653" i="7"/>
  <c r="L636" i="7"/>
  <c r="L622" i="7"/>
  <c r="L612" i="7"/>
  <c r="L569" i="7"/>
  <c r="L437" i="7"/>
  <c r="L607" i="7"/>
  <c r="L604" i="7"/>
  <c r="L540" i="7"/>
  <c r="L534" i="7"/>
  <c r="L457" i="7"/>
  <c r="L464" i="7"/>
  <c r="L381" i="7"/>
  <c r="L633" i="7"/>
  <c r="L567" i="7"/>
  <c r="L552" i="7"/>
  <c r="L542" i="7"/>
  <c r="L514" i="7"/>
  <c r="L454" i="7"/>
  <c r="L404" i="7"/>
  <c r="L385" i="7"/>
  <c r="L426" i="7"/>
  <c r="L395" i="7"/>
  <c r="L671" i="7"/>
  <c r="L475" i="7"/>
  <c r="L443" i="7"/>
  <c r="L482" i="7"/>
  <c r="L471" i="7"/>
  <c r="L450" i="7"/>
  <c r="L417" i="7"/>
  <c r="L608" i="7"/>
  <c r="L589" i="7"/>
  <c r="L509" i="7"/>
  <c r="L501" i="7"/>
  <c r="L398" i="7"/>
  <c r="L467" i="7"/>
  <c r="L435" i="7"/>
  <c r="L405" i="7"/>
  <c r="L479" i="7"/>
  <c r="L458" i="7"/>
  <c r="L447" i="7"/>
  <c r="L401" i="7"/>
  <c r="L483" i="7"/>
  <c r="L474" i="7"/>
  <c r="L409" i="7"/>
  <c r="L439" i="7"/>
  <c r="L600" i="7"/>
  <c r="L586" i="7"/>
  <c r="L508" i="7"/>
  <c r="L491" i="7"/>
  <c r="L415" i="7"/>
  <c r="L459" i="7"/>
  <c r="L466" i="7"/>
  <c r="L455" i="7"/>
  <c r="L434" i="7"/>
  <c r="L425" i="7"/>
  <c r="L402" i="7"/>
  <c r="L442" i="7"/>
  <c r="L431" i="7"/>
  <c r="L606" i="7"/>
  <c r="L598" i="7"/>
  <c r="L594" i="7"/>
  <c r="L503" i="7"/>
  <c r="L423" i="7"/>
  <c r="L451" i="7"/>
  <c r="L463" i="7"/>
  <c r="I6" i="4"/>
  <c r="D15" i="3"/>
  <c r="Z6" i="4"/>
  <c r="AA6" i="4" s="1"/>
  <c r="K6" i="4"/>
  <c r="L6" i="4" s="1"/>
  <c r="AM6" i="4"/>
  <c r="AO6" i="4"/>
  <c r="AP6" i="4" s="1"/>
  <c r="K6" i="7"/>
  <c r="L6" i="7"/>
  <c r="E14" i="7"/>
  <c r="F14" i="7" s="1"/>
  <c r="G14" i="7"/>
  <c r="H14" i="7" s="1"/>
  <c r="G20" i="7"/>
  <c r="H20" i="7" s="1"/>
  <c r="E20" i="7"/>
  <c r="F20" i="7" s="1"/>
  <c r="G24" i="7"/>
  <c r="H24" i="7" s="1"/>
  <c r="E24" i="7"/>
  <c r="F24" i="7" s="1"/>
  <c r="G30" i="7"/>
  <c r="H30" i="7" s="1"/>
  <c r="E30" i="7"/>
  <c r="F30" i="7" s="1"/>
  <c r="E38" i="7"/>
  <c r="F38" i="7" s="1"/>
  <c r="G38" i="7"/>
  <c r="H38" i="7" s="1"/>
  <c r="G44" i="7"/>
  <c r="H44" i="7" s="1"/>
  <c r="E44" i="7"/>
  <c r="F44" i="7" s="1"/>
  <c r="E50" i="7"/>
  <c r="F50" i="7" s="1"/>
  <c r="G50" i="7"/>
  <c r="H50" i="7" s="1"/>
  <c r="E54" i="7"/>
  <c r="F54" i="7" s="1"/>
  <c r="G54" i="7"/>
  <c r="H54" i="7" s="1"/>
  <c r="E60" i="7"/>
  <c r="F60" i="7" s="1"/>
  <c r="G60" i="7"/>
  <c r="H60" i="7" s="1"/>
  <c r="E64" i="7"/>
  <c r="F64" i="7" s="1"/>
  <c r="G64" i="7"/>
  <c r="H64" i="7" s="1"/>
  <c r="G68" i="7"/>
  <c r="H68" i="7" s="1"/>
  <c r="E68" i="7"/>
  <c r="F68" i="7" s="1"/>
  <c r="E74" i="7"/>
  <c r="F74" i="7" s="1"/>
  <c r="G74" i="7"/>
  <c r="H74" i="7" s="1"/>
  <c r="E78" i="7"/>
  <c r="F78" i="7" s="1"/>
  <c r="G78" i="7"/>
  <c r="H78" i="7" s="1"/>
  <c r="E82" i="7"/>
  <c r="F82" i="7" s="1"/>
  <c r="G82" i="7"/>
  <c r="H82" i="7" s="1"/>
  <c r="G86" i="7"/>
  <c r="H86" i="7" s="1"/>
  <c r="E86" i="7"/>
  <c r="F86" i="7" s="1"/>
  <c r="G90" i="7"/>
  <c r="H90" i="7" s="1"/>
  <c r="E90" i="7"/>
  <c r="F90" i="7" s="1"/>
  <c r="E92" i="7"/>
  <c r="F92" i="7" s="1"/>
  <c r="G92" i="7"/>
  <c r="H92" i="7" s="1"/>
  <c r="E96" i="7"/>
  <c r="F96" i="7" s="1"/>
  <c r="G96" i="7"/>
  <c r="H96" i="7" s="1"/>
  <c r="G100" i="7"/>
  <c r="H100" i="7" s="1"/>
  <c r="E100" i="7"/>
  <c r="F100" i="7" s="1"/>
  <c r="E106" i="7"/>
  <c r="F106" i="7" s="1"/>
  <c r="G106" i="7"/>
  <c r="H106" i="7" s="1"/>
  <c r="G108" i="7"/>
  <c r="H108" i="7" s="1"/>
  <c r="E108" i="7"/>
  <c r="F108" i="7" s="1"/>
  <c r="G112" i="7"/>
  <c r="H112" i="7" s="1"/>
  <c r="E112" i="7"/>
  <c r="F112" i="7" s="1"/>
  <c r="G116" i="7"/>
  <c r="H116" i="7" s="1"/>
  <c r="E116" i="7"/>
  <c r="F116" i="7" s="1"/>
  <c r="E122" i="7"/>
  <c r="F122" i="7" s="1"/>
  <c r="G122" i="7"/>
  <c r="H122" i="7" s="1"/>
  <c r="E128" i="7"/>
  <c r="F128" i="7" s="1"/>
  <c r="G128" i="7"/>
  <c r="H128" i="7" s="1"/>
  <c r="G134" i="7"/>
  <c r="H134" i="7" s="1"/>
  <c r="E134" i="7"/>
  <c r="F134" i="7" s="1"/>
  <c r="E138" i="7"/>
  <c r="F138" i="7" s="1"/>
  <c r="G138" i="7"/>
  <c r="H138" i="7" s="1"/>
  <c r="E142" i="7"/>
  <c r="F142" i="7" s="1"/>
  <c r="G142" i="7"/>
  <c r="H142" i="7" s="1"/>
  <c r="E146" i="7"/>
  <c r="F146" i="7" s="1"/>
  <c r="G146" i="7"/>
  <c r="H146" i="7" s="1"/>
  <c r="E150" i="7"/>
  <c r="F150" i="7" s="1"/>
  <c r="G150" i="7"/>
  <c r="H150" i="7" s="1"/>
  <c r="G154" i="7"/>
  <c r="H154" i="7" s="1"/>
  <c r="E154" i="7"/>
  <c r="F154" i="7" s="1"/>
  <c r="G158" i="7"/>
  <c r="H158" i="7" s="1"/>
  <c r="E158" i="7"/>
  <c r="F158" i="7" s="1"/>
  <c r="G162" i="7"/>
  <c r="H162" i="7" s="1"/>
  <c r="E162" i="7"/>
  <c r="F162" i="7" s="1"/>
  <c r="G166" i="7"/>
  <c r="H166" i="7" s="1"/>
  <c r="E166" i="7"/>
  <c r="F166" i="7" s="1"/>
  <c r="G168" i="7"/>
  <c r="H168" i="7" s="1"/>
  <c r="E168" i="7"/>
  <c r="F168" i="7" s="1"/>
  <c r="G172" i="7"/>
  <c r="H172" i="7" s="1"/>
  <c r="E172" i="7"/>
  <c r="F172" i="7" s="1"/>
  <c r="G176" i="7"/>
  <c r="H176" i="7" s="1"/>
  <c r="E176" i="7"/>
  <c r="F176" i="7" s="1"/>
  <c r="G180" i="7"/>
  <c r="H180" i="7" s="1"/>
  <c r="E180" i="7"/>
  <c r="F180" i="7" s="1"/>
  <c r="E184" i="7"/>
  <c r="F184" i="7" s="1"/>
  <c r="G184" i="7"/>
  <c r="H184" i="7" s="1"/>
  <c r="E188" i="7"/>
  <c r="F188" i="7" s="1"/>
  <c r="G188" i="7"/>
  <c r="H188" i="7" s="1"/>
  <c r="G192" i="7"/>
  <c r="H192" i="7" s="1"/>
  <c r="E192" i="7"/>
  <c r="F192" i="7" s="1"/>
  <c r="G196" i="7"/>
  <c r="H196" i="7" s="1"/>
  <c r="E196" i="7"/>
  <c r="F196" i="7" s="1"/>
  <c r="E198" i="7"/>
  <c r="F198" i="7" s="1"/>
  <c r="G198" i="7"/>
  <c r="H198" i="7" s="1"/>
  <c r="G202" i="7"/>
  <c r="H202" i="7" s="1"/>
  <c r="E202" i="7"/>
  <c r="F202" i="7" s="1"/>
  <c r="G208" i="7"/>
  <c r="H208" i="7" s="1"/>
  <c r="E208" i="7"/>
  <c r="F208" i="7" s="1"/>
  <c r="E212" i="7"/>
  <c r="F212" i="7" s="1"/>
  <c r="G212" i="7"/>
  <c r="H212" i="7" s="1"/>
  <c r="G216" i="7"/>
  <c r="H216" i="7" s="1"/>
  <c r="E216" i="7"/>
  <c r="F216" i="7" s="1"/>
  <c r="E220" i="7"/>
  <c r="F220" i="7" s="1"/>
  <c r="G220" i="7"/>
  <c r="H220" i="7" s="1"/>
  <c r="G224" i="7"/>
  <c r="H224" i="7" s="1"/>
  <c r="E224" i="7"/>
  <c r="F224" i="7" s="1"/>
  <c r="E228" i="7"/>
  <c r="F228" i="7" s="1"/>
  <c r="G228" i="7"/>
  <c r="H228" i="7" s="1"/>
  <c r="G230" i="7"/>
  <c r="H230" i="7" s="1"/>
  <c r="E230" i="7"/>
  <c r="F230" i="7" s="1"/>
  <c r="E234" i="7"/>
  <c r="F234" i="7" s="1"/>
  <c r="G234" i="7"/>
  <c r="H234" i="7" s="1"/>
  <c r="G238" i="7"/>
  <c r="H238" i="7" s="1"/>
  <c r="E238" i="7"/>
  <c r="F238" i="7" s="1"/>
  <c r="E242" i="7"/>
  <c r="F242" i="7" s="1"/>
  <c r="G242" i="7"/>
  <c r="H242" i="7" s="1"/>
  <c r="G246" i="7"/>
  <c r="H246" i="7" s="1"/>
  <c r="E246" i="7"/>
  <c r="F246" i="7" s="1"/>
  <c r="E250" i="7"/>
  <c r="F250" i="7" s="1"/>
  <c r="G250" i="7"/>
  <c r="H250" i="7" s="1"/>
  <c r="G254" i="7"/>
  <c r="H254" i="7" s="1"/>
  <c r="E254" i="7"/>
  <c r="F254" i="7" s="1"/>
  <c r="E258" i="7"/>
  <c r="F258" i="7" s="1"/>
  <c r="G258" i="7"/>
  <c r="H258" i="7" s="1"/>
  <c r="G262" i="7"/>
  <c r="H262" i="7" s="1"/>
  <c r="E262" i="7"/>
  <c r="F262" i="7" s="1"/>
  <c r="E266" i="7"/>
  <c r="F266" i="7" s="1"/>
  <c r="G266" i="7"/>
  <c r="H266" i="7" s="1"/>
  <c r="G270" i="7"/>
  <c r="H270" i="7" s="1"/>
  <c r="E270" i="7"/>
  <c r="F270" i="7" s="1"/>
  <c r="E274" i="7"/>
  <c r="F274" i="7" s="1"/>
  <c r="G274" i="7"/>
  <c r="H274" i="7" s="1"/>
  <c r="E278" i="7"/>
  <c r="F278" i="7" s="1"/>
  <c r="G278" i="7"/>
  <c r="H278" i="7" s="1"/>
  <c r="E282" i="7"/>
  <c r="F282" i="7" s="1"/>
  <c r="G282" i="7"/>
  <c r="H282" i="7" s="1"/>
  <c r="E284" i="7"/>
  <c r="F284" i="7" s="1"/>
  <c r="G284" i="7"/>
  <c r="H284" i="7" s="1"/>
  <c r="G288" i="7"/>
  <c r="H288" i="7" s="1"/>
  <c r="E288" i="7"/>
  <c r="F288" i="7" s="1"/>
  <c r="E290" i="7"/>
  <c r="F290" i="7" s="1"/>
  <c r="G290" i="7"/>
  <c r="H290" i="7" s="1"/>
  <c r="E292" i="7"/>
  <c r="F292" i="7" s="1"/>
  <c r="G292" i="7"/>
  <c r="H292" i="7" s="1"/>
  <c r="G296" i="7"/>
  <c r="H296" i="7" s="1"/>
  <c r="E296" i="7"/>
  <c r="F296" i="7" s="1"/>
  <c r="E298" i="7"/>
  <c r="F298" i="7" s="1"/>
  <c r="G298" i="7"/>
  <c r="H298" i="7" s="1"/>
  <c r="E300" i="7"/>
  <c r="F300" i="7" s="1"/>
  <c r="G300" i="7"/>
  <c r="H300" i="7" s="1"/>
  <c r="G302" i="7"/>
  <c r="H302" i="7" s="1"/>
  <c r="E302" i="7"/>
  <c r="F302" i="7" s="1"/>
  <c r="G304" i="7"/>
  <c r="H304" i="7" s="1"/>
  <c r="E304" i="7"/>
  <c r="F304" i="7" s="1"/>
  <c r="E306" i="7"/>
  <c r="F306" i="7" s="1"/>
  <c r="G306" i="7"/>
  <c r="H306" i="7" s="1"/>
  <c r="E308" i="7"/>
  <c r="F308" i="7" s="1"/>
  <c r="G308" i="7"/>
  <c r="H308" i="7" s="1"/>
  <c r="G310" i="7"/>
  <c r="H310" i="7" s="1"/>
  <c r="E310" i="7"/>
  <c r="F310" i="7" s="1"/>
  <c r="E314" i="7"/>
  <c r="F314" i="7" s="1"/>
  <c r="G314" i="7"/>
  <c r="H314" i="7" s="1"/>
  <c r="E316" i="7"/>
  <c r="F316" i="7" s="1"/>
  <c r="G316" i="7"/>
  <c r="H316" i="7" s="1"/>
  <c r="G318" i="7"/>
  <c r="H318" i="7" s="1"/>
  <c r="E318" i="7"/>
  <c r="F318" i="7" s="1"/>
  <c r="G320" i="7"/>
  <c r="H320" i="7" s="1"/>
  <c r="E320" i="7"/>
  <c r="F320" i="7" s="1"/>
  <c r="E322" i="7"/>
  <c r="F322" i="7" s="1"/>
  <c r="G322" i="7"/>
  <c r="H322" i="7" s="1"/>
  <c r="E324" i="7"/>
  <c r="F324" i="7" s="1"/>
  <c r="G324" i="7"/>
  <c r="H324" i="7" s="1"/>
  <c r="G326" i="7"/>
  <c r="H326" i="7" s="1"/>
  <c r="E326" i="7"/>
  <c r="F326" i="7" s="1"/>
  <c r="G328" i="7"/>
  <c r="H328" i="7" s="1"/>
  <c r="E328" i="7"/>
  <c r="F328" i="7" s="1"/>
  <c r="E330" i="7"/>
  <c r="F330" i="7" s="1"/>
  <c r="G330" i="7"/>
  <c r="H330" i="7" s="1"/>
  <c r="E332" i="7"/>
  <c r="F332" i="7" s="1"/>
  <c r="G332" i="7"/>
  <c r="H332" i="7" s="1"/>
  <c r="G334" i="7"/>
  <c r="H334" i="7" s="1"/>
  <c r="E334" i="7"/>
  <c r="F334" i="7" s="1"/>
  <c r="G336" i="7"/>
  <c r="H336" i="7" s="1"/>
  <c r="E336" i="7"/>
  <c r="F336" i="7" s="1"/>
  <c r="E338" i="7"/>
  <c r="F338" i="7" s="1"/>
  <c r="G338" i="7"/>
  <c r="H338" i="7" s="1"/>
  <c r="E340" i="7"/>
  <c r="F340" i="7" s="1"/>
  <c r="G340" i="7"/>
  <c r="H340" i="7" s="1"/>
  <c r="E342" i="7"/>
  <c r="F342" i="7" s="1"/>
  <c r="G342" i="7"/>
  <c r="H342" i="7" s="1"/>
  <c r="G344" i="7"/>
  <c r="H344" i="7" s="1"/>
  <c r="E344" i="7"/>
  <c r="F344" i="7" s="1"/>
  <c r="E346" i="7"/>
  <c r="F346" i="7" s="1"/>
  <c r="G346" i="7"/>
  <c r="H346" i="7" s="1"/>
  <c r="G348" i="7"/>
  <c r="H348" i="7" s="1"/>
  <c r="E348" i="7"/>
  <c r="F348" i="7" s="1"/>
  <c r="E350" i="7"/>
  <c r="F350" i="7" s="1"/>
  <c r="G350" i="7"/>
  <c r="H350" i="7" s="1"/>
  <c r="E352" i="7"/>
  <c r="F352" i="7" s="1"/>
  <c r="G352" i="7"/>
  <c r="H352" i="7" s="1"/>
  <c r="G354" i="7"/>
  <c r="H354" i="7" s="1"/>
  <c r="E354" i="7"/>
  <c r="F354" i="7" s="1"/>
  <c r="G356" i="7"/>
  <c r="H356" i="7" s="1"/>
  <c r="E356" i="7"/>
  <c r="F356" i="7" s="1"/>
  <c r="E358" i="7"/>
  <c r="F358" i="7" s="1"/>
  <c r="G358" i="7"/>
  <c r="H358" i="7" s="1"/>
  <c r="E360" i="7"/>
  <c r="F360" i="7" s="1"/>
  <c r="G360" i="7"/>
  <c r="H360" i="7" s="1"/>
  <c r="E362" i="7"/>
  <c r="F362" i="7" s="1"/>
  <c r="G362" i="7"/>
  <c r="H362" i="7" s="1"/>
  <c r="E364" i="7"/>
  <c r="F364" i="7" s="1"/>
  <c r="G364" i="7"/>
  <c r="H364" i="7" s="1"/>
  <c r="G366" i="7"/>
  <c r="H366" i="7" s="1"/>
  <c r="E366" i="7"/>
  <c r="F366" i="7" s="1"/>
  <c r="G368" i="7"/>
  <c r="H368" i="7" s="1"/>
  <c r="E368" i="7"/>
  <c r="F368" i="7" s="1"/>
  <c r="E370" i="7"/>
  <c r="F370" i="7" s="1"/>
  <c r="G370" i="7"/>
  <c r="H370" i="7" s="1"/>
  <c r="E8" i="7"/>
  <c r="F8" i="7" s="1"/>
  <c r="G8" i="7"/>
  <c r="H8" i="7" s="1"/>
  <c r="G12" i="7"/>
  <c r="H12" i="7" s="1"/>
  <c r="E12" i="7"/>
  <c r="F12" i="7" s="1"/>
  <c r="E16" i="7"/>
  <c r="F16" i="7" s="1"/>
  <c r="G16" i="7"/>
  <c r="H16" i="7" s="1"/>
  <c r="E22" i="7"/>
  <c r="F22" i="7" s="1"/>
  <c r="G22" i="7"/>
  <c r="H22" i="7" s="1"/>
  <c r="E28" i="7"/>
  <c r="F28" i="7" s="1"/>
  <c r="G28" i="7"/>
  <c r="H28" i="7" s="1"/>
  <c r="E32" i="7"/>
  <c r="F32" i="7" s="1"/>
  <c r="G32" i="7"/>
  <c r="H32" i="7" s="1"/>
  <c r="G36" i="7"/>
  <c r="H36" i="7" s="1"/>
  <c r="E36" i="7"/>
  <c r="F36" i="7" s="1"/>
  <c r="E40" i="7"/>
  <c r="F40" i="7" s="1"/>
  <c r="G40" i="7"/>
  <c r="H40" i="7" s="1"/>
  <c r="G48" i="7"/>
  <c r="H48" i="7" s="1"/>
  <c r="E48" i="7"/>
  <c r="F48" i="7" s="1"/>
  <c r="E58" i="7"/>
  <c r="F58" i="7" s="1"/>
  <c r="G58" i="7"/>
  <c r="H58" i="7" s="1"/>
  <c r="E72" i="7"/>
  <c r="F72" i="7" s="1"/>
  <c r="G72" i="7"/>
  <c r="H72" i="7" s="1"/>
  <c r="E102" i="7"/>
  <c r="F102" i="7" s="1"/>
  <c r="G102" i="7"/>
  <c r="H102" i="7" s="1"/>
  <c r="E7" i="7"/>
  <c r="F7" i="7" s="1"/>
  <c r="G7" i="7"/>
  <c r="H7" i="7" s="1"/>
  <c r="E9" i="7"/>
  <c r="F9" i="7" s="1"/>
  <c r="G9" i="7"/>
  <c r="H9" i="7" s="1"/>
  <c r="G11" i="7"/>
  <c r="H11" i="7" s="1"/>
  <c r="E11" i="7"/>
  <c r="F11" i="7" s="1"/>
  <c r="G13" i="7"/>
  <c r="H13" i="7" s="1"/>
  <c r="E13" i="7"/>
  <c r="F13" i="7" s="1"/>
  <c r="E15" i="7"/>
  <c r="F15" i="7" s="1"/>
  <c r="G15" i="7"/>
  <c r="H15" i="7" s="1"/>
  <c r="E17" i="7"/>
  <c r="F17" i="7" s="1"/>
  <c r="G17" i="7"/>
  <c r="H17" i="7" s="1"/>
  <c r="G19" i="7"/>
  <c r="H19" i="7" s="1"/>
  <c r="E19" i="7"/>
  <c r="F19" i="7" s="1"/>
  <c r="G21" i="7"/>
  <c r="H21" i="7" s="1"/>
  <c r="E21" i="7"/>
  <c r="F21" i="7" s="1"/>
  <c r="G23" i="7"/>
  <c r="H23" i="7" s="1"/>
  <c r="E23" i="7"/>
  <c r="F23" i="7" s="1"/>
  <c r="G25" i="7"/>
  <c r="H25" i="7" s="1"/>
  <c r="E25" i="7"/>
  <c r="F25" i="7" s="1"/>
  <c r="E27" i="7"/>
  <c r="F27" i="7" s="1"/>
  <c r="G27" i="7"/>
  <c r="H27" i="7" s="1"/>
  <c r="G29" i="7"/>
  <c r="H29" i="7" s="1"/>
  <c r="E29" i="7"/>
  <c r="F29" i="7" s="1"/>
  <c r="E31" i="7"/>
  <c r="F31" i="7" s="1"/>
  <c r="G31" i="7"/>
  <c r="H31" i="7" s="1"/>
  <c r="E33" i="7"/>
  <c r="F33" i="7" s="1"/>
  <c r="G33" i="7"/>
  <c r="H33" i="7" s="1"/>
  <c r="G35" i="7"/>
  <c r="H35" i="7" s="1"/>
  <c r="E35" i="7"/>
  <c r="F35" i="7" s="1"/>
  <c r="E37" i="7"/>
  <c r="F37" i="7" s="1"/>
  <c r="G37" i="7"/>
  <c r="H37" i="7" s="1"/>
  <c r="E39" i="7"/>
  <c r="F39" i="7" s="1"/>
  <c r="G39" i="7"/>
  <c r="H39" i="7" s="1"/>
  <c r="E41" i="7"/>
  <c r="F41" i="7" s="1"/>
  <c r="G41" i="7"/>
  <c r="H41" i="7" s="1"/>
  <c r="G43" i="7"/>
  <c r="H43" i="7" s="1"/>
  <c r="E43" i="7"/>
  <c r="F43" i="7" s="1"/>
  <c r="G45" i="7"/>
  <c r="H45" i="7" s="1"/>
  <c r="E45" i="7"/>
  <c r="F45" i="7" s="1"/>
  <c r="E47" i="7"/>
  <c r="F47" i="7" s="1"/>
  <c r="G47" i="7"/>
  <c r="H47" i="7" s="1"/>
  <c r="G49" i="7"/>
  <c r="H49" i="7" s="1"/>
  <c r="E49" i="7"/>
  <c r="F49" i="7" s="1"/>
  <c r="E51" i="7"/>
  <c r="F51" i="7" s="1"/>
  <c r="G51" i="7"/>
  <c r="H51" i="7" s="1"/>
  <c r="G53" i="7"/>
  <c r="H53" i="7" s="1"/>
  <c r="E53" i="7"/>
  <c r="F53" i="7" s="1"/>
  <c r="G55" i="7"/>
  <c r="H55" i="7" s="1"/>
  <c r="E55" i="7"/>
  <c r="F55" i="7" s="1"/>
  <c r="G57" i="7"/>
  <c r="H57" i="7" s="1"/>
  <c r="E57" i="7"/>
  <c r="F57" i="7" s="1"/>
  <c r="E59" i="7"/>
  <c r="F59" i="7" s="1"/>
  <c r="G59" i="7"/>
  <c r="H59" i="7" s="1"/>
  <c r="G61" i="7"/>
  <c r="H61" i="7" s="1"/>
  <c r="E61" i="7"/>
  <c r="F61" i="7" s="1"/>
  <c r="E63" i="7"/>
  <c r="F63" i="7" s="1"/>
  <c r="G63" i="7"/>
  <c r="H63" i="7" s="1"/>
  <c r="E65" i="7"/>
  <c r="F65" i="7" s="1"/>
  <c r="G65" i="7"/>
  <c r="H65" i="7" s="1"/>
  <c r="G67" i="7"/>
  <c r="H67" i="7" s="1"/>
  <c r="E67" i="7"/>
  <c r="F67" i="7" s="1"/>
  <c r="E69" i="7"/>
  <c r="F69" i="7" s="1"/>
  <c r="G69" i="7"/>
  <c r="H69" i="7" s="1"/>
  <c r="E71" i="7"/>
  <c r="F71" i="7" s="1"/>
  <c r="G71" i="7"/>
  <c r="H71" i="7" s="1"/>
  <c r="E73" i="7"/>
  <c r="F73" i="7" s="1"/>
  <c r="G73" i="7"/>
  <c r="H73" i="7" s="1"/>
  <c r="G75" i="7"/>
  <c r="H75" i="7" s="1"/>
  <c r="E75" i="7"/>
  <c r="F75" i="7" s="1"/>
  <c r="E77" i="7"/>
  <c r="F77" i="7" s="1"/>
  <c r="G77" i="7"/>
  <c r="H77" i="7" s="1"/>
  <c r="G79" i="7"/>
  <c r="H79" i="7" s="1"/>
  <c r="E79" i="7"/>
  <c r="F79" i="7" s="1"/>
  <c r="G81" i="7"/>
  <c r="H81" i="7" s="1"/>
  <c r="E81" i="7"/>
  <c r="F81" i="7" s="1"/>
  <c r="E83" i="7"/>
  <c r="F83" i="7" s="1"/>
  <c r="G83" i="7"/>
  <c r="H83" i="7" s="1"/>
  <c r="G85" i="7"/>
  <c r="H85" i="7" s="1"/>
  <c r="E85" i="7"/>
  <c r="F85" i="7" s="1"/>
  <c r="G87" i="7"/>
  <c r="H87" i="7" s="1"/>
  <c r="E87" i="7"/>
  <c r="F87" i="7" s="1"/>
  <c r="G89" i="7"/>
  <c r="H89" i="7" s="1"/>
  <c r="E89" i="7"/>
  <c r="F89" i="7" s="1"/>
  <c r="E91" i="7"/>
  <c r="F91" i="7" s="1"/>
  <c r="G91" i="7"/>
  <c r="H91" i="7" s="1"/>
  <c r="G93" i="7"/>
  <c r="H93" i="7" s="1"/>
  <c r="E93" i="7"/>
  <c r="F93" i="7" s="1"/>
  <c r="E95" i="7"/>
  <c r="F95" i="7" s="1"/>
  <c r="G95" i="7"/>
  <c r="H95" i="7" s="1"/>
  <c r="E97" i="7"/>
  <c r="F97" i="7" s="1"/>
  <c r="G97" i="7"/>
  <c r="H97" i="7" s="1"/>
  <c r="G99" i="7"/>
  <c r="H99" i="7" s="1"/>
  <c r="E99" i="7"/>
  <c r="F99" i="7" s="1"/>
  <c r="E101" i="7"/>
  <c r="F101" i="7" s="1"/>
  <c r="G101" i="7"/>
  <c r="H101" i="7" s="1"/>
  <c r="E103" i="7"/>
  <c r="F103" i="7" s="1"/>
  <c r="G103" i="7"/>
  <c r="H103" i="7" s="1"/>
  <c r="E105" i="7"/>
  <c r="F105" i="7" s="1"/>
  <c r="G105" i="7"/>
  <c r="H105" i="7" s="1"/>
  <c r="G107" i="7"/>
  <c r="H107" i="7" s="1"/>
  <c r="E107" i="7"/>
  <c r="F107" i="7" s="1"/>
  <c r="E109" i="7"/>
  <c r="F109" i="7" s="1"/>
  <c r="G109" i="7"/>
  <c r="H109" i="7" s="1"/>
  <c r="E111" i="7"/>
  <c r="F111" i="7" s="1"/>
  <c r="G111" i="7"/>
  <c r="H111" i="7" s="1"/>
  <c r="E113" i="7"/>
  <c r="F113" i="7" s="1"/>
  <c r="G113" i="7"/>
  <c r="H113" i="7" s="1"/>
  <c r="G115" i="7"/>
  <c r="H115" i="7" s="1"/>
  <c r="E115" i="7"/>
  <c r="F115" i="7" s="1"/>
  <c r="G117" i="7"/>
  <c r="H117" i="7" s="1"/>
  <c r="E117" i="7"/>
  <c r="F117" i="7" s="1"/>
  <c r="E119" i="7"/>
  <c r="F119" i="7" s="1"/>
  <c r="G119" i="7"/>
  <c r="H119" i="7" s="1"/>
  <c r="G121" i="7"/>
  <c r="H121" i="7" s="1"/>
  <c r="E121" i="7"/>
  <c r="F121" i="7" s="1"/>
  <c r="E123" i="7"/>
  <c r="F123" i="7" s="1"/>
  <c r="G123" i="7"/>
  <c r="H123" i="7" s="1"/>
  <c r="E125" i="7"/>
  <c r="F125" i="7" s="1"/>
  <c r="G125" i="7"/>
  <c r="H125" i="7" s="1"/>
  <c r="E127" i="7"/>
  <c r="F127" i="7" s="1"/>
  <c r="G127" i="7"/>
  <c r="H127" i="7" s="1"/>
  <c r="E129" i="7"/>
  <c r="F129" i="7" s="1"/>
  <c r="G129" i="7"/>
  <c r="H129" i="7" s="1"/>
  <c r="E131" i="7"/>
  <c r="F131" i="7" s="1"/>
  <c r="G131" i="7"/>
  <c r="H131" i="7" s="1"/>
  <c r="E133" i="7"/>
  <c r="F133" i="7" s="1"/>
  <c r="G133" i="7"/>
  <c r="H133" i="7" s="1"/>
  <c r="G135" i="7"/>
  <c r="H135" i="7" s="1"/>
  <c r="E135" i="7"/>
  <c r="F135" i="7" s="1"/>
  <c r="E137" i="7"/>
  <c r="F137" i="7" s="1"/>
  <c r="G137" i="7"/>
  <c r="H137" i="7" s="1"/>
  <c r="E139" i="7"/>
  <c r="F139" i="7" s="1"/>
  <c r="G139" i="7"/>
  <c r="H139" i="7" s="1"/>
  <c r="E141" i="7"/>
  <c r="F141" i="7" s="1"/>
  <c r="G141" i="7"/>
  <c r="H141" i="7" s="1"/>
  <c r="E143" i="7"/>
  <c r="F143" i="7" s="1"/>
  <c r="G143" i="7"/>
  <c r="H143" i="7" s="1"/>
  <c r="E145" i="7"/>
  <c r="F145" i="7" s="1"/>
  <c r="G145" i="7"/>
  <c r="H145" i="7" s="1"/>
  <c r="E147" i="7"/>
  <c r="F147" i="7" s="1"/>
  <c r="G147" i="7"/>
  <c r="H147" i="7" s="1"/>
  <c r="G149" i="7"/>
  <c r="H149" i="7" s="1"/>
  <c r="E149" i="7"/>
  <c r="F149" i="7" s="1"/>
  <c r="E151" i="7"/>
  <c r="F151" i="7" s="1"/>
  <c r="G151" i="7"/>
  <c r="H151" i="7" s="1"/>
  <c r="E153" i="7"/>
  <c r="F153" i="7" s="1"/>
  <c r="G153" i="7"/>
  <c r="H153" i="7" s="1"/>
  <c r="E155" i="7"/>
  <c r="F155" i="7" s="1"/>
  <c r="G155" i="7"/>
  <c r="H155" i="7" s="1"/>
  <c r="E157" i="7"/>
  <c r="F157" i="7" s="1"/>
  <c r="G157" i="7"/>
  <c r="H157" i="7" s="1"/>
  <c r="E159" i="7"/>
  <c r="F159" i="7" s="1"/>
  <c r="G159" i="7"/>
  <c r="H159" i="7" s="1"/>
  <c r="E161" i="7"/>
  <c r="F161" i="7" s="1"/>
  <c r="G161" i="7"/>
  <c r="H161" i="7" s="1"/>
  <c r="E163" i="7"/>
  <c r="F163" i="7" s="1"/>
  <c r="G163" i="7"/>
  <c r="H163" i="7" s="1"/>
  <c r="E165" i="7"/>
  <c r="F165" i="7" s="1"/>
  <c r="G165" i="7"/>
  <c r="H165" i="7" s="1"/>
  <c r="G167" i="7"/>
  <c r="H167" i="7" s="1"/>
  <c r="E167" i="7"/>
  <c r="F167" i="7" s="1"/>
  <c r="E169" i="7"/>
  <c r="F169" i="7" s="1"/>
  <c r="G169" i="7"/>
  <c r="H169" i="7" s="1"/>
  <c r="E171" i="7"/>
  <c r="F171" i="7" s="1"/>
  <c r="G171" i="7"/>
  <c r="H171" i="7" s="1"/>
  <c r="E173" i="7"/>
  <c r="F173" i="7" s="1"/>
  <c r="G173" i="7"/>
  <c r="H173" i="7" s="1"/>
  <c r="E175" i="7"/>
  <c r="F175" i="7" s="1"/>
  <c r="G175" i="7"/>
  <c r="H175" i="7" s="1"/>
  <c r="E177" i="7"/>
  <c r="F177" i="7" s="1"/>
  <c r="G177" i="7"/>
  <c r="H177" i="7" s="1"/>
  <c r="E179" i="7"/>
  <c r="F179" i="7" s="1"/>
  <c r="G179" i="7"/>
  <c r="H179" i="7" s="1"/>
  <c r="G181" i="7"/>
  <c r="H181" i="7" s="1"/>
  <c r="E181" i="7"/>
  <c r="F181" i="7" s="1"/>
  <c r="E183" i="7"/>
  <c r="F183" i="7" s="1"/>
  <c r="G183" i="7"/>
  <c r="H183" i="7" s="1"/>
  <c r="E185" i="7"/>
  <c r="F185" i="7" s="1"/>
  <c r="G185" i="7"/>
  <c r="H185" i="7" s="1"/>
  <c r="E187" i="7"/>
  <c r="F187" i="7" s="1"/>
  <c r="G187" i="7"/>
  <c r="H187" i="7" s="1"/>
  <c r="E189" i="7"/>
  <c r="F189" i="7" s="1"/>
  <c r="G189" i="7"/>
  <c r="H189" i="7" s="1"/>
  <c r="E191" i="7"/>
  <c r="F191" i="7" s="1"/>
  <c r="G191" i="7"/>
  <c r="H191" i="7" s="1"/>
  <c r="E193" i="7"/>
  <c r="F193" i="7" s="1"/>
  <c r="G193" i="7"/>
  <c r="H193" i="7" s="1"/>
  <c r="E195" i="7"/>
  <c r="F195" i="7" s="1"/>
  <c r="G195" i="7"/>
  <c r="H195" i="7" s="1"/>
  <c r="G197" i="7"/>
  <c r="H197" i="7" s="1"/>
  <c r="E197" i="7"/>
  <c r="F197" i="7" s="1"/>
  <c r="E199" i="7"/>
  <c r="F199" i="7" s="1"/>
  <c r="G199" i="7"/>
  <c r="H199" i="7" s="1"/>
  <c r="G201" i="7"/>
  <c r="H201" i="7" s="1"/>
  <c r="E201" i="7"/>
  <c r="F201" i="7" s="1"/>
  <c r="E203" i="7"/>
  <c r="F203" i="7" s="1"/>
  <c r="G203" i="7"/>
  <c r="H203" i="7" s="1"/>
  <c r="E205" i="7"/>
  <c r="F205" i="7" s="1"/>
  <c r="G205" i="7"/>
  <c r="H205" i="7" s="1"/>
  <c r="G207" i="7"/>
  <c r="H207" i="7" s="1"/>
  <c r="E207" i="7"/>
  <c r="F207" i="7" s="1"/>
  <c r="E209" i="7"/>
  <c r="F209" i="7" s="1"/>
  <c r="G209" i="7"/>
  <c r="H209" i="7" s="1"/>
  <c r="E211" i="7"/>
  <c r="F211" i="7" s="1"/>
  <c r="G211" i="7"/>
  <c r="H211" i="7" s="1"/>
  <c r="G213" i="7"/>
  <c r="H213" i="7" s="1"/>
  <c r="E213" i="7"/>
  <c r="F213" i="7" s="1"/>
  <c r="G215" i="7"/>
  <c r="H215" i="7" s="1"/>
  <c r="E215" i="7"/>
  <c r="F215" i="7" s="1"/>
  <c r="E217" i="7"/>
  <c r="F217" i="7" s="1"/>
  <c r="G217" i="7"/>
  <c r="H217" i="7" s="1"/>
  <c r="E219" i="7"/>
  <c r="F219" i="7" s="1"/>
  <c r="G219" i="7"/>
  <c r="H219" i="7" s="1"/>
  <c r="G221" i="7"/>
  <c r="H221" i="7" s="1"/>
  <c r="E221" i="7"/>
  <c r="F221" i="7" s="1"/>
  <c r="G223" i="7"/>
  <c r="H223" i="7" s="1"/>
  <c r="E223" i="7"/>
  <c r="F223" i="7" s="1"/>
  <c r="E225" i="7"/>
  <c r="F225" i="7" s="1"/>
  <c r="G225" i="7"/>
  <c r="H225" i="7" s="1"/>
  <c r="E227" i="7"/>
  <c r="F227" i="7" s="1"/>
  <c r="G227" i="7"/>
  <c r="H227" i="7" s="1"/>
  <c r="G229" i="7"/>
  <c r="H229" i="7" s="1"/>
  <c r="E229" i="7"/>
  <c r="F229" i="7" s="1"/>
  <c r="G231" i="7"/>
  <c r="H231" i="7" s="1"/>
  <c r="E231" i="7"/>
  <c r="F231" i="7" s="1"/>
  <c r="E233" i="7"/>
  <c r="F233" i="7" s="1"/>
  <c r="G233" i="7"/>
  <c r="H233" i="7" s="1"/>
  <c r="E235" i="7"/>
  <c r="F235" i="7" s="1"/>
  <c r="G235" i="7"/>
  <c r="H235" i="7" s="1"/>
  <c r="G237" i="7"/>
  <c r="H237" i="7" s="1"/>
  <c r="E237" i="7"/>
  <c r="F237" i="7" s="1"/>
  <c r="G239" i="7"/>
  <c r="H239" i="7" s="1"/>
  <c r="E239" i="7"/>
  <c r="F239" i="7" s="1"/>
  <c r="E241" i="7"/>
  <c r="F241" i="7" s="1"/>
  <c r="G241" i="7"/>
  <c r="H241" i="7" s="1"/>
  <c r="E243" i="7"/>
  <c r="F243" i="7" s="1"/>
  <c r="G243" i="7"/>
  <c r="H243" i="7" s="1"/>
  <c r="G245" i="7"/>
  <c r="H245" i="7" s="1"/>
  <c r="E245" i="7"/>
  <c r="F245" i="7" s="1"/>
  <c r="G247" i="7"/>
  <c r="H247" i="7" s="1"/>
  <c r="E247" i="7"/>
  <c r="F247" i="7" s="1"/>
  <c r="E249" i="7"/>
  <c r="F249" i="7" s="1"/>
  <c r="G249" i="7"/>
  <c r="H249" i="7" s="1"/>
  <c r="E251" i="7"/>
  <c r="F251" i="7" s="1"/>
  <c r="G251" i="7"/>
  <c r="H251" i="7" s="1"/>
  <c r="G253" i="7"/>
  <c r="H253" i="7" s="1"/>
  <c r="E253" i="7"/>
  <c r="F253" i="7" s="1"/>
  <c r="G255" i="7"/>
  <c r="H255" i="7" s="1"/>
  <c r="E255" i="7"/>
  <c r="F255" i="7" s="1"/>
  <c r="E257" i="7"/>
  <c r="F257" i="7" s="1"/>
  <c r="G257" i="7"/>
  <c r="H257" i="7" s="1"/>
  <c r="E259" i="7"/>
  <c r="F259" i="7" s="1"/>
  <c r="G259" i="7"/>
  <c r="H259" i="7" s="1"/>
  <c r="G261" i="7"/>
  <c r="H261" i="7" s="1"/>
  <c r="E261" i="7"/>
  <c r="F261" i="7" s="1"/>
  <c r="G263" i="7"/>
  <c r="H263" i="7" s="1"/>
  <c r="E263" i="7"/>
  <c r="F263" i="7" s="1"/>
  <c r="E265" i="7"/>
  <c r="F265" i="7" s="1"/>
  <c r="G265" i="7"/>
  <c r="H265" i="7" s="1"/>
  <c r="E267" i="7"/>
  <c r="F267" i="7" s="1"/>
  <c r="G267" i="7"/>
  <c r="H267" i="7" s="1"/>
  <c r="G269" i="7"/>
  <c r="H269" i="7" s="1"/>
  <c r="E269" i="7"/>
  <c r="F269" i="7" s="1"/>
  <c r="G271" i="7"/>
  <c r="H271" i="7" s="1"/>
  <c r="E271" i="7"/>
  <c r="F271" i="7" s="1"/>
  <c r="E273" i="7"/>
  <c r="F273" i="7" s="1"/>
  <c r="G273" i="7"/>
  <c r="H273" i="7" s="1"/>
  <c r="E275" i="7"/>
  <c r="F275" i="7" s="1"/>
  <c r="G275" i="7"/>
  <c r="H275" i="7" s="1"/>
  <c r="G277" i="7"/>
  <c r="H277" i="7" s="1"/>
  <c r="E277" i="7"/>
  <c r="F277" i="7" s="1"/>
  <c r="G279" i="7"/>
  <c r="H279" i="7" s="1"/>
  <c r="E279" i="7"/>
  <c r="F279" i="7" s="1"/>
  <c r="E281" i="7"/>
  <c r="F281" i="7" s="1"/>
  <c r="G281" i="7"/>
  <c r="H281" i="7" s="1"/>
  <c r="E283" i="7"/>
  <c r="F283" i="7" s="1"/>
  <c r="G283" i="7"/>
  <c r="H283" i="7" s="1"/>
  <c r="G285" i="7"/>
  <c r="H285" i="7" s="1"/>
  <c r="E285" i="7"/>
  <c r="F285" i="7" s="1"/>
  <c r="G287" i="7"/>
  <c r="H287" i="7" s="1"/>
  <c r="E287" i="7"/>
  <c r="F287" i="7" s="1"/>
  <c r="E289" i="7"/>
  <c r="F289" i="7" s="1"/>
  <c r="G289" i="7"/>
  <c r="H289" i="7" s="1"/>
  <c r="E291" i="7"/>
  <c r="F291" i="7" s="1"/>
  <c r="G291" i="7"/>
  <c r="H291" i="7" s="1"/>
  <c r="G293" i="7"/>
  <c r="H293" i="7" s="1"/>
  <c r="E293" i="7"/>
  <c r="F293" i="7" s="1"/>
  <c r="G295" i="7"/>
  <c r="H295" i="7" s="1"/>
  <c r="E295" i="7"/>
  <c r="F295" i="7" s="1"/>
  <c r="E297" i="7"/>
  <c r="F297" i="7" s="1"/>
  <c r="G297" i="7"/>
  <c r="H297" i="7" s="1"/>
  <c r="E299" i="7"/>
  <c r="F299" i="7" s="1"/>
  <c r="G299" i="7"/>
  <c r="H299" i="7" s="1"/>
  <c r="G301" i="7"/>
  <c r="H301" i="7" s="1"/>
  <c r="E301" i="7"/>
  <c r="F301" i="7" s="1"/>
  <c r="G303" i="7"/>
  <c r="H303" i="7" s="1"/>
  <c r="E303" i="7"/>
  <c r="F303" i="7" s="1"/>
  <c r="E305" i="7"/>
  <c r="F305" i="7" s="1"/>
  <c r="G305" i="7"/>
  <c r="H305" i="7" s="1"/>
  <c r="E307" i="7"/>
  <c r="F307" i="7" s="1"/>
  <c r="G307" i="7"/>
  <c r="H307" i="7" s="1"/>
  <c r="G309" i="7"/>
  <c r="H309" i="7" s="1"/>
  <c r="E309" i="7"/>
  <c r="F309" i="7" s="1"/>
  <c r="G311" i="7"/>
  <c r="H311" i="7" s="1"/>
  <c r="E311" i="7"/>
  <c r="F311" i="7" s="1"/>
  <c r="E313" i="7"/>
  <c r="F313" i="7" s="1"/>
  <c r="G313" i="7"/>
  <c r="H313" i="7" s="1"/>
  <c r="E315" i="7"/>
  <c r="F315" i="7" s="1"/>
  <c r="G315" i="7"/>
  <c r="H315" i="7" s="1"/>
  <c r="G317" i="7"/>
  <c r="H317" i="7" s="1"/>
  <c r="E317" i="7"/>
  <c r="F317" i="7" s="1"/>
  <c r="G319" i="7"/>
  <c r="H319" i="7" s="1"/>
  <c r="E319" i="7"/>
  <c r="F319" i="7" s="1"/>
  <c r="E321" i="7"/>
  <c r="F321" i="7" s="1"/>
  <c r="G321" i="7"/>
  <c r="H321" i="7" s="1"/>
  <c r="E323" i="7"/>
  <c r="F323" i="7" s="1"/>
  <c r="G323" i="7"/>
  <c r="H323" i="7" s="1"/>
  <c r="G325" i="7"/>
  <c r="H325" i="7" s="1"/>
  <c r="E325" i="7"/>
  <c r="F325" i="7" s="1"/>
  <c r="G327" i="7"/>
  <c r="H327" i="7" s="1"/>
  <c r="E327" i="7"/>
  <c r="F327" i="7" s="1"/>
  <c r="E329" i="7"/>
  <c r="F329" i="7" s="1"/>
  <c r="G329" i="7"/>
  <c r="H329" i="7" s="1"/>
  <c r="E331" i="7"/>
  <c r="F331" i="7" s="1"/>
  <c r="G331" i="7"/>
  <c r="H331" i="7" s="1"/>
  <c r="G333" i="7"/>
  <c r="H333" i="7" s="1"/>
  <c r="E333" i="7"/>
  <c r="F333" i="7" s="1"/>
  <c r="G335" i="7"/>
  <c r="H335" i="7" s="1"/>
  <c r="E335" i="7"/>
  <c r="F335" i="7" s="1"/>
  <c r="E337" i="7"/>
  <c r="F337" i="7" s="1"/>
  <c r="G337" i="7"/>
  <c r="H337" i="7" s="1"/>
  <c r="E339" i="7"/>
  <c r="F339" i="7" s="1"/>
  <c r="G339" i="7"/>
  <c r="H339" i="7" s="1"/>
  <c r="E341" i="7"/>
  <c r="F341" i="7" s="1"/>
  <c r="G341" i="7"/>
  <c r="H341" i="7" s="1"/>
  <c r="G343" i="7"/>
  <c r="H343" i="7" s="1"/>
  <c r="E343" i="7"/>
  <c r="F343" i="7" s="1"/>
  <c r="G345" i="7"/>
  <c r="H345" i="7" s="1"/>
  <c r="E345" i="7"/>
  <c r="F345" i="7" s="1"/>
  <c r="G347" i="7"/>
  <c r="H347" i="7" s="1"/>
  <c r="E347" i="7"/>
  <c r="F347" i="7" s="1"/>
  <c r="E349" i="7"/>
  <c r="F349" i="7" s="1"/>
  <c r="G349" i="7"/>
  <c r="H349" i="7" s="1"/>
  <c r="E351" i="7"/>
  <c r="F351" i="7" s="1"/>
  <c r="G351" i="7"/>
  <c r="H351" i="7" s="1"/>
  <c r="G353" i="7"/>
  <c r="H353" i="7" s="1"/>
  <c r="E353" i="7"/>
  <c r="F353" i="7" s="1"/>
  <c r="G355" i="7"/>
  <c r="H355" i="7" s="1"/>
  <c r="E355" i="7"/>
  <c r="F355" i="7" s="1"/>
  <c r="G357" i="7"/>
  <c r="H357" i="7" s="1"/>
  <c r="E357" i="7"/>
  <c r="F357" i="7" s="1"/>
  <c r="E359" i="7"/>
  <c r="F359" i="7" s="1"/>
  <c r="G359" i="7"/>
  <c r="H359" i="7" s="1"/>
  <c r="E361" i="7"/>
  <c r="F361" i="7" s="1"/>
  <c r="G361" i="7"/>
  <c r="H361" i="7" s="1"/>
  <c r="E363" i="7"/>
  <c r="F363" i="7" s="1"/>
  <c r="G363" i="7"/>
  <c r="H363" i="7" s="1"/>
  <c r="G365" i="7"/>
  <c r="H365" i="7" s="1"/>
  <c r="E365" i="7"/>
  <c r="F365" i="7" s="1"/>
  <c r="G367" i="7"/>
  <c r="H367" i="7" s="1"/>
  <c r="E367" i="7"/>
  <c r="F367" i="7" s="1"/>
  <c r="E369" i="7"/>
  <c r="F369" i="7" s="1"/>
  <c r="G369" i="7"/>
  <c r="H369" i="7" s="1"/>
  <c r="E10" i="7"/>
  <c r="F10" i="7" s="1"/>
  <c r="G10" i="7"/>
  <c r="H10" i="7" s="1"/>
  <c r="E18" i="7"/>
  <c r="F18" i="7" s="1"/>
  <c r="G18" i="7"/>
  <c r="H18" i="7" s="1"/>
  <c r="E26" i="7"/>
  <c r="F26" i="7" s="1"/>
  <c r="G26" i="7"/>
  <c r="H26" i="7" s="1"/>
  <c r="E34" i="7"/>
  <c r="F34" i="7" s="1"/>
  <c r="G34" i="7"/>
  <c r="H34" i="7" s="1"/>
  <c r="E42" i="7"/>
  <c r="F42" i="7" s="1"/>
  <c r="G42" i="7"/>
  <c r="H42" i="7" s="1"/>
  <c r="E46" i="7"/>
  <c r="F46" i="7" s="1"/>
  <c r="G46" i="7"/>
  <c r="H46" i="7" s="1"/>
  <c r="E52" i="7"/>
  <c r="F52" i="7" s="1"/>
  <c r="G52" i="7"/>
  <c r="H52" i="7" s="1"/>
  <c r="G56" i="7"/>
  <c r="H56" i="7" s="1"/>
  <c r="E56" i="7"/>
  <c r="F56" i="7" s="1"/>
  <c r="G62" i="7"/>
  <c r="H62" i="7" s="1"/>
  <c r="E62" i="7"/>
  <c r="F62" i="7" s="1"/>
  <c r="E66" i="7"/>
  <c r="F66" i="7" s="1"/>
  <c r="G66" i="7"/>
  <c r="H66" i="7" s="1"/>
  <c r="E70" i="7"/>
  <c r="F70" i="7" s="1"/>
  <c r="G70" i="7"/>
  <c r="H70" i="7" s="1"/>
  <c r="G76" i="7"/>
  <c r="H76" i="7" s="1"/>
  <c r="E76" i="7"/>
  <c r="F76" i="7" s="1"/>
  <c r="G80" i="7"/>
  <c r="H80" i="7" s="1"/>
  <c r="E80" i="7"/>
  <c r="F80" i="7" s="1"/>
  <c r="E84" i="7"/>
  <c r="F84" i="7" s="1"/>
  <c r="G84" i="7"/>
  <c r="H84" i="7" s="1"/>
  <c r="G88" i="7"/>
  <c r="H88" i="7" s="1"/>
  <c r="E88" i="7"/>
  <c r="F88" i="7" s="1"/>
  <c r="G94" i="7"/>
  <c r="H94" i="7" s="1"/>
  <c r="E94" i="7"/>
  <c r="F94" i="7" s="1"/>
  <c r="E98" i="7"/>
  <c r="F98" i="7" s="1"/>
  <c r="G98" i="7"/>
  <c r="H98" i="7" s="1"/>
  <c r="E104" i="7"/>
  <c r="F104" i="7" s="1"/>
  <c r="G104" i="7"/>
  <c r="H104" i="7" s="1"/>
  <c r="G110" i="7"/>
  <c r="H110" i="7" s="1"/>
  <c r="E110" i="7"/>
  <c r="F110" i="7" s="1"/>
  <c r="E114" i="7"/>
  <c r="F114" i="7" s="1"/>
  <c r="G114" i="7"/>
  <c r="H114" i="7" s="1"/>
  <c r="E118" i="7"/>
  <c r="F118" i="7" s="1"/>
  <c r="G118" i="7"/>
  <c r="H118" i="7" s="1"/>
  <c r="E120" i="7"/>
  <c r="F120" i="7" s="1"/>
  <c r="G120" i="7"/>
  <c r="H120" i="7" s="1"/>
  <c r="E124" i="7"/>
  <c r="F124" i="7" s="1"/>
  <c r="G124" i="7"/>
  <c r="H124" i="7" s="1"/>
  <c r="G126" i="7"/>
  <c r="H126" i="7" s="1"/>
  <c r="E126" i="7"/>
  <c r="F126" i="7" s="1"/>
  <c r="G130" i="7"/>
  <c r="H130" i="7" s="1"/>
  <c r="E130" i="7"/>
  <c r="F130" i="7" s="1"/>
  <c r="E132" i="7"/>
  <c r="F132" i="7" s="1"/>
  <c r="G132" i="7"/>
  <c r="H132" i="7" s="1"/>
  <c r="G136" i="7"/>
  <c r="H136" i="7" s="1"/>
  <c r="E136" i="7"/>
  <c r="F136" i="7" s="1"/>
  <c r="G140" i="7"/>
  <c r="H140" i="7" s="1"/>
  <c r="E140" i="7"/>
  <c r="F140" i="7" s="1"/>
  <c r="G144" i="7"/>
  <c r="H144" i="7" s="1"/>
  <c r="E144" i="7"/>
  <c r="F144" i="7" s="1"/>
  <c r="G148" i="7"/>
  <c r="H148" i="7" s="1"/>
  <c r="E148" i="7"/>
  <c r="F148" i="7" s="1"/>
  <c r="E152" i="7"/>
  <c r="F152" i="7" s="1"/>
  <c r="G152" i="7"/>
  <c r="H152" i="7" s="1"/>
  <c r="E156" i="7"/>
  <c r="F156" i="7" s="1"/>
  <c r="G156" i="7"/>
  <c r="H156" i="7" s="1"/>
  <c r="E160" i="7"/>
  <c r="F160" i="7" s="1"/>
  <c r="G160" i="7"/>
  <c r="H160" i="7" s="1"/>
  <c r="E164" i="7"/>
  <c r="F164" i="7" s="1"/>
  <c r="G164" i="7"/>
  <c r="H164" i="7" s="1"/>
  <c r="E170" i="7"/>
  <c r="F170" i="7" s="1"/>
  <c r="G170" i="7"/>
  <c r="H170" i="7" s="1"/>
  <c r="E174" i="7"/>
  <c r="F174" i="7" s="1"/>
  <c r="G174" i="7"/>
  <c r="H174" i="7" s="1"/>
  <c r="E178" i="7"/>
  <c r="F178" i="7" s="1"/>
  <c r="G178" i="7"/>
  <c r="H178" i="7" s="1"/>
  <c r="G182" i="7"/>
  <c r="H182" i="7" s="1"/>
  <c r="E182" i="7"/>
  <c r="F182" i="7" s="1"/>
  <c r="G186" i="7"/>
  <c r="H186" i="7" s="1"/>
  <c r="E186" i="7"/>
  <c r="F186" i="7" s="1"/>
  <c r="E190" i="7"/>
  <c r="F190" i="7" s="1"/>
  <c r="G190" i="7"/>
  <c r="H190" i="7" s="1"/>
  <c r="E194" i="7"/>
  <c r="F194" i="7" s="1"/>
  <c r="G194" i="7"/>
  <c r="H194" i="7" s="1"/>
  <c r="G200" i="7"/>
  <c r="H200" i="7" s="1"/>
  <c r="E200" i="7"/>
  <c r="F200" i="7" s="1"/>
  <c r="E204" i="7"/>
  <c r="F204" i="7" s="1"/>
  <c r="G204" i="7"/>
  <c r="H204" i="7" s="1"/>
  <c r="G206" i="7"/>
  <c r="H206" i="7" s="1"/>
  <c r="E206" i="7"/>
  <c r="F206" i="7" s="1"/>
  <c r="E210" i="7"/>
  <c r="F210" i="7" s="1"/>
  <c r="G210" i="7"/>
  <c r="H210" i="7" s="1"/>
  <c r="G214" i="7"/>
  <c r="H214" i="7" s="1"/>
  <c r="E214" i="7"/>
  <c r="F214" i="7" s="1"/>
  <c r="E218" i="7"/>
  <c r="F218" i="7" s="1"/>
  <c r="G218" i="7"/>
  <c r="H218" i="7" s="1"/>
  <c r="G222" i="7"/>
  <c r="H222" i="7" s="1"/>
  <c r="E222" i="7"/>
  <c r="F222" i="7" s="1"/>
  <c r="E226" i="7"/>
  <c r="F226" i="7" s="1"/>
  <c r="G226" i="7"/>
  <c r="H226" i="7" s="1"/>
  <c r="G232" i="7"/>
  <c r="H232" i="7" s="1"/>
  <c r="E232" i="7"/>
  <c r="F232" i="7" s="1"/>
  <c r="E236" i="7"/>
  <c r="F236" i="7" s="1"/>
  <c r="G236" i="7"/>
  <c r="H236" i="7" s="1"/>
  <c r="G240" i="7"/>
  <c r="H240" i="7" s="1"/>
  <c r="E240" i="7"/>
  <c r="F240" i="7" s="1"/>
  <c r="E244" i="7"/>
  <c r="F244" i="7" s="1"/>
  <c r="G244" i="7"/>
  <c r="H244" i="7" s="1"/>
  <c r="G248" i="7"/>
  <c r="H248" i="7" s="1"/>
  <c r="E248" i="7"/>
  <c r="F248" i="7" s="1"/>
  <c r="E252" i="7"/>
  <c r="F252" i="7" s="1"/>
  <c r="G252" i="7"/>
  <c r="H252" i="7" s="1"/>
  <c r="G256" i="7"/>
  <c r="H256" i="7" s="1"/>
  <c r="E256" i="7"/>
  <c r="F256" i="7" s="1"/>
  <c r="E260" i="7"/>
  <c r="F260" i="7" s="1"/>
  <c r="G260" i="7"/>
  <c r="H260" i="7" s="1"/>
  <c r="G264" i="7"/>
  <c r="H264" i="7" s="1"/>
  <c r="E264" i="7"/>
  <c r="F264" i="7" s="1"/>
  <c r="E268" i="7"/>
  <c r="F268" i="7" s="1"/>
  <c r="G268" i="7"/>
  <c r="H268" i="7" s="1"/>
  <c r="G272" i="7"/>
  <c r="H272" i="7" s="1"/>
  <c r="E272" i="7"/>
  <c r="F272" i="7" s="1"/>
  <c r="E276" i="7"/>
  <c r="F276" i="7" s="1"/>
  <c r="G276" i="7"/>
  <c r="H276" i="7" s="1"/>
  <c r="G280" i="7"/>
  <c r="H280" i="7" s="1"/>
  <c r="E280" i="7"/>
  <c r="F280" i="7" s="1"/>
  <c r="G286" i="7"/>
  <c r="H286" i="7" s="1"/>
  <c r="E286" i="7"/>
  <c r="F286" i="7" s="1"/>
  <c r="G294" i="7"/>
  <c r="H294" i="7" s="1"/>
  <c r="E294" i="7"/>
  <c r="F294" i="7" s="1"/>
  <c r="G312" i="7"/>
  <c r="H312" i="7" s="1"/>
  <c r="E312" i="7"/>
  <c r="F312" i="7" s="1"/>
  <c r="X6" i="4"/>
  <c r="Y6" i="4" s="1"/>
  <c r="V8" i="4"/>
  <c r="V12" i="4"/>
  <c r="V16" i="4"/>
  <c r="V20" i="4"/>
  <c r="V24" i="4"/>
  <c r="V28" i="4"/>
  <c r="V32" i="4"/>
  <c r="V36" i="4"/>
  <c r="V40" i="4"/>
  <c r="V44" i="4"/>
  <c r="V48" i="4"/>
  <c r="V52" i="4"/>
  <c r="V56" i="4"/>
  <c r="V60" i="4"/>
  <c r="V64" i="4"/>
  <c r="V68" i="4"/>
  <c r="V72" i="4"/>
  <c r="V76" i="4"/>
  <c r="V80" i="4"/>
  <c r="V84" i="4"/>
  <c r="V88" i="4"/>
  <c r="V92" i="4"/>
  <c r="V96" i="4"/>
  <c r="V100" i="4"/>
  <c r="V104" i="4"/>
  <c r="V108" i="4"/>
  <c r="V112" i="4"/>
  <c r="V116" i="4"/>
  <c r="V120" i="4"/>
  <c r="V124" i="4"/>
  <c r="V128" i="4"/>
  <c r="V132" i="4"/>
  <c r="V136" i="4"/>
  <c r="V140" i="4"/>
  <c r="V144" i="4"/>
  <c r="V148" i="4"/>
  <c r="V152" i="4"/>
  <c r="V156" i="4"/>
  <c r="V160" i="4"/>
  <c r="V164" i="4"/>
  <c r="V168" i="4"/>
  <c r="V172" i="4"/>
  <c r="V176" i="4"/>
  <c r="V180" i="4"/>
  <c r="V184" i="4"/>
  <c r="V188" i="4"/>
  <c r="V192" i="4"/>
  <c r="V196" i="4"/>
  <c r="V200" i="4"/>
  <c r="V204" i="4"/>
  <c r="V208" i="4"/>
  <c r="V212" i="4"/>
  <c r="V216" i="4"/>
  <c r="V220" i="4"/>
  <c r="V224" i="4"/>
  <c r="V228" i="4"/>
  <c r="V232" i="4"/>
  <c r="V236" i="4"/>
  <c r="V240" i="4"/>
  <c r="V244" i="4"/>
  <c r="V248" i="4"/>
  <c r="V252" i="4"/>
  <c r="V256" i="4"/>
  <c r="V260" i="4"/>
  <c r="V264" i="4"/>
  <c r="V268" i="4"/>
  <c r="V272" i="4"/>
  <c r="V276" i="4"/>
  <c r="V280" i="4"/>
  <c r="V284" i="4"/>
  <c r="V288" i="4"/>
  <c r="V292" i="4"/>
  <c r="V296" i="4"/>
  <c r="V300" i="4"/>
  <c r="V304" i="4"/>
  <c r="V308" i="4"/>
  <c r="V312" i="4"/>
  <c r="V316" i="4"/>
  <c r="V320" i="4"/>
  <c r="V324" i="4"/>
  <c r="V328" i="4"/>
  <c r="V332" i="4"/>
  <c r="V336" i="4"/>
  <c r="V340" i="4"/>
  <c r="V344" i="4"/>
  <c r="V348" i="4"/>
  <c r="V352" i="4"/>
  <c r="V356" i="4"/>
  <c r="V360" i="4"/>
  <c r="V364" i="4"/>
  <c r="V368" i="4"/>
  <c r="V9" i="4"/>
  <c r="V13" i="4"/>
  <c r="V17" i="4"/>
  <c r="V21" i="4"/>
  <c r="V25" i="4"/>
  <c r="V29" i="4"/>
  <c r="V33" i="4"/>
  <c r="V37" i="4"/>
  <c r="V41" i="4"/>
  <c r="V45" i="4"/>
  <c r="V49" i="4"/>
  <c r="V53" i="4"/>
  <c r="V57" i="4"/>
  <c r="V61" i="4"/>
  <c r="V65" i="4"/>
  <c r="V69" i="4"/>
  <c r="V73" i="4"/>
  <c r="V77" i="4"/>
  <c r="V81" i="4"/>
  <c r="V10" i="4"/>
  <c r="V18" i="4"/>
  <c r="V26" i="4"/>
  <c r="V34" i="4"/>
  <c r="V42" i="4"/>
  <c r="V50" i="4"/>
  <c r="V58" i="4"/>
  <c r="V66" i="4"/>
  <c r="V74" i="4"/>
  <c r="V82" i="4"/>
  <c r="V87" i="4"/>
  <c r="V93" i="4"/>
  <c r="V98" i="4"/>
  <c r="V103" i="4"/>
  <c r="V109" i="4"/>
  <c r="V114" i="4"/>
  <c r="V119" i="4"/>
  <c r="V125" i="4"/>
  <c r="V130" i="4"/>
  <c r="V135" i="4"/>
  <c r="V141" i="4"/>
  <c r="V146" i="4"/>
  <c r="V151" i="4"/>
  <c r="V157" i="4"/>
  <c r="V162" i="4"/>
  <c r="V167" i="4"/>
  <c r="V173" i="4"/>
  <c r="V178" i="4"/>
  <c r="V183" i="4"/>
  <c r="V189" i="4"/>
  <c r="V194" i="4"/>
  <c r="V199" i="4"/>
  <c r="V205" i="4"/>
  <c r="V210" i="4"/>
  <c r="V215" i="4"/>
  <c r="V221" i="4"/>
  <c r="V226" i="4"/>
  <c r="V231" i="4"/>
  <c r="V237" i="4"/>
  <c r="V242" i="4"/>
  <c r="V247" i="4"/>
  <c r="V253" i="4"/>
  <c r="V258" i="4"/>
  <c r="V263" i="4"/>
  <c r="V269" i="4"/>
  <c r="V274" i="4"/>
  <c r="V279" i="4"/>
  <c r="V285" i="4"/>
  <c r="V290" i="4"/>
  <c r="V295" i="4"/>
  <c r="V301" i="4"/>
  <c r="V306" i="4"/>
  <c r="V311" i="4"/>
  <c r="V317" i="4"/>
  <c r="V322" i="4"/>
  <c r="V327" i="4"/>
  <c r="V333" i="4"/>
  <c r="V338" i="4"/>
  <c r="V343" i="4"/>
  <c r="V349" i="4"/>
  <c r="V354" i="4"/>
  <c r="V359" i="4"/>
  <c r="V365" i="4"/>
  <c r="V370" i="4"/>
  <c r="V11" i="4"/>
  <c r="V19" i="4"/>
  <c r="V27" i="4"/>
  <c r="V35" i="4"/>
  <c r="V43" i="4"/>
  <c r="V51" i="4"/>
  <c r="V59" i="4"/>
  <c r="V67" i="4"/>
  <c r="V75" i="4"/>
  <c r="V83" i="4"/>
  <c r="V89" i="4"/>
  <c r="V94" i="4"/>
  <c r="V99" i="4"/>
  <c r="V105" i="4"/>
  <c r="V110" i="4"/>
  <c r="V115" i="4"/>
  <c r="V121" i="4"/>
  <c r="V126" i="4"/>
  <c r="V131" i="4"/>
  <c r="V137" i="4"/>
  <c r="V142" i="4"/>
  <c r="V147" i="4"/>
  <c r="V153" i="4"/>
  <c r="V158" i="4"/>
  <c r="V163" i="4"/>
  <c r="V169" i="4"/>
  <c r="V174" i="4"/>
  <c r="V179" i="4"/>
  <c r="V185" i="4"/>
  <c r="V190" i="4"/>
  <c r="V195" i="4"/>
  <c r="V201" i="4"/>
  <c r="V206" i="4"/>
  <c r="V211" i="4"/>
  <c r="V217" i="4"/>
  <c r="V222" i="4"/>
  <c r="V227" i="4"/>
  <c r="V233" i="4"/>
  <c r="V238" i="4"/>
  <c r="V243" i="4"/>
  <c r="V249" i="4"/>
  <c r="V254" i="4"/>
  <c r="V259" i="4"/>
  <c r="V265" i="4"/>
  <c r="V270" i="4"/>
  <c r="V275" i="4"/>
  <c r="V281" i="4"/>
  <c r="V286" i="4"/>
  <c r="V291" i="4"/>
  <c r="V297" i="4"/>
  <c r="V302" i="4"/>
  <c r="V307" i="4"/>
  <c r="V313" i="4"/>
  <c r="V318" i="4"/>
  <c r="V323" i="4"/>
  <c r="V329" i="4"/>
  <c r="V334" i="4"/>
  <c r="V339" i="4"/>
  <c r="V345" i="4"/>
  <c r="V350" i="4"/>
  <c r="V355" i="4"/>
  <c r="V361" i="4"/>
  <c r="V366" i="4"/>
  <c r="V371" i="4"/>
  <c r="V14" i="4"/>
  <c r="V22" i="4"/>
  <c r="V30" i="4"/>
  <c r="V38" i="4"/>
  <c r="V46" i="4"/>
  <c r="V54" i="4"/>
  <c r="V62" i="4"/>
  <c r="V70" i="4"/>
  <c r="V78" i="4"/>
  <c r="V85" i="4"/>
  <c r="V90" i="4"/>
  <c r="V95" i="4"/>
  <c r="V101" i="4"/>
  <c r="V106" i="4"/>
  <c r="V111" i="4"/>
  <c r="V117" i="4"/>
  <c r="V122" i="4"/>
  <c r="V127" i="4"/>
  <c r="V133" i="4"/>
  <c r="V138" i="4"/>
  <c r="V143" i="4"/>
  <c r="V149" i="4"/>
  <c r="V154" i="4"/>
  <c r="V159" i="4"/>
  <c r="V165" i="4"/>
  <c r="V170" i="4"/>
  <c r="V175" i="4"/>
  <c r="V181" i="4"/>
  <c r="V186" i="4"/>
  <c r="V191" i="4"/>
  <c r="V197" i="4"/>
  <c r="V202" i="4"/>
  <c r="V207" i="4"/>
  <c r="V213" i="4"/>
  <c r="V218" i="4"/>
  <c r="V223" i="4"/>
  <c r="V229" i="4"/>
  <c r="V234" i="4"/>
  <c r="V239" i="4"/>
  <c r="V245" i="4"/>
  <c r="V250" i="4"/>
  <c r="V255" i="4"/>
  <c r="V261" i="4"/>
  <c r="V266" i="4"/>
  <c r="V271" i="4"/>
  <c r="V277" i="4"/>
  <c r="V282" i="4"/>
  <c r="V287" i="4"/>
  <c r="V293" i="4"/>
  <c r="V298" i="4"/>
  <c r="V303" i="4"/>
  <c r="V309" i="4"/>
  <c r="V314" i="4"/>
  <c r="V319" i="4"/>
  <c r="V325" i="4"/>
  <c r="V330" i="4"/>
  <c r="V335" i="4"/>
  <c r="V341" i="4"/>
  <c r="V346" i="4"/>
  <c r="V351" i="4"/>
  <c r="V357" i="4"/>
  <c r="V362" i="4"/>
  <c r="V367" i="4"/>
  <c r="V15" i="4"/>
  <c r="V23" i="4"/>
  <c r="V31" i="4"/>
  <c r="V39" i="4"/>
  <c r="V47" i="4"/>
  <c r="V55" i="4"/>
  <c r="V63" i="4"/>
  <c r="V71" i="4"/>
  <c r="V79" i="4"/>
  <c r="V86" i="4"/>
  <c r="V91" i="4"/>
  <c r="V97" i="4"/>
  <c r="V102" i="4"/>
  <c r="V107" i="4"/>
  <c r="V113" i="4"/>
  <c r="V118" i="4"/>
  <c r="V123" i="4"/>
  <c r="V129" i="4"/>
  <c r="V134" i="4"/>
  <c r="V139" i="4"/>
  <c r="V145" i="4"/>
  <c r="V150" i="4"/>
  <c r="V155" i="4"/>
  <c r="V161" i="4"/>
  <c r="V166" i="4"/>
  <c r="V171" i="4"/>
  <c r="V177" i="4"/>
  <c r="V182" i="4"/>
  <c r="V187" i="4"/>
  <c r="V193" i="4"/>
  <c r="V198" i="4"/>
  <c r="V203" i="4"/>
  <c r="V209" i="4"/>
  <c r="V214" i="4"/>
  <c r="V219" i="4"/>
  <c r="V225" i="4"/>
  <c r="V230" i="4"/>
  <c r="V235" i="4"/>
  <c r="V241" i="4"/>
  <c r="V246" i="4"/>
  <c r="V251" i="4"/>
  <c r="V257" i="4"/>
  <c r="V262" i="4"/>
  <c r="V267" i="4"/>
  <c r="V273" i="4"/>
  <c r="V278" i="4"/>
  <c r="V283" i="4"/>
  <c r="V289" i="4"/>
  <c r="V294" i="4"/>
  <c r="V299" i="4"/>
  <c r="V305" i="4"/>
  <c r="V310" i="4"/>
  <c r="V315" i="4"/>
  <c r="V321" i="4"/>
  <c r="V326" i="4"/>
  <c r="V331" i="4"/>
  <c r="V337" i="4"/>
  <c r="V342" i="4"/>
  <c r="V347" i="4"/>
  <c r="V353" i="4"/>
  <c r="V358" i="4"/>
  <c r="V363" i="4"/>
  <c r="V369" i="4"/>
  <c r="K359" i="7"/>
  <c r="K8" i="7"/>
  <c r="K12" i="7"/>
  <c r="K16" i="7"/>
  <c r="K20" i="7"/>
  <c r="L30" i="7"/>
  <c r="L34" i="7"/>
  <c r="L38" i="7"/>
  <c r="L42" i="7"/>
  <c r="K44" i="7"/>
  <c r="L50" i="7"/>
  <c r="L59" i="7"/>
  <c r="K63" i="7"/>
  <c r="K68" i="7"/>
  <c r="L73" i="7"/>
  <c r="K87" i="7"/>
  <c r="L99" i="7"/>
  <c r="K109" i="7"/>
  <c r="K113" i="7"/>
  <c r="L123" i="7"/>
  <c r="L126" i="7"/>
  <c r="K130" i="7"/>
  <c r="L133" i="7"/>
  <c r="K153" i="7"/>
  <c r="K181" i="7"/>
  <c r="K198" i="7"/>
  <c r="K231" i="7"/>
  <c r="L269" i="7"/>
  <c r="K303" i="7"/>
  <c r="K7" i="7"/>
  <c r="K11" i="7"/>
  <c r="K15" i="7"/>
  <c r="K19" i="7"/>
  <c r="K23" i="7"/>
  <c r="K27" i="7"/>
  <c r="K31" i="7"/>
  <c r="K35" i="7"/>
  <c r="K39" i="7"/>
  <c r="K43" i="7"/>
  <c r="K47" i="7"/>
  <c r="K51" i="7"/>
  <c r="K54" i="7"/>
  <c r="L56" i="7"/>
  <c r="K57" i="7"/>
  <c r="K62" i="7"/>
  <c r="L64" i="7"/>
  <c r="K65" i="7"/>
  <c r="L69" i="7"/>
  <c r="K70" i="7"/>
  <c r="K74" i="7"/>
  <c r="K75" i="7"/>
  <c r="L77" i="7"/>
  <c r="L81" i="7"/>
  <c r="K84" i="7"/>
  <c r="L87" i="7"/>
  <c r="L90" i="7"/>
  <c r="K91" i="7"/>
  <c r="L93" i="7"/>
  <c r="L97" i="7"/>
  <c r="K100" i="7"/>
  <c r="L103" i="7"/>
  <c r="L106" i="7"/>
  <c r="K107" i="7"/>
  <c r="L109" i="7"/>
  <c r="L113" i="7"/>
  <c r="K116" i="7"/>
  <c r="K117" i="7"/>
  <c r="K120" i="7"/>
  <c r="K121" i="7"/>
  <c r="K124" i="7"/>
  <c r="K125" i="7"/>
  <c r="L127" i="7"/>
  <c r="L130" i="7"/>
  <c r="K131" i="7"/>
  <c r="K134" i="7"/>
  <c r="K135" i="7"/>
  <c r="L139" i="7"/>
  <c r="K152" i="7"/>
  <c r="K163" i="7"/>
  <c r="K168" i="7"/>
  <c r="K189" i="7"/>
  <c r="K209" i="7"/>
  <c r="K230" i="7"/>
  <c r="L236" i="7"/>
  <c r="L310" i="7"/>
  <c r="L334" i="7"/>
  <c r="L18" i="7"/>
  <c r="L26" i="7"/>
  <c r="K28" i="7"/>
  <c r="K55" i="7"/>
  <c r="K60" i="7"/>
  <c r="L67" i="7"/>
  <c r="L70" i="7"/>
  <c r="K71" i="7"/>
  <c r="L76" i="7"/>
  <c r="K80" i="7"/>
  <c r="L83" i="7"/>
  <c r="L92" i="7"/>
  <c r="K96" i="7"/>
  <c r="K97" i="7"/>
  <c r="K106" i="7"/>
  <c r="K127" i="7"/>
  <c r="L169" i="7"/>
  <c r="L190" i="7"/>
  <c r="L204" i="7"/>
  <c r="K220" i="7"/>
  <c r="K261" i="7"/>
  <c r="L8" i="7"/>
  <c r="K10" i="7"/>
  <c r="L12" i="7"/>
  <c r="K14" i="7"/>
  <c r="L16" i="7"/>
  <c r="K18" i="7"/>
  <c r="L20" i="7"/>
  <c r="K22" i="7"/>
  <c r="K26" i="7"/>
  <c r="L28" i="7"/>
  <c r="K30" i="7"/>
  <c r="K34" i="7"/>
  <c r="K38" i="7"/>
  <c r="K42" i="7"/>
  <c r="K46" i="7"/>
  <c r="K50" i="7"/>
  <c r="L55" i="7"/>
  <c r="K56" i="7"/>
  <c r="K59" i="7"/>
  <c r="L63" i="7"/>
  <c r="K64" i="7"/>
  <c r="K67" i="7"/>
  <c r="L71" i="7"/>
  <c r="K72" i="7"/>
  <c r="L74" i="7"/>
  <c r="K78" i="7"/>
  <c r="K79" i="7"/>
  <c r="K82" i="7"/>
  <c r="L84" i="7"/>
  <c r="K85" i="7"/>
  <c r="K88" i="7"/>
  <c r="K89" i="7"/>
  <c r="L91" i="7"/>
  <c r="K94" i="7"/>
  <c r="K95" i="7"/>
  <c r="K98" i="7"/>
  <c r="L100" i="7"/>
  <c r="K101" i="7"/>
  <c r="K104" i="7"/>
  <c r="K105" i="7"/>
  <c r="L107" i="7"/>
  <c r="K110" i="7"/>
  <c r="K111" i="7"/>
  <c r="K114" i="7"/>
  <c r="L117" i="7"/>
  <c r="L121" i="7"/>
  <c r="L125" i="7"/>
  <c r="K128" i="7"/>
  <c r="K129" i="7"/>
  <c r="L131" i="7"/>
  <c r="L135" i="7"/>
  <c r="K142" i="7"/>
  <c r="K149" i="7"/>
  <c r="L162" i="7"/>
  <c r="L167" i="7"/>
  <c r="K183" i="7"/>
  <c r="L201" i="7"/>
  <c r="L203" i="7"/>
  <c r="K208" i="7"/>
  <c r="L213" i="7"/>
  <c r="L223" i="7"/>
  <c r="K241" i="7"/>
  <c r="L257" i="7"/>
  <c r="L295" i="7"/>
  <c r="K346" i="7"/>
  <c r="K368" i="7"/>
  <c r="K356" i="7"/>
  <c r="K355" i="7"/>
  <c r="K351" i="7"/>
  <c r="K347" i="7"/>
  <c r="L343" i="7"/>
  <c r="K324" i="7"/>
  <c r="K352" i="7"/>
  <c r="K348" i="7"/>
  <c r="K344" i="7"/>
  <c r="K343" i="7"/>
  <c r="L339" i="7"/>
  <c r="K364" i="7"/>
  <c r="K340" i="7"/>
  <c r="L327" i="7"/>
  <c r="L323" i="7"/>
  <c r="K304" i="7"/>
  <c r="K300" i="7"/>
  <c r="K296" i="7"/>
  <c r="K295" i="7"/>
  <c r="L291" i="7"/>
  <c r="K283" i="7"/>
  <c r="L279" i="7"/>
  <c r="L278" i="7"/>
  <c r="K276" i="7"/>
  <c r="K273" i="7"/>
  <c r="L262" i="7"/>
  <c r="K260" i="7"/>
  <c r="K259" i="7"/>
  <c r="K247" i="7"/>
  <c r="K243" i="7"/>
  <c r="K242" i="7"/>
  <c r="K331" i="7"/>
  <c r="K328" i="7"/>
  <c r="K327" i="7"/>
  <c r="K323" i="7"/>
  <c r="K319" i="7"/>
  <c r="K315" i="7"/>
  <c r="L311" i="7"/>
  <c r="K292" i="7"/>
  <c r="K291" i="7"/>
  <c r="K287" i="7"/>
  <c r="K280" i="7"/>
  <c r="K279" i="7"/>
  <c r="L264" i="7"/>
  <c r="K263" i="7"/>
  <c r="K239" i="7"/>
  <c r="L359" i="7"/>
  <c r="L355" i="7"/>
  <c r="K335" i="7"/>
  <c r="K332" i="7"/>
  <c r="K320" i="7"/>
  <c r="K316" i="7"/>
  <c r="K312" i="7"/>
  <c r="K311" i="7"/>
  <c r="L307" i="7"/>
  <c r="K288" i="7"/>
  <c r="K271" i="7"/>
  <c r="K267" i="7"/>
  <c r="L266" i="7"/>
  <c r="K264" i="7"/>
  <c r="K254" i="7"/>
  <c r="L250" i="7"/>
  <c r="K363" i="7"/>
  <c r="K360" i="7"/>
  <c r="K275" i="7"/>
  <c r="L242" i="7"/>
  <c r="K235" i="7"/>
  <c r="L234" i="7"/>
  <c r="K233" i="7"/>
  <c r="K223" i="7"/>
  <c r="K222" i="7"/>
  <c r="K213" i="7"/>
  <c r="K210" i="7"/>
  <c r="K203" i="7"/>
  <c r="L202" i="7"/>
  <c r="K201" i="7"/>
  <c r="K190" i="7"/>
  <c r="K182" i="7"/>
  <c r="K173" i="7"/>
  <c r="L172" i="7"/>
  <c r="K171" i="7"/>
  <c r="L170" i="7"/>
  <c r="K169" i="7"/>
  <c r="K166" i="7"/>
  <c r="K145" i="7"/>
  <c r="K339" i="7"/>
  <c r="K336" i="7"/>
  <c r="K307" i="7"/>
  <c r="K299" i="7"/>
  <c r="L276" i="7"/>
  <c r="L259" i="7"/>
  <c r="K246" i="7"/>
  <c r="K234" i="7"/>
  <c r="K227" i="7"/>
  <c r="L226" i="7"/>
  <c r="K225" i="7"/>
  <c r="K215" i="7"/>
  <c r="K214" i="7"/>
  <c r="K205" i="7"/>
  <c r="K202" i="7"/>
  <c r="K195" i="7"/>
  <c r="L194" i="7"/>
  <c r="K193" i="7"/>
  <c r="K187" i="7"/>
  <c r="L186" i="7"/>
  <c r="K185" i="7"/>
  <c r="K179" i="7"/>
  <c r="L178" i="7"/>
  <c r="K177" i="7"/>
  <c r="K174" i="7"/>
  <c r="K157" i="7"/>
  <c r="L156" i="7"/>
  <c r="K155" i="7"/>
  <c r="K151" i="7"/>
  <c r="K147" i="7"/>
  <c r="L146" i="7"/>
  <c r="K141" i="7"/>
  <c r="K137" i="7"/>
  <c r="K308" i="7"/>
  <c r="K277" i="7"/>
  <c r="L260" i="7"/>
  <c r="K255" i="7"/>
  <c r="K250" i="7"/>
  <c r="K237" i="7"/>
  <c r="K229" i="7"/>
  <c r="K226" i="7"/>
  <c r="K219" i="7"/>
  <c r="L218" i="7"/>
  <c r="K217" i="7"/>
  <c r="K207" i="7"/>
  <c r="K206" i="7"/>
  <c r="K197" i="7"/>
  <c r="K194" i="7"/>
  <c r="K186" i="7"/>
  <c r="K178" i="7"/>
  <c r="K161" i="7"/>
  <c r="K158" i="7"/>
  <c r="K143" i="7"/>
  <c r="L142" i="7"/>
  <c r="L10" i="7"/>
  <c r="L14" i="7"/>
  <c r="L22" i="7"/>
  <c r="K24" i="7"/>
  <c r="K32" i="7"/>
  <c r="K36" i="7"/>
  <c r="K40" i="7"/>
  <c r="L46" i="7"/>
  <c r="K48" i="7"/>
  <c r="K52" i="7"/>
  <c r="K77" i="7"/>
  <c r="K81" i="7"/>
  <c r="K86" i="7"/>
  <c r="K90" i="7"/>
  <c r="K93" i="7"/>
  <c r="K102" i="7"/>
  <c r="K103" i="7"/>
  <c r="L108" i="7"/>
  <c r="K112" i="7"/>
  <c r="L115" i="7"/>
  <c r="L119" i="7"/>
  <c r="K138" i="7"/>
  <c r="L164" i="7"/>
  <c r="L210" i="7"/>
  <c r="K218" i="7"/>
  <c r="L224" i="7"/>
  <c r="L7" i="7"/>
  <c r="K9" i="7"/>
  <c r="L11" i="7"/>
  <c r="K13" i="7"/>
  <c r="L15" i="7"/>
  <c r="K17" i="7"/>
  <c r="L19" i="7"/>
  <c r="K21" i="7"/>
  <c r="L23" i="7"/>
  <c r="K25" i="7"/>
  <c r="L27" i="7"/>
  <c r="K29" i="7"/>
  <c r="L31" i="7"/>
  <c r="K33" i="7"/>
  <c r="L35" i="7"/>
  <c r="K37" i="7"/>
  <c r="L39" i="7"/>
  <c r="K41" i="7"/>
  <c r="L43" i="7"/>
  <c r="K45" i="7"/>
  <c r="L47" i="7"/>
  <c r="K49" i="7"/>
  <c r="L51" i="7"/>
  <c r="K53" i="7"/>
  <c r="K58" i="7"/>
  <c r="L60" i="7"/>
  <c r="K61" i="7"/>
  <c r="K66" i="7"/>
  <c r="K69" i="7"/>
  <c r="L72" i="7"/>
  <c r="K73" i="7"/>
  <c r="K76" i="7"/>
  <c r="L79" i="7"/>
  <c r="L82" i="7"/>
  <c r="K83" i="7"/>
  <c r="L85" i="7"/>
  <c r="L89" i="7"/>
  <c r="K92" i="7"/>
  <c r="L95" i="7"/>
  <c r="L98" i="7"/>
  <c r="K99" i="7"/>
  <c r="L101" i="7"/>
  <c r="L105" i="7"/>
  <c r="K108" i="7"/>
  <c r="L111" i="7"/>
  <c r="L114" i="7"/>
  <c r="K115" i="7"/>
  <c r="K118" i="7"/>
  <c r="K119" i="7"/>
  <c r="K122" i="7"/>
  <c r="K123" i="7"/>
  <c r="K126" i="7"/>
  <c r="L129" i="7"/>
  <c r="K132" i="7"/>
  <c r="K133" i="7"/>
  <c r="K139" i="7"/>
  <c r="L145" i="7"/>
  <c r="K148" i="7"/>
  <c r="K159" i="7"/>
  <c r="K165" i="7"/>
  <c r="L171" i="7"/>
  <c r="L173" i="7"/>
  <c r="L182" i="7"/>
  <c r="K191" i="7"/>
  <c r="K199" i="7"/>
  <c r="K211" i="7"/>
  <c r="K221" i="7"/>
  <c r="L233" i="7"/>
  <c r="L235" i="7"/>
  <c r="K238" i="7"/>
  <c r="K251" i="7"/>
  <c r="K282" i="7"/>
  <c r="K146" i="7"/>
  <c r="L149" i="7"/>
  <c r="L153" i="7"/>
  <c r="K156" i="7"/>
  <c r="L163" i="7"/>
  <c r="L165" i="7"/>
  <c r="K175" i="7"/>
  <c r="K180" i="7"/>
  <c r="L183" i="7"/>
  <c r="L184" i="7"/>
  <c r="K188" i="7"/>
  <c r="L191" i="7"/>
  <c r="L192" i="7"/>
  <c r="K196" i="7"/>
  <c r="L199" i="7"/>
  <c r="L200" i="7"/>
  <c r="L209" i="7"/>
  <c r="L211" i="7"/>
  <c r="L212" i="7"/>
  <c r="K216" i="7"/>
  <c r="L221" i="7"/>
  <c r="K228" i="7"/>
  <c r="L231" i="7"/>
  <c r="L232" i="7"/>
  <c r="K240" i="7"/>
  <c r="L248" i="7"/>
  <c r="L273" i="7"/>
  <c r="K294" i="7"/>
  <c r="L301" i="7"/>
  <c r="L357" i="7"/>
  <c r="K136" i="7"/>
  <c r="K140" i="7"/>
  <c r="L143" i="7"/>
  <c r="K150" i="7"/>
  <c r="K154" i="7"/>
  <c r="L159" i="7"/>
  <c r="K160" i="7"/>
  <c r="K167" i="7"/>
  <c r="K170" i="7"/>
  <c r="K172" i="7"/>
  <c r="L197" i="7"/>
  <c r="K204" i="7"/>
  <c r="L207" i="7"/>
  <c r="L208" i="7"/>
  <c r="L217" i="7"/>
  <c r="L219" i="7"/>
  <c r="L220" i="7"/>
  <c r="K224" i="7"/>
  <c r="L229" i="7"/>
  <c r="K236" i="7"/>
  <c r="L244" i="7"/>
  <c r="K249" i="7"/>
  <c r="K285" i="7"/>
  <c r="K289" i="7"/>
  <c r="K353" i="7"/>
  <c r="L365" i="7"/>
  <c r="L137" i="7"/>
  <c r="L141" i="7"/>
  <c r="K144" i="7"/>
  <c r="L147" i="7"/>
  <c r="L151" i="7"/>
  <c r="L155" i="7"/>
  <c r="L157" i="7"/>
  <c r="K162" i="7"/>
  <c r="K164" i="7"/>
  <c r="L175" i="7"/>
  <c r="K176" i="7"/>
  <c r="L179" i="7"/>
  <c r="L180" i="7"/>
  <c r="K184" i="7"/>
  <c r="L187" i="7"/>
  <c r="L188" i="7"/>
  <c r="K192" i="7"/>
  <c r="L195" i="7"/>
  <c r="L196" i="7"/>
  <c r="K200" i="7"/>
  <c r="L205" i="7"/>
  <c r="K212" i="7"/>
  <c r="L215" i="7"/>
  <c r="L216" i="7"/>
  <c r="L225" i="7"/>
  <c r="L227" i="7"/>
  <c r="L228" i="7"/>
  <c r="K232" i="7"/>
  <c r="L237" i="7"/>
  <c r="L240" i="7"/>
  <c r="K245" i="7"/>
  <c r="L253" i="7"/>
  <c r="K258" i="7"/>
  <c r="K266" i="7"/>
  <c r="L297" i="7"/>
  <c r="L305" i="7"/>
  <c r="K313" i="7"/>
  <c r="K317" i="7"/>
  <c r="K321" i="7"/>
  <c r="K325" i="7"/>
  <c r="L252" i="7"/>
  <c r="L256" i="7"/>
  <c r="L261" i="7"/>
  <c r="K265" i="7"/>
  <c r="K270" i="7"/>
  <c r="K274" i="7"/>
  <c r="L277" i="7"/>
  <c r="K281" i="7"/>
  <c r="K284" i="7"/>
  <c r="L286" i="7"/>
  <c r="L290" i="7"/>
  <c r="K293" i="7"/>
  <c r="K298" i="7"/>
  <c r="K302" i="7"/>
  <c r="K306" i="7"/>
  <c r="L309" i="7"/>
  <c r="L314" i="7"/>
  <c r="L318" i="7"/>
  <c r="L322" i="7"/>
  <c r="L330" i="7"/>
  <c r="L337" i="7"/>
  <c r="K341" i="7"/>
  <c r="K350" i="7"/>
  <c r="K358" i="7"/>
  <c r="L361" i="7"/>
  <c r="L369" i="7"/>
  <c r="L241" i="7"/>
  <c r="K244" i="7"/>
  <c r="K248" i="7"/>
  <c r="K253" i="7"/>
  <c r="K257" i="7"/>
  <c r="K262" i="7"/>
  <c r="L267" i="7"/>
  <c r="K269" i="7"/>
  <c r="L271" i="7"/>
  <c r="K278" i="7"/>
  <c r="L282" i="7"/>
  <c r="L285" i="7"/>
  <c r="L289" i="7"/>
  <c r="L294" i="7"/>
  <c r="K297" i="7"/>
  <c r="K301" i="7"/>
  <c r="K305" i="7"/>
  <c r="K310" i="7"/>
  <c r="L313" i="7"/>
  <c r="L317" i="7"/>
  <c r="L321" i="7"/>
  <c r="L325" i="7"/>
  <c r="L333" i="7"/>
  <c r="L342" i="7"/>
  <c r="K345" i="7"/>
  <c r="K354" i="7"/>
  <c r="L366" i="7"/>
  <c r="K367" i="7"/>
  <c r="L245" i="7"/>
  <c r="L249" i="7"/>
  <c r="K252" i="7"/>
  <c r="K256" i="7"/>
  <c r="L265" i="7"/>
  <c r="K268" i="7"/>
  <c r="L270" i="7"/>
  <c r="K272" i="7"/>
  <c r="L281" i="7"/>
  <c r="K286" i="7"/>
  <c r="K290" i="7"/>
  <c r="L293" i="7"/>
  <c r="L298" i="7"/>
  <c r="L302" i="7"/>
  <c r="L306" i="7"/>
  <c r="K309" i="7"/>
  <c r="K314" i="7"/>
  <c r="K318" i="7"/>
  <c r="K322" i="7"/>
  <c r="K326" i="7"/>
  <c r="L329" i="7"/>
  <c r="L338" i="7"/>
  <c r="K349" i="7"/>
  <c r="L362" i="7"/>
  <c r="K370" i="7"/>
  <c r="K330" i="7"/>
  <c r="K334" i="7"/>
  <c r="K338" i="7"/>
  <c r="L341" i="7"/>
  <c r="L346" i="7"/>
  <c r="L350" i="7"/>
  <c r="L354" i="7"/>
  <c r="K357" i="7"/>
  <c r="K362" i="7"/>
  <c r="K366" i="7"/>
  <c r="K369" i="7"/>
  <c r="L326" i="7"/>
  <c r="K329" i="7"/>
  <c r="K333" i="7"/>
  <c r="K337" i="7"/>
  <c r="K342" i="7"/>
  <c r="L345" i="7"/>
  <c r="L349" i="7"/>
  <c r="L353" i="7"/>
  <c r="L358" i="7"/>
  <c r="K361" i="7"/>
  <c r="K365" i="7"/>
  <c r="L370" i="7"/>
  <c r="L24" i="7"/>
  <c r="L32" i="7"/>
  <c r="L36" i="7"/>
  <c r="L40" i="7"/>
  <c r="L44" i="7"/>
  <c r="L48" i="7"/>
  <c r="L52" i="7"/>
  <c r="L9" i="7"/>
  <c r="L13" i="7"/>
  <c r="L17" i="7"/>
  <c r="L21" i="7"/>
  <c r="L25" i="7"/>
  <c r="L29" i="7"/>
  <c r="L33" i="7"/>
  <c r="L37" i="7"/>
  <c r="L41" i="7"/>
  <c r="L45" i="7"/>
  <c r="L49" i="7"/>
  <c r="L53" i="7"/>
  <c r="L57" i="7"/>
  <c r="L61" i="7"/>
  <c r="L65" i="7"/>
  <c r="L75" i="7"/>
  <c r="L272" i="7"/>
  <c r="L275" i="7"/>
  <c r="L168" i="7"/>
  <c r="L206" i="7"/>
  <c r="L238" i="7"/>
  <c r="L54" i="7"/>
  <c r="L58" i="7"/>
  <c r="L62" i="7"/>
  <c r="L66" i="7"/>
  <c r="L80" i="7"/>
  <c r="L88" i="7"/>
  <c r="L96" i="7"/>
  <c r="L104" i="7"/>
  <c r="L112" i="7"/>
  <c r="L118" i="7"/>
  <c r="L134" i="7"/>
  <c r="L150" i="7"/>
  <c r="L166" i="7"/>
  <c r="L222" i="7"/>
  <c r="L254" i="7"/>
  <c r="L68" i="7"/>
  <c r="L78" i="7"/>
  <c r="L86" i="7"/>
  <c r="L94" i="7"/>
  <c r="L102" i="7"/>
  <c r="L110" i="7"/>
  <c r="L122" i="7"/>
  <c r="L138" i="7"/>
  <c r="L154" i="7"/>
  <c r="L158" i="7"/>
  <c r="L160" i="7"/>
  <c r="L174" i="7"/>
  <c r="L176" i="7"/>
  <c r="L198" i="7"/>
  <c r="L214" i="7"/>
  <c r="L230" i="7"/>
  <c r="L246" i="7"/>
  <c r="L258" i="7"/>
  <c r="L303" i="7"/>
  <c r="L335" i="7"/>
  <c r="L367" i="7"/>
  <c r="L116" i="7"/>
  <c r="L120" i="7"/>
  <c r="L124" i="7"/>
  <c r="L128" i="7"/>
  <c r="L132" i="7"/>
  <c r="L136" i="7"/>
  <c r="L140" i="7"/>
  <c r="L144" i="7"/>
  <c r="L148" i="7"/>
  <c r="L152" i="7"/>
  <c r="L161" i="7"/>
  <c r="L177" i="7"/>
  <c r="L181" i="7"/>
  <c r="L185" i="7"/>
  <c r="L189" i="7"/>
  <c r="L193" i="7"/>
  <c r="L274" i="7"/>
  <c r="L287" i="7"/>
  <c r="L319" i="7"/>
  <c r="L351" i="7"/>
  <c r="L239" i="7"/>
  <c r="L243" i="7"/>
  <c r="L247" i="7"/>
  <c r="L251" i="7"/>
  <c r="L255" i="7"/>
  <c r="L263" i="7"/>
  <c r="L268" i="7"/>
  <c r="L283" i="7"/>
  <c r="L299" i="7"/>
  <c r="L315" i="7"/>
  <c r="L331" i="7"/>
  <c r="L347" i="7"/>
  <c r="L363" i="7"/>
  <c r="L280" i="7"/>
  <c r="L284" i="7"/>
  <c r="L288" i="7"/>
  <c r="L292" i="7"/>
  <c r="L296" i="7"/>
  <c r="L300" i="7"/>
  <c r="L304" i="7"/>
  <c r="L308" i="7"/>
  <c r="L312" i="7"/>
  <c r="L316" i="7"/>
  <c r="L320" i="7"/>
  <c r="L324" i="7"/>
  <c r="L328" i="7"/>
  <c r="L332" i="7"/>
  <c r="L336" i="7"/>
  <c r="L340" i="7"/>
  <c r="L344" i="7"/>
  <c r="L348" i="7"/>
  <c r="L352" i="7"/>
  <c r="L356" i="7"/>
  <c r="L360" i="7"/>
  <c r="L364" i="7"/>
  <c r="L368" i="7"/>
  <c r="G6" i="1" l="1"/>
  <c r="G371" i="1" s="1"/>
  <c r="D7" i="4"/>
  <c r="J6" i="4"/>
  <c r="F7" i="4"/>
  <c r="D387" i="4"/>
  <c r="S387" i="4"/>
  <c r="AH387" i="4"/>
  <c r="S442" i="4"/>
  <c r="AH442" i="4"/>
  <c r="D442" i="4"/>
  <c r="D537" i="4"/>
  <c r="S537" i="4"/>
  <c r="AH537" i="4"/>
  <c r="AH393" i="4"/>
  <c r="D393" i="4"/>
  <c r="S393" i="4"/>
  <c r="D601" i="4"/>
  <c r="S601" i="4"/>
  <c r="AH601" i="4"/>
  <c r="AH467" i="4"/>
  <c r="D467" i="4"/>
  <c r="S467" i="4"/>
  <c r="AH470" i="4"/>
  <c r="D470" i="4"/>
  <c r="S470" i="4"/>
  <c r="D435" i="4"/>
  <c r="AH435" i="4"/>
  <c r="S435" i="4"/>
  <c r="D581" i="4"/>
  <c r="AH581" i="4"/>
  <c r="S581" i="4"/>
  <c r="D600" i="4"/>
  <c r="AH600" i="4"/>
  <c r="S600" i="4"/>
  <c r="AH406" i="4"/>
  <c r="S406" i="4"/>
  <c r="D406" i="4"/>
  <c r="D454" i="4"/>
  <c r="AH454" i="4"/>
  <c r="S454" i="4"/>
  <c r="S397" i="4"/>
  <c r="AH397" i="4"/>
  <c r="D397" i="4"/>
  <c r="S500" i="4"/>
  <c r="D500" i="4"/>
  <c r="AH500" i="4"/>
  <c r="S481" i="4"/>
  <c r="AH481" i="4"/>
  <c r="D481" i="4"/>
  <c r="D614" i="4"/>
  <c r="S614" i="4"/>
  <c r="AH614" i="4"/>
  <c r="AH472" i="4"/>
  <c r="D472" i="4"/>
  <c r="S472" i="4"/>
  <c r="D599" i="4"/>
  <c r="S599" i="4"/>
  <c r="AH599" i="4"/>
  <c r="AH492" i="4"/>
  <c r="D492" i="4"/>
  <c r="S492" i="4"/>
  <c r="D658" i="4"/>
  <c r="AH658" i="4"/>
  <c r="S658" i="4"/>
  <c r="S712" i="4"/>
  <c r="AH712" i="4"/>
  <c r="D712" i="4"/>
  <c r="S688" i="4"/>
  <c r="AH688" i="4"/>
  <c r="D688" i="4"/>
  <c r="AH649" i="4"/>
  <c r="D649" i="4"/>
  <c r="S649" i="4"/>
  <c r="S706" i="4"/>
  <c r="D706" i="4"/>
  <c r="AH706" i="4"/>
  <c r="D429" i="4"/>
  <c r="S429" i="4"/>
  <c r="AH429" i="4"/>
  <c r="S504" i="4"/>
  <c r="D504" i="4"/>
  <c r="AH504" i="4"/>
  <c r="D410" i="4"/>
  <c r="S410" i="4"/>
  <c r="AH410" i="4"/>
  <c r="D380" i="4"/>
  <c r="AH380" i="4"/>
  <c r="S380" i="4"/>
  <c r="AH541" i="4"/>
  <c r="S541" i="4"/>
  <c r="D541" i="4"/>
  <c r="S573" i="4"/>
  <c r="AH573" i="4"/>
  <c r="D573" i="4"/>
  <c r="D374" i="4"/>
  <c r="AH374" i="4"/>
  <c r="S374" i="4"/>
  <c r="S569" i="4"/>
  <c r="AH569" i="4"/>
  <c r="D569" i="4"/>
  <c r="AH418" i="4"/>
  <c r="D418" i="4"/>
  <c r="S418" i="4"/>
  <c r="D529" i="4"/>
  <c r="S529" i="4"/>
  <c r="AH529" i="4"/>
  <c r="S637" i="4"/>
  <c r="D637" i="4"/>
  <c r="AH637" i="4"/>
  <c r="S641" i="4"/>
  <c r="AH641" i="4"/>
  <c r="D641" i="4"/>
  <c r="AH650" i="4"/>
  <c r="D650" i="4"/>
  <c r="S650" i="4"/>
  <c r="AH684" i="4"/>
  <c r="D684" i="4"/>
  <c r="S684" i="4"/>
  <c r="AH430" i="4"/>
  <c r="D430" i="4"/>
  <c r="S430" i="4"/>
  <c r="D507" i="4"/>
  <c r="S507" i="4"/>
  <c r="AH507" i="4"/>
  <c r="S488" i="4"/>
  <c r="D488" i="4"/>
  <c r="AH488" i="4"/>
  <c r="AH567" i="4"/>
  <c r="S567" i="4"/>
  <c r="D567" i="4"/>
  <c r="AH422" i="4"/>
  <c r="D422" i="4"/>
  <c r="S422" i="4"/>
  <c r="AH445" i="4"/>
  <c r="D445" i="4"/>
  <c r="S445" i="4"/>
  <c r="D597" i="4"/>
  <c r="S597" i="4"/>
  <c r="AH597" i="4"/>
  <c r="D477" i="4"/>
  <c r="S477" i="4"/>
  <c r="AH477" i="4"/>
  <c r="AH571" i="4"/>
  <c r="D571" i="4"/>
  <c r="S571" i="4"/>
  <c r="AH482" i="4"/>
  <c r="D482" i="4"/>
  <c r="S482" i="4"/>
  <c r="D634" i="4"/>
  <c r="AH634" i="4"/>
  <c r="S634" i="4"/>
  <c r="AH665" i="4"/>
  <c r="D665" i="4"/>
  <c r="S665" i="4"/>
  <c r="AH635" i="4"/>
  <c r="D635" i="4"/>
  <c r="S635" i="4"/>
  <c r="AH532" i="4"/>
  <c r="D532" i="4"/>
  <c r="S532" i="4"/>
  <c r="S704" i="4"/>
  <c r="AH704" i="4"/>
  <c r="D704" i="4"/>
  <c r="AH580" i="4"/>
  <c r="D580" i="4"/>
  <c r="S580" i="4"/>
  <c r="S557" i="4"/>
  <c r="D557" i="4"/>
  <c r="AH557" i="4"/>
  <c r="S678" i="4"/>
  <c r="D678" i="4"/>
  <c r="AH678" i="4"/>
  <c r="S711" i="4"/>
  <c r="AH711" i="4"/>
  <c r="D711" i="4"/>
  <c r="AH646" i="4"/>
  <c r="S646" i="4"/>
  <c r="D646" i="4"/>
  <c r="D697" i="4"/>
  <c r="AH697" i="4"/>
  <c r="S697" i="4"/>
  <c r="AH730" i="4"/>
  <c r="S730" i="4"/>
  <c r="D730" i="4"/>
  <c r="D731" i="4"/>
  <c r="AH731" i="4"/>
  <c r="S731" i="4"/>
  <c r="S718" i="4"/>
  <c r="AH718" i="4"/>
  <c r="D718" i="4"/>
  <c r="D710" i="4"/>
  <c r="S710" i="4"/>
  <c r="AH710" i="4"/>
  <c r="S639" i="4"/>
  <c r="AH639" i="4"/>
  <c r="D639" i="4"/>
  <c r="D627" i="4"/>
  <c r="S627" i="4"/>
  <c r="AH627" i="4"/>
  <c r="D699" i="4"/>
  <c r="AH699" i="4"/>
  <c r="S699" i="4"/>
  <c r="AH677" i="4"/>
  <c r="D677" i="4"/>
  <c r="S677" i="4"/>
  <c r="D632" i="4"/>
  <c r="AH632" i="4"/>
  <c r="S632" i="4"/>
  <c r="S682" i="4"/>
  <c r="D682" i="4"/>
  <c r="AH682" i="4"/>
  <c r="AH659" i="4"/>
  <c r="D659" i="4"/>
  <c r="S659" i="4"/>
  <c r="D598" i="4"/>
  <c r="S598" i="4"/>
  <c r="AH598" i="4"/>
  <c r="D620" i="4"/>
  <c r="S620" i="4"/>
  <c r="AH620" i="4"/>
  <c r="D544" i="4"/>
  <c r="AH544" i="4"/>
  <c r="S544" i="4"/>
  <c r="AH596" i="4"/>
  <c r="D596" i="4"/>
  <c r="S596" i="4"/>
  <c r="S487" i="4"/>
  <c r="AH487" i="4"/>
  <c r="D487" i="4"/>
  <c r="AH444" i="4"/>
  <c r="D444" i="4"/>
  <c r="S444" i="4"/>
  <c r="AH604" i="4"/>
  <c r="D604" i="4"/>
  <c r="S604" i="4"/>
  <c r="AH509" i="4"/>
  <c r="S509" i="4"/>
  <c r="D509" i="4"/>
  <c r="AH524" i="4"/>
  <c r="D524" i="4"/>
  <c r="S524" i="4"/>
  <c r="S408" i="4"/>
  <c r="D408" i="4"/>
  <c r="AH408" i="4"/>
  <c r="AH480" i="4"/>
  <c r="D480" i="4"/>
  <c r="S480" i="4"/>
  <c r="S404" i="4"/>
  <c r="AH404" i="4"/>
  <c r="D404" i="4"/>
  <c r="S384" i="4"/>
  <c r="AH384" i="4"/>
  <c r="D384" i="4"/>
  <c r="AH376" i="4"/>
  <c r="D376" i="4"/>
  <c r="S376" i="4"/>
  <c r="D372" i="4"/>
  <c r="S372" i="4"/>
  <c r="AH372" i="4"/>
  <c r="S395" i="4"/>
  <c r="AH395" i="4"/>
  <c r="D395" i="4"/>
  <c r="AH443" i="4"/>
  <c r="D443" i="4"/>
  <c r="S443" i="4"/>
  <c r="S515" i="4"/>
  <c r="AH515" i="4"/>
  <c r="D515" i="4"/>
  <c r="D398" i="4"/>
  <c r="S398" i="4"/>
  <c r="AH398" i="4"/>
  <c r="AH461" i="4"/>
  <c r="D461" i="4"/>
  <c r="S461" i="4"/>
  <c r="D528" i="4"/>
  <c r="AH528" i="4"/>
  <c r="S528" i="4"/>
  <c r="AH531" i="4"/>
  <c r="D531" i="4"/>
  <c r="S531" i="4"/>
  <c r="AH385" i="4"/>
  <c r="S385" i="4"/>
  <c r="D385" i="4"/>
  <c r="S424" i="4"/>
  <c r="D424" i="4"/>
  <c r="AH424" i="4"/>
  <c r="S513" i="4"/>
  <c r="AH513" i="4"/>
  <c r="D513" i="4"/>
  <c r="S489" i="4"/>
  <c r="AH489" i="4"/>
  <c r="D489" i="4"/>
  <c r="D426" i="4"/>
  <c r="S426" i="4"/>
  <c r="AH426" i="4"/>
  <c r="AH572" i="4"/>
  <c r="D572" i="4"/>
  <c r="S572" i="4"/>
  <c r="D441" i="4"/>
  <c r="AH441" i="4"/>
  <c r="S441" i="4"/>
  <c r="AH514" i="4"/>
  <c r="D514" i="4"/>
  <c r="S514" i="4"/>
  <c r="D417" i="4"/>
  <c r="AH417" i="4"/>
  <c r="S417" i="4"/>
  <c r="D498" i="4"/>
  <c r="AH498" i="4"/>
  <c r="S498" i="4"/>
  <c r="AH609" i="4"/>
  <c r="D609" i="4"/>
  <c r="S609" i="4"/>
  <c r="S553" i="4"/>
  <c r="AH553" i="4"/>
  <c r="D553" i="4"/>
  <c r="D669" i="4"/>
  <c r="AH669" i="4"/>
  <c r="S669" i="4"/>
  <c r="D565" i="4"/>
  <c r="S565" i="4"/>
  <c r="AH565" i="4"/>
  <c r="D716" i="4"/>
  <c r="AH716" i="4"/>
  <c r="S716" i="4"/>
  <c r="AH654" i="4"/>
  <c r="D654" i="4"/>
  <c r="S654" i="4"/>
  <c r="S721" i="4"/>
  <c r="AH721" i="4"/>
  <c r="D721" i="4"/>
  <c r="S401" i="4"/>
  <c r="D401" i="4"/>
  <c r="AH401" i="4"/>
  <c r="D438" i="4"/>
  <c r="AH438" i="4"/>
  <c r="S438" i="4"/>
  <c r="S521" i="4"/>
  <c r="AH521" i="4"/>
  <c r="D521" i="4"/>
  <c r="D434" i="4"/>
  <c r="AH434" i="4"/>
  <c r="S434" i="4"/>
  <c r="AH425" i="4"/>
  <c r="D425" i="4"/>
  <c r="S425" i="4"/>
  <c r="S548" i="4"/>
  <c r="D548" i="4"/>
  <c r="AH548" i="4"/>
  <c r="S585" i="4"/>
  <c r="AH585" i="4"/>
  <c r="D585" i="4"/>
  <c r="S411" i="4"/>
  <c r="AH411" i="4"/>
  <c r="D411" i="4"/>
  <c r="D468" i="4"/>
  <c r="S468" i="4"/>
  <c r="AH468" i="4"/>
  <c r="S633" i="4"/>
  <c r="AH633" i="4"/>
  <c r="D633" i="4"/>
  <c r="D494" i="4"/>
  <c r="AH494" i="4"/>
  <c r="S494" i="4"/>
  <c r="D672" i="4"/>
  <c r="AH672" i="4"/>
  <c r="S672" i="4"/>
  <c r="AH689" i="4"/>
  <c r="D689" i="4"/>
  <c r="S689" i="4"/>
  <c r="AH722" i="4"/>
  <c r="D722" i="4"/>
  <c r="S722" i="4"/>
  <c r="AH670" i="4"/>
  <c r="D670" i="4"/>
  <c r="S670" i="4"/>
  <c r="D440" i="4"/>
  <c r="AH440" i="4"/>
  <c r="S440" i="4"/>
  <c r="D525" i="4"/>
  <c r="S525" i="4"/>
  <c r="AH525" i="4"/>
  <c r="AH503" i="4"/>
  <c r="D503" i="4"/>
  <c r="S503" i="4"/>
  <c r="D530" i="4"/>
  <c r="AH530" i="4"/>
  <c r="S530" i="4"/>
  <c r="AH579" i="4"/>
  <c r="D579" i="4"/>
  <c r="S579" i="4"/>
  <c r="D439" i="4"/>
  <c r="S439" i="4"/>
  <c r="AH439" i="4"/>
  <c r="AH506" i="4"/>
  <c r="D506" i="4"/>
  <c r="S506" i="4"/>
  <c r="S610" i="4"/>
  <c r="D610" i="4"/>
  <c r="AH610" i="4"/>
  <c r="AH536" i="4"/>
  <c r="D536" i="4"/>
  <c r="S536" i="4"/>
  <c r="D589" i="4"/>
  <c r="AH589" i="4"/>
  <c r="S589" i="4"/>
  <c r="S622" i="4"/>
  <c r="AH622" i="4"/>
  <c r="D622" i="4"/>
  <c r="AH676" i="4"/>
  <c r="D676" i="4"/>
  <c r="S676" i="4"/>
  <c r="D642" i="4"/>
  <c r="S642" i="4"/>
  <c r="AH642" i="4"/>
  <c r="S563" i="4"/>
  <c r="D563" i="4"/>
  <c r="AH563" i="4"/>
  <c r="S724" i="4"/>
  <c r="AH724" i="4"/>
  <c r="D724" i="4"/>
  <c r="S607" i="4"/>
  <c r="AH607" i="4"/>
  <c r="D607" i="4"/>
  <c r="AH586" i="4"/>
  <c r="D586" i="4"/>
  <c r="S586" i="4"/>
  <c r="AH564" i="4"/>
  <c r="S564" i="4"/>
  <c r="D564" i="4"/>
  <c r="AH728" i="4"/>
  <c r="D728" i="4"/>
  <c r="S728" i="4"/>
  <c r="AH705" i="4"/>
  <c r="D705" i="4"/>
  <c r="S705" i="4"/>
  <c r="S714" i="4"/>
  <c r="AH714" i="4"/>
  <c r="D714" i="4"/>
  <c r="AH679" i="4"/>
  <c r="D679" i="4"/>
  <c r="S679" i="4"/>
  <c r="D735" i="4"/>
  <c r="S735" i="4"/>
  <c r="AH735" i="4"/>
  <c r="AH729" i="4"/>
  <c r="S729" i="4"/>
  <c r="D729" i="4"/>
  <c r="D686" i="4"/>
  <c r="S686" i="4"/>
  <c r="AH686" i="4"/>
  <c r="AH734" i="4"/>
  <c r="S734" i="4"/>
  <c r="D734" i="4"/>
  <c r="D726" i="4"/>
  <c r="AH726" i="4"/>
  <c r="S726" i="4"/>
  <c r="AH717" i="4"/>
  <c r="D717" i="4"/>
  <c r="S717" i="4"/>
  <c r="AH707" i="4"/>
  <c r="D707" i="4"/>
  <c r="S707" i="4"/>
  <c r="D619" i="4"/>
  <c r="AH619" i="4"/>
  <c r="S619" i="4"/>
  <c r="D559" i="4"/>
  <c r="S559" i="4"/>
  <c r="AH559" i="4"/>
  <c r="S702" i="4"/>
  <c r="D702" i="4"/>
  <c r="AH702" i="4"/>
  <c r="S694" i="4"/>
  <c r="D694" i="4"/>
  <c r="AH694" i="4"/>
  <c r="S683" i="4"/>
  <c r="D683" i="4"/>
  <c r="AH683" i="4"/>
  <c r="D660" i="4"/>
  <c r="S660" i="4"/>
  <c r="AH660" i="4"/>
  <c r="AH647" i="4"/>
  <c r="S647" i="4"/>
  <c r="D647" i="4"/>
  <c r="D713" i="4"/>
  <c r="AH713" i="4"/>
  <c r="S713" i="4"/>
  <c r="S691" i="4"/>
  <c r="D691" i="4"/>
  <c r="AH691" i="4"/>
  <c r="AH652" i="4"/>
  <c r="D652" i="4"/>
  <c r="S652" i="4"/>
  <c r="D578" i="4"/>
  <c r="AH578" i="4"/>
  <c r="S578" i="4"/>
  <c r="AH551" i="4"/>
  <c r="S551" i="4"/>
  <c r="D551" i="4"/>
  <c r="AH594" i="4"/>
  <c r="D594" i="4"/>
  <c r="S594" i="4"/>
  <c r="S555" i="4"/>
  <c r="AH555" i="4"/>
  <c r="D555" i="4"/>
  <c r="AH519" i="4"/>
  <c r="D519" i="4"/>
  <c r="S519" i="4"/>
  <c r="D476" i="4"/>
  <c r="AH476" i="4"/>
  <c r="S476" i="4"/>
  <c r="AH421" i="4"/>
  <c r="D421" i="4"/>
  <c r="S421" i="4"/>
  <c r="S399" i="4"/>
  <c r="AH399" i="4"/>
  <c r="D399" i="4"/>
  <c r="S554" i="4"/>
  <c r="AH554" i="4"/>
  <c r="D554" i="4"/>
  <c r="D419" i="4"/>
  <c r="AH419" i="4"/>
  <c r="S419" i="4"/>
  <c r="D527" i="4"/>
  <c r="AH527" i="4"/>
  <c r="S527" i="4"/>
  <c r="AH464" i="4"/>
  <c r="S464" i="4"/>
  <c r="D464" i="4"/>
  <c r="S432" i="4"/>
  <c r="AH432" i="4"/>
  <c r="D432" i="4"/>
  <c r="S427" i="4"/>
  <c r="AH427" i="4"/>
  <c r="D427" i="4"/>
  <c r="D407" i="4"/>
  <c r="S407" i="4"/>
  <c r="AH407" i="4"/>
  <c r="D516" i="4"/>
  <c r="AH516" i="4"/>
  <c r="S516" i="4"/>
  <c r="S479" i="4"/>
  <c r="AH479" i="4"/>
  <c r="D479" i="4"/>
  <c r="AH403" i="4"/>
  <c r="S403" i="4"/>
  <c r="D403" i="4"/>
  <c r="D388" i="4"/>
  <c r="AH388" i="4"/>
  <c r="S388" i="4"/>
  <c r="AH499" i="4"/>
  <c r="D499" i="4"/>
  <c r="S499" i="4"/>
  <c r="S402" i="4"/>
  <c r="AH402" i="4"/>
  <c r="D402" i="4"/>
  <c r="D448" i="4"/>
  <c r="AH448" i="4"/>
  <c r="S448" i="4"/>
  <c r="D413" i="4"/>
  <c r="AH413" i="4"/>
  <c r="S413" i="4"/>
  <c r="S496" i="4"/>
  <c r="AH496" i="4"/>
  <c r="D496" i="4"/>
  <c r="AH420" i="4"/>
  <c r="D420" i="4"/>
  <c r="S420" i="4"/>
  <c r="D389" i="4"/>
  <c r="S389" i="4"/>
  <c r="AH389" i="4"/>
  <c r="AH405" i="4"/>
  <c r="D405" i="4"/>
  <c r="S405" i="4"/>
  <c r="S520" i="4"/>
  <c r="D520" i="4"/>
  <c r="AH520" i="4"/>
  <c r="D453" i="4"/>
  <c r="AH453" i="4"/>
  <c r="S453" i="4"/>
  <c r="AH584" i="4"/>
  <c r="D584" i="4"/>
  <c r="S584" i="4"/>
  <c r="D451" i="4"/>
  <c r="AH451" i="4"/>
  <c r="S451" i="4"/>
  <c r="S433" i="4"/>
  <c r="D433" i="4"/>
  <c r="AH433" i="4"/>
  <c r="D539" i="4"/>
  <c r="AH539" i="4"/>
  <c r="S539" i="4"/>
  <c r="D630" i="4"/>
  <c r="S630" i="4"/>
  <c r="AH630" i="4"/>
  <c r="S592" i="4"/>
  <c r="D592" i="4"/>
  <c r="AH592" i="4"/>
  <c r="D690" i="4"/>
  <c r="AH690" i="4"/>
  <c r="S690" i="4"/>
  <c r="D608" i="4"/>
  <c r="AH608" i="4"/>
  <c r="S608" i="4"/>
  <c r="D538" i="4"/>
  <c r="S538" i="4"/>
  <c r="AH538" i="4"/>
  <c r="AH695" i="4"/>
  <c r="D695" i="4"/>
  <c r="S695" i="4"/>
  <c r="D409" i="4"/>
  <c r="AH409" i="4"/>
  <c r="S409" i="4"/>
  <c r="AH450" i="4"/>
  <c r="S450" i="4"/>
  <c r="D450" i="4"/>
  <c r="D377" i="4"/>
  <c r="AH377" i="4"/>
  <c r="S377" i="4"/>
  <c r="S457" i="4"/>
  <c r="AH457" i="4"/>
  <c r="D457" i="4"/>
  <c r="AH447" i="4"/>
  <c r="D447" i="4"/>
  <c r="S447" i="4"/>
  <c r="AH560" i="4"/>
  <c r="S560" i="4"/>
  <c r="D560" i="4"/>
  <c r="D593" i="4"/>
  <c r="AH593" i="4"/>
  <c r="S593" i="4"/>
  <c r="AH459" i="4"/>
  <c r="D459" i="4"/>
  <c r="S459" i="4"/>
  <c r="AH590" i="4"/>
  <c r="D590" i="4"/>
  <c r="S590" i="4"/>
  <c r="S533" i="4"/>
  <c r="AH533" i="4"/>
  <c r="D533" i="4"/>
  <c r="S638" i="4"/>
  <c r="D638" i="4"/>
  <c r="AH638" i="4"/>
  <c r="D681" i="4"/>
  <c r="S681" i="4"/>
  <c r="AH681" i="4"/>
  <c r="D546" i="4"/>
  <c r="AH546" i="4"/>
  <c r="S546" i="4"/>
  <c r="S732" i="4"/>
  <c r="D732" i="4"/>
  <c r="AH732" i="4"/>
  <c r="S720" i="4"/>
  <c r="AH720" i="4"/>
  <c r="D720" i="4"/>
  <c r="D452" i="4"/>
  <c r="AH452" i="4"/>
  <c r="S452" i="4"/>
  <c r="D390" i="4"/>
  <c r="S390" i="4"/>
  <c r="AH390" i="4"/>
  <c r="AH428" i="4"/>
  <c r="S428" i="4"/>
  <c r="D428" i="4"/>
  <c r="D549" i="4"/>
  <c r="AH549" i="4"/>
  <c r="S549" i="4"/>
  <c r="AH587" i="4"/>
  <c r="S587" i="4"/>
  <c r="D587" i="4"/>
  <c r="S446" i="4"/>
  <c r="AH446" i="4"/>
  <c r="D446" i="4"/>
  <c r="S543" i="4"/>
  <c r="AH543" i="4"/>
  <c r="D543" i="4"/>
  <c r="D381" i="4"/>
  <c r="S381" i="4"/>
  <c r="AH381" i="4"/>
  <c r="D542" i="4"/>
  <c r="AH542" i="4"/>
  <c r="S542" i="4"/>
  <c r="D605" i="4"/>
  <c r="S605" i="4"/>
  <c r="AH605" i="4"/>
  <c r="S545" i="4"/>
  <c r="AH545" i="4"/>
  <c r="D545" i="4"/>
  <c r="AH629" i="4"/>
  <c r="D629" i="4"/>
  <c r="S629" i="4"/>
  <c r="D508" i="4"/>
  <c r="S508" i="4"/>
  <c r="AH508" i="4"/>
  <c r="AH662" i="4"/>
  <c r="D662" i="4"/>
  <c r="S662" i="4"/>
  <c r="D617" i="4"/>
  <c r="AH617" i="4"/>
  <c r="S617" i="4"/>
  <c r="S484" i="4"/>
  <c r="D484" i="4"/>
  <c r="AH484" i="4"/>
  <c r="D657" i="4"/>
  <c r="S657" i="4"/>
  <c r="AH657" i="4"/>
  <c r="S606" i="4"/>
  <c r="D606" i="4"/>
  <c r="AH606" i="4"/>
  <c r="AH618" i="4"/>
  <c r="D618" i="4"/>
  <c r="S618" i="4"/>
  <c r="D727" i="4"/>
  <c r="S727" i="4"/>
  <c r="AH727" i="4"/>
  <c r="AH703" i="4"/>
  <c r="S703" i="4"/>
  <c r="D703" i="4"/>
  <c r="D709" i="4"/>
  <c r="AH709" i="4"/>
  <c r="S709" i="4"/>
  <c r="D733" i="4"/>
  <c r="AH733" i="4"/>
  <c r="S733" i="4"/>
  <c r="D725" i="4"/>
  <c r="AH725" i="4"/>
  <c r="S725" i="4"/>
  <c r="AH701" i="4"/>
  <c r="D701" i="4"/>
  <c r="S701" i="4"/>
  <c r="D693" i="4"/>
  <c r="S693" i="4"/>
  <c r="AH693" i="4"/>
  <c r="AH675" i="4"/>
  <c r="D675" i="4"/>
  <c r="S675" i="4"/>
  <c r="D655" i="4"/>
  <c r="AH655" i="4"/>
  <c r="S655" i="4"/>
  <c r="AH643" i="4"/>
  <c r="S643" i="4"/>
  <c r="D643" i="4"/>
  <c r="AH540" i="4"/>
  <c r="S540" i="4"/>
  <c r="D540" i="4"/>
  <c r="D687" i="4"/>
  <c r="AH687" i="4"/>
  <c r="S687" i="4"/>
  <c r="AH648" i="4"/>
  <c r="S648" i="4"/>
  <c r="D648" i="4"/>
  <c r="AH570" i="4"/>
  <c r="D570" i="4"/>
  <c r="S570" i="4"/>
  <c r="AH628" i="4"/>
  <c r="D628" i="4"/>
  <c r="S628" i="4"/>
  <c r="AH612" i="4"/>
  <c r="D612" i="4"/>
  <c r="S612" i="4"/>
  <c r="D588" i="4"/>
  <c r="AH588" i="4"/>
  <c r="S588" i="4"/>
  <c r="AH535" i="4"/>
  <c r="D535" i="4"/>
  <c r="S535" i="4"/>
  <c r="D512" i="4"/>
  <c r="AH512" i="4"/>
  <c r="S512" i="4"/>
  <c r="D455" i="4"/>
  <c r="S455" i="4"/>
  <c r="AH455" i="4"/>
  <c r="AH556" i="4"/>
  <c r="D556" i="4"/>
  <c r="S556" i="4"/>
  <c r="S456" i="4"/>
  <c r="D456" i="4"/>
  <c r="AH456" i="4"/>
  <c r="D379" i="4"/>
  <c r="AH379" i="4"/>
  <c r="S379" i="4"/>
  <c r="D523" i="4"/>
  <c r="AH523" i="4"/>
  <c r="S523" i="4"/>
  <c r="S497" i="4"/>
  <c r="D497" i="4"/>
  <c r="AH497" i="4"/>
  <c r="S526" i="4"/>
  <c r="AH526" i="4"/>
  <c r="D526" i="4"/>
  <c r="AH493" i="4"/>
  <c r="D493" i="4"/>
  <c r="S493" i="4"/>
  <c r="S463" i="4"/>
  <c r="D463" i="4"/>
  <c r="AH463" i="4"/>
  <c r="AH431" i="4"/>
  <c r="D431" i="4"/>
  <c r="S431" i="4"/>
  <c r="D423" i="4"/>
  <c r="S423" i="4"/>
  <c r="AH423" i="4"/>
  <c r="D505" i="4"/>
  <c r="AH505" i="4"/>
  <c r="S505" i="4"/>
  <c r="D396" i="4"/>
  <c r="AH396" i="4"/>
  <c r="S396" i="4"/>
  <c r="D502" i="4"/>
  <c r="S502" i="4"/>
  <c r="AH502" i="4"/>
  <c r="S449" i="4"/>
  <c r="D449" i="4"/>
  <c r="AH449" i="4"/>
  <c r="S416" i="4"/>
  <c r="AH416" i="4"/>
  <c r="D416" i="4"/>
  <c r="AH414" i="4"/>
  <c r="S414" i="4"/>
  <c r="D414" i="4"/>
  <c r="D568" i="4"/>
  <c r="S568" i="4"/>
  <c r="AH568" i="4"/>
  <c r="AH552" i="4"/>
  <c r="D552" i="4"/>
  <c r="S552" i="4"/>
  <c r="S378" i="4"/>
  <c r="AH378" i="4"/>
  <c r="D378" i="4"/>
  <c r="AH469" i="4"/>
  <c r="D469" i="4"/>
  <c r="S469" i="4"/>
  <c r="D478" i="4"/>
  <c r="S478" i="4"/>
  <c r="AH478" i="4"/>
  <c r="S394" i="4"/>
  <c r="D394" i="4"/>
  <c r="AH394" i="4"/>
  <c r="S437" i="4"/>
  <c r="AH437" i="4"/>
  <c r="D437" i="4"/>
  <c r="S474" i="4"/>
  <c r="D474" i="4"/>
  <c r="AH474" i="4"/>
  <c r="AH547" i="4"/>
  <c r="D547" i="4"/>
  <c r="S547" i="4"/>
  <c r="D462" i="4"/>
  <c r="AH462" i="4"/>
  <c r="S462" i="4"/>
  <c r="S473" i="4"/>
  <c r="AH473" i="4"/>
  <c r="D473" i="4"/>
  <c r="S577" i="4"/>
  <c r="AH577" i="4"/>
  <c r="D577" i="4"/>
  <c r="AH466" i="4"/>
  <c r="D466" i="4"/>
  <c r="S466" i="4"/>
  <c r="AH574" i="4"/>
  <c r="D574" i="4"/>
  <c r="S574" i="4"/>
  <c r="S653" i="4"/>
  <c r="D653" i="4"/>
  <c r="AH653" i="4"/>
  <c r="S651" i="4"/>
  <c r="D651" i="4"/>
  <c r="AH651" i="4"/>
  <c r="AH700" i="4"/>
  <c r="S700" i="4"/>
  <c r="D700" i="4"/>
  <c r="D640" i="4"/>
  <c r="S640" i="4"/>
  <c r="AH640" i="4"/>
  <c r="D595" i="4"/>
  <c r="AH595" i="4"/>
  <c r="S595" i="4"/>
  <c r="D674" i="4"/>
  <c r="S674" i="4"/>
  <c r="AH674" i="4"/>
  <c r="S696" i="4"/>
  <c r="D696" i="4"/>
  <c r="AH696" i="4"/>
  <c r="D386" i="4"/>
  <c r="AH386" i="4"/>
  <c r="S386" i="4"/>
  <c r="AH475" i="4"/>
  <c r="D475" i="4"/>
  <c r="S475" i="4"/>
  <c r="AH400" i="4"/>
  <c r="D400" i="4"/>
  <c r="S400" i="4"/>
  <c r="AH510" i="4"/>
  <c r="D510" i="4"/>
  <c r="S510" i="4"/>
  <c r="S486" i="4"/>
  <c r="AH486" i="4"/>
  <c r="D486" i="4"/>
  <c r="AH566" i="4"/>
  <c r="D566" i="4"/>
  <c r="S566" i="4"/>
  <c r="D412" i="4"/>
  <c r="AH412" i="4"/>
  <c r="S412" i="4"/>
  <c r="D490" i="4"/>
  <c r="S490" i="4"/>
  <c r="AH490" i="4"/>
  <c r="S373" i="4"/>
  <c r="AH373" i="4"/>
  <c r="D373" i="4"/>
  <c r="D576" i="4"/>
  <c r="AH576" i="4"/>
  <c r="S576" i="4"/>
  <c r="D645" i="4"/>
  <c r="S645" i="4"/>
  <c r="AH645" i="4"/>
  <c r="AH621" i="4"/>
  <c r="S621" i="4"/>
  <c r="D621" i="4"/>
  <c r="S692" i="4"/>
  <c r="AH692" i="4"/>
  <c r="D692" i="4"/>
  <c r="AH624" i="4"/>
  <c r="S624" i="4"/>
  <c r="D624" i="4"/>
  <c r="S708" i="4"/>
  <c r="AH708" i="4"/>
  <c r="D708" i="4"/>
  <c r="D382" i="4"/>
  <c r="S382" i="4"/>
  <c r="AH382" i="4"/>
  <c r="S483" i="4"/>
  <c r="D483" i="4"/>
  <c r="AH483" i="4"/>
  <c r="AH471" i="4"/>
  <c r="D471" i="4"/>
  <c r="S471" i="4"/>
  <c r="D465" i="4"/>
  <c r="AH465" i="4"/>
  <c r="S465" i="4"/>
  <c r="D561" i="4"/>
  <c r="S561" i="4"/>
  <c r="AH561" i="4"/>
  <c r="S392" i="4"/>
  <c r="D392" i="4"/>
  <c r="AH392" i="4"/>
  <c r="S583" i="4"/>
  <c r="D583" i="4"/>
  <c r="AH583" i="4"/>
  <c r="AH458" i="4"/>
  <c r="S458" i="4"/>
  <c r="D458" i="4"/>
  <c r="D562" i="4"/>
  <c r="AH562" i="4"/>
  <c r="S562" i="4"/>
  <c r="S613" i="4"/>
  <c r="D613" i="4"/>
  <c r="AH613" i="4"/>
  <c r="D616" i="4"/>
  <c r="AH616" i="4"/>
  <c r="S616" i="4"/>
  <c r="D656" i="4"/>
  <c r="S656" i="4"/>
  <c r="AH656" i="4"/>
  <c r="AH591" i="4"/>
  <c r="D591" i="4"/>
  <c r="S591" i="4"/>
  <c r="S680" i="4"/>
  <c r="D680" i="4"/>
  <c r="AH680" i="4"/>
  <c r="S625" i="4"/>
  <c r="AH625" i="4"/>
  <c r="D625" i="4"/>
  <c r="AH661" i="4"/>
  <c r="D661" i="4"/>
  <c r="S661" i="4"/>
  <c r="AH517" i="4"/>
  <c r="D517" i="4"/>
  <c r="S517" i="4"/>
  <c r="AH667" i="4"/>
  <c r="D667" i="4"/>
  <c r="S667" i="4"/>
  <c r="S666" i="4"/>
  <c r="D666" i="4"/>
  <c r="AH666" i="4"/>
  <c r="D626" i="4"/>
  <c r="AH626" i="4"/>
  <c r="S626" i="4"/>
  <c r="D673" i="4"/>
  <c r="S673" i="4"/>
  <c r="AH673" i="4"/>
  <c r="AH736" i="4"/>
  <c r="D736" i="4"/>
  <c r="S736" i="4"/>
  <c r="S698" i="4"/>
  <c r="D698" i="4"/>
  <c r="AH698" i="4"/>
  <c r="AH685" i="4"/>
  <c r="D685" i="4"/>
  <c r="S685" i="4"/>
  <c r="S664" i="4"/>
  <c r="AH664" i="4"/>
  <c r="D664" i="4"/>
  <c r="S719" i="4"/>
  <c r="AH719" i="4"/>
  <c r="D719" i="4"/>
  <c r="AH671" i="4"/>
  <c r="D671" i="4"/>
  <c r="S671" i="4"/>
  <c r="AH715" i="4"/>
  <c r="D715" i="4"/>
  <c r="S715" i="4"/>
  <c r="AH723" i="4"/>
  <c r="D723" i="4"/>
  <c r="S723" i="4"/>
  <c r="AH644" i="4"/>
  <c r="D644" i="4"/>
  <c r="S644" i="4"/>
  <c r="AH631" i="4"/>
  <c r="S631" i="4"/>
  <c r="D631" i="4"/>
  <c r="AH668" i="4"/>
  <c r="S668" i="4"/>
  <c r="D668" i="4"/>
  <c r="S636" i="4"/>
  <c r="AH636" i="4"/>
  <c r="D636" i="4"/>
  <c r="AH611" i="4"/>
  <c r="D611" i="4"/>
  <c r="S611" i="4"/>
  <c r="AH550" i="4"/>
  <c r="D550" i="4"/>
  <c r="S550" i="4"/>
  <c r="S522" i="4"/>
  <c r="D522" i="4"/>
  <c r="AH522" i="4"/>
  <c r="D663" i="4"/>
  <c r="AH663" i="4"/>
  <c r="S663" i="4"/>
  <c r="AH615" i="4"/>
  <c r="S615" i="4"/>
  <c r="D615" i="4"/>
  <c r="S495" i="4"/>
  <c r="D495" i="4"/>
  <c r="AH495" i="4"/>
  <c r="AH623" i="4"/>
  <c r="S623" i="4"/>
  <c r="D623" i="4"/>
  <c r="D558" i="4"/>
  <c r="S558" i="4"/>
  <c r="AH558" i="4"/>
  <c r="AH602" i="4"/>
  <c r="S602" i="4"/>
  <c r="D602" i="4"/>
  <c r="D575" i="4"/>
  <c r="S575" i="4"/>
  <c r="AH575" i="4"/>
  <c r="D534" i="4"/>
  <c r="AH534" i="4"/>
  <c r="S534" i="4"/>
  <c r="S491" i="4"/>
  <c r="D491" i="4"/>
  <c r="AH491" i="4"/>
  <c r="S436" i="4"/>
  <c r="D436" i="4"/>
  <c r="AH436" i="4"/>
  <c r="S603" i="4"/>
  <c r="AH603" i="4"/>
  <c r="D603" i="4"/>
  <c r="S375" i="4"/>
  <c r="AH375" i="4"/>
  <c r="D375" i="4"/>
  <c r="AH582" i="4"/>
  <c r="D582" i="4"/>
  <c r="S582" i="4"/>
  <c r="D518" i="4"/>
  <c r="AH518" i="4"/>
  <c r="S518" i="4"/>
  <c r="D460" i="4"/>
  <c r="S460" i="4"/>
  <c r="AH460" i="4"/>
  <c r="D383" i="4"/>
  <c r="S383" i="4"/>
  <c r="AH383" i="4"/>
  <c r="D511" i="4"/>
  <c r="AH511" i="4"/>
  <c r="S511" i="4"/>
  <c r="D501" i="4"/>
  <c r="AH501" i="4"/>
  <c r="S501" i="4"/>
  <c r="S485" i="4"/>
  <c r="AH485" i="4"/>
  <c r="D485" i="4"/>
  <c r="AH415" i="4"/>
  <c r="D415" i="4"/>
  <c r="S415" i="4"/>
  <c r="D391" i="4"/>
  <c r="AH391" i="4"/>
  <c r="S391" i="4"/>
  <c r="AN6" i="4"/>
  <c r="AJ7" i="4"/>
  <c r="W7" i="4"/>
  <c r="Z7" i="4" s="1"/>
  <c r="AA7" i="4" s="1"/>
  <c r="U7" i="4"/>
  <c r="H7" i="4"/>
  <c r="S7" i="4"/>
  <c r="AH7" i="4"/>
  <c r="AL7" i="4"/>
  <c r="AC363" i="4"/>
  <c r="AD363" i="4" s="1"/>
  <c r="AJ424" i="15" s="1"/>
  <c r="AC342" i="4"/>
  <c r="AD342" i="4" s="1"/>
  <c r="AJ407" i="15" s="1"/>
  <c r="AC321" i="4"/>
  <c r="AD321" i="4" s="1"/>
  <c r="AJ393" i="15" s="1"/>
  <c r="AC299" i="4"/>
  <c r="AD299" i="4" s="1"/>
  <c r="AJ372" i="15" s="1"/>
  <c r="AC278" i="4"/>
  <c r="AD278" i="4" s="1"/>
  <c r="AJ356" i="15" s="1"/>
  <c r="AC257" i="4"/>
  <c r="AD257" i="4" s="1"/>
  <c r="AJ336" i="15" s="1"/>
  <c r="AC235" i="4"/>
  <c r="AD235" i="4" s="1"/>
  <c r="AJ314" i="15" s="1"/>
  <c r="AC214" i="4"/>
  <c r="AD214" i="4" s="1"/>
  <c r="AJ293" i="15" s="1"/>
  <c r="AC193" i="4"/>
  <c r="AD193" i="4" s="1"/>
  <c r="AJ274" i="15" s="1"/>
  <c r="AC171" i="4"/>
  <c r="AD171" i="4" s="1"/>
  <c r="AJ252" i="15" s="1"/>
  <c r="AC150" i="4"/>
  <c r="AD150" i="4" s="1"/>
  <c r="AJ232" i="15" s="1"/>
  <c r="AC129" i="4"/>
  <c r="AD129" i="4" s="1"/>
  <c r="AJ211" i="15" s="1"/>
  <c r="AC107" i="4"/>
  <c r="AD107" i="4" s="1"/>
  <c r="AJ190" i="15" s="1"/>
  <c r="AC86" i="4"/>
  <c r="AD86" i="4" s="1"/>
  <c r="AJ170" i="15" s="1"/>
  <c r="AC55" i="4"/>
  <c r="AD55" i="4" s="1"/>
  <c r="AJ50" i="15" s="1"/>
  <c r="AC23" i="4"/>
  <c r="AD23" i="4" s="1"/>
  <c r="AJ66" i="15" s="1"/>
  <c r="AC357" i="4"/>
  <c r="AD357" i="4" s="1"/>
  <c r="AJ420" i="15" s="1"/>
  <c r="AC335" i="4"/>
  <c r="AD335" i="4" s="1"/>
  <c r="AJ76" i="15" s="1"/>
  <c r="AC314" i="4"/>
  <c r="AD314" i="4" s="1"/>
  <c r="AJ386" i="15" s="1"/>
  <c r="AC293" i="4"/>
  <c r="AD293" i="4" s="1"/>
  <c r="AJ20" i="15" s="1"/>
  <c r="AC271" i="4"/>
  <c r="AD271" i="4" s="1"/>
  <c r="AJ350" i="15" s="1"/>
  <c r="AC250" i="4"/>
  <c r="AD250" i="4" s="1"/>
  <c r="AJ329" i="15" s="1"/>
  <c r="AC229" i="4"/>
  <c r="AD229" i="4" s="1"/>
  <c r="AJ308" i="15" s="1"/>
  <c r="AC207" i="4"/>
  <c r="AD207" i="4" s="1"/>
  <c r="AJ100" i="15" s="1"/>
  <c r="AC186" i="4"/>
  <c r="AD186" i="4" s="1"/>
  <c r="AJ267" i="15" s="1"/>
  <c r="AC165" i="4"/>
  <c r="AD165" i="4" s="1"/>
  <c r="AJ246" i="15" s="1"/>
  <c r="AC143" i="4"/>
  <c r="AD143" i="4" s="1"/>
  <c r="AJ225" i="15" s="1"/>
  <c r="AC122" i="4"/>
  <c r="AD122" i="4" s="1"/>
  <c r="AJ51" i="15" s="1"/>
  <c r="AC101" i="4"/>
  <c r="AD101" i="4" s="1"/>
  <c r="AJ184" i="15" s="1"/>
  <c r="AC78" i="4"/>
  <c r="AD78" i="4" s="1"/>
  <c r="AJ68" i="15" s="1"/>
  <c r="AC46" i="4"/>
  <c r="AD46" i="4" s="1"/>
  <c r="AJ146" i="15" s="1"/>
  <c r="AC14" i="4"/>
  <c r="AD14" i="4" s="1"/>
  <c r="AJ123" i="15" s="1"/>
  <c r="AC355" i="4"/>
  <c r="AD355" i="4" s="1"/>
  <c r="AJ419" i="15" s="1"/>
  <c r="AC334" i="4"/>
  <c r="AD334" i="4" s="1"/>
  <c r="AJ401" i="15" s="1"/>
  <c r="AC313" i="4"/>
  <c r="AD313" i="4" s="1"/>
  <c r="AJ385" i="15" s="1"/>
  <c r="AC291" i="4"/>
  <c r="AD291" i="4" s="1"/>
  <c r="AJ84" i="15" s="1"/>
  <c r="AC270" i="4"/>
  <c r="AD270" i="4" s="1"/>
  <c r="AJ349" i="15" s="1"/>
  <c r="AC249" i="4"/>
  <c r="AD249" i="4" s="1"/>
  <c r="AJ328" i="15" s="1"/>
  <c r="AC227" i="4"/>
  <c r="AD227" i="4" s="1"/>
  <c r="AJ306" i="15" s="1"/>
  <c r="AC206" i="4"/>
  <c r="AD206" i="4" s="1"/>
  <c r="AJ287" i="15" s="1"/>
  <c r="AC185" i="4"/>
  <c r="AD185" i="4" s="1"/>
  <c r="AJ266" i="15" s="1"/>
  <c r="AC163" i="4"/>
  <c r="AD163" i="4" s="1"/>
  <c r="AJ244" i="15" s="1"/>
  <c r="AC142" i="4"/>
  <c r="AD142" i="4" s="1"/>
  <c r="AJ224" i="15" s="1"/>
  <c r="AC121" i="4"/>
  <c r="AD121" i="4" s="1"/>
  <c r="AJ204" i="15" s="1"/>
  <c r="AC99" i="4"/>
  <c r="AD99" i="4" s="1"/>
  <c r="AJ182" i="15" s="1"/>
  <c r="AC75" i="4"/>
  <c r="AD75" i="4" s="1"/>
  <c r="AJ44" i="15" s="1"/>
  <c r="AC43" i="4"/>
  <c r="AD43" i="4" s="1"/>
  <c r="AJ144" i="15" s="1"/>
  <c r="AC11" i="4"/>
  <c r="AD11" i="4" s="1"/>
  <c r="AJ60" i="15" s="1"/>
  <c r="AC354" i="4"/>
  <c r="AD354" i="4" s="1"/>
  <c r="AJ418" i="15" s="1"/>
  <c r="AC333" i="4"/>
  <c r="AD333" i="4" s="1"/>
  <c r="AJ400" i="15" s="1"/>
  <c r="AC311" i="4"/>
  <c r="AD311" i="4" s="1"/>
  <c r="AJ383" i="15" s="1"/>
  <c r="AC290" i="4"/>
  <c r="AD290" i="4" s="1"/>
  <c r="AJ368" i="15" s="1"/>
  <c r="AC269" i="4"/>
  <c r="AD269" i="4" s="1"/>
  <c r="AJ348" i="15" s="1"/>
  <c r="AC247" i="4"/>
  <c r="AD247" i="4" s="1"/>
  <c r="AJ326" i="15" s="1"/>
  <c r="AC226" i="4"/>
  <c r="AD226" i="4" s="1"/>
  <c r="AJ305" i="15" s="1"/>
  <c r="AC205" i="4"/>
  <c r="AD205" i="4" s="1"/>
  <c r="AJ286" i="15" s="1"/>
  <c r="AC183" i="4"/>
  <c r="AD183" i="4" s="1"/>
  <c r="AJ264" i="15" s="1"/>
  <c r="AC162" i="4"/>
  <c r="AD162" i="4" s="1"/>
  <c r="AJ243" i="15" s="1"/>
  <c r="AC141" i="4"/>
  <c r="AD141" i="4" s="1"/>
  <c r="AJ223" i="15" s="1"/>
  <c r="AC119" i="4"/>
  <c r="AD119" i="4" s="1"/>
  <c r="AJ202" i="15" s="1"/>
  <c r="AC98" i="4"/>
  <c r="AD98" i="4" s="1"/>
  <c r="AJ181" i="15" s="1"/>
  <c r="AC74" i="4"/>
  <c r="AD74" i="4" s="1"/>
  <c r="AJ164" i="15" s="1"/>
  <c r="AC42" i="4"/>
  <c r="AD42" i="4" s="1"/>
  <c r="AJ143" i="15" s="1"/>
  <c r="AC10" i="4"/>
  <c r="AD10" i="4" s="1"/>
  <c r="AJ121" i="15" s="1"/>
  <c r="AC69" i="4"/>
  <c r="AD69" i="4" s="1"/>
  <c r="AJ161" i="15" s="1"/>
  <c r="AC53" i="4"/>
  <c r="AD53" i="4" s="1"/>
  <c r="AJ26" i="15" s="1"/>
  <c r="AC37" i="4"/>
  <c r="AD37" i="4" s="1"/>
  <c r="AJ138" i="15" s="1"/>
  <c r="AC21" i="4"/>
  <c r="AD21" i="4" s="1"/>
  <c r="AJ129" i="15" s="1"/>
  <c r="AC368" i="4"/>
  <c r="AD368" i="4" s="1"/>
  <c r="AJ85" i="15" s="1"/>
  <c r="AC352" i="4"/>
  <c r="AD352" i="4" s="1"/>
  <c r="AJ417" i="15" s="1"/>
  <c r="AC336" i="4"/>
  <c r="AD336" i="4" s="1"/>
  <c r="AJ46" i="15" s="1"/>
  <c r="AC320" i="4"/>
  <c r="AD320" i="4" s="1"/>
  <c r="AJ392" i="15" s="1"/>
  <c r="AC304" i="4"/>
  <c r="AD304" i="4" s="1"/>
  <c r="AJ91" i="15" s="1"/>
  <c r="AC288" i="4"/>
  <c r="AD288" i="4" s="1"/>
  <c r="AJ366" i="15" s="1"/>
  <c r="AC272" i="4"/>
  <c r="AD272" i="4" s="1"/>
  <c r="AJ351" i="15" s="1"/>
  <c r="AC256" i="4"/>
  <c r="AD256" i="4" s="1"/>
  <c r="AJ335" i="15" s="1"/>
  <c r="AC240" i="4"/>
  <c r="AD240" i="4" s="1"/>
  <c r="AJ319" i="15" s="1"/>
  <c r="AC224" i="4"/>
  <c r="AD224" i="4" s="1"/>
  <c r="AJ303" i="15" s="1"/>
  <c r="AC208" i="4"/>
  <c r="AD208" i="4" s="1"/>
  <c r="AJ82" i="15" s="1"/>
  <c r="AC192" i="4"/>
  <c r="AD192" i="4" s="1"/>
  <c r="AJ273" i="15" s="1"/>
  <c r="AC176" i="4"/>
  <c r="AD176" i="4" s="1"/>
  <c r="AJ257" i="15" s="1"/>
  <c r="AC160" i="4"/>
  <c r="AD160" i="4" s="1"/>
  <c r="AJ241" i="15" s="1"/>
  <c r="AC144" i="4"/>
  <c r="AD144" i="4" s="1"/>
  <c r="AJ226" i="15" s="1"/>
  <c r="AC128" i="4"/>
  <c r="AD128" i="4" s="1"/>
  <c r="AJ210" i="15" s="1"/>
  <c r="AC112" i="4"/>
  <c r="AD112" i="4" s="1"/>
  <c r="AJ195" i="15" s="1"/>
  <c r="AC96" i="4"/>
  <c r="AD96" i="4" s="1"/>
  <c r="AJ179" i="15" s="1"/>
  <c r="AC80" i="4"/>
  <c r="AD80" i="4" s="1"/>
  <c r="AJ94" i="15" s="1"/>
  <c r="AC64" i="4"/>
  <c r="AD64" i="4" s="1"/>
  <c r="AJ156" i="15" s="1"/>
  <c r="AC48" i="4"/>
  <c r="AD48" i="4" s="1"/>
  <c r="AJ147" i="15" s="1"/>
  <c r="AC32" i="4"/>
  <c r="AD32" i="4" s="1"/>
  <c r="AJ112" i="15" s="1"/>
  <c r="AC16" i="4"/>
  <c r="AD16" i="4" s="1"/>
  <c r="AJ125" i="15" s="1"/>
  <c r="AC358" i="4"/>
  <c r="AD358" i="4" s="1"/>
  <c r="AJ421" i="15" s="1"/>
  <c r="AC337" i="4"/>
  <c r="AD337" i="4" s="1"/>
  <c r="AJ402" i="15" s="1"/>
  <c r="AC315" i="4"/>
  <c r="AD315" i="4" s="1"/>
  <c r="AJ387" i="15" s="1"/>
  <c r="AC294" i="4"/>
  <c r="AD294" i="4" s="1"/>
  <c r="AJ106" i="15" s="1"/>
  <c r="AC273" i="4"/>
  <c r="AD273" i="4" s="1"/>
  <c r="AJ352" i="15" s="1"/>
  <c r="AC251" i="4"/>
  <c r="AD251" i="4" s="1"/>
  <c r="AJ330" i="15" s="1"/>
  <c r="AC230" i="4"/>
  <c r="AD230" i="4" s="1"/>
  <c r="AJ309" i="15" s="1"/>
  <c r="AC209" i="4"/>
  <c r="AD209" i="4" s="1"/>
  <c r="AJ288" i="15" s="1"/>
  <c r="AC187" i="4"/>
  <c r="AD187" i="4" s="1"/>
  <c r="AJ268" i="15" s="1"/>
  <c r="AC166" i="4"/>
  <c r="AD166" i="4" s="1"/>
  <c r="AJ247" i="15" s="1"/>
  <c r="AC145" i="4"/>
  <c r="AD145" i="4" s="1"/>
  <c r="AJ227" i="15" s="1"/>
  <c r="AC123" i="4"/>
  <c r="AD123" i="4" s="1"/>
  <c r="AJ205" i="15" s="1"/>
  <c r="AC102" i="4"/>
  <c r="AD102" i="4" s="1"/>
  <c r="AJ185" i="15" s="1"/>
  <c r="AC79" i="4"/>
  <c r="AD79" i="4" s="1"/>
  <c r="AJ165" i="15" s="1"/>
  <c r="AC47" i="4"/>
  <c r="AD47" i="4" s="1"/>
  <c r="AJ14" i="15" s="1"/>
  <c r="AC15" i="4"/>
  <c r="AD15" i="4" s="1"/>
  <c r="AJ124" i="15" s="1"/>
  <c r="AC351" i="4"/>
  <c r="AD351" i="4" s="1"/>
  <c r="AJ416" i="15" s="1"/>
  <c r="AC330" i="4"/>
  <c r="AD330" i="4" s="1"/>
  <c r="AJ38" i="15" s="1"/>
  <c r="AC309" i="4"/>
  <c r="AD309" i="4" s="1"/>
  <c r="AJ381" i="15" s="1"/>
  <c r="AC287" i="4"/>
  <c r="AD287" i="4" s="1"/>
  <c r="AJ365" i="15" s="1"/>
  <c r="AC266" i="4"/>
  <c r="AD266" i="4" s="1"/>
  <c r="AJ345" i="15" s="1"/>
  <c r="AC245" i="4"/>
  <c r="AD245" i="4" s="1"/>
  <c r="AJ324" i="15" s="1"/>
  <c r="AC223" i="4"/>
  <c r="AD223" i="4" s="1"/>
  <c r="AJ302" i="15" s="1"/>
  <c r="AC202" i="4"/>
  <c r="AD202" i="4" s="1"/>
  <c r="AJ283" i="15" s="1"/>
  <c r="AC181" i="4"/>
  <c r="AD181" i="4" s="1"/>
  <c r="AJ262" i="15" s="1"/>
  <c r="AC159" i="4"/>
  <c r="AD159" i="4" s="1"/>
  <c r="AJ58" i="15" s="1"/>
  <c r="AC138" i="4"/>
  <c r="AD138" i="4" s="1"/>
  <c r="AJ220" i="15" s="1"/>
  <c r="AC117" i="4"/>
  <c r="AD117" i="4" s="1"/>
  <c r="AJ200" i="15" s="1"/>
  <c r="AC95" i="4"/>
  <c r="AD95" i="4" s="1"/>
  <c r="AJ178" i="15" s="1"/>
  <c r="AC70" i="4"/>
  <c r="AD70" i="4" s="1"/>
  <c r="AJ162" i="15" s="1"/>
  <c r="AC38" i="4"/>
  <c r="AD38" i="4" s="1"/>
  <c r="AJ139" i="15" s="1"/>
  <c r="AC371" i="4"/>
  <c r="AD371" i="4" s="1"/>
  <c r="AJ427" i="15" s="1"/>
  <c r="AC350" i="4"/>
  <c r="AD350" i="4" s="1"/>
  <c r="AJ415" i="15" s="1"/>
  <c r="AC329" i="4"/>
  <c r="AD329" i="4" s="1"/>
  <c r="AJ118" i="15" s="1"/>
  <c r="AC307" i="4"/>
  <c r="AD307" i="4" s="1"/>
  <c r="AJ379" i="15" s="1"/>
  <c r="AC286" i="4"/>
  <c r="AD286" i="4" s="1"/>
  <c r="AJ364" i="15" s="1"/>
  <c r="AC265" i="4"/>
  <c r="AD265" i="4" s="1"/>
  <c r="AJ344" i="15" s="1"/>
  <c r="AC243" i="4"/>
  <c r="AD243" i="4" s="1"/>
  <c r="AJ322" i="15" s="1"/>
  <c r="AC222" i="4"/>
  <c r="AD222" i="4" s="1"/>
  <c r="AJ301" i="15" s="1"/>
  <c r="AC201" i="4"/>
  <c r="AD201" i="4" s="1"/>
  <c r="AJ282" i="15" s="1"/>
  <c r="AC179" i="4"/>
  <c r="AD179" i="4" s="1"/>
  <c r="AJ260" i="15" s="1"/>
  <c r="AC158" i="4"/>
  <c r="AD158" i="4" s="1"/>
  <c r="AJ240" i="15" s="1"/>
  <c r="AC137" i="4"/>
  <c r="AD137" i="4" s="1"/>
  <c r="AJ219" i="15" s="1"/>
  <c r="AC115" i="4"/>
  <c r="AD115" i="4" s="1"/>
  <c r="AJ198" i="15" s="1"/>
  <c r="AC94" i="4"/>
  <c r="AD94" i="4" s="1"/>
  <c r="AJ177" i="15" s="1"/>
  <c r="AC67" i="4"/>
  <c r="AD67" i="4" s="1"/>
  <c r="AJ159" i="15" s="1"/>
  <c r="AC35" i="4"/>
  <c r="AD35" i="4" s="1"/>
  <c r="AJ137" i="15" s="1"/>
  <c r="AC370" i="4"/>
  <c r="AD370" i="4" s="1"/>
  <c r="AJ109" i="15" s="1"/>
  <c r="AC349" i="4"/>
  <c r="AD349" i="4" s="1"/>
  <c r="AJ414" i="15" s="1"/>
  <c r="AC327" i="4"/>
  <c r="AD327" i="4" s="1"/>
  <c r="AJ397" i="15" s="1"/>
  <c r="AC306" i="4"/>
  <c r="AD306" i="4" s="1"/>
  <c r="AJ378" i="15" s="1"/>
  <c r="AC285" i="4"/>
  <c r="AD285" i="4" s="1"/>
  <c r="AJ363" i="15" s="1"/>
  <c r="AC263" i="4"/>
  <c r="AD263" i="4" s="1"/>
  <c r="AJ342" i="15" s="1"/>
  <c r="AC242" i="4"/>
  <c r="AD242" i="4" s="1"/>
  <c r="AJ321" i="15" s="1"/>
  <c r="AC221" i="4"/>
  <c r="AD221" i="4" s="1"/>
  <c r="AJ300" i="15" s="1"/>
  <c r="AC199" i="4"/>
  <c r="AD199" i="4" s="1"/>
  <c r="AJ280" i="15" s="1"/>
  <c r="AC178" i="4"/>
  <c r="AD178" i="4" s="1"/>
  <c r="AJ259" i="15" s="1"/>
  <c r="AC157" i="4"/>
  <c r="AD157" i="4" s="1"/>
  <c r="AJ239" i="15" s="1"/>
  <c r="AC135" i="4"/>
  <c r="AD135" i="4" s="1"/>
  <c r="AJ217" i="15" s="1"/>
  <c r="AC114" i="4"/>
  <c r="AD114" i="4" s="1"/>
  <c r="AJ197" i="15" s="1"/>
  <c r="AC93" i="4"/>
  <c r="AD93" i="4" s="1"/>
  <c r="AJ56" i="15" s="1"/>
  <c r="AC66" i="4"/>
  <c r="AD66" i="4" s="1"/>
  <c r="AJ158" i="15" s="1"/>
  <c r="AC34" i="4"/>
  <c r="AD34" i="4" s="1"/>
  <c r="AJ136" i="15" s="1"/>
  <c r="AC81" i="4"/>
  <c r="AD81" i="4" s="1"/>
  <c r="AJ24" i="15" s="1"/>
  <c r="AC65" i="4"/>
  <c r="AD65" i="4" s="1"/>
  <c r="AJ157" i="15" s="1"/>
  <c r="AC49" i="4"/>
  <c r="AD49" i="4" s="1"/>
  <c r="AJ148" i="15" s="1"/>
  <c r="AC33" i="4"/>
  <c r="AD33" i="4" s="1"/>
  <c r="AJ135" i="15" s="1"/>
  <c r="AC17" i="4"/>
  <c r="AD17" i="4" s="1"/>
  <c r="AJ126" i="15" s="1"/>
  <c r="AC364" i="4"/>
  <c r="AD364" i="4" s="1"/>
  <c r="AJ425" i="15" s="1"/>
  <c r="AC348" i="4"/>
  <c r="AD348" i="4" s="1"/>
  <c r="AJ413" i="15" s="1"/>
  <c r="AC332" i="4"/>
  <c r="AD332" i="4" s="1"/>
  <c r="AJ399" i="15" s="1"/>
  <c r="AC316" i="4"/>
  <c r="AD316" i="4" s="1"/>
  <c r="AJ388" i="15" s="1"/>
  <c r="AC300" i="4"/>
  <c r="AD300" i="4" s="1"/>
  <c r="AJ373" i="15" s="1"/>
  <c r="AC284" i="4"/>
  <c r="AD284" i="4" s="1"/>
  <c r="AJ362" i="15" s="1"/>
  <c r="AC268" i="4"/>
  <c r="AD268" i="4" s="1"/>
  <c r="AJ347" i="15" s="1"/>
  <c r="AC252" i="4"/>
  <c r="AD252" i="4" s="1"/>
  <c r="AJ331" i="15" s="1"/>
  <c r="AC236" i="4"/>
  <c r="AD236" i="4" s="1"/>
  <c r="AJ315" i="15" s="1"/>
  <c r="AC220" i="4"/>
  <c r="AD220" i="4" s="1"/>
  <c r="AJ299" i="15" s="1"/>
  <c r="AC204" i="4"/>
  <c r="AD204" i="4" s="1"/>
  <c r="AJ285" i="15" s="1"/>
  <c r="AC188" i="4"/>
  <c r="AD188" i="4" s="1"/>
  <c r="AJ269" i="15" s="1"/>
  <c r="AC172" i="4"/>
  <c r="AD172" i="4" s="1"/>
  <c r="AJ253" i="15" s="1"/>
  <c r="AC156" i="4"/>
  <c r="AD156" i="4" s="1"/>
  <c r="AJ238" i="15" s="1"/>
  <c r="AC140" i="4"/>
  <c r="AD140" i="4" s="1"/>
  <c r="AJ222" i="15" s="1"/>
  <c r="AC124" i="4"/>
  <c r="AD124" i="4" s="1"/>
  <c r="AJ206" i="15" s="1"/>
  <c r="AC108" i="4"/>
  <c r="AD108" i="4" s="1"/>
  <c r="AJ191" i="15" s="1"/>
  <c r="AC92" i="4"/>
  <c r="AD92" i="4" s="1"/>
  <c r="AJ176" i="15" s="1"/>
  <c r="AC76" i="4"/>
  <c r="AD76" i="4" s="1"/>
  <c r="AJ96" i="15" s="1"/>
  <c r="AC60" i="4"/>
  <c r="AD60" i="4" s="1"/>
  <c r="AJ8" i="15" s="1"/>
  <c r="AC44" i="4"/>
  <c r="AD44" i="4" s="1"/>
  <c r="AJ40" i="15" s="1"/>
  <c r="AC28" i="4"/>
  <c r="AD28" i="4" s="1"/>
  <c r="AJ132" i="15" s="1"/>
  <c r="AC12" i="4"/>
  <c r="AD12" i="4" s="1"/>
  <c r="AJ32" i="15" s="1"/>
  <c r="AC353" i="4"/>
  <c r="AD353" i="4" s="1"/>
  <c r="AJ108" i="15" s="1"/>
  <c r="AC331" i="4"/>
  <c r="AD331" i="4" s="1"/>
  <c r="AJ78" i="15" s="1"/>
  <c r="AC310" i="4"/>
  <c r="AD310" i="4" s="1"/>
  <c r="AJ382" i="15" s="1"/>
  <c r="AC289" i="4"/>
  <c r="AD289" i="4" s="1"/>
  <c r="AJ367" i="15" s="1"/>
  <c r="AC267" i="4"/>
  <c r="AD267" i="4" s="1"/>
  <c r="AJ346" i="15" s="1"/>
  <c r="AC246" i="4"/>
  <c r="AD246" i="4" s="1"/>
  <c r="AJ325" i="15" s="1"/>
  <c r="AC225" i="4"/>
  <c r="AD225" i="4" s="1"/>
  <c r="AJ304" i="15" s="1"/>
  <c r="AC203" i="4"/>
  <c r="AD203" i="4" s="1"/>
  <c r="AJ284" i="15" s="1"/>
  <c r="AC182" i="4"/>
  <c r="AD182" i="4" s="1"/>
  <c r="AJ263" i="15" s="1"/>
  <c r="AC161" i="4"/>
  <c r="AD161" i="4" s="1"/>
  <c r="AJ242" i="15" s="1"/>
  <c r="AC139" i="4"/>
  <c r="AD139" i="4" s="1"/>
  <c r="AJ221" i="15" s="1"/>
  <c r="AC118" i="4"/>
  <c r="AD118" i="4" s="1"/>
  <c r="AJ201" i="15" s="1"/>
  <c r="AC97" i="4"/>
  <c r="AD97" i="4" s="1"/>
  <c r="AJ180" i="15" s="1"/>
  <c r="AC71" i="4"/>
  <c r="AD71" i="4" s="1"/>
  <c r="AJ90" i="15" s="1"/>
  <c r="AC39" i="4"/>
  <c r="AD39" i="4" s="1"/>
  <c r="AJ140" i="15" s="1"/>
  <c r="AC367" i="4"/>
  <c r="AD367" i="4" s="1"/>
  <c r="AJ426" i="15" s="1"/>
  <c r="AC346" i="4"/>
  <c r="AD346" i="4" s="1"/>
  <c r="AJ411" i="15" s="1"/>
  <c r="AC325" i="4"/>
  <c r="AD325" i="4" s="1"/>
  <c r="AJ41" i="15" s="1"/>
  <c r="AC303" i="4"/>
  <c r="AD303" i="4" s="1"/>
  <c r="AJ376" i="15" s="1"/>
  <c r="AC282" i="4"/>
  <c r="AD282" i="4" s="1"/>
  <c r="AJ360" i="15" s="1"/>
  <c r="AC261" i="4"/>
  <c r="AD261" i="4" s="1"/>
  <c r="AJ340" i="15" s="1"/>
  <c r="AC239" i="4"/>
  <c r="AD239" i="4" s="1"/>
  <c r="AJ318" i="15" s="1"/>
  <c r="AC218" i="4"/>
  <c r="AD218" i="4" s="1"/>
  <c r="AJ297" i="15" s="1"/>
  <c r="AC197" i="4"/>
  <c r="AD197" i="4" s="1"/>
  <c r="AJ278" i="15" s="1"/>
  <c r="AC175" i="4"/>
  <c r="AD175" i="4" s="1"/>
  <c r="AJ256" i="15" s="1"/>
  <c r="AC154" i="4"/>
  <c r="AD154" i="4" s="1"/>
  <c r="AJ236" i="15" s="1"/>
  <c r="AC133" i="4"/>
  <c r="AD133" i="4" s="1"/>
  <c r="AJ215" i="15" s="1"/>
  <c r="AC111" i="4"/>
  <c r="AD111" i="4" s="1"/>
  <c r="AJ194" i="15" s="1"/>
  <c r="AC90" i="4"/>
  <c r="AD90" i="4" s="1"/>
  <c r="AJ174" i="15" s="1"/>
  <c r="AC62" i="4"/>
  <c r="AD62" i="4" s="1"/>
  <c r="AJ154" i="15" s="1"/>
  <c r="AC30" i="4"/>
  <c r="AD30" i="4" s="1"/>
  <c r="AJ133" i="15" s="1"/>
  <c r="AC366" i="4"/>
  <c r="AD366" i="4" s="1"/>
  <c r="AJ116" i="15" s="1"/>
  <c r="AC345" i="4"/>
  <c r="AD345" i="4" s="1"/>
  <c r="AJ410" i="15" s="1"/>
  <c r="AC323" i="4"/>
  <c r="AD323" i="4" s="1"/>
  <c r="AJ395" i="15" s="1"/>
  <c r="AC302" i="4"/>
  <c r="AD302" i="4" s="1"/>
  <c r="AJ375" i="15" s="1"/>
  <c r="AC281" i="4"/>
  <c r="AD281" i="4" s="1"/>
  <c r="AJ359" i="15" s="1"/>
  <c r="AC259" i="4"/>
  <c r="AD259" i="4" s="1"/>
  <c r="AJ338" i="15" s="1"/>
  <c r="AC238" i="4"/>
  <c r="AD238" i="4" s="1"/>
  <c r="AJ317" i="15" s="1"/>
  <c r="AC217" i="4"/>
  <c r="AD217" i="4" s="1"/>
  <c r="AJ296" i="15" s="1"/>
  <c r="AC195" i="4"/>
  <c r="AD195" i="4" s="1"/>
  <c r="AJ276" i="15" s="1"/>
  <c r="AC174" i="4"/>
  <c r="AD174" i="4" s="1"/>
  <c r="AJ255" i="15" s="1"/>
  <c r="AC153" i="4"/>
  <c r="AD153" i="4" s="1"/>
  <c r="AJ235" i="15" s="1"/>
  <c r="AC131" i="4"/>
  <c r="AD131" i="4" s="1"/>
  <c r="AJ213" i="15" s="1"/>
  <c r="AC110" i="4"/>
  <c r="AD110" i="4" s="1"/>
  <c r="AJ193" i="15" s="1"/>
  <c r="AC89" i="4"/>
  <c r="AD89" i="4" s="1"/>
  <c r="AJ173" i="15" s="1"/>
  <c r="AC59" i="4"/>
  <c r="AD59" i="4" s="1"/>
  <c r="AJ80" i="15" s="1"/>
  <c r="AC27" i="4"/>
  <c r="AD27" i="4" s="1"/>
  <c r="AJ88" i="15" s="1"/>
  <c r="AC365" i="4"/>
  <c r="AD365" i="4" s="1"/>
  <c r="AJ12" i="15" s="1"/>
  <c r="AC343" i="4"/>
  <c r="AD343" i="4" s="1"/>
  <c r="AJ408" i="15" s="1"/>
  <c r="AC322" i="4"/>
  <c r="AD322" i="4" s="1"/>
  <c r="AJ394" i="15" s="1"/>
  <c r="AC301" i="4"/>
  <c r="AD301" i="4" s="1"/>
  <c r="AJ374" i="15" s="1"/>
  <c r="AC279" i="4"/>
  <c r="AD279" i="4" s="1"/>
  <c r="AJ357" i="15" s="1"/>
  <c r="AC258" i="4"/>
  <c r="AD258" i="4" s="1"/>
  <c r="AJ337" i="15" s="1"/>
  <c r="AC237" i="4"/>
  <c r="AD237" i="4" s="1"/>
  <c r="AJ316" i="15" s="1"/>
  <c r="AC215" i="4"/>
  <c r="AD215" i="4" s="1"/>
  <c r="AJ294" i="15" s="1"/>
  <c r="AC194" i="4"/>
  <c r="AD194" i="4" s="1"/>
  <c r="AJ275" i="15" s="1"/>
  <c r="AC173" i="4"/>
  <c r="AD173" i="4" s="1"/>
  <c r="AJ254" i="15" s="1"/>
  <c r="AC151" i="4"/>
  <c r="AD151" i="4" s="1"/>
  <c r="AJ233" i="15" s="1"/>
  <c r="AC130" i="4"/>
  <c r="AD130" i="4" s="1"/>
  <c r="AJ212" i="15" s="1"/>
  <c r="AC109" i="4"/>
  <c r="AD109" i="4" s="1"/>
  <c r="AJ192" i="15" s="1"/>
  <c r="AC87" i="4"/>
  <c r="AD87" i="4" s="1"/>
  <c r="AJ171" i="15" s="1"/>
  <c r="AC58" i="4"/>
  <c r="AD58" i="4" s="1"/>
  <c r="AJ54" i="15" s="1"/>
  <c r="AC26" i="4"/>
  <c r="AD26" i="4" s="1"/>
  <c r="AJ102" i="15" s="1"/>
  <c r="AC77" i="4"/>
  <c r="AD77" i="4" s="1"/>
  <c r="AJ17" i="15" s="1"/>
  <c r="AC61" i="4"/>
  <c r="AD61" i="4" s="1"/>
  <c r="AJ64" i="15" s="1"/>
  <c r="AC45" i="4"/>
  <c r="AD45" i="4" s="1"/>
  <c r="AJ145" i="15" s="1"/>
  <c r="AC29" i="4"/>
  <c r="AD29" i="4" s="1"/>
  <c r="AJ22" i="15" s="1"/>
  <c r="AC13" i="4"/>
  <c r="AD13" i="4" s="1"/>
  <c r="AJ122" i="15" s="1"/>
  <c r="AC360" i="4"/>
  <c r="AD360" i="4" s="1"/>
  <c r="AJ422" i="15" s="1"/>
  <c r="AC344" i="4"/>
  <c r="AD344" i="4" s="1"/>
  <c r="AJ409" i="15" s="1"/>
  <c r="AC328" i="4"/>
  <c r="AD328" i="4" s="1"/>
  <c r="AJ398" i="15" s="1"/>
  <c r="AC312" i="4"/>
  <c r="AD312" i="4" s="1"/>
  <c r="AJ384" i="15" s="1"/>
  <c r="AC296" i="4"/>
  <c r="AD296" i="4" s="1"/>
  <c r="AJ370" i="15" s="1"/>
  <c r="AC280" i="4"/>
  <c r="AD280" i="4" s="1"/>
  <c r="AJ358" i="15" s="1"/>
  <c r="AC264" i="4"/>
  <c r="AD264" i="4" s="1"/>
  <c r="AJ343" i="15" s="1"/>
  <c r="AC248" i="4"/>
  <c r="AD248" i="4" s="1"/>
  <c r="AJ327" i="15" s="1"/>
  <c r="AC232" i="4"/>
  <c r="AD232" i="4" s="1"/>
  <c r="AJ311" i="15" s="1"/>
  <c r="AC216" i="4"/>
  <c r="AD216" i="4" s="1"/>
  <c r="AJ295" i="15" s="1"/>
  <c r="AC200" i="4"/>
  <c r="AD200" i="4" s="1"/>
  <c r="AJ281" i="15" s="1"/>
  <c r="AC184" i="4"/>
  <c r="AD184" i="4" s="1"/>
  <c r="AJ265" i="15" s="1"/>
  <c r="AC168" i="4"/>
  <c r="AD168" i="4" s="1"/>
  <c r="AJ249" i="15" s="1"/>
  <c r="AC152" i="4"/>
  <c r="AD152" i="4" s="1"/>
  <c r="AJ234" i="15" s="1"/>
  <c r="AC136" i="4"/>
  <c r="AD136" i="4" s="1"/>
  <c r="AJ218" i="15" s="1"/>
  <c r="AC120" i="4"/>
  <c r="AD120" i="4" s="1"/>
  <c r="AJ203" i="15" s="1"/>
  <c r="AC104" i="4"/>
  <c r="AD104" i="4" s="1"/>
  <c r="AJ187" i="15" s="1"/>
  <c r="AC88" i="4"/>
  <c r="AD88" i="4" s="1"/>
  <c r="AJ172" i="15" s="1"/>
  <c r="AC72" i="4"/>
  <c r="AD72" i="4" s="1"/>
  <c r="AJ163" i="15" s="1"/>
  <c r="AC56" i="4"/>
  <c r="AD56" i="4" s="1"/>
  <c r="AJ153" i="15" s="1"/>
  <c r="AC40" i="4"/>
  <c r="AD40" i="4" s="1"/>
  <c r="AJ141" i="15" s="1"/>
  <c r="AC24" i="4"/>
  <c r="AD24" i="4" s="1"/>
  <c r="AJ131" i="15" s="1"/>
  <c r="AC8" i="4"/>
  <c r="AD8" i="4" s="1"/>
  <c r="AJ120" i="15" s="1"/>
  <c r="AC369" i="4"/>
  <c r="AD369" i="4" s="1"/>
  <c r="AJ114" i="15" s="1"/>
  <c r="AC347" i="4"/>
  <c r="AD347" i="4" s="1"/>
  <c r="AJ412" i="15" s="1"/>
  <c r="AC326" i="4"/>
  <c r="AD326" i="4" s="1"/>
  <c r="AJ62" i="15" s="1"/>
  <c r="AC305" i="4"/>
  <c r="AD305" i="4" s="1"/>
  <c r="AJ377" i="15" s="1"/>
  <c r="AC283" i="4"/>
  <c r="AD283" i="4" s="1"/>
  <c r="AJ361" i="15" s="1"/>
  <c r="AC262" i="4"/>
  <c r="AD262" i="4" s="1"/>
  <c r="AJ341" i="15" s="1"/>
  <c r="AC241" i="4"/>
  <c r="AD241" i="4" s="1"/>
  <c r="AJ320" i="15" s="1"/>
  <c r="AC219" i="4"/>
  <c r="AD219" i="4" s="1"/>
  <c r="AJ298" i="15" s="1"/>
  <c r="AC198" i="4"/>
  <c r="AD198" i="4" s="1"/>
  <c r="AJ279" i="15" s="1"/>
  <c r="AC177" i="4"/>
  <c r="AD177" i="4" s="1"/>
  <c r="AJ258" i="15" s="1"/>
  <c r="AC155" i="4"/>
  <c r="AD155" i="4" s="1"/>
  <c r="AJ237" i="15" s="1"/>
  <c r="AC134" i="4"/>
  <c r="AD134" i="4" s="1"/>
  <c r="AJ216" i="15" s="1"/>
  <c r="AC113" i="4"/>
  <c r="AD113" i="4" s="1"/>
  <c r="AJ196" i="15" s="1"/>
  <c r="AC91" i="4"/>
  <c r="AD91" i="4" s="1"/>
  <c r="AJ175" i="15" s="1"/>
  <c r="AC63" i="4"/>
  <c r="AD63" i="4" s="1"/>
  <c r="AJ155" i="15" s="1"/>
  <c r="AC31" i="4"/>
  <c r="AD31" i="4" s="1"/>
  <c r="AJ134" i="15" s="1"/>
  <c r="AC362" i="4"/>
  <c r="AD362" i="4" s="1"/>
  <c r="AJ36" i="15" s="1"/>
  <c r="AC341" i="4"/>
  <c r="AD341" i="4" s="1"/>
  <c r="AJ406" i="15" s="1"/>
  <c r="AC319" i="4"/>
  <c r="AD319" i="4" s="1"/>
  <c r="AJ391" i="15" s="1"/>
  <c r="AC298" i="4"/>
  <c r="AD298" i="4" s="1"/>
  <c r="AJ70" i="15" s="1"/>
  <c r="AC277" i="4"/>
  <c r="AD277" i="4" s="1"/>
  <c r="AJ355" i="15" s="1"/>
  <c r="AC255" i="4"/>
  <c r="AD255" i="4" s="1"/>
  <c r="AJ334" i="15" s="1"/>
  <c r="AC234" i="4"/>
  <c r="AD234" i="4" s="1"/>
  <c r="AJ313" i="15" s="1"/>
  <c r="AC213" i="4"/>
  <c r="AD213" i="4" s="1"/>
  <c r="AJ292" i="15" s="1"/>
  <c r="AC191" i="4"/>
  <c r="AD191" i="4" s="1"/>
  <c r="AJ272" i="15" s="1"/>
  <c r="AC170" i="4"/>
  <c r="AD170" i="4" s="1"/>
  <c r="AJ251" i="15" s="1"/>
  <c r="AC149" i="4"/>
  <c r="AD149" i="4" s="1"/>
  <c r="AJ231" i="15" s="1"/>
  <c r="AC127" i="4"/>
  <c r="AD127" i="4" s="1"/>
  <c r="AJ209" i="15" s="1"/>
  <c r="AC106" i="4"/>
  <c r="AD106" i="4" s="1"/>
  <c r="AJ189" i="15" s="1"/>
  <c r="AC85" i="4"/>
  <c r="AD85" i="4" s="1"/>
  <c r="AJ169" i="15" s="1"/>
  <c r="AC54" i="4"/>
  <c r="AD54" i="4" s="1"/>
  <c r="AJ152" i="15" s="1"/>
  <c r="AC22" i="4"/>
  <c r="AD22" i="4" s="1"/>
  <c r="AJ130" i="15" s="1"/>
  <c r="AC361" i="4"/>
  <c r="AD361" i="4" s="1"/>
  <c r="AJ423" i="15" s="1"/>
  <c r="AC339" i="4"/>
  <c r="AD339" i="4" s="1"/>
  <c r="AJ404" i="15" s="1"/>
  <c r="AC318" i="4"/>
  <c r="AD318" i="4" s="1"/>
  <c r="AJ390" i="15" s="1"/>
  <c r="AC297" i="4"/>
  <c r="AD297" i="4" s="1"/>
  <c r="AJ371" i="15" s="1"/>
  <c r="AC275" i="4"/>
  <c r="AD275" i="4" s="1"/>
  <c r="AJ353" i="15" s="1"/>
  <c r="AC254" i="4"/>
  <c r="AD254" i="4" s="1"/>
  <c r="AJ333" i="15" s="1"/>
  <c r="AC233" i="4"/>
  <c r="AD233" i="4" s="1"/>
  <c r="AJ312" i="15" s="1"/>
  <c r="AC211" i="4"/>
  <c r="AD211" i="4" s="1"/>
  <c r="AJ290" i="15" s="1"/>
  <c r="AC190" i="4"/>
  <c r="AD190" i="4" s="1"/>
  <c r="AJ271" i="15" s="1"/>
  <c r="AC169" i="4"/>
  <c r="AD169" i="4" s="1"/>
  <c r="AJ250" i="15" s="1"/>
  <c r="AC147" i="4"/>
  <c r="AD147" i="4" s="1"/>
  <c r="AJ229" i="15" s="1"/>
  <c r="AC126" i="4"/>
  <c r="AD126" i="4" s="1"/>
  <c r="AJ208" i="15" s="1"/>
  <c r="AC105" i="4"/>
  <c r="AD105" i="4" s="1"/>
  <c r="AJ188" i="15" s="1"/>
  <c r="AC83" i="4"/>
  <c r="AD83" i="4" s="1"/>
  <c r="AJ167" i="15" s="1"/>
  <c r="AC51" i="4"/>
  <c r="AD51" i="4" s="1"/>
  <c r="AJ150" i="15" s="1"/>
  <c r="AC19" i="4"/>
  <c r="AD19" i="4" s="1"/>
  <c r="AJ127" i="15" s="1"/>
  <c r="AC359" i="4"/>
  <c r="AD359" i="4" s="1"/>
  <c r="AJ30" i="15" s="1"/>
  <c r="AC338" i="4"/>
  <c r="AD338" i="4" s="1"/>
  <c r="AJ403" i="15" s="1"/>
  <c r="AC317" i="4"/>
  <c r="AD317" i="4" s="1"/>
  <c r="AJ389" i="15" s="1"/>
  <c r="AC295" i="4"/>
  <c r="AD295" i="4" s="1"/>
  <c r="AJ48" i="15" s="1"/>
  <c r="AC274" i="4"/>
  <c r="AD274" i="4" s="1"/>
  <c r="AJ104" i="15" s="1"/>
  <c r="AC253" i="4"/>
  <c r="AD253" i="4" s="1"/>
  <c r="AJ332" i="15" s="1"/>
  <c r="AC231" i="4"/>
  <c r="AD231" i="4" s="1"/>
  <c r="AJ310" i="15" s="1"/>
  <c r="AC210" i="4"/>
  <c r="AD210" i="4" s="1"/>
  <c r="AJ289" i="15" s="1"/>
  <c r="AC189" i="4"/>
  <c r="AD189" i="4" s="1"/>
  <c r="AJ270" i="15" s="1"/>
  <c r="AC167" i="4"/>
  <c r="AD167" i="4" s="1"/>
  <c r="AJ248" i="15" s="1"/>
  <c r="AC146" i="4"/>
  <c r="AD146" i="4" s="1"/>
  <c r="AJ228" i="15" s="1"/>
  <c r="AC125" i="4"/>
  <c r="AD125" i="4" s="1"/>
  <c r="AJ207" i="15" s="1"/>
  <c r="AC103" i="4"/>
  <c r="AD103" i="4" s="1"/>
  <c r="AJ186" i="15" s="1"/>
  <c r="AC82" i="4"/>
  <c r="AD82" i="4" s="1"/>
  <c r="AJ166" i="15" s="1"/>
  <c r="AC50" i="4"/>
  <c r="AD50" i="4" s="1"/>
  <c r="AJ149" i="15" s="1"/>
  <c r="AC18" i="4"/>
  <c r="AD18" i="4" s="1"/>
  <c r="AJ28" i="15" s="1"/>
  <c r="AC73" i="4"/>
  <c r="AD73" i="4" s="1"/>
  <c r="AJ6" i="15" s="1"/>
  <c r="AC57" i="4"/>
  <c r="AD57" i="4" s="1"/>
  <c r="AJ10" i="15" s="1"/>
  <c r="AC41" i="4"/>
  <c r="AD41" i="4" s="1"/>
  <c r="AJ142" i="15" s="1"/>
  <c r="AC25" i="4"/>
  <c r="AD25" i="4" s="1"/>
  <c r="AJ74" i="15" s="1"/>
  <c r="AC9" i="4"/>
  <c r="AD9" i="4" s="1"/>
  <c r="AJ34" i="15" s="1"/>
  <c r="AC356" i="4"/>
  <c r="AD356" i="4" s="1"/>
  <c r="AJ72" i="15" s="1"/>
  <c r="AC340" i="4"/>
  <c r="AD340" i="4" s="1"/>
  <c r="AJ405" i="15" s="1"/>
  <c r="AC324" i="4"/>
  <c r="AD324" i="4" s="1"/>
  <c r="AJ396" i="15" s="1"/>
  <c r="AC308" i="4"/>
  <c r="AD308" i="4" s="1"/>
  <c r="AJ380" i="15" s="1"/>
  <c r="AC292" i="4"/>
  <c r="AD292" i="4" s="1"/>
  <c r="AJ369" i="15" s="1"/>
  <c r="AC276" i="4"/>
  <c r="AD276" i="4" s="1"/>
  <c r="AJ354" i="15" s="1"/>
  <c r="AC260" i="4"/>
  <c r="AD260" i="4" s="1"/>
  <c r="AJ339" i="15" s="1"/>
  <c r="AC244" i="4"/>
  <c r="AD244" i="4" s="1"/>
  <c r="AJ323" i="15" s="1"/>
  <c r="AC228" i="4"/>
  <c r="AD228" i="4" s="1"/>
  <c r="AJ307" i="15" s="1"/>
  <c r="AC212" i="4"/>
  <c r="AD212" i="4" s="1"/>
  <c r="AJ291" i="15" s="1"/>
  <c r="AC196" i="4"/>
  <c r="AD196" i="4" s="1"/>
  <c r="AJ277" i="15" s="1"/>
  <c r="AC180" i="4"/>
  <c r="AD180" i="4" s="1"/>
  <c r="AJ261" i="15" s="1"/>
  <c r="AC164" i="4"/>
  <c r="AD164" i="4" s="1"/>
  <c r="AJ245" i="15" s="1"/>
  <c r="AC148" i="4"/>
  <c r="AD148" i="4" s="1"/>
  <c r="AJ230" i="15" s="1"/>
  <c r="AC132" i="4"/>
  <c r="AD132" i="4" s="1"/>
  <c r="AJ214" i="15" s="1"/>
  <c r="AC116" i="4"/>
  <c r="AD116" i="4" s="1"/>
  <c r="AJ199" i="15" s="1"/>
  <c r="AC100" i="4"/>
  <c r="AD100" i="4" s="1"/>
  <c r="AJ183" i="15" s="1"/>
  <c r="AC84" i="4"/>
  <c r="AD84" i="4" s="1"/>
  <c r="AJ168" i="15" s="1"/>
  <c r="AC68" i="4"/>
  <c r="AD68" i="4" s="1"/>
  <c r="AJ160" i="15" s="1"/>
  <c r="AC52" i="4"/>
  <c r="AD52" i="4" s="1"/>
  <c r="AJ151" i="15" s="1"/>
  <c r="AC36" i="4"/>
  <c r="AD36" i="4" s="1"/>
  <c r="AJ98" i="15" s="1"/>
  <c r="AC20" i="4"/>
  <c r="AD20" i="4" s="1"/>
  <c r="AJ128" i="15" s="1"/>
  <c r="I280" i="7"/>
  <c r="G280" i="1" s="1"/>
  <c r="G645" i="1" s="1"/>
  <c r="I264" i="7"/>
  <c r="G264" i="1" s="1"/>
  <c r="G629" i="1" s="1"/>
  <c r="I256" i="7"/>
  <c r="G256" i="1" s="1"/>
  <c r="G621" i="1" s="1"/>
  <c r="I248" i="7"/>
  <c r="G248" i="1" s="1"/>
  <c r="G613" i="1" s="1"/>
  <c r="I240" i="7"/>
  <c r="I232" i="7"/>
  <c r="I222" i="7"/>
  <c r="G222" i="1" s="1"/>
  <c r="G587" i="1" s="1"/>
  <c r="I214" i="7"/>
  <c r="I206" i="7"/>
  <c r="I200" i="7"/>
  <c r="I182" i="7"/>
  <c r="G182" i="1" s="1"/>
  <c r="G547" i="1" s="1"/>
  <c r="I148" i="7"/>
  <c r="G148" i="1" s="1"/>
  <c r="G513" i="1" s="1"/>
  <c r="I140" i="7"/>
  <c r="G140" i="1" s="1"/>
  <c r="G505" i="1" s="1"/>
  <c r="I126" i="7"/>
  <c r="I12" i="7"/>
  <c r="G12" i="1" s="1"/>
  <c r="G377" i="1" s="1"/>
  <c r="I318" i="7"/>
  <c r="G318" i="1" s="1"/>
  <c r="G683" i="1" s="1"/>
  <c r="I304" i="7"/>
  <c r="S305" i="4" s="1"/>
  <c r="I296" i="7"/>
  <c r="G296" i="1" s="1"/>
  <c r="G661" i="1" s="1"/>
  <c r="I270" i="7"/>
  <c r="G270" i="1" s="1"/>
  <c r="G635" i="1" s="1"/>
  <c r="I262" i="7"/>
  <c r="I254" i="7"/>
  <c r="S255" i="4" s="1"/>
  <c r="I246" i="7"/>
  <c r="I238" i="7"/>
  <c r="I230" i="7"/>
  <c r="I224" i="7"/>
  <c r="I216" i="7"/>
  <c r="I208" i="7"/>
  <c r="G208" i="1" s="1"/>
  <c r="G573" i="1" s="1"/>
  <c r="I192" i="7"/>
  <c r="G192" i="1" s="1"/>
  <c r="G557" i="1" s="1"/>
  <c r="I176" i="7"/>
  <c r="G176" i="1" s="1"/>
  <c r="G541" i="1" s="1"/>
  <c r="I168" i="7"/>
  <c r="G168" i="1" s="1"/>
  <c r="G533" i="1" s="1"/>
  <c r="I162" i="7"/>
  <c r="G162" i="1" s="1"/>
  <c r="G527" i="1" s="1"/>
  <c r="I154" i="7"/>
  <c r="I116" i="7"/>
  <c r="I108" i="7"/>
  <c r="G108" i="1" s="1"/>
  <c r="G473" i="1" s="1"/>
  <c r="I100" i="7"/>
  <c r="G100" i="1" s="1"/>
  <c r="G465" i="1" s="1"/>
  <c r="I86" i="7"/>
  <c r="G86" i="1" s="1"/>
  <c r="G451" i="1" s="1"/>
  <c r="I272" i="7"/>
  <c r="G272" i="1" s="1"/>
  <c r="G637" i="1" s="1"/>
  <c r="I68" i="7"/>
  <c r="G68" i="1" s="1"/>
  <c r="G433" i="1" s="1"/>
  <c r="I7" i="7"/>
  <c r="I312" i="7"/>
  <c r="G312" i="1" s="1"/>
  <c r="G677" i="1" s="1"/>
  <c r="I186" i="7"/>
  <c r="G186" i="1" s="1"/>
  <c r="G551" i="1" s="1"/>
  <c r="I144" i="7"/>
  <c r="I136" i="7"/>
  <c r="G136" i="1" s="1"/>
  <c r="G501" i="1" s="1"/>
  <c r="I130" i="7"/>
  <c r="G130" i="1" s="1"/>
  <c r="G495" i="1" s="1"/>
  <c r="I110" i="7"/>
  <c r="G110" i="1" s="1"/>
  <c r="G475" i="1" s="1"/>
  <c r="I88" i="7"/>
  <c r="G88" i="1" s="1"/>
  <c r="G453" i="1" s="1"/>
  <c r="I80" i="7"/>
  <c r="G80" i="1" s="1"/>
  <c r="G445" i="1" s="1"/>
  <c r="I62" i="7"/>
  <c r="G62" i="1" s="1"/>
  <c r="G427" i="1" s="1"/>
  <c r="I367" i="7"/>
  <c r="G367" i="1" s="1"/>
  <c r="G732" i="1" s="1"/>
  <c r="I355" i="7"/>
  <c r="G355" i="1" s="1"/>
  <c r="G720" i="1" s="1"/>
  <c r="I347" i="7"/>
  <c r="G347" i="1" s="1"/>
  <c r="G712" i="1" s="1"/>
  <c r="I343" i="7"/>
  <c r="G343" i="1" s="1"/>
  <c r="G708" i="1" s="1"/>
  <c r="I335" i="7"/>
  <c r="I327" i="7"/>
  <c r="S328" i="4" s="1"/>
  <c r="I319" i="7"/>
  <c r="G319" i="1" s="1"/>
  <c r="G684" i="1" s="1"/>
  <c r="I311" i="7"/>
  <c r="G311" i="1" s="1"/>
  <c r="G676" i="1" s="1"/>
  <c r="I303" i="7"/>
  <c r="G303" i="1" s="1"/>
  <c r="G668" i="1" s="1"/>
  <c r="I295" i="7"/>
  <c r="G295" i="1" s="1"/>
  <c r="G660" i="1" s="1"/>
  <c r="I287" i="7"/>
  <c r="I279" i="7"/>
  <c r="G279" i="1" s="1"/>
  <c r="G644" i="1" s="1"/>
  <c r="I271" i="7"/>
  <c r="G271" i="1" s="1"/>
  <c r="G636" i="1" s="1"/>
  <c r="I263" i="7"/>
  <c r="G263" i="1" s="1"/>
  <c r="G628" i="1" s="1"/>
  <c r="I255" i="7"/>
  <c r="G255" i="1" s="1"/>
  <c r="G620" i="1" s="1"/>
  <c r="I247" i="7"/>
  <c r="G247" i="1" s="1"/>
  <c r="G612" i="1" s="1"/>
  <c r="I239" i="7"/>
  <c r="G239" i="1" s="1"/>
  <c r="G604" i="1" s="1"/>
  <c r="I231" i="7"/>
  <c r="G231" i="1" s="1"/>
  <c r="G596" i="1" s="1"/>
  <c r="I135" i="7"/>
  <c r="I115" i="7"/>
  <c r="G115" i="1" s="1"/>
  <c r="G480" i="1" s="1"/>
  <c r="I107" i="7"/>
  <c r="I99" i="7"/>
  <c r="G99" i="1" s="1"/>
  <c r="G464" i="1" s="1"/>
  <c r="I87" i="7"/>
  <c r="G87" i="1" s="1"/>
  <c r="G452" i="1" s="1"/>
  <c r="I79" i="7"/>
  <c r="G79" i="1" s="1"/>
  <c r="G444" i="1" s="1"/>
  <c r="I75" i="7"/>
  <c r="I67" i="7"/>
  <c r="G67" i="1" s="1"/>
  <c r="G432" i="1" s="1"/>
  <c r="I55" i="7"/>
  <c r="G55" i="1" s="1"/>
  <c r="G420" i="1" s="1"/>
  <c r="I43" i="7"/>
  <c r="G43" i="1" s="1"/>
  <c r="G408" i="1" s="1"/>
  <c r="I35" i="7"/>
  <c r="G35" i="1" s="1"/>
  <c r="G400" i="1" s="1"/>
  <c r="I23" i="7"/>
  <c r="I19" i="7"/>
  <c r="G19" i="1" s="1"/>
  <c r="G384" i="1" s="1"/>
  <c r="I48" i="7"/>
  <c r="G48" i="1" s="1"/>
  <c r="G413" i="1" s="1"/>
  <c r="I310" i="7"/>
  <c r="I302" i="7"/>
  <c r="G302" i="1" s="1"/>
  <c r="G667" i="1" s="1"/>
  <c r="I288" i="7"/>
  <c r="G288" i="1" s="1"/>
  <c r="G653" i="1" s="1"/>
  <c r="I202" i="7"/>
  <c r="G202" i="1" s="1"/>
  <c r="G567" i="1" s="1"/>
  <c r="I196" i="7"/>
  <c r="G196" i="1" s="1"/>
  <c r="G561" i="1" s="1"/>
  <c r="I180" i="7"/>
  <c r="G180" i="1" s="1"/>
  <c r="G545" i="1" s="1"/>
  <c r="I172" i="7"/>
  <c r="G172" i="1" s="1"/>
  <c r="G537" i="1" s="1"/>
  <c r="I166" i="7"/>
  <c r="G166" i="1" s="1"/>
  <c r="G531" i="1" s="1"/>
  <c r="I158" i="7"/>
  <c r="G158" i="1" s="1"/>
  <c r="G523" i="1" s="1"/>
  <c r="I134" i="7"/>
  <c r="I112" i="7"/>
  <c r="G112" i="1" s="1"/>
  <c r="G477" i="1" s="1"/>
  <c r="I90" i="7"/>
  <c r="G90" i="1" s="1"/>
  <c r="G455" i="1" s="1"/>
  <c r="I44" i="7"/>
  <c r="I286" i="7"/>
  <c r="G286" i="1" s="1"/>
  <c r="G651" i="1" s="1"/>
  <c r="I223" i="7"/>
  <c r="G223" i="1" s="1"/>
  <c r="G588" i="1" s="1"/>
  <c r="I215" i="7"/>
  <c r="G215" i="1" s="1"/>
  <c r="G580" i="1" s="1"/>
  <c r="I207" i="7"/>
  <c r="G207" i="1" s="1"/>
  <c r="G572" i="1" s="1"/>
  <c r="I167" i="7"/>
  <c r="G167" i="1" s="1"/>
  <c r="G532" i="1" s="1"/>
  <c r="I11" i="7"/>
  <c r="G11" i="1" s="1"/>
  <c r="G376" i="1" s="1"/>
  <c r="I36" i="7"/>
  <c r="I368" i="7"/>
  <c r="G368" i="1" s="1"/>
  <c r="G733" i="1" s="1"/>
  <c r="I356" i="7"/>
  <c r="G356" i="1" s="1"/>
  <c r="G721" i="1" s="1"/>
  <c r="I348" i="7"/>
  <c r="G348" i="1" s="1"/>
  <c r="G713" i="1" s="1"/>
  <c r="I344" i="7"/>
  <c r="G344" i="1" s="1"/>
  <c r="G709" i="1" s="1"/>
  <c r="I336" i="7"/>
  <c r="G336" i="1" s="1"/>
  <c r="G701" i="1" s="1"/>
  <c r="I328" i="7"/>
  <c r="G328" i="1" s="1"/>
  <c r="G693" i="1" s="1"/>
  <c r="I320" i="7"/>
  <c r="I30" i="7"/>
  <c r="I20" i="7"/>
  <c r="G20" i="1" s="1"/>
  <c r="G385" i="1" s="1"/>
  <c r="I94" i="7"/>
  <c r="G94" i="1" s="1"/>
  <c r="G459" i="1" s="1"/>
  <c r="I76" i="7"/>
  <c r="I56" i="7"/>
  <c r="G56" i="1" s="1"/>
  <c r="G421" i="1" s="1"/>
  <c r="I365" i="7"/>
  <c r="G365" i="1" s="1"/>
  <c r="G730" i="1" s="1"/>
  <c r="I357" i="7"/>
  <c r="I353" i="7"/>
  <c r="I345" i="7"/>
  <c r="G345" i="1" s="1"/>
  <c r="G710" i="1" s="1"/>
  <c r="I333" i="7"/>
  <c r="G333" i="1" s="1"/>
  <c r="G698" i="1" s="1"/>
  <c r="I325" i="7"/>
  <c r="G325" i="1" s="1"/>
  <c r="G690" i="1" s="1"/>
  <c r="I317" i="7"/>
  <c r="G317" i="1" s="1"/>
  <c r="G682" i="1" s="1"/>
  <c r="I309" i="7"/>
  <c r="G309" i="1" s="1"/>
  <c r="G674" i="1" s="1"/>
  <c r="I301" i="7"/>
  <c r="G301" i="1" s="1"/>
  <c r="G666" i="1" s="1"/>
  <c r="I293" i="7"/>
  <c r="G293" i="1" s="1"/>
  <c r="G658" i="1" s="1"/>
  <c r="I285" i="7"/>
  <c r="G285" i="1" s="1"/>
  <c r="G650" i="1" s="1"/>
  <c r="I334" i="7"/>
  <c r="G334" i="1" s="1"/>
  <c r="G699" i="1" s="1"/>
  <c r="I326" i="7"/>
  <c r="G326" i="1" s="1"/>
  <c r="G691" i="1" s="1"/>
  <c r="I294" i="7"/>
  <c r="G294" i="1" s="1"/>
  <c r="G659" i="1" s="1"/>
  <c r="I277" i="7"/>
  <c r="I269" i="7"/>
  <c r="G269" i="1" s="1"/>
  <c r="G634" i="1" s="1"/>
  <c r="I261" i="7"/>
  <c r="G261" i="1" s="1"/>
  <c r="G626" i="1" s="1"/>
  <c r="I253" i="7"/>
  <c r="I245" i="7"/>
  <c r="G245" i="1" s="1"/>
  <c r="G610" i="1" s="1"/>
  <c r="I237" i="7"/>
  <c r="G237" i="1" s="1"/>
  <c r="G602" i="1" s="1"/>
  <c r="I229" i="7"/>
  <c r="G229" i="1" s="1"/>
  <c r="G594" i="1" s="1"/>
  <c r="I221" i="7"/>
  <c r="I213" i="7"/>
  <c r="G213" i="1" s="1"/>
  <c r="G578" i="1" s="1"/>
  <c r="I201" i="7"/>
  <c r="I197" i="7"/>
  <c r="G197" i="1" s="1"/>
  <c r="G562" i="1" s="1"/>
  <c r="I181" i="7"/>
  <c r="I149" i="7"/>
  <c r="G149" i="1" s="1"/>
  <c r="G514" i="1" s="1"/>
  <c r="I121" i="7"/>
  <c r="G121" i="1" s="1"/>
  <c r="G486" i="1" s="1"/>
  <c r="I117" i="7"/>
  <c r="G117" i="1" s="1"/>
  <c r="G482" i="1" s="1"/>
  <c r="I93" i="7"/>
  <c r="I89" i="7"/>
  <c r="G89" i="1" s="1"/>
  <c r="G454" i="1" s="1"/>
  <c r="I85" i="7"/>
  <c r="G85" i="1" s="1"/>
  <c r="G450" i="1" s="1"/>
  <c r="I81" i="7"/>
  <c r="G81" i="1" s="1"/>
  <c r="G446" i="1" s="1"/>
  <c r="I61" i="7"/>
  <c r="I57" i="7"/>
  <c r="G57" i="1" s="1"/>
  <c r="G422" i="1" s="1"/>
  <c r="I53" i="7"/>
  <c r="G53" i="1" s="1"/>
  <c r="G418" i="1" s="1"/>
  <c r="I49" i="7"/>
  <c r="G49" i="1" s="1"/>
  <c r="G414" i="1" s="1"/>
  <c r="I45" i="7"/>
  <c r="I29" i="7"/>
  <c r="G29" i="1" s="1"/>
  <c r="G394" i="1" s="1"/>
  <c r="I25" i="7"/>
  <c r="I21" i="7"/>
  <c r="G21" i="1" s="1"/>
  <c r="G386" i="1" s="1"/>
  <c r="I13" i="7"/>
  <c r="I366" i="7"/>
  <c r="G366" i="1" s="1"/>
  <c r="G731" i="1" s="1"/>
  <c r="I354" i="7"/>
  <c r="G354" i="1" s="1"/>
  <c r="G719" i="1" s="1"/>
  <c r="I24" i="7"/>
  <c r="G24" i="1" s="1"/>
  <c r="G389" i="1" s="1"/>
  <c r="I276" i="7"/>
  <c r="I268" i="7"/>
  <c r="I260" i="7"/>
  <c r="I252" i="7"/>
  <c r="I244" i="7"/>
  <c r="I236" i="7"/>
  <c r="I226" i="7"/>
  <c r="I218" i="7"/>
  <c r="I210" i="7"/>
  <c r="I204" i="7"/>
  <c r="I194" i="7"/>
  <c r="I178" i="7"/>
  <c r="I170" i="7"/>
  <c r="I160" i="7"/>
  <c r="I152" i="7"/>
  <c r="I124" i="7"/>
  <c r="I118" i="7"/>
  <c r="I98" i="7"/>
  <c r="I70" i="7"/>
  <c r="I52" i="7"/>
  <c r="I42" i="7"/>
  <c r="I26" i="7"/>
  <c r="I10" i="7"/>
  <c r="I363" i="7"/>
  <c r="I359" i="7"/>
  <c r="I351" i="7"/>
  <c r="I339" i="7"/>
  <c r="I331" i="7"/>
  <c r="I323" i="7"/>
  <c r="I315" i="7"/>
  <c r="I307" i="7"/>
  <c r="I299" i="7"/>
  <c r="I291" i="7"/>
  <c r="I283" i="7"/>
  <c r="I275" i="7"/>
  <c r="I267" i="7"/>
  <c r="I259" i="7"/>
  <c r="I251" i="7"/>
  <c r="I243" i="7"/>
  <c r="I235" i="7"/>
  <c r="I227" i="7"/>
  <c r="I219" i="7"/>
  <c r="I211" i="7"/>
  <c r="I203" i="7"/>
  <c r="I199" i="7"/>
  <c r="I195" i="7"/>
  <c r="I191" i="7"/>
  <c r="I187" i="7"/>
  <c r="I183" i="7"/>
  <c r="I179" i="7"/>
  <c r="I175" i="7"/>
  <c r="I171" i="7"/>
  <c r="I163" i="7"/>
  <c r="I159" i="7"/>
  <c r="I155" i="7"/>
  <c r="I151" i="7"/>
  <c r="I147" i="7"/>
  <c r="I143" i="7"/>
  <c r="I139" i="7"/>
  <c r="I131" i="7"/>
  <c r="I127" i="7"/>
  <c r="I123" i="7"/>
  <c r="I119" i="7"/>
  <c r="I111" i="7"/>
  <c r="I103" i="7"/>
  <c r="I95" i="7"/>
  <c r="I91" i="7"/>
  <c r="I83" i="7"/>
  <c r="I71" i="7"/>
  <c r="I63" i="7"/>
  <c r="I59" i="7"/>
  <c r="I51" i="7"/>
  <c r="I47" i="7"/>
  <c r="I39" i="7"/>
  <c r="I31" i="7"/>
  <c r="I27" i="7"/>
  <c r="I15" i="7"/>
  <c r="I72" i="7"/>
  <c r="I28" i="7"/>
  <c r="I16" i="7"/>
  <c r="I8" i="7"/>
  <c r="I364" i="7"/>
  <c r="I360" i="7"/>
  <c r="I352" i="7"/>
  <c r="I340" i="7"/>
  <c r="I332" i="7"/>
  <c r="I324" i="7"/>
  <c r="I316" i="7"/>
  <c r="I306" i="7"/>
  <c r="I298" i="7"/>
  <c r="I292" i="7"/>
  <c r="I282" i="7"/>
  <c r="I274" i="7"/>
  <c r="I266" i="7"/>
  <c r="I258" i="7"/>
  <c r="I250" i="7"/>
  <c r="I242" i="7"/>
  <c r="I234" i="7"/>
  <c r="I228" i="7"/>
  <c r="I220" i="7"/>
  <c r="I212" i="7"/>
  <c r="I188" i="7"/>
  <c r="I150" i="7"/>
  <c r="I142" i="7"/>
  <c r="I122" i="7"/>
  <c r="I106" i="7"/>
  <c r="I96" i="7"/>
  <c r="I82" i="7"/>
  <c r="I74" i="7"/>
  <c r="I64" i="7"/>
  <c r="I54" i="7"/>
  <c r="S117" i="4"/>
  <c r="I190" i="7"/>
  <c r="I174" i="7"/>
  <c r="I164" i="7"/>
  <c r="I156" i="7"/>
  <c r="I132" i="7"/>
  <c r="I120" i="7"/>
  <c r="I114" i="7"/>
  <c r="I104" i="7"/>
  <c r="I84" i="7"/>
  <c r="I66" i="7"/>
  <c r="I46" i="7"/>
  <c r="I34" i="7"/>
  <c r="I18" i="7"/>
  <c r="I369" i="7"/>
  <c r="I361" i="7"/>
  <c r="I349" i="7"/>
  <c r="I341" i="7"/>
  <c r="I337" i="7"/>
  <c r="I329" i="7"/>
  <c r="I321" i="7"/>
  <c r="I313" i="7"/>
  <c r="I305" i="7"/>
  <c r="I297" i="7"/>
  <c r="I289" i="7"/>
  <c r="I281" i="7"/>
  <c r="I273" i="7"/>
  <c r="I265" i="7"/>
  <c r="I257" i="7"/>
  <c r="I249" i="7"/>
  <c r="I241" i="7"/>
  <c r="I233" i="7"/>
  <c r="I225" i="7"/>
  <c r="I217" i="7"/>
  <c r="I209" i="7"/>
  <c r="I205" i="7"/>
  <c r="I193" i="7"/>
  <c r="I189" i="7"/>
  <c r="I185" i="7"/>
  <c r="I177" i="7"/>
  <c r="I173" i="7"/>
  <c r="I169" i="7"/>
  <c r="I165" i="7"/>
  <c r="I161" i="7"/>
  <c r="I157" i="7"/>
  <c r="I153" i="7"/>
  <c r="I145" i="7"/>
  <c r="I141" i="7"/>
  <c r="I137" i="7"/>
  <c r="I133" i="7"/>
  <c r="I129" i="7"/>
  <c r="I125" i="7"/>
  <c r="I113" i="7"/>
  <c r="I109" i="7"/>
  <c r="I105" i="7"/>
  <c r="I101" i="7"/>
  <c r="I97" i="7"/>
  <c r="I77" i="7"/>
  <c r="I73" i="7"/>
  <c r="I69" i="7"/>
  <c r="I65" i="7"/>
  <c r="I41" i="7"/>
  <c r="I37" i="7"/>
  <c r="I33" i="7"/>
  <c r="I17" i="7"/>
  <c r="I9" i="7"/>
  <c r="I102" i="7"/>
  <c r="I58" i="7"/>
  <c r="I40" i="7"/>
  <c r="I32" i="7"/>
  <c r="I22" i="7"/>
  <c r="I370" i="7"/>
  <c r="I362" i="7"/>
  <c r="I358" i="7"/>
  <c r="I350" i="7"/>
  <c r="I346" i="7"/>
  <c r="I342" i="7"/>
  <c r="I338" i="7"/>
  <c r="I330" i="7"/>
  <c r="I322" i="7"/>
  <c r="I314" i="7"/>
  <c r="I308" i="7"/>
  <c r="I300" i="7"/>
  <c r="I290" i="7"/>
  <c r="I284" i="7"/>
  <c r="I278" i="7"/>
  <c r="I198" i="7"/>
  <c r="I184" i="7"/>
  <c r="I146" i="7"/>
  <c r="I138" i="7"/>
  <c r="I128" i="7"/>
  <c r="I92" i="7"/>
  <c r="I78" i="7"/>
  <c r="I60" i="7"/>
  <c r="I50" i="7"/>
  <c r="I38" i="7"/>
  <c r="I14" i="7"/>
  <c r="S369" i="4" l="1"/>
  <c r="D61" i="4"/>
  <c r="G60" i="1"/>
  <c r="G425" i="1" s="1"/>
  <c r="D309" i="4"/>
  <c r="G308" i="1"/>
  <c r="G673" i="1" s="1"/>
  <c r="D359" i="4"/>
  <c r="G358" i="1"/>
  <c r="G723" i="1" s="1"/>
  <c r="D42" i="4"/>
  <c r="G41" i="1"/>
  <c r="G406" i="1" s="1"/>
  <c r="D134" i="4"/>
  <c r="G133" i="1"/>
  <c r="G498" i="1" s="1"/>
  <c r="D190" i="4"/>
  <c r="G189" i="1"/>
  <c r="G554" i="1" s="1"/>
  <c r="D282" i="4"/>
  <c r="G281" i="1"/>
  <c r="G646" i="1" s="1"/>
  <c r="D19" i="4"/>
  <c r="G18" i="1"/>
  <c r="G383" i="1" s="1"/>
  <c r="D221" i="4"/>
  <c r="G220" i="1"/>
  <c r="G585" i="1" s="1"/>
  <c r="D317" i="4"/>
  <c r="G316" i="1"/>
  <c r="G681" i="1" s="1"/>
  <c r="D17" i="4"/>
  <c r="G16" i="1"/>
  <c r="G381" i="1" s="1"/>
  <c r="D84" i="4"/>
  <c r="G83" i="1"/>
  <c r="G448" i="1" s="1"/>
  <c r="D152" i="4"/>
  <c r="G151" i="1"/>
  <c r="G516" i="1" s="1"/>
  <c r="D188" i="4"/>
  <c r="G187" i="1"/>
  <c r="G552" i="1" s="1"/>
  <c r="D268" i="4"/>
  <c r="G267" i="1"/>
  <c r="G632" i="1" s="1"/>
  <c r="D364" i="4"/>
  <c r="G363" i="1"/>
  <c r="G728" i="1" s="1"/>
  <c r="D179" i="4"/>
  <c r="G178" i="1"/>
  <c r="G543" i="1" s="1"/>
  <c r="D253" i="4"/>
  <c r="G252" i="1"/>
  <c r="G617" i="1" s="1"/>
  <c r="D46" i="4"/>
  <c r="G45" i="1"/>
  <c r="G410" i="1" s="1"/>
  <c r="D94" i="4"/>
  <c r="G93" i="1"/>
  <c r="G458" i="1" s="1"/>
  <c r="D254" i="4"/>
  <c r="G253" i="1"/>
  <c r="G618" i="1" s="1"/>
  <c r="D24" i="4"/>
  <c r="G23" i="1"/>
  <c r="G388" i="1" s="1"/>
  <c r="D145" i="4"/>
  <c r="G144" i="1"/>
  <c r="G509" i="1" s="1"/>
  <c r="D247" i="4"/>
  <c r="G246" i="1"/>
  <c r="G611" i="1" s="1"/>
  <c r="D127" i="4"/>
  <c r="G126" i="1"/>
  <c r="G491" i="1" s="1"/>
  <c r="D233" i="4"/>
  <c r="G232" i="1"/>
  <c r="G597" i="1" s="1"/>
  <c r="D15" i="4"/>
  <c r="G14" i="1"/>
  <c r="G379" i="1" s="1"/>
  <c r="D79" i="4"/>
  <c r="G78" i="1"/>
  <c r="G443" i="1" s="1"/>
  <c r="D147" i="4"/>
  <c r="G146" i="1"/>
  <c r="G511" i="1" s="1"/>
  <c r="D285" i="4"/>
  <c r="G284" i="1"/>
  <c r="G649" i="1" s="1"/>
  <c r="D315" i="4"/>
  <c r="G314" i="1"/>
  <c r="G679" i="1" s="1"/>
  <c r="D343" i="4"/>
  <c r="G342" i="1"/>
  <c r="G707" i="1" s="1"/>
  <c r="D363" i="4"/>
  <c r="G362" i="1"/>
  <c r="G727" i="1" s="1"/>
  <c r="D41" i="4"/>
  <c r="G40" i="1"/>
  <c r="G405" i="1" s="1"/>
  <c r="D18" i="4"/>
  <c r="G17" i="1"/>
  <c r="G382" i="1" s="1"/>
  <c r="D66" i="4"/>
  <c r="G65" i="1"/>
  <c r="G430" i="1" s="1"/>
  <c r="D98" i="4"/>
  <c r="G97" i="1"/>
  <c r="G462" i="1" s="1"/>
  <c r="D114" i="4"/>
  <c r="G113" i="1"/>
  <c r="G478" i="1" s="1"/>
  <c r="D138" i="4"/>
  <c r="G137" i="1"/>
  <c r="G502" i="1" s="1"/>
  <c r="D158" i="4"/>
  <c r="G157" i="1"/>
  <c r="G522" i="1" s="1"/>
  <c r="D174" i="4"/>
  <c r="G173" i="1"/>
  <c r="G538" i="1" s="1"/>
  <c r="D194" i="4"/>
  <c r="G193" i="1"/>
  <c r="G558" i="1" s="1"/>
  <c r="D226" i="4"/>
  <c r="G225" i="1"/>
  <c r="G590" i="1" s="1"/>
  <c r="D258" i="4"/>
  <c r="G257" i="1"/>
  <c r="G622" i="1" s="1"/>
  <c r="D290" i="4"/>
  <c r="G289" i="1"/>
  <c r="G654" i="1" s="1"/>
  <c r="D322" i="4"/>
  <c r="G321" i="1"/>
  <c r="G686" i="1" s="1"/>
  <c r="D350" i="4"/>
  <c r="G349" i="1"/>
  <c r="G714" i="1" s="1"/>
  <c r="D35" i="4"/>
  <c r="G34" i="1"/>
  <c r="G399" i="1" s="1"/>
  <c r="D105" i="4"/>
  <c r="G104" i="1"/>
  <c r="G469" i="1" s="1"/>
  <c r="D157" i="4"/>
  <c r="G156" i="1"/>
  <c r="G521" i="1" s="1"/>
  <c r="D55" i="4"/>
  <c r="G54" i="1"/>
  <c r="G419" i="1" s="1"/>
  <c r="D97" i="4"/>
  <c r="G96" i="1"/>
  <c r="G461" i="1" s="1"/>
  <c r="D151" i="4"/>
  <c r="G150" i="1"/>
  <c r="G515" i="1" s="1"/>
  <c r="D229" i="4"/>
  <c r="G228" i="1"/>
  <c r="G593" i="1" s="1"/>
  <c r="D259" i="4"/>
  <c r="G258" i="1"/>
  <c r="G623" i="1" s="1"/>
  <c r="D293" i="4"/>
  <c r="G292" i="1"/>
  <c r="G657" i="1" s="1"/>
  <c r="D325" i="4"/>
  <c r="G324" i="1"/>
  <c r="G689" i="1" s="1"/>
  <c r="D361" i="4"/>
  <c r="G360" i="1"/>
  <c r="G725" i="1" s="1"/>
  <c r="D29" i="4"/>
  <c r="G28" i="1"/>
  <c r="G393" i="1" s="1"/>
  <c r="D32" i="4"/>
  <c r="G31" i="1"/>
  <c r="G396" i="1" s="1"/>
  <c r="D60" i="4"/>
  <c r="G59" i="1"/>
  <c r="G424" i="1" s="1"/>
  <c r="D92" i="4"/>
  <c r="G91" i="1"/>
  <c r="G456" i="1" s="1"/>
  <c r="D120" i="4"/>
  <c r="G119" i="1"/>
  <c r="G484" i="1" s="1"/>
  <c r="D140" i="4"/>
  <c r="G139" i="1"/>
  <c r="G504" i="1" s="1"/>
  <c r="D156" i="4"/>
  <c r="G155" i="1"/>
  <c r="G520" i="1" s="1"/>
  <c r="D176" i="4"/>
  <c r="G175" i="1"/>
  <c r="G540" i="1" s="1"/>
  <c r="D192" i="4"/>
  <c r="G191" i="1"/>
  <c r="G556" i="1" s="1"/>
  <c r="D212" i="4"/>
  <c r="G211" i="1"/>
  <c r="G576" i="1" s="1"/>
  <c r="D244" i="4"/>
  <c r="G243" i="1"/>
  <c r="G608" i="1" s="1"/>
  <c r="D276" i="4"/>
  <c r="G275" i="1"/>
  <c r="G640" i="1" s="1"/>
  <c r="D308" i="4"/>
  <c r="G307" i="1"/>
  <c r="G672" i="1" s="1"/>
  <c r="D340" i="4"/>
  <c r="G339" i="1"/>
  <c r="G704" i="1" s="1"/>
  <c r="D11" i="4"/>
  <c r="G10" i="1"/>
  <c r="G375" i="1" s="1"/>
  <c r="D71" i="4"/>
  <c r="G70" i="1"/>
  <c r="G435" i="1" s="1"/>
  <c r="D153" i="4"/>
  <c r="G152" i="1"/>
  <c r="G517" i="1" s="1"/>
  <c r="D195" i="4"/>
  <c r="G194" i="1"/>
  <c r="G559" i="1" s="1"/>
  <c r="D227" i="4"/>
  <c r="G226" i="1"/>
  <c r="G591" i="1" s="1"/>
  <c r="D261" i="4"/>
  <c r="G260" i="1"/>
  <c r="G625" i="1" s="1"/>
  <c r="D45" i="4"/>
  <c r="G44" i="1"/>
  <c r="G409" i="1" s="1"/>
  <c r="D311" i="4"/>
  <c r="G310" i="1"/>
  <c r="G675" i="1" s="1"/>
  <c r="D76" i="4"/>
  <c r="G75" i="1"/>
  <c r="G440" i="1" s="1"/>
  <c r="D108" i="4"/>
  <c r="G107" i="1"/>
  <c r="G472" i="1" s="1"/>
  <c r="D336" i="4"/>
  <c r="G335" i="1"/>
  <c r="G700" i="1" s="1"/>
  <c r="D117" i="4"/>
  <c r="G116" i="1"/>
  <c r="G481" i="1" s="1"/>
  <c r="D225" i="4"/>
  <c r="G224" i="1"/>
  <c r="G589" i="1" s="1"/>
  <c r="D255" i="4"/>
  <c r="G254" i="1"/>
  <c r="G619" i="1" s="1"/>
  <c r="D305" i="4"/>
  <c r="G304" i="1"/>
  <c r="G669" i="1" s="1"/>
  <c r="D207" i="4"/>
  <c r="G206" i="1"/>
  <c r="G571" i="1" s="1"/>
  <c r="D241" i="4"/>
  <c r="G240" i="1"/>
  <c r="G605" i="1" s="1"/>
  <c r="D279" i="4"/>
  <c r="G278" i="1"/>
  <c r="G643" i="1" s="1"/>
  <c r="D33" i="4"/>
  <c r="G32" i="1"/>
  <c r="G397" i="1" s="1"/>
  <c r="D78" i="4"/>
  <c r="G77" i="1"/>
  <c r="G442" i="1" s="1"/>
  <c r="D154" i="4"/>
  <c r="G153" i="1"/>
  <c r="G518" i="1" s="1"/>
  <c r="D250" i="4"/>
  <c r="G249" i="1"/>
  <c r="G614" i="1" s="1"/>
  <c r="D342" i="4"/>
  <c r="G341" i="1"/>
  <c r="G706" i="1" s="1"/>
  <c r="D133" i="4"/>
  <c r="G132" i="1"/>
  <c r="G497" i="1" s="1"/>
  <c r="D143" i="4"/>
  <c r="G142" i="1"/>
  <c r="G507" i="1" s="1"/>
  <c r="D283" i="4"/>
  <c r="G282" i="1"/>
  <c r="G647" i="1" s="1"/>
  <c r="D28" i="4"/>
  <c r="G27" i="1"/>
  <c r="G392" i="1" s="1"/>
  <c r="D112" i="4"/>
  <c r="G111" i="1"/>
  <c r="G476" i="1" s="1"/>
  <c r="D204" i="4"/>
  <c r="G203" i="1"/>
  <c r="G568" i="1" s="1"/>
  <c r="D300" i="4"/>
  <c r="G299" i="1"/>
  <c r="G664" i="1" s="1"/>
  <c r="D53" i="4"/>
  <c r="G52" i="1"/>
  <c r="G417" i="1" s="1"/>
  <c r="D219" i="4"/>
  <c r="G218" i="1"/>
  <c r="G583" i="1" s="1"/>
  <c r="D14" i="4"/>
  <c r="G13" i="1"/>
  <c r="G378" i="1" s="1"/>
  <c r="D182" i="4"/>
  <c r="G181" i="1"/>
  <c r="G546" i="1" s="1"/>
  <c r="D358" i="4"/>
  <c r="G357" i="1"/>
  <c r="G722" i="1" s="1"/>
  <c r="D328" i="4"/>
  <c r="G327" i="1"/>
  <c r="G692" i="1" s="1"/>
  <c r="D217" i="4"/>
  <c r="G216" i="1"/>
  <c r="G581" i="1" s="1"/>
  <c r="D39" i="4"/>
  <c r="G38" i="1"/>
  <c r="G403" i="1" s="1"/>
  <c r="D185" i="4"/>
  <c r="G184" i="1"/>
  <c r="G549" i="1" s="1"/>
  <c r="D323" i="4"/>
  <c r="G322" i="1"/>
  <c r="G687" i="1" s="1"/>
  <c r="D371" i="4"/>
  <c r="G370" i="1"/>
  <c r="G735" i="1" s="1"/>
  <c r="D34" i="4"/>
  <c r="G33" i="1"/>
  <c r="G398" i="1" s="1"/>
  <c r="D102" i="4"/>
  <c r="G101" i="1"/>
  <c r="G466" i="1" s="1"/>
  <c r="D142" i="4"/>
  <c r="G141" i="1"/>
  <c r="G506" i="1" s="1"/>
  <c r="D178" i="4"/>
  <c r="G177" i="1"/>
  <c r="G542" i="1" s="1"/>
  <c r="D234" i="4"/>
  <c r="G233" i="1"/>
  <c r="G598" i="1" s="1"/>
  <c r="D298" i="4"/>
  <c r="G297" i="1"/>
  <c r="G662" i="1" s="1"/>
  <c r="D362" i="4"/>
  <c r="G361" i="1"/>
  <c r="G726" i="1" s="1"/>
  <c r="D115" i="4"/>
  <c r="G114" i="1"/>
  <c r="G479" i="1" s="1"/>
  <c r="D165" i="4"/>
  <c r="G164" i="1"/>
  <c r="G529" i="1" s="1"/>
  <c r="D65" i="4"/>
  <c r="G64" i="1"/>
  <c r="G429" i="1" s="1"/>
  <c r="D235" i="4"/>
  <c r="G234" i="1"/>
  <c r="G599" i="1" s="1"/>
  <c r="D299" i="4"/>
  <c r="G298" i="1"/>
  <c r="G663" i="1" s="1"/>
  <c r="D365" i="4"/>
  <c r="G364" i="1"/>
  <c r="G729" i="1" s="1"/>
  <c r="D40" i="4"/>
  <c r="G39" i="1"/>
  <c r="G404" i="1" s="1"/>
  <c r="D96" i="4"/>
  <c r="G95" i="1"/>
  <c r="G460" i="1" s="1"/>
  <c r="D144" i="4"/>
  <c r="G143" i="1"/>
  <c r="G508" i="1" s="1"/>
  <c r="D160" i="4"/>
  <c r="G159" i="1"/>
  <c r="G524" i="1" s="1"/>
  <c r="D180" i="4"/>
  <c r="G179" i="1"/>
  <c r="G544" i="1" s="1"/>
  <c r="D220" i="4"/>
  <c r="G219" i="1"/>
  <c r="G584" i="1" s="1"/>
  <c r="D252" i="4"/>
  <c r="G251" i="1"/>
  <c r="G616" i="1" s="1"/>
  <c r="D284" i="4"/>
  <c r="G283" i="1"/>
  <c r="G648" i="1" s="1"/>
  <c r="D316" i="4"/>
  <c r="G315" i="1"/>
  <c r="G680" i="1" s="1"/>
  <c r="D352" i="4"/>
  <c r="G351" i="1"/>
  <c r="G716" i="1" s="1"/>
  <c r="D27" i="4"/>
  <c r="G26" i="1"/>
  <c r="G391" i="1" s="1"/>
  <c r="D99" i="4"/>
  <c r="G98" i="1"/>
  <c r="G463" i="1" s="1"/>
  <c r="D161" i="4"/>
  <c r="G160" i="1"/>
  <c r="G525" i="1" s="1"/>
  <c r="D205" i="4"/>
  <c r="G204" i="1"/>
  <c r="G569" i="1" s="1"/>
  <c r="D237" i="4"/>
  <c r="G236" i="1"/>
  <c r="G601" i="1" s="1"/>
  <c r="D269" i="4"/>
  <c r="G268" i="1"/>
  <c r="G633" i="1" s="1"/>
  <c r="D26" i="4"/>
  <c r="G25" i="1"/>
  <c r="G390" i="1" s="1"/>
  <c r="D202" i="4"/>
  <c r="G201" i="1"/>
  <c r="G566" i="1" s="1"/>
  <c r="D31" i="4"/>
  <c r="G30" i="1"/>
  <c r="G395" i="1" s="1"/>
  <c r="D37" i="4"/>
  <c r="G36" i="1"/>
  <c r="G401" i="1" s="1"/>
  <c r="D155" i="4"/>
  <c r="G154" i="1"/>
  <c r="G519" i="1" s="1"/>
  <c r="D231" i="4"/>
  <c r="G230" i="1"/>
  <c r="G595" i="1" s="1"/>
  <c r="D263" i="4"/>
  <c r="G262" i="1"/>
  <c r="G627" i="1" s="1"/>
  <c r="D215" i="4"/>
  <c r="G214" i="1"/>
  <c r="G579" i="1" s="1"/>
  <c r="D139" i="4"/>
  <c r="G138" i="1"/>
  <c r="G503" i="1" s="1"/>
  <c r="D339" i="4"/>
  <c r="G338" i="1"/>
  <c r="G703" i="1" s="1"/>
  <c r="D10" i="4"/>
  <c r="G9" i="1"/>
  <c r="G374" i="1" s="1"/>
  <c r="D110" i="4"/>
  <c r="G109" i="1"/>
  <c r="G474" i="1" s="1"/>
  <c r="D170" i="4"/>
  <c r="G169" i="1"/>
  <c r="G534" i="1" s="1"/>
  <c r="D218" i="4"/>
  <c r="G217" i="1"/>
  <c r="G582" i="1" s="1"/>
  <c r="D314" i="4"/>
  <c r="G313" i="1"/>
  <c r="G678" i="1" s="1"/>
  <c r="D85" i="4"/>
  <c r="G84" i="1"/>
  <c r="G449" i="1" s="1"/>
  <c r="D191" i="4"/>
  <c r="G190" i="1"/>
  <c r="G555" i="1" s="1"/>
  <c r="D83" i="4"/>
  <c r="G82" i="1"/>
  <c r="G447" i="1" s="1"/>
  <c r="D251" i="4"/>
  <c r="G250" i="1"/>
  <c r="G615" i="1" s="1"/>
  <c r="D353" i="4"/>
  <c r="G352" i="1"/>
  <c r="G717" i="1" s="1"/>
  <c r="D52" i="4"/>
  <c r="G51" i="1"/>
  <c r="G416" i="1" s="1"/>
  <c r="D132" i="4"/>
  <c r="G131" i="1"/>
  <c r="G496" i="1" s="1"/>
  <c r="D172" i="4"/>
  <c r="G171" i="1"/>
  <c r="G536" i="1" s="1"/>
  <c r="D236" i="4"/>
  <c r="G235" i="1"/>
  <c r="G600" i="1" s="1"/>
  <c r="D332" i="4"/>
  <c r="G331" i="1"/>
  <c r="G696" i="1" s="1"/>
  <c r="D125" i="4"/>
  <c r="G124" i="1"/>
  <c r="G489" i="1" s="1"/>
  <c r="D62" i="4"/>
  <c r="G61" i="1"/>
  <c r="G426" i="1" s="1"/>
  <c r="D222" i="4"/>
  <c r="G221" i="1"/>
  <c r="G586" i="1" s="1"/>
  <c r="D135" i="4"/>
  <c r="G134" i="1"/>
  <c r="G499" i="1" s="1"/>
  <c r="D201" i="4"/>
  <c r="G200" i="1"/>
  <c r="G565" i="1" s="1"/>
  <c r="D93" i="4"/>
  <c r="G92" i="1"/>
  <c r="G457" i="1" s="1"/>
  <c r="D291" i="4"/>
  <c r="G290" i="1"/>
  <c r="G655" i="1" s="1"/>
  <c r="D347" i="4"/>
  <c r="G346" i="1"/>
  <c r="G711" i="1" s="1"/>
  <c r="D59" i="4"/>
  <c r="G58" i="1"/>
  <c r="G423" i="1" s="1"/>
  <c r="D70" i="4"/>
  <c r="G69" i="1"/>
  <c r="G434" i="1" s="1"/>
  <c r="D126" i="4"/>
  <c r="G125" i="1"/>
  <c r="G490" i="1" s="1"/>
  <c r="D162" i="4"/>
  <c r="G161" i="1"/>
  <c r="G526" i="1" s="1"/>
  <c r="D206" i="4"/>
  <c r="G205" i="1"/>
  <c r="G570" i="1" s="1"/>
  <c r="D266" i="4"/>
  <c r="G265" i="1"/>
  <c r="G630" i="1" s="1"/>
  <c r="D330" i="4"/>
  <c r="G329" i="1"/>
  <c r="G694" i="1" s="1"/>
  <c r="D47" i="4"/>
  <c r="G46" i="1"/>
  <c r="G411" i="1" s="1"/>
  <c r="D107" i="4"/>
  <c r="G106" i="1"/>
  <c r="G471" i="1" s="1"/>
  <c r="D189" i="4"/>
  <c r="G188" i="1"/>
  <c r="G553" i="1" s="1"/>
  <c r="D267" i="4"/>
  <c r="G266" i="1"/>
  <c r="G631" i="1" s="1"/>
  <c r="D333" i="4"/>
  <c r="G332" i="1"/>
  <c r="G697" i="1" s="1"/>
  <c r="D73" i="4"/>
  <c r="G72" i="1"/>
  <c r="G437" i="1" s="1"/>
  <c r="D64" i="4"/>
  <c r="G63" i="1"/>
  <c r="G428" i="1" s="1"/>
  <c r="D124" i="4"/>
  <c r="G123" i="1"/>
  <c r="G488" i="1" s="1"/>
  <c r="D196" i="4"/>
  <c r="G195" i="1"/>
  <c r="G560" i="1" s="1"/>
  <c r="D51" i="4"/>
  <c r="G50" i="1"/>
  <c r="G415" i="1" s="1"/>
  <c r="D129" i="4"/>
  <c r="G128" i="1"/>
  <c r="G493" i="1" s="1"/>
  <c r="D199" i="4"/>
  <c r="G198" i="1"/>
  <c r="G563" i="1" s="1"/>
  <c r="D301" i="4"/>
  <c r="G300" i="1"/>
  <c r="G665" i="1" s="1"/>
  <c r="D331" i="4"/>
  <c r="G330" i="1"/>
  <c r="G695" i="1" s="1"/>
  <c r="D351" i="4"/>
  <c r="G350" i="1"/>
  <c r="G715" i="1" s="1"/>
  <c r="D23" i="4"/>
  <c r="G22" i="1"/>
  <c r="G387" i="1" s="1"/>
  <c r="D103" i="4"/>
  <c r="G102" i="1"/>
  <c r="G467" i="1" s="1"/>
  <c r="D38" i="4"/>
  <c r="G37" i="1"/>
  <c r="G402" i="1" s="1"/>
  <c r="D74" i="4"/>
  <c r="G73" i="1"/>
  <c r="G438" i="1" s="1"/>
  <c r="D106" i="4"/>
  <c r="G105" i="1"/>
  <c r="G470" i="1" s="1"/>
  <c r="D130" i="4"/>
  <c r="G129" i="1"/>
  <c r="G494" i="1" s="1"/>
  <c r="D146" i="4"/>
  <c r="G145" i="1"/>
  <c r="G510" i="1" s="1"/>
  <c r="D166" i="4"/>
  <c r="G165" i="1"/>
  <c r="G530" i="1" s="1"/>
  <c r="D186" i="4"/>
  <c r="G185" i="1"/>
  <c r="G550" i="1" s="1"/>
  <c r="D210" i="4"/>
  <c r="G209" i="1"/>
  <c r="G574" i="1" s="1"/>
  <c r="D242" i="4"/>
  <c r="G241" i="1"/>
  <c r="G606" i="1" s="1"/>
  <c r="D274" i="4"/>
  <c r="G273" i="1"/>
  <c r="G638" i="1" s="1"/>
  <c r="D306" i="4"/>
  <c r="G305" i="1"/>
  <c r="G670" i="1" s="1"/>
  <c r="D338" i="4"/>
  <c r="G337" i="1"/>
  <c r="G702" i="1" s="1"/>
  <c r="D370" i="4"/>
  <c r="G369" i="1"/>
  <c r="G734" i="1" s="1"/>
  <c r="D67" i="4"/>
  <c r="G66" i="1"/>
  <c r="G431" i="1" s="1"/>
  <c r="D121" i="4"/>
  <c r="G120" i="1"/>
  <c r="G485" i="1" s="1"/>
  <c r="D175" i="4"/>
  <c r="G174" i="1"/>
  <c r="G539" i="1" s="1"/>
  <c r="D75" i="4"/>
  <c r="G74" i="1"/>
  <c r="G439" i="1" s="1"/>
  <c r="D123" i="4"/>
  <c r="G122" i="1"/>
  <c r="G487" i="1" s="1"/>
  <c r="D213" i="4"/>
  <c r="G212" i="1"/>
  <c r="G577" i="1" s="1"/>
  <c r="D243" i="4"/>
  <c r="G242" i="1"/>
  <c r="G607" i="1" s="1"/>
  <c r="D275" i="4"/>
  <c r="G274" i="1"/>
  <c r="G639" i="1" s="1"/>
  <c r="D307" i="4"/>
  <c r="G306" i="1"/>
  <c r="G671" i="1" s="1"/>
  <c r="D341" i="4"/>
  <c r="G340" i="1"/>
  <c r="G705" i="1" s="1"/>
  <c r="D9" i="4"/>
  <c r="G8" i="1"/>
  <c r="G373" i="1" s="1"/>
  <c r="D16" i="4"/>
  <c r="G15" i="1"/>
  <c r="G380" i="1" s="1"/>
  <c r="D48" i="4"/>
  <c r="G47" i="1"/>
  <c r="G412" i="1" s="1"/>
  <c r="D72" i="4"/>
  <c r="G71" i="1"/>
  <c r="G436" i="1" s="1"/>
  <c r="D104" i="4"/>
  <c r="G103" i="1"/>
  <c r="G468" i="1" s="1"/>
  <c r="D128" i="4"/>
  <c r="G127" i="1"/>
  <c r="G492" i="1" s="1"/>
  <c r="D148" i="4"/>
  <c r="G147" i="1"/>
  <c r="G512" i="1" s="1"/>
  <c r="D164" i="4"/>
  <c r="G163" i="1"/>
  <c r="G528" i="1" s="1"/>
  <c r="D184" i="4"/>
  <c r="G183" i="1"/>
  <c r="G548" i="1" s="1"/>
  <c r="D200" i="4"/>
  <c r="G199" i="1"/>
  <c r="G564" i="1" s="1"/>
  <c r="D228" i="4"/>
  <c r="G227" i="1"/>
  <c r="G592" i="1" s="1"/>
  <c r="D260" i="4"/>
  <c r="G259" i="1"/>
  <c r="G624" i="1" s="1"/>
  <c r="D292" i="4"/>
  <c r="G291" i="1"/>
  <c r="G656" i="1" s="1"/>
  <c r="D324" i="4"/>
  <c r="G323" i="1"/>
  <c r="G688" i="1" s="1"/>
  <c r="D360" i="4"/>
  <c r="G359" i="1"/>
  <c r="G724" i="1" s="1"/>
  <c r="D43" i="4"/>
  <c r="G42" i="1"/>
  <c r="G407" i="1" s="1"/>
  <c r="D119" i="4"/>
  <c r="G118" i="1"/>
  <c r="G483" i="1" s="1"/>
  <c r="D171" i="4"/>
  <c r="G170" i="1"/>
  <c r="G535" i="1" s="1"/>
  <c r="D211" i="4"/>
  <c r="G210" i="1"/>
  <c r="G575" i="1" s="1"/>
  <c r="D245" i="4"/>
  <c r="G244" i="1"/>
  <c r="G609" i="1" s="1"/>
  <c r="D277" i="4"/>
  <c r="G276" i="1"/>
  <c r="G641" i="1" s="1"/>
  <c r="D278" i="4"/>
  <c r="G277" i="1"/>
  <c r="G642" i="1" s="1"/>
  <c r="D354" i="4"/>
  <c r="G353" i="1"/>
  <c r="G718" i="1" s="1"/>
  <c r="D77" i="4"/>
  <c r="G76" i="1"/>
  <c r="G441" i="1" s="1"/>
  <c r="D321" i="4"/>
  <c r="G320" i="1"/>
  <c r="G685" i="1" s="1"/>
  <c r="D136" i="4"/>
  <c r="G135" i="1"/>
  <c r="G500" i="1" s="1"/>
  <c r="D288" i="4"/>
  <c r="G287" i="1"/>
  <c r="G652" i="1" s="1"/>
  <c r="D8" i="4"/>
  <c r="G7" i="1"/>
  <c r="G372" i="1" s="1"/>
  <c r="D239" i="4"/>
  <c r="G238" i="1"/>
  <c r="G603" i="1" s="1"/>
  <c r="K7" i="4"/>
  <c r="L7" i="4" s="1"/>
  <c r="E7" i="4"/>
  <c r="I7" i="4" s="1"/>
  <c r="F8" i="4" s="1"/>
  <c r="AH367" i="4"/>
  <c r="D367" i="4"/>
  <c r="AH30" i="4"/>
  <c r="D30" i="4"/>
  <c r="AH58" i="4"/>
  <c r="D58" i="4"/>
  <c r="AH90" i="4"/>
  <c r="D90" i="4"/>
  <c r="AH150" i="4"/>
  <c r="D150" i="4"/>
  <c r="AH214" i="4"/>
  <c r="D214" i="4"/>
  <c r="AH246" i="4"/>
  <c r="D246" i="4"/>
  <c r="AH286" i="4"/>
  <c r="D286" i="4"/>
  <c r="AH318" i="4"/>
  <c r="D318" i="4"/>
  <c r="AH349" i="4"/>
  <c r="D349" i="4"/>
  <c r="AH12" i="4"/>
  <c r="D12" i="4"/>
  <c r="AH224" i="4"/>
  <c r="D224" i="4"/>
  <c r="AH113" i="4"/>
  <c r="D113" i="4"/>
  <c r="AH173" i="4"/>
  <c r="D173" i="4"/>
  <c r="AH289" i="4"/>
  <c r="D289" i="4"/>
  <c r="AH20" i="4"/>
  <c r="D20" i="4"/>
  <c r="AH56" i="4"/>
  <c r="D56" i="4"/>
  <c r="AH88" i="4"/>
  <c r="D88" i="4"/>
  <c r="AH256" i="4"/>
  <c r="D256" i="4"/>
  <c r="AH320" i="4"/>
  <c r="D320" i="4"/>
  <c r="AH348" i="4"/>
  <c r="D348" i="4"/>
  <c r="AH81" i="4"/>
  <c r="D81" i="4"/>
  <c r="AH137" i="4"/>
  <c r="D137" i="4"/>
  <c r="AH101" i="4"/>
  <c r="D101" i="4"/>
  <c r="AH163" i="4"/>
  <c r="D163" i="4"/>
  <c r="AH209" i="4"/>
  <c r="D209" i="4"/>
  <c r="AH271" i="4"/>
  <c r="D271" i="4"/>
  <c r="S13" i="4"/>
  <c r="D13" i="4"/>
  <c r="AH183" i="4"/>
  <c r="D183" i="4"/>
  <c r="AH223" i="4"/>
  <c r="D223" i="4"/>
  <c r="AH257" i="4"/>
  <c r="D257" i="4"/>
  <c r="AH295" i="4"/>
  <c r="D295" i="4"/>
  <c r="AH294" i="4"/>
  <c r="D294" i="4"/>
  <c r="AH326" i="4"/>
  <c r="D326" i="4"/>
  <c r="AH95" i="4"/>
  <c r="D95" i="4"/>
  <c r="AH329" i="4"/>
  <c r="D329" i="4"/>
  <c r="AH357" i="4"/>
  <c r="D357" i="4"/>
  <c r="AH168" i="4"/>
  <c r="D168" i="4"/>
  <c r="AH287" i="4"/>
  <c r="D287" i="4"/>
  <c r="AH181" i="4"/>
  <c r="D181" i="4"/>
  <c r="AH303" i="4"/>
  <c r="D303" i="4"/>
  <c r="AH68" i="4"/>
  <c r="D68" i="4"/>
  <c r="AH100" i="4"/>
  <c r="D100" i="4"/>
  <c r="AH232" i="4"/>
  <c r="D232" i="4"/>
  <c r="AH264" i="4"/>
  <c r="D264" i="4"/>
  <c r="AH296" i="4"/>
  <c r="D296" i="4"/>
  <c r="AH356" i="4"/>
  <c r="D356" i="4"/>
  <c r="AH89" i="4"/>
  <c r="D89" i="4"/>
  <c r="AH69" i="4"/>
  <c r="D69" i="4"/>
  <c r="AH109" i="4"/>
  <c r="D109" i="4"/>
  <c r="AH169" i="4"/>
  <c r="D169" i="4"/>
  <c r="AH297" i="4"/>
  <c r="D297" i="4"/>
  <c r="AH265" i="4"/>
  <c r="D265" i="4"/>
  <c r="AH25" i="4"/>
  <c r="D25" i="4"/>
  <c r="AH22" i="4"/>
  <c r="D22" i="4"/>
  <c r="AH50" i="4"/>
  <c r="D50" i="4"/>
  <c r="AH82" i="4"/>
  <c r="D82" i="4"/>
  <c r="AH118" i="4"/>
  <c r="D118" i="4"/>
  <c r="AH198" i="4"/>
  <c r="D198" i="4"/>
  <c r="AH230" i="4"/>
  <c r="D230" i="4"/>
  <c r="AH262" i="4"/>
  <c r="D262" i="4"/>
  <c r="AH327" i="4"/>
  <c r="D327" i="4"/>
  <c r="AH302" i="4"/>
  <c r="D302" i="4"/>
  <c r="AH334" i="4"/>
  <c r="D334" i="4"/>
  <c r="AH366" i="4"/>
  <c r="D366" i="4"/>
  <c r="AH21" i="4"/>
  <c r="D21" i="4"/>
  <c r="AH337" i="4"/>
  <c r="D337" i="4"/>
  <c r="AH369" i="4"/>
  <c r="D369" i="4"/>
  <c r="AH208" i="4"/>
  <c r="D208" i="4"/>
  <c r="AH159" i="4"/>
  <c r="D159" i="4"/>
  <c r="AH197" i="4"/>
  <c r="D197" i="4"/>
  <c r="AH36" i="4"/>
  <c r="D36" i="4"/>
  <c r="AH240" i="4"/>
  <c r="D240" i="4"/>
  <c r="AH272" i="4"/>
  <c r="D272" i="4"/>
  <c r="AH304" i="4"/>
  <c r="D304" i="4"/>
  <c r="AH368" i="4"/>
  <c r="D368" i="4"/>
  <c r="AH111" i="4"/>
  <c r="D111" i="4"/>
  <c r="AH187" i="4"/>
  <c r="D187" i="4"/>
  <c r="S273" i="4"/>
  <c r="D273" i="4"/>
  <c r="S177" i="4"/>
  <c r="D177" i="4"/>
  <c r="S141" i="4"/>
  <c r="D141" i="4"/>
  <c r="AH281" i="4"/>
  <c r="D281" i="4"/>
  <c r="AH355" i="4"/>
  <c r="D355" i="4"/>
  <c r="AH54" i="4"/>
  <c r="D54" i="4"/>
  <c r="AH86" i="4"/>
  <c r="D86" i="4"/>
  <c r="AH122" i="4"/>
  <c r="D122" i="4"/>
  <c r="AH238" i="4"/>
  <c r="D238" i="4"/>
  <c r="AH270" i="4"/>
  <c r="D270" i="4"/>
  <c r="AH335" i="4"/>
  <c r="D335" i="4"/>
  <c r="AH310" i="4"/>
  <c r="D310" i="4"/>
  <c r="AH346" i="4"/>
  <c r="D346" i="4"/>
  <c r="AH57" i="4"/>
  <c r="D57" i="4"/>
  <c r="AH345" i="4"/>
  <c r="D345" i="4"/>
  <c r="AH216" i="4"/>
  <c r="D216" i="4"/>
  <c r="AH91" i="4"/>
  <c r="D91" i="4"/>
  <c r="AH167" i="4"/>
  <c r="D167" i="4"/>
  <c r="AH203" i="4"/>
  <c r="D203" i="4"/>
  <c r="AH49" i="4"/>
  <c r="D49" i="4"/>
  <c r="AH44" i="4"/>
  <c r="D44" i="4"/>
  <c r="AH80" i="4"/>
  <c r="D80" i="4"/>
  <c r="AH116" i="4"/>
  <c r="D116" i="4"/>
  <c r="AH248" i="4"/>
  <c r="D248" i="4"/>
  <c r="AH280" i="4"/>
  <c r="D280" i="4"/>
  <c r="AH312" i="4"/>
  <c r="D312" i="4"/>
  <c r="AH344" i="4"/>
  <c r="D344" i="4"/>
  <c r="AH63" i="4"/>
  <c r="D63" i="4"/>
  <c r="AH131" i="4"/>
  <c r="D131" i="4"/>
  <c r="AH313" i="4"/>
  <c r="D313" i="4"/>
  <c r="AH87" i="4"/>
  <c r="D87" i="4"/>
  <c r="AH193" i="4"/>
  <c r="D193" i="4"/>
  <c r="AH319" i="4"/>
  <c r="D319" i="4"/>
  <c r="AH149" i="4"/>
  <c r="D149" i="4"/>
  <c r="AH249" i="4"/>
  <c r="D249" i="4"/>
  <c r="S163" i="4"/>
  <c r="T7" i="4"/>
  <c r="X7" i="4" s="1"/>
  <c r="Y7" i="4" s="1"/>
  <c r="AI7" i="4"/>
  <c r="AM7" i="4" s="1"/>
  <c r="S101" i="4"/>
  <c r="S271" i="4"/>
  <c r="S223" i="4"/>
  <c r="AO7" i="4"/>
  <c r="AP7" i="4" s="1"/>
  <c r="AH93" i="4"/>
  <c r="AH291" i="4"/>
  <c r="AH139" i="4"/>
  <c r="AH339" i="4"/>
  <c r="AH33" i="4"/>
  <c r="AH42" i="4"/>
  <c r="AH78" i="4"/>
  <c r="AH110" i="4"/>
  <c r="AH134" i="4"/>
  <c r="AH154" i="4"/>
  <c r="AH170" i="4"/>
  <c r="AH190" i="4"/>
  <c r="AH218" i="4"/>
  <c r="AH250" i="4"/>
  <c r="AH282" i="4"/>
  <c r="AH314" i="4"/>
  <c r="AH342" i="4"/>
  <c r="AH19" i="4"/>
  <c r="AH85" i="4"/>
  <c r="AH133" i="4"/>
  <c r="AH191" i="4"/>
  <c r="AH83" i="4"/>
  <c r="AH143" i="4"/>
  <c r="AH221" i="4"/>
  <c r="AH251" i="4"/>
  <c r="AH283" i="4"/>
  <c r="AH317" i="4"/>
  <c r="AH353" i="4"/>
  <c r="AH17" i="4"/>
  <c r="AH28" i="4"/>
  <c r="AH52" i="4"/>
  <c r="AH84" i="4"/>
  <c r="AH112" i="4"/>
  <c r="AH132" i="4"/>
  <c r="AH152" i="4"/>
  <c r="AH172" i="4"/>
  <c r="AH188" i="4"/>
  <c r="AH204" i="4"/>
  <c r="AH236" i="4"/>
  <c r="AH268" i="4"/>
  <c r="AH300" i="4"/>
  <c r="AH332" i="4"/>
  <c r="AH364" i="4"/>
  <c r="AH53" i="4"/>
  <c r="AH125" i="4"/>
  <c r="AH179" i="4"/>
  <c r="AH219" i="4"/>
  <c r="AH253" i="4"/>
  <c r="AH14" i="4"/>
  <c r="AH46" i="4"/>
  <c r="AH62" i="4"/>
  <c r="AH94" i="4"/>
  <c r="AH182" i="4"/>
  <c r="AH222" i="4"/>
  <c r="AH254" i="4"/>
  <c r="AH358" i="4"/>
  <c r="AH135" i="4"/>
  <c r="AH24" i="4"/>
  <c r="AH328" i="4"/>
  <c r="AH145" i="4"/>
  <c r="AH217" i="4"/>
  <c r="AH247" i="4"/>
  <c r="AH127" i="4"/>
  <c r="AH201" i="4"/>
  <c r="AH233" i="4"/>
  <c r="AH61" i="4"/>
  <c r="AH279" i="4"/>
  <c r="AH309" i="4"/>
  <c r="AH359" i="4"/>
  <c r="AH10" i="4"/>
  <c r="AH15" i="4"/>
  <c r="AH79" i="4"/>
  <c r="AH147" i="4"/>
  <c r="AH285" i="4"/>
  <c r="AH315" i="4"/>
  <c r="AH343" i="4"/>
  <c r="AH363" i="4"/>
  <c r="AH41" i="4"/>
  <c r="AH18" i="4"/>
  <c r="AH66" i="4"/>
  <c r="AH98" i="4"/>
  <c r="AH114" i="4"/>
  <c r="AH138" i="4"/>
  <c r="AH158" i="4"/>
  <c r="AH174" i="4"/>
  <c r="AH194" i="4"/>
  <c r="AH226" i="4"/>
  <c r="AH258" i="4"/>
  <c r="AH290" i="4"/>
  <c r="AH322" i="4"/>
  <c r="AH350" i="4"/>
  <c r="AH35" i="4"/>
  <c r="AH105" i="4"/>
  <c r="AH157" i="4"/>
  <c r="AH55" i="4"/>
  <c r="AH97" i="4"/>
  <c r="AH151" i="4"/>
  <c r="AH229" i="4"/>
  <c r="AH259" i="4"/>
  <c r="AH293" i="4"/>
  <c r="AH325" i="4"/>
  <c r="AH361" i="4"/>
  <c r="AH29" i="4"/>
  <c r="AH32" i="4"/>
  <c r="AH60" i="4"/>
  <c r="AH92" i="4"/>
  <c r="AH120" i="4"/>
  <c r="AH140" i="4"/>
  <c r="AH156" i="4"/>
  <c r="AH176" i="4"/>
  <c r="AH192" i="4"/>
  <c r="AH212" i="4"/>
  <c r="AH244" i="4"/>
  <c r="AH276" i="4"/>
  <c r="AH308" i="4"/>
  <c r="AH340" i="4"/>
  <c r="AH11" i="4"/>
  <c r="AH71" i="4"/>
  <c r="AH153" i="4"/>
  <c r="AH195" i="4"/>
  <c r="AH227" i="4"/>
  <c r="AH261" i="4"/>
  <c r="AH45" i="4"/>
  <c r="AH311" i="4"/>
  <c r="AH76" i="4"/>
  <c r="AH108" i="4"/>
  <c r="AH336" i="4"/>
  <c r="AH273" i="4"/>
  <c r="AH117" i="4"/>
  <c r="AH177" i="4"/>
  <c r="AH225" i="4"/>
  <c r="AH255" i="4"/>
  <c r="AH305" i="4"/>
  <c r="AH141" i="4"/>
  <c r="AH207" i="4"/>
  <c r="AH241" i="4"/>
  <c r="AH39" i="4"/>
  <c r="AH185" i="4"/>
  <c r="AH323" i="4"/>
  <c r="AH347" i="4"/>
  <c r="AH371" i="4"/>
  <c r="AH59" i="4"/>
  <c r="AH34" i="4"/>
  <c r="AH70" i="4"/>
  <c r="AH102" i="4"/>
  <c r="AH126" i="4"/>
  <c r="AH142" i="4"/>
  <c r="AH162" i="4"/>
  <c r="AH178" i="4"/>
  <c r="AH206" i="4"/>
  <c r="AH234" i="4"/>
  <c r="AH266" i="4"/>
  <c r="AH298" i="4"/>
  <c r="AH330" i="4"/>
  <c r="AH362" i="4"/>
  <c r="AH47" i="4"/>
  <c r="AH115" i="4"/>
  <c r="AH165" i="4"/>
  <c r="AH65" i="4"/>
  <c r="AH107" i="4"/>
  <c r="AH189" i="4"/>
  <c r="AH235" i="4"/>
  <c r="AH267" i="4"/>
  <c r="AH299" i="4"/>
  <c r="AH333" i="4"/>
  <c r="AH365" i="4"/>
  <c r="AH73" i="4"/>
  <c r="AH40" i="4"/>
  <c r="AH64" i="4"/>
  <c r="AH96" i="4"/>
  <c r="AH124" i="4"/>
  <c r="AH144" i="4"/>
  <c r="AH160" i="4"/>
  <c r="AH180" i="4"/>
  <c r="AH196" i="4"/>
  <c r="AH220" i="4"/>
  <c r="AH252" i="4"/>
  <c r="AH284" i="4"/>
  <c r="AH316" i="4"/>
  <c r="AH352" i="4"/>
  <c r="AH27" i="4"/>
  <c r="AH99" i="4"/>
  <c r="AH161" i="4"/>
  <c r="AH205" i="4"/>
  <c r="AH237" i="4"/>
  <c r="AH269" i="4"/>
  <c r="AH26" i="4"/>
  <c r="AH202" i="4"/>
  <c r="AH31" i="4"/>
  <c r="AH37" i="4"/>
  <c r="AH155" i="4"/>
  <c r="AH231" i="4"/>
  <c r="AH263" i="4"/>
  <c r="AH215" i="4"/>
  <c r="AH51" i="4"/>
  <c r="AH129" i="4"/>
  <c r="AH199" i="4"/>
  <c r="AH301" i="4"/>
  <c r="AH331" i="4"/>
  <c r="AH351" i="4"/>
  <c r="AH23" i="4"/>
  <c r="AH103" i="4"/>
  <c r="AH38" i="4"/>
  <c r="AH74" i="4"/>
  <c r="AH106" i="4"/>
  <c r="AH130" i="4"/>
  <c r="AH146" i="4"/>
  <c r="AH166" i="4"/>
  <c r="AH186" i="4"/>
  <c r="AH210" i="4"/>
  <c r="AH242" i="4"/>
  <c r="AH274" i="4"/>
  <c r="AH306" i="4"/>
  <c r="AH338" i="4"/>
  <c r="AH370" i="4"/>
  <c r="AH67" i="4"/>
  <c r="AH121" i="4"/>
  <c r="AH175" i="4"/>
  <c r="AH75" i="4"/>
  <c r="AH123" i="4"/>
  <c r="AH213" i="4"/>
  <c r="AH243" i="4"/>
  <c r="AH275" i="4"/>
  <c r="AH307" i="4"/>
  <c r="AH341" i="4"/>
  <c r="AH9" i="4"/>
  <c r="AH16" i="4"/>
  <c r="AH48" i="4"/>
  <c r="AH72" i="4"/>
  <c r="AH104" i="4"/>
  <c r="AH128" i="4"/>
  <c r="AH148" i="4"/>
  <c r="AH164" i="4"/>
  <c r="AH184" i="4"/>
  <c r="AH200" i="4"/>
  <c r="AH228" i="4"/>
  <c r="AH260" i="4"/>
  <c r="AH292" i="4"/>
  <c r="AH324" i="4"/>
  <c r="AH360" i="4"/>
  <c r="AH43" i="4"/>
  <c r="AH119" i="4"/>
  <c r="AH171" i="4"/>
  <c r="AH211" i="4"/>
  <c r="AH245" i="4"/>
  <c r="AH277" i="4"/>
  <c r="AH278" i="4"/>
  <c r="AH354" i="4"/>
  <c r="AH77" i="4"/>
  <c r="AH321" i="4"/>
  <c r="AH136" i="4"/>
  <c r="AH288" i="4"/>
  <c r="AH8" i="4"/>
  <c r="AH239" i="4"/>
  <c r="AH13" i="4"/>
  <c r="S241" i="4"/>
  <c r="S225" i="4"/>
  <c r="S207" i="4"/>
  <c r="S288" i="4"/>
  <c r="S294" i="4"/>
  <c r="S326" i="4"/>
  <c r="S357" i="4"/>
  <c r="S89" i="4"/>
  <c r="S183" i="4"/>
  <c r="S257" i="4"/>
  <c r="S25" i="4"/>
  <c r="S22" i="4"/>
  <c r="S118" i="4"/>
  <c r="S198" i="4"/>
  <c r="S230" i="4"/>
  <c r="S262" i="4"/>
  <c r="S327" i="4"/>
  <c r="S366" i="4"/>
  <c r="S337" i="4"/>
  <c r="S36" i="4"/>
  <c r="S297" i="4"/>
  <c r="S54" i="4"/>
  <c r="S122" i="4"/>
  <c r="S238" i="4"/>
  <c r="S335" i="4"/>
  <c r="S346" i="4"/>
  <c r="S57" i="4"/>
  <c r="S216" i="4"/>
  <c r="S167" i="4"/>
  <c r="S203" i="4"/>
  <c r="S49" i="4"/>
  <c r="S44" i="4"/>
  <c r="S280" i="4"/>
  <c r="S63" i="4"/>
  <c r="S131" i="4"/>
  <c r="S281" i="4"/>
  <c r="S58" i="4"/>
  <c r="S90" i="4"/>
  <c r="S214" i="4"/>
  <c r="S246" i="4"/>
  <c r="S286" i="4"/>
  <c r="S349" i="4"/>
  <c r="S113" i="4"/>
  <c r="S20" i="4"/>
  <c r="S320" i="4"/>
  <c r="S81" i="4"/>
  <c r="S87" i="4"/>
  <c r="S193" i="4"/>
  <c r="S319" i="4"/>
  <c r="S149" i="4"/>
  <c r="S249" i="4"/>
  <c r="S76" i="4"/>
  <c r="S109" i="4"/>
  <c r="S169" i="4"/>
  <c r="S217" i="4"/>
  <c r="S247" i="4"/>
  <c r="S265" i="4"/>
  <c r="S56" i="4"/>
  <c r="S208" i="4"/>
  <c r="S348" i="4"/>
  <c r="S173" i="4"/>
  <c r="S88" i="4"/>
  <c r="S256" i="4"/>
  <c r="S137" i="4"/>
  <c r="S289" i="4"/>
  <c r="S136" i="4"/>
  <c r="S127" i="4"/>
  <c r="S233" i="4"/>
  <c r="S201" i="4"/>
  <c r="S181" i="4"/>
  <c r="S69" i="4"/>
  <c r="S311" i="4"/>
  <c r="S108" i="4"/>
  <c r="S145" i="4"/>
  <c r="S31" i="4"/>
  <c r="S209" i="4"/>
  <c r="S239" i="4"/>
  <c r="S278" i="4"/>
  <c r="S26" i="4"/>
  <c r="S354" i="4"/>
  <c r="S45" i="4"/>
  <c r="S77" i="4"/>
  <c r="S321" i="4"/>
  <c r="S336" i="4"/>
  <c r="S100" i="4"/>
  <c r="S232" i="4"/>
  <c r="S264" i="4"/>
  <c r="S296" i="4"/>
  <c r="S356" i="4"/>
  <c r="S155" i="4"/>
  <c r="S231" i="4"/>
  <c r="S263" i="4"/>
  <c r="S215" i="4"/>
  <c r="S135" i="4"/>
  <c r="S202" i="4"/>
  <c r="S345" i="4"/>
  <c r="S68" i="4"/>
  <c r="S303" i="4"/>
  <c r="S37" i="4"/>
  <c r="S14" i="4"/>
  <c r="S222" i="4"/>
  <c r="S94" i="4"/>
  <c r="S116" i="4"/>
  <c r="S313" i="4"/>
  <c r="S358" i="4"/>
  <c r="S80" i="4"/>
  <c r="S312" i="4"/>
  <c r="S287" i="4"/>
  <c r="S91" i="4"/>
  <c r="S248" i="4"/>
  <c r="S344" i="4"/>
  <c r="S329" i="4"/>
  <c r="S182" i="4"/>
  <c r="S168" i="4"/>
  <c r="S46" i="4"/>
  <c r="S254" i="4"/>
  <c r="S95" i="4"/>
  <c r="S295" i="4"/>
  <c r="S62" i="4"/>
  <c r="S21" i="4"/>
  <c r="S159" i="4"/>
  <c r="S197" i="4"/>
  <c r="S12" i="4"/>
  <c r="S187" i="4"/>
  <c r="S318" i="4"/>
  <c r="S272" i="4"/>
  <c r="S368" i="4"/>
  <c r="S240" i="4"/>
  <c r="S111" i="4"/>
  <c r="S367" i="4"/>
  <c r="S30" i="4"/>
  <c r="S150" i="4"/>
  <c r="S224" i="4"/>
  <c r="S304" i="4"/>
  <c r="S24" i="4"/>
  <c r="S355" i="4"/>
  <c r="S86" i="4"/>
  <c r="S270" i="4"/>
  <c r="S310" i="4"/>
  <c r="S302" i="4"/>
  <c r="S334" i="4"/>
  <c r="S50" i="4"/>
  <c r="S82" i="4"/>
  <c r="S279" i="4"/>
  <c r="S359" i="4"/>
  <c r="S42" i="4"/>
  <c r="S134" i="4"/>
  <c r="S190" i="4"/>
  <c r="S282" i="4"/>
  <c r="S85" i="4"/>
  <c r="S151" i="4"/>
  <c r="S293" i="4"/>
  <c r="S361" i="4"/>
  <c r="S52" i="4"/>
  <c r="S132" i="4"/>
  <c r="S172" i="4"/>
  <c r="S268" i="4"/>
  <c r="S53" i="4"/>
  <c r="S179" i="4"/>
  <c r="S79" i="4"/>
  <c r="S363" i="4"/>
  <c r="S138" i="4"/>
  <c r="S350" i="4"/>
  <c r="S139" i="4"/>
  <c r="S309" i="4"/>
  <c r="S33" i="4"/>
  <c r="S78" i="4"/>
  <c r="S154" i="4"/>
  <c r="S218" i="4"/>
  <c r="S342" i="4"/>
  <c r="S133" i="4"/>
  <c r="S55" i="4"/>
  <c r="S229" i="4"/>
  <c r="S325" i="4"/>
  <c r="S28" i="4"/>
  <c r="S112" i="4"/>
  <c r="S188" i="4"/>
  <c r="S236" i="4"/>
  <c r="S332" i="4"/>
  <c r="S125" i="4"/>
  <c r="S253" i="4"/>
  <c r="S15" i="4"/>
  <c r="S147" i="4"/>
  <c r="S315" i="4"/>
  <c r="S41" i="4"/>
  <c r="S66" i="4"/>
  <c r="S114" i="4"/>
  <c r="S174" i="4"/>
  <c r="S226" i="4"/>
  <c r="S290" i="4"/>
  <c r="S35" i="4"/>
  <c r="S157" i="4"/>
  <c r="S65" i="4"/>
  <c r="S107" i="4"/>
  <c r="S189" i="4"/>
  <c r="S235" i="4"/>
  <c r="S267" i="4"/>
  <c r="S299" i="4"/>
  <c r="S333" i="4"/>
  <c r="S365" i="4"/>
  <c r="S73" i="4"/>
  <c r="S32" i="4"/>
  <c r="S60" i="4"/>
  <c r="S92" i="4"/>
  <c r="S120" i="4"/>
  <c r="S140" i="4"/>
  <c r="S156" i="4"/>
  <c r="S176" i="4"/>
  <c r="S192" i="4"/>
  <c r="S212" i="4"/>
  <c r="S244" i="4"/>
  <c r="S276" i="4"/>
  <c r="S308" i="4"/>
  <c r="S340" i="4"/>
  <c r="S11" i="4"/>
  <c r="S71" i="4"/>
  <c r="S153" i="4"/>
  <c r="S195" i="4"/>
  <c r="S227" i="4"/>
  <c r="S261" i="4"/>
  <c r="S39" i="4"/>
  <c r="S93" i="4"/>
  <c r="S185" i="4"/>
  <c r="S291" i="4"/>
  <c r="S323" i="4"/>
  <c r="S347" i="4"/>
  <c r="S371" i="4"/>
  <c r="S59" i="4"/>
  <c r="S34" i="4"/>
  <c r="S70" i="4"/>
  <c r="S102" i="4"/>
  <c r="S126" i="4"/>
  <c r="S142" i="4"/>
  <c r="S162" i="4"/>
  <c r="S178" i="4"/>
  <c r="S206" i="4"/>
  <c r="S234" i="4"/>
  <c r="S266" i="4"/>
  <c r="S298" i="4"/>
  <c r="S330" i="4"/>
  <c r="S362" i="4"/>
  <c r="S47" i="4"/>
  <c r="S115" i="4"/>
  <c r="S165" i="4"/>
  <c r="S75" i="4"/>
  <c r="S123" i="4"/>
  <c r="S213" i="4"/>
  <c r="S243" i="4"/>
  <c r="S275" i="4"/>
  <c r="S307" i="4"/>
  <c r="S341" i="4"/>
  <c r="S9" i="4"/>
  <c r="S8" i="4"/>
  <c r="S40" i="4"/>
  <c r="S64" i="4"/>
  <c r="S96" i="4"/>
  <c r="S124" i="4"/>
  <c r="S144" i="4"/>
  <c r="S160" i="4"/>
  <c r="S180" i="4"/>
  <c r="S196" i="4"/>
  <c r="S220" i="4"/>
  <c r="S252" i="4"/>
  <c r="S284" i="4"/>
  <c r="S316" i="4"/>
  <c r="S352" i="4"/>
  <c r="S27" i="4"/>
  <c r="S99" i="4"/>
  <c r="S161" i="4"/>
  <c r="S205" i="4"/>
  <c r="S237" i="4"/>
  <c r="S269" i="4"/>
  <c r="S61" i="4"/>
  <c r="S339" i="4"/>
  <c r="S10" i="4"/>
  <c r="S110" i="4"/>
  <c r="S170" i="4"/>
  <c r="S250" i="4"/>
  <c r="S314" i="4"/>
  <c r="S19" i="4"/>
  <c r="S191" i="4"/>
  <c r="S97" i="4"/>
  <c r="S259" i="4"/>
  <c r="S29" i="4"/>
  <c r="S84" i="4"/>
  <c r="S152" i="4"/>
  <c r="S204" i="4"/>
  <c r="S300" i="4"/>
  <c r="S364" i="4"/>
  <c r="S219" i="4"/>
  <c r="S285" i="4"/>
  <c r="S343" i="4"/>
  <c r="S18" i="4"/>
  <c r="S98" i="4"/>
  <c r="S158" i="4"/>
  <c r="S194" i="4"/>
  <c r="S258" i="4"/>
  <c r="S322" i="4"/>
  <c r="S105" i="4"/>
  <c r="S51" i="4"/>
  <c r="S129" i="4"/>
  <c r="S199" i="4"/>
  <c r="S301" i="4"/>
  <c r="S331" i="4"/>
  <c r="S351" i="4"/>
  <c r="S23" i="4"/>
  <c r="S103" i="4"/>
  <c r="S38" i="4"/>
  <c r="S74" i="4"/>
  <c r="S106" i="4"/>
  <c r="S130" i="4"/>
  <c r="S146" i="4"/>
  <c r="S166" i="4"/>
  <c r="S186" i="4"/>
  <c r="S210" i="4"/>
  <c r="S242" i="4"/>
  <c r="S274" i="4"/>
  <c r="S306" i="4"/>
  <c r="S338" i="4"/>
  <c r="S370" i="4"/>
  <c r="S67" i="4"/>
  <c r="S121" i="4"/>
  <c r="S175" i="4"/>
  <c r="S83" i="4"/>
  <c r="S143" i="4"/>
  <c r="S221" i="4"/>
  <c r="S251" i="4"/>
  <c r="S283" i="4"/>
  <c r="S317" i="4"/>
  <c r="S353" i="4"/>
  <c r="S17" i="4"/>
  <c r="S16" i="4"/>
  <c r="S48" i="4"/>
  <c r="S72" i="4"/>
  <c r="S104" i="4"/>
  <c r="S128" i="4"/>
  <c r="S148" i="4"/>
  <c r="S164" i="4"/>
  <c r="S184" i="4"/>
  <c r="S200" i="4"/>
  <c r="S228" i="4"/>
  <c r="S260" i="4"/>
  <c r="S292" i="4"/>
  <c r="S324" i="4"/>
  <c r="S360" i="4"/>
  <c r="S43" i="4"/>
  <c r="S119" i="4"/>
  <c r="S171" i="4"/>
  <c r="S211" i="4"/>
  <c r="S245" i="4"/>
  <c r="S277" i="4"/>
  <c r="J7" i="4" l="1"/>
  <c r="M7" i="4" s="1"/>
  <c r="H8" i="4"/>
  <c r="K8" i="4" s="1"/>
  <c r="L8" i="4" s="1"/>
  <c r="AJ8" i="4"/>
  <c r="AN7" i="4"/>
  <c r="AQ7" i="4" s="1"/>
  <c r="AB7" i="4"/>
  <c r="U8" i="4"/>
  <c r="AL8" i="4"/>
  <c r="AO8" i="4" s="1"/>
  <c r="AP8" i="4" s="1"/>
  <c r="AE7" i="4" l="1"/>
  <c r="AD23" i="15"/>
  <c r="AT7" i="4"/>
  <c r="AF24" i="15"/>
  <c r="P7" i="4"/>
  <c r="AB23" i="15"/>
  <c r="E8" i="4"/>
  <c r="I8" i="4" s="1"/>
  <c r="AI8" i="4"/>
  <c r="AM8" i="4" s="1"/>
  <c r="AN8" i="4" s="1"/>
  <c r="F9" i="4" l="1"/>
  <c r="H9" i="4"/>
  <c r="K9" i="4" s="1"/>
  <c r="L9" i="4" s="1"/>
  <c r="J8" i="4"/>
  <c r="M8" i="4" s="1"/>
  <c r="AL9" i="4"/>
  <c r="AO9" i="4" s="1"/>
  <c r="AP9" i="4" s="1"/>
  <c r="AJ9" i="4"/>
  <c r="AQ8" i="4"/>
  <c r="AT8" i="4" l="1"/>
  <c r="AF360" i="15"/>
  <c r="P8" i="4"/>
  <c r="AB356" i="15"/>
  <c r="E9" i="4"/>
  <c r="I9" i="4" s="1"/>
  <c r="F10" i="4" s="1"/>
  <c r="AI9" i="4"/>
  <c r="J9" i="4" l="1"/>
  <c r="M9" i="4" s="1"/>
  <c r="H10" i="4"/>
  <c r="K10" i="4" s="1"/>
  <c r="L10" i="4" s="1"/>
  <c r="AM9" i="4"/>
  <c r="AN9" i="4" s="1"/>
  <c r="P9" i="4" l="1"/>
  <c r="AB37" i="15"/>
  <c r="E10" i="4"/>
  <c r="I10" i="4" s="1"/>
  <c r="H11" i="4" s="1"/>
  <c r="K11" i="4" s="1"/>
  <c r="L11" i="4" s="1"/>
  <c r="AQ9" i="4"/>
  <c r="AJ10" i="4"/>
  <c r="AL10" i="4"/>
  <c r="AT9" i="4" l="1"/>
  <c r="AF44" i="15"/>
  <c r="J10" i="4"/>
  <c r="M10" i="4" s="1"/>
  <c r="F11" i="4"/>
  <c r="E11" i="4" s="1"/>
  <c r="AI10" i="4"/>
  <c r="AM10" i="4" s="1"/>
  <c r="AN10" i="4" s="1"/>
  <c r="AO10" i="4"/>
  <c r="AP10" i="4" s="1"/>
  <c r="P10" i="4" l="1"/>
  <c r="AB306" i="15"/>
  <c r="I11" i="4"/>
  <c r="H12" i="4" s="1"/>
  <c r="K12" i="4" s="1"/>
  <c r="L12" i="4" s="1"/>
  <c r="AQ10" i="4"/>
  <c r="AJ11" i="4"/>
  <c r="AL11" i="4"/>
  <c r="AO11" i="4" s="1"/>
  <c r="AP11" i="4" s="1"/>
  <c r="AT10" i="4" l="1"/>
  <c r="AF306" i="15"/>
  <c r="F12" i="4"/>
  <c r="E12" i="4" s="1"/>
  <c r="J11" i="4"/>
  <c r="M11" i="4" s="1"/>
  <c r="AI11" i="4"/>
  <c r="AM11" i="4" s="1"/>
  <c r="AN11" i="4" s="1"/>
  <c r="P11" i="4" l="1"/>
  <c r="AB116" i="15"/>
  <c r="I12" i="4"/>
  <c r="J12" i="4" s="1"/>
  <c r="M12" i="4" s="1"/>
  <c r="AQ11" i="4"/>
  <c r="AJ12" i="4"/>
  <c r="AL12" i="4"/>
  <c r="P12" i="4" l="1"/>
  <c r="AB31" i="15"/>
  <c r="AT11" i="4"/>
  <c r="AF197" i="15"/>
  <c r="H13" i="4"/>
  <c r="K13" i="4" s="1"/>
  <c r="L13" i="4" s="1"/>
  <c r="F13" i="4"/>
  <c r="AI12" i="4"/>
  <c r="AM12" i="4" s="1"/>
  <c r="AN12" i="4" s="1"/>
  <c r="AO12" i="4"/>
  <c r="AP12" i="4" s="1"/>
  <c r="E13" i="4" l="1"/>
  <c r="I13" i="4" s="1"/>
  <c r="H14" i="4" s="1"/>
  <c r="K14" i="4" s="1"/>
  <c r="L14" i="4" s="1"/>
  <c r="AQ12" i="4"/>
  <c r="AJ13" i="4"/>
  <c r="AL13" i="4"/>
  <c r="AT12" i="4" l="1"/>
  <c r="AF32" i="15"/>
  <c r="J13" i="4"/>
  <c r="M13" i="4" s="1"/>
  <c r="F14" i="4"/>
  <c r="E14" i="4" s="1"/>
  <c r="AI13" i="4"/>
  <c r="AM13" i="4" s="1"/>
  <c r="AN13" i="4" s="1"/>
  <c r="AO13" i="4"/>
  <c r="AP13" i="4" s="1"/>
  <c r="P13" i="4" l="1"/>
  <c r="AB280" i="15"/>
  <c r="I14" i="4"/>
  <c r="F15" i="4" s="1"/>
  <c r="AQ13" i="4"/>
  <c r="AJ14" i="4"/>
  <c r="AL14" i="4"/>
  <c r="AT13" i="4" l="1"/>
  <c r="AF274" i="15"/>
  <c r="H15" i="4"/>
  <c r="K15" i="4" s="1"/>
  <c r="L15" i="4" s="1"/>
  <c r="J14" i="4"/>
  <c r="M14" i="4" s="1"/>
  <c r="AI14" i="4"/>
  <c r="AM14" i="4" s="1"/>
  <c r="AO14" i="4"/>
  <c r="AP14" i="4" s="1"/>
  <c r="P14" i="4" l="1"/>
  <c r="AB291" i="15"/>
  <c r="E15" i="4"/>
  <c r="I15" i="4" s="1"/>
  <c r="H16" i="4" s="1"/>
  <c r="K16" i="4" s="1"/>
  <c r="L16" i="4" s="1"/>
  <c r="AL15" i="4"/>
  <c r="AO15" i="4" s="1"/>
  <c r="AP15" i="4" s="1"/>
  <c r="AN14" i="4"/>
  <c r="AQ14" i="4" s="1"/>
  <c r="AJ15" i="4"/>
  <c r="AT14" i="4" l="1"/>
  <c r="AF285" i="15"/>
  <c r="J15" i="4"/>
  <c r="M15" i="4" s="1"/>
  <c r="F16" i="4"/>
  <c r="E16" i="4" s="1"/>
  <c r="AI15" i="4"/>
  <c r="AM15" i="4" s="1"/>
  <c r="AN15" i="4" s="1"/>
  <c r="AQ15" i="4" s="1"/>
  <c r="AT15" i="4" l="1"/>
  <c r="AF300" i="15"/>
  <c r="I16" i="4"/>
  <c r="H17" i="4" s="1"/>
  <c r="K17" i="4" s="1"/>
  <c r="L17" i="4" s="1"/>
  <c r="P15" i="4"/>
  <c r="AB305" i="15"/>
  <c r="AL16" i="4"/>
  <c r="AO16" i="4" s="1"/>
  <c r="AP16" i="4" s="1"/>
  <c r="AJ16" i="4"/>
  <c r="F17" i="4" l="1"/>
  <c r="E17" i="4" s="1"/>
  <c r="J16" i="4"/>
  <c r="M16" i="4" s="1"/>
  <c r="P16" i="4" s="1"/>
  <c r="AI16" i="4"/>
  <c r="AM16" i="4" s="1"/>
  <c r="AN16" i="4" s="1"/>
  <c r="AQ16" i="4" s="1"/>
  <c r="AB329" i="15" l="1"/>
  <c r="I17" i="4"/>
  <c r="H18" i="4" s="1"/>
  <c r="K18" i="4" s="1"/>
  <c r="L18" i="4" s="1"/>
  <c r="AT16" i="4"/>
  <c r="AF323" i="15"/>
  <c r="AJ17" i="4"/>
  <c r="AL17" i="4"/>
  <c r="AO17" i="4" s="1"/>
  <c r="AP17" i="4" s="1"/>
  <c r="F18" i="4" l="1"/>
  <c r="E18" i="4" s="1"/>
  <c r="J17" i="4"/>
  <c r="M17" i="4" s="1"/>
  <c r="P17" i="4" s="1"/>
  <c r="AI17" i="4"/>
  <c r="AM17" i="4" s="1"/>
  <c r="AN17" i="4" s="1"/>
  <c r="AQ17" i="4" s="1"/>
  <c r="AB319" i="15" l="1"/>
  <c r="I18" i="4"/>
  <c r="J18" i="4" s="1"/>
  <c r="M18" i="4" s="1"/>
  <c r="P18" i="4" s="1"/>
  <c r="AT17" i="4"/>
  <c r="AF315" i="15"/>
  <c r="AL18" i="4"/>
  <c r="AO18" i="4" s="1"/>
  <c r="AP18" i="4" s="1"/>
  <c r="AJ18" i="4"/>
  <c r="H19" i="4" l="1"/>
  <c r="K19" i="4" s="1"/>
  <c r="L19" i="4" s="1"/>
  <c r="F19" i="4"/>
  <c r="E19" i="4" s="1"/>
  <c r="I19" i="4" s="1"/>
  <c r="J19" i="4" s="1"/>
  <c r="M19" i="4" s="1"/>
  <c r="AB30" i="15"/>
  <c r="AI18" i="4"/>
  <c r="AM18" i="4" s="1"/>
  <c r="AN18" i="4" s="1"/>
  <c r="AQ18" i="4" s="1"/>
  <c r="AT18" i="4" l="1"/>
  <c r="AF30" i="15"/>
  <c r="P19" i="4"/>
  <c r="AB274" i="15"/>
  <c r="F20" i="4"/>
  <c r="H20" i="4"/>
  <c r="K20" i="4" s="1"/>
  <c r="L20" i="4" s="1"/>
  <c r="AL19" i="4"/>
  <c r="AJ19" i="4"/>
  <c r="E20" i="4" l="1"/>
  <c r="I20" i="4" s="1"/>
  <c r="H21" i="4" s="1"/>
  <c r="K21" i="4" s="1"/>
  <c r="L21" i="4" s="1"/>
  <c r="AI19" i="4"/>
  <c r="AM19" i="4" s="1"/>
  <c r="AN19" i="4" s="1"/>
  <c r="AO19" i="4"/>
  <c r="AP19" i="4" s="1"/>
  <c r="J20" i="4" l="1"/>
  <c r="M20" i="4" s="1"/>
  <c r="F21" i="4"/>
  <c r="E21" i="4" s="1"/>
  <c r="AQ19" i="4"/>
  <c r="AL20" i="4"/>
  <c r="AO20" i="4" s="1"/>
  <c r="AP20" i="4" s="1"/>
  <c r="AJ20" i="4"/>
  <c r="I21" i="4" l="1"/>
  <c r="H22" i="4" s="1"/>
  <c r="K22" i="4" s="1"/>
  <c r="L22" i="4" s="1"/>
  <c r="AT19" i="4"/>
  <c r="AF264" i="15"/>
  <c r="P20" i="4"/>
  <c r="AB286" i="15"/>
  <c r="J21" i="4"/>
  <c r="M21" i="4" s="1"/>
  <c r="F22" i="4"/>
  <c r="AI20" i="4"/>
  <c r="AM20" i="4" s="1"/>
  <c r="AN20" i="4" s="1"/>
  <c r="AQ20" i="4" s="1"/>
  <c r="E22" i="4" l="1"/>
  <c r="I22" i="4" s="1"/>
  <c r="H23" i="4" s="1"/>
  <c r="K23" i="4" s="1"/>
  <c r="L23" i="4" s="1"/>
  <c r="AT20" i="4"/>
  <c r="AF280" i="15"/>
  <c r="P21" i="4"/>
  <c r="AB296" i="15"/>
  <c r="AL21" i="4"/>
  <c r="AO21" i="4" s="1"/>
  <c r="AP21" i="4" s="1"/>
  <c r="AJ21" i="4"/>
  <c r="AI21" i="4" l="1"/>
  <c r="AM21" i="4" s="1"/>
  <c r="AN21" i="4" s="1"/>
  <c r="AQ21" i="4" s="1"/>
  <c r="F23" i="4"/>
  <c r="E23" i="4" s="1"/>
  <c r="J22" i="4"/>
  <c r="M22" i="4" s="1"/>
  <c r="P22" i="4" l="1"/>
  <c r="AB313" i="15"/>
  <c r="AT21" i="4"/>
  <c r="AF289" i="15"/>
  <c r="AL22" i="4"/>
  <c r="AO22" i="4" s="1"/>
  <c r="AP22" i="4" s="1"/>
  <c r="I23" i="4"/>
  <c r="F24" i="4" s="1"/>
  <c r="AJ22" i="4"/>
  <c r="J23" i="4" l="1"/>
  <c r="M23" i="4" s="1"/>
  <c r="AI22" i="4"/>
  <c r="AM22" i="4" s="1"/>
  <c r="AN22" i="4" s="1"/>
  <c r="AQ22" i="4" s="1"/>
  <c r="H24" i="4"/>
  <c r="K24" i="4" s="1"/>
  <c r="L24" i="4" s="1"/>
  <c r="AT22" i="4" l="1"/>
  <c r="AF303" i="15"/>
  <c r="P23" i="4"/>
  <c r="AB131" i="15"/>
  <c r="AL23" i="4"/>
  <c r="AJ23" i="4"/>
  <c r="E24" i="4"/>
  <c r="I24" i="4" s="1"/>
  <c r="H25" i="4" s="1"/>
  <c r="K25" i="4" s="1"/>
  <c r="L25" i="4" s="1"/>
  <c r="AO23" i="4"/>
  <c r="AP23" i="4" s="1"/>
  <c r="AI23" i="4" l="1"/>
  <c r="AM23" i="4" s="1"/>
  <c r="AN23" i="4" s="1"/>
  <c r="AQ23" i="4" s="1"/>
  <c r="F25" i="4"/>
  <c r="E25" i="4" s="1"/>
  <c r="J24" i="4"/>
  <c r="M24" i="4" s="1"/>
  <c r="AJ24" i="4" l="1"/>
  <c r="AL24" i="4"/>
  <c r="AO24" i="4" s="1"/>
  <c r="AP24" i="4" s="1"/>
  <c r="P24" i="4"/>
  <c r="AB279" i="15"/>
  <c r="AT23" i="4"/>
  <c r="AF199" i="15"/>
  <c r="I25" i="4"/>
  <c r="J25" i="4" s="1"/>
  <c r="M25" i="4" s="1"/>
  <c r="AI24" i="4" l="1"/>
  <c r="AM24" i="4" s="1"/>
  <c r="AN24" i="4" s="1"/>
  <c r="AQ24" i="4" s="1"/>
  <c r="P25" i="4"/>
  <c r="AB147" i="15"/>
  <c r="H26" i="4"/>
  <c r="K26" i="4" s="1"/>
  <c r="L26" i="4" s="1"/>
  <c r="F26" i="4"/>
  <c r="AL25" i="4" l="1"/>
  <c r="AO25" i="4" s="1"/>
  <c r="AP25" i="4" s="1"/>
  <c r="AJ25" i="4"/>
  <c r="AT24" i="4"/>
  <c r="AF271" i="15"/>
  <c r="E26" i="4"/>
  <c r="I26" i="4" s="1"/>
  <c r="F27" i="4" s="1"/>
  <c r="AI25" i="4" l="1"/>
  <c r="AM25" i="4" s="1"/>
  <c r="AN25" i="4" s="1"/>
  <c r="AQ25" i="4" s="1"/>
  <c r="H27" i="4"/>
  <c r="K27" i="4" s="1"/>
  <c r="L27" i="4" s="1"/>
  <c r="J26" i="4"/>
  <c r="M26" i="4" s="1"/>
  <c r="AL26" i="4" l="1"/>
  <c r="E27" i="4"/>
  <c r="I27" i="4" s="1"/>
  <c r="J27" i="4" s="1"/>
  <c r="M27" i="4" s="1"/>
  <c r="P27" i="4" s="1"/>
  <c r="AJ26" i="4"/>
  <c r="AI26" i="4" s="1"/>
  <c r="AM26" i="4" s="1"/>
  <c r="AN26" i="4" s="1"/>
  <c r="AT25" i="4"/>
  <c r="AF204" i="15"/>
  <c r="P26" i="4"/>
  <c r="AB232" i="15"/>
  <c r="AO26" i="4"/>
  <c r="AP26" i="4" s="1"/>
  <c r="H28" i="4" l="1"/>
  <c r="K28" i="4" s="1"/>
  <c r="L28" i="4" s="1"/>
  <c r="F28" i="4"/>
  <c r="AB196" i="15"/>
  <c r="AQ26" i="4"/>
  <c r="AJ27" i="4"/>
  <c r="AL27" i="4"/>
  <c r="AO27" i="4" s="1"/>
  <c r="AP27" i="4" s="1"/>
  <c r="E28" i="4" l="1"/>
  <c r="I28" i="4" s="1"/>
  <c r="H29" i="4" s="1"/>
  <c r="K29" i="4" s="1"/>
  <c r="L29" i="4" s="1"/>
  <c r="AT26" i="4"/>
  <c r="AF233" i="15"/>
  <c r="AI27" i="4"/>
  <c r="AM27" i="4" s="1"/>
  <c r="AN27" i="4" s="1"/>
  <c r="J28" i="4" l="1"/>
  <c r="M28" i="4" s="1"/>
  <c r="P28" i="4" s="1"/>
  <c r="F29" i="4"/>
  <c r="E29" i="4" s="1"/>
  <c r="I29" i="4" s="1"/>
  <c r="F30" i="4" s="1"/>
  <c r="AQ27" i="4"/>
  <c r="AJ28" i="4"/>
  <c r="AL28" i="4"/>
  <c r="AB263" i="15" l="1"/>
  <c r="AT27" i="4"/>
  <c r="AF219" i="15"/>
  <c r="J29" i="4"/>
  <c r="M29" i="4" s="1"/>
  <c r="H30" i="4"/>
  <c r="K30" i="4" s="1"/>
  <c r="L30" i="4" s="1"/>
  <c r="AI28" i="4"/>
  <c r="AM28" i="4" s="1"/>
  <c r="AN28" i="4" s="1"/>
  <c r="AO28" i="4"/>
  <c r="AP28" i="4" s="1"/>
  <c r="P29" i="4" l="1"/>
  <c r="AB22" i="15"/>
  <c r="E30" i="4"/>
  <c r="I30" i="4" s="1"/>
  <c r="J30" i="4" s="1"/>
  <c r="M30" i="4" s="1"/>
  <c r="AQ28" i="4"/>
  <c r="AL29" i="4"/>
  <c r="AO29" i="4" s="1"/>
  <c r="AP29" i="4" s="1"/>
  <c r="AJ29" i="4"/>
  <c r="P30" i="4" l="1"/>
  <c r="AB220" i="15"/>
  <c r="AT28" i="4"/>
  <c r="AF248" i="15"/>
  <c r="F31" i="4"/>
  <c r="H31" i="4"/>
  <c r="K31" i="4" s="1"/>
  <c r="L31" i="4" s="1"/>
  <c r="AI29" i="4"/>
  <c r="AM29" i="4" s="1"/>
  <c r="AN29" i="4" s="1"/>
  <c r="E31" i="4" l="1"/>
  <c r="I31" i="4" s="1"/>
  <c r="H32" i="4" s="1"/>
  <c r="K32" i="4" s="1"/>
  <c r="L32" i="4" s="1"/>
  <c r="AQ29" i="4"/>
  <c r="AJ30" i="4"/>
  <c r="AL30" i="4"/>
  <c r="AO30" i="4" s="1"/>
  <c r="AP30" i="4" s="1"/>
  <c r="AT29" i="4" l="1"/>
  <c r="AF22" i="15"/>
  <c r="F32" i="4"/>
  <c r="E32" i="4" s="1"/>
  <c r="J31" i="4"/>
  <c r="M31" i="4" s="1"/>
  <c r="AI30" i="4"/>
  <c r="AM30" i="4" s="1"/>
  <c r="P31" i="4" l="1"/>
  <c r="AB236" i="15"/>
  <c r="I32" i="4"/>
  <c r="AL31" i="4"/>
  <c r="AO31" i="4" s="1"/>
  <c r="AP31" i="4" s="1"/>
  <c r="AN30" i="4"/>
  <c r="AQ30" i="4" s="1"/>
  <c r="AJ31" i="4"/>
  <c r="AT30" i="4" l="1"/>
  <c r="AF207" i="15"/>
  <c r="J32" i="4"/>
  <c r="M32" i="4" s="1"/>
  <c r="F33" i="4"/>
  <c r="H33" i="4"/>
  <c r="K33" i="4" s="1"/>
  <c r="L33" i="4" s="1"/>
  <c r="AI31" i="4"/>
  <c r="AM31" i="4" s="1"/>
  <c r="AN31" i="4" s="1"/>
  <c r="AQ31" i="4" s="1"/>
  <c r="AT31" i="4" l="1"/>
  <c r="AF218" i="15"/>
  <c r="P32" i="4"/>
  <c r="AB225" i="15"/>
  <c r="E33" i="4"/>
  <c r="I33" i="4" s="1"/>
  <c r="AJ32" i="4"/>
  <c r="AL32" i="4"/>
  <c r="J33" i="4" l="1"/>
  <c r="M33" i="4" s="1"/>
  <c r="F34" i="4"/>
  <c r="H34" i="4"/>
  <c r="K34" i="4" s="1"/>
  <c r="L34" i="4" s="1"/>
  <c r="AI32" i="4"/>
  <c r="AM32" i="4" s="1"/>
  <c r="AN32" i="4" s="1"/>
  <c r="AO32" i="4"/>
  <c r="AP32" i="4" s="1"/>
  <c r="P33" i="4" l="1"/>
  <c r="AB243" i="15"/>
  <c r="E34" i="4"/>
  <c r="I34" i="4" s="1"/>
  <c r="J34" i="4" s="1"/>
  <c r="M34" i="4" s="1"/>
  <c r="AL33" i="4"/>
  <c r="AO33" i="4" s="1"/>
  <c r="AP33" i="4" s="1"/>
  <c r="AJ33" i="4"/>
  <c r="AQ32" i="4"/>
  <c r="AT32" i="4" l="1"/>
  <c r="AF216" i="15"/>
  <c r="P34" i="4"/>
  <c r="AB264" i="15"/>
  <c r="F35" i="4"/>
  <c r="H35" i="4"/>
  <c r="K35" i="4" s="1"/>
  <c r="L35" i="4" s="1"/>
  <c r="AI33" i="4"/>
  <c r="AM33" i="4" s="1"/>
  <c r="AN33" i="4" s="1"/>
  <c r="AQ33" i="4" s="1"/>
  <c r="AT33" i="4" l="1"/>
  <c r="AF226" i="15"/>
  <c r="E35" i="4"/>
  <c r="I35" i="4" s="1"/>
  <c r="AL34" i="4"/>
  <c r="AO34" i="4" s="1"/>
  <c r="AP34" i="4" s="1"/>
  <c r="AJ34" i="4"/>
  <c r="H36" i="4" l="1"/>
  <c r="K36" i="4" s="1"/>
  <c r="L36" i="4" s="1"/>
  <c r="F36" i="4"/>
  <c r="J35" i="4"/>
  <c r="M35" i="4" s="1"/>
  <c r="AI34" i="4"/>
  <c r="AM34" i="4" s="1"/>
  <c r="AN34" i="4" s="1"/>
  <c r="AQ34" i="4" s="1"/>
  <c r="AT34" i="4" l="1"/>
  <c r="AF244" i="15"/>
  <c r="P35" i="4"/>
  <c r="AB268" i="15"/>
  <c r="E36" i="4"/>
  <c r="I36" i="4" s="1"/>
  <c r="AJ35" i="4"/>
  <c r="AL35" i="4"/>
  <c r="AO35" i="4" s="1"/>
  <c r="AP35" i="4" s="1"/>
  <c r="J36" i="4" l="1"/>
  <c r="M36" i="4" s="1"/>
  <c r="F37" i="4"/>
  <c r="H37" i="4"/>
  <c r="K37" i="4" s="1"/>
  <c r="L37" i="4" s="1"/>
  <c r="AI35" i="4"/>
  <c r="AM35" i="4" s="1"/>
  <c r="AN35" i="4" s="1"/>
  <c r="AQ35" i="4" s="1"/>
  <c r="AT35" i="4" l="1"/>
  <c r="AF253" i="15"/>
  <c r="P36" i="4"/>
  <c r="AB227" i="15"/>
  <c r="E37" i="4"/>
  <c r="I37" i="4" s="1"/>
  <c r="AL36" i="4"/>
  <c r="AO36" i="4" s="1"/>
  <c r="AP36" i="4" s="1"/>
  <c r="AJ36" i="4"/>
  <c r="F38" i="4" l="1"/>
  <c r="J37" i="4"/>
  <c r="M37" i="4" s="1"/>
  <c r="H38" i="4"/>
  <c r="K38" i="4" s="1"/>
  <c r="L38" i="4" s="1"/>
  <c r="AI36" i="4"/>
  <c r="AM36" i="4" s="1"/>
  <c r="AN36" i="4" s="1"/>
  <c r="AQ36" i="4" s="1"/>
  <c r="AT36" i="4" l="1"/>
  <c r="AF230" i="15"/>
  <c r="P37" i="4"/>
  <c r="AB244" i="15"/>
  <c r="E38" i="4"/>
  <c r="I38" i="4" s="1"/>
  <c r="AL37" i="4"/>
  <c r="AO37" i="4" s="1"/>
  <c r="AP37" i="4" s="1"/>
  <c r="AJ37" i="4"/>
  <c r="F39" i="4" l="1"/>
  <c r="J38" i="4"/>
  <c r="M38" i="4" s="1"/>
  <c r="H39" i="4"/>
  <c r="K39" i="4" s="1"/>
  <c r="L39" i="4" s="1"/>
  <c r="AI37" i="4"/>
  <c r="AM37" i="4" s="1"/>
  <c r="AN37" i="4" s="1"/>
  <c r="AQ37" i="4" s="1"/>
  <c r="AT37" i="4" l="1"/>
  <c r="AF228" i="15"/>
  <c r="P38" i="4"/>
  <c r="AB250" i="15"/>
  <c r="AJ38" i="4"/>
  <c r="AL38" i="4"/>
  <c r="AO38" i="4" s="1"/>
  <c r="AP38" i="4" s="1"/>
  <c r="E39" i="4"/>
  <c r="I39" i="4" s="1"/>
  <c r="AI38" i="4" l="1"/>
  <c r="AM38" i="4" s="1"/>
  <c r="AN38" i="4" s="1"/>
  <c r="AQ38" i="4" s="1"/>
  <c r="F40" i="4"/>
  <c r="H40" i="4"/>
  <c r="K40" i="4" s="1"/>
  <c r="L40" i="4" s="1"/>
  <c r="J39" i="4"/>
  <c r="M39" i="4" s="1"/>
  <c r="AL39" i="4" l="1"/>
  <c r="AO39" i="4" s="1"/>
  <c r="AP39" i="4" s="1"/>
  <c r="AJ39" i="4"/>
  <c r="P39" i="4"/>
  <c r="AB254" i="15"/>
  <c r="AT38" i="4"/>
  <c r="AF235" i="15"/>
  <c r="E40" i="4"/>
  <c r="I40" i="4" s="1"/>
  <c r="AI39" i="4" l="1"/>
  <c r="AM39" i="4" s="1"/>
  <c r="AN39" i="4" s="1"/>
  <c r="AQ39" i="4" s="1"/>
  <c r="F41" i="4"/>
  <c r="H41" i="4"/>
  <c r="K41" i="4" s="1"/>
  <c r="L41" i="4" s="1"/>
  <c r="J40" i="4"/>
  <c r="M40" i="4" s="1"/>
  <c r="AJ40" i="4" l="1"/>
  <c r="AL40" i="4"/>
  <c r="AO40" i="4" s="1"/>
  <c r="AP40" i="4" s="1"/>
  <c r="P40" i="4"/>
  <c r="AB277" i="15"/>
  <c r="AT39" i="4"/>
  <c r="AF239" i="15"/>
  <c r="E41" i="4"/>
  <c r="I41" i="4" s="1"/>
  <c r="AI40" i="4" l="1"/>
  <c r="AM40" i="4" s="1"/>
  <c r="AN40" i="4" s="1"/>
  <c r="AQ40" i="4" s="1"/>
  <c r="AT40" i="4" s="1"/>
  <c r="H42" i="4"/>
  <c r="K42" i="4" s="1"/>
  <c r="L42" i="4" s="1"/>
  <c r="J41" i="4"/>
  <c r="M41" i="4" s="1"/>
  <c r="F42" i="4"/>
  <c r="AL41" i="4" l="1"/>
  <c r="AO41" i="4" s="1"/>
  <c r="AP41" i="4" s="1"/>
  <c r="AJ41" i="4"/>
  <c r="AF265" i="15"/>
  <c r="E42" i="4"/>
  <c r="P41" i="4"/>
  <c r="AB270" i="15"/>
  <c r="I42" i="4"/>
  <c r="F43" i="4" s="1"/>
  <c r="AI41" i="4" l="1"/>
  <c r="AM41" i="4" s="1"/>
  <c r="AN41" i="4" s="1"/>
  <c r="AQ41" i="4" s="1"/>
  <c r="AT41" i="4" s="1"/>
  <c r="H43" i="4"/>
  <c r="K43" i="4" s="1"/>
  <c r="L43" i="4" s="1"/>
  <c r="J42" i="4"/>
  <c r="M42" i="4" s="1"/>
  <c r="AJ42" i="4" l="1"/>
  <c r="AL42" i="4"/>
  <c r="AO42" i="4" s="1"/>
  <c r="AP42" i="4" s="1"/>
  <c r="AF258" i="15"/>
  <c r="E43" i="4"/>
  <c r="P42" i="4"/>
  <c r="AB284" i="15"/>
  <c r="I43" i="4"/>
  <c r="H44" i="4" s="1"/>
  <c r="K44" i="4" s="1"/>
  <c r="L44" i="4" s="1"/>
  <c r="AI42" i="4" l="1"/>
  <c r="AM42" i="4" s="1"/>
  <c r="AN42" i="4" s="1"/>
  <c r="AQ42" i="4" s="1"/>
  <c r="AT42" i="4" s="1"/>
  <c r="F44" i="4"/>
  <c r="E44" i="4" s="1"/>
  <c r="J43" i="4"/>
  <c r="M43" i="4" s="1"/>
  <c r="AJ43" i="4" l="1"/>
  <c r="AL43" i="4"/>
  <c r="AO43" i="4" s="1"/>
  <c r="AP43" i="4" s="1"/>
  <c r="AF278" i="15"/>
  <c r="P43" i="4"/>
  <c r="AB297" i="15"/>
  <c r="I44" i="4"/>
  <c r="F45" i="4" s="1"/>
  <c r="AI43" i="4" l="1"/>
  <c r="AM43" i="4" s="1"/>
  <c r="AN43" i="4" s="1"/>
  <c r="AQ43" i="4" s="1"/>
  <c r="AT43" i="4" s="1"/>
  <c r="AF290" i="15"/>
  <c r="J44" i="4"/>
  <c r="M44" i="4" s="1"/>
  <c r="H45" i="4"/>
  <c r="K45" i="4" s="1"/>
  <c r="L45" i="4" s="1"/>
  <c r="AJ44" i="4" l="1"/>
  <c r="AL44" i="4"/>
  <c r="AO44" i="4" s="1"/>
  <c r="AP44" i="4" s="1"/>
  <c r="P44" i="4"/>
  <c r="AB45" i="15"/>
  <c r="E45" i="4"/>
  <c r="I45" i="4" s="1"/>
  <c r="H46" i="4" s="1"/>
  <c r="K46" i="4" s="1"/>
  <c r="L46" i="4" s="1"/>
  <c r="AI44" i="4"/>
  <c r="AM44" i="4" s="1"/>
  <c r="AN44" i="4" s="1"/>
  <c r="AQ44" i="4" s="1"/>
  <c r="AT44" i="4" l="1"/>
  <c r="AF56" i="15"/>
  <c r="J45" i="4"/>
  <c r="M45" i="4" s="1"/>
  <c r="F46" i="4"/>
  <c r="E46" i="4" s="1"/>
  <c r="AL45" i="4"/>
  <c r="AO45" i="4" s="1"/>
  <c r="AP45" i="4" s="1"/>
  <c r="AJ45" i="4"/>
  <c r="I46" i="4" l="1"/>
  <c r="H47" i="4" s="1"/>
  <c r="K47" i="4" s="1"/>
  <c r="L47" i="4" s="1"/>
  <c r="P45" i="4"/>
  <c r="AB252" i="15"/>
  <c r="AI45" i="4"/>
  <c r="AM45" i="4" s="1"/>
  <c r="AN45" i="4" s="1"/>
  <c r="AQ45" i="4" s="1"/>
  <c r="J46" i="4" l="1"/>
  <c r="M46" i="4" s="1"/>
  <c r="P46" i="4" s="1"/>
  <c r="F47" i="4"/>
  <c r="E47" i="4" s="1"/>
  <c r="AT45" i="4"/>
  <c r="AF236" i="15"/>
  <c r="AJ46" i="4"/>
  <c r="AL46" i="4"/>
  <c r="I47" i="4" l="1"/>
  <c r="H48" i="4" s="1"/>
  <c r="K48" i="4" s="1"/>
  <c r="L48" i="4" s="1"/>
  <c r="F48" i="4"/>
  <c r="E48" i="4" s="1"/>
  <c r="J47" i="4"/>
  <c r="M47" i="4" s="1"/>
  <c r="P47" i="4" s="1"/>
  <c r="AB260" i="15"/>
  <c r="AI46" i="4"/>
  <c r="AM46" i="4" s="1"/>
  <c r="AN46" i="4" s="1"/>
  <c r="AO46" i="4"/>
  <c r="AP46" i="4" s="1"/>
  <c r="I48" i="4" l="1"/>
  <c r="AB16" i="15"/>
  <c r="AL47" i="4"/>
  <c r="AO47" i="4" s="1"/>
  <c r="AP47" i="4" s="1"/>
  <c r="AJ47" i="4"/>
  <c r="AQ46" i="4"/>
  <c r="J48" i="4"/>
  <c r="M48" i="4" s="1"/>
  <c r="F49" i="4"/>
  <c r="H49" i="4"/>
  <c r="K49" i="4" s="1"/>
  <c r="L49" i="4" s="1"/>
  <c r="AI47" i="4" l="1"/>
  <c r="AM47" i="4" s="1"/>
  <c r="AN47" i="4" s="1"/>
  <c r="AQ47" i="4" s="1"/>
  <c r="P48" i="4"/>
  <c r="AB224" i="15"/>
  <c r="AT46" i="4"/>
  <c r="AF241" i="15"/>
  <c r="E49" i="4"/>
  <c r="I49" i="4" s="1"/>
  <c r="AL48" i="4" l="1"/>
  <c r="AJ48" i="4"/>
  <c r="AI48" i="4" s="1"/>
  <c r="AM48" i="4" s="1"/>
  <c r="AN48" i="4" s="1"/>
  <c r="AT47" i="4"/>
  <c r="AF17" i="15"/>
  <c r="H50" i="4"/>
  <c r="K50" i="4" s="1"/>
  <c r="L50" i="4" s="1"/>
  <c r="F50" i="4"/>
  <c r="J49" i="4"/>
  <c r="M49" i="4" s="1"/>
  <c r="AO48" i="4"/>
  <c r="AP48" i="4" s="1"/>
  <c r="E50" i="4" l="1"/>
  <c r="I50" i="4" s="1"/>
  <c r="P49" i="4"/>
  <c r="AB229" i="15"/>
  <c r="AQ48" i="4"/>
  <c r="AJ49" i="4"/>
  <c r="AL49" i="4"/>
  <c r="AT48" i="4" l="1"/>
  <c r="AF209" i="15"/>
  <c r="H51" i="4"/>
  <c r="K51" i="4" s="1"/>
  <c r="L51" i="4" s="1"/>
  <c r="F51" i="4"/>
  <c r="J50" i="4"/>
  <c r="M50" i="4" s="1"/>
  <c r="AI49" i="4"/>
  <c r="AM49" i="4" s="1"/>
  <c r="AN49" i="4" s="1"/>
  <c r="AO49" i="4"/>
  <c r="AP49" i="4" s="1"/>
  <c r="P50" i="4" l="1"/>
  <c r="AB239" i="15"/>
  <c r="E51" i="4"/>
  <c r="I51" i="4" s="1"/>
  <c r="F52" i="4" s="1"/>
  <c r="AQ49" i="4"/>
  <c r="AJ50" i="4"/>
  <c r="AL50" i="4"/>
  <c r="AT49" i="4" l="1"/>
  <c r="AF213" i="15"/>
  <c r="J51" i="4"/>
  <c r="M51" i="4" s="1"/>
  <c r="H52" i="4"/>
  <c r="K52" i="4" s="1"/>
  <c r="L52" i="4" s="1"/>
  <c r="AI50" i="4"/>
  <c r="AM50" i="4" s="1"/>
  <c r="AN50" i="4" s="1"/>
  <c r="AO50" i="4"/>
  <c r="AP50" i="4" s="1"/>
  <c r="P51" i="4" l="1"/>
  <c r="AB258" i="15"/>
  <c r="E52" i="4"/>
  <c r="I52" i="4" s="1"/>
  <c r="AQ50" i="4"/>
  <c r="AJ51" i="4"/>
  <c r="AL51" i="4"/>
  <c r="AT50" i="4" l="1"/>
  <c r="AF222" i="15"/>
  <c r="F53" i="4"/>
  <c r="J52" i="4"/>
  <c r="M52" i="4" s="1"/>
  <c r="H53" i="4"/>
  <c r="K53" i="4" s="1"/>
  <c r="L53" i="4" s="1"/>
  <c r="AI51" i="4"/>
  <c r="AM51" i="4" s="1"/>
  <c r="AN51" i="4" s="1"/>
  <c r="AO51" i="4"/>
  <c r="AP51" i="4" s="1"/>
  <c r="P52" i="4" l="1"/>
  <c r="AB266" i="15"/>
  <c r="E53" i="4"/>
  <c r="I53" i="4" s="1"/>
  <c r="AQ51" i="4"/>
  <c r="AJ52" i="4"/>
  <c r="AL52" i="4"/>
  <c r="H54" i="4" l="1"/>
  <c r="K54" i="4" s="1"/>
  <c r="L54" i="4" s="1"/>
  <c r="F54" i="4"/>
  <c r="J53" i="4"/>
  <c r="M53" i="4" s="1"/>
  <c r="P53" i="4" s="1"/>
  <c r="AT51" i="4"/>
  <c r="AF237" i="15"/>
  <c r="AB27" i="15"/>
  <c r="AI52" i="4"/>
  <c r="AM52" i="4" s="1"/>
  <c r="AN52" i="4" s="1"/>
  <c r="AO52" i="4"/>
  <c r="AP52" i="4" s="1"/>
  <c r="E54" i="4" l="1"/>
  <c r="I54" i="4" s="1"/>
  <c r="F55" i="4" s="1"/>
  <c r="AQ52" i="4"/>
  <c r="AJ53" i="4"/>
  <c r="AL53" i="4"/>
  <c r="H55" i="4" l="1"/>
  <c r="K55" i="4" s="1"/>
  <c r="L55" i="4" s="1"/>
  <c r="J54" i="4"/>
  <c r="M54" i="4" s="1"/>
  <c r="P54" i="4" s="1"/>
  <c r="AT52" i="4"/>
  <c r="AF243" i="15"/>
  <c r="AI53" i="4"/>
  <c r="AM53" i="4" s="1"/>
  <c r="AN53" i="4" s="1"/>
  <c r="AO53" i="4"/>
  <c r="AP53" i="4" s="1"/>
  <c r="E55" i="4" l="1"/>
  <c r="I55" i="4" s="1"/>
  <c r="H56" i="4" s="1"/>
  <c r="K56" i="4" s="1"/>
  <c r="L56" i="4" s="1"/>
  <c r="AB213" i="15"/>
  <c r="F56" i="4"/>
  <c r="E56" i="4" s="1"/>
  <c r="AQ53" i="4"/>
  <c r="AJ54" i="4"/>
  <c r="AL54" i="4"/>
  <c r="J55" i="4" l="1"/>
  <c r="M55" i="4" s="1"/>
  <c r="P55" i="4" s="1"/>
  <c r="I56" i="4"/>
  <c r="J56" i="4" s="1"/>
  <c r="M56" i="4" s="1"/>
  <c r="AT53" i="4"/>
  <c r="AF26" i="15"/>
  <c r="AI54" i="4"/>
  <c r="AM54" i="4" s="1"/>
  <c r="AN54" i="4" s="1"/>
  <c r="AO54" i="4"/>
  <c r="AP54" i="4" s="1"/>
  <c r="AB49" i="15" l="1"/>
  <c r="AB206" i="15"/>
  <c r="P56" i="4"/>
  <c r="F57" i="4"/>
  <c r="H57" i="4"/>
  <c r="K57" i="4" s="1"/>
  <c r="L57" i="4" s="1"/>
  <c r="AQ54" i="4"/>
  <c r="AJ55" i="4"/>
  <c r="AL55" i="4"/>
  <c r="E57" i="4" l="1"/>
  <c r="I57" i="4" s="1"/>
  <c r="AT54" i="4"/>
  <c r="AF196" i="15"/>
  <c r="AI55" i="4"/>
  <c r="AM55" i="4" s="1"/>
  <c r="AN55" i="4" s="1"/>
  <c r="AO55" i="4"/>
  <c r="AP55" i="4" s="1"/>
  <c r="J57" i="4" l="1"/>
  <c r="M57" i="4" s="1"/>
  <c r="H58" i="4"/>
  <c r="K58" i="4" s="1"/>
  <c r="L58" i="4" s="1"/>
  <c r="F58" i="4"/>
  <c r="E58" i="4" s="1"/>
  <c r="I58" i="4" s="1"/>
  <c r="AQ55" i="4"/>
  <c r="AJ56" i="4"/>
  <c r="AL56" i="4"/>
  <c r="J58" i="4" l="1"/>
  <c r="M58" i="4" s="1"/>
  <c r="F59" i="4"/>
  <c r="H59" i="4"/>
  <c r="K59" i="4" s="1"/>
  <c r="L59" i="4" s="1"/>
  <c r="P57" i="4"/>
  <c r="AB11" i="15"/>
  <c r="AT55" i="4"/>
  <c r="AF57" i="15"/>
  <c r="AI56" i="4"/>
  <c r="AM56" i="4" s="1"/>
  <c r="AN56" i="4" s="1"/>
  <c r="AO56" i="4"/>
  <c r="AP56" i="4" s="1"/>
  <c r="E59" i="4" l="1"/>
  <c r="I59" i="4" s="1"/>
  <c r="H60" i="4"/>
  <c r="K60" i="4" s="1"/>
  <c r="L60" i="4" s="1"/>
  <c r="F60" i="4"/>
  <c r="E60" i="4" s="1"/>
  <c r="P58" i="4"/>
  <c r="AB46" i="15"/>
  <c r="J59" i="4"/>
  <c r="M59" i="4" s="1"/>
  <c r="AB107" i="15" s="1"/>
  <c r="AJ57" i="4"/>
  <c r="AL57" i="4"/>
  <c r="P59" i="4" l="1"/>
  <c r="I60" i="4"/>
  <c r="F61" i="4"/>
  <c r="J60" i="4"/>
  <c r="M60" i="4" s="1"/>
  <c r="H61" i="4"/>
  <c r="K61" i="4" s="1"/>
  <c r="L61" i="4" s="1"/>
  <c r="AI57" i="4"/>
  <c r="AM57" i="4" s="1"/>
  <c r="AN57" i="4" s="1"/>
  <c r="AQ56" i="4"/>
  <c r="AO57" i="4"/>
  <c r="AP57" i="4" s="1"/>
  <c r="AB9" i="15" l="1"/>
  <c r="P60" i="4"/>
  <c r="E61" i="4"/>
  <c r="I61" i="4" s="1"/>
  <c r="AT56" i="4"/>
  <c r="AF190" i="15"/>
  <c r="AL58" i="4"/>
  <c r="AO58" i="4" s="1"/>
  <c r="AP58" i="4" s="1"/>
  <c r="AJ58" i="4"/>
  <c r="AQ57" i="4"/>
  <c r="H62" i="4" l="1"/>
  <c r="K62" i="4" s="1"/>
  <c r="L62" i="4" s="1"/>
  <c r="J61" i="4"/>
  <c r="M61" i="4" s="1"/>
  <c r="F62" i="4"/>
  <c r="AT57" i="4"/>
  <c r="AF11" i="15"/>
  <c r="AI58" i="4"/>
  <c r="AM58" i="4" s="1"/>
  <c r="AN58" i="4" s="1"/>
  <c r="E62" i="4" l="1"/>
  <c r="I62" i="4" s="1"/>
  <c r="H63" i="4" s="1"/>
  <c r="K63" i="4" s="1"/>
  <c r="L63" i="4" s="1"/>
  <c r="J62" i="4"/>
  <c r="M62" i="4" s="1"/>
  <c r="F63" i="4"/>
  <c r="P61" i="4"/>
  <c r="AB60" i="15"/>
  <c r="AL59" i="4"/>
  <c r="AQ58" i="4"/>
  <c r="AJ59" i="4"/>
  <c r="E63" i="4" l="1"/>
  <c r="I63" i="4" s="1"/>
  <c r="P62" i="4"/>
  <c r="AB121" i="15"/>
  <c r="AT58" i="4"/>
  <c r="AF52" i="15"/>
  <c r="AI59" i="4"/>
  <c r="AM59" i="4" s="1"/>
  <c r="AN59" i="4" s="1"/>
  <c r="AO59" i="4"/>
  <c r="AP59" i="4" s="1"/>
  <c r="J63" i="4" l="1"/>
  <c r="M63" i="4" s="1"/>
  <c r="H64" i="4"/>
  <c r="K64" i="4" s="1"/>
  <c r="L64" i="4" s="1"/>
  <c r="F64" i="4"/>
  <c r="AJ60" i="4"/>
  <c r="AL60" i="4"/>
  <c r="E64" i="4" l="1"/>
  <c r="I64" i="4" s="1"/>
  <c r="F65" i="4" s="1"/>
  <c r="P63" i="4"/>
  <c r="AB128" i="15"/>
  <c r="AQ59" i="4"/>
  <c r="AI60" i="4"/>
  <c r="AM60" i="4" s="1"/>
  <c r="AN60" i="4" s="1"/>
  <c r="AO60" i="4"/>
  <c r="AP60" i="4" s="1"/>
  <c r="H65" i="4" l="1"/>
  <c r="K65" i="4" s="1"/>
  <c r="L65" i="4" s="1"/>
  <c r="J64" i="4"/>
  <c r="M64" i="4" s="1"/>
  <c r="P64" i="4" s="1"/>
  <c r="E65" i="4"/>
  <c r="I65" i="4" s="1"/>
  <c r="AT59" i="4"/>
  <c r="AF119" i="15"/>
  <c r="AL61" i="4"/>
  <c r="AJ61" i="4"/>
  <c r="AB133" i="15" l="1"/>
  <c r="H66" i="4"/>
  <c r="K66" i="4" s="1"/>
  <c r="L66" i="4" s="1"/>
  <c r="J65" i="4"/>
  <c r="M65" i="4" s="1"/>
  <c r="F66" i="4"/>
  <c r="AI61" i="4"/>
  <c r="AM61" i="4" s="1"/>
  <c r="AN61" i="4" s="1"/>
  <c r="AQ60" i="4"/>
  <c r="AO61" i="4"/>
  <c r="AP61" i="4" s="1"/>
  <c r="E66" i="4" l="1"/>
  <c r="I66" i="4" s="1"/>
  <c r="F67" i="4" s="1"/>
  <c r="P65" i="4"/>
  <c r="AB137" i="15"/>
  <c r="AT60" i="4"/>
  <c r="AF9" i="15"/>
  <c r="AJ62" i="4"/>
  <c r="AL62" i="4"/>
  <c r="AO62" i="4" s="1"/>
  <c r="AP62" i="4" s="1"/>
  <c r="AQ61" i="4"/>
  <c r="H67" i="4" l="1"/>
  <c r="K67" i="4" s="1"/>
  <c r="L67" i="4" s="1"/>
  <c r="J66" i="4"/>
  <c r="M66" i="4" s="1"/>
  <c r="P66" i="4"/>
  <c r="AB151" i="15"/>
  <c r="AT61" i="4"/>
  <c r="AF70" i="15"/>
  <c r="AI62" i="4"/>
  <c r="AM62" i="4" s="1"/>
  <c r="E67" i="4" l="1"/>
  <c r="I67" i="4" s="1"/>
  <c r="F68" i="4" s="1"/>
  <c r="J67" i="4"/>
  <c r="M67" i="4" s="1"/>
  <c r="AB145" i="15" s="1"/>
  <c r="AL63" i="4"/>
  <c r="AO63" i="4" s="1"/>
  <c r="AP63" i="4" s="1"/>
  <c r="AN62" i="4"/>
  <c r="AQ62" i="4" s="1"/>
  <c r="AJ63" i="4"/>
  <c r="E66" i="12" l="1"/>
  <c r="F66" i="12" s="1"/>
  <c r="H66" i="12" s="1"/>
  <c r="H68" i="4"/>
  <c r="K68" i="4" s="1"/>
  <c r="L68" i="4" s="1"/>
  <c r="P67" i="4"/>
  <c r="AT62" i="4"/>
  <c r="AF110" i="15"/>
  <c r="AI63" i="4"/>
  <c r="AM63" i="4" s="1"/>
  <c r="AN63" i="4" s="1"/>
  <c r="AQ63" i="4" s="1"/>
  <c r="E68" i="4" l="1"/>
  <c r="I68" i="4" s="1"/>
  <c r="H69" i="4" s="1"/>
  <c r="K69" i="4" s="1"/>
  <c r="L69" i="4" s="1"/>
  <c r="F69" i="4"/>
  <c r="E69" i="4" s="1"/>
  <c r="J68" i="4"/>
  <c r="M68" i="4" s="1"/>
  <c r="I69" i="4"/>
  <c r="J69" i="4" s="1"/>
  <c r="M69" i="4" s="1"/>
  <c r="AB157" i="15" s="1"/>
  <c r="AT63" i="4"/>
  <c r="AF116" i="15"/>
  <c r="F70" i="4"/>
  <c r="H70" i="4"/>
  <c r="K70" i="4" s="1"/>
  <c r="L70" i="4" s="1"/>
  <c r="AL64" i="4"/>
  <c r="AO64" i="4" s="1"/>
  <c r="AP64" i="4" s="1"/>
  <c r="AJ64" i="4"/>
  <c r="AB159" i="15" l="1"/>
  <c r="P68" i="4"/>
  <c r="E67" i="12"/>
  <c r="F67" i="12" s="1"/>
  <c r="H67" i="12" s="1"/>
  <c r="P69" i="4"/>
  <c r="E68" i="12"/>
  <c r="F68" i="12" s="1"/>
  <c r="H68" i="12" s="1"/>
  <c r="E70" i="4"/>
  <c r="I70" i="4" s="1"/>
  <c r="AI64" i="4"/>
  <c r="AM64" i="4" s="1"/>
  <c r="AN64" i="4" s="1"/>
  <c r="AQ64" i="4" s="1"/>
  <c r="AT64" i="4" l="1"/>
  <c r="AF120" i="15"/>
  <c r="F71" i="4"/>
  <c r="J70" i="4"/>
  <c r="M70" i="4" s="1"/>
  <c r="AB166" i="15" s="1"/>
  <c r="H71" i="4"/>
  <c r="K71" i="4" s="1"/>
  <c r="L71" i="4" s="1"/>
  <c r="AL65" i="4"/>
  <c r="AO65" i="4" s="1"/>
  <c r="AP65" i="4" s="1"/>
  <c r="AJ65" i="4"/>
  <c r="P70" i="4" l="1"/>
  <c r="E69" i="12"/>
  <c r="F69" i="12" s="1"/>
  <c r="H69" i="12" s="1"/>
  <c r="E71" i="4"/>
  <c r="I71" i="4" s="1"/>
  <c r="AI65" i="4"/>
  <c r="AM65" i="4" s="1"/>
  <c r="AN65" i="4" s="1"/>
  <c r="AQ65" i="4" s="1"/>
  <c r="AT65" i="4" l="1"/>
  <c r="AF125" i="15"/>
  <c r="H72" i="4"/>
  <c r="K72" i="4" s="1"/>
  <c r="L72" i="4" s="1"/>
  <c r="F72" i="4"/>
  <c r="J71" i="4"/>
  <c r="M71" i="4" s="1"/>
  <c r="AB129" i="15" s="1"/>
  <c r="AL66" i="4"/>
  <c r="AO66" i="4" s="1"/>
  <c r="AP66" i="4" s="1"/>
  <c r="AJ66" i="4"/>
  <c r="E72" i="4" l="1"/>
  <c r="I72" i="4" s="1"/>
  <c r="F73" i="4" s="1"/>
  <c r="P71" i="4"/>
  <c r="E70" i="12"/>
  <c r="F70" i="12" s="1"/>
  <c r="H70" i="12" s="1"/>
  <c r="AI66" i="4"/>
  <c r="AM66" i="4" s="1"/>
  <c r="AN66" i="4" s="1"/>
  <c r="AQ66" i="4" s="1"/>
  <c r="AT66" i="4" l="1"/>
  <c r="AF138" i="15"/>
  <c r="H73" i="4"/>
  <c r="K73" i="4" s="1"/>
  <c r="L73" i="4" s="1"/>
  <c r="J72" i="4"/>
  <c r="M72" i="4" s="1"/>
  <c r="AJ67" i="4"/>
  <c r="AL67" i="4"/>
  <c r="AO67" i="4" s="1"/>
  <c r="AP67" i="4" s="1"/>
  <c r="E71" i="12" l="1"/>
  <c r="F71" i="12" s="1"/>
  <c r="H71" i="12" s="1"/>
  <c r="AB163" i="15"/>
  <c r="P72" i="4"/>
  <c r="E73" i="4"/>
  <c r="I73" i="4" s="1"/>
  <c r="AI67" i="4"/>
  <c r="AM67" i="4" s="1"/>
  <c r="AN67" i="4" s="1"/>
  <c r="AQ67" i="4" s="1"/>
  <c r="AT67" i="4" l="1"/>
  <c r="AF132" i="15"/>
  <c r="J73" i="4"/>
  <c r="M73" i="4" s="1"/>
  <c r="AB7" i="15" s="1"/>
  <c r="H74" i="4"/>
  <c r="K74" i="4" s="1"/>
  <c r="L74" i="4" s="1"/>
  <c r="F74" i="4"/>
  <c r="AL68" i="4"/>
  <c r="AO68" i="4" s="1"/>
  <c r="AP68" i="4" s="1"/>
  <c r="AJ68" i="4"/>
  <c r="E74" i="4" l="1"/>
  <c r="I74" i="4" s="1"/>
  <c r="P73" i="4"/>
  <c r="E72" i="12"/>
  <c r="F72" i="12" s="1"/>
  <c r="H72" i="12" s="1"/>
  <c r="AI68" i="4"/>
  <c r="AM68" i="4" s="1"/>
  <c r="AN68" i="4" s="1"/>
  <c r="AQ68" i="4" s="1"/>
  <c r="AT68" i="4" l="1"/>
  <c r="AF146" i="15"/>
  <c r="F75" i="4"/>
  <c r="J74" i="4"/>
  <c r="M74" i="4" s="1"/>
  <c r="AB113" i="15" s="1"/>
  <c r="H75" i="4"/>
  <c r="K75" i="4" s="1"/>
  <c r="L75" i="4" s="1"/>
  <c r="AL69" i="4"/>
  <c r="AO69" i="4" s="1"/>
  <c r="AP69" i="4" s="1"/>
  <c r="AJ69" i="4"/>
  <c r="AI69" i="4" l="1"/>
  <c r="AM69" i="4" s="1"/>
  <c r="AN69" i="4" s="1"/>
  <c r="AQ69" i="4" s="1"/>
  <c r="P74" i="4"/>
  <c r="E73" i="12"/>
  <c r="F73" i="12" s="1"/>
  <c r="H73" i="12" s="1"/>
  <c r="E75" i="4"/>
  <c r="I75" i="4" s="1"/>
  <c r="AT69" i="4" l="1"/>
  <c r="AF145" i="15"/>
  <c r="AJ70" i="4"/>
  <c r="AL70" i="4"/>
  <c r="AO70" i="4" s="1"/>
  <c r="AP70" i="4" s="1"/>
  <c r="J75" i="4"/>
  <c r="M75" i="4" s="1"/>
  <c r="AB36" i="15" s="1"/>
  <c r="F76" i="4"/>
  <c r="H76" i="4"/>
  <c r="K76" i="4" s="1"/>
  <c r="L76" i="4" s="1"/>
  <c r="AI70" i="4" l="1"/>
  <c r="AM70" i="4" s="1"/>
  <c r="AN70" i="4" s="1"/>
  <c r="AQ70" i="4" s="1"/>
  <c r="E76" i="4"/>
  <c r="I76" i="4" s="1"/>
  <c r="P75" i="4"/>
  <c r="E74" i="12"/>
  <c r="F74" i="12" s="1"/>
  <c r="H74" i="12" s="1"/>
  <c r="AT70" i="4" l="1"/>
  <c r="AF155" i="15"/>
  <c r="AJ71" i="4"/>
  <c r="AL71" i="4"/>
  <c r="AO71" i="4" s="1"/>
  <c r="AP71" i="4" s="1"/>
  <c r="J76" i="4"/>
  <c r="M76" i="4" s="1"/>
  <c r="AB92" i="15" s="1"/>
  <c r="F77" i="4"/>
  <c r="H77" i="4"/>
  <c r="K77" i="4" s="1"/>
  <c r="L77" i="4" s="1"/>
  <c r="AI71" i="4" l="1"/>
  <c r="AM71" i="4" s="1"/>
  <c r="AN71" i="4" s="1"/>
  <c r="AQ71" i="4" s="1"/>
  <c r="E77" i="4"/>
  <c r="I77" i="4" s="1"/>
  <c r="P76" i="4"/>
  <c r="E75" i="12"/>
  <c r="F75" i="12" s="1"/>
  <c r="H75" i="12" s="1"/>
  <c r="AJ72" i="4" l="1"/>
  <c r="AL72" i="4"/>
  <c r="AO72" i="4" s="1"/>
  <c r="AT71" i="4"/>
  <c r="AF135" i="15"/>
  <c r="F78" i="4"/>
  <c r="J77" i="4"/>
  <c r="M77" i="4" s="1"/>
  <c r="AB17" i="15" s="1"/>
  <c r="H78" i="4"/>
  <c r="K78" i="4" s="1"/>
  <c r="L78" i="4" s="1"/>
  <c r="AI72" i="4" l="1"/>
  <c r="AM72" i="4" s="1"/>
  <c r="AN72" i="4" s="1"/>
  <c r="E78" i="4"/>
  <c r="I78" i="4" s="1"/>
  <c r="H79" i="4" s="1"/>
  <c r="K79" i="4" s="1"/>
  <c r="L79" i="4" s="1"/>
  <c r="P77" i="4"/>
  <c r="E76" i="12"/>
  <c r="F76" i="12" s="1"/>
  <c r="H76" i="12" s="1"/>
  <c r="AP72" i="4"/>
  <c r="AJ73" i="4" l="1"/>
  <c r="AL73" i="4"/>
  <c r="AO73" i="4" s="1"/>
  <c r="AP73" i="4" s="1"/>
  <c r="J78" i="4"/>
  <c r="M78" i="4" s="1"/>
  <c r="F79" i="4"/>
  <c r="E79" i="4" s="1"/>
  <c r="AQ72" i="4"/>
  <c r="AI73" i="4" l="1"/>
  <c r="AM73" i="4" s="1"/>
  <c r="AL74" i="4" s="1"/>
  <c r="AO74" i="4" s="1"/>
  <c r="AT72" i="4"/>
  <c r="AF153" i="15"/>
  <c r="P78" i="4"/>
  <c r="AB56" i="15"/>
  <c r="E77" i="12"/>
  <c r="F77" i="12" s="1"/>
  <c r="H77" i="12" s="1"/>
  <c r="I79" i="4"/>
  <c r="F80" i="4" s="1"/>
  <c r="AJ74" i="4" l="1"/>
  <c r="AI74" i="4" s="1"/>
  <c r="AN73" i="4"/>
  <c r="AQ73" i="4" s="1"/>
  <c r="AT73" i="4" s="1"/>
  <c r="H80" i="4"/>
  <c r="K80" i="4" s="1"/>
  <c r="L80" i="4" s="1"/>
  <c r="J79" i="4"/>
  <c r="M79" i="4" s="1"/>
  <c r="AP74" i="4"/>
  <c r="AM74" i="4" l="1"/>
  <c r="AF7" i="15"/>
  <c r="E80" i="4"/>
  <c r="I80" i="4" s="1"/>
  <c r="H81" i="4" s="1"/>
  <c r="K81" i="4" s="1"/>
  <c r="L81" i="4" s="1"/>
  <c r="P79" i="4"/>
  <c r="AB83" i="15"/>
  <c r="E78" i="12"/>
  <c r="F78" i="12" s="1"/>
  <c r="H78" i="12" s="1"/>
  <c r="AN74" i="4"/>
  <c r="AQ74" i="4" s="1"/>
  <c r="AJ75" i="4"/>
  <c r="AL75" i="4"/>
  <c r="AO75" i="4" s="1"/>
  <c r="AP75" i="4" s="1"/>
  <c r="AT74" i="4" l="1"/>
  <c r="AF101" i="15"/>
  <c r="F81" i="4"/>
  <c r="E81" i="4" s="1"/>
  <c r="J80" i="4"/>
  <c r="M80" i="4" s="1"/>
  <c r="E79" i="12" s="1"/>
  <c r="F79" i="12" s="1"/>
  <c r="H79" i="12" s="1"/>
  <c r="AI75" i="4"/>
  <c r="AM75" i="4" s="1"/>
  <c r="AJ76" i="4" s="1"/>
  <c r="P80" i="4" l="1"/>
  <c r="AB72" i="15"/>
  <c r="I81" i="4"/>
  <c r="J81" i="4" s="1"/>
  <c r="M81" i="4" s="1"/>
  <c r="AB20" i="15" s="1"/>
  <c r="AN75" i="4"/>
  <c r="AQ75" i="4" s="1"/>
  <c r="AL76" i="4"/>
  <c r="AO76" i="4" s="1"/>
  <c r="AP76" i="4" s="1"/>
  <c r="E80" i="12" l="1"/>
  <c r="F80" i="12" s="1"/>
  <c r="H80" i="12" s="1"/>
  <c r="P81" i="4"/>
  <c r="F82" i="4"/>
  <c r="AT75" i="4"/>
  <c r="AF34" i="15"/>
  <c r="H82" i="4"/>
  <c r="K82" i="4" s="1"/>
  <c r="L82" i="4" s="1"/>
  <c r="AI76" i="4"/>
  <c r="AM76" i="4" s="1"/>
  <c r="E82" i="4" l="1"/>
  <c r="I82" i="4" s="1"/>
  <c r="AN76" i="4"/>
  <c r="AQ76" i="4" s="1"/>
  <c r="AJ77" i="4"/>
  <c r="AL77" i="4"/>
  <c r="AO77" i="4" s="1"/>
  <c r="AP77" i="4" s="1"/>
  <c r="AT76" i="4" l="1"/>
  <c r="AF87" i="15"/>
  <c r="H83" i="4"/>
  <c r="K83" i="4" s="1"/>
  <c r="L83" i="4" s="1"/>
  <c r="J82" i="4"/>
  <c r="M82" i="4" s="1"/>
  <c r="F83" i="4"/>
  <c r="AI77" i="4"/>
  <c r="AM77" i="4" s="1"/>
  <c r="AJ78" i="4" s="1"/>
  <c r="E83" i="4" l="1"/>
  <c r="I83" i="4" s="1"/>
  <c r="H84" i="4" s="1"/>
  <c r="K84" i="4" s="1"/>
  <c r="L84" i="4" s="1"/>
  <c r="P82" i="4"/>
  <c r="AB77" i="15"/>
  <c r="E81" i="12"/>
  <c r="F81" i="12" s="1"/>
  <c r="H81" i="12" s="1"/>
  <c r="AN77" i="4"/>
  <c r="AQ77" i="4" s="1"/>
  <c r="AL78" i="4"/>
  <c r="AO78" i="4" s="1"/>
  <c r="AP78" i="4" s="1"/>
  <c r="J83" i="4" l="1"/>
  <c r="M83" i="4" s="1"/>
  <c r="F84" i="4"/>
  <c r="E84" i="4"/>
  <c r="I84" i="4" s="1"/>
  <c r="AT77" i="4"/>
  <c r="AF16" i="15"/>
  <c r="AB78" i="15"/>
  <c r="E82" i="12"/>
  <c r="F82" i="12" s="1"/>
  <c r="H82" i="12" s="1"/>
  <c r="P83" i="4"/>
  <c r="AI78" i="4"/>
  <c r="AM78" i="4" s="1"/>
  <c r="H85" i="4" l="1"/>
  <c r="K85" i="4" s="1"/>
  <c r="L85" i="4" s="1"/>
  <c r="J84" i="4"/>
  <c r="M84" i="4" s="1"/>
  <c r="F85" i="4"/>
  <c r="AN78" i="4"/>
  <c r="AQ78" i="4" s="1"/>
  <c r="AL79" i="4"/>
  <c r="AO79" i="4" s="1"/>
  <c r="AP79" i="4" s="1"/>
  <c r="AJ79" i="4"/>
  <c r="P84" i="4" l="1"/>
  <c r="AB86" i="15"/>
  <c r="E83" i="12"/>
  <c r="F83" i="12" s="1"/>
  <c r="H83" i="12" s="1"/>
  <c r="AT78" i="4"/>
  <c r="AF51" i="15"/>
  <c r="E85" i="4"/>
  <c r="I85" i="4" s="1"/>
  <c r="AI79" i="4"/>
  <c r="AM79" i="4" s="1"/>
  <c r="AN79" i="4" s="1"/>
  <c r="AQ79" i="4" s="1"/>
  <c r="H86" i="4" l="1"/>
  <c r="K86" i="4" s="1"/>
  <c r="L86" i="4" s="1"/>
  <c r="F86" i="4"/>
  <c r="J85" i="4"/>
  <c r="M85" i="4" s="1"/>
  <c r="AT79" i="4"/>
  <c r="AF68" i="15"/>
  <c r="AL80" i="4"/>
  <c r="AO80" i="4" s="1"/>
  <c r="AP80" i="4" s="1"/>
  <c r="AJ80" i="4"/>
  <c r="E86" i="4" l="1"/>
  <c r="I86" i="4" s="1"/>
  <c r="F87" i="4" s="1"/>
  <c r="E84" i="12"/>
  <c r="F84" i="12" s="1"/>
  <c r="H84" i="12" s="1"/>
  <c r="AB82" i="15"/>
  <c r="P85" i="4"/>
  <c r="AI80" i="4"/>
  <c r="AM80" i="4" s="1"/>
  <c r="H87" i="4" l="1"/>
  <c r="K87" i="4" s="1"/>
  <c r="L87" i="4" s="1"/>
  <c r="J86" i="4"/>
  <c r="M86" i="4" s="1"/>
  <c r="AB91" i="15" s="1"/>
  <c r="AL81" i="4"/>
  <c r="AO81" i="4" s="1"/>
  <c r="AP81" i="4" s="1"/>
  <c r="AN80" i="4"/>
  <c r="AQ80" i="4" s="1"/>
  <c r="AJ81" i="4"/>
  <c r="P86" i="4" l="1"/>
  <c r="E85" i="12"/>
  <c r="F85" i="12" s="1"/>
  <c r="H85" i="12" s="1"/>
  <c r="E87" i="4"/>
  <c r="I87" i="4" s="1"/>
  <c r="J87" i="4" s="1"/>
  <c r="M87" i="4" s="1"/>
  <c r="P87" i="4" s="1"/>
  <c r="AT80" i="4"/>
  <c r="AF64" i="15"/>
  <c r="AI81" i="4"/>
  <c r="AM81" i="4" s="1"/>
  <c r="AL82" i="4" s="1"/>
  <c r="AO82" i="4" s="1"/>
  <c r="AP82" i="4" s="1"/>
  <c r="E86" i="12" l="1"/>
  <c r="F86" i="12" s="1"/>
  <c r="H86" i="12" s="1"/>
  <c r="AB93" i="15"/>
  <c r="F88" i="4"/>
  <c r="H88" i="4"/>
  <c r="K88" i="4" s="1"/>
  <c r="L88" i="4" s="1"/>
  <c r="AJ82" i="4"/>
  <c r="AI82" i="4" s="1"/>
  <c r="AN81" i="4"/>
  <c r="AQ81" i="4" s="1"/>
  <c r="E88" i="4" l="1"/>
  <c r="I88" i="4" s="1"/>
  <c r="J88" i="4" s="1"/>
  <c r="M88" i="4" s="1"/>
  <c r="AT81" i="4"/>
  <c r="AF19" i="15"/>
  <c r="AM82" i="4"/>
  <c r="AJ83" i="4" s="1"/>
  <c r="F89" i="4" l="1"/>
  <c r="H89" i="4"/>
  <c r="K89" i="4" s="1"/>
  <c r="L89" i="4" s="1"/>
  <c r="AB94" i="15"/>
  <c r="P88" i="4"/>
  <c r="E87" i="12"/>
  <c r="F87" i="12" s="1"/>
  <c r="H87" i="12" s="1"/>
  <c r="AN82" i="4"/>
  <c r="AQ82" i="4" s="1"/>
  <c r="AL83" i="4"/>
  <c r="AO83" i="4" s="1"/>
  <c r="AP83" i="4" s="1"/>
  <c r="E89" i="4" l="1"/>
  <c r="I89" i="4" s="1"/>
  <c r="AT82" i="4"/>
  <c r="AF61" i="15"/>
  <c r="AI83" i="4"/>
  <c r="AM83" i="4" s="1"/>
  <c r="F90" i="4" l="1"/>
  <c r="J89" i="4"/>
  <c r="M89" i="4" s="1"/>
  <c r="H90" i="4"/>
  <c r="K90" i="4" s="1"/>
  <c r="L90" i="4" s="1"/>
  <c r="AN83" i="4"/>
  <c r="AQ83" i="4" s="1"/>
  <c r="AL84" i="4"/>
  <c r="AO84" i="4" s="1"/>
  <c r="AP84" i="4" s="1"/>
  <c r="AJ84" i="4"/>
  <c r="E90" i="4" l="1"/>
  <c r="I90" i="4" s="1"/>
  <c r="H91" i="4" s="1"/>
  <c r="K91" i="4" s="1"/>
  <c r="L91" i="4" s="1"/>
  <c r="F91" i="4"/>
  <c r="J90" i="4"/>
  <c r="M90" i="4" s="1"/>
  <c r="E89" i="12" s="1"/>
  <c r="F89" i="12" s="1"/>
  <c r="H89" i="12" s="1"/>
  <c r="AB99" i="15"/>
  <c r="P89" i="4"/>
  <c r="E88" i="12"/>
  <c r="F88" i="12" s="1"/>
  <c r="H88" i="12" s="1"/>
  <c r="AB106" i="15"/>
  <c r="AT83" i="4"/>
  <c r="AF62" i="15"/>
  <c r="AI84" i="4"/>
  <c r="AM84" i="4" s="1"/>
  <c r="AN84" i="4" s="1"/>
  <c r="AQ84" i="4" s="1"/>
  <c r="E91" i="4" l="1"/>
  <c r="I91" i="4" s="1"/>
  <c r="F92" i="4" s="1"/>
  <c r="P90" i="4"/>
  <c r="AT84" i="4"/>
  <c r="AF69" i="15"/>
  <c r="AJ85" i="4"/>
  <c r="AL85" i="4"/>
  <c r="AO85" i="4" s="1"/>
  <c r="AP85" i="4" s="1"/>
  <c r="H92" i="4" l="1"/>
  <c r="K92" i="4" s="1"/>
  <c r="L92" i="4" s="1"/>
  <c r="J91" i="4"/>
  <c r="M91" i="4" s="1"/>
  <c r="AB112" i="15"/>
  <c r="E90" i="12"/>
  <c r="F90" i="12" s="1"/>
  <c r="H90" i="12" s="1"/>
  <c r="P91" i="4"/>
  <c r="E92" i="4"/>
  <c r="I92" i="4" s="1"/>
  <c r="AI85" i="4"/>
  <c r="AM85" i="4" s="1"/>
  <c r="AN85" i="4" s="1"/>
  <c r="AQ85" i="4" s="1"/>
  <c r="H93" i="4" l="1"/>
  <c r="K93" i="4" s="1"/>
  <c r="L93" i="4" s="1"/>
  <c r="F93" i="4"/>
  <c r="J92" i="4"/>
  <c r="M92" i="4" s="1"/>
  <c r="AT85" i="4"/>
  <c r="AF67" i="15"/>
  <c r="AJ86" i="4"/>
  <c r="AL86" i="4"/>
  <c r="AO86" i="4" s="1"/>
  <c r="AP86" i="4" s="1"/>
  <c r="E93" i="4" l="1"/>
  <c r="I93" i="4" s="1"/>
  <c r="H94" i="4" s="1"/>
  <c r="K94" i="4" s="1"/>
  <c r="L94" i="4" s="1"/>
  <c r="E91" i="12"/>
  <c r="F91" i="12" s="1"/>
  <c r="H91" i="12" s="1"/>
  <c r="AB120" i="15"/>
  <c r="P92" i="4"/>
  <c r="AI86" i="4"/>
  <c r="AM86" i="4" s="1"/>
  <c r="F94" i="4" l="1"/>
  <c r="E94" i="4" s="1"/>
  <c r="J93" i="4"/>
  <c r="M93" i="4" s="1"/>
  <c r="AB41" i="15" s="1"/>
  <c r="P93" i="4"/>
  <c r="E92" i="12"/>
  <c r="F92" i="12" s="1"/>
  <c r="H92" i="12" s="1"/>
  <c r="AJ87" i="4"/>
  <c r="AL87" i="4"/>
  <c r="AO87" i="4" s="1"/>
  <c r="AP87" i="4" s="1"/>
  <c r="AN86" i="4"/>
  <c r="AQ86" i="4" s="1"/>
  <c r="I94" i="4" l="1"/>
  <c r="H95" i="4" s="1"/>
  <c r="K95" i="4" s="1"/>
  <c r="L95" i="4" s="1"/>
  <c r="AT86" i="4"/>
  <c r="AF74" i="15"/>
  <c r="AI87" i="4"/>
  <c r="AM87" i="4" s="1"/>
  <c r="F95" i="4" l="1"/>
  <c r="E95" i="4" s="1"/>
  <c r="J94" i="4"/>
  <c r="M94" i="4" s="1"/>
  <c r="AL88" i="4"/>
  <c r="AO88" i="4" s="1"/>
  <c r="AP88" i="4" s="1"/>
  <c r="AJ88" i="4"/>
  <c r="AN87" i="4"/>
  <c r="AQ87" i="4" s="1"/>
  <c r="I95" i="4" l="1"/>
  <c r="AB103" i="15"/>
  <c r="P94" i="4"/>
  <c r="E93" i="12"/>
  <c r="F93" i="12" s="1"/>
  <c r="H93" i="12" s="1"/>
  <c r="AT87" i="4"/>
  <c r="AF77" i="15"/>
  <c r="AI88" i="4"/>
  <c r="AM88" i="4" s="1"/>
  <c r="F96" i="4" l="1"/>
  <c r="H96" i="4"/>
  <c r="K96" i="4" s="1"/>
  <c r="L96" i="4" s="1"/>
  <c r="J95" i="4"/>
  <c r="M95" i="4" s="1"/>
  <c r="AJ89" i="4"/>
  <c r="AN88" i="4"/>
  <c r="AQ88" i="4" s="1"/>
  <c r="AL89" i="4"/>
  <c r="AO89" i="4" s="1"/>
  <c r="AP89" i="4" s="1"/>
  <c r="AB105" i="15" l="1"/>
  <c r="P95" i="4"/>
  <c r="E94" i="12"/>
  <c r="F94" i="12" s="1"/>
  <c r="H94" i="12" s="1"/>
  <c r="E96" i="4"/>
  <c r="I96" i="4" s="1"/>
  <c r="AT88" i="4"/>
  <c r="AF78" i="15"/>
  <c r="AI89" i="4"/>
  <c r="AM89" i="4" s="1"/>
  <c r="F97" i="4" l="1"/>
  <c r="H97" i="4"/>
  <c r="K97" i="4" s="1"/>
  <c r="L97" i="4" s="1"/>
  <c r="J96" i="4"/>
  <c r="M96" i="4" s="1"/>
  <c r="AJ90" i="4"/>
  <c r="AL90" i="4"/>
  <c r="AO90" i="4" s="1"/>
  <c r="AP90" i="4" s="1"/>
  <c r="AN89" i="4"/>
  <c r="AQ89" i="4" s="1"/>
  <c r="AB111" i="15" l="1"/>
  <c r="P96" i="4"/>
  <c r="E95" i="12"/>
  <c r="F95" i="12" s="1"/>
  <c r="H95" i="12" s="1"/>
  <c r="E97" i="4"/>
  <c r="I97" i="4" s="1"/>
  <c r="AT89" i="4"/>
  <c r="AF85" i="15"/>
  <c r="AI90" i="4"/>
  <c r="AM90" i="4" s="1"/>
  <c r="H98" i="4" l="1"/>
  <c r="K98" i="4" s="1"/>
  <c r="L98" i="4" s="1"/>
  <c r="F98" i="4"/>
  <c r="J97" i="4"/>
  <c r="M97" i="4" s="1"/>
  <c r="AN90" i="4"/>
  <c r="AQ90" i="4" s="1"/>
  <c r="AL91" i="4"/>
  <c r="AO91" i="4" s="1"/>
  <c r="AP91" i="4" s="1"/>
  <c r="AJ91" i="4"/>
  <c r="P97" i="4" l="1"/>
  <c r="AB118" i="15"/>
  <c r="E96" i="12"/>
  <c r="F96" i="12" s="1"/>
  <c r="H96" i="12" s="1"/>
  <c r="E98" i="4"/>
  <c r="I98" i="4" s="1"/>
  <c r="AT90" i="4"/>
  <c r="AF95" i="15"/>
  <c r="AI91" i="4"/>
  <c r="AM91" i="4" s="1"/>
  <c r="AN91" i="4" s="1"/>
  <c r="AQ91" i="4" s="1"/>
  <c r="J98" i="4" l="1"/>
  <c r="M98" i="4" s="1"/>
  <c r="H99" i="4"/>
  <c r="K99" i="4" s="1"/>
  <c r="L99" i="4" s="1"/>
  <c r="F99" i="4"/>
  <c r="E99" i="4" s="1"/>
  <c r="I99" i="4" s="1"/>
  <c r="AT91" i="4"/>
  <c r="AF100" i="15"/>
  <c r="AL92" i="4"/>
  <c r="AO92" i="4" s="1"/>
  <c r="AP92" i="4" s="1"/>
  <c r="AJ92" i="4"/>
  <c r="H100" i="4" l="1"/>
  <c r="K100" i="4" s="1"/>
  <c r="L100" i="4" s="1"/>
  <c r="J99" i="4"/>
  <c r="M99" i="4" s="1"/>
  <c r="F100" i="4"/>
  <c r="E100" i="4" s="1"/>
  <c r="I100" i="4"/>
  <c r="E97" i="12"/>
  <c r="F97" i="12" s="1"/>
  <c r="H97" i="12" s="1"/>
  <c r="AB124" i="15"/>
  <c r="P98" i="4"/>
  <c r="AI92" i="4"/>
  <c r="AM92" i="4" s="1"/>
  <c r="AJ93" i="4" s="1"/>
  <c r="J100" i="4" l="1"/>
  <c r="M100" i="4" s="1"/>
  <c r="H101" i="4"/>
  <c r="K101" i="4" s="1"/>
  <c r="L101" i="4" s="1"/>
  <c r="F101" i="4"/>
  <c r="E101" i="4" s="1"/>
  <c r="I101" i="4" s="1"/>
  <c r="AB130" i="15"/>
  <c r="P99" i="4"/>
  <c r="E98" i="12"/>
  <c r="F98" i="12" s="1"/>
  <c r="H98" i="12" s="1"/>
  <c r="AL93" i="4"/>
  <c r="AO93" i="4" s="1"/>
  <c r="AP93" i="4" s="1"/>
  <c r="AN92" i="4"/>
  <c r="AQ92" i="4" s="1"/>
  <c r="H102" i="4" l="1"/>
  <c r="K102" i="4" s="1"/>
  <c r="L102" i="4" s="1"/>
  <c r="F102" i="4"/>
  <c r="E102" i="4" s="1"/>
  <c r="J101" i="4"/>
  <c r="M101" i="4" s="1"/>
  <c r="I102" i="4"/>
  <c r="F103" i="4" s="1"/>
  <c r="E99" i="12"/>
  <c r="F99" i="12" s="1"/>
  <c r="H99" i="12" s="1"/>
  <c r="P100" i="4"/>
  <c r="AB134" i="15"/>
  <c r="H103" i="4"/>
  <c r="K103" i="4" s="1"/>
  <c r="L103" i="4" s="1"/>
  <c r="AT92" i="4"/>
  <c r="AF107" i="15"/>
  <c r="AI93" i="4"/>
  <c r="AM93" i="4" s="1"/>
  <c r="AN93" i="4" s="1"/>
  <c r="AQ93" i="4" s="1"/>
  <c r="E100" i="12" l="1"/>
  <c r="F100" i="12" s="1"/>
  <c r="H100" i="12" s="1"/>
  <c r="AB140" i="15"/>
  <c r="P101" i="4"/>
  <c r="J102" i="4"/>
  <c r="M102" i="4" s="1"/>
  <c r="E101" i="12" s="1"/>
  <c r="F101" i="12" s="1"/>
  <c r="H101" i="12" s="1"/>
  <c r="E103" i="4"/>
  <c r="I103" i="4" s="1"/>
  <c r="J103" i="4" s="1"/>
  <c r="M103" i="4" s="1"/>
  <c r="AB160" i="15" s="1"/>
  <c r="P102" i="4"/>
  <c r="AB152" i="15"/>
  <c r="AT93" i="4"/>
  <c r="AF36" i="15"/>
  <c r="AL94" i="4"/>
  <c r="AO94" i="4" s="1"/>
  <c r="AP94" i="4" s="1"/>
  <c r="AJ94" i="4"/>
  <c r="E102" i="12" l="1"/>
  <c r="F102" i="12" s="1"/>
  <c r="H102" i="12" s="1"/>
  <c r="P103" i="4"/>
  <c r="H104" i="4"/>
  <c r="K104" i="4" s="1"/>
  <c r="L104" i="4" s="1"/>
  <c r="F104" i="4"/>
  <c r="E104" i="4" s="1"/>
  <c r="I104" i="4" s="1"/>
  <c r="H105" i="4" s="1"/>
  <c r="K105" i="4" s="1"/>
  <c r="L105" i="4" s="1"/>
  <c r="AI94" i="4"/>
  <c r="AM94" i="4" s="1"/>
  <c r="AN94" i="4" s="1"/>
  <c r="AQ94" i="4" s="1"/>
  <c r="J104" i="4" l="1"/>
  <c r="M104" i="4" s="1"/>
  <c r="AB167" i="15" s="1"/>
  <c r="F105" i="4"/>
  <c r="E105" i="4" s="1"/>
  <c r="I105" i="4" s="1"/>
  <c r="H106" i="4" s="1"/>
  <c r="K106" i="4" s="1"/>
  <c r="L106" i="4" s="1"/>
  <c r="E103" i="12"/>
  <c r="F103" i="12" s="1"/>
  <c r="H103" i="12" s="1"/>
  <c r="P104" i="4"/>
  <c r="AT94" i="4"/>
  <c r="AF91" i="15"/>
  <c r="AJ95" i="4"/>
  <c r="AL95" i="4"/>
  <c r="AO95" i="4" s="1"/>
  <c r="AP95" i="4" s="1"/>
  <c r="F106" i="4" l="1"/>
  <c r="E106" i="4" s="1"/>
  <c r="J105" i="4"/>
  <c r="M105" i="4" s="1"/>
  <c r="P105" i="4" s="1"/>
  <c r="AI95" i="4"/>
  <c r="AM95" i="4" s="1"/>
  <c r="AJ96" i="4" s="1"/>
  <c r="E104" i="12"/>
  <c r="F104" i="12" s="1"/>
  <c r="H104" i="12" s="1"/>
  <c r="AB178" i="15" l="1"/>
  <c r="I106" i="4"/>
  <c r="H107" i="4" s="1"/>
  <c r="K107" i="4" s="1"/>
  <c r="L107" i="4" s="1"/>
  <c r="AN95" i="4"/>
  <c r="AQ95" i="4" s="1"/>
  <c r="AT95" i="4" s="1"/>
  <c r="AL96" i="4"/>
  <c r="AO96" i="4" s="1"/>
  <c r="AP96" i="4" s="1"/>
  <c r="AF93" i="15" l="1"/>
  <c r="J106" i="4"/>
  <c r="M106" i="4" s="1"/>
  <c r="AB190" i="15" s="1"/>
  <c r="F107" i="4"/>
  <c r="E107" i="4" s="1"/>
  <c r="I107" i="4"/>
  <c r="F108" i="4" s="1"/>
  <c r="E105" i="12"/>
  <c r="F105" i="12" s="1"/>
  <c r="H105" i="12" s="1"/>
  <c r="P106" i="4"/>
  <c r="AI96" i="4"/>
  <c r="AM96" i="4" s="1"/>
  <c r="AN96" i="4" s="1"/>
  <c r="AQ96" i="4" s="1"/>
  <c r="AT96" i="4" s="1"/>
  <c r="H108" i="4" l="1"/>
  <c r="K108" i="4" s="1"/>
  <c r="L108" i="4" s="1"/>
  <c r="J107" i="4"/>
  <c r="M107" i="4" s="1"/>
  <c r="AB200" i="15" s="1"/>
  <c r="AL97" i="4"/>
  <c r="AO97" i="4" s="1"/>
  <c r="AP97" i="4" s="1"/>
  <c r="AJ97" i="4"/>
  <c r="AI97" i="4" s="1"/>
  <c r="AM97" i="4" s="1"/>
  <c r="AJ98" i="4" s="1"/>
  <c r="AF99" i="15"/>
  <c r="E108" i="4"/>
  <c r="I108" i="4" s="1"/>
  <c r="P107" i="4"/>
  <c r="E106" i="12"/>
  <c r="F106" i="12" s="1"/>
  <c r="H106" i="12" s="1"/>
  <c r="AL98" i="4" l="1"/>
  <c r="AO98" i="4" s="1"/>
  <c r="AP98" i="4" s="1"/>
  <c r="AN97" i="4"/>
  <c r="AQ97" i="4" s="1"/>
  <c r="F109" i="4"/>
  <c r="J108" i="4"/>
  <c r="M108" i="4" s="1"/>
  <c r="H109" i="4"/>
  <c r="K109" i="4" s="1"/>
  <c r="L109" i="4" s="1"/>
  <c r="AI98" i="4" l="1"/>
  <c r="AM98" i="4" s="1"/>
  <c r="AJ99" i="4" s="1"/>
  <c r="E107" i="12"/>
  <c r="F107" i="12" s="1"/>
  <c r="H107" i="12" s="1"/>
  <c r="AB188" i="15"/>
  <c r="AT97" i="4"/>
  <c r="AF106" i="15"/>
  <c r="E109" i="4"/>
  <c r="I109" i="4" s="1"/>
  <c r="J109" i="4" s="1"/>
  <c r="M109" i="4" s="1"/>
  <c r="AB187" i="15" s="1"/>
  <c r="P108" i="4"/>
  <c r="AL99" i="4" l="1"/>
  <c r="AO99" i="4" s="1"/>
  <c r="AP99" i="4" s="1"/>
  <c r="AN98" i="4"/>
  <c r="AQ98" i="4" s="1"/>
  <c r="H110" i="4"/>
  <c r="K110" i="4" s="1"/>
  <c r="L110" i="4" s="1"/>
  <c r="F110" i="4"/>
  <c r="P109" i="4"/>
  <c r="E108" i="12"/>
  <c r="F108" i="12" s="1"/>
  <c r="H108" i="12" s="1"/>
  <c r="AI99" i="4" l="1"/>
  <c r="AM99" i="4" s="1"/>
  <c r="AL100" i="4" s="1"/>
  <c r="AO100" i="4" s="1"/>
  <c r="AP100" i="4" s="1"/>
  <c r="AT98" i="4"/>
  <c r="AF112" i="15"/>
  <c r="E110" i="4"/>
  <c r="I110" i="4" s="1"/>
  <c r="AJ100" i="4" l="1"/>
  <c r="AI100" i="4" s="1"/>
  <c r="AN99" i="4"/>
  <c r="AQ99" i="4" s="1"/>
  <c r="F111" i="4"/>
  <c r="H111" i="4"/>
  <c r="K111" i="4" s="1"/>
  <c r="L111" i="4" s="1"/>
  <c r="J110" i="4"/>
  <c r="M110" i="4" s="1"/>
  <c r="AB197" i="15" s="1"/>
  <c r="AT99" i="4" l="1"/>
  <c r="AF117" i="15"/>
  <c r="AM100" i="4"/>
  <c r="AL101" i="4" s="1"/>
  <c r="AO101" i="4" s="1"/>
  <c r="AP101" i="4" s="1"/>
  <c r="E109" i="12"/>
  <c r="F109" i="12" s="1"/>
  <c r="H109" i="12" s="1"/>
  <c r="P110" i="4"/>
  <c r="E111" i="4"/>
  <c r="I111" i="4" s="1"/>
  <c r="AN100" i="4"/>
  <c r="AQ100" i="4" s="1"/>
  <c r="AJ101" i="4"/>
  <c r="AT100" i="4" l="1"/>
  <c r="AF123" i="15"/>
  <c r="J111" i="4"/>
  <c r="M111" i="4" s="1"/>
  <c r="AB208" i="15" s="1"/>
  <c r="H112" i="4"/>
  <c r="K112" i="4" s="1"/>
  <c r="L112" i="4" s="1"/>
  <c r="F112" i="4"/>
  <c r="AI101" i="4"/>
  <c r="AM101" i="4" s="1"/>
  <c r="E112" i="4" l="1"/>
  <c r="I112" i="4" s="1"/>
  <c r="P111" i="4"/>
  <c r="E110" i="12"/>
  <c r="F110" i="12" s="1"/>
  <c r="H110" i="12" s="1"/>
  <c r="AN101" i="4"/>
  <c r="AQ101" i="4" s="1"/>
  <c r="AL102" i="4"/>
  <c r="AO102" i="4" s="1"/>
  <c r="AP102" i="4" s="1"/>
  <c r="AJ102" i="4"/>
  <c r="AT101" i="4" l="1"/>
  <c r="AF129" i="15"/>
  <c r="AI102" i="4"/>
  <c r="AM102" i="4" s="1"/>
  <c r="H113" i="4"/>
  <c r="K113" i="4" s="1"/>
  <c r="L113" i="4" s="1"/>
  <c r="F113" i="4"/>
  <c r="J112" i="4"/>
  <c r="M112" i="4" s="1"/>
  <c r="AB218" i="15" s="1"/>
  <c r="E113" i="4" l="1"/>
  <c r="I113" i="4" s="1"/>
  <c r="P112" i="4"/>
  <c r="E111" i="12"/>
  <c r="F111" i="12" s="1"/>
  <c r="H111" i="12" s="1"/>
  <c r="AN102" i="4"/>
  <c r="AQ102" i="4" s="1"/>
  <c r="AJ103" i="4"/>
  <c r="AL103" i="4"/>
  <c r="AO103" i="4" s="1"/>
  <c r="AP103" i="4" s="1"/>
  <c r="AT102" i="4" l="1"/>
  <c r="AF142" i="15"/>
  <c r="J113" i="4"/>
  <c r="M113" i="4" s="1"/>
  <c r="AB228" i="15" s="1"/>
  <c r="F114" i="4"/>
  <c r="H114" i="4"/>
  <c r="K114" i="4" s="1"/>
  <c r="L114" i="4" s="1"/>
  <c r="AI103" i="4"/>
  <c r="AM103" i="4" s="1"/>
  <c r="AJ104" i="4" s="1"/>
  <c r="AL104" i="4" l="1"/>
  <c r="AO104" i="4" s="1"/>
  <c r="AP104" i="4" s="1"/>
  <c r="E114" i="4"/>
  <c r="I114" i="4" s="1"/>
  <c r="H115" i="4" s="1"/>
  <c r="K115" i="4" s="1"/>
  <c r="L115" i="4" s="1"/>
  <c r="AN103" i="4"/>
  <c r="AQ103" i="4" s="1"/>
  <c r="E112" i="12"/>
  <c r="F112" i="12" s="1"/>
  <c r="H112" i="12" s="1"/>
  <c r="P113" i="4"/>
  <c r="AT103" i="4" l="1"/>
  <c r="AF149" i="15"/>
  <c r="AI104" i="4"/>
  <c r="AM104" i="4" s="1"/>
  <c r="AN104" i="4" s="1"/>
  <c r="AQ104" i="4" s="1"/>
  <c r="J114" i="4"/>
  <c r="M114" i="4" s="1"/>
  <c r="F115" i="4"/>
  <c r="E115" i="4" s="1"/>
  <c r="I115" i="4" s="1"/>
  <c r="F116" i="4" s="1"/>
  <c r="P114" i="4" l="1"/>
  <c r="AB231" i="15"/>
  <c r="AT104" i="4"/>
  <c r="AF156" i="15"/>
  <c r="E113" i="12"/>
  <c r="F113" i="12" s="1"/>
  <c r="H113" i="12" s="1"/>
  <c r="AL105" i="4"/>
  <c r="AO105" i="4" s="1"/>
  <c r="AP105" i="4" s="1"/>
  <c r="AJ105" i="4"/>
  <c r="J115" i="4"/>
  <c r="M115" i="4" s="1"/>
  <c r="H116" i="4"/>
  <c r="K116" i="4" s="1"/>
  <c r="L116" i="4" s="1"/>
  <c r="E114" i="12" l="1"/>
  <c r="F114" i="12" s="1"/>
  <c r="H114" i="12" s="1"/>
  <c r="AB237" i="15"/>
  <c r="AI105" i="4"/>
  <c r="AM105" i="4" s="1"/>
  <c r="AL106" i="4" s="1"/>
  <c r="AO106" i="4" s="1"/>
  <c r="AP106" i="4" s="1"/>
  <c r="P115" i="4"/>
  <c r="E116" i="4"/>
  <c r="I116" i="4" s="1"/>
  <c r="F117" i="4" s="1"/>
  <c r="J116" i="4" l="1"/>
  <c r="M116" i="4" s="1"/>
  <c r="AJ106" i="4"/>
  <c r="AI106" i="4" s="1"/>
  <c r="AN105" i="4"/>
  <c r="AQ105" i="4" s="1"/>
  <c r="H117" i="4"/>
  <c r="K117" i="4" s="1"/>
  <c r="L117" i="4" s="1"/>
  <c r="P116" i="4" l="1"/>
  <c r="AB246" i="15"/>
  <c r="E115" i="12"/>
  <c r="F115" i="12" s="1"/>
  <c r="H115" i="12" s="1"/>
  <c r="AT105" i="4"/>
  <c r="AF164" i="15"/>
  <c r="AM106" i="4"/>
  <c r="AL107" i="4" s="1"/>
  <c r="AO107" i="4" s="1"/>
  <c r="AP107" i="4" s="1"/>
  <c r="E117" i="4"/>
  <c r="I117" i="4" s="1"/>
  <c r="J117" i="4" s="1"/>
  <c r="M117" i="4" s="1"/>
  <c r="AB255" i="15" s="1"/>
  <c r="AN106" i="4" l="1"/>
  <c r="AQ106" i="4" s="1"/>
  <c r="AF176" i="15" s="1"/>
  <c r="AT106" i="4"/>
  <c r="AJ107" i="4"/>
  <c r="AI107" i="4" s="1"/>
  <c r="AM107" i="4" s="1"/>
  <c r="AJ108" i="4" s="1"/>
  <c r="F118" i="4"/>
  <c r="H118" i="4"/>
  <c r="K118" i="4" s="1"/>
  <c r="L118" i="4" s="1"/>
  <c r="E116" i="12"/>
  <c r="F116" i="12" s="1"/>
  <c r="H116" i="12" s="1"/>
  <c r="P117" i="4"/>
  <c r="E118" i="4" l="1"/>
  <c r="I118" i="4" s="1"/>
  <c r="F119" i="4" s="1"/>
  <c r="AN107" i="4"/>
  <c r="AQ107" i="4" s="1"/>
  <c r="AL108" i="4"/>
  <c r="AO108" i="4" s="1"/>
  <c r="AP108" i="4" s="1"/>
  <c r="AT107" i="4" l="1"/>
  <c r="AF186" i="15"/>
  <c r="H119" i="4"/>
  <c r="K119" i="4" s="1"/>
  <c r="L119" i="4" s="1"/>
  <c r="J118" i="4"/>
  <c r="M118" i="4" s="1"/>
  <c r="P118" i="4" s="1"/>
  <c r="AI108" i="4"/>
  <c r="AM108" i="4" s="1"/>
  <c r="AN108" i="4" s="1"/>
  <c r="AQ108" i="4" s="1"/>
  <c r="E119" i="4" l="1"/>
  <c r="I119" i="4" s="1"/>
  <c r="AT108" i="4"/>
  <c r="AF177" i="15"/>
  <c r="E117" i="12"/>
  <c r="F117" i="12" s="1"/>
  <c r="H117" i="12" s="1"/>
  <c r="AB265" i="15"/>
  <c r="J119" i="4"/>
  <c r="M119" i="4" s="1"/>
  <c r="AB273" i="15" s="1"/>
  <c r="F120" i="4"/>
  <c r="H120" i="4"/>
  <c r="K120" i="4" s="1"/>
  <c r="L120" i="4" s="1"/>
  <c r="AL109" i="4"/>
  <c r="AO109" i="4" s="1"/>
  <c r="AP109" i="4" s="1"/>
  <c r="AJ109" i="4"/>
  <c r="E120" i="4" l="1"/>
  <c r="I120" i="4" s="1"/>
  <c r="P119" i="4"/>
  <c r="E118" i="12"/>
  <c r="F118" i="12" s="1"/>
  <c r="H118" i="12" s="1"/>
  <c r="AI109" i="4"/>
  <c r="AM109" i="4" s="1"/>
  <c r="AN109" i="4" s="1"/>
  <c r="AQ109" i="4" s="1"/>
  <c r="AT109" i="4" l="1"/>
  <c r="AF178" i="15"/>
  <c r="AL110" i="4"/>
  <c r="AO110" i="4" s="1"/>
  <c r="AP110" i="4" s="1"/>
  <c r="AJ110" i="4"/>
  <c r="J120" i="4"/>
  <c r="M120" i="4" s="1"/>
  <c r="AB281" i="15" s="1"/>
  <c r="H121" i="4"/>
  <c r="K121" i="4" s="1"/>
  <c r="L121" i="4" s="1"/>
  <c r="F121" i="4"/>
  <c r="AI110" i="4" l="1"/>
  <c r="AM110" i="4" s="1"/>
  <c r="AN110" i="4" s="1"/>
  <c r="AQ110" i="4" s="1"/>
  <c r="E121" i="4"/>
  <c r="I121" i="4" s="1"/>
  <c r="F122" i="4" s="1"/>
  <c r="P120" i="4"/>
  <c r="E119" i="12"/>
  <c r="F119" i="12" s="1"/>
  <c r="H119" i="12" s="1"/>
  <c r="AJ111" i="4" l="1"/>
  <c r="AL111" i="4"/>
  <c r="AO111" i="4" s="1"/>
  <c r="AP111" i="4" s="1"/>
  <c r="AT110" i="4"/>
  <c r="AF187" i="15"/>
  <c r="H122" i="4"/>
  <c r="K122" i="4" s="1"/>
  <c r="L122" i="4" s="1"/>
  <c r="J121" i="4"/>
  <c r="M121" i="4" s="1"/>
  <c r="AB287" i="15" s="1"/>
  <c r="AI111" i="4" l="1"/>
  <c r="AM111" i="4" s="1"/>
  <c r="AJ112" i="4" s="1"/>
  <c r="E122" i="4"/>
  <c r="I122" i="4" s="1"/>
  <c r="P121" i="4"/>
  <c r="E120" i="12"/>
  <c r="F120" i="12" s="1"/>
  <c r="H120" i="12" s="1"/>
  <c r="AL112" i="4" l="1"/>
  <c r="AO112" i="4" s="1"/>
  <c r="AP112" i="4" s="1"/>
  <c r="AN111" i="4"/>
  <c r="AQ111" i="4" s="1"/>
  <c r="AT111" i="4" s="1"/>
  <c r="H123" i="4"/>
  <c r="K123" i="4" s="1"/>
  <c r="L123" i="4" s="1"/>
  <c r="F123" i="4"/>
  <c r="J122" i="4"/>
  <c r="M122" i="4" s="1"/>
  <c r="AB52" i="15" s="1"/>
  <c r="AI112" i="4" l="1"/>
  <c r="AM112" i="4" s="1"/>
  <c r="AL113" i="4" s="1"/>
  <c r="AO113" i="4" s="1"/>
  <c r="AP113" i="4" s="1"/>
  <c r="AF194" i="15"/>
  <c r="P122" i="4"/>
  <c r="E121" i="12"/>
  <c r="F121" i="12" s="1"/>
  <c r="H121" i="12" s="1"/>
  <c r="E123" i="4"/>
  <c r="I123" i="4" s="1"/>
  <c r="AJ113" i="4" l="1"/>
  <c r="AI113" i="4" s="1"/>
  <c r="AN112" i="4"/>
  <c r="AQ112" i="4" s="1"/>
  <c r="AT112" i="4" s="1"/>
  <c r="H124" i="4"/>
  <c r="K124" i="4" s="1"/>
  <c r="L124" i="4" s="1"/>
  <c r="F124" i="4"/>
  <c r="J123" i="4"/>
  <c r="M123" i="4" s="1"/>
  <c r="AB234" i="15" s="1"/>
  <c r="E124" i="4" l="1"/>
  <c r="AM113" i="4"/>
  <c r="AN113" i="4" s="1"/>
  <c r="AQ113" i="4" s="1"/>
  <c r="AT113" i="4" s="1"/>
  <c r="AF202" i="15"/>
  <c r="E122" i="12"/>
  <c r="F122" i="12" s="1"/>
  <c r="H122" i="12" s="1"/>
  <c r="P123" i="4"/>
  <c r="I124" i="4"/>
  <c r="AF212" i="15" l="1"/>
  <c r="AJ114" i="4"/>
  <c r="AL114" i="4"/>
  <c r="AO114" i="4" s="1"/>
  <c r="AP114" i="4" s="1"/>
  <c r="J124" i="4"/>
  <c r="M124" i="4" s="1"/>
  <c r="AB242" i="15" s="1"/>
  <c r="H125" i="4"/>
  <c r="K125" i="4" s="1"/>
  <c r="L125" i="4" s="1"/>
  <c r="F125" i="4"/>
  <c r="AI114" i="4" l="1"/>
  <c r="AM114" i="4" s="1"/>
  <c r="AJ115" i="4" s="1"/>
  <c r="AN114" i="4"/>
  <c r="AQ114" i="4" s="1"/>
  <c r="AT114" i="4" s="1"/>
  <c r="AL115" i="4"/>
  <c r="AO115" i="4" s="1"/>
  <c r="AP115" i="4" s="1"/>
  <c r="E125" i="4"/>
  <c r="I125" i="4" s="1"/>
  <c r="E123" i="12"/>
  <c r="F123" i="12" s="1"/>
  <c r="H123" i="12" s="1"/>
  <c r="P124" i="4"/>
  <c r="AI115" i="4" l="1"/>
  <c r="AM115" i="4" s="1"/>
  <c r="AL116" i="4" s="1"/>
  <c r="AO116" i="4" s="1"/>
  <c r="AP116" i="4" s="1"/>
  <c r="AF217" i="15"/>
  <c r="J125" i="4"/>
  <c r="M125" i="4" s="1"/>
  <c r="AB251" i="15" s="1"/>
  <c r="F126" i="4"/>
  <c r="H126" i="4"/>
  <c r="K126" i="4" s="1"/>
  <c r="L126" i="4" s="1"/>
  <c r="AJ116" i="4" l="1"/>
  <c r="AI116" i="4" s="1"/>
  <c r="AN115" i="4"/>
  <c r="AQ115" i="4" s="1"/>
  <c r="AT115" i="4" s="1"/>
  <c r="E126" i="4"/>
  <c r="I126" i="4" s="1"/>
  <c r="E124" i="12"/>
  <c r="F124" i="12" s="1"/>
  <c r="H124" i="12" s="1"/>
  <c r="P125" i="4"/>
  <c r="AF223" i="15" l="1"/>
  <c r="AM116" i="4"/>
  <c r="AN116" i="4" s="1"/>
  <c r="AQ116" i="4" s="1"/>
  <c r="F127" i="4"/>
  <c r="H127" i="4"/>
  <c r="K127" i="4" s="1"/>
  <c r="L127" i="4" s="1"/>
  <c r="J126" i="4"/>
  <c r="M126" i="4" s="1"/>
  <c r="AB267" i="15" s="1"/>
  <c r="AL117" i="4"/>
  <c r="AO117" i="4" s="1"/>
  <c r="AP117" i="4" s="1"/>
  <c r="AJ117" i="4" l="1"/>
  <c r="AI117" i="4" s="1"/>
  <c r="AM117" i="4" s="1"/>
  <c r="AT116" i="4"/>
  <c r="AF231" i="15"/>
  <c r="E127" i="4"/>
  <c r="I127" i="4" s="1"/>
  <c r="F128" i="4" s="1"/>
  <c r="P126" i="4"/>
  <c r="E125" i="12"/>
  <c r="F125" i="12" s="1"/>
  <c r="H125" i="12" s="1"/>
  <c r="H128" i="4" l="1"/>
  <c r="K128" i="4" s="1"/>
  <c r="L128" i="4" s="1"/>
  <c r="J127" i="4"/>
  <c r="M127" i="4" s="1"/>
  <c r="AL118" i="4"/>
  <c r="AO118" i="4" s="1"/>
  <c r="AP118" i="4" s="1"/>
  <c r="AN117" i="4"/>
  <c r="AQ117" i="4" s="1"/>
  <c r="AJ118" i="4"/>
  <c r="E128" i="4" l="1"/>
  <c r="I128" i="4" s="1"/>
  <c r="J128" i="4" s="1"/>
  <c r="M128" i="4" s="1"/>
  <c r="AB283" i="15" s="1"/>
  <c r="E126" i="12"/>
  <c r="F126" i="12" s="1"/>
  <c r="H126" i="12" s="1"/>
  <c r="AB275" i="15"/>
  <c r="AT117" i="4"/>
  <c r="AF247" i="15"/>
  <c r="P127" i="4"/>
  <c r="F129" i="4"/>
  <c r="H129" i="4"/>
  <c r="K129" i="4" s="1"/>
  <c r="L129" i="4" s="1"/>
  <c r="AI118" i="4"/>
  <c r="AM118" i="4" s="1"/>
  <c r="E129" i="4" l="1"/>
  <c r="I129" i="4" s="1"/>
  <c r="P128" i="4"/>
  <c r="E127" i="12"/>
  <c r="F127" i="12" s="1"/>
  <c r="H127" i="12" s="1"/>
  <c r="AN118" i="4"/>
  <c r="AQ118" i="4" s="1"/>
  <c r="AJ119" i="4"/>
  <c r="AL119" i="4"/>
  <c r="AO119" i="4" s="1"/>
  <c r="AP119" i="4" s="1"/>
  <c r="AT118" i="4" l="1"/>
  <c r="AF256" i="15"/>
  <c r="F130" i="4"/>
  <c r="H130" i="4"/>
  <c r="K130" i="4" s="1"/>
  <c r="L130" i="4" s="1"/>
  <c r="J129" i="4"/>
  <c r="M129" i="4" s="1"/>
  <c r="AB288" i="15" s="1"/>
  <c r="AI119" i="4"/>
  <c r="AM119" i="4" s="1"/>
  <c r="AL120" i="4" s="1"/>
  <c r="AO120" i="4" s="1"/>
  <c r="AP120" i="4" s="1"/>
  <c r="E128" i="12" l="1"/>
  <c r="F128" i="12" s="1"/>
  <c r="H128" i="12" s="1"/>
  <c r="P129" i="4"/>
  <c r="E130" i="4"/>
  <c r="I130" i="4" s="1"/>
  <c r="AN119" i="4"/>
  <c r="AQ119" i="4" s="1"/>
  <c r="AJ120" i="4"/>
  <c r="AI120" i="4" s="1"/>
  <c r="AT119" i="4" l="1"/>
  <c r="AF268" i="15"/>
  <c r="J130" i="4"/>
  <c r="M130" i="4" s="1"/>
  <c r="AB293" i="15" s="1"/>
  <c r="F131" i="4"/>
  <c r="H131" i="4"/>
  <c r="K131" i="4" s="1"/>
  <c r="L131" i="4" s="1"/>
  <c r="AM120" i="4"/>
  <c r="AL121" i="4" s="1"/>
  <c r="AO121" i="4" s="1"/>
  <c r="AN120" i="4" l="1"/>
  <c r="AQ120" i="4" s="1"/>
  <c r="AT120" i="4" s="1"/>
  <c r="AJ121" i="4"/>
  <c r="AI121" i="4" s="1"/>
  <c r="E131" i="4"/>
  <c r="I131" i="4" s="1"/>
  <c r="P130" i="4"/>
  <c r="E129" i="12"/>
  <c r="F129" i="12" s="1"/>
  <c r="H129" i="12" s="1"/>
  <c r="AP121" i="4"/>
  <c r="AF279" i="15" l="1"/>
  <c r="AM121" i="4"/>
  <c r="AN121" i="4" s="1"/>
  <c r="AQ121" i="4" s="1"/>
  <c r="J131" i="4"/>
  <c r="M131" i="4" s="1"/>
  <c r="AB301" i="15" s="1"/>
  <c r="F132" i="4"/>
  <c r="H132" i="4"/>
  <c r="K132" i="4" s="1"/>
  <c r="L132" i="4" s="1"/>
  <c r="AJ122" i="4" l="1"/>
  <c r="AL122" i="4"/>
  <c r="AO122" i="4" s="1"/>
  <c r="AP122" i="4" s="1"/>
  <c r="AT121" i="4"/>
  <c r="AF284" i="15"/>
  <c r="E132" i="4"/>
  <c r="I132" i="4" s="1"/>
  <c r="P131" i="4"/>
  <c r="E130" i="12"/>
  <c r="F130" i="12" s="1"/>
  <c r="H130" i="12" s="1"/>
  <c r="AI122" i="4" l="1"/>
  <c r="AM122" i="4" s="1"/>
  <c r="AN122" i="4" s="1"/>
  <c r="AQ122" i="4" s="1"/>
  <c r="F133" i="4"/>
  <c r="H133" i="4"/>
  <c r="K133" i="4" s="1"/>
  <c r="L133" i="4" s="1"/>
  <c r="J132" i="4"/>
  <c r="M132" i="4" s="1"/>
  <c r="AB310" i="15" s="1"/>
  <c r="AJ123" i="4" l="1"/>
  <c r="AL123" i="4"/>
  <c r="AO123" i="4" s="1"/>
  <c r="AP123" i="4" s="1"/>
  <c r="AT122" i="4"/>
  <c r="AF82" i="15"/>
  <c r="P132" i="4"/>
  <c r="E131" i="12"/>
  <c r="F131" i="12" s="1"/>
  <c r="H131" i="12" s="1"/>
  <c r="E133" i="4"/>
  <c r="I133" i="4" s="1"/>
  <c r="AI123" i="4" l="1"/>
  <c r="AM123" i="4" s="1"/>
  <c r="J133" i="4"/>
  <c r="M133" i="4" s="1"/>
  <c r="AB320" i="15" s="1"/>
  <c r="H134" i="4"/>
  <c r="K134" i="4" s="1"/>
  <c r="L134" i="4" s="1"/>
  <c r="F134" i="4"/>
  <c r="AN123" i="4"/>
  <c r="AQ123" i="4" s="1"/>
  <c r="AJ124" i="4"/>
  <c r="AL124" i="4"/>
  <c r="AO124" i="4" s="1"/>
  <c r="AP124" i="4" s="1"/>
  <c r="AT123" i="4" l="1"/>
  <c r="AF224" i="15"/>
  <c r="E134" i="4"/>
  <c r="I134" i="4" s="1"/>
  <c r="H135" i="4" s="1"/>
  <c r="K135" i="4" s="1"/>
  <c r="L135" i="4" s="1"/>
  <c r="P133" i="4"/>
  <c r="E132" i="12"/>
  <c r="F132" i="12" s="1"/>
  <c r="H132" i="12" s="1"/>
  <c r="AI124" i="4"/>
  <c r="AM124" i="4" s="1"/>
  <c r="AL125" i="4" s="1"/>
  <c r="AO125" i="4" s="1"/>
  <c r="J134" i="4" l="1"/>
  <c r="M134" i="4" s="1"/>
  <c r="F135" i="4"/>
  <c r="E135" i="4" s="1"/>
  <c r="AJ125" i="4"/>
  <c r="AI125" i="4" s="1"/>
  <c r="AN124" i="4"/>
  <c r="AQ124" i="4" s="1"/>
  <c r="AP125" i="4"/>
  <c r="I135" i="4" l="1"/>
  <c r="J135" i="4" s="1"/>
  <c r="M135" i="4" s="1"/>
  <c r="AB341" i="15" s="1"/>
  <c r="AT124" i="4"/>
  <c r="AF234" i="15"/>
  <c r="P134" i="4"/>
  <c r="AB334" i="15"/>
  <c r="E133" i="12"/>
  <c r="F133" i="12" s="1"/>
  <c r="H133" i="12" s="1"/>
  <c r="AM125" i="4"/>
  <c r="AL126" i="4" s="1"/>
  <c r="AO126" i="4" s="1"/>
  <c r="AP126" i="4" s="1"/>
  <c r="F136" i="4" l="1"/>
  <c r="E134" i="12"/>
  <c r="F134" i="12" s="1"/>
  <c r="H134" i="12" s="1"/>
  <c r="P135" i="4"/>
  <c r="H136" i="4"/>
  <c r="K136" i="4" s="1"/>
  <c r="L136" i="4" s="1"/>
  <c r="AN125" i="4"/>
  <c r="AQ125" i="4" s="1"/>
  <c r="AJ126" i="4"/>
  <c r="AI126" i="4" s="1"/>
  <c r="AM126" i="4" s="1"/>
  <c r="AL127" i="4" s="1"/>
  <c r="AO127" i="4" s="1"/>
  <c r="AP127" i="4" s="1"/>
  <c r="E136" i="4" l="1"/>
  <c r="I136" i="4" s="1"/>
  <c r="H137" i="4" s="1"/>
  <c r="K137" i="4" s="1"/>
  <c r="L137" i="4" s="1"/>
  <c r="AT125" i="4"/>
  <c r="AF249" i="15"/>
  <c r="AJ127" i="4"/>
  <c r="AI127" i="4" s="1"/>
  <c r="AN126" i="4"/>
  <c r="AQ126" i="4" s="1"/>
  <c r="F137" i="4" l="1"/>
  <c r="E137" i="4" s="1"/>
  <c r="J136" i="4"/>
  <c r="M136" i="4" s="1"/>
  <c r="AB353" i="15" s="1"/>
  <c r="AT126" i="4"/>
  <c r="AF263" i="15"/>
  <c r="AM127" i="4"/>
  <c r="AL128" i="4" s="1"/>
  <c r="AO128" i="4" s="1"/>
  <c r="AP128" i="4" s="1"/>
  <c r="P136" i="4" l="1"/>
  <c r="E135" i="12"/>
  <c r="F135" i="12" s="1"/>
  <c r="H135" i="12" s="1"/>
  <c r="I137" i="4"/>
  <c r="AJ128" i="4"/>
  <c r="AI128" i="4" s="1"/>
  <c r="AN127" i="4"/>
  <c r="AQ127" i="4" s="1"/>
  <c r="J137" i="4" l="1"/>
  <c r="M137" i="4" s="1"/>
  <c r="H138" i="4"/>
  <c r="K138" i="4" s="1"/>
  <c r="L138" i="4" s="1"/>
  <c r="F138" i="4"/>
  <c r="AT127" i="4"/>
  <c r="AF276" i="15"/>
  <c r="AM128" i="4"/>
  <c r="E138" i="4" l="1"/>
  <c r="I138" i="4" s="1"/>
  <c r="AB361" i="15"/>
  <c r="E136" i="12"/>
  <c r="F136" i="12" s="1"/>
  <c r="H136" i="12" s="1"/>
  <c r="P137" i="4"/>
  <c r="AN128" i="4"/>
  <c r="AQ128" i="4" s="1"/>
  <c r="AL129" i="4"/>
  <c r="AO129" i="4" s="1"/>
  <c r="AP129" i="4" s="1"/>
  <c r="AJ129" i="4"/>
  <c r="F139" i="4" l="1"/>
  <c r="J138" i="4"/>
  <c r="M138" i="4" s="1"/>
  <c r="H139" i="4"/>
  <c r="K139" i="4" s="1"/>
  <c r="L139" i="4" s="1"/>
  <c r="AT128" i="4"/>
  <c r="AF283" i="15"/>
  <c r="AI129" i="4"/>
  <c r="AM129" i="4" s="1"/>
  <c r="AL130" i="4" s="1"/>
  <c r="AO130" i="4" s="1"/>
  <c r="AP130" i="4" s="1"/>
  <c r="E137" i="12" l="1"/>
  <c r="F137" i="12" s="1"/>
  <c r="H137" i="12" s="1"/>
  <c r="P138" i="4"/>
  <c r="AB375" i="15"/>
  <c r="E139" i="4"/>
  <c r="I139" i="4" s="1"/>
  <c r="AJ130" i="4"/>
  <c r="AI130" i="4" s="1"/>
  <c r="AN129" i="4"/>
  <c r="AQ129" i="4" s="1"/>
  <c r="J139" i="4" l="1"/>
  <c r="M139" i="4" s="1"/>
  <c r="H140" i="4"/>
  <c r="K140" i="4" s="1"/>
  <c r="L140" i="4" s="1"/>
  <c r="F140" i="4"/>
  <c r="E140" i="4" s="1"/>
  <c r="I140" i="4" s="1"/>
  <c r="J140" i="4" s="1"/>
  <c r="M140" i="4" s="1"/>
  <c r="AB398" i="15" s="1"/>
  <c r="AM130" i="4"/>
  <c r="AJ131" i="4" s="1"/>
  <c r="AT129" i="4"/>
  <c r="AF291" i="15"/>
  <c r="AN130" i="4"/>
  <c r="AQ130" i="4" s="1"/>
  <c r="F141" i="4" l="1"/>
  <c r="H141" i="4"/>
  <c r="K141" i="4" s="1"/>
  <c r="L141" i="4" s="1"/>
  <c r="AB385" i="15"/>
  <c r="P139" i="4"/>
  <c r="E138" i="12"/>
  <c r="F138" i="12" s="1"/>
  <c r="H138" i="12" s="1"/>
  <c r="AL131" i="4"/>
  <c r="AO131" i="4" s="1"/>
  <c r="AP131" i="4" s="1"/>
  <c r="E141" i="4"/>
  <c r="I141" i="4" s="1"/>
  <c r="AT130" i="4"/>
  <c r="AF297" i="15"/>
  <c r="E139" i="12"/>
  <c r="F139" i="12" s="1"/>
  <c r="H139" i="12" s="1"/>
  <c r="P140" i="4"/>
  <c r="AI131" i="4" l="1"/>
  <c r="AM131" i="4" s="1"/>
  <c r="AJ132" i="4" s="1"/>
  <c r="J141" i="4"/>
  <c r="M141" i="4" s="1"/>
  <c r="AB410" i="15" s="1"/>
  <c r="H142" i="4"/>
  <c r="K142" i="4" s="1"/>
  <c r="L142" i="4" s="1"/>
  <c r="F142" i="4"/>
  <c r="AL132" i="4"/>
  <c r="AO132" i="4" s="1"/>
  <c r="AP132" i="4" s="1"/>
  <c r="AN131" i="4"/>
  <c r="AQ131" i="4" s="1"/>
  <c r="E142" i="4" l="1"/>
  <c r="I142" i="4" s="1"/>
  <c r="H143" i="4" s="1"/>
  <c r="K143" i="4" s="1"/>
  <c r="L143" i="4" s="1"/>
  <c r="AT131" i="4"/>
  <c r="AF307" i="15"/>
  <c r="E140" i="12"/>
  <c r="F140" i="12" s="1"/>
  <c r="H140" i="12" s="1"/>
  <c r="P141" i="4"/>
  <c r="AI132" i="4"/>
  <c r="AM132" i="4" s="1"/>
  <c r="J142" i="4" l="1"/>
  <c r="M142" i="4" s="1"/>
  <c r="AB420" i="15" s="1"/>
  <c r="F143" i="4"/>
  <c r="E143" i="4" s="1"/>
  <c r="AL133" i="4"/>
  <c r="AO133" i="4" s="1"/>
  <c r="AP133" i="4" s="1"/>
  <c r="AJ133" i="4"/>
  <c r="AN132" i="4"/>
  <c r="AQ132" i="4" s="1"/>
  <c r="E141" i="12" l="1"/>
  <c r="F141" i="12" s="1"/>
  <c r="H141" i="12" s="1"/>
  <c r="P142" i="4"/>
  <c r="I143" i="4"/>
  <c r="AT132" i="4"/>
  <c r="AF322" i="15"/>
  <c r="AI133" i="4"/>
  <c r="AM133" i="4" s="1"/>
  <c r="AJ134" i="4" s="1"/>
  <c r="F144" i="4" l="1"/>
  <c r="H144" i="4"/>
  <c r="K144" i="4" s="1"/>
  <c r="L144" i="4" s="1"/>
  <c r="J143" i="4"/>
  <c r="M143" i="4" s="1"/>
  <c r="AL134" i="4"/>
  <c r="AO134" i="4" s="1"/>
  <c r="AP134" i="4" s="1"/>
  <c r="AN133" i="4"/>
  <c r="AQ133" i="4" s="1"/>
  <c r="AB431" i="15" l="1"/>
  <c r="P143" i="4"/>
  <c r="E142" i="12"/>
  <c r="F142" i="12" s="1"/>
  <c r="H142" i="12" s="1"/>
  <c r="E144" i="4"/>
  <c r="I144" i="4" s="1"/>
  <c r="AT133" i="4"/>
  <c r="AF335" i="15"/>
  <c r="AI134" i="4"/>
  <c r="AM134" i="4" s="1"/>
  <c r="AL135" i="4" s="1"/>
  <c r="AO135" i="4" s="1"/>
  <c r="AP135" i="4" s="1"/>
  <c r="J144" i="4" l="1"/>
  <c r="M144" i="4" s="1"/>
  <c r="H145" i="4"/>
  <c r="K145" i="4" s="1"/>
  <c r="L145" i="4" s="1"/>
  <c r="F145" i="4"/>
  <c r="AJ135" i="4"/>
  <c r="AI135" i="4" s="1"/>
  <c r="AN134" i="4"/>
  <c r="AQ134" i="4" s="1"/>
  <c r="E145" i="4" l="1"/>
  <c r="I145" i="4" s="1"/>
  <c r="AB439" i="15"/>
  <c r="E143" i="12"/>
  <c r="F143" i="12" s="1"/>
  <c r="H143" i="12" s="1"/>
  <c r="P144" i="4"/>
  <c r="AM135" i="4"/>
  <c r="AN135" i="4" s="1"/>
  <c r="AQ135" i="4" s="1"/>
  <c r="AT135" i="4" s="1"/>
  <c r="AT134" i="4"/>
  <c r="AF352" i="15"/>
  <c r="F146" i="4" l="1"/>
  <c r="J145" i="4"/>
  <c r="M145" i="4" s="1"/>
  <c r="H146" i="4"/>
  <c r="K146" i="4" s="1"/>
  <c r="L146" i="4" s="1"/>
  <c r="AJ136" i="4"/>
  <c r="AF364" i="15"/>
  <c r="AL136" i="4"/>
  <c r="AO136" i="4" s="1"/>
  <c r="AP136" i="4" s="1"/>
  <c r="AB443" i="15" l="1"/>
  <c r="E144" i="12"/>
  <c r="F144" i="12" s="1"/>
  <c r="H144" i="12" s="1"/>
  <c r="P145" i="4"/>
  <c r="E146" i="4"/>
  <c r="I146" i="4" s="1"/>
  <c r="AI136" i="4"/>
  <c r="AM136" i="4" s="1"/>
  <c r="AN136" i="4" s="1"/>
  <c r="AQ136" i="4" s="1"/>
  <c r="AT136" i="4" s="1"/>
  <c r="AF377" i="15" l="1"/>
  <c r="AL137" i="4"/>
  <c r="AO137" i="4" s="1"/>
  <c r="AP137" i="4" s="1"/>
  <c r="AJ137" i="4"/>
  <c r="J146" i="4"/>
  <c r="M146" i="4" s="1"/>
  <c r="H147" i="4"/>
  <c r="K147" i="4" s="1"/>
  <c r="L147" i="4" s="1"/>
  <c r="F147" i="4"/>
  <c r="E147" i="4" s="1"/>
  <c r="AI137" i="4" l="1"/>
  <c r="AM137" i="4" s="1"/>
  <c r="I147" i="4"/>
  <c r="AB450" i="15"/>
  <c r="E145" i="12"/>
  <c r="F145" i="12" s="1"/>
  <c r="H145" i="12" s="1"/>
  <c r="P146" i="4"/>
  <c r="AJ138" i="4" l="1"/>
  <c r="AN137" i="4"/>
  <c r="AQ137" i="4" s="1"/>
  <c r="AL138" i="4"/>
  <c r="AO138" i="4" s="1"/>
  <c r="AP138" i="4" s="1"/>
  <c r="F148" i="4"/>
  <c r="J147" i="4"/>
  <c r="M147" i="4" s="1"/>
  <c r="H148" i="4"/>
  <c r="K148" i="4" s="1"/>
  <c r="L148" i="4" s="1"/>
  <c r="AF385" i="15" l="1"/>
  <c r="AT137" i="4"/>
  <c r="AI138" i="4"/>
  <c r="AM138" i="4" s="1"/>
  <c r="AB451" i="15"/>
  <c r="E146" i="12"/>
  <c r="F146" i="12" s="1"/>
  <c r="H146" i="12" s="1"/>
  <c r="P147" i="4"/>
  <c r="E148" i="4"/>
  <c r="I148" i="4" s="1"/>
  <c r="AN138" i="4" l="1"/>
  <c r="AQ138" i="4" s="1"/>
  <c r="AL139" i="4"/>
  <c r="AO139" i="4" s="1"/>
  <c r="AP139" i="4" s="1"/>
  <c r="AJ139" i="4"/>
  <c r="AI139" i="4" s="1"/>
  <c r="AM139" i="4" s="1"/>
  <c r="AL140" i="4" s="1"/>
  <c r="AO140" i="4" s="1"/>
  <c r="AP140" i="4" s="1"/>
  <c r="F149" i="4"/>
  <c r="J148" i="4"/>
  <c r="M148" i="4" s="1"/>
  <c r="H149" i="4"/>
  <c r="K149" i="4" s="1"/>
  <c r="L149" i="4" s="1"/>
  <c r="AJ140" i="4"/>
  <c r="AI140" i="4" s="1"/>
  <c r="AN139" i="4"/>
  <c r="AQ139" i="4" s="1"/>
  <c r="AT139" i="4" s="1"/>
  <c r="AM140" i="4" l="1"/>
  <c r="AN140" i="4" s="1"/>
  <c r="AQ140" i="4"/>
  <c r="AF396" i="15"/>
  <c r="AT138" i="4"/>
  <c r="AF389" i="15"/>
  <c r="AB454" i="15"/>
  <c r="E147" i="12"/>
  <c r="F147" i="12" s="1"/>
  <c r="H147" i="12" s="1"/>
  <c r="P148" i="4"/>
  <c r="E149" i="4"/>
  <c r="I149" i="4" s="1"/>
  <c r="AT140" i="4"/>
  <c r="AF399" i="15"/>
  <c r="AL141" i="4"/>
  <c r="AO141" i="4" s="1"/>
  <c r="AP141" i="4" s="1"/>
  <c r="AJ141" i="4"/>
  <c r="H150" i="4" l="1"/>
  <c r="K150" i="4" s="1"/>
  <c r="L150" i="4" s="1"/>
  <c r="F150" i="4"/>
  <c r="J149" i="4"/>
  <c r="M149" i="4" s="1"/>
  <c r="AI141" i="4"/>
  <c r="AM141" i="4" s="1"/>
  <c r="AL142" i="4" s="1"/>
  <c r="AO142" i="4" s="1"/>
  <c r="AP142" i="4" s="1"/>
  <c r="E150" i="4" l="1"/>
  <c r="AB456" i="15"/>
  <c r="E148" i="12"/>
  <c r="F148" i="12" s="1"/>
  <c r="H148" i="12" s="1"/>
  <c r="P149" i="4"/>
  <c r="I150" i="4"/>
  <c r="AN141" i="4"/>
  <c r="AQ141" i="4" s="1"/>
  <c r="AT141" i="4" s="1"/>
  <c r="AJ142" i="4"/>
  <c r="AI142" i="4" s="1"/>
  <c r="AM142" i="4" s="1"/>
  <c r="AF400" i="15" l="1"/>
  <c r="J150" i="4"/>
  <c r="M150" i="4" s="1"/>
  <c r="F151" i="4"/>
  <c r="H151" i="4"/>
  <c r="K151" i="4" s="1"/>
  <c r="L151" i="4" s="1"/>
  <c r="AN142" i="4"/>
  <c r="AQ142" i="4" s="1"/>
  <c r="AJ143" i="4"/>
  <c r="AL143" i="4"/>
  <c r="AO143" i="4" s="1"/>
  <c r="AP143" i="4" s="1"/>
  <c r="E151" i="4" l="1"/>
  <c r="I151" i="4" s="1"/>
  <c r="J151" i="4" s="1"/>
  <c r="M151" i="4" s="1"/>
  <c r="AB460" i="15"/>
  <c r="P150" i="4"/>
  <c r="E149" i="12"/>
  <c r="F149" i="12" s="1"/>
  <c r="H149" i="12" s="1"/>
  <c r="AT142" i="4"/>
  <c r="AF404" i="15"/>
  <c r="AI143" i="4"/>
  <c r="AM143" i="4" s="1"/>
  <c r="H152" i="4" l="1"/>
  <c r="K152" i="4" s="1"/>
  <c r="L152" i="4" s="1"/>
  <c r="F152" i="4"/>
  <c r="E152" i="4" s="1"/>
  <c r="I152" i="4" s="1"/>
  <c r="P151" i="4"/>
  <c r="E150" i="12"/>
  <c r="F150" i="12" s="1"/>
  <c r="H150" i="12" s="1"/>
  <c r="AB462" i="15"/>
  <c r="AN143" i="4"/>
  <c r="AQ143" i="4" s="1"/>
  <c r="AJ144" i="4"/>
  <c r="AL144" i="4"/>
  <c r="AO144" i="4" s="1"/>
  <c r="AP144" i="4" s="1"/>
  <c r="H153" i="4" l="1"/>
  <c r="K153" i="4" s="1"/>
  <c r="L153" i="4" s="1"/>
  <c r="F153" i="4"/>
  <c r="E153" i="4" s="1"/>
  <c r="J152" i="4"/>
  <c r="M152" i="4" s="1"/>
  <c r="AT143" i="4"/>
  <c r="AF409" i="15"/>
  <c r="AI144" i="4"/>
  <c r="AM144" i="4" s="1"/>
  <c r="P152" i="4" l="1"/>
  <c r="E151" i="12"/>
  <c r="F151" i="12" s="1"/>
  <c r="H151" i="12" s="1"/>
  <c r="AB464" i="15"/>
  <c r="I153" i="4"/>
  <c r="AN144" i="4"/>
  <c r="AQ144" i="4" s="1"/>
  <c r="AJ145" i="4"/>
  <c r="AL145" i="4"/>
  <c r="AO145" i="4" s="1"/>
  <c r="AP145" i="4" s="1"/>
  <c r="J153" i="4" l="1"/>
  <c r="M153" i="4" s="1"/>
  <c r="H154" i="4"/>
  <c r="K154" i="4" s="1"/>
  <c r="L154" i="4" s="1"/>
  <c r="F154" i="4"/>
  <c r="E154" i="4" s="1"/>
  <c r="I154" i="4" s="1"/>
  <c r="AT144" i="4"/>
  <c r="AF413" i="15"/>
  <c r="AI145" i="4"/>
  <c r="AM145" i="4" s="1"/>
  <c r="F155" i="4" l="1"/>
  <c r="J154" i="4"/>
  <c r="M154" i="4" s="1"/>
  <c r="H155" i="4"/>
  <c r="K155" i="4" s="1"/>
  <c r="L155" i="4" s="1"/>
  <c r="AB467" i="15"/>
  <c r="E152" i="12"/>
  <c r="F152" i="12" s="1"/>
  <c r="H152" i="12" s="1"/>
  <c r="P153" i="4"/>
  <c r="AN145" i="4"/>
  <c r="AQ145" i="4" s="1"/>
  <c r="AL146" i="4"/>
  <c r="AO146" i="4" s="1"/>
  <c r="AP146" i="4" s="1"/>
  <c r="AJ146" i="4"/>
  <c r="AB471" i="15" l="1"/>
  <c r="P154" i="4"/>
  <c r="E153" i="12"/>
  <c r="F153" i="12" s="1"/>
  <c r="H153" i="12" s="1"/>
  <c r="E155" i="4"/>
  <c r="I155" i="4" s="1"/>
  <c r="AT145" i="4"/>
  <c r="AF416" i="15"/>
  <c r="AI146" i="4"/>
  <c r="AM146" i="4" s="1"/>
  <c r="AN146" i="4" s="1"/>
  <c r="AQ146" i="4" s="1"/>
  <c r="F156" i="4" l="1"/>
  <c r="H156" i="4"/>
  <c r="K156" i="4" s="1"/>
  <c r="L156" i="4" s="1"/>
  <c r="J155" i="4"/>
  <c r="M155" i="4" s="1"/>
  <c r="AT146" i="4"/>
  <c r="AF421" i="15"/>
  <c r="AL147" i="4"/>
  <c r="AO147" i="4" s="1"/>
  <c r="AP147" i="4" s="1"/>
  <c r="AJ147" i="4"/>
  <c r="AB472" i="15" l="1"/>
  <c r="E154" i="12"/>
  <c r="F154" i="12" s="1"/>
  <c r="H154" i="12" s="1"/>
  <c r="P155" i="4"/>
  <c r="E156" i="4"/>
  <c r="I156" i="4" s="1"/>
  <c r="AI147" i="4"/>
  <c r="AM147" i="4" s="1"/>
  <c r="AJ148" i="4" s="1"/>
  <c r="F157" i="4" l="1"/>
  <c r="J156" i="4"/>
  <c r="M156" i="4" s="1"/>
  <c r="H157" i="4"/>
  <c r="K157" i="4" s="1"/>
  <c r="L157" i="4" s="1"/>
  <c r="AL148" i="4"/>
  <c r="AO148" i="4" s="1"/>
  <c r="AP148" i="4" s="1"/>
  <c r="AN147" i="4"/>
  <c r="AQ147" i="4" s="1"/>
  <c r="AT147" i="4" s="1"/>
  <c r="P156" i="4" l="1"/>
  <c r="E155" i="12"/>
  <c r="F155" i="12" s="1"/>
  <c r="H155" i="12" s="1"/>
  <c r="AB475" i="15"/>
  <c r="E157" i="4"/>
  <c r="I157" i="4" s="1"/>
  <c r="AF422" i="15"/>
  <c r="AI148" i="4"/>
  <c r="AM148" i="4"/>
  <c r="AN148" i="4" s="1"/>
  <c r="AQ148" i="4" s="1"/>
  <c r="J157" i="4" l="1"/>
  <c r="M157" i="4" s="1"/>
  <c r="F158" i="4"/>
  <c r="H158" i="4"/>
  <c r="K158" i="4" s="1"/>
  <c r="L158" i="4" s="1"/>
  <c r="AJ149" i="4"/>
  <c r="AL149" i="4"/>
  <c r="AO149" i="4" s="1"/>
  <c r="AP149" i="4" s="1"/>
  <c r="AT148" i="4"/>
  <c r="AF426" i="15"/>
  <c r="E158" i="4" l="1"/>
  <c r="I158" i="4" s="1"/>
  <c r="E156" i="12"/>
  <c r="F156" i="12" s="1"/>
  <c r="H156" i="12" s="1"/>
  <c r="P157" i="4"/>
  <c r="AB478" i="15"/>
  <c r="AI149" i="4"/>
  <c r="AM149" i="4" s="1"/>
  <c r="AN149" i="4" s="1"/>
  <c r="AQ149" i="4" s="1"/>
  <c r="H159" i="4" l="1"/>
  <c r="K159" i="4" s="1"/>
  <c r="L159" i="4" s="1"/>
  <c r="J158" i="4"/>
  <c r="M158" i="4" s="1"/>
  <c r="F159" i="4"/>
  <c r="AL150" i="4"/>
  <c r="AO150" i="4" s="1"/>
  <c r="AP150" i="4" s="1"/>
  <c r="AJ150" i="4"/>
  <c r="AT149" i="4"/>
  <c r="AF429" i="15"/>
  <c r="AI150" i="4" l="1"/>
  <c r="AM150" i="4" s="1"/>
  <c r="AJ151" i="4" s="1"/>
  <c r="E159" i="4"/>
  <c r="I159" i="4" s="1"/>
  <c r="J159" i="4"/>
  <c r="M159" i="4" s="1"/>
  <c r="F160" i="4"/>
  <c r="H160" i="4"/>
  <c r="K160" i="4" s="1"/>
  <c r="L160" i="4" s="1"/>
  <c r="AB480" i="15"/>
  <c r="P158" i="4"/>
  <c r="E157" i="12"/>
  <c r="F157" i="12" s="1"/>
  <c r="H157" i="12" s="1"/>
  <c r="AL151" i="4"/>
  <c r="AO151" i="4" s="1"/>
  <c r="AP151" i="4" s="1"/>
  <c r="AN150" i="4"/>
  <c r="AQ150" i="4" s="1"/>
  <c r="E160" i="4" l="1"/>
  <c r="I160" i="4" s="1"/>
  <c r="E158" i="12"/>
  <c r="F158" i="12" s="1"/>
  <c r="H158" i="12" s="1"/>
  <c r="AB84" i="15"/>
  <c r="P159" i="4"/>
  <c r="AT150" i="4"/>
  <c r="AF433" i="15"/>
  <c r="AI151" i="4"/>
  <c r="AM151" i="4" s="1"/>
  <c r="AJ152" i="4" s="1"/>
  <c r="J160" i="4" l="1"/>
  <c r="M160" i="4" s="1"/>
  <c r="H161" i="4"/>
  <c r="K161" i="4" s="1"/>
  <c r="L161" i="4" s="1"/>
  <c r="F161" i="4"/>
  <c r="E161" i="4" s="1"/>
  <c r="I161" i="4" s="1"/>
  <c r="AN151" i="4"/>
  <c r="AQ151" i="4" s="1"/>
  <c r="AL152" i="4"/>
  <c r="AO152" i="4" s="1"/>
  <c r="AP152" i="4" s="1"/>
  <c r="J161" i="4" l="1"/>
  <c r="M161" i="4" s="1"/>
  <c r="H162" i="4"/>
  <c r="K162" i="4" s="1"/>
  <c r="L162" i="4" s="1"/>
  <c r="F162" i="4"/>
  <c r="AB380" i="15"/>
  <c r="E159" i="12"/>
  <c r="F159" i="12" s="1"/>
  <c r="H159" i="12" s="1"/>
  <c r="P160" i="4"/>
  <c r="AT151" i="4"/>
  <c r="AF435" i="15"/>
  <c r="AI152" i="4"/>
  <c r="AM152" i="4" s="1"/>
  <c r="AN152" i="4" s="1"/>
  <c r="AQ152" i="4" s="1"/>
  <c r="E162" i="4" l="1"/>
  <c r="I162" i="4" s="1"/>
  <c r="F163" i="4"/>
  <c r="J162" i="4"/>
  <c r="M162" i="4" s="1"/>
  <c r="H163" i="4"/>
  <c r="K163" i="4" s="1"/>
  <c r="L163" i="4" s="1"/>
  <c r="AB390" i="15"/>
  <c r="E160" i="12"/>
  <c r="F160" i="12" s="1"/>
  <c r="H160" i="12" s="1"/>
  <c r="P161" i="4"/>
  <c r="AT152" i="4"/>
  <c r="AF437" i="15"/>
  <c r="AL153" i="4"/>
  <c r="AO153" i="4" s="1"/>
  <c r="AP153" i="4" s="1"/>
  <c r="AJ153" i="4"/>
  <c r="E161" i="12" l="1"/>
  <c r="F161" i="12" s="1"/>
  <c r="H161" i="12" s="1"/>
  <c r="P162" i="4"/>
  <c r="AB402" i="15"/>
  <c r="E163" i="4"/>
  <c r="I163" i="4" s="1"/>
  <c r="AI153" i="4"/>
  <c r="AM153" i="4" s="1"/>
  <c r="AL154" i="4" s="1"/>
  <c r="AO154" i="4" s="1"/>
  <c r="AP154" i="4" s="1"/>
  <c r="F164" i="4" l="1"/>
  <c r="J163" i="4"/>
  <c r="M163" i="4" s="1"/>
  <c r="H164" i="4"/>
  <c r="K164" i="4" s="1"/>
  <c r="L164" i="4" s="1"/>
  <c r="AN153" i="4"/>
  <c r="AQ153" i="4" s="1"/>
  <c r="AJ154" i="4"/>
  <c r="AI154" i="4" s="1"/>
  <c r="E164" i="4" l="1"/>
  <c r="I164" i="4" s="1"/>
  <c r="H165" i="4" s="1"/>
  <c r="K165" i="4" s="1"/>
  <c r="L165" i="4" s="1"/>
  <c r="J164" i="4"/>
  <c r="M164" i="4" s="1"/>
  <c r="F165" i="4"/>
  <c r="P163" i="4"/>
  <c r="AB415" i="15"/>
  <c r="E162" i="12"/>
  <c r="F162" i="12" s="1"/>
  <c r="H162" i="12" s="1"/>
  <c r="AM154" i="4"/>
  <c r="AN154" i="4" s="1"/>
  <c r="AQ154" i="4" s="1"/>
  <c r="AT154" i="4" s="1"/>
  <c r="AT153" i="4"/>
  <c r="AF440" i="15"/>
  <c r="E165" i="4" l="1"/>
  <c r="I165" i="4" s="1"/>
  <c r="F166" i="4" s="1"/>
  <c r="P164" i="4"/>
  <c r="AB426" i="15"/>
  <c r="E163" i="12"/>
  <c r="F163" i="12" s="1"/>
  <c r="H163" i="12" s="1"/>
  <c r="AL155" i="4"/>
  <c r="AO155" i="4" s="1"/>
  <c r="AP155" i="4" s="1"/>
  <c r="J165" i="4"/>
  <c r="M165" i="4" s="1"/>
  <c r="H166" i="4"/>
  <c r="K166" i="4" s="1"/>
  <c r="L166" i="4" s="1"/>
  <c r="AJ155" i="4"/>
  <c r="AF444" i="15"/>
  <c r="AI155" i="4" l="1"/>
  <c r="AM155" i="4" s="1"/>
  <c r="AJ156" i="4" s="1"/>
  <c r="E166" i="4"/>
  <c r="I166" i="4" s="1"/>
  <c r="AB436" i="15"/>
  <c r="P165" i="4"/>
  <c r="E164" i="12"/>
  <c r="F164" i="12" s="1"/>
  <c r="H164" i="12" s="1"/>
  <c r="AL156" i="4" l="1"/>
  <c r="AO156" i="4" s="1"/>
  <c r="AP156" i="4" s="1"/>
  <c r="AN155" i="4"/>
  <c r="AQ155" i="4" s="1"/>
  <c r="AT155" i="4" s="1"/>
  <c r="AF448" i="15"/>
  <c r="H167" i="4"/>
  <c r="K167" i="4" s="1"/>
  <c r="L167" i="4" s="1"/>
  <c r="F167" i="4"/>
  <c r="J166" i="4"/>
  <c r="M166" i="4" s="1"/>
  <c r="E167" i="4" l="1"/>
  <c r="I167" i="4" s="1"/>
  <c r="J167" i="4" s="1"/>
  <c r="M167" i="4" s="1"/>
  <c r="AI156" i="4"/>
  <c r="AM156" i="4" s="1"/>
  <c r="AL157" i="4" s="1"/>
  <c r="AO157" i="4" s="1"/>
  <c r="AP157" i="4" s="1"/>
  <c r="P166" i="4"/>
  <c r="E165" i="12"/>
  <c r="F165" i="12" s="1"/>
  <c r="H165" i="12" s="1"/>
  <c r="AB428" i="15"/>
  <c r="F168" i="4" l="1"/>
  <c r="H168" i="4"/>
  <c r="K168" i="4" s="1"/>
  <c r="L168" i="4" s="1"/>
  <c r="AN156" i="4"/>
  <c r="AQ156" i="4" s="1"/>
  <c r="AT156" i="4" s="1"/>
  <c r="AJ157" i="4"/>
  <c r="AI157" i="4" s="1"/>
  <c r="AM157" i="4" s="1"/>
  <c r="AN157" i="4" s="1"/>
  <c r="AQ157" i="4" s="1"/>
  <c r="AT157" i="4" s="1"/>
  <c r="E166" i="12"/>
  <c r="F166" i="12" s="1"/>
  <c r="H166" i="12" s="1"/>
  <c r="AB424" i="15"/>
  <c r="P167" i="4"/>
  <c r="E168" i="4" l="1"/>
  <c r="I168" i="4" s="1"/>
  <c r="AF453" i="15"/>
  <c r="AF457" i="15"/>
  <c r="AL158" i="4"/>
  <c r="AO158" i="4" s="1"/>
  <c r="AP158" i="4" s="1"/>
  <c r="AJ158" i="4"/>
  <c r="AI158" i="4" s="1"/>
  <c r="AM158" i="4" s="1"/>
  <c r="AN158" i="4" s="1"/>
  <c r="AQ158" i="4" s="1"/>
  <c r="H169" i="4" l="1"/>
  <c r="K169" i="4" s="1"/>
  <c r="L169" i="4" s="1"/>
  <c r="F169" i="4"/>
  <c r="J168" i="4"/>
  <c r="M168" i="4" s="1"/>
  <c r="AT158" i="4"/>
  <c r="AF459" i="15"/>
  <c r="AL159" i="4"/>
  <c r="AO159" i="4" s="1"/>
  <c r="AP159" i="4" s="1"/>
  <c r="AJ159" i="4"/>
  <c r="E169" i="4" l="1"/>
  <c r="I169" i="4" s="1"/>
  <c r="H170" i="4"/>
  <c r="K170" i="4" s="1"/>
  <c r="L170" i="4" s="1"/>
  <c r="J169" i="4"/>
  <c r="M169" i="4" s="1"/>
  <c r="F170" i="4"/>
  <c r="AB434" i="15"/>
  <c r="P168" i="4"/>
  <c r="E167" i="12"/>
  <c r="F167" i="12" s="1"/>
  <c r="H167" i="12" s="1"/>
  <c r="AI159" i="4"/>
  <c r="AM159" i="4" s="1"/>
  <c r="AN159" i="4" s="1"/>
  <c r="AQ159" i="4" s="1"/>
  <c r="E170" i="4" l="1"/>
  <c r="I170" i="4" s="1"/>
  <c r="P169" i="4"/>
  <c r="E168" i="12"/>
  <c r="F168" i="12" s="1"/>
  <c r="H168" i="12" s="1"/>
  <c r="AB441" i="15"/>
  <c r="AT159" i="4"/>
  <c r="AF163" i="15"/>
  <c r="AJ160" i="4"/>
  <c r="AL160" i="4"/>
  <c r="AO160" i="4" s="1"/>
  <c r="AP160" i="4" s="1"/>
  <c r="J170" i="4" l="1"/>
  <c r="M170" i="4" s="1"/>
  <c r="H171" i="4"/>
  <c r="K171" i="4" s="1"/>
  <c r="L171" i="4" s="1"/>
  <c r="F171" i="4"/>
  <c r="E171" i="4" s="1"/>
  <c r="I171" i="4" s="1"/>
  <c r="AI160" i="4"/>
  <c r="AM160" i="4" s="1"/>
  <c r="AN160" i="4" s="1"/>
  <c r="AQ160" i="4" s="1"/>
  <c r="F172" i="4" l="1"/>
  <c r="H172" i="4"/>
  <c r="K172" i="4" s="1"/>
  <c r="L172" i="4" s="1"/>
  <c r="J171" i="4"/>
  <c r="M171" i="4" s="1"/>
  <c r="AB447" i="15"/>
  <c r="E169" i="12"/>
  <c r="F169" i="12" s="1"/>
  <c r="H169" i="12" s="1"/>
  <c r="P170" i="4"/>
  <c r="AT160" i="4"/>
  <c r="AF353" i="15"/>
  <c r="AL161" i="4"/>
  <c r="AO161" i="4" s="1"/>
  <c r="AP161" i="4" s="1"/>
  <c r="AJ161" i="4"/>
  <c r="AB457" i="15" l="1"/>
  <c r="E170" i="12"/>
  <c r="F170" i="12" s="1"/>
  <c r="H170" i="12" s="1"/>
  <c r="P171" i="4"/>
  <c r="E172" i="4"/>
  <c r="I172" i="4" s="1"/>
  <c r="AI161" i="4"/>
  <c r="AM161" i="4" s="1"/>
  <c r="AL162" i="4" s="1"/>
  <c r="AO162" i="4" s="1"/>
  <c r="AP162" i="4" s="1"/>
  <c r="H173" i="4" l="1"/>
  <c r="K173" i="4" s="1"/>
  <c r="L173" i="4" s="1"/>
  <c r="J172" i="4"/>
  <c r="M172" i="4" s="1"/>
  <c r="F173" i="4"/>
  <c r="AJ162" i="4"/>
  <c r="AI162" i="4" s="1"/>
  <c r="AN161" i="4"/>
  <c r="AQ161" i="4" s="1"/>
  <c r="E173" i="4" l="1"/>
  <c r="I173" i="4" s="1"/>
  <c r="J173" i="4"/>
  <c r="M173" i="4" s="1"/>
  <c r="F174" i="4"/>
  <c r="H174" i="4"/>
  <c r="K174" i="4" s="1"/>
  <c r="L174" i="4" s="1"/>
  <c r="AB466" i="15"/>
  <c r="P172" i="4"/>
  <c r="E171" i="12"/>
  <c r="F171" i="12" s="1"/>
  <c r="H171" i="12" s="1"/>
  <c r="AT161" i="4"/>
  <c r="AF366" i="15"/>
  <c r="AM162" i="4"/>
  <c r="AN162" i="4" s="1"/>
  <c r="AQ162" i="4" s="1"/>
  <c r="E174" i="4" l="1"/>
  <c r="I174" i="4" s="1"/>
  <c r="AB474" i="15"/>
  <c r="E172" i="12"/>
  <c r="F172" i="12" s="1"/>
  <c r="H172" i="12" s="1"/>
  <c r="P173" i="4"/>
  <c r="AL163" i="4"/>
  <c r="AO163" i="4" s="1"/>
  <c r="AP163" i="4" s="1"/>
  <c r="AJ163" i="4"/>
  <c r="AT162" i="4"/>
  <c r="AF378" i="15"/>
  <c r="H175" i="4" l="1"/>
  <c r="K175" i="4" s="1"/>
  <c r="L175" i="4" s="1"/>
  <c r="F175" i="4"/>
  <c r="E175" i="4" s="1"/>
  <c r="J174" i="4"/>
  <c r="M174" i="4" s="1"/>
  <c r="AI163" i="4"/>
  <c r="AM163" i="4" s="1"/>
  <c r="AN163" i="4" s="1"/>
  <c r="AQ163" i="4" s="1"/>
  <c r="E173" i="12" l="1"/>
  <c r="F173" i="12" s="1"/>
  <c r="H173" i="12" s="1"/>
  <c r="P174" i="4"/>
  <c r="AB482" i="15"/>
  <c r="I175" i="4"/>
  <c r="AJ164" i="4"/>
  <c r="AL164" i="4"/>
  <c r="AO164" i="4" s="1"/>
  <c r="AP164" i="4" s="1"/>
  <c r="AT163" i="4"/>
  <c r="AF390" i="15"/>
  <c r="J175" i="4" l="1"/>
  <c r="M175" i="4" s="1"/>
  <c r="F176" i="4"/>
  <c r="H176" i="4"/>
  <c r="K176" i="4" s="1"/>
  <c r="L176" i="4" s="1"/>
  <c r="AI164" i="4"/>
  <c r="AM164" i="4" s="1"/>
  <c r="AJ165" i="4" s="1"/>
  <c r="E176" i="4" l="1"/>
  <c r="I176" i="4" s="1"/>
  <c r="H177" i="4" s="1"/>
  <c r="K177" i="4" s="1"/>
  <c r="L177" i="4" s="1"/>
  <c r="AB491" i="15"/>
  <c r="P175" i="4"/>
  <c r="E174" i="12"/>
  <c r="F174" i="12" s="1"/>
  <c r="H174" i="12" s="1"/>
  <c r="J176" i="4"/>
  <c r="M176" i="4" s="1"/>
  <c r="F177" i="4"/>
  <c r="E177" i="4" s="1"/>
  <c r="I177" i="4" s="1"/>
  <c r="H178" i="4" s="1"/>
  <c r="K178" i="4" s="1"/>
  <c r="L178" i="4" s="1"/>
  <c r="AL165" i="4"/>
  <c r="AO165" i="4" s="1"/>
  <c r="AP165" i="4" s="1"/>
  <c r="AN164" i="4"/>
  <c r="AQ164" i="4" s="1"/>
  <c r="AT164" i="4" s="1"/>
  <c r="AI165" i="4" l="1"/>
  <c r="AM165" i="4" s="1"/>
  <c r="AN165" i="4" s="1"/>
  <c r="AQ165" i="4" s="1"/>
  <c r="AT165" i="4" s="1"/>
  <c r="AF402" i="15"/>
  <c r="P176" i="4"/>
  <c r="AB500" i="15"/>
  <c r="E175" i="12"/>
  <c r="F175" i="12" s="1"/>
  <c r="H175" i="12" s="1"/>
  <c r="F178" i="4"/>
  <c r="E178" i="4" s="1"/>
  <c r="J177" i="4"/>
  <c r="M177" i="4" s="1"/>
  <c r="E176" i="12" s="1"/>
  <c r="F176" i="12" s="1"/>
  <c r="H176" i="12" s="1"/>
  <c r="AF418" i="15"/>
  <c r="AL166" i="4"/>
  <c r="AO166" i="4" s="1"/>
  <c r="AP166" i="4" s="1"/>
  <c r="AJ166" i="4" l="1"/>
  <c r="I178" i="4"/>
  <c r="P177" i="4"/>
  <c r="AB511" i="15"/>
  <c r="AI166" i="4"/>
  <c r="AM166" i="4" s="1"/>
  <c r="AN166" i="4" s="1"/>
  <c r="AQ166" i="4" s="1"/>
  <c r="F179" i="4" l="1"/>
  <c r="J178" i="4"/>
  <c r="M178" i="4" s="1"/>
  <c r="H179" i="4"/>
  <c r="K179" i="4" s="1"/>
  <c r="L179" i="4" s="1"/>
  <c r="AT166" i="4"/>
  <c r="AF411" i="15"/>
  <c r="AJ167" i="4"/>
  <c r="AL167" i="4"/>
  <c r="AO167" i="4" s="1"/>
  <c r="AP167" i="4" s="1"/>
  <c r="AB523" i="15" l="1"/>
  <c r="P178" i="4"/>
  <c r="E177" i="12"/>
  <c r="F177" i="12" s="1"/>
  <c r="H177" i="12" s="1"/>
  <c r="E179" i="4"/>
  <c r="I179" i="4" s="1"/>
  <c r="AI167" i="4"/>
  <c r="AM167" i="4" s="1"/>
  <c r="AL168" i="4" s="1"/>
  <c r="AO168" i="4" s="1"/>
  <c r="AP168" i="4" s="1"/>
  <c r="H180" i="4" l="1"/>
  <c r="K180" i="4" s="1"/>
  <c r="L180" i="4" s="1"/>
  <c r="F180" i="4"/>
  <c r="E180" i="4" s="1"/>
  <c r="J179" i="4"/>
  <c r="M179" i="4" s="1"/>
  <c r="AN167" i="4"/>
  <c r="AQ167" i="4" s="1"/>
  <c r="AJ168" i="4"/>
  <c r="AI168" i="4" s="1"/>
  <c r="I180" i="4" l="1"/>
  <c r="F181" i="4" s="1"/>
  <c r="P179" i="4"/>
  <c r="AB532" i="15"/>
  <c r="E178" i="12"/>
  <c r="F178" i="12" s="1"/>
  <c r="H178" i="12" s="1"/>
  <c r="AT167" i="4"/>
  <c r="AF408" i="15"/>
  <c r="AM168" i="4"/>
  <c r="AN168" i="4" s="1"/>
  <c r="AQ168" i="4" s="1"/>
  <c r="H181" i="4" l="1"/>
  <c r="K181" i="4" s="1"/>
  <c r="L181" i="4" s="1"/>
  <c r="J180" i="4"/>
  <c r="M180" i="4" s="1"/>
  <c r="E181" i="4"/>
  <c r="I181" i="4" s="1"/>
  <c r="H182" i="4" s="1"/>
  <c r="K182" i="4" s="1"/>
  <c r="L182" i="4" s="1"/>
  <c r="F182" i="4"/>
  <c r="E182" i="4" s="1"/>
  <c r="J181" i="4"/>
  <c r="M181" i="4" s="1"/>
  <c r="AB547" i="15" s="1"/>
  <c r="P180" i="4"/>
  <c r="AB539" i="15"/>
  <c r="E179" i="12"/>
  <c r="F179" i="12" s="1"/>
  <c r="H179" i="12" s="1"/>
  <c r="AT168" i="4"/>
  <c r="AF419" i="15"/>
  <c r="AL169" i="4"/>
  <c r="AO169" i="4" s="1"/>
  <c r="AP169" i="4" s="1"/>
  <c r="AJ169" i="4"/>
  <c r="I182" i="4" l="1"/>
  <c r="E180" i="12"/>
  <c r="F180" i="12" s="1"/>
  <c r="H180" i="12" s="1"/>
  <c r="P181" i="4"/>
  <c r="J182" i="4"/>
  <c r="M182" i="4" s="1"/>
  <c r="F183" i="4"/>
  <c r="H183" i="4"/>
  <c r="K183" i="4" s="1"/>
  <c r="L183" i="4" s="1"/>
  <c r="AI169" i="4"/>
  <c r="AM169" i="4" s="1"/>
  <c r="AN169" i="4" s="1"/>
  <c r="AQ169" i="4" s="1"/>
  <c r="AL170" i="4" l="1"/>
  <c r="AO170" i="4" s="1"/>
  <c r="AP170" i="4" s="1"/>
  <c r="AT169" i="4"/>
  <c r="AF431" i="15"/>
  <c r="E183" i="4"/>
  <c r="I183" i="4" s="1"/>
  <c r="AJ170" i="4"/>
  <c r="AB551" i="15"/>
  <c r="E181" i="12"/>
  <c r="F181" i="12" s="1"/>
  <c r="H181" i="12" s="1"/>
  <c r="P182" i="4"/>
  <c r="AI170" i="4" l="1"/>
  <c r="AM170" i="4" s="1"/>
  <c r="AN170" i="4" s="1"/>
  <c r="AQ170" i="4" s="1"/>
  <c r="AT170" i="4" s="1"/>
  <c r="H184" i="4"/>
  <c r="K184" i="4" s="1"/>
  <c r="L184" i="4" s="1"/>
  <c r="J183" i="4"/>
  <c r="M183" i="4" s="1"/>
  <c r="F184" i="4"/>
  <c r="AJ171" i="4" l="1"/>
  <c r="AL171" i="4"/>
  <c r="AO171" i="4" s="1"/>
  <c r="AP171" i="4" s="1"/>
  <c r="AF441" i="15"/>
  <c r="E184" i="4"/>
  <c r="I184" i="4" s="1"/>
  <c r="AB554" i="15"/>
  <c r="P183" i="4"/>
  <c r="E182" i="12"/>
  <c r="F182" i="12" s="1"/>
  <c r="H182" i="12" s="1"/>
  <c r="AI171" i="4" l="1"/>
  <c r="AM171" i="4" s="1"/>
  <c r="J184" i="4"/>
  <c r="M184" i="4" s="1"/>
  <c r="H185" i="4"/>
  <c r="K185" i="4" s="1"/>
  <c r="L185" i="4" s="1"/>
  <c r="F185" i="4"/>
  <c r="AN171" i="4" l="1"/>
  <c r="AQ171" i="4" s="1"/>
  <c r="AL172" i="4"/>
  <c r="AO172" i="4" s="1"/>
  <c r="AP172" i="4" s="1"/>
  <c r="AJ172" i="4"/>
  <c r="E185" i="4"/>
  <c r="I185" i="4" s="1"/>
  <c r="H186" i="4" s="1"/>
  <c r="K186" i="4" s="1"/>
  <c r="L186" i="4" s="1"/>
  <c r="AB556" i="15"/>
  <c r="E183" i="12"/>
  <c r="F183" i="12" s="1"/>
  <c r="H183" i="12" s="1"/>
  <c r="P184" i="4"/>
  <c r="AI172" i="4" l="1"/>
  <c r="AM172" i="4" s="1"/>
  <c r="AN172" i="4" s="1"/>
  <c r="AQ172" i="4" s="1"/>
  <c r="AT172" i="4" s="1"/>
  <c r="AT171" i="4"/>
  <c r="AF456" i="15"/>
  <c r="J185" i="4"/>
  <c r="M185" i="4" s="1"/>
  <c r="E184" i="12" s="1"/>
  <c r="F184" i="12" s="1"/>
  <c r="H184" i="12" s="1"/>
  <c r="F186" i="4"/>
  <c r="E186" i="4" s="1"/>
  <c r="I186" i="4" s="1"/>
  <c r="AB558" i="15"/>
  <c r="AJ173" i="4" l="1"/>
  <c r="AF464" i="15"/>
  <c r="AL173" i="4"/>
  <c r="AO173" i="4" s="1"/>
  <c r="AP173" i="4" s="1"/>
  <c r="P185" i="4"/>
  <c r="J186" i="4"/>
  <c r="M186" i="4" s="1"/>
  <c r="H187" i="4"/>
  <c r="K187" i="4" s="1"/>
  <c r="L187" i="4" s="1"/>
  <c r="F187" i="4"/>
  <c r="E187" i="4" l="1"/>
  <c r="I187" i="4" s="1"/>
  <c r="F188" i="4" s="1"/>
  <c r="AI173" i="4"/>
  <c r="AM173" i="4" s="1"/>
  <c r="AB560" i="15"/>
  <c r="P186" i="4"/>
  <c r="E185" i="12"/>
  <c r="F185" i="12" s="1"/>
  <c r="H185" i="12" s="1"/>
  <c r="H188" i="4" l="1"/>
  <c r="K188" i="4" s="1"/>
  <c r="L188" i="4" s="1"/>
  <c r="J187" i="4"/>
  <c r="M187" i="4" s="1"/>
  <c r="E186" i="12" s="1"/>
  <c r="F186" i="12" s="1"/>
  <c r="H186" i="12" s="1"/>
  <c r="AN173" i="4"/>
  <c r="AQ173" i="4" s="1"/>
  <c r="AL174" i="4"/>
  <c r="AO174" i="4" s="1"/>
  <c r="AP174" i="4" s="1"/>
  <c r="AJ174" i="4"/>
  <c r="E188" i="4"/>
  <c r="I188" i="4" s="1"/>
  <c r="F189" i="4" s="1"/>
  <c r="AB561" i="15"/>
  <c r="P187" i="4" l="1"/>
  <c r="AI174" i="4"/>
  <c r="J188" i="4"/>
  <c r="M188" i="4" s="1"/>
  <c r="E187" i="12" s="1"/>
  <c r="F187" i="12" s="1"/>
  <c r="H187" i="12" s="1"/>
  <c r="H189" i="4"/>
  <c r="K189" i="4" s="1"/>
  <c r="L189" i="4" s="1"/>
  <c r="AT173" i="4"/>
  <c r="AF476" i="15"/>
  <c r="AM174" i="4"/>
  <c r="P188" i="4"/>
  <c r="AB567" i="15" l="1"/>
  <c r="E189" i="4"/>
  <c r="I189" i="4" s="1"/>
  <c r="J189" i="4" s="1"/>
  <c r="M189" i="4" s="1"/>
  <c r="AB569" i="15" s="1"/>
  <c r="AN174" i="4"/>
  <c r="AQ174" i="4" s="1"/>
  <c r="AL175" i="4"/>
  <c r="AO175" i="4" s="1"/>
  <c r="AP175" i="4" s="1"/>
  <c r="AJ175" i="4"/>
  <c r="AI175" i="4" l="1"/>
  <c r="AM175" i="4" s="1"/>
  <c r="AN175" i="4" s="1"/>
  <c r="AQ175" i="4" s="1"/>
  <c r="AT175" i="4" s="1"/>
  <c r="F190" i="4"/>
  <c r="H190" i="4"/>
  <c r="K190" i="4" s="1"/>
  <c r="L190" i="4" s="1"/>
  <c r="AF496" i="15"/>
  <c r="AJ176" i="4"/>
  <c r="AL176" i="4"/>
  <c r="AO176" i="4" s="1"/>
  <c r="AP176" i="4" s="1"/>
  <c r="AT174" i="4"/>
  <c r="AF485" i="15"/>
  <c r="P189" i="4"/>
  <c r="E188" i="12"/>
  <c r="F188" i="12" s="1"/>
  <c r="H188" i="12" s="1"/>
  <c r="AI176" i="4" l="1"/>
  <c r="AM176" i="4" s="1"/>
  <c r="AN176" i="4" s="1"/>
  <c r="AQ176" i="4" s="1"/>
  <c r="E190" i="4"/>
  <c r="I190" i="4" s="1"/>
  <c r="AT176" i="4"/>
  <c r="AF505" i="15"/>
  <c r="J190" i="4"/>
  <c r="M190" i="4" s="1"/>
  <c r="AB571" i="15" s="1"/>
  <c r="F191" i="4"/>
  <c r="H191" i="4"/>
  <c r="K191" i="4" s="1"/>
  <c r="L191" i="4" s="1"/>
  <c r="AL177" i="4"/>
  <c r="AO177" i="4" s="1"/>
  <c r="AP177" i="4" s="1"/>
  <c r="AJ177" i="4"/>
  <c r="AI177" i="4" l="1"/>
  <c r="AM177" i="4" s="1"/>
  <c r="AN177" i="4" s="1"/>
  <c r="E191" i="4"/>
  <c r="I191" i="4" s="1"/>
  <c r="F192" i="4" s="1"/>
  <c r="E189" i="12"/>
  <c r="F189" i="12" s="1"/>
  <c r="H189" i="12" s="1"/>
  <c r="P190" i="4"/>
  <c r="AQ177" i="4"/>
  <c r="AJ178" i="4"/>
  <c r="AL178" i="4"/>
  <c r="J191" i="4" l="1"/>
  <c r="M191" i="4" s="1"/>
  <c r="AB572" i="15" s="1"/>
  <c r="H192" i="4"/>
  <c r="K192" i="4" s="1"/>
  <c r="L192" i="4" s="1"/>
  <c r="AT177" i="4"/>
  <c r="AF507" i="15"/>
  <c r="AI178" i="4"/>
  <c r="AM178" i="4" s="1"/>
  <c r="AO178" i="4"/>
  <c r="AP178" i="4" s="1"/>
  <c r="E192" i="4" l="1"/>
  <c r="I192" i="4" s="1"/>
  <c r="H193" i="4" s="1"/>
  <c r="K193" i="4" s="1"/>
  <c r="L193" i="4" s="1"/>
  <c r="P191" i="4"/>
  <c r="E190" i="12"/>
  <c r="F190" i="12" s="1"/>
  <c r="H190" i="12" s="1"/>
  <c r="AL179" i="4"/>
  <c r="AO179" i="4" s="1"/>
  <c r="AP179" i="4" s="1"/>
  <c r="AN178" i="4"/>
  <c r="AQ178" i="4" s="1"/>
  <c r="AJ179" i="4"/>
  <c r="F193" i="4" l="1"/>
  <c r="E193" i="4" s="1"/>
  <c r="J192" i="4"/>
  <c r="M192" i="4" s="1"/>
  <c r="AT178" i="4"/>
  <c r="AF510" i="15"/>
  <c r="AI179" i="4"/>
  <c r="AM179" i="4" s="1"/>
  <c r="AN179" i="4" s="1"/>
  <c r="I193" i="4" l="1"/>
  <c r="J193" i="4" s="1"/>
  <c r="M193" i="4" s="1"/>
  <c r="AB578" i="15" s="1"/>
  <c r="AB577" i="15"/>
  <c r="P192" i="4"/>
  <c r="E191" i="12"/>
  <c r="F191" i="12" s="1"/>
  <c r="H191" i="12" s="1"/>
  <c r="F194" i="4"/>
  <c r="H194" i="4"/>
  <c r="K194" i="4" s="1"/>
  <c r="L194" i="4" s="1"/>
  <c r="P193" i="4"/>
  <c r="AQ179" i="4"/>
  <c r="AJ180" i="4"/>
  <c r="AL180" i="4"/>
  <c r="AO180" i="4" s="1"/>
  <c r="AP180" i="4" s="1"/>
  <c r="E192" i="12" l="1"/>
  <c r="F192" i="12" s="1"/>
  <c r="H192" i="12" s="1"/>
  <c r="AT179" i="4"/>
  <c r="AF513" i="15"/>
  <c r="E194" i="4"/>
  <c r="I194" i="4" s="1"/>
  <c r="F195" i="4" s="1"/>
  <c r="AI180" i="4"/>
  <c r="AM180" i="4" s="1"/>
  <c r="H195" i="4" l="1"/>
  <c r="K195" i="4" s="1"/>
  <c r="L195" i="4" s="1"/>
  <c r="J194" i="4"/>
  <c r="M194" i="4" s="1"/>
  <c r="AL181" i="4"/>
  <c r="AO181" i="4" s="1"/>
  <c r="AP181" i="4" s="1"/>
  <c r="AN180" i="4"/>
  <c r="AQ180" i="4" s="1"/>
  <c r="AJ181" i="4"/>
  <c r="E195" i="4" l="1"/>
  <c r="I195" i="4" s="1"/>
  <c r="J195" i="4" s="1"/>
  <c r="M195" i="4" s="1"/>
  <c r="AB582" i="15" s="1"/>
  <c r="AB579" i="15"/>
  <c r="P194" i="4"/>
  <c r="E193" i="12"/>
  <c r="F193" i="12" s="1"/>
  <c r="H193" i="12" s="1"/>
  <c r="AT180" i="4"/>
  <c r="AF515" i="15"/>
  <c r="F196" i="4"/>
  <c r="AI181" i="4"/>
  <c r="AM181" i="4" s="1"/>
  <c r="H196" i="4" l="1"/>
  <c r="K196" i="4" s="1"/>
  <c r="L196" i="4" s="1"/>
  <c r="E194" i="12"/>
  <c r="F194" i="12" s="1"/>
  <c r="H194" i="12" s="1"/>
  <c r="P195" i="4"/>
  <c r="AL182" i="4"/>
  <c r="AO182" i="4" s="1"/>
  <c r="AP182" i="4" s="1"/>
  <c r="AN181" i="4"/>
  <c r="AQ181" i="4" s="1"/>
  <c r="AJ182" i="4"/>
  <c r="E196" i="4" l="1"/>
  <c r="I196" i="4" s="1"/>
  <c r="AT181" i="4"/>
  <c r="AF518" i="15"/>
  <c r="J196" i="4"/>
  <c r="M196" i="4" s="1"/>
  <c r="AB568" i="15" s="1"/>
  <c r="H197" i="4"/>
  <c r="K197" i="4" s="1"/>
  <c r="L197" i="4" s="1"/>
  <c r="F197" i="4"/>
  <c r="AI182" i="4"/>
  <c r="AM182" i="4" s="1"/>
  <c r="E197" i="4" l="1"/>
  <c r="I197" i="4" s="1"/>
  <c r="E195" i="12"/>
  <c r="F195" i="12" s="1"/>
  <c r="H195" i="12" s="1"/>
  <c r="P196" i="4"/>
  <c r="AN182" i="4"/>
  <c r="AQ182" i="4" s="1"/>
  <c r="AL183" i="4"/>
  <c r="AO183" i="4" s="1"/>
  <c r="AP183" i="4" s="1"/>
  <c r="AJ183" i="4"/>
  <c r="AT182" i="4" l="1"/>
  <c r="AF520" i="15"/>
  <c r="H198" i="4"/>
  <c r="K198" i="4" s="1"/>
  <c r="L198" i="4" s="1"/>
  <c r="F198" i="4"/>
  <c r="J197" i="4"/>
  <c r="M197" i="4" s="1"/>
  <c r="AB576" i="15" s="1"/>
  <c r="AI183" i="4"/>
  <c r="AM183" i="4" s="1"/>
  <c r="E198" i="4" l="1"/>
  <c r="I198" i="4" s="1"/>
  <c r="P197" i="4"/>
  <c r="E196" i="12"/>
  <c r="F196" i="12" s="1"/>
  <c r="H196" i="12" s="1"/>
  <c r="AN183" i="4"/>
  <c r="AQ183" i="4" s="1"/>
  <c r="AJ184" i="4"/>
  <c r="AL184" i="4"/>
  <c r="AO184" i="4" s="1"/>
  <c r="AP184" i="4" s="1"/>
  <c r="F199" i="4" l="1"/>
  <c r="H199" i="4"/>
  <c r="K199" i="4" s="1"/>
  <c r="L199" i="4" s="1"/>
  <c r="J198" i="4"/>
  <c r="M198" i="4" s="1"/>
  <c r="AB585" i="15" s="1"/>
  <c r="AT183" i="4"/>
  <c r="AF525" i="15"/>
  <c r="E197" i="12"/>
  <c r="F197" i="12" s="1"/>
  <c r="H197" i="12" s="1"/>
  <c r="AI184" i="4"/>
  <c r="AM184" i="4" s="1"/>
  <c r="AN184" i="4" s="1"/>
  <c r="AQ184" i="4" s="1"/>
  <c r="E199" i="4" l="1"/>
  <c r="I199" i="4" s="1"/>
  <c r="H200" i="4" s="1"/>
  <c r="K200" i="4" s="1"/>
  <c r="L200" i="4" s="1"/>
  <c r="P198" i="4"/>
  <c r="AT184" i="4"/>
  <c r="AF529" i="15"/>
  <c r="AJ185" i="4"/>
  <c r="AL185" i="4"/>
  <c r="AO185" i="4" s="1"/>
  <c r="AP185" i="4" s="1"/>
  <c r="J199" i="4" l="1"/>
  <c r="M199" i="4" s="1"/>
  <c r="F200" i="4"/>
  <c r="E200" i="4" s="1"/>
  <c r="I200" i="4" s="1"/>
  <c r="AI185" i="4"/>
  <c r="AM185" i="4" s="1"/>
  <c r="AN185" i="4" s="1"/>
  <c r="AQ185" i="4" s="1"/>
  <c r="J200" i="4" l="1"/>
  <c r="M200" i="4" s="1"/>
  <c r="AB590" i="15" s="1"/>
  <c r="H201" i="4"/>
  <c r="K201" i="4" s="1"/>
  <c r="L201" i="4" s="1"/>
  <c r="F201" i="4"/>
  <c r="AB588" i="15"/>
  <c r="P199" i="4"/>
  <c r="E198" i="12"/>
  <c r="F198" i="12" s="1"/>
  <c r="H198" i="12" s="1"/>
  <c r="AT185" i="4"/>
  <c r="AF532" i="15"/>
  <c r="E199" i="12"/>
  <c r="F199" i="12" s="1"/>
  <c r="H199" i="12" s="1"/>
  <c r="P200" i="4"/>
  <c r="AJ186" i="4"/>
  <c r="AL186" i="4"/>
  <c r="AO186" i="4" s="1"/>
  <c r="AP186" i="4" s="1"/>
  <c r="E201" i="4" l="1"/>
  <c r="I201" i="4" s="1"/>
  <c r="H202" i="4" s="1"/>
  <c r="K202" i="4" s="1"/>
  <c r="L202" i="4" s="1"/>
  <c r="F202" i="4"/>
  <c r="J201" i="4"/>
  <c r="M201" i="4" s="1"/>
  <c r="AB594" i="15" s="1"/>
  <c r="E202" i="4"/>
  <c r="I202" i="4" s="1"/>
  <c r="P201" i="4"/>
  <c r="E200" i="12"/>
  <c r="F200" i="12" s="1"/>
  <c r="H200" i="12" s="1"/>
  <c r="AI186" i="4"/>
  <c r="AM186" i="4" s="1"/>
  <c r="AN186" i="4" s="1"/>
  <c r="AQ186" i="4" s="1"/>
  <c r="AT186" i="4" l="1"/>
  <c r="AF535" i="15"/>
  <c r="F203" i="4"/>
  <c r="J202" i="4"/>
  <c r="M202" i="4" s="1"/>
  <c r="AB595" i="15" s="1"/>
  <c r="H203" i="4"/>
  <c r="K203" i="4" s="1"/>
  <c r="L203" i="4" s="1"/>
  <c r="AJ187" i="4"/>
  <c r="AL187" i="4"/>
  <c r="AO187" i="4" s="1"/>
  <c r="AP187" i="4" s="1"/>
  <c r="E203" i="4" l="1"/>
  <c r="I203" i="4" s="1"/>
  <c r="P202" i="4"/>
  <c r="E201" i="12"/>
  <c r="F201" i="12" s="1"/>
  <c r="H201" i="12" s="1"/>
  <c r="AI187" i="4"/>
  <c r="AM187" i="4" s="1"/>
  <c r="J203" i="4" l="1"/>
  <c r="M203" i="4" s="1"/>
  <c r="AB597" i="15" s="1"/>
  <c r="H204" i="4"/>
  <c r="K204" i="4" s="1"/>
  <c r="L204" i="4" s="1"/>
  <c r="F204" i="4"/>
  <c r="AN187" i="4"/>
  <c r="AQ187" i="4" s="1"/>
  <c r="AL188" i="4"/>
  <c r="AO188" i="4" s="1"/>
  <c r="AP188" i="4" s="1"/>
  <c r="AJ188" i="4"/>
  <c r="AT187" i="4" l="1"/>
  <c r="AF538" i="15"/>
  <c r="E204" i="4"/>
  <c r="I204" i="4" s="1"/>
  <c r="E202" i="12"/>
  <c r="F202" i="12" s="1"/>
  <c r="H202" i="12" s="1"/>
  <c r="P203" i="4"/>
  <c r="AI188" i="4"/>
  <c r="AM188" i="4" s="1"/>
  <c r="H205" i="4" l="1"/>
  <c r="K205" i="4" s="1"/>
  <c r="L205" i="4" s="1"/>
  <c r="F205" i="4"/>
  <c r="J204" i="4"/>
  <c r="M204" i="4" s="1"/>
  <c r="AB599" i="15" s="1"/>
  <c r="AN188" i="4"/>
  <c r="AQ188" i="4" s="1"/>
  <c r="AL189" i="4"/>
  <c r="AO189" i="4" s="1"/>
  <c r="AP189" i="4" s="1"/>
  <c r="AJ189" i="4"/>
  <c r="E205" i="4" l="1"/>
  <c r="I205" i="4" s="1"/>
  <c r="J205" i="4" s="1"/>
  <c r="M205" i="4" s="1"/>
  <c r="AB600" i="15" s="1"/>
  <c r="AT188" i="4"/>
  <c r="AF540" i="15"/>
  <c r="E203" i="12"/>
  <c r="F203" i="12" s="1"/>
  <c r="H203" i="12" s="1"/>
  <c r="P204" i="4"/>
  <c r="AI189" i="4"/>
  <c r="AM189" i="4" s="1"/>
  <c r="H206" i="4" l="1"/>
  <c r="K206" i="4" s="1"/>
  <c r="L206" i="4" s="1"/>
  <c r="F206" i="4"/>
  <c r="E204" i="12"/>
  <c r="F204" i="12" s="1"/>
  <c r="H204" i="12" s="1"/>
  <c r="P205" i="4"/>
  <c r="AN189" i="4"/>
  <c r="AQ189" i="4" s="1"/>
  <c r="AL190" i="4"/>
  <c r="AO190" i="4" s="1"/>
  <c r="AP190" i="4" s="1"/>
  <c r="AJ190" i="4"/>
  <c r="E206" i="4" l="1"/>
  <c r="I206" i="4" s="1"/>
  <c r="F207" i="4" s="1"/>
  <c r="AT189" i="4"/>
  <c r="AF542" i="15"/>
  <c r="AI190" i="4"/>
  <c r="AM190" i="4" s="1"/>
  <c r="AN190" i="4" s="1"/>
  <c r="AQ190" i="4" s="1"/>
  <c r="H207" i="4" l="1"/>
  <c r="K207" i="4" s="1"/>
  <c r="L207" i="4" s="1"/>
  <c r="J206" i="4"/>
  <c r="M206" i="4" s="1"/>
  <c r="AB593" i="15" s="1"/>
  <c r="AT190" i="4"/>
  <c r="AF544" i="15"/>
  <c r="E207" i="4"/>
  <c r="I207" i="4" s="1"/>
  <c r="AL191" i="4"/>
  <c r="AO191" i="4" s="1"/>
  <c r="AP191" i="4" s="1"/>
  <c r="AJ191" i="4"/>
  <c r="P206" i="4" l="1"/>
  <c r="E205" i="12"/>
  <c r="F205" i="12" s="1"/>
  <c r="H205" i="12" s="1"/>
  <c r="F208" i="4"/>
  <c r="H208" i="4"/>
  <c r="K208" i="4" s="1"/>
  <c r="L208" i="4" s="1"/>
  <c r="J207" i="4"/>
  <c r="M207" i="4" s="1"/>
  <c r="AB502" i="15" s="1"/>
  <c r="AI191" i="4"/>
  <c r="AM191" i="4" s="1"/>
  <c r="AN191" i="4" s="1"/>
  <c r="AQ191" i="4" s="1"/>
  <c r="AT191" i="4" l="1"/>
  <c r="AF547" i="15"/>
  <c r="E206" i="12"/>
  <c r="F206" i="12" s="1"/>
  <c r="H206" i="12" s="1"/>
  <c r="P207" i="4"/>
  <c r="E208" i="4"/>
  <c r="I208" i="4" s="1"/>
  <c r="AJ192" i="4"/>
  <c r="AL192" i="4"/>
  <c r="AO192" i="4" s="1"/>
  <c r="AP192" i="4" s="1"/>
  <c r="F209" i="4" l="1"/>
  <c r="H209" i="4"/>
  <c r="K209" i="4" s="1"/>
  <c r="L209" i="4" s="1"/>
  <c r="J208" i="4"/>
  <c r="M208" i="4" s="1"/>
  <c r="AB370" i="15" s="1"/>
  <c r="AI192" i="4"/>
  <c r="AM192" i="4" s="1"/>
  <c r="AN192" i="4" s="1"/>
  <c r="AQ192" i="4" s="1"/>
  <c r="AT192" i="4" l="1"/>
  <c r="AF550" i="15"/>
  <c r="P208" i="4"/>
  <c r="E207" i="12"/>
  <c r="F207" i="12" s="1"/>
  <c r="H207" i="12" s="1"/>
  <c r="E209" i="4"/>
  <c r="I209" i="4" s="1"/>
  <c r="AL193" i="4"/>
  <c r="AO193" i="4" s="1"/>
  <c r="AP193" i="4" s="1"/>
  <c r="AJ193" i="4"/>
  <c r="H210" i="4" l="1"/>
  <c r="K210" i="4" s="1"/>
  <c r="L210" i="4" s="1"/>
  <c r="F210" i="4"/>
  <c r="J209" i="4"/>
  <c r="M209" i="4" s="1"/>
  <c r="AB488" i="15" s="1"/>
  <c r="AI193" i="4"/>
  <c r="AM193" i="4" s="1"/>
  <c r="AN193" i="4" s="1"/>
  <c r="AQ193" i="4" s="1"/>
  <c r="AT193" i="4" l="1"/>
  <c r="AF552" i="15"/>
  <c r="P209" i="4"/>
  <c r="E208" i="12"/>
  <c r="F208" i="12" s="1"/>
  <c r="H208" i="12" s="1"/>
  <c r="E210" i="4"/>
  <c r="I210" i="4" s="1"/>
  <c r="AL194" i="4"/>
  <c r="AO194" i="4" s="1"/>
  <c r="AP194" i="4" s="1"/>
  <c r="AJ194" i="4"/>
  <c r="F211" i="4" l="1"/>
  <c r="J210" i="4"/>
  <c r="M210" i="4" s="1"/>
  <c r="AB498" i="15" s="1"/>
  <c r="H211" i="4"/>
  <c r="K211" i="4" s="1"/>
  <c r="L211" i="4" s="1"/>
  <c r="AI194" i="4"/>
  <c r="AM194" i="4" s="1"/>
  <c r="AJ195" i="4" s="1"/>
  <c r="E211" i="4" l="1"/>
  <c r="I211" i="4" s="1"/>
  <c r="E209" i="12"/>
  <c r="F209" i="12" s="1"/>
  <c r="H209" i="12" s="1"/>
  <c r="P210" i="4"/>
  <c r="AN194" i="4"/>
  <c r="AQ194" i="4" s="1"/>
  <c r="AL195" i="4"/>
  <c r="AO195" i="4" s="1"/>
  <c r="AP195" i="4" s="1"/>
  <c r="AT194" i="4" l="1"/>
  <c r="AF556" i="15"/>
  <c r="F212" i="4"/>
  <c r="H212" i="4"/>
  <c r="K212" i="4" s="1"/>
  <c r="L212" i="4" s="1"/>
  <c r="J211" i="4"/>
  <c r="M211" i="4" s="1"/>
  <c r="AB513" i="15" s="1"/>
  <c r="AI195" i="4"/>
  <c r="AM195" i="4" s="1"/>
  <c r="AN195" i="4" s="1"/>
  <c r="AQ195" i="4" s="1"/>
  <c r="AT195" i="4" l="1"/>
  <c r="AF559" i="15"/>
  <c r="P211" i="4"/>
  <c r="E210" i="12"/>
  <c r="F210" i="12" s="1"/>
  <c r="H210" i="12" s="1"/>
  <c r="E212" i="4"/>
  <c r="I212" i="4" s="1"/>
  <c r="AL196" i="4"/>
  <c r="AO196" i="4" s="1"/>
  <c r="AP196" i="4" s="1"/>
  <c r="AJ196" i="4"/>
  <c r="F213" i="4" l="1"/>
  <c r="H213" i="4"/>
  <c r="K213" i="4" s="1"/>
  <c r="L213" i="4" s="1"/>
  <c r="J212" i="4"/>
  <c r="M212" i="4" s="1"/>
  <c r="AB526" i="15" s="1"/>
  <c r="AI196" i="4"/>
  <c r="AM196" i="4" s="1"/>
  <c r="AN196" i="4" s="1"/>
  <c r="AQ196" i="4" s="1"/>
  <c r="AT196" i="4" l="1"/>
  <c r="AF543" i="15"/>
  <c r="P212" i="4"/>
  <c r="E211" i="12"/>
  <c r="F211" i="12" s="1"/>
  <c r="H211" i="12" s="1"/>
  <c r="E213" i="4"/>
  <c r="I213" i="4" s="1"/>
  <c r="AL197" i="4"/>
  <c r="AO197" i="4" s="1"/>
  <c r="AP197" i="4" s="1"/>
  <c r="AJ197" i="4"/>
  <c r="AI197" i="4" s="1"/>
  <c r="AM197" i="4" s="1"/>
  <c r="AN197" i="4" s="1"/>
  <c r="AQ197" i="4" l="1"/>
  <c r="AT197" i="4" s="1"/>
  <c r="H214" i="4"/>
  <c r="K214" i="4" s="1"/>
  <c r="L214" i="4" s="1"/>
  <c r="J213" i="4"/>
  <c r="M213" i="4" s="1"/>
  <c r="AB534" i="15" s="1"/>
  <c r="F214" i="4"/>
  <c r="AL198" i="4"/>
  <c r="AO198" i="4" s="1"/>
  <c r="AP198" i="4" s="1"/>
  <c r="AJ198" i="4"/>
  <c r="AF557" i="15" l="1"/>
  <c r="E214" i="4"/>
  <c r="I214" i="4" s="1"/>
  <c r="P213" i="4"/>
  <c r="E212" i="12"/>
  <c r="F212" i="12" s="1"/>
  <c r="H212" i="12" s="1"/>
  <c r="AI198" i="4"/>
  <c r="AM198" i="4" s="1"/>
  <c r="AL199" i="4" s="1"/>
  <c r="AO199" i="4" s="1"/>
  <c r="AP199" i="4" s="1"/>
  <c r="J214" i="4" l="1"/>
  <c r="M214" i="4" s="1"/>
  <c r="AB550" i="15" s="1"/>
  <c r="H215" i="4"/>
  <c r="K215" i="4" s="1"/>
  <c r="L215" i="4" s="1"/>
  <c r="F215" i="4"/>
  <c r="AN198" i="4"/>
  <c r="AQ198" i="4" s="1"/>
  <c r="AJ199" i="4"/>
  <c r="AI199" i="4" s="1"/>
  <c r="AT198" i="4" l="1"/>
  <c r="AF563" i="15"/>
  <c r="E215" i="4"/>
  <c r="I215" i="4" s="1"/>
  <c r="P214" i="4"/>
  <c r="E213" i="12"/>
  <c r="F213" i="12" s="1"/>
  <c r="H213" i="12" s="1"/>
  <c r="AM199" i="4"/>
  <c r="AJ200" i="4" s="1"/>
  <c r="J215" i="4" l="1"/>
  <c r="M215" i="4" s="1"/>
  <c r="AB559" i="15" s="1"/>
  <c r="F216" i="4"/>
  <c r="H216" i="4"/>
  <c r="K216" i="4" s="1"/>
  <c r="L216" i="4" s="1"/>
  <c r="AN199" i="4"/>
  <c r="AQ199" i="4" s="1"/>
  <c r="AL200" i="4"/>
  <c r="AO200" i="4" s="1"/>
  <c r="AP200" i="4" s="1"/>
  <c r="E216" i="4" l="1"/>
  <c r="I216" i="4" s="1"/>
  <c r="AT199" i="4"/>
  <c r="AF566" i="15"/>
  <c r="E214" i="12"/>
  <c r="F214" i="12" s="1"/>
  <c r="H214" i="12" s="1"/>
  <c r="P215" i="4"/>
  <c r="AI200" i="4"/>
  <c r="AM200" i="4" s="1"/>
  <c r="AN200" i="4" s="1"/>
  <c r="AQ200" i="4" s="1"/>
  <c r="AT200" i="4" l="1"/>
  <c r="AF570" i="15"/>
  <c r="H217" i="4"/>
  <c r="K217" i="4" s="1"/>
  <c r="L217" i="4" s="1"/>
  <c r="J216" i="4"/>
  <c r="M216" i="4" s="1"/>
  <c r="AB570" i="15" s="1"/>
  <c r="F217" i="4"/>
  <c r="AL201" i="4"/>
  <c r="AO201" i="4" s="1"/>
  <c r="AP201" i="4" s="1"/>
  <c r="AJ201" i="4"/>
  <c r="E217" i="4" l="1"/>
  <c r="I217" i="4" s="1"/>
  <c r="P216" i="4"/>
  <c r="E215" i="12"/>
  <c r="F215" i="12" s="1"/>
  <c r="H215" i="12" s="1"/>
  <c r="AI201" i="4"/>
  <c r="AM201" i="4" s="1"/>
  <c r="AN201" i="4" s="1"/>
  <c r="AQ201" i="4" s="1"/>
  <c r="AT201" i="4" l="1"/>
  <c r="AF572" i="15"/>
  <c r="F218" i="4"/>
  <c r="J217" i="4"/>
  <c r="M217" i="4" s="1"/>
  <c r="AB580" i="15" s="1"/>
  <c r="H218" i="4"/>
  <c r="K218" i="4" s="1"/>
  <c r="L218" i="4" s="1"/>
  <c r="AL202" i="4"/>
  <c r="AO202" i="4" s="1"/>
  <c r="AP202" i="4" s="1"/>
  <c r="AJ202" i="4"/>
  <c r="AI202" i="4" l="1"/>
  <c r="AM202" i="4" s="1"/>
  <c r="AN202" i="4" s="1"/>
  <c r="AQ202" i="4" s="1"/>
  <c r="AT202" i="4" s="1"/>
  <c r="E218" i="4"/>
  <c r="I218" i="4" s="1"/>
  <c r="E216" i="12"/>
  <c r="F216" i="12" s="1"/>
  <c r="H216" i="12" s="1"/>
  <c r="P217" i="4"/>
  <c r="AJ203" i="4"/>
  <c r="AL203" i="4"/>
  <c r="AO203" i="4" s="1"/>
  <c r="AP203" i="4" s="1"/>
  <c r="AF576" i="15" l="1"/>
  <c r="F219" i="4"/>
  <c r="H219" i="4"/>
  <c r="K219" i="4" s="1"/>
  <c r="L219" i="4" s="1"/>
  <c r="J218" i="4"/>
  <c r="M218" i="4" s="1"/>
  <c r="AB589" i="15" s="1"/>
  <c r="AI203" i="4"/>
  <c r="AM203" i="4" s="1"/>
  <c r="AJ204" i="4" s="1"/>
  <c r="P218" i="4" l="1"/>
  <c r="E217" i="12"/>
  <c r="F217" i="12" s="1"/>
  <c r="H217" i="12" s="1"/>
  <c r="E219" i="4"/>
  <c r="I219" i="4" s="1"/>
  <c r="AL204" i="4"/>
  <c r="AO204" i="4" s="1"/>
  <c r="AP204" i="4" s="1"/>
  <c r="AN203" i="4"/>
  <c r="AQ203" i="4" s="1"/>
  <c r="AT203" i="4" l="1"/>
  <c r="AF580" i="15"/>
  <c r="F220" i="4"/>
  <c r="H220" i="4"/>
  <c r="K220" i="4" s="1"/>
  <c r="L220" i="4" s="1"/>
  <c r="J219" i="4"/>
  <c r="M219" i="4" s="1"/>
  <c r="AB598" i="15" s="1"/>
  <c r="AI204" i="4"/>
  <c r="AM204" i="4" s="1"/>
  <c r="AJ205" i="4" s="1"/>
  <c r="E220" i="4" l="1"/>
  <c r="I220" i="4" s="1"/>
  <c r="J220" i="4" s="1"/>
  <c r="M220" i="4" s="1"/>
  <c r="AB602" i="15" s="1"/>
  <c r="E218" i="12"/>
  <c r="F218" i="12" s="1"/>
  <c r="H218" i="12" s="1"/>
  <c r="P219" i="4"/>
  <c r="AL205" i="4"/>
  <c r="AO205" i="4" s="1"/>
  <c r="AP205" i="4" s="1"/>
  <c r="AN204" i="4"/>
  <c r="AQ204" i="4" s="1"/>
  <c r="F221" i="4" l="1"/>
  <c r="H221" i="4"/>
  <c r="K221" i="4" s="1"/>
  <c r="L221" i="4" s="1"/>
  <c r="AT204" i="4"/>
  <c r="AF585" i="15"/>
  <c r="E219" i="12"/>
  <c r="F219" i="12" s="1"/>
  <c r="H219" i="12" s="1"/>
  <c r="P220" i="4"/>
  <c r="E221" i="4"/>
  <c r="I221" i="4" s="1"/>
  <c r="AI205" i="4"/>
  <c r="AM205" i="4" s="1"/>
  <c r="AN205" i="4" s="1"/>
  <c r="AQ205" i="4" s="1"/>
  <c r="AT205" i="4" l="1"/>
  <c r="AF586" i="15"/>
  <c r="J221" i="4"/>
  <c r="M221" i="4" s="1"/>
  <c r="AB610" i="15" s="1"/>
  <c r="H222" i="4"/>
  <c r="K222" i="4" s="1"/>
  <c r="L222" i="4" s="1"/>
  <c r="F222" i="4"/>
  <c r="AJ206" i="4"/>
  <c r="AL206" i="4"/>
  <c r="AO206" i="4" s="1"/>
  <c r="AP206" i="4" s="1"/>
  <c r="E222" i="4" l="1"/>
  <c r="I222" i="4" s="1"/>
  <c r="E220" i="12"/>
  <c r="F220" i="12" s="1"/>
  <c r="H220" i="12" s="1"/>
  <c r="P221" i="4"/>
  <c r="J222" i="4"/>
  <c r="M222" i="4" s="1"/>
  <c r="AB617" i="15" s="1"/>
  <c r="F223" i="4"/>
  <c r="H223" i="4"/>
  <c r="K223" i="4" s="1"/>
  <c r="L223" i="4" s="1"/>
  <c r="AI206" i="4"/>
  <c r="AM206" i="4" s="1"/>
  <c r="AJ207" i="4" s="1"/>
  <c r="AN206" i="4" l="1"/>
  <c r="AQ206" i="4" s="1"/>
  <c r="AT206" i="4" s="1"/>
  <c r="AL207" i="4"/>
  <c r="AO207" i="4" s="1"/>
  <c r="AP207" i="4" s="1"/>
  <c r="E223" i="4"/>
  <c r="I223" i="4" s="1"/>
  <c r="P222" i="4"/>
  <c r="E221" i="12"/>
  <c r="F221" i="12" s="1"/>
  <c r="H221" i="12" s="1"/>
  <c r="AI207" i="4" l="1"/>
  <c r="AM207" i="4" s="1"/>
  <c r="AL208" i="4" s="1"/>
  <c r="AO208" i="4" s="1"/>
  <c r="AP208" i="4" s="1"/>
  <c r="AF577" i="15"/>
  <c r="J223" i="4"/>
  <c r="M223" i="4" s="1"/>
  <c r="AB624" i="15" s="1"/>
  <c r="H224" i="4"/>
  <c r="K224" i="4" s="1"/>
  <c r="L224" i="4" s="1"/>
  <c r="F224" i="4"/>
  <c r="AN207" i="4" l="1"/>
  <c r="AQ207" i="4" s="1"/>
  <c r="AT207" i="4" s="1"/>
  <c r="AJ208" i="4"/>
  <c r="AI208" i="4" s="1"/>
  <c r="AM208" i="4" s="1"/>
  <c r="AJ209" i="4" s="1"/>
  <c r="E224" i="4"/>
  <c r="I224" i="4" s="1"/>
  <c r="P223" i="4"/>
  <c r="E222" i="12"/>
  <c r="F222" i="12" s="1"/>
  <c r="H222" i="12" s="1"/>
  <c r="AF528" i="15" l="1"/>
  <c r="F225" i="4"/>
  <c r="H225" i="4"/>
  <c r="K225" i="4" s="1"/>
  <c r="L225" i="4" s="1"/>
  <c r="J224" i="4"/>
  <c r="M224" i="4" s="1"/>
  <c r="AB608" i="15" s="1"/>
  <c r="AL209" i="4"/>
  <c r="AO209" i="4" s="1"/>
  <c r="AP209" i="4" s="1"/>
  <c r="AN208" i="4"/>
  <c r="AQ208" i="4" s="1"/>
  <c r="E225" i="4" l="1"/>
  <c r="I225" i="4" s="1"/>
  <c r="F226" i="4" s="1"/>
  <c r="AT208" i="4"/>
  <c r="AF442" i="15"/>
  <c r="P224" i="4"/>
  <c r="E223" i="12"/>
  <c r="F223" i="12" s="1"/>
  <c r="H223" i="12" s="1"/>
  <c r="AI209" i="4"/>
  <c r="AM209" i="4" s="1"/>
  <c r="AN209" i="4" s="1"/>
  <c r="AQ209" i="4" s="1"/>
  <c r="J225" i="4" l="1"/>
  <c r="M225" i="4" s="1"/>
  <c r="AB616" i="15" s="1"/>
  <c r="H226" i="4"/>
  <c r="K226" i="4" s="1"/>
  <c r="L226" i="4" s="1"/>
  <c r="AT209" i="4"/>
  <c r="AF482" i="15"/>
  <c r="AL210" i="4"/>
  <c r="AO210" i="4" s="1"/>
  <c r="AP210" i="4" s="1"/>
  <c r="AJ210" i="4"/>
  <c r="E224" i="12" l="1"/>
  <c r="F224" i="12" s="1"/>
  <c r="H224" i="12" s="1"/>
  <c r="P225" i="4"/>
  <c r="E226" i="4"/>
  <c r="I226" i="4" s="1"/>
  <c r="F227" i="4" s="1"/>
  <c r="J226" i="4"/>
  <c r="M226" i="4" s="1"/>
  <c r="AB618" i="15" s="1"/>
  <c r="AI210" i="4"/>
  <c r="AM210" i="4" s="1"/>
  <c r="AL211" i="4" s="1"/>
  <c r="AO211" i="4" s="1"/>
  <c r="AP211" i="4" s="1"/>
  <c r="H227" i="4" l="1"/>
  <c r="K227" i="4" s="1"/>
  <c r="L227" i="4" s="1"/>
  <c r="E225" i="12"/>
  <c r="F225" i="12" s="1"/>
  <c r="H225" i="12" s="1"/>
  <c r="P226" i="4"/>
  <c r="AN210" i="4"/>
  <c r="AQ210" i="4" s="1"/>
  <c r="AJ211" i="4"/>
  <c r="AI211" i="4" s="1"/>
  <c r="E227" i="4" l="1"/>
  <c r="I227" i="4" s="1"/>
  <c r="AM211" i="4"/>
  <c r="AN211" i="4" s="1"/>
  <c r="AQ211" i="4" s="1"/>
  <c r="AT211" i="4" s="1"/>
  <c r="AT210" i="4"/>
  <c r="AF495" i="15"/>
  <c r="AJ212" i="4" l="1"/>
  <c r="AL212" i="4"/>
  <c r="AO212" i="4" s="1"/>
  <c r="AP212" i="4" s="1"/>
  <c r="AF506" i="15"/>
  <c r="J227" i="4"/>
  <c r="M227" i="4" s="1"/>
  <c r="H228" i="4"/>
  <c r="K228" i="4" s="1"/>
  <c r="L228" i="4" s="1"/>
  <c r="F228" i="4"/>
  <c r="E228" i="4" s="1"/>
  <c r="I228" i="4" s="1"/>
  <c r="H229" i="4" s="1"/>
  <c r="K229" i="4" s="1"/>
  <c r="L229" i="4" s="1"/>
  <c r="AI212" i="4"/>
  <c r="AM212" i="4" s="1"/>
  <c r="AL213" i="4" s="1"/>
  <c r="AO213" i="4" s="1"/>
  <c r="AP213" i="4" s="1"/>
  <c r="J228" i="4" l="1"/>
  <c r="M228" i="4" s="1"/>
  <c r="AB634" i="15" s="1"/>
  <c r="F229" i="4"/>
  <c r="E229" i="4" s="1"/>
  <c r="I229" i="4" s="1"/>
  <c r="AB626" i="15"/>
  <c r="E226" i="12"/>
  <c r="F226" i="12" s="1"/>
  <c r="H226" i="12" s="1"/>
  <c r="P227" i="4"/>
  <c r="P228" i="4"/>
  <c r="E227" i="12"/>
  <c r="F227" i="12" s="1"/>
  <c r="H227" i="12" s="1"/>
  <c r="AJ213" i="4"/>
  <c r="AI213" i="4" s="1"/>
  <c r="AN212" i="4"/>
  <c r="AQ212" i="4" s="1"/>
  <c r="AT212" i="4" l="1"/>
  <c r="AF517" i="15"/>
  <c r="F230" i="4"/>
  <c r="J229" i="4"/>
  <c r="M229" i="4" s="1"/>
  <c r="AB636" i="15" s="1"/>
  <c r="H230" i="4"/>
  <c r="K230" i="4" s="1"/>
  <c r="L230" i="4" s="1"/>
  <c r="AM213" i="4"/>
  <c r="AN213" i="4" s="1"/>
  <c r="AQ213" i="4" s="1"/>
  <c r="AL214" i="4" l="1"/>
  <c r="AO214" i="4" s="1"/>
  <c r="AP214" i="4" s="1"/>
  <c r="AT213" i="4"/>
  <c r="AF534" i="15"/>
  <c r="E230" i="4"/>
  <c r="I230" i="4" s="1"/>
  <c r="F231" i="4" s="1"/>
  <c r="P229" i="4"/>
  <c r="E228" i="12"/>
  <c r="F228" i="12" s="1"/>
  <c r="H228" i="12" s="1"/>
  <c r="AJ214" i="4"/>
  <c r="AI214" i="4" l="1"/>
  <c r="AM214" i="4" s="1"/>
  <c r="AN214" i="4" s="1"/>
  <c r="AQ214" i="4" s="1"/>
  <c r="J230" i="4"/>
  <c r="M230" i="4" s="1"/>
  <c r="AB640" i="15" s="1"/>
  <c r="H231" i="4"/>
  <c r="K231" i="4" s="1"/>
  <c r="L231" i="4" s="1"/>
  <c r="AJ215" i="4" l="1"/>
  <c r="AL215" i="4"/>
  <c r="AO215" i="4" s="1"/>
  <c r="AP215" i="4" s="1"/>
  <c r="E229" i="12"/>
  <c r="F229" i="12" s="1"/>
  <c r="H229" i="12" s="1"/>
  <c r="P230" i="4"/>
  <c r="E231" i="4"/>
  <c r="I231" i="4" s="1"/>
  <c r="J231" i="4" s="1"/>
  <c r="M231" i="4" s="1"/>
  <c r="AB643" i="15" s="1"/>
  <c r="AT214" i="4"/>
  <c r="AF545" i="15"/>
  <c r="H232" i="4" l="1"/>
  <c r="K232" i="4" s="1"/>
  <c r="L232" i="4" s="1"/>
  <c r="AI215" i="4"/>
  <c r="AM215" i="4" s="1"/>
  <c r="AN215" i="4" s="1"/>
  <c r="AQ215" i="4" s="1"/>
  <c r="AT215" i="4" s="1"/>
  <c r="F232" i="4"/>
  <c r="E232" i="4" s="1"/>
  <c r="I232" i="4" s="1"/>
  <c r="P231" i="4"/>
  <c r="E230" i="12"/>
  <c r="F230" i="12" s="1"/>
  <c r="H230" i="12" s="1"/>
  <c r="AJ216" i="4" l="1"/>
  <c r="AF560" i="15"/>
  <c r="AL216" i="4"/>
  <c r="AO216" i="4" s="1"/>
  <c r="AP216" i="4" s="1"/>
  <c r="J232" i="4"/>
  <c r="M232" i="4" s="1"/>
  <c r="AB645" i="15" s="1"/>
  <c r="H233" i="4"/>
  <c r="K233" i="4" s="1"/>
  <c r="L233" i="4" s="1"/>
  <c r="F233" i="4"/>
  <c r="AI216" i="4" l="1"/>
  <c r="AM216" i="4" s="1"/>
  <c r="AN216" i="4" s="1"/>
  <c r="AQ216" i="4" s="1"/>
  <c r="AT216" i="4" s="1"/>
  <c r="E233" i="4"/>
  <c r="I233" i="4" s="1"/>
  <c r="J233" i="4" s="1"/>
  <c r="M233" i="4" s="1"/>
  <c r="AB648" i="15" s="1"/>
  <c r="E231" i="12"/>
  <c r="F231" i="12" s="1"/>
  <c r="H231" i="12" s="1"/>
  <c r="P232" i="4"/>
  <c r="AL217" i="4" l="1"/>
  <c r="AO217" i="4" s="1"/>
  <c r="AP217" i="4" s="1"/>
  <c r="AF571" i="15"/>
  <c r="AJ217" i="4"/>
  <c r="H234" i="4"/>
  <c r="K234" i="4" s="1"/>
  <c r="L234" i="4" s="1"/>
  <c r="F234" i="4"/>
  <c r="E232" i="12"/>
  <c r="F232" i="12" s="1"/>
  <c r="H232" i="12" s="1"/>
  <c r="P233" i="4"/>
  <c r="AI217" i="4" l="1"/>
  <c r="AM217" i="4" s="1"/>
  <c r="AN217" i="4" s="1"/>
  <c r="AQ217" i="4" s="1"/>
  <c r="E234" i="4"/>
  <c r="I234" i="4" s="1"/>
  <c r="F235" i="4" s="1"/>
  <c r="AT217" i="4"/>
  <c r="AF588" i="15"/>
  <c r="H235" i="4"/>
  <c r="K235" i="4" s="1"/>
  <c r="L235" i="4" s="1"/>
  <c r="AL218" i="4"/>
  <c r="AO218" i="4" s="1"/>
  <c r="AP218" i="4" s="1"/>
  <c r="AJ218" i="4"/>
  <c r="J234" i="4" l="1"/>
  <c r="M234" i="4" s="1"/>
  <c r="AB650" i="15" s="1"/>
  <c r="E235" i="4"/>
  <c r="I235" i="4" s="1"/>
  <c r="F236" i="4" s="1"/>
  <c r="E233" i="12"/>
  <c r="F233" i="12" s="1"/>
  <c r="H233" i="12" s="1"/>
  <c r="P234" i="4"/>
  <c r="AI218" i="4"/>
  <c r="AM218" i="4" s="1"/>
  <c r="AN218" i="4" s="1"/>
  <c r="AQ218" i="4" s="1"/>
  <c r="AJ219" i="4" l="1"/>
  <c r="J235" i="4"/>
  <c r="M235" i="4" s="1"/>
  <c r="AB621" i="15" s="1"/>
  <c r="H236" i="4"/>
  <c r="K236" i="4" s="1"/>
  <c r="L236" i="4" s="1"/>
  <c r="AL219" i="4"/>
  <c r="AO219" i="4" s="1"/>
  <c r="AP219" i="4" s="1"/>
  <c r="E236" i="4"/>
  <c r="I236" i="4" s="1"/>
  <c r="J236" i="4" s="1"/>
  <c r="M236" i="4" s="1"/>
  <c r="AB629" i="15" s="1"/>
  <c r="AT218" i="4"/>
  <c r="AF597" i="15"/>
  <c r="E234" i="12"/>
  <c r="F234" i="12" s="1"/>
  <c r="H234" i="12" s="1"/>
  <c r="P235" i="4" l="1"/>
  <c r="AI219" i="4"/>
  <c r="AM219" i="4" s="1"/>
  <c r="AN219" i="4" s="1"/>
  <c r="AQ219" i="4" s="1"/>
  <c r="F237" i="4"/>
  <c r="H237" i="4"/>
  <c r="K237" i="4" s="1"/>
  <c r="L237" i="4" s="1"/>
  <c r="P236" i="4"/>
  <c r="E235" i="12"/>
  <c r="F235" i="12" s="1"/>
  <c r="H235" i="12" s="1"/>
  <c r="E237" i="4" l="1"/>
  <c r="I237" i="4" s="1"/>
  <c r="F238" i="4" s="1"/>
  <c r="AL220" i="4"/>
  <c r="AO220" i="4" s="1"/>
  <c r="AP220" i="4" s="1"/>
  <c r="AT219" i="4"/>
  <c r="AF606" i="15"/>
  <c r="AJ220" i="4"/>
  <c r="J237" i="4" l="1"/>
  <c r="M237" i="4" s="1"/>
  <c r="AB642" i="15" s="1"/>
  <c r="H238" i="4"/>
  <c r="K238" i="4" s="1"/>
  <c r="L238" i="4" s="1"/>
  <c r="AI220" i="4"/>
  <c r="AM220" i="4" s="1"/>
  <c r="AL221" i="4" s="1"/>
  <c r="AO221" i="4" s="1"/>
  <c r="AP221" i="4" s="1"/>
  <c r="E238" i="4"/>
  <c r="I238" i="4" s="1"/>
  <c r="P237" i="4"/>
  <c r="E236" i="12"/>
  <c r="F236" i="12" s="1"/>
  <c r="H236" i="12" s="1"/>
  <c r="AJ221" i="4" l="1"/>
  <c r="AI221" i="4" s="1"/>
  <c r="AN220" i="4"/>
  <c r="AQ220" i="4" s="1"/>
  <c r="AT220" i="4"/>
  <c r="AF609" i="15"/>
  <c r="F239" i="4"/>
  <c r="H239" i="4"/>
  <c r="K239" i="4" s="1"/>
  <c r="L239" i="4" s="1"/>
  <c r="J238" i="4"/>
  <c r="M238" i="4" s="1"/>
  <c r="AB654" i="15" s="1"/>
  <c r="AM221" i="4"/>
  <c r="AN221" i="4" s="1"/>
  <c r="AQ221" i="4" s="1"/>
  <c r="AJ222" i="4" l="1"/>
  <c r="AT221" i="4"/>
  <c r="AF613" i="15"/>
  <c r="P238" i="4"/>
  <c r="E237" i="12"/>
  <c r="F237" i="12" s="1"/>
  <c r="H237" i="12" s="1"/>
  <c r="E239" i="4"/>
  <c r="I239" i="4" s="1"/>
  <c r="AL222" i="4"/>
  <c r="AO222" i="4" s="1"/>
  <c r="AP222" i="4" s="1"/>
  <c r="AI222" i="4" l="1"/>
  <c r="AM222" i="4" s="1"/>
  <c r="AN222" i="4" s="1"/>
  <c r="AQ222" i="4" s="1"/>
  <c r="AF615" i="15" s="1"/>
  <c r="H240" i="4"/>
  <c r="K240" i="4" s="1"/>
  <c r="L240" i="4" s="1"/>
  <c r="F240" i="4"/>
  <c r="J239" i="4"/>
  <c r="M239" i="4" s="1"/>
  <c r="AB657" i="15" s="1"/>
  <c r="AT222" i="4" l="1"/>
  <c r="AJ223" i="4"/>
  <c r="AL223" i="4"/>
  <c r="AO223" i="4" s="1"/>
  <c r="AP223" i="4" s="1"/>
  <c r="E240" i="4"/>
  <c r="I240" i="4" s="1"/>
  <c r="P239" i="4"/>
  <c r="E238" i="12"/>
  <c r="F238" i="12" s="1"/>
  <c r="H238" i="12" s="1"/>
  <c r="AI223" i="4" l="1"/>
  <c r="AM223" i="4" s="1"/>
  <c r="AL224" i="4" s="1"/>
  <c r="AO224" i="4" s="1"/>
  <c r="AP224" i="4" s="1"/>
  <c r="H241" i="4"/>
  <c r="K241" i="4" s="1"/>
  <c r="L241" i="4" s="1"/>
  <c r="F241" i="4"/>
  <c r="J240" i="4"/>
  <c r="M240" i="4" s="1"/>
  <c r="AB659" i="15" s="1"/>
  <c r="E241" i="4" l="1"/>
  <c r="AJ224" i="4"/>
  <c r="AI224" i="4" s="1"/>
  <c r="AN223" i="4"/>
  <c r="AQ223" i="4" s="1"/>
  <c r="AF619" i="15" s="1"/>
  <c r="P240" i="4"/>
  <c r="E239" i="12"/>
  <c r="F239" i="12" s="1"/>
  <c r="H239" i="12" s="1"/>
  <c r="I241" i="4"/>
  <c r="H242" i="4" s="1"/>
  <c r="K242" i="4" s="1"/>
  <c r="L242" i="4" s="1"/>
  <c r="F242" i="4" l="1"/>
  <c r="E242" i="4" s="1"/>
  <c r="AT223" i="4"/>
  <c r="J241" i="4"/>
  <c r="M241" i="4" s="1"/>
  <c r="AB662" i="15" s="1"/>
  <c r="AM224" i="4"/>
  <c r="AN224" i="4" s="1"/>
  <c r="AQ224" i="4" s="1"/>
  <c r="AT224" i="4" s="1"/>
  <c r="P241" i="4" l="1"/>
  <c r="E240" i="12"/>
  <c r="F240" i="12" s="1"/>
  <c r="H240" i="12" s="1"/>
  <c r="I242" i="4"/>
  <c r="AJ225" i="4"/>
  <c r="AF604" i="15"/>
  <c r="AL225" i="4"/>
  <c r="AO225" i="4" s="1"/>
  <c r="AP225" i="4" s="1"/>
  <c r="AI225" i="4"/>
  <c r="AM225" i="4" s="1"/>
  <c r="AN225" i="4" s="1"/>
  <c r="AQ225" i="4" s="1"/>
  <c r="AT225" i="4" s="1"/>
  <c r="F243" i="4" l="1"/>
  <c r="J242" i="4"/>
  <c r="M242" i="4" s="1"/>
  <c r="H243" i="4"/>
  <c r="K243" i="4" s="1"/>
  <c r="L243" i="4" s="1"/>
  <c r="AJ226" i="4"/>
  <c r="AL226" i="4"/>
  <c r="AO226" i="4" s="1"/>
  <c r="AP226" i="4" s="1"/>
  <c r="AF612" i="15"/>
  <c r="AB664" i="15" l="1"/>
  <c r="E241" i="12"/>
  <c r="F241" i="12" s="1"/>
  <c r="H241" i="12" s="1"/>
  <c r="P242" i="4"/>
  <c r="E243" i="4"/>
  <c r="I243" i="4" s="1"/>
  <c r="AI226" i="4"/>
  <c r="AM226" i="4" s="1"/>
  <c r="AJ227" i="4" s="1"/>
  <c r="H244" i="4" l="1"/>
  <c r="K244" i="4" s="1"/>
  <c r="L244" i="4" s="1"/>
  <c r="F244" i="4"/>
  <c r="J243" i="4"/>
  <c r="M243" i="4" s="1"/>
  <c r="AL227" i="4"/>
  <c r="AO227" i="4" s="1"/>
  <c r="AP227" i="4" s="1"/>
  <c r="AN226" i="4"/>
  <c r="AQ226" i="4" s="1"/>
  <c r="AT226" i="4" s="1"/>
  <c r="AF620" i="15"/>
  <c r="E244" i="4" l="1"/>
  <c r="AI227" i="4"/>
  <c r="AM227" i="4" s="1"/>
  <c r="AN227" i="4" s="1"/>
  <c r="AQ227" i="4" s="1"/>
  <c r="AB666" i="15"/>
  <c r="P243" i="4"/>
  <c r="E242" i="12"/>
  <c r="F242" i="12" s="1"/>
  <c r="H242" i="12" s="1"/>
  <c r="I244" i="4"/>
  <c r="AT227" i="4"/>
  <c r="AF627" i="15"/>
  <c r="AL228" i="4"/>
  <c r="AO228" i="4" s="1"/>
  <c r="AP228" i="4" s="1"/>
  <c r="AJ228" i="4" l="1"/>
  <c r="J244" i="4"/>
  <c r="M244" i="4" s="1"/>
  <c r="F245" i="4"/>
  <c r="H245" i="4"/>
  <c r="K245" i="4" s="1"/>
  <c r="L245" i="4" s="1"/>
  <c r="AI228" i="4"/>
  <c r="AM228" i="4" s="1"/>
  <c r="AL229" i="4" s="1"/>
  <c r="AO229" i="4" s="1"/>
  <c r="AP229" i="4" s="1"/>
  <c r="E245" i="4" l="1"/>
  <c r="I245" i="4" s="1"/>
  <c r="AB669" i="15"/>
  <c r="P244" i="4"/>
  <c r="E243" i="12"/>
  <c r="F243" i="12" s="1"/>
  <c r="H243" i="12" s="1"/>
  <c r="AJ229" i="4"/>
  <c r="AI229" i="4" s="1"/>
  <c r="AN228" i="4"/>
  <c r="AQ228" i="4" s="1"/>
  <c r="F246" i="4" l="1"/>
  <c r="J245" i="4"/>
  <c r="M245" i="4" s="1"/>
  <c r="H246" i="4"/>
  <c r="K246" i="4" s="1"/>
  <c r="L246" i="4" s="1"/>
  <c r="AT228" i="4"/>
  <c r="AF629" i="15"/>
  <c r="AM229" i="4"/>
  <c r="AL230" i="4" s="1"/>
  <c r="AO230" i="4" s="1"/>
  <c r="AP230" i="4" s="1"/>
  <c r="E246" i="4" l="1"/>
  <c r="I246" i="4" s="1"/>
  <c r="AB672" i="15"/>
  <c r="E244" i="12"/>
  <c r="F244" i="12" s="1"/>
  <c r="H244" i="12" s="1"/>
  <c r="P245" i="4"/>
  <c r="AN229" i="4"/>
  <c r="AQ229" i="4" s="1"/>
  <c r="AT229" i="4" s="1"/>
  <c r="AJ230" i="4"/>
  <c r="AI230" i="4" s="1"/>
  <c r="F247" i="4" l="1"/>
  <c r="H247" i="4"/>
  <c r="K247" i="4" s="1"/>
  <c r="L247" i="4" s="1"/>
  <c r="J246" i="4"/>
  <c r="M246" i="4" s="1"/>
  <c r="AF632" i="15"/>
  <c r="AM230" i="4"/>
  <c r="AN230" i="4" s="1"/>
  <c r="AQ230" i="4" s="1"/>
  <c r="AT230" i="4" s="1"/>
  <c r="AB674" i="15" l="1"/>
  <c r="P246" i="4"/>
  <c r="E245" i="12"/>
  <c r="F245" i="12" s="1"/>
  <c r="H245" i="12" s="1"/>
  <c r="E247" i="4"/>
  <c r="I247" i="4" s="1"/>
  <c r="AL231" i="4"/>
  <c r="AO231" i="4" s="1"/>
  <c r="AP231" i="4" s="1"/>
  <c r="AF635" i="15"/>
  <c r="AJ231" i="4"/>
  <c r="H248" i="4" l="1"/>
  <c r="K248" i="4" s="1"/>
  <c r="L248" i="4" s="1"/>
  <c r="F248" i="4"/>
  <c r="E248" i="4" s="1"/>
  <c r="J247" i="4"/>
  <c r="M247" i="4" s="1"/>
  <c r="AI231" i="4"/>
  <c r="AM231" i="4" s="1"/>
  <c r="AN231" i="4" s="1"/>
  <c r="AQ231" i="4" s="1"/>
  <c r="AJ232" i="4" l="1"/>
  <c r="AB677" i="15"/>
  <c r="P247" i="4"/>
  <c r="E246" i="12"/>
  <c r="F246" i="12" s="1"/>
  <c r="H246" i="12" s="1"/>
  <c r="AL232" i="4"/>
  <c r="AO232" i="4" s="1"/>
  <c r="AP232" i="4" s="1"/>
  <c r="I248" i="4"/>
  <c r="AT231" i="4"/>
  <c r="AF637" i="15"/>
  <c r="J248" i="4" l="1"/>
  <c r="M248" i="4" s="1"/>
  <c r="F249" i="4"/>
  <c r="H249" i="4"/>
  <c r="K249" i="4" s="1"/>
  <c r="L249" i="4" s="1"/>
  <c r="AI232" i="4"/>
  <c r="AM232" i="4" s="1"/>
  <c r="AN232" i="4" s="1"/>
  <c r="AQ232" i="4" s="1"/>
  <c r="AF639" i="15" s="1"/>
  <c r="AT232" i="4" l="1"/>
  <c r="AJ233" i="4"/>
  <c r="E249" i="4"/>
  <c r="I249" i="4" s="1"/>
  <c r="AL233" i="4"/>
  <c r="AO233" i="4" s="1"/>
  <c r="AP233" i="4" s="1"/>
  <c r="AB679" i="15"/>
  <c r="P248" i="4"/>
  <c r="E247" i="12"/>
  <c r="F247" i="12" s="1"/>
  <c r="H247" i="12" s="1"/>
  <c r="AI233" i="4" l="1"/>
  <c r="AM233" i="4" s="1"/>
  <c r="AN233" i="4" s="1"/>
  <c r="AQ233" i="4" s="1"/>
  <c r="AT233" i="4" s="1"/>
  <c r="J249" i="4"/>
  <c r="M249" i="4" s="1"/>
  <c r="H250" i="4"/>
  <c r="K250" i="4" s="1"/>
  <c r="L250" i="4" s="1"/>
  <c r="F250" i="4"/>
  <c r="E250" i="4" s="1"/>
  <c r="I250" i="4" s="1"/>
  <c r="AF641" i="15"/>
  <c r="AL234" i="4"/>
  <c r="AO234" i="4" s="1"/>
  <c r="AP234" i="4" s="1"/>
  <c r="AJ234" i="4"/>
  <c r="F251" i="4" l="1"/>
  <c r="H251" i="4"/>
  <c r="K251" i="4" s="1"/>
  <c r="L251" i="4" s="1"/>
  <c r="J250" i="4"/>
  <c r="M250" i="4" s="1"/>
  <c r="AB681" i="15"/>
  <c r="E248" i="12"/>
  <c r="F248" i="12" s="1"/>
  <c r="H248" i="12" s="1"/>
  <c r="P249" i="4"/>
  <c r="AI234" i="4"/>
  <c r="AM234" i="4" s="1"/>
  <c r="AN234" i="4" s="1"/>
  <c r="AQ234" i="4" s="1"/>
  <c r="AB683" i="15" l="1"/>
  <c r="P250" i="4"/>
  <c r="E249" i="12"/>
  <c r="F249" i="12" s="1"/>
  <c r="H249" i="12" s="1"/>
  <c r="E251" i="4"/>
  <c r="I251" i="4" s="1"/>
  <c r="AT234" i="4"/>
  <c r="AF643" i="15"/>
  <c r="AL235" i="4"/>
  <c r="AO235" i="4" s="1"/>
  <c r="AP235" i="4" s="1"/>
  <c r="AJ235" i="4"/>
  <c r="F252" i="4" l="1"/>
  <c r="H252" i="4"/>
  <c r="K252" i="4" s="1"/>
  <c r="L252" i="4" s="1"/>
  <c r="J251" i="4"/>
  <c r="M251" i="4" s="1"/>
  <c r="AI235" i="4"/>
  <c r="AM235" i="4" s="1"/>
  <c r="E250" i="12" l="1"/>
  <c r="F250" i="12" s="1"/>
  <c r="H250" i="12" s="1"/>
  <c r="AB686" i="15"/>
  <c r="P251" i="4"/>
  <c r="E252" i="4"/>
  <c r="I252" i="4" s="1"/>
  <c r="AN235" i="4"/>
  <c r="AQ235" i="4" s="1"/>
  <c r="AL236" i="4"/>
  <c r="AO236" i="4" s="1"/>
  <c r="AP236" i="4" s="1"/>
  <c r="AJ236" i="4"/>
  <c r="F253" i="4" l="1"/>
  <c r="H253" i="4"/>
  <c r="K253" i="4" s="1"/>
  <c r="L253" i="4" s="1"/>
  <c r="J252" i="4"/>
  <c r="M252" i="4" s="1"/>
  <c r="AI236" i="4"/>
  <c r="AM236" i="4" s="1"/>
  <c r="AT235" i="4"/>
  <c r="AF616" i="15"/>
  <c r="AB687" i="15" l="1"/>
  <c r="P252" i="4"/>
  <c r="E251" i="12"/>
  <c r="F251" i="12" s="1"/>
  <c r="H251" i="12" s="1"/>
  <c r="E253" i="4"/>
  <c r="I253" i="4" s="1"/>
  <c r="AN236" i="4"/>
  <c r="AQ236" i="4" s="1"/>
  <c r="AJ237" i="4"/>
  <c r="AL237" i="4"/>
  <c r="AO237" i="4" s="1"/>
  <c r="AP237" i="4" s="1"/>
  <c r="F254" i="4" l="1"/>
  <c r="J253" i="4"/>
  <c r="M253" i="4" s="1"/>
  <c r="H254" i="4"/>
  <c r="K254" i="4" s="1"/>
  <c r="L254" i="4" s="1"/>
  <c r="AI237" i="4"/>
  <c r="AM237" i="4" s="1"/>
  <c r="AN237" i="4" s="1"/>
  <c r="AQ237" i="4" s="1"/>
  <c r="AT236" i="4"/>
  <c r="AF631" i="15"/>
  <c r="AB689" i="15" l="1"/>
  <c r="E252" i="12"/>
  <c r="F252" i="12" s="1"/>
  <c r="H252" i="12" s="1"/>
  <c r="P253" i="4"/>
  <c r="E254" i="4"/>
  <c r="I254" i="4" s="1"/>
  <c r="AL238" i="4"/>
  <c r="AO238" i="4" s="1"/>
  <c r="AP238" i="4" s="1"/>
  <c r="AJ238" i="4"/>
  <c r="AT237" i="4"/>
  <c r="AF645" i="15"/>
  <c r="H255" i="4" l="1"/>
  <c r="K255" i="4" s="1"/>
  <c r="L255" i="4" s="1"/>
  <c r="F255" i="4"/>
  <c r="E255" i="4" s="1"/>
  <c r="J254" i="4"/>
  <c r="M254" i="4" s="1"/>
  <c r="AI238" i="4"/>
  <c r="AM238" i="4" s="1"/>
  <c r="P254" i="4" l="1"/>
  <c r="AB690" i="15"/>
  <c r="E253" i="12"/>
  <c r="F253" i="12" s="1"/>
  <c r="H253" i="12" s="1"/>
  <c r="I255" i="4"/>
  <c r="AN238" i="4"/>
  <c r="AQ238" i="4" s="1"/>
  <c r="AJ239" i="4"/>
  <c r="AL239" i="4"/>
  <c r="AO239" i="4" s="1"/>
  <c r="AP239" i="4" s="1"/>
  <c r="H256" i="4" l="1"/>
  <c r="K256" i="4" s="1"/>
  <c r="L256" i="4" s="1"/>
  <c r="F256" i="4"/>
  <c r="E256" i="4" s="1"/>
  <c r="J255" i="4"/>
  <c r="M255" i="4" s="1"/>
  <c r="I256" i="4"/>
  <c r="AI239" i="4"/>
  <c r="AM239" i="4" s="1"/>
  <c r="AT238" i="4"/>
  <c r="AF652" i="15"/>
  <c r="J256" i="4" l="1"/>
  <c r="M256" i="4" s="1"/>
  <c r="F257" i="4"/>
  <c r="H257" i="4"/>
  <c r="K257" i="4" s="1"/>
  <c r="L257" i="4" s="1"/>
  <c r="E254" i="12"/>
  <c r="F254" i="12" s="1"/>
  <c r="H254" i="12" s="1"/>
  <c r="AB692" i="15"/>
  <c r="P255" i="4"/>
  <c r="AN239" i="4"/>
  <c r="AQ239" i="4" s="1"/>
  <c r="AJ240" i="4"/>
  <c r="AL240" i="4"/>
  <c r="AO240" i="4" s="1"/>
  <c r="AP240" i="4" s="1"/>
  <c r="E257" i="4" l="1"/>
  <c r="I257" i="4" s="1"/>
  <c r="P256" i="4"/>
  <c r="AB693" i="15"/>
  <c r="E255" i="12"/>
  <c r="F255" i="12" s="1"/>
  <c r="H255" i="12" s="1"/>
  <c r="AI240" i="4"/>
  <c r="AM240" i="4" s="1"/>
  <c r="AT239" i="4"/>
  <c r="AF654" i="15"/>
  <c r="F258" i="4" l="1"/>
  <c r="J257" i="4"/>
  <c r="M257" i="4" s="1"/>
  <c r="H258" i="4"/>
  <c r="K258" i="4" s="1"/>
  <c r="L258" i="4" s="1"/>
  <c r="AN240" i="4"/>
  <c r="AQ240" i="4" s="1"/>
  <c r="AL241" i="4"/>
  <c r="AO241" i="4" s="1"/>
  <c r="AP241" i="4" s="1"/>
  <c r="AJ241" i="4"/>
  <c r="AB695" i="15" l="1"/>
  <c r="E256" i="12"/>
  <c r="F256" i="12" s="1"/>
  <c r="H256" i="12" s="1"/>
  <c r="P257" i="4"/>
  <c r="E258" i="4"/>
  <c r="I258" i="4" s="1"/>
  <c r="AI241" i="4"/>
  <c r="AM241" i="4" s="1"/>
  <c r="AN241" i="4" s="1"/>
  <c r="AQ241" i="4" s="1"/>
  <c r="AT241" i="4" s="1"/>
  <c r="AT240" i="4"/>
  <c r="AF656" i="15"/>
  <c r="F259" i="4" l="1"/>
  <c r="J258" i="4"/>
  <c r="M258" i="4" s="1"/>
  <c r="H259" i="4"/>
  <c r="K259" i="4" s="1"/>
  <c r="L259" i="4" s="1"/>
  <c r="AJ242" i="4"/>
  <c r="AF658" i="15"/>
  <c r="AL242" i="4"/>
  <c r="AO242" i="4" s="1"/>
  <c r="AP242" i="4" s="1"/>
  <c r="E257" i="12" l="1"/>
  <c r="F257" i="12" s="1"/>
  <c r="H257" i="12" s="1"/>
  <c r="P258" i="4"/>
  <c r="AB696" i="15"/>
  <c r="E259" i="4"/>
  <c r="I259" i="4" s="1"/>
  <c r="AI242" i="4"/>
  <c r="AM242" i="4" s="1"/>
  <c r="J259" i="4" l="1"/>
  <c r="M259" i="4" s="1"/>
  <c r="H260" i="4"/>
  <c r="K260" i="4" s="1"/>
  <c r="L260" i="4" s="1"/>
  <c r="F260" i="4"/>
  <c r="E260" i="4" s="1"/>
  <c r="I260" i="4" s="1"/>
  <c r="AN242" i="4"/>
  <c r="AQ242" i="4" s="1"/>
  <c r="AL243" i="4"/>
  <c r="AO243" i="4" s="1"/>
  <c r="AP243" i="4" s="1"/>
  <c r="AJ243" i="4"/>
  <c r="H261" i="4" l="1"/>
  <c r="K261" i="4" s="1"/>
  <c r="L261" i="4" s="1"/>
  <c r="F261" i="4"/>
  <c r="E261" i="4" s="1"/>
  <c r="J260" i="4"/>
  <c r="M260" i="4" s="1"/>
  <c r="AB699" i="15"/>
  <c r="P259" i="4"/>
  <c r="E258" i="12"/>
  <c r="F258" i="12" s="1"/>
  <c r="H258" i="12" s="1"/>
  <c r="AI243" i="4"/>
  <c r="AM243" i="4" s="1"/>
  <c r="AT242" i="4"/>
  <c r="AF660" i="15"/>
  <c r="AB701" i="15" l="1"/>
  <c r="E259" i="12"/>
  <c r="F259" i="12" s="1"/>
  <c r="H259" i="12" s="1"/>
  <c r="P260" i="4"/>
  <c r="I261" i="4"/>
  <c r="AN243" i="4"/>
  <c r="AQ243" i="4" s="1"/>
  <c r="AL244" i="4"/>
  <c r="AO244" i="4" s="1"/>
  <c r="AP244" i="4" s="1"/>
  <c r="AJ244" i="4"/>
  <c r="AI244" i="4" s="1"/>
  <c r="AM244" i="4" s="1"/>
  <c r="AN244" i="4" s="1"/>
  <c r="AQ244" i="4" s="1"/>
  <c r="F262" i="4" l="1"/>
  <c r="H262" i="4"/>
  <c r="K262" i="4" s="1"/>
  <c r="L262" i="4" s="1"/>
  <c r="J261" i="4"/>
  <c r="M261" i="4" s="1"/>
  <c r="AJ245" i="4"/>
  <c r="AL245" i="4"/>
  <c r="AF662" i="15"/>
  <c r="AT243" i="4"/>
  <c r="AT244" i="4"/>
  <c r="AF665" i="15"/>
  <c r="AB703" i="15" l="1"/>
  <c r="P261" i="4"/>
  <c r="E260" i="12"/>
  <c r="F260" i="12" s="1"/>
  <c r="H260" i="12" s="1"/>
  <c r="E262" i="4"/>
  <c r="I262" i="4" s="1"/>
  <c r="AI245" i="4"/>
  <c r="AM245" i="4" s="1"/>
  <c r="AN245" i="4" s="1"/>
  <c r="AO245" i="4"/>
  <c r="AP245" i="4" s="1"/>
  <c r="H263" i="4" l="1"/>
  <c r="K263" i="4" s="1"/>
  <c r="L263" i="4" s="1"/>
  <c r="J262" i="4"/>
  <c r="M262" i="4" s="1"/>
  <c r="F263" i="4"/>
  <c r="E263" i="4" s="1"/>
  <c r="I263" i="4" s="1"/>
  <c r="AL246" i="4"/>
  <c r="AO246" i="4" s="1"/>
  <c r="AP246" i="4" s="1"/>
  <c r="AJ246" i="4"/>
  <c r="AQ245" i="4"/>
  <c r="AF666" i="15" s="1"/>
  <c r="AT245" i="4"/>
  <c r="F264" i="4" l="1"/>
  <c r="J263" i="4"/>
  <c r="M263" i="4" s="1"/>
  <c r="H264" i="4"/>
  <c r="K264" i="4" s="1"/>
  <c r="L264" i="4" s="1"/>
  <c r="E261" i="12"/>
  <c r="F261" i="12" s="1"/>
  <c r="H261" i="12" s="1"/>
  <c r="AB705" i="15"/>
  <c r="P262" i="4"/>
  <c r="AI246" i="4"/>
  <c r="AM246" i="4" s="1"/>
  <c r="AN246" i="4" s="1"/>
  <c r="AQ246" i="4" s="1"/>
  <c r="AJ247" i="4" l="1"/>
  <c r="AL247" i="4"/>
  <c r="AO247" i="4" s="1"/>
  <c r="AP247" i="4" s="1"/>
  <c r="P263" i="4"/>
  <c r="AB708" i="15"/>
  <c r="E262" i="12"/>
  <c r="F262" i="12" s="1"/>
  <c r="H262" i="12" s="1"/>
  <c r="E264" i="4"/>
  <c r="I264" i="4" s="1"/>
  <c r="AT246" i="4"/>
  <c r="AF669" i="15"/>
  <c r="AI247" i="4" l="1"/>
  <c r="AM247" i="4" s="1"/>
  <c r="F265" i="4"/>
  <c r="H265" i="4"/>
  <c r="K265" i="4" s="1"/>
  <c r="L265" i="4" s="1"/>
  <c r="J264" i="4"/>
  <c r="M264" i="4" s="1"/>
  <c r="AL248" i="4"/>
  <c r="AO248" i="4" s="1"/>
  <c r="AP248" i="4" s="1"/>
  <c r="AN247" i="4"/>
  <c r="AQ247" i="4" s="1"/>
  <c r="AJ248" i="4"/>
  <c r="P264" i="4" l="1"/>
  <c r="E263" i="12"/>
  <c r="F263" i="12" s="1"/>
  <c r="H263" i="12" s="1"/>
  <c r="AB709" i="15"/>
  <c r="E265" i="4"/>
  <c r="I265" i="4" s="1"/>
  <c r="AT247" i="4"/>
  <c r="AF672" i="15"/>
  <c r="AI248" i="4"/>
  <c r="AM248" i="4" s="1"/>
  <c r="H266" i="4" l="1"/>
  <c r="K266" i="4" s="1"/>
  <c r="L266" i="4" s="1"/>
  <c r="J265" i="4"/>
  <c r="M265" i="4" s="1"/>
  <c r="F266" i="4"/>
  <c r="AN248" i="4"/>
  <c r="AQ248" i="4" s="1"/>
  <c r="AL249" i="4"/>
  <c r="AO249" i="4" s="1"/>
  <c r="AP249" i="4" s="1"/>
  <c r="AJ249" i="4"/>
  <c r="E266" i="4" l="1"/>
  <c r="I266" i="4" s="1"/>
  <c r="J266" i="4"/>
  <c r="M266" i="4" s="1"/>
  <c r="H267" i="4"/>
  <c r="K267" i="4" s="1"/>
  <c r="L267" i="4" s="1"/>
  <c r="F267" i="4"/>
  <c r="E264" i="12"/>
  <c r="F264" i="12" s="1"/>
  <c r="H264" i="12" s="1"/>
  <c r="P265" i="4"/>
  <c r="AB712" i="15"/>
  <c r="AT248" i="4"/>
  <c r="AF674" i="15"/>
  <c r="AI249" i="4"/>
  <c r="AM249" i="4" s="1"/>
  <c r="E267" i="4" l="1"/>
  <c r="I267" i="4" s="1"/>
  <c r="F268" i="4"/>
  <c r="H268" i="4"/>
  <c r="K268" i="4" s="1"/>
  <c r="L268" i="4" s="1"/>
  <c r="J267" i="4"/>
  <c r="M267" i="4" s="1"/>
  <c r="AB714" i="15"/>
  <c r="P266" i="4"/>
  <c r="E265" i="12"/>
  <c r="F265" i="12" s="1"/>
  <c r="H265" i="12" s="1"/>
  <c r="AJ250" i="4"/>
  <c r="AN249" i="4"/>
  <c r="AQ249" i="4" s="1"/>
  <c r="AL250" i="4"/>
  <c r="AO250" i="4" s="1"/>
  <c r="AP250" i="4" s="1"/>
  <c r="P267" i="4" l="1"/>
  <c r="E266" i="12"/>
  <c r="F266" i="12" s="1"/>
  <c r="H266" i="12" s="1"/>
  <c r="AB717" i="15"/>
  <c r="E268" i="4"/>
  <c r="I268" i="4" s="1"/>
  <c r="AT249" i="4"/>
  <c r="AF677" i="15"/>
  <c r="AI250" i="4"/>
  <c r="AM250" i="4" s="1"/>
  <c r="J268" i="4" l="1"/>
  <c r="M268" i="4" s="1"/>
  <c r="F269" i="4"/>
  <c r="H269" i="4"/>
  <c r="K269" i="4" s="1"/>
  <c r="AN250" i="4"/>
  <c r="AQ250" i="4" s="1"/>
  <c r="AL251" i="4"/>
  <c r="AO251" i="4" s="1"/>
  <c r="AP251" i="4" s="1"/>
  <c r="AJ251" i="4"/>
  <c r="L269" i="4" l="1"/>
  <c r="E269" i="4"/>
  <c r="I269" i="4" s="1"/>
  <c r="AB718" i="15"/>
  <c r="P268" i="4"/>
  <c r="E267" i="12"/>
  <c r="F267" i="12" s="1"/>
  <c r="H267" i="12" s="1"/>
  <c r="AT250" i="4"/>
  <c r="AF679" i="15"/>
  <c r="AI251" i="4"/>
  <c r="AM251" i="4" s="1"/>
  <c r="F270" i="4" l="1"/>
  <c r="J269" i="4"/>
  <c r="M269" i="4" s="1"/>
  <c r="H270" i="4"/>
  <c r="K270" i="4" s="1"/>
  <c r="L270" i="4" s="1"/>
  <c r="AN251" i="4"/>
  <c r="AQ251" i="4" s="1"/>
  <c r="AJ252" i="4"/>
  <c r="AL252" i="4"/>
  <c r="AO252" i="4" s="1"/>
  <c r="AP252" i="4" s="1"/>
  <c r="AB719" i="15" l="1"/>
  <c r="E268" i="12"/>
  <c r="F268" i="12" s="1"/>
  <c r="H268" i="12" s="1"/>
  <c r="P269" i="4"/>
  <c r="E270" i="4"/>
  <c r="I270" i="4" s="1"/>
  <c r="AT251" i="4"/>
  <c r="AF681" i="15"/>
  <c r="AI252" i="4"/>
  <c r="AM252" i="4" s="1"/>
  <c r="J270" i="4" l="1"/>
  <c r="M270" i="4" s="1"/>
  <c r="F271" i="4"/>
  <c r="H271" i="4"/>
  <c r="K271" i="4" s="1"/>
  <c r="L271" i="4" s="1"/>
  <c r="AN252" i="4"/>
  <c r="AQ252" i="4" s="1"/>
  <c r="AL253" i="4"/>
  <c r="AO253" i="4" s="1"/>
  <c r="AP253" i="4" s="1"/>
  <c r="AJ253" i="4"/>
  <c r="E271" i="4" l="1"/>
  <c r="I271" i="4" s="1"/>
  <c r="F272" i="4"/>
  <c r="J271" i="4"/>
  <c r="M271" i="4" s="1"/>
  <c r="H272" i="4"/>
  <c r="K272" i="4" s="1"/>
  <c r="L272" i="4" s="1"/>
  <c r="AB720" i="15"/>
  <c r="P270" i="4"/>
  <c r="E269" i="12"/>
  <c r="F269" i="12" s="1"/>
  <c r="H269" i="12" s="1"/>
  <c r="AT252" i="4"/>
  <c r="AF683" i="15"/>
  <c r="AI253" i="4"/>
  <c r="AM253" i="4" s="1"/>
  <c r="AB723" i="15" l="1"/>
  <c r="P271" i="4"/>
  <c r="E270" i="12"/>
  <c r="F270" i="12" s="1"/>
  <c r="H270" i="12" s="1"/>
  <c r="E272" i="4"/>
  <c r="I272" i="4" s="1"/>
  <c r="AN253" i="4"/>
  <c r="AQ253" i="4" s="1"/>
  <c r="AL254" i="4"/>
  <c r="AO254" i="4" s="1"/>
  <c r="AP254" i="4" s="1"/>
  <c r="AJ254" i="4"/>
  <c r="H273" i="4" l="1"/>
  <c r="K273" i="4" s="1"/>
  <c r="L273" i="4" s="1"/>
  <c r="J272" i="4"/>
  <c r="M272" i="4" s="1"/>
  <c r="F273" i="4"/>
  <c r="E273" i="4" s="1"/>
  <c r="I273" i="4" s="1"/>
  <c r="AT253" i="4"/>
  <c r="AF685" i="15"/>
  <c r="AI254" i="4"/>
  <c r="AM254" i="4" s="1"/>
  <c r="H274" i="4" l="1"/>
  <c r="K274" i="4" s="1"/>
  <c r="L274" i="4" s="1"/>
  <c r="J273" i="4"/>
  <c r="M273" i="4" s="1"/>
  <c r="F274" i="4"/>
  <c r="E274" i="4" s="1"/>
  <c r="I274" i="4" s="1"/>
  <c r="E271" i="12"/>
  <c r="F271" i="12" s="1"/>
  <c r="H271" i="12" s="1"/>
  <c r="P272" i="4"/>
  <c r="AB724" i="15"/>
  <c r="AN254" i="4"/>
  <c r="AQ254" i="4" s="1"/>
  <c r="AJ255" i="4"/>
  <c r="AL255" i="4"/>
  <c r="AO255" i="4" s="1"/>
  <c r="AP255" i="4" s="1"/>
  <c r="F275" i="4" l="1"/>
  <c r="J274" i="4"/>
  <c r="M274" i="4" s="1"/>
  <c r="H275" i="4"/>
  <c r="K275" i="4" s="1"/>
  <c r="L275" i="4" s="1"/>
  <c r="E272" i="12"/>
  <c r="F272" i="12" s="1"/>
  <c r="H272" i="12" s="1"/>
  <c r="AB710" i="15"/>
  <c r="P273" i="4"/>
  <c r="AT254" i="4"/>
  <c r="AF686" i="15"/>
  <c r="AI255" i="4"/>
  <c r="AM255" i="4" s="1"/>
  <c r="E273" i="12" l="1"/>
  <c r="F273" i="12" s="1"/>
  <c r="H273" i="12" s="1"/>
  <c r="P274" i="4"/>
  <c r="AB637" i="15"/>
  <c r="E275" i="4"/>
  <c r="I275" i="4" s="1"/>
  <c r="AN255" i="4"/>
  <c r="AQ255" i="4" s="1"/>
  <c r="AJ256" i="4"/>
  <c r="AL256" i="4"/>
  <c r="AO256" i="4" s="1"/>
  <c r="AP256" i="4" s="1"/>
  <c r="F276" i="4" l="1"/>
  <c r="H276" i="4"/>
  <c r="K276" i="4" s="1"/>
  <c r="L276" i="4" s="1"/>
  <c r="J275" i="4"/>
  <c r="M275" i="4" s="1"/>
  <c r="AT255" i="4"/>
  <c r="AF688" i="15"/>
  <c r="AI256" i="4"/>
  <c r="AM256" i="4" s="1"/>
  <c r="P275" i="4" l="1"/>
  <c r="E274" i="12"/>
  <c r="F274" i="12" s="1"/>
  <c r="H274" i="12" s="1"/>
  <c r="AB675" i="15"/>
  <c r="E276" i="4"/>
  <c r="I276" i="4" s="1"/>
  <c r="AN256" i="4"/>
  <c r="AQ256" i="4" s="1"/>
  <c r="AL257" i="4"/>
  <c r="AO257" i="4" s="1"/>
  <c r="AP257" i="4" s="1"/>
  <c r="AJ257" i="4"/>
  <c r="J276" i="4" l="1"/>
  <c r="M276" i="4" s="1"/>
  <c r="F277" i="4"/>
  <c r="H277" i="4"/>
  <c r="K277" i="4" s="1"/>
  <c r="L277" i="4" s="1"/>
  <c r="AT256" i="4"/>
  <c r="AF690" i="15"/>
  <c r="AI257" i="4"/>
  <c r="AM257" i="4" s="1"/>
  <c r="E277" i="4" l="1"/>
  <c r="I277" i="4" s="1"/>
  <c r="AB691" i="15"/>
  <c r="E275" i="12"/>
  <c r="F275" i="12" s="1"/>
  <c r="H275" i="12" s="1"/>
  <c r="P276" i="4"/>
  <c r="AN257" i="4"/>
  <c r="AQ257" i="4" s="1"/>
  <c r="AL258" i="4"/>
  <c r="AO258" i="4" s="1"/>
  <c r="AP258" i="4" s="1"/>
  <c r="AJ258" i="4"/>
  <c r="J277" i="4" l="1"/>
  <c r="M277" i="4" s="1"/>
  <c r="H278" i="4"/>
  <c r="K278" i="4" s="1"/>
  <c r="L278" i="4" s="1"/>
  <c r="F278" i="4"/>
  <c r="E278" i="4" s="1"/>
  <c r="I278" i="4" s="1"/>
  <c r="AT257" i="4"/>
  <c r="AF692" i="15"/>
  <c r="AI258" i="4"/>
  <c r="AM258" i="4" s="1"/>
  <c r="F279" i="4" l="1"/>
  <c r="J278" i="4"/>
  <c r="M278" i="4" s="1"/>
  <c r="H279" i="4"/>
  <c r="K279" i="4" s="1"/>
  <c r="L279" i="4" s="1"/>
  <c r="P277" i="4"/>
  <c r="E276" i="12"/>
  <c r="F276" i="12" s="1"/>
  <c r="H276" i="12" s="1"/>
  <c r="AB706" i="15"/>
  <c r="AN258" i="4"/>
  <c r="AQ258" i="4" s="1"/>
  <c r="AL259" i="4"/>
  <c r="AO259" i="4" s="1"/>
  <c r="AP259" i="4" s="1"/>
  <c r="AJ259" i="4"/>
  <c r="P278" i="4" l="1"/>
  <c r="AB722" i="15"/>
  <c r="E277" i="12"/>
  <c r="F277" i="12" s="1"/>
  <c r="H277" i="12" s="1"/>
  <c r="E279" i="4"/>
  <c r="I279" i="4" s="1"/>
  <c r="AT258" i="4"/>
  <c r="AF694" i="15"/>
  <c r="AI259" i="4"/>
  <c r="AM259" i="4" s="1"/>
  <c r="AN259" i="4" s="1"/>
  <c r="AQ259" i="4" s="1"/>
  <c r="F280" i="4" l="1"/>
  <c r="H280" i="4"/>
  <c r="K280" i="4" s="1"/>
  <c r="L280" i="4" s="1"/>
  <c r="J279" i="4"/>
  <c r="M279" i="4" s="1"/>
  <c r="AT259" i="4"/>
  <c r="AF695" i="15"/>
  <c r="AJ260" i="4"/>
  <c r="AL260" i="4"/>
  <c r="AO260" i="4" s="1"/>
  <c r="AP260" i="4" s="1"/>
  <c r="E278" i="12" l="1"/>
  <c r="F278" i="12" s="1"/>
  <c r="H278" i="12" s="1"/>
  <c r="P279" i="4"/>
  <c r="AB726" i="15"/>
  <c r="E280" i="4"/>
  <c r="I280" i="4" s="1"/>
  <c r="AI260" i="4"/>
  <c r="AM260" i="4" s="1"/>
  <c r="AJ261" i="4" s="1"/>
  <c r="J280" i="4" l="1"/>
  <c r="M280" i="4" s="1"/>
  <c r="H281" i="4"/>
  <c r="K281" i="4" s="1"/>
  <c r="L281" i="4" s="1"/>
  <c r="F281" i="4"/>
  <c r="E281" i="4" s="1"/>
  <c r="I281" i="4" s="1"/>
  <c r="AN260" i="4"/>
  <c r="AQ260" i="4" s="1"/>
  <c r="AL261" i="4"/>
  <c r="AO261" i="4" s="1"/>
  <c r="AP261" i="4" s="1"/>
  <c r="F282" i="4" l="1"/>
  <c r="H282" i="4"/>
  <c r="K282" i="4" s="1"/>
  <c r="L282" i="4" s="1"/>
  <c r="J281" i="4"/>
  <c r="M281" i="4" s="1"/>
  <c r="E279" i="12"/>
  <c r="F279" i="12" s="1"/>
  <c r="H279" i="12" s="1"/>
  <c r="AB727" i="15"/>
  <c r="P280" i="4"/>
  <c r="AT260" i="4"/>
  <c r="AF697" i="15"/>
  <c r="AI261" i="4"/>
  <c r="AM261" i="4" s="1"/>
  <c r="AN261" i="4" s="1"/>
  <c r="AQ261" i="4" s="1"/>
  <c r="AB728" i="15" l="1"/>
  <c r="P281" i="4"/>
  <c r="E280" i="12"/>
  <c r="F280" i="12" s="1"/>
  <c r="H280" i="12" s="1"/>
  <c r="E282" i="4"/>
  <c r="I282" i="4" s="1"/>
  <c r="AT261" i="4"/>
  <c r="AF699" i="15"/>
  <c r="AL262" i="4"/>
  <c r="AO262" i="4" s="1"/>
  <c r="AP262" i="4" s="1"/>
  <c r="AJ262" i="4"/>
  <c r="J282" i="4" l="1"/>
  <c r="M282" i="4" s="1"/>
  <c r="F283" i="4"/>
  <c r="H283" i="4"/>
  <c r="K283" i="4" s="1"/>
  <c r="L283" i="4" s="1"/>
  <c r="AI262" i="4"/>
  <c r="AM262" i="4" s="1"/>
  <c r="AN262" i="4" s="1"/>
  <c r="AQ262" i="4" s="1"/>
  <c r="E283" i="4" l="1"/>
  <c r="I283" i="4" s="1"/>
  <c r="E281" i="12"/>
  <c r="F281" i="12" s="1"/>
  <c r="H281" i="12" s="1"/>
  <c r="AB729" i="15"/>
  <c r="P282" i="4"/>
  <c r="AT262" i="4"/>
  <c r="AF701" i="15"/>
  <c r="AJ263" i="4"/>
  <c r="AL263" i="4"/>
  <c r="AO263" i="4" s="1"/>
  <c r="AP263" i="4" s="1"/>
  <c r="J283" i="4" l="1"/>
  <c r="M283" i="4" s="1"/>
  <c r="H284" i="4"/>
  <c r="K284" i="4" s="1"/>
  <c r="L284" i="4" s="1"/>
  <c r="F284" i="4"/>
  <c r="E284" i="4" s="1"/>
  <c r="I284" i="4" s="1"/>
  <c r="AI263" i="4"/>
  <c r="AM263" i="4" s="1"/>
  <c r="AN263" i="4" s="1"/>
  <c r="AQ263" i="4" s="1"/>
  <c r="F285" i="4" l="1"/>
  <c r="J284" i="4"/>
  <c r="M284" i="4" s="1"/>
  <c r="H285" i="4"/>
  <c r="K285" i="4" s="1"/>
  <c r="L285" i="4" s="1"/>
  <c r="AB730" i="15"/>
  <c r="P283" i="4"/>
  <c r="E282" i="12"/>
  <c r="F282" i="12" s="1"/>
  <c r="H282" i="12" s="1"/>
  <c r="AT263" i="4"/>
  <c r="AF703" i="15"/>
  <c r="AJ264" i="4"/>
  <c r="AL264" i="4"/>
  <c r="AO264" i="4" s="1"/>
  <c r="AP264" i="4" s="1"/>
  <c r="AB731" i="15" l="1"/>
  <c r="P284" i="4"/>
  <c r="E283" i="12"/>
  <c r="F283" i="12" s="1"/>
  <c r="H283" i="12" s="1"/>
  <c r="E285" i="4"/>
  <c r="I285" i="4" s="1"/>
  <c r="AI264" i="4"/>
  <c r="AM264" i="4" s="1"/>
  <c r="AN264" i="4" s="1"/>
  <c r="AQ264" i="4" s="1"/>
  <c r="H286" i="4" l="1"/>
  <c r="K286" i="4" s="1"/>
  <c r="L286" i="4" s="1"/>
  <c r="F286" i="4"/>
  <c r="E286" i="4" s="1"/>
  <c r="J285" i="4"/>
  <c r="M285" i="4" s="1"/>
  <c r="AT264" i="4"/>
  <c r="AF704" i="15"/>
  <c r="AL265" i="4"/>
  <c r="AO265" i="4" s="1"/>
  <c r="AP265" i="4" s="1"/>
  <c r="AJ265" i="4"/>
  <c r="I286" i="4" l="1"/>
  <c r="J286" i="4"/>
  <c r="M286" i="4" s="1"/>
  <c r="E285" i="12" s="1"/>
  <c r="F285" i="12" s="1"/>
  <c r="H285" i="12" s="1"/>
  <c r="F287" i="4"/>
  <c r="H287" i="4"/>
  <c r="K287" i="4" s="1"/>
  <c r="L287" i="4" s="1"/>
  <c r="AB732" i="15"/>
  <c r="E284" i="12"/>
  <c r="F284" i="12" s="1"/>
  <c r="H284" i="12" s="1"/>
  <c r="P285" i="4"/>
  <c r="AB733" i="15"/>
  <c r="AI265" i="4"/>
  <c r="AM265" i="4" s="1"/>
  <c r="AN265" i="4" s="1"/>
  <c r="AQ265" i="4" s="1"/>
  <c r="P286" i="4" l="1"/>
  <c r="E287" i="4"/>
  <c r="I287" i="4" s="1"/>
  <c r="H288" i="4"/>
  <c r="K288" i="4" s="1"/>
  <c r="L288" i="4" s="1"/>
  <c r="J287" i="4"/>
  <c r="M287" i="4" s="1"/>
  <c r="F288" i="4"/>
  <c r="E288" i="4" s="1"/>
  <c r="I288" i="4" s="1"/>
  <c r="AT265" i="4"/>
  <c r="AF708" i="15"/>
  <c r="AL266" i="4"/>
  <c r="AO266" i="4" s="1"/>
  <c r="AP266" i="4" s="1"/>
  <c r="AJ266" i="4"/>
  <c r="F289" i="4" l="1"/>
  <c r="J288" i="4"/>
  <c r="M288" i="4" s="1"/>
  <c r="H289" i="4"/>
  <c r="K289" i="4" s="1"/>
  <c r="L289" i="4" s="1"/>
  <c r="E286" i="12"/>
  <c r="F286" i="12" s="1"/>
  <c r="H286" i="12" s="1"/>
  <c r="AB734" i="15"/>
  <c r="P287" i="4"/>
  <c r="AI266" i="4"/>
  <c r="AM266" i="4" s="1"/>
  <c r="AJ267" i="4" s="1"/>
  <c r="AB735" i="15" l="1"/>
  <c r="P288" i="4"/>
  <c r="E287" i="12"/>
  <c r="F287" i="12" s="1"/>
  <c r="H287" i="12" s="1"/>
  <c r="E289" i="4"/>
  <c r="I289" i="4" s="1"/>
  <c r="AN266" i="4"/>
  <c r="AQ266" i="4" s="1"/>
  <c r="AL267" i="4"/>
  <c r="AO267" i="4" s="1"/>
  <c r="AP267" i="4" s="1"/>
  <c r="J289" i="4" l="1"/>
  <c r="M289" i="4" s="1"/>
  <c r="F290" i="4"/>
  <c r="H290" i="4"/>
  <c r="K290" i="4" s="1"/>
  <c r="L290" i="4" s="1"/>
  <c r="AT266" i="4"/>
  <c r="AF711" i="15"/>
  <c r="AI267" i="4"/>
  <c r="AM267" i="4" s="1"/>
  <c r="AN267" i="4" s="1"/>
  <c r="AQ267" i="4" s="1"/>
  <c r="E290" i="4" l="1"/>
  <c r="I290" i="4" s="1"/>
  <c r="H291" i="4" s="1"/>
  <c r="K291" i="4" s="1"/>
  <c r="L291" i="4" s="1"/>
  <c r="AB721" i="15"/>
  <c r="E288" i="12"/>
  <c r="F288" i="12" s="1"/>
  <c r="H288" i="12" s="1"/>
  <c r="P289" i="4"/>
  <c r="AT267" i="4"/>
  <c r="AF713" i="15"/>
  <c r="AJ268" i="4"/>
  <c r="AL268" i="4"/>
  <c r="AO268" i="4" s="1"/>
  <c r="AP268" i="4" s="1"/>
  <c r="J290" i="4" l="1"/>
  <c r="M290" i="4" s="1"/>
  <c r="P290" i="4" s="1"/>
  <c r="F291" i="4"/>
  <c r="E291" i="4" s="1"/>
  <c r="I291" i="4" s="1"/>
  <c r="F292" i="4" s="1"/>
  <c r="E289" i="12"/>
  <c r="F289" i="12" s="1"/>
  <c r="H289" i="12" s="1"/>
  <c r="AB725" i="15"/>
  <c r="AI268" i="4"/>
  <c r="AM268" i="4" s="1"/>
  <c r="AN268" i="4" s="1"/>
  <c r="AQ268" i="4" s="1"/>
  <c r="J291" i="4" l="1"/>
  <c r="M291" i="4" s="1"/>
  <c r="H292" i="4"/>
  <c r="K292" i="4" s="1"/>
  <c r="L292" i="4" s="1"/>
  <c r="E292" i="4"/>
  <c r="E290" i="12"/>
  <c r="F290" i="12" s="1"/>
  <c r="H290" i="12" s="1"/>
  <c r="AB574" i="15"/>
  <c r="P291" i="4"/>
  <c r="I292" i="4"/>
  <c r="AT268" i="4"/>
  <c r="AF716" i="15"/>
  <c r="AL269" i="4"/>
  <c r="AO269" i="4" s="1"/>
  <c r="AP269" i="4" s="1"/>
  <c r="AJ269" i="4"/>
  <c r="F293" i="4" l="1"/>
  <c r="H293" i="4"/>
  <c r="K293" i="4" s="1"/>
  <c r="L293" i="4" s="1"/>
  <c r="J292" i="4"/>
  <c r="M292" i="4" s="1"/>
  <c r="AI269" i="4"/>
  <c r="AM269" i="4" s="1"/>
  <c r="AL270" i="4" s="1"/>
  <c r="AO270" i="4" s="1"/>
  <c r="AP270" i="4" s="1"/>
  <c r="AB631" i="15" l="1"/>
  <c r="E291" i="12"/>
  <c r="F291" i="12" s="1"/>
  <c r="H291" i="12" s="1"/>
  <c r="P292" i="4"/>
  <c r="E293" i="4"/>
  <c r="I293" i="4" s="1"/>
  <c r="AJ270" i="4"/>
  <c r="AI270" i="4" s="1"/>
  <c r="AN269" i="4"/>
  <c r="AQ269" i="4" s="1"/>
  <c r="AT269" i="4" s="1"/>
  <c r="J293" i="4" l="1"/>
  <c r="M293" i="4" s="1"/>
  <c r="F294" i="4"/>
  <c r="H294" i="4"/>
  <c r="K294" i="4" s="1"/>
  <c r="L294" i="4" s="1"/>
  <c r="AM270" i="4"/>
  <c r="AN270" i="4" s="1"/>
  <c r="AQ270" i="4" s="1"/>
  <c r="AT270" i="4" s="1"/>
  <c r="AF718" i="15"/>
  <c r="E294" i="4" l="1"/>
  <c r="I294" i="4" s="1"/>
  <c r="AL271" i="4"/>
  <c r="AO271" i="4" s="1"/>
  <c r="AP271" i="4" s="1"/>
  <c r="E292" i="12"/>
  <c r="F292" i="12" s="1"/>
  <c r="H292" i="12" s="1"/>
  <c r="P293" i="4"/>
  <c r="AB26" i="15"/>
  <c r="AJ271" i="4"/>
  <c r="AF719" i="15"/>
  <c r="AI271" i="4" l="1"/>
  <c r="AM271" i="4" s="1"/>
  <c r="AN271" i="4" s="1"/>
  <c r="AQ271" i="4" s="1"/>
  <c r="AT271" i="4" s="1"/>
  <c r="F295" i="4"/>
  <c r="H295" i="4"/>
  <c r="K295" i="4" s="1"/>
  <c r="L295" i="4" s="1"/>
  <c r="J294" i="4"/>
  <c r="M294" i="4" s="1"/>
  <c r="AL272" i="4"/>
  <c r="AO272" i="4" s="1"/>
  <c r="AP272" i="4" s="1"/>
  <c r="AJ272" i="4"/>
  <c r="AI272" i="4" s="1"/>
  <c r="AM272" i="4" s="1"/>
  <c r="AN272" i="4" s="1"/>
  <c r="AQ272" i="4" s="1"/>
  <c r="AF720" i="15"/>
  <c r="AB440" i="15" l="1"/>
  <c r="P294" i="4"/>
  <c r="E293" i="12"/>
  <c r="F293" i="12" s="1"/>
  <c r="H293" i="12" s="1"/>
  <c r="E295" i="4"/>
  <c r="I295" i="4" s="1"/>
  <c r="AT272" i="4"/>
  <c r="AF721" i="15"/>
  <c r="AL273" i="4"/>
  <c r="AO273" i="4" s="1"/>
  <c r="AP273" i="4" s="1"/>
  <c r="AJ273" i="4"/>
  <c r="J295" i="4" l="1"/>
  <c r="M295" i="4" s="1"/>
  <c r="H296" i="4"/>
  <c r="K296" i="4" s="1"/>
  <c r="L296" i="4" s="1"/>
  <c r="F296" i="4"/>
  <c r="AI273" i="4"/>
  <c r="AM273" i="4" s="1"/>
  <c r="AN273" i="4" s="1"/>
  <c r="AQ273" i="4" s="1"/>
  <c r="E296" i="4" l="1"/>
  <c r="I296" i="4" s="1"/>
  <c r="H297" i="4"/>
  <c r="K297" i="4" s="1"/>
  <c r="L297" i="4" s="1"/>
  <c r="J296" i="4"/>
  <c r="M296" i="4" s="1"/>
  <c r="F297" i="4"/>
  <c r="E297" i="4" s="1"/>
  <c r="I297" i="4" s="1"/>
  <c r="AB61" i="15"/>
  <c r="E294" i="12"/>
  <c r="F294" i="12" s="1"/>
  <c r="H294" i="12" s="1"/>
  <c r="P295" i="4"/>
  <c r="AT273" i="4"/>
  <c r="AF714" i="15"/>
  <c r="AL274" i="4"/>
  <c r="AO274" i="4" s="1"/>
  <c r="AP274" i="4" s="1"/>
  <c r="AJ274" i="4"/>
  <c r="H298" i="4" l="1"/>
  <c r="K298" i="4" s="1"/>
  <c r="L298" i="4" s="1"/>
  <c r="F298" i="4"/>
  <c r="E298" i="4" s="1"/>
  <c r="J297" i="4"/>
  <c r="M297" i="4" s="1"/>
  <c r="AB372" i="15"/>
  <c r="E295" i="12"/>
  <c r="F295" i="12" s="1"/>
  <c r="H295" i="12" s="1"/>
  <c r="P296" i="4"/>
  <c r="AI274" i="4"/>
  <c r="AM274" i="4" s="1"/>
  <c r="AN274" i="4" s="1"/>
  <c r="AQ274" i="4" s="1"/>
  <c r="AB394" i="15" l="1"/>
  <c r="P297" i="4"/>
  <c r="E296" i="12"/>
  <c r="F296" i="12" s="1"/>
  <c r="H296" i="12" s="1"/>
  <c r="I298" i="4"/>
  <c r="AL275" i="4"/>
  <c r="AO275" i="4" s="1"/>
  <c r="AP275" i="4" s="1"/>
  <c r="AJ275" i="4"/>
  <c r="AT274" i="4"/>
  <c r="AF668" i="15"/>
  <c r="AI275" i="4" l="1"/>
  <c r="AM275" i="4" s="1"/>
  <c r="AN275" i="4" s="1"/>
  <c r="AQ275" i="4" s="1"/>
  <c r="J298" i="4"/>
  <c r="M298" i="4" s="1"/>
  <c r="H299" i="4"/>
  <c r="K299" i="4" s="1"/>
  <c r="L299" i="4" s="1"/>
  <c r="F299" i="4"/>
  <c r="AJ276" i="4"/>
  <c r="AL276" i="4"/>
  <c r="AO276" i="4" s="1"/>
  <c r="AP276" i="4" s="1"/>
  <c r="E299" i="4" l="1"/>
  <c r="I299" i="4" s="1"/>
  <c r="H300" i="4"/>
  <c r="K300" i="4" s="1"/>
  <c r="L300" i="4" s="1"/>
  <c r="J299" i="4"/>
  <c r="M299" i="4" s="1"/>
  <c r="F300" i="4"/>
  <c r="E300" i="4" s="1"/>
  <c r="AB185" i="15"/>
  <c r="E297" i="12"/>
  <c r="F297" i="12" s="1"/>
  <c r="H297" i="12" s="1"/>
  <c r="P298" i="4"/>
  <c r="AT275" i="4"/>
  <c r="AF687" i="15"/>
  <c r="AI276" i="4"/>
  <c r="AM276" i="4" s="1"/>
  <c r="AN276" i="4" s="1"/>
  <c r="I300" i="4" l="1"/>
  <c r="AB323" i="15"/>
  <c r="E298" i="12"/>
  <c r="F298" i="12" s="1"/>
  <c r="H298" i="12" s="1"/>
  <c r="P299" i="4"/>
  <c r="AQ276" i="4"/>
  <c r="AJ277" i="4"/>
  <c r="AL277" i="4"/>
  <c r="AO277" i="4" s="1"/>
  <c r="AP277" i="4" s="1"/>
  <c r="H301" i="4" l="1"/>
  <c r="K301" i="4" s="1"/>
  <c r="L301" i="4" s="1"/>
  <c r="F301" i="4"/>
  <c r="J300" i="4"/>
  <c r="M300" i="4" s="1"/>
  <c r="AT276" i="4"/>
  <c r="AF707" i="15"/>
  <c r="AI277" i="4"/>
  <c r="AM277" i="4" s="1"/>
  <c r="AN277" i="4" s="1"/>
  <c r="E301" i="4" l="1"/>
  <c r="P300" i="4"/>
  <c r="E299" i="12"/>
  <c r="F299" i="12" s="1"/>
  <c r="H299" i="12" s="1"/>
  <c r="AB346" i="15"/>
  <c r="I301" i="4"/>
  <c r="AQ277" i="4"/>
  <c r="AJ278" i="4"/>
  <c r="AL278" i="4"/>
  <c r="H302" i="4" l="1"/>
  <c r="K302" i="4" s="1"/>
  <c r="L302" i="4" s="1"/>
  <c r="J301" i="4"/>
  <c r="M301" i="4" s="1"/>
  <c r="F302" i="4"/>
  <c r="AT277" i="4"/>
  <c r="AF722" i="15"/>
  <c r="AI278" i="4"/>
  <c r="AM278" i="4" s="1"/>
  <c r="AN278" i="4" s="1"/>
  <c r="AO278" i="4"/>
  <c r="AP278" i="4" s="1"/>
  <c r="E302" i="4" l="1"/>
  <c r="I302" i="4" s="1"/>
  <c r="F303" i="4"/>
  <c r="H303" i="4"/>
  <c r="K303" i="4" s="1"/>
  <c r="L303" i="4" s="1"/>
  <c r="J302" i="4"/>
  <c r="M302" i="4" s="1"/>
  <c r="AB343" i="15"/>
  <c r="E300" i="12"/>
  <c r="F300" i="12" s="1"/>
  <c r="H300" i="12" s="1"/>
  <c r="P301" i="4"/>
  <c r="AQ278" i="4"/>
  <c r="AJ279" i="4"/>
  <c r="AL279" i="4"/>
  <c r="E301" i="12" l="1"/>
  <c r="F301" i="12" s="1"/>
  <c r="H301" i="12" s="1"/>
  <c r="AB338" i="15"/>
  <c r="P302" i="4"/>
  <c r="E303" i="4"/>
  <c r="I303" i="4" s="1"/>
  <c r="AT278" i="4"/>
  <c r="AF724" i="15"/>
  <c r="AI279" i="4"/>
  <c r="AM279" i="4" s="1"/>
  <c r="AN279" i="4" s="1"/>
  <c r="AO279" i="4"/>
  <c r="AP279" i="4" s="1"/>
  <c r="J303" i="4" l="1"/>
  <c r="M303" i="4" s="1"/>
  <c r="H304" i="4"/>
  <c r="K304" i="4" s="1"/>
  <c r="L304" i="4" s="1"/>
  <c r="F304" i="4"/>
  <c r="AJ280" i="4"/>
  <c r="AQ279" i="4"/>
  <c r="AL280" i="4"/>
  <c r="E304" i="4" l="1"/>
  <c r="I304" i="4" s="1"/>
  <c r="J304" i="4"/>
  <c r="M304" i="4" s="1"/>
  <c r="F305" i="4"/>
  <c r="H305" i="4"/>
  <c r="K305" i="4" s="1"/>
  <c r="L305" i="4" s="1"/>
  <c r="AB339" i="15"/>
  <c r="E302" i="12"/>
  <c r="F302" i="12" s="1"/>
  <c r="H302" i="12" s="1"/>
  <c r="P303" i="4"/>
  <c r="AT279" i="4"/>
  <c r="AF725" i="15"/>
  <c r="AI280" i="4"/>
  <c r="AM280" i="4" s="1"/>
  <c r="AN280" i="4" s="1"/>
  <c r="AO280" i="4"/>
  <c r="AP280" i="4" s="1"/>
  <c r="E305" i="4" l="1"/>
  <c r="I305" i="4" s="1"/>
  <c r="AB276" i="15"/>
  <c r="P304" i="4"/>
  <c r="E303" i="12"/>
  <c r="F303" i="12" s="1"/>
  <c r="H303" i="12" s="1"/>
  <c r="AQ280" i="4"/>
  <c r="AJ281" i="4"/>
  <c r="AL281" i="4"/>
  <c r="H306" i="4" l="1"/>
  <c r="K306" i="4" s="1"/>
  <c r="L306" i="4" s="1"/>
  <c r="F306" i="4"/>
  <c r="J305" i="4"/>
  <c r="M305" i="4" s="1"/>
  <c r="AT280" i="4"/>
  <c r="AF726" i="15"/>
  <c r="AI281" i="4"/>
  <c r="AM281" i="4" s="1"/>
  <c r="AN281" i="4" s="1"/>
  <c r="AO281" i="4"/>
  <c r="AP281" i="4" s="1"/>
  <c r="E306" i="4" l="1"/>
  <c r="AB314" i="15"/>
  <c r="P305" i="4"/>
  <c r="E304" i="12"/>
  <c r="F304" i="12" s="1"/>
  <c r="H304" i="12" s="1"/>
  <c r="I306" i="4"/>
  <c r="AQ281" i="4"/>
  <c r="AJ282" i="4"/>
  <c r="AL282" i="4"/>
  <c r="F307" i="4" l="1"/>
  <c r="J306" i="4"/>
  <c r="M306" i="4" s="1"/>
  <c r="H307" i="4"/>
  <c r="K307" i="4" s="1"/>
  <c r="L307" i="4" s="1"/>
  <c r="AT281" i="4"/>
  <c r="AF727" i="15"/>
  <c r="AI282" i="4"/>
  <c r="AM282" i="4" s="1"/>
  <c r="AN282" i="4" s="1"/>
  <c r="AO282" i="4"/>
  <c r="AP282" i="4" s="1"/>
  <c r="AB337" i="15" l="1"/>
  <c r="E305" i="12"/>
  <c r="F305" i="12" s="1"/>
  <c r="H305" i="12" s="1"/>
  <c r="P306" i="4"/>
  <c r="E307" i="4"/>
  <c r="I307" i="4" s="1"/>
  <c r="AQ282" i="4"/>
  <c r="AJ283" i="4"/>
  <c r="AL283" i="4"/>
  <c r="AO283" i="4" s="1"/>
  <c r="AP283" i="4" s="1"/>
  <c r="H308" i="4" l="1"/>
  <c r="K308" i="4" s="1"/>
  <c r="L308" i="4" s="1"/>
  <c r="J307" i="4"/>
  <c r="M307" i="4" s="1"/>
  <c r="F308" i="4"/>
  <c r="E308" i="4" s="1"/>
  <c r="I308" i="4" s="1"/>
  <c r="AT282" i="4"/>
  <c r="AF728" i="15"/>
  <c r="AI283" i="4"/>
  <c r="AM283" i="4" s="1"/>
  <c r="AN283" i="4" s="1"/>
  <c r="AB344" i="15" l="1"/>
  <c r="P307" i="4"/>
  <c r="E306" i="12"/>
  <c r="F306" i="12" s="1"/>
  <c r="H306" i="12" s="1"/>
  <c r="J308" i="4"/>
  <c r="M308" i="4" s="1"/>
  <c r="F309" i="4"/>
  <c r="H309" i="4"/>
  <c r="K309" i="4" s="1"/>
  <c r="L309" i="4" s="1"/>
  <c r="AQ283" i="4"/>
  <c r="AJ284" i="4"/>
  <c r="AL284" i="4"/>
  <c r="E309" i="4" l="1"/>
  <c r="I309" i="4" s="1"/>
  <c r="AB365" i="15"/>
  <c r="E307" i="12"/>
  <c r="F307" i="12" s="1"/>
  <c r="H307" i="12" s="1"/>
  <c r="P308" i="4"/>
  <c r="AT283" i="4"/>
  <c r="AF729" i="15"/>
  <c r="AI284" i="4"/>
  <c r="AM284" i="4" s="1"/>
  <c r="AN284" i="4" s="1"/>
  <c r="AO284" i="4"/>
  <c r="AP284" i="4" s="1"/>
  <c r="H310" i="4" l="1"/>
  <c r="K310" i="4" s="1"/>
  <c r="L310" i="4" s="1"/>
  <c r="F310" i="4"/>
  <c r="J309" i="4"/>
  <c r="M309" i="4" s="1"/>
  <c r="AL285" i="4"/>
  <c r="AO285" i="4" s="1"/>
  <c r="AP285" i="4" s="1"/>
  <c r="AJ285" i="4"/>
  <c r="AQ284" i="4"/>
  <c r="E310" i="4" l="1"/>
  <c r="I310" i="4"/>
  <c r="J310" i="4"/>
  <c r="M310" i="4" s="1"/>
  <c r="H311" i="4"/>
  <c r="K311" i="4" s="1"/>
  <c r="L311" i="4" s="1"/>
  <c r="F311" i="4"/>
  <c r="P309" i="4"/>
  <c r="AB360" i="15"/>
  <c r="E308" i="12"/>
  <c r="F308" i="12" s="1"/>
  <c r="H308" i="12" s="1"/>
  <c r="AT284" i="4"/>
  <c r="AF731" i="15"/>
  <c r="AI285" i="4"/>
  <c r="AM285" i="4" s="1"/>
  <c r="AN285" i="4" s="1"/>
  <c r="E311" i="4" l="1"/>
  <c r="I311" i="4" s="1"/>
  <c r="P310" i="4"/>
  <c r="E309" i="12"/>
  <c r="F309" i="12" s="1"/>
  <c r="H309" i="12" s="1"/>
  <c r="AB387" i="15"/>
  <c r="AL286" i="4"/>
  <c r="AO286" i="4" s="1"/>
  <c r="AP286" i="4" s="1"/>
  <c r="AQ285" i="4"/>
  <c r="AJ286" i="4"/>
  <c r="H312" i="4" l="1"/>
  <c r="K312" i="4" s="1"/>
  <c r="L312" i="4" s="1"/>
  <c r="F312" i="4"/>
  <c r="J311" i="4"/>
  <c r="M311" i="4" s="1"/>
  <c r="AT285" i="4"/>
  <c r="AF732" i="15"/>
  <c r="AI286" i="4"/>
  <c r="AM286" i="4" s="1"/>
  <c r="E312" i="4" l="1"/>
  <c r="I312" i="4" s="1"/>
  <c r="F313" i="4" s="1"/>
  <c r="H313" i="4"/>
  <c r="K313" i="4" s="1"/>
  <c r="L313" i="4" s="1"/>
  <c r="J312" i="4"/>
  <c r="M312" i="4" s="1"/>
  <c r="AB406" i="15"/>
  <c r="P311" i="4"/>
  <c r="E310" i="12"/>
  <c r="F310" i="12" s="1"/>
  <c r="H310" i="12" s="1"/>
  <c r="AN286" i="4"/>
  <c r="AQ286" i="4" s="1"/>
  <c r="AL287" i="4"/>
  <c r="AO287" i="4" s="1"/>
  <c r="AP287" i="4" s="1"/>
  <c r="AJ287" i="4"/>
  <c r="AB404" i="15" l="1"/>
  <c r="E311" i="12"/>
  <c r="F311" i="12" s="1"/>
  <c r="H311" i="12" s="1"/>
  <c r="P312" i="4"/>
  <c r="E313" i="4"/>
  <c r="I313" i="4" s="1"/>
  <c r="AT286" i="4"/>
  <c r="AF733" i="15"/>
  <c r="AI287" i="4"/>
  <c r="AM287" i="4" s="1"/>
  <c r="AN287" i="4" s="1"/>
  <c r="AQ287" i="4" s="1"/>
  <c r="F314" i="4" l="1"/>
  <c r="H314" i="4"/>
  <c r="K314" i="4" s="1"/>
  <c r="L314" i="4" s="1"/>
  <c r="J313" i="4"/>
  <c r="M313" i="4" s="1"/>
  <c r="AT287" i="4"/>
  <c r="AF734" i="15"/>
  <c r="AJ288" i="4"/>
  <c r="AL288" i="4"/>
  <c r="AO288" i="4" s="1"/>
  <c r="AP288" i="4" s="1"/>
  <c r="AB427" i="15" l="1"/>
  <c r="E312" i="12"/>
  <c r="F312" i="12" s="1"/>
  <c r="H312" i="12" s="1"/>
  <c r="P313" i="4"/>
  <c r="E314" i="4"/>
  <c r="I314" i="4" s="1"/>
  <c r="AI288" i="4"/>
  <c r="AM288" i="4" s="1"/>
  <c r="AN288" i="4" s="1"/>
  <c r="AQ288" i="4" s="1"/>
  <c r="H315" i="4" l="1"/>
  <c r="K315" i="4" s="1"/>
  <c r="L315" i="4" s="1"/>
  <c r="J314" i="4"/>
  <c r="M314" i="4" s="1"/>
  <c r="F315" i="4"/>
  <c r="AT288" i="4"/>
  <c r="AF735" i="15"/>
  <c r="AJ289" i="4"/>
  <c r="AL289" i="4"/>
  <c r="AO289" i="4" s="1"/>
  <c r="AP289" i="4" s="1"/>
  <c r="E315" i="4" l="1"/>
  <c r="I315" i="4" s="1"/>
  <c r="H316" i="4"/>
  <c r="K316" i="4" s="1"/>
  <c r="L316" i="4" s="1"/>
  <c r="J315" i="4"/>
  <c r="M315" i="4" s="1"/>
  <c r="F316" i="4"/>
  <c r="E316" i="4" s="1"/>
  <c r="I316" i="4" s="1"/>
  <c r="AB421" i="15"/>
  <c r="P314" i="4"/>
  <c r="E313" i="12"/>
  <c r="F313" i="12" s="1"/>
  <c r="H313" i="12" s="1"/>
  <c r="AI289" i="4"/>
  <c r="AM289" i="4" s="1"/>
  <c r="AN289" i="4" s="1"/>
  <c r="AQ289" i="4" s="1"/>
  <c r="J316" i="4" l="1"/>
  <c r="M316" i="4" s="1"/>
  <c r="F317" i="4"/>
  <c r="H317" i="4"/>
  <c r="K317" i="4" s="1"/>
  <c r="L317" i="4" s="1"/>
  <c r="AB432" i="15"/>
  <c r="E314" i="12"/>
  <c r="F314" i="12" s="1"/>
  <c r="H314" i="12" s="1"/>
  <c r="P315" i="4"/>
  <c r="AT289" i="4"/>
  <c r="AF723" i="15"/>
  <c r="AJ290" i="4"/>
  <c r="AL290" i="4"/>
  <c r="E317" i="4" l="1"/>
  <c r="I317" i="4" s="1"/>
  <c r="AB446" i="15"/>
  <c r="E315" i="12"/>
  <c r="F315" i="12" s="1"/>
  <c r="H315" i="12" s="1"/>
  <c r="P316" i="4"/>
  <c r="AI290" i="4"/>
  <c r="AM290" i="4" s="1"/>
  <c r="AN290" i="4" s="1"/>
  <c r="AO290" i="4"/>
  <c r="AP290" i="4" s="1"/>
  <c r="H318" i="4" l="1"/>
  <c r="K318" i="4" s="1"/>
  <c r="L318" i="4" s="1"/>
  <c r="F318" i="4"/>
  <c r="J317" i="4"/>
  <c r="M317" i="4" s="1"/>
  <c r="AJ291" i="4"/>
  <c r="AQ290" i="4"/>
  <c r="AL291" i="4"/>
  <c r="AO291" i="4" s="1"/>
  <c r="AP291" i="4" s="1"/>
  <c r="E318" i="4" l="1"/>
  <c r="I318" i="4" s="1"/>
  <c r="J318" i="4" s="1"/>
  <c r="M318" i="4" s="1"/>
  <c r="P317" i="4"/>
  <c r="E316" i="12"/>
  <c r="F316" i="12" s="1"/>
  <c r="H316" i="12" s="1"/>
  <c r="AB445" i="15"/>
  <c r="AT290" i="4"/>
  <c r="AF730" i="15"/>
  <c r="AI291" i="4"/>
  <c r="AM291" i="4" s="1"/>
  <c r="AN291" i="4" s="1"/>
  <c r="AQ291" i="4" s="1"/>
  <c r="F319" i="4" l="1"/>
  <c r="H319" i="4"/>
  <c r="K319" i="4" s="1"/>
  <c r="L319" i="4" s="1"/>
  <c r="AB463" i="15"/>
  <c r="E317" i="12"/>
  <c r="F317" i="12" s="1"/>
  <c r="H317" i="12" s="1"/>
  <c r="P318" i="4"/>
  <c r="AT291" i="4"/>
  <c r="AF648" i="15"/>
  <c r="AL292" i="4"/>
  <c r="AO292" i="4" s="1"/>
  <c r="AP292" i="4" s="1"/>
  <c r="AJ292" i="4"/>
  <c r="E319" i="4" l="1"/>
  <c r="I319" i="4" s="1"/>
  <c r="AI292" i="4"/>
  <c r="AM292" i="4" s="1"/>
  <c r="AN292" i="4" s="1"/>
  <c r="AQ292" i="4" s="1"/>
  <c r="J319" i="4" l="1"/>
  <c r="M319" i="4" s="1"/>
  <c r="H320" i="4"/>
  <c r="K320" i="4" s="1"/>
  <c r="L320" i="4" s="1"/>
  <c r="F320" i="4"/>
  <c r="AT292" i="4"/>
  <c r="AF649" i="15"/>
  <c r="AL293" i="4"/>
  <c r="AO293" i="4" s="1"/>
  <c r="AP293" i="4" s="1"/>
  <c r="AJ293" i="4"/>
  <c r="E320" i="4" l="1"/>
  <c r="I320" i="4" s="1"/>
  <c r="F321" i="4"/>
  <c r="H321" i="4"/>
  <c r="K321" i="4" s="1"/>
  <c r="L321" i="4" s="1"/>
  <c r="J320" i="4"/>
  <c r="M320" i="4" s="1"/>
  <c r="AB479" i="15"/>
  <c r="P319" i="4"/>
  <c r="E318" i="12"/>
  <c r="F318" i="12" s="1"/>
  <c r="H318" i="12" s="1"/>
  <c r="AI293" i="4"/>
  <c r="AM293" i="4" s="1"/>
  <c r="AN293" i="4" s="1"/>
  <c r="AQ293" i="4" s="1"/>
  <c r="AB495" i="15" l="1"/>
  <c r="E319" i="12"/>
  <c r="F319" i="12" s="1"/>
  <c r="H319" i="12" s="1"/>
  <c r="P320" i="4"/>
  <c r="E321" i="4"/>
  <c r="I321" i="4" s="1"/>
  <c r="AT293" i="4"/>
  <c r="AF28" i="15"/>
  <c r="AJ294" i="4"/>
  <c r="AL294" i="4"/>
  <c r="AO294" i="4" s="1"/>
  <c r="AP294" i="4" s="1"/>
  <c r="J321" i="4" l="1"/>
  <c r="M321" i="4" s="1"/>
  <c r="F322" i="4"/>
  <c r="H322" i="4"/>
  <c r="K322" i="4" s="1"/>
  <c r="L322" i="4" s="1"/>
  <c r="AI294" i="4"/>
  <c r="AM294" i="4" s="1"/>
  <c r="AN294" i="4" s="1"/>
  <c r="AQ294" i="4" s="1"/>
  <c r="E322" i="4" l="1"/>
  <c r="I322" i="4" s="1"/>
  <c r="P321" i="4"/>
  <c r="AB516" i="15"/>
  <c r="E320" i="12"/>
  <c r="F320" i="12" s="1"/>
  <c r="H320" i="12" s="1"/>
  <c r="AT294" i="4"/>
  <c r="AF450" i="15"/>
  <c r="AL295" i="4"/>
  <c r="AJ295" i="4"/>
  <c r="H323" i="4" l="1"/>
  <c r="K323" i="4" s="1"/>
  <c r="L323" i="4" s="1"/>
  <c r="F323" i="4"/>
  <c r="E323" i="4" s="1"/>
  <c r="J322" i="4"/>
  <c r="M322" i="4" s="1"/>
  <c r="I323" i="4"/>
  <c r="AI295" i="4"/>
  <c r="AM295" i="4" s="1"/>
  <c r="AN295" i="4" s="1"/>
  <c r="AO295" i="4"/>
  <c r="AP295" i="4" s="1"/>
  <c r="J323" i="4" l="1"/>
  <c r="M323" i="4" s="1"/>
  <c r="F324" i="4"/>
  <c r="H324" i="4"/>
  <c r="K324" i="4" s="1"/>
  <c r="L324" i="4" s="1"/>
  <c r="AB536" i="15"/>
  <c r="E321" i="12"/>
  <c r="F321" i="12" s="1"/>
  <c r="H321" i="12" s="1"/>
  <c r="P322" i="4"/>
  <c r="AL296" i="4"/>
  <c r="AO296" i="4" s="1"/>
  <c r="AP296" i="4" s="1"/>
  <c r="AJ296" i="4"/>
  <c r="AQ295" i="4"/>
  <c r="AT295" i="4" s="1"/>
  <c r="E324" i="4" l="1"/>
  <c r="I324" i="4" s="1"/>
  <c r="E322" i="12"/>
  <c r="F322" i="12" s="1"/>
  <c r="H322" i="12" s="1"/>
  <c r="P323" i="4"/>
  <c r="AB530" i="15"/>
  <c r="AF124" i="15"/>
  <c r="AI296" i="4"/>
  <c r="AM296" i="4" s="1"/>
  <c r="AN296" i="4" s="1"/>
  <c r="AQ296" i="4" s="1"/>
  <c r="J324" i="4" l="1"/>
  <c r="M324" i="4" s="1"/>
  <c r="H325" i="4"/>
  <c r="K325" i="4" s="1"/>
  <c r="L325" i="4" s="1"/>
  <c r="F325" i="4"/>
  <c r="E325" i="4" s="1"/>
  <c r="I325" i="4" s="1"/>
  <c r="AL297" i="4"/>
  <c r="AO297" i="4" s="1"/>
  <c r="AP297" i="4" s="1"/>
  <c r="AJ297" i="4"/>
  <c r="AI297" i="4" s="1"/>
  <c r="AM297" i="4" s="1"/>
  <c r="AN297" i="4" s="1"/>
  <c r="AT296" i="4"/>
  <c r="AF369" i="15"/>
  <c r="H326" i="4" l="1"/>
  <c r="K326" i="4" s="1"/>
  <c r="L326" i="4" s="1"/>
  <c r="F326" i="4"/>
  <c r="E326" i="4" s="1"/>
  <c r="J325" i="4"/>
  <c r="M325" i="4" s="1"/>
  <c r="P324" i="4"/>
  <c r="AB540" i="15"/>
  <c r="E323" i="12"/>
  <c r="F323" i="12" s="1"/>
  <c r="H323" i="12" s="1"/>
  <c r="AQ297" i="4"/>
  <c r="AJ298" i="4"/>
  <c r="AL298" i="4"/>
  <c r="AB58" i="15" l="1"/>
  <c r="P325" i="4"/>
  <c r="E324" i="12"/>
  <c r="F324" i="12" s="1"/>
  <c r="H324" i="12" s="1"/>
  <c r="I326" i="4"/>
  <c r="AT297" i="4"/>
  <c r="AF394" i="15"/>
  <c r="AI298" i="4"/>
  <c r="AM298" i="4" s="1"/>
  <c r="AN298" i="4" s="1"/>
  <c r="AO298" i="4"/>
  <c r="AP298" i="4" s="1"/>
  <c r="J326" i="4" l="1"/>
  <c r="M326" i="4" s="1"/>
  <c r="H327" i="4"/>
  <c r="K327" i="4" s="1"/>
  <c r="L327" i="4" s="1"/>
  <c r="F327" i="4"/>
  <c r="E327" i="4" s="1"/>
  <c r="I327" i="4" s="1"/>
  <c r="AJ299" i="4"/>
  <c r="AL299" i="4"/>
  <c r="H328" i="4" l="1"/>
  <c r="K328" i="4" s="1"/>
  <c r="L328" i="4" s="1"/>
  <c r="J327" i="4"/>
  <c r="M327" i="4" s="1"/>
  <c r="F328" i="4"/>
  <c r="E328" i="4" s="1"/>
  <c r="I328" i="4" s="1"/>
  <c r="AB148" i="15"/>
  <c r="P326" i="4"/>
  <c r="E325" i="12"/>
  <c r="F325" i="12" s="1"/>
  <c r="H325" i="12" s="1"/>
  <c r="AI299" i="4"/>
  <c r="AM299" i="4" s="1"/>
  <c r="AN299" i="4" s="1"/>
  <c r="AQ298" i="4"/>
  <c r="AO299" i="4"/>
  <c r="AP299" i="4" s="1"/>
  <c r="J328" i="4" l="1"/>
  <c r="M328" i="4" s="1"/>
  <c r="H329" i="4"/>
  <c r="K329" i="4" s="1"/>
  <c r="L329" i="4" s="1"/>
  <c r="F329" i="4"/>
  <c r="E329" i="4" s="1"/>
  <c r="I329" i="4" s="1"/>
  <c r="AB379" i="15"/>
  <c r="P327" i="4"/>
  <c r="E326" i="12"/>
  <c r="F326" i="12" s="1"/>
  <c r="H326" i="12" s="1"/>
  <c r="AT298" i="4"/>
  <c r="AF270" i="15"/>
  <c r="AQ299" i="4"/>
  <c r="AJ300" i="4"/>
  <c r="AL300" i="4"/>
  <c r="F330" i="4" l="1"/>
  <c r="J329" i="4"/>
  <c r="M329" i="4" s="1"/>
  <c r="H330" i="4"/>
  <c r="K330" i="4" s="1"/>
  <c r="L330" i="4" s="1"/>
  <c r="AB397" i="15"/>
  <c r="P328" i="4"/>
  <c r="E327" i="12"/>
  <c r="F327" i="12" s="1"/>
  <c r="H327" i="12" s="1"/>
  <c r="AT299" i="4"/>
  <c r="AF318" i="15"/>
  <c r="AI300" i="4"/>
  <c r="AM300" i="4" s="1"/>
  <c r="AN300" i="4" s="1"/>
  <c r="AO300" i="4"/>
  <c r="AP300" i="4" s="1"/>
  <c r="AB377" i="15" l="1"/>
  <c r="P329" i="4"/>
  <c r="E328" i="12"/>
  <c r="F328" i="12" s="1"/>
  <c r="H328" i="12" s="1"/>
  <c r="E330" i="4"/>
  <c r="I330" i="4" s="1"/>
  <c r="AQ300" i="4"/>
  <c r="AJ301" i="4"/>
  <c r="AL301" i="4"/>
  <c r="AO301" i="4" s="1"/>
  <c r="AP301" i="4" s="1"/>
  <c r="H331" i="4" l="1"/>
  <c r="K331" i="4" s="1"/>
  <c r="L331" i="4" s="1"/>
  <c r="J330" i="4"/>
  <c r="M330" i="4" s="1"/>
  <c r="F331" i="4"/>
  <c r="E331" i="4" s="1"/>
  <c r="I331" i="4" s="1"/>
  <c r="H332" i="4" s="1"/>
  <c r="K332" i="4" s="1"/>
  <c r="L332" i="4" s="1"/>
  <c r="AT300" i="4"/>
  <c r="AF342" i="15"/>
  <c r="AI301" i="4"/>
  <c r="AM301" i="4" s="1"/>
  <c r="AN301" i="4" s="1"/>
  <c r="J331" i="4" l="1"/>
  <c r="M331" i="4" s="1"/>
  <c r="AB215" i="15" s="1"/>
  <c r="F332" i="4"/>
  <c r="AB50" i="15"/>
  <c r="P330" i="4"/>
  <c r="E329" i="12"/>
  <c r="F329" i="12" s="1"/>
  <c r="H329" i="12" s="1"/>
  <c r="E332" i="4"/>
  <c r="I332" i="4" s="1"/>
  <c r="E330" i="12"/>
  <c r="F330" i="12" s="1"/>
  <c r="H330" i="12" s="1"/>
  <c r="P331" i="4"/>
  <c r="AQ301" i="4"/>
  <c r="AJ302" i="4"/>
  <c r="AL302" i="4"/>
  <c r="AT301" i="4" l="1"/>
  <c r="AF341" i="15"/>
  <c r="F333" i="4"/>
  <c r="J332" i="4"/>
  <c r="M332" i="4" s="1"/>
  <c r="AB302" i="15" s="1"/>
  <c r="H333" i="4"/>
  <c r="K333" i="4" s="1"/>
  <c r="L333" i="4" s="1"/>
  <c r="AI302" i="4"/>
  <c r="AM302" i="4" s="1"/>
  <c r="AN302" i="4" s="1"/>
  <c r="AO302" i="4"/>
  <c r="AP302" i="4" s="1"/>
  <c r="P332" i="4" l="1"/>
  <c r="E331" i="12"/>
  <c r="F331" i="12" s="1"/>
  <c r="H331" i="12" s="1"/>
  <c r="E333" i="4"/>
  <c r="I333" i="4" s="1"/>
  <c r="AQ302" i="4"/>
  <c r="AJ303" i="4"/>
  <c r="AL303" i="4"/>
  <c r="AO303" i="4" s="1"/>
  <c r="AP303" i="4" s="1"/>
  <c r="AT302" i="4" l="1"/>
  <c r="AF332" i="15"/>
  <c r="J333" i="4"/>
  <c r="M333" i="4" s="1"/>
  <c r="AB327" i="15" s="1"/>
  <c r="H334" i="4"/>
  <c r="K334" i="4" s="1"/>
  <c r="L334" i="4" s="1"/>
  <c r="F334" i="4"/>
  <c r="AI303" i="4"/>
  <c r="AM303" i="4" s="1"/>
  <c r="AN303" i="4" s="1"/>
  <c r="E334" i="4" l="1"/>
  <c r="I334" i="4" s="1"/>
  <c r="H335" i="4" s="1"/>
  <c r="K335" i="4" s="1"/>
  <c r="L335" i="4" s="1"/>
  <c r="E332" i="12"/>
  <c r="F332" i="12" s="1"/>
  <c r="H332" i="12" s="1"/>
  <c r="P333" i="4"/>
  <c r="AQ303" i="4"/>
  <c r="AJ304" i="4"/>
  <c r="AL304" i="4"/>
  <c r="F335" i="4" l="1"/>
  <c r="E335" i="4" s="1"/>
  <c r="AT303" i="4"/>
  <c r="AF338" i="15"/>
  <c r="J334" i="4"/>
  <c r="M334" i="4" s="1"/>
  <c r="AI304" i="4"/>
  <c r="AM304" i="4" s="1"/>
  <c r="AN304" i="4" s="1"/>
  <c r="AO304" i="4"/>
  <c r="AP304" i="4" s="1"/>
  <c r="E333" i="12" l="1"/>
  <c r="F333" i="12" s="1"/>
  <c r="H333" i="12" s="1"/>
  <c r="AB350" i="15"/>
  <c r="P334" i="4"/>
  <c r="I335" i="4"/>
  <c r="H336" i="4" s="1"/>
  <c r="K336" i="4" s="1"/>
  <c r="L336" i="4" s="1"/>
  <c r="AQ304" i="4"/>
  <c r="AJ305" i="4"/>
  <c r="AL305" i="4"/>
  <c r="AT304" i="4" l="1"/>
  <c r="AF298" i="15"/>
  <c r="F336" i="4"/>
  <c r="E336" i="4" s="1"/>
  <c r="J335" i="4"/>
  <c r="M335" i="4" s="1"/>
  <c r="AI305" i="4"/>
  <c r="AM305" i="4" s="1"/>
  <c r="AO305" i="4"/>
  <c r="AP305" i="4" s="1"/>
  <c r="P335" i="4" l="1"/>
  <c r="AB205" i="15"/>
  <c r="E334" i="12"/>
  <c r="F334" i="12" s="1"/>
  <c r="H334" i="12" s="1"/>
  <c r="I336" i="4"/>
  <c r="J336" i="4" s="1"/>
  <c r="M336" i="4" s="1"/>
  <c r="AB54" i="15" s="1"/>
  <c r="AJ306" i="4"/>
  <c r="AN305" i="4"/>
  <c r="AQ305" i="4" s="1"/>
  <c r="AL306" i="4"/>
  <c r="AT305" i="4" l="1"/>
  <c r="AF312" i="15"/>
  <c r="F337" i="4"/>
  <c r="H337" i="4"/>
  <c r="K337" i="4" s="1"/>
  <c r="L337" i="4" s="1"/>
  <c r="E335" i="12"/>
  <c r="F335" i="12" s="1"/>
  <c r="H335" i="12" s="1"/>
  <c r="P336" i="4"/>
  <c r="AI306" i="4"/>
  <c r="AM306" i="4" s="1"/>
  <c r="AN306" i="4" s="1"/>
  <c r="AO306" i="4"/>
  <c r="AP306" i="4" s="1"/>
  <c r="E337" i="4" l="1"/>
  <c r="I337" i="4" s="1"/>
  <c r="J337" i="4" s="1"/>
  <c r="M337" i="4" s="1"/>
  <c r="AB290" i="15" s="1"/>
  <c r="AL307" i="4"/>
  <c r="AO307" i="4" s="1"/>
  <c r="AP307" i="4" s="1"/>
  <c r="AJ307" i="4"/>
  <c r="AQ306" i="4"/>
  <c r="P337" i="4" l="1"/>
  <c r="E336" i="12"/>
  <c r="F336" i="12" s="1"/>
  <c r="H336" i="12" s="1"/>
  <c r="AT306" i="4"/>
  <c r="AF333" i="15"/>
  <c r="H338" i="4"/>
  <c r="K338" i="4" s="1"/>
  <c r="L338" i="4" s="1"/>
  <c r="F338" i="4"/>
  <c r="AI307" i="4"/>
  <c r="AM307" i="4" s="1"/>
  <c r="AN307" i="4" s="1"/>
  <c r="AQ307" i="4" s="1"/>
  <c r="E338" i="4" l="1"/>
  <c r="I338" i="4" s="1"/>
  <c r="H339" i="4" s="1"/>
  <c r="K339" i="4" s="1"/>
  <c r="L339" i="4" s="1"/>
  <c r="AT307" i="4"/>
  <c r="AF345" i="15"/>
  <c r="AJ308" i="4"/>
  <c r="AL308" i="4"/>
  <c r="AO308" i="4" s="1"/>
  <c r="AP308" i="4" s="1"/>
  <c r="J338" i="4" l="1"/>
  <c r="M338" i="4" s="1"/>
  <c r="AB304" i="15" s="1"/>
  <c r="F339" i="4"/>
  <c r="E339" i="4" s="1"/>
  <c r="I339" i="4" s="1"/>
  <c r="H340" i="4" s="1"/>
  <c r="K340" i="4" s="1"/>
  <c r="L340" i="4" s="1"/>
  <c r="P338" i="4"/>
  <c r="E337" i="12"/>
  <c r="F337" i="12" s="1"/>
  <c r="H337" i="12" s="1"/>
  <c r="AI308" i="4"/>
  <c r="AM308" i="4" s="1"/>
  <c r="AN308" i="4" s="1"/>
  <c r="AQ308" i="4" s="1"/>
  <c r="F340" i="4" l="1"/>
  <c r="AT308" i="4"/>
  <c r="AF373" i="15"/>
  <c r="J339" i="4"/>
  <c r="M339" i="4" s="1"/>
  <c r="AB328" i="15" s="1"/>
  <c r="E340" i="4"/>
  <c r="AJ309" i="4"/>
  <c r="AL309" i="4"/>
  <c r="AO309" i="4" s="1"/>
  <c r="AP309" i="4" s="1"/>
  <c r="I340" i="4" l="1"/>
  <c r="F341" i="4" s="1"/>
  <c r="P339" i="4"/>
  <c r="E338" i="12"/>
  <c r="F338" i="12" s="1"/>
  <c r="H338" i="12" s="1"/>
  <c r="J340" i="4"/>
  <c r="M340" i="4" s="1"/>
  <c r="H341" i="4"/>
  <c r="K341" i="4" s="1"/>
  <c r="L341" i="4" s="1"/>
  <c r="AI309" i="4"/>
  <c r="AM309" i="4" s="1"/>
  <c r="AN309" i="4" s="1"/>
  <c r="AQ309" i="4" s="1"/>
  <c r="AT309" i="4" l="1"/>
  <c r="AF370" i="15"/>
  <c r="P340" i="4"/>
  <c r="AB349" i="15"/>
  <c r="E339" i="12"/>
  <c r="F339" i="12" s="1"/>
  <c r="H339" i="12" s="1"/>
  <c r="E341" i="4"/>
  <c r="I341" i="4" s="1"/>
  <c r="F342" i="4" s="1"/>
  <c r="AJ310" i="4"/>
  <c r="AL310" i="4"/>
  <c r="AO310" i="4" s="1"/>
  <c r="AP310" i="4" s="1"/>
  <c r="J341" i="4" l="1"/>
  <c r="M341" i="4" s="1"/>
  <c r="H342" i="4"/>
  <c r="K342" i="4" s="1"/>
  <c r="L342" i="4" s="1"/>
  <c r="AI310" i="4"/>
  <c r="AM310" i="4" s="1"/>
  <c r="AN310" i="4" s="1"/>
  <c r="AQ310" i="4" s="1"/>
  <c r="AT310" i="4" l="1"/>
  <c r="AF397" i="15"/>
  <c r="P341" i="4"/>
  <c r="AB369" i="15"/>
  <c r="E340" i="12"/>
  <c r="F340" i="12" s="1"/>
  <c r="H340" i="12" s="1"/>
  <c r="E342" i="4"/>
  <c r="I342" i="4" s="1"/>
  <c r="J342" i="4" s="1"/>
  <c r="M342" i="4" s="1"/>
  <c r="AB392" i="15" s="1"/>
  <c r="AL311" i="4"/>
  <c r="AO311" i="4" s="1"/>
  <c r="AP311" i="4" s="1"/>
  <c r="AJ311" i="4"/>
  <c r="H343" i="4" l="1"/>
  <c r="K343" i="4" s="1"/>
  <c r="L343" i="4" s="1"/>
  <c r="F343" i="4"/>
  <c r="P342" i="4"/>
  <c r="E341" i="12"/>
  <c r="F341" i="12" s="1"/>
  <c r="H341" i="12" s="1"/>
  <c r="AI311" i="4"/>
  <c r="AM311" i="4" s="1"/>
  <c r="AN311" i="4" s="1"/>
  <c r="AQ311" i="4" s="1"/>
  <c r="AT311" i="4" l="1"/>
  <c r="AF414" i="15"/>
  <c r="E343" i="4"/>
  <c r="I343" i="4" s="1"/>
  <c r="AJ312" i="4"/>
  <c r="AL312" i="4"/>
  <c r="AO312" i="4" s="1"/>
  <c r="AP312" i="4" s="1"/>
  <c r="F344" i="4" l="1"/>
  <c r="J343" i="4"/>
  <c r="M343" i="4" s="1"/>
  <c r="AB416" i="15" s="1"/>
  <c r="H344" i="4"/>
  <c r="K344" i="4" s="1"/>
  <c r="L344" i="4" s="1"/>
  <c r="AI312" i="4"/>
  <c r="AM312" i="4" s="1"/>
  <c r="AN312" i="4" s="1"/>
  <c r="AQ312" i="4" s="1"/>
  <c r="AT312" i="4" l="1"/>
  <c r="AF415" i="15"/>
  <c r="E342" i="12"/>
  <c r="F342" i="12" s="1"/>
  <c r="H342" i="12" s="1"/>
  <c r="P343" i="4"/>
  <c r="E344" i="4"/>
  <c r="I344" i="4" s="1"/>
  <c r="AJ313" i="4"/>
  <c r="AL313" i="4"/>
  <c r="AO313" i="4" s="1"/>
  <c r="AP313" i="4" s="1"/>
  <c r="F345" i="4" l="1"/>
  <c r="J344" i="4"/>
  <c r="M344" i="4" s="1"/>
  <c r="AB437" i="15" s="1"/>
  <c r="H345" i="4"/>
  <c r="K345" i="4" s="1"/>
  <c r="L345" i="4" s="1"/>
  <c r="AI313" i="4"/>
  <c r="AM313" i="4" s="1"/>
  <c r="AN313" i="4" s="1"/>
  <c r="AQ313" i="4" s="1"/>
  <c r="AT313" i="4" l="1"/>
  <c r="AF436" i="15"/>
  <c r="E345" i="4"/>
  <c r="I345" i="4" s="1"/>
  <c r="H346" i="4" s="1"/>
  <c r="K346" i="4" s="1"/>
  <c r="L346" i="4" s="1"/>
  <c r="E343" i="12"/>
  <c r="F343" i="12" s="1"/>
  <c r="H343" i="12" s="1"/>
  <c r="P344" i="4"/>
  <c r="AJ314" i="4"/>
  <c r="AL314" i="4"/>
  <c r="AO314" i="4" s="1"/>
  <c r="AP314" i="4" s="1"/>
  <c r="F346" i="4" l="1"/>
  <c r="E346" i="4" s="1"/>
  <c r="J345" i="4"/>
  <c r="M345" i="4" s="1"/>
  <c r="E344" i="12" s="1"/>
  <c r="F344" i="12" s="1"/>
  <c r="H344" i="12" s="1"/>
  <c r="AI314" i="4"/>
  <c r="AM314" i="4" s="1"/>
  <c r="AN314" i="4" s="1"/>
  <c r="AQ314" i="4" s="1"/>
  <c r="I346" i="4" l="1"/>
  <c r="H347" i="4" s="1"/>
  <c r="K347" i="4" s="1"/>
  <c r="L347" i="4" s="1"/>
  <c r="AT314" i="4"/>
  <c r="AF434" i="15"/>
  <c r="P345" i="4"/>
  <c r="AB452" i="15"/>
  <c r="AJ315" i="4"/>
  <c r="AL315" i="4"/>
  <c r="AO315" i="4" s="1"/>
  <c r="AP315" i="4" s="1"/>
  <c r="J346" i="4" l="1"/>
  <c r="M346" i="4" s="1"/>
  <c r="F347" i="4"/>
  <c r="E347" i="4" s="1"/>
  <c r="I347" i="4" s="1"/>
  <c r="J347" i="4" s="1"/>
  <c r="M347" i="4" s="1"/>
  <c r="AB484" i="15" s="1"/>
  <c r="P346" i="4"/>
  <c r="AB469" i="15"/>
  <c r="E345" i="12"/>
  <c r="F345" i="12" s="1"/>
  <c r="H345" i="12" s="1"/>
  <c r="H348" i="4"/>
  <c r="K348" i="4" s="1"/>
  <c r="L348" i="4" s="1"/>
  <c r="F348" i="4"/>
  <c r="AI315" i="4"/>
  <c r="AM315" i="4" s="1"/>
  <c r="AN315" i="4" s="1"/>
  <c r="AQ315" i="4" s="1"/>
  <c r="AT315" i="4" l="1"/>
  <c r="AF445" i="15"/>
  <c r="E348" i="4"/>
  <c r="I348" i="4" s="1"/>
  <c r="P347" i="4"/>
  <c r="E346" i="12"/>
  <c r="F346" i="12" s="1"/>
  <c r="H346" i="12" s="1"/>
  <c r="AJ316" i="4"/>
  <c r="AL316" i="4"/>
  <c r="AO316" i="4" s="1"/>
  <c r="AP316" i="4" s="1"/>
  <c r="J348" i="4" l="1"/>
  <c r="M348" i="4" s="1"/>
  <c r="AB503" i="15" s="1"/>
  <c r="H349" i="4"/>
  <c r="K349" i="4" s="1"/>
  <c r="L349" i="4" s="1"/>
  <c r="F349" i="4"/>
  <c r="AI316" i="4"/>
  <c r="AM316" i="4" s="1"/>
  <c r="AN316" i="4" s="1"/>
  <c r="AQ316" i="4" s="1"/>
  <c r="AT316" i="4" l="1"/>
  <c r="AF467" i="15"/>
  <c r="E349" i="4"/>
  <c r="I349" i="4" s="1"/>
  <c r="H350" i="4" s="1"/>
  <c r="K350" i="4" s="1"/>
  <c r="L350" i="4" s="1"/>
  <c r="P348" i="4"/>
  <c r="E347" i="12"/>
  <c r="F347" i="12" s="1"/>
  <c r="H347" i="12" s="1"/>
  <c r="AJ317" i="4"/>
  <c r="AL317" i="4"/>
  <c r="AO317" i="4" s="1"/>
  <c r="AP317" i="4" s="1"/>
  <c r="J349" i="4" l="1"/>
  <c r="M349" i="4" s="1"/>
  <c r="F350" i="4"/>
  <c r="E350" i="4" s="1"/>
  <c r="I350" i="4" s="1"/>
  <c r="J350" i="4" s="1"/>
  <c r="M350" i="4" s="1"/>
  <c r="AB545" i="15" s="1"/>
  <c r="AI317" i="4"/>
  <c r="AM317" i="4" s="1"/>
  <c r="P349" i="4" l="1"/>
  <c r="AB528" i="15"/>
  <c r="E348" i="12"/>
  <c r="F348" i="12" s="1"/>
  <c r="H348" i="12" s="1"/>
  <c r="H351" i="4"/>
  <c r="K351" i="4" s="1"/>
  <c r="L351" i="4" s="1"/>
  <c r="F351" i="4"/>
  <c r="E349" i="12"/>
  <c r="F349" i="12" s="1"/>
  <c r="H349" i="12" s="1"/>
  <c r="P350" i="4"/>
  <c r="AN317" i="4"/>
  <c r="AQ317" i="4" s="1"/>
  <c r="AJ318" i="4"/>
  <c r="AL318" i="4"/>
  <c r="AO318" i="4" s="1"/>
  <c r="AP318" i="4" s="1"/>
  <c r="AT317" i="4" l="1"/>
  <c r="AF469" i="15"/>
  <c r="E351" i="4"/>
  <c r="I351" i="4" s="1"/>
  <c r="F352" i="4" s="1"/>
  <c r="AI318" i="4"/>
  <c r="AM318" i="4" s="1"/>
  <c r="AN318" i="4" s="1"/>
  <c r="AQ318" i="4" s="1"/>
  <c r="AT318" i="4" l="1"/>
  <c r="AF487" i="15"/>
  <c r="H352" i="4"/>
  <c r="K352" i="4" s="1"/>
  <c r="L352" i="4" s="1"/>
  <c r="J351" i="4"/>
  <c r="M351" i="4" s="1"/>
  <c r="E350" i="12" s="1"/>
  <c r="F350" i="12" s="1"/>
  <c r="H350" i="12" s="1"/>
  <c r="AJ319" i="4"/>
  <c r="AL319" i="4"/>
  <c r="AO319" i="4" s="1"/>
  <c r="AP319" i="4" s="1"/>
  <c r="P351" i="4" l="1"/>
  <c r="AB564" i="15"/>
  <c r="E352" i="4"/>
  <c r="I352" i="4" s="1"/>
  <c r="F353" i="4" s="1"/>
  <c r="AI319" i="4"/>
  <c r="AM319" i="4" s="1"/>
  <c r="H353" i="4" l="1"/>
  <c r="K353" i="4" s="1"/>
  <c r="L353" i="4" s="1"/>
  <c r="J352" i="4"/>
  <c r="M352" i="4" s="1"/>
  <c r="E351" i="12" s="1"/>
  <c r="F351" i="12" s="1"/>
  <c r="H351" i="12" s="1"/>
  <c r="AN319" i="4"/>
  <c r="AQ319" i="4" s="1"/>
  <c r="AJ320" i="4"/>
  <c r="AL320" i="4"/>
  <c r="AO320" i="4" s="1"/>
  <c r="AP320" i="4" s="1"/>
  <c r="E353" i="4" l="1"/>
  <c r="AT319" i="4"/>
  <c r="AF503" i="15"/>
  <c r="I353" i="4"/>
  <c r="H354" i="4" s="1"/>
  <c r="K354" i="4" s="1"/>
  <c r="L354" i="4" s="1"/>
  <c r="P352" i="4"/>
  <c r="AB581" i="15"/>
  <c r="J353" i="4"/>
  <c r="M353" i="4" s="1"/>
  <c r="AB538" i="15" s="1"/>
  <c r="F354" i="4"/>
  <c r="AI320" i="4"/>
  <c r="AM320" i="4" s="1"/>
  <c r="E354" i="4" l="1"/>
  <c r="I354" i="4" s="1"/>
  <c r="P353" i="4"/>
  <c r="E352" i="12"/>
  <c r="F352" i="12" s="1"/>
  <c r="H352" i="12" s="1"/>
  <c r="AN320" i="4"/>
  <c r="AQ320" i="4" s="1"/>
  <c r="AJ321" i="4"/>
  <c r="AL321" i="4"/>
  <c r="AO321" i="4" s="1"/>
  <c r="AP321" i="4" s="1"/>
  <c r="AT320" i="4" l="1"/>
  <c r="AF526" i="15"/>
  <c r="H355" i="4"/>
  <c r="K355" i="4" s="1"/>
  <c r="L355" i="4" s="1"/>
  <c r="F355" i="4"/>
  <c r="J354" i="4"/>
  <c r="M354" i="4" s="1"/>
  <c r="AB565" i="15" s="1"/>
  <c r="AI321" i="4"/>
  <c r="AM321" i="4" s="1"/>
  <c r="AN321" i="4" s="1"/>
  <c r="AQ321" i="4" s="1"/>
  <c r="AT321" i="4" l="1"/>
  <c r="AF548" i="15"/>
  <c r="E355" i="4"/>
  <c r="I355" i="4" s="1"/>
  <c r="H356" i="4" s="1"/>
  <c r="K356" i="4" s="1"/>
  <c r="L356" i="4" s="1"/>
  <c r="P354" i="4"/>
  <c r="E353" i="12"/>
  <c r="F353" i="12" s="1"/>
  <c r="H353" i="12" s="1"/>
  <c r="AL322" i="4"/>
  <c r="AO322" i="4" s="1"/>
  <c r="AP322" i="4" s="1"/>
  <c r="AJ322" i="4"/>
  <c r="F356" i="4" l="1"/>
  <c r="E356" i="4" s="1"/>
  <c r="J355" i="4"/>
  <c r="M355" i="4" s="1"/>
  <c r="P355" i="4" s="1"/>
  <c r="AI322" i="4"/>
  <c r="AM322" i="4" s="1"/>
  <c r="I356" i="4" l="1"/>
  <c r="E354" i="12"/>
  <c r="F354" i="12" s="1"/>
  <c r="H354" i="12" s="1"/>
  <c r="AB583" i="15"/>
  <c r="J356" i="4"/>
  <c r="M356" i="4" s="1"/>
  <c r="AB309" i="15" s="1"/>
  <c r="H357" i="4"/>
  <c r="K357" i="4" s="1"/>
  <c r="L357" i="4" s="1"/>
  <c r="F357" i="4"/>
  <c r="AN322" i="4"/>
  <c r="AQ322" i="4" s="1"/>
  <c r="AJ323" i="4"/>
  <c r="AL323" i="4"/>
  <c r="AO323" i="4" s="1"/>
  <c r="AP323" i="4" s="1"/>
  <c r="AT322" i="4" l="1"/>
  <c r="AF568" i="15"/>
  <c r="E357" i="4"/>
  <c r="I357" i="4" s="1"/>
  <c r="J357" i="4" s="1"/>
  <c r="M357" i="4" s="1"/>
  <c r="AB507" i="15" s="1"/>
  <c r="P356" i="4"/>
  <c r="E355" i="12"/>
  <c r="F355" i="12" s="1"/>
  <c r="H355" i="12" s="1"/>
  <c r="AI323" i="4"/>
  <c r="AM323" i="4" s="1"/>
  <c r="F358" i="4" l="1"/>
  <c r="H358" i="4"/>
  <c r="K358" i="4" s="1"/>
  <c r="L358" i="4" s="1"/>
  <c r="E356" i="12"/>
  <c r="F356" i="12" s="1"/>
  <c r="H356" i="12" s="1"/>
  <c r="P357" i="4"/>
  <c r="AN323" i="4"/>
  <c r="AQ323" i="4" s="1"/>
  <c r="AJ324" i="4"/>
  <c r="AL324" i="4"/>
  <c r="AO324" i="4" s="1"/>
  <c r="AP324" i="4" s="1"/>
  <c r="AT323" i="4" l="1"/>
  <c r="AF562" i="15"/>
  <c r="E358" i="4"/>
  <c r="I358" i="4" s="1"/>
  <c r="F359" i="4" s="1"/>
  <c r="AI324" i="4"/>
  <c r="AM324" i="4" s="1"/>
  <c r="AN324" i="4" s="1"/>
  <c r="AQ324" i="4" s="1"/>
  <c r="AT324" i="4" l="1"/>
  <c r="AF581" i="15"/>
  <c r="J358" i="4"/>
  <c r="M358" i="4" s="1"/>
  <c r="H359" i="4"/>
  <c r="K359" i="4" s="1"/>
  <c r="L359" i="4" s="1"/>
  <c r="AL325" i="4"/>
  <c r="AO325" i="4" s="1"/>
  <c r="AP325" i="4" s="1"/>
  <c r="AJ325" i="4"/>
  <c r="P358" i="4" l="1"/>
  <c r="AB520" i="15"/>
  <c r="E359" i="4"/>
  <c r="I359" i="4"/>
  <c r="H360" i="4" s="1"/>
  <c r="K360" i="4" s="1"/>
  <c r="L360" i="4" s="1"/>
  <c r="E357" i="12"/>
  <c r="F357" i="12" s="1"/>
  <c r="H357" i="12" s="1"/>
  <c r="AI325" i="4"/>
  <c r="AM325" i="4" s="1"/>
  <c r="AJ326" i="4" s="1"/>
  <c r="J359" i="4" l="1"/>
  <c r="M359" i="4" s="1"/>
  <c r="F360" i="4"/>
  <c r="E360" i="4" s="1"/>
  <c r="I360" i="4" s="1"/>
  <c r="F361" i="4" s="1"/>
  <c r="E358" i="12"/>
  <c r="F358" i="12" s="1"/>
  <c r="H358" i="12" s="1"/>
  <c r="AN325" i="4"/>
  <c r="AQ325" i="4" s="1"/>
  <c r="AL326" i="4"/>
  <c r="AT325" i="4" l="1"/>
  <c r="AF134" i="15"/>
  <c r="P359" i="4"/>
  <c r="AB33" i="15"/>
  <c r="H361" i="4"/>
  <c r="K361" i="4" s="1"/>
  <c r="L361" i="4" s="1"/>
  <c r="J360" i="4"/>
  <c r="M360" i="4" s="1"/>
  <c r="AO326" i="4"/>
  <c r="AP326" i="4" s="1"/>
  <c r="AI326" i="4"/>
  <c r="AM326" i="4" s="1"/>
  <c r="E359" i="12" l="1"/>
  <c r="F359" i="12" s="1"/>
  <c r="H359" i="12" s="1"/>
  <c r="AB408" i="15"/>
  <c r="E361" i="4"/>
  <c r="I361" i="4" s="1"/>
  <c r="J361" i="4" s="1"/>
  <c r="M361" i="4" s="1"/>
  <c r="AB433" i="15" s="1"/>
  <c r="P360" i="4"/>
  <c r="AN326" i="4"/>
  <c r="AQ326" i="4" s="1"/>
  <c r="AJ327" i="4"/>
  <c r="AL327" i="4"/>
  <c r="AO327" i="4" s="1"/>
  <c r="AP327" i="4" s="1"/>
  <c r="H362" i="4" l="1"/>
  <c r="K362" i="4" s="1"/>
  <c r="L362" i="4" s="1"/>
  <c r="F362" i="4"/>
  <c r="AT326" i="4"/>
  <c r="AF267" i="15"/>
  <c r="E362" i="4"/>
  <c r="I362" i="4" s="1"/>
  <c r="P361" i="4"/>
  <c r="E360" i="12"/>
  <c r="F360" i="12" s="1"/>
  <c r="H360" i="12" s="1"/>
  <c r="AI327" i="4"/>
  <c r="AM327" i="4" s="1"/>
  <c r="AL328" i="4" s="1"/>
  <c r="AO328" i="4" s="1"/>
  <c r="AP328" i="4" s="1"/>
  <c r="J362" i="4" l="1"/>
  <c r="M362" i="4" s="1"/>
  <c r="AB44" i="15" s="1"/>
  <c r="F363" i="4"/>
  <c r="H363" i="4"/>
  <c r="K363" i="4" s="1"/>
  <c r="L363" i="4" s="1"/>
  <c r="AJ328" i="4"/>
  <c r="AI328" i="4" s="1"/>
  <c r="AN327" i="4"/>
  <c r="AQ327" i="4" s="1"/>
  <c r="AT327" i="4" l="1"/>
  <c r="AF406" i="15"/>
  <c r="E363" i="4"/>
  <c r="I363" i="4" s="1"/>
  <c r="P362" i="4"/>
  <c r="E361" i="12"/>
  <c r="F361" i="12" s="1"/>
  <c r="H361" i="12" s="1"/>
  <c r="AM328" i="4"/>
  <c r="F364" i="4" l="1"/>
  <c r="H364" i="4"/>
  <c r="K364" i="4" s="1"/>
  <c r="L364" i="4" s="1"/>
  <c r="J363" i="4"/>
  <c r="M363" i="4" s="1"/>
  <c r="AB325" i="15" s="1"/>
  <c r="AN328" i="4"/>
  <c r="AQ328" i="4" s="1"/>
  <c r="AJ329" i="4"/>
  <c r="AL329" i="4"/>
  <c r="AO329" i="4" s="1"/>
  <c r="AP329" i="4" s="1"/>
  <c r="AT328" i="4" l="1"/>
  <c r="AF425" i="15"/>
  <c r="P363" i="4"/>
  <c r="E362" i="12"/>
  <c r="F362" i="12" s="1"/>
  <c r="H362" i="12" s="1"/>
  <c r="E364" i="4"/>
  <c r="I364" i="4" s="1"/>
  <c r="AI329" i="4"/>
  <c r="AM329" i="4" s="1"/>
  <c r="AN329" i="4" s="1"/>
  <c r="AQ329" i="4" s="1"/>
  <c r="AT329" i="4" l="1"/>
  <c r="AF410" i="15"/>
  <c r="AL330" i="4"/>
  <c r="AO330" i="4" s="1"/>
  <c r="AP330" i="4" s="1"/>
  <c r="F365" i="4"/>
  <c r="J364" i="4"/>
  <c r="M364" i="4" s="1"/>
  <c r="AB348" i="15" s="1"/>
  <c r="H365" i="4"/>
  <c r="K365" i="4" s="1"/>
  <c r="L365" i="4" s="1"/>
  <c r="AJ330" i="4"/>
  <c r="AI330" i="4" l="1"/>
  <c r="AM330" i="4" s="1"/>
  <c r="AJ331" i="4" s="1"/>
  <c r="AN330" i="4"/>
  <c r="AQ330" i="4" s="1"/>
  <c r="E363" i="12"/>
  <c r="F363" i="12" s="1"/>
  <c r="H363" i="12" s="1"/>
  <c r="P364" i="4"/>
  <c r="E365" i="4"/>
  <c r="I365" i="4" s="1"/>
  <c r="AL331" i="4"/>
  <c r="AO331" i="4" s="1"/>
  <c r="AP331" i="4" s="1"/>
  <c r="AT330" i="4" l="1"/>
  <c r="AF90" i="15"/>
  <c r="AI331" i="4"/>
  <c r="AM331" i="4" s="1"/>
  <c r="AJ332" i="4" s="1"/>
  <c r="H366" i="4"/>
  <c r="K366" i="4" s="1"/>
  <c r="L366" i="4" s="1"/>
  <c r="J365" i="4"/>
  <c r="M365" i="4" s="1"/>
  <c r="AB13" i="15" s="1"/>
  <c r="F366" i="4"/>
  <c r="E366" i="4" l="1"/>
  <c r="I366" i="4" s="1"/>
  <c r="AN331" i="4"/>
  <c r="AQ331" i="4" s="1"/>
  <c r="AL332" i="4"/>
  <c r="AO332" i="4" s="1"/>
  <c r="AP332" i="4" s="1"/>
  <c r="AT331" i="4"/>
  <c r="AF269" i="15"/>
  <c r="F367" i="4"/>
  <c r="J366" i="4"/>
  <c r="M366" i="4" s="1"/>
  <c r="AB269" i="15" s="1"/>
  <c r="H367" i="4"/>
  <c r="K367" i="4" s="1"/>
  <c r="L367" i="4" s="1"/>
  <c r="E364" i="12"/>
  <c r="F364" i="12" s="1"/>
  <c r="H364" i="12" s="1"/>
  <c r="P365" i="4"/>
  <c r="AI332" i="4" l="1"/>
  <c r="AM332" i="4" s="1"/>
  <c r="AN332" i="4" s="1"/>
  <c r="AQ332" i="4" s="1"/>
  <c r="AT332" i="4" s="1"/>
  <c r="E365" i="12"/>
  <c r="F365" i="12" s="1"/>
  <c r="H365" i="12" s="1"/>
  <c r="P366" i="4"/>
  <c r="E367" i="4"/>
  <c r="I367" i="4" s="1"/>
  <c r="AJ333" i="4" l="1"/>
  <c r="AL333" i="4"/>
  <c r="AO333" i="4" s="1"/>
  <c r="AP333" i="4" s="1"/>
  <c r="AF301" i="15"/>
  <c r="H368" i="4"/>
  <c r="K368" i="4" s="1"/>
  <c r="L368" i="4" s="1"/>
  <c r="J367" i="4"/>
  <c r="M367" i="4" s="1"/>
  <c r="AB272" i="15" s="1"/>
  <c r="F368" i="4"/>
  <c r="AI333" i="4" l="1"/>
  <c r="AM333" i="4" s="1"/>
  <c r="AJ334" i="4" s="1"/>
  <c r="E368" i="4"/>
  <c r="I368" i="4" s="1"/>
  <c r="J368" i="4" s="1"/>
  <c r="M368" i="4" s="1"/>
  <c r="AB211" i="15" s="1"/>
  <c r="P367" i="4"/>
  <c r="E366" i="12"/>
  <c r="F366" i="12" s="1"/>
  <c r="H366" i="12" s="1"/>
  <c r="AN333" i="4" l="1"/>
  <c r="AQ333" i="4" s="1"/>
  <c r="AL334" i="4"/>
  <c r="AO334" i="4" s="1"/>
  <c r="AP334" i="4" s="1"/>
  <c r="AT333" i="4"/>
  <c r="AF326" i="15"/>
  <c r="H369" i="4"/>
  <c r="K369" i="4" s="1"/>
  <c r="L369" i="4" s="1"/>
  <c r="F369" i="4"/>
  <c r="E369" i="4" s="1"/>
  <c r="I369" i="4" s="1"/>
  <c r="P368" i="4"/>
  <c r="E367" i="12"/>
  <c r="F367" i="12" s="1"/>
  <c r="H367" i="12" s="1"/>
  <c r="AI334" i="4" l="1"/>
  <c r="AM334" i="4" s="1"/>
  <c r="AL335" i="4" s="1"/>
  <c r="AO335" i="4" s="1"/>
  <c r="AP335" i="4" s="1"/>
  <c r="H370" i="4"/>
  <c r="K370" i="4" s="1"/>
  <c r="L370" i="4" s="1"/>
  <c r="F370" i="4"/>
  <c r="J369" i="4"/>
  <c r="M369" i="4" s="1"/>
  <c r="AB253" i="15" s="1"/>
  <c r="AJ335" i="4"/>
  <c r="AI335" i="4" s="1"/>
  <c r="AN334" i="4"/>
  <c r="AQ334" i="4" s="1"/>
  <c r="AT334" i="4" l="1"/>
  <c r="AF357" i="15"/>
  <c r="E370" i="4"/>
  <c r="I370" i="4" s="1"/>
  <c r="F371" i="4" s="1"/>
  <c r="E368" i="12"/>
  <c r="F368" i="12" s="1"/>
  <c r="H368" i="12" s="1"/>
  <c r="P369" i="4"/>
  <c r="AM335" i="4"/>
  <c r="AN335" i="4" s="1"/>
  <c r="AQ335" i="4" s="1"/>
  <c r="J370" i="4" l="1"/>
  <c r="M370" i="4" s="1"/>
  <c r="AB248" i="15" s="1"/>
  <c r="AT335" i="4"/>
  <c r="AF275" i="15"/>
  <c r="AJ336" i="4"/>
  <c r="H371" i="4"/>
  <c r="K371" i="4" s="1"/>
  <c r="L371" i="4" s="1"/>
  <c r="AL336" i="4"/>
  <c r="AO336" i="4" s="1"/>
  <c r="AP336" i="4" s="1"/>
  <c r="E369" i="12"/>
  <c r="F369" i="12" s="1"/>
  <c r="H369" i="12" s="1"/>
  <c r="P370" i="4"/>
  <c r="AI336" i="4" l="1"/>
  <c r="AM336" i="4" s="1"/>
  <c r="AJ337" i="4" s="1"/>
  <c r="E371" i="4"/>
  <c r="I371" i="4" s="1"/>
  <c r="W8" i="4"/>
  <c r="T8" i="4" s="1"/>
  <c r="AN336" i="4" l="1"/>
  <c r="AQ336" i="4" s="1"/>
  <c r="AT336" i="4" s="1"/>
  <c r="AL337" i="4"/>
  <c r="AO337" i="4" s="1"/>
  <c r="AP337" i="4" s="1"/>
  <c r="J371" i="4"/>
  <c r="M371" i="4" s="1"/>
  <c r="AB257" i="15" s="1"/>
  <c r="H372" i="4"/>
  <c r="K372" i="4" s="1"/>
  <c r="L372" i="4" s="1"/>
  <c r="F372" i="4"/>
  <c r="X8" i="4"/>
  <c r="Z8" i="4"/>
  <c r="AA8" i="4" s="1"/>
  <c r="AI337" i="4" l="1"/>
  <c r="AM337" i="4" s="1"/>
  <c r="AL338" i="4" s="1"/>
  <c r="AO338" i="4" s="1"/>
  <c r="AP338" i="4" s="1"/>
  <c r="AF97" i="15"/>
  <c r="E372" i="4"/>
  <c r="I372" i="4" s="1"/>
  <c r="E370" i="12"/>
  <c r="F370" i="12" s="1"/>
  <c r="H370" i="12" s="1"/>
  <c r="P371" i="4"/>
  <c r="U9" i="4"/>
  <c r="Y8" i="4"/>
  <c r="W9" i="4"/>
  <c r="AJ338" i="4" l="1"/>
  <c r="AN337" i="4"/>
  <c r="AQ337" i="4" s="1"/>
  <c r="AT337" i="4" s="1"/>
  <c r="J372" i="4"/>
  <c r="M372" i="4" s="1"/>
  <c r="AB21" i="15" s="1"/>
  <c r="H373" i="4"/>
  <c r="K373" i="4" s="1"/>
  <c r="L373" i="4" s="1"/>
  <c r="F373" i="4"/>
  <c r="AI338" i="4"/>
  <c r="AM338" i="4" s="1"/>
  <c r="AN338" i="4" s="1"/>
  <c r="AQ338" i="4" s="1"/>
  <c r="T9" i="4"/>
  <c r="X9" i="4" s="1"/>
  <c r="AB8" i="4"/>
  <c r="Z9" i="4"/>
  <c r="AA9" i="4" s="1"/>
  <c r="AF287" i="15" l="1"/>
  <c r="E373" i="4"/>
  <c r="I373" i="4" s="1"/>
  <c r="H374" i="4" s="1"/>
  <c r="K374" i="4" s="1"/>
  <c r="L374" i="4" s="1"/>
  <c r="AE8" i="4"/>
  <c r="AD360" i="15"/>
  <c r="AT338" i="4"/>
  <c r="AF304" i="15"/>
  <c r="E371" i="12"/>
  <c r="F371" i="12" s="1"/>
  <c r="H371" i="12" s="1"/>
  <c r="P372" i="4"/>
  <c r="AJ339" i="4"/>
  <c r="AL339" i="4"/>
  <c r="AO339" i="4" s="1"/>
  <c r="AP339" i="4" s="1"/>
  <c r="U10" i="4"/>
  <c r="Y9" i="4"/>
  <c r="W10" i="4"/>
  <c r="J373" i="4" l="1"/>
  <c r="M373" i="4" s="1"/>
  <c r="F374" i="4"/>
  <c r="E374" i="4" s="1"/>
  <c r="E372" i="12"/>
  <c r="F372" i="12" s="1"/>
  <c r="H372" i="12" s="1"/>
  <c r="AB235" i="15"/>
  <c r="P373" i="4"/>
  <c r="I374" i="4"/>
  <c r="H375" i="4" s="1"/>
  <c r="K375" i="4" s="1"/>
  <c r="L375" i="4" s="1"/>
  <c r="AI339" i="4"/>
  <c r="AM339" i="4" s="1"/>
  <c r="T10" i="4"/>
  <c r="X10" i="4" s="1"/>
  <c r="AB9" i="4"/>
  <c r="Z10" i="4"/>
  <c r="AA10" i="4" s="1"/>
  <c r="F375" i="4" l="1"/>
  <c r="AE9" i="4"/>
  <c r="AD38" i="15"/>
  <c r="E375" i="4"/>
  <c r="J374" i="4"/>
  <c r="M374" i="4" s="1"/>
  <c r="AB34" i="15" s="1"/>
  <c r="E373" i="12"/>
  <c r="F373" i="12" s="1"/>
  <c r="H373" i="12" s="1"/>
  <c r="P374" i="4"/>
  <c r="AN339" i="4"/>
  <c r="AQ339" i="4" s="1"/>
  <c r="AJ340" i="4"/>
  <c r="AL340" i="4"/>
  <c r="AO340" i="4" s="1"/>
  <c r="AP340" i="4" s="1"/>
  <c r="U11" i="4"/>
  <c r="Y10" i="4"/>
  <c r="W11" i="4"/>
  <c r="AT339" i="4" l="1"/>
  <c r="AF327" i="15"/>
  <c r="I375" i="4"/>
  <c r="H376" i="4" s="1"/>
  <c r="K376" i="4" s="1"/>
  <c r="L376" i="4" s="1"/>
  <c r="F376" i="4"/>
  <c r="J375" i="4"/>
  <c r="M375" i="4" s="1"/>
  <c r="AI340" i="4"/>
  <c r="AM340" i="4" s="1"/>
  <c r="AL341" i="4" s="1"/>
  <c r="AO341" i="4" s="1"/>
  <c r="AP341" i="4" s="1"/>
  <c r="T11" i="4"/>
  <c r="X11" i="4" s="1"/>
  <c r="AB10" i="4"/>
  <c r="Z11" i="4"/>
  <c r="AA11" i="4" s="1"/>
  <c r="E376" i="4" l="1"/>
  <c r="AE10" i="4"/>
  <c r="AD308" i="15"/>
  <c r="E374" i="12"/>
  <c r="F374" i="12" s="1"/>
  <c r="H374" i="12" s="1"/>
  <c r="AB207" i="15"/>
  <c r="I376" i="4"/>
  <c r="H377" i="4" s="1"/>
  <c r="K377" i="4" s="1"/>
  <c r="L377" i="4" s="1"/>
  <c r="P375" i="4"/>
  <c r="AJ341" i="4"/>
  <c r="AI341" i="4" s="1"/>
  <c r="AN340" i="4"/>
  <c r="AQ340" i="4" s="1"/>
  <c r="U12" i="4"/>
  <c r="Y11" i="4"/>
  <c r="W12" i="4"/>
  <c r="AT340" i="4" l="1"/>
  <c r="AF355" i="15"/>
  <c r="J376" i="4"/>
  <c r="M376" i="4" s="1"/>
  <c r="F377" i="4"/>
  <c r="E377" i="4" s="1"/>
  <c r="AM341" i="4"/>
  <c r="AN341" i="4" s="1"/>
  <c r="AQ341" i="4" s="1"/>
  <c r="T12" i="4"/>
  <c r="X12" i="4" s="1"/>
  <c r="AB11" i="4"/>
  <c r="Z12" i="4"/>
  <c r="AA12" i="4" s="1"/>
  <c r="AE11" i="4" l="1"/>
  <c r="AD149" i="15"/>
  <c r="AT341" i="4"/>
  <c r="AF380" i="15"/>
  <c r="P376" i="4"/>
  <c r="AB74" i="15"/>
  <c r="E375" i="12"/>
  <c r="F375" i="12" s="1"/>
  <c r="H375" i="12" s="1"/>
  <c r="I377" i="4"/>
  <c r="AJ342" i="4"/>
  <c r="AL342" i="4"/>
  <c r="AO342" i="4" s="1"/>
  <c r="AP342" i="4" s="1"/>
  <c r="U13" i="4"/>
  <c r="Y12" i="4"/>
  <c r="W13" i="4"/>
  <c r="F378" i="4" l="1"/>
  <c r="H378" i="4"/>
  <c r="K378" i="4" s="1"/>
  <c r="L378" i="4" s="1"/>
  <c r="J377" i="4"/>
  <c r="M377" i="4" s="1"/>
  <c r="AB29" i="15" s="1"/>
  <c r="AI342" i="4"/>
  <c r="AM342" i="4" s="1"/>
  <c r="T13" i="4"/>
  <c r="X13" i="4" s="1"/>
  <c r="Z13" i="4"/>
  <c r="AA13" i="4" s="1"/>
  <c r="AB12" i="4"/>
  <c r="AE12" i="4" l="1"/>
  <c r="AD31" i="15"/>
  <c r="E378" i="4"/>
  <c r="I378" i="4" s="1"/>
  <c r="H379" i="4" s="1"/>
  <c r="K379" i="4" s="1"/>
  <c r="L379" i="4" s="1"/>
  <c r="F379" i="4"/>
  <c r="E376" i="12"/>
  <c r="F376" i="12" s="1"/>
  <c r="H376" i="12" s="1"/>
  <c r="P377" i="4"/>
  <c r="AJ343" i="4"/>
  <c r="AN342" i="4"/>
  <c r="AQ342" i="4" s="1"/>
  <c r="AL343" i="4"/>
  <c r="AO343" i="4" s="1"/>
  <c r="AP343" i="4" s="1"/>
  <c r="U14" i="4"/>
  <c r="Y13" i="4"/>
  <c r="W14" i="4"/>
  <c r="E379" i="4" l="1"/>
  <c r="J378" i="4"/>
  <c r="M378" i="4" s="1"/>
  <c r="E377" i="12" s="1"/>
  <c r="F377" i="12" s="1"/>
  <c r="H377" i="12" s="1"/>
  <c r="AT342" i="4"/>
  <c r="AF401" i="15"/>
  <c r="AI343" i="4"/>
  <c r="AM343" i="4" s="1"/>
  <c r="T14" i="4"/>
  <c r="X14" i="4" s="1"/>
  <c r="Y14" i="4" s="1"/>
  <c r="AB13" i="4"/>
  <c r="Z14" i="4"/>
  <c r="AA14" i="4" s="1"/>
  <c r="AB176" i="15" l="1"/>
  <c r="P378" i="4"/>
  <c r="I379" i="4"/>
  <c r="AE13" i="4"/>
  <c r="AD280" i="15"/>
  <c r="AN343" i="4"/>
  <c r="AQ343" i="4" s="1"/>
  <c r="AL344" i="4"/>
  <c r="AO344" i="4" s="1"/>
  <c r="AP344" i="4" s="1"/>
  <c r="AJ344" i="4"/>
  <c r="U15" i="4"/>
  <c r="W15" i="4"/>
  <c r="H380" i="4" l="1"/>
  <c r="K380" i="4" s="1"/>
  <c r="L380" i="4" s="1"/>
  <c r="J379" i="4"/>
  <c r="M379" i="4" s="1"/>
  <c r="F380" i="4"/>
  <c r="E380" i="4" s="1"/>
  <c r="I380" i="4" s="1"/>
  <c r="F381" i="4" s="1"/>
  <c r="AT343" i="4"/>
  <c r="AF427" i="15"/>
  <c r="J380" i="4"/>
  <c r="M380" i="4" s="1"/>
  <c r="AB212" i="15" s="1"/>
  <c r="AI344" i="4"/>
  <c r="AM344" i="4" s="1"/>
  <c r="T15" i="4"/>
  <c r="X15" i="4" s="1"/>
  <c r="AB14" i="4"/>
  <c r="Z15" i="4"/>
  <c r="AA15" i="4" s="1"/>
  <c r="H381" i="4" l="1"/>
  <c r="K381" i="4" s="1"/>
  <c r="L381" i="4" s="1"/>
  <c r="AB195" i="15"/>
  <c r="P379" i="4"/>
  <c r="E378" i="12"/>
  <c r="F378" i="12" s="1"/>
  <c r="H378" i="12" s="1"/>
  <c r="AE14" i="4"/>
  <c r="AD291" i="15"/>
  <c r="E381" i="4"/>
  <c r="I381" i="4" s="1"/>
  <c r="F382" i="4" s="1"/>
  <c r="E379" i="12"/>
  <c r="F379" i="12" s="1"/>
  <c r="H379" i="12" s="1"/>
  <c r="P380" i="4"/>
  <c r="AN344" i="4"/>
  <c r="AQ344" i="4" s="1"/>
  <c r="AL345" i="4"/>
  <c r="AO345" i="4" s="1"/>
  <c r="AP345" i="4" s="1"/>
  <c r="AJ345" i="4"/>
  <c r="U16" i="4"/>
  <c r="Y15" i="4"/>
  <c r="AB15" i="4" s="1"/>
  <c r="W16" i="4"/>
  <c r="Z16" i="4" s="1"/>
  <c r="AA16" i="4" s="1"/>
  <c r="AE15" i="4" l="1"/>
  <c r="AD304" i="15"/>
  <c r="AT344" i="4"/>
  <c r="AF449" i="15"/>
  <c r="H382" i="4"/>
  <c r="K382" i="4" s="1"/>
  <c r="L382" i="4" s="1"/>
  <c r="J381" i="4"/>
  <c r="M381" i="4" s="1"/>
  <c r="AI345" i="4"/>
  <c r="AM345" i="4" s="1"/>
  <c r="AN345" i="4" s="1"/>
  <c r="AQ345" i="4" s="1"/>
  <c r="T16" i="4"/>
  <c r="X16" i="4" s="1"/>
  <c r="AT345" i="4" l="1"/>
  <c r="AF471" i="15"/>
  <c r="P381" i="4"/>
  <c r="AB223" i="15"/>
  <c r="E382" i="4"/>
  <c r="I382" i="4" s="1"/>
  <c r="H383" i="4" s="1"/>
  <c r="K383" i="4" s="1"/>
  <c r="L383" i="4" s="1"/>
  <c r="E380" i="12"/>
  <c r="F380" i="12" s="1"/>
  <c r="H380" i="12" s="1"/>
  <c r="AL346" i="4"/>
  <c r="AO346" i="4" s="1"/>
  <c r="AP346" i="4" s="1"/>
  <c r="AJ346" i="4"/>
  <c r="U17" i="4"/>
  <c r="Y16" i="4"/>
  <c r="AB16" i="4" s="1"/>
  <c r="W17" i="4"/>
  <c r="F383" i="4" l="1"/>
  <c r="E383" i="4" s="1"/>
  <c r="J382" i="4"/>
  <c r="M382" i="4" s="1"/>
  <c r="E381" i="12" s="1"/>
  <c r="F381" i="12" s="1"/>
  <c r="H381" i="12" s="1"/>
  <c r="AE16" i="4"/>
  <c r="AD327" i="15"/>
  <c r="AI346" i="4"/>
  <c r="AM346" i="4" s="1"/>
  <c r="AN346" i="4" s="1"/>
  <c r="AQ346" i="4" s="1"/>
  <c r="T17" i="4"/>
  <c r="X17" i="4" s="1"/>
  <c r="W18" i="4" s="1"/>
  <c r="Z17" i="4"/>
  <c r="AA17" i="4" s="1"/>
  <c r="P382" i="4" l="1"/>
  <c r="I383" i="4"/>
  <c r="J383" i="4" s="1"/>
  <c r="M383" i="4" s="1"/>
  <c r="AB28" i="15" s="1"/>
  <c r="AB221" i="15"/>
  <c r="AT346" i="4"/>
  <c r="AF490" i="15"/>
  <c r="F384" i="4"/>
  <c r="H384" i="4"/>
  <c r="K384" i="4" s="1"/>
  <c r="L384" i="4" s="1"/>
  <c r="AL347" i="4"/>
  <c r="AO347" i="4" s="1"/>
  <c r="AP347" i="4" s="1"/>
  <c r="AJ347" i="4"/>
  <c r="Y17" i="4"/>
  <c r="AB17" i="4" s="1"/>
  <c r="U18" i="4"/>
  <c r="T18" i="4" s="1"/>
  <c r="Z18" i="4"/>
  <c r="AA18" i="4" s="1"/>
  <c r="P383" i="4" l="1"/>
  <c r="E382" i="12"/>
  <c r="F382" i="12" s="1"/>
  <c r="H382" i="12" s="1"/>
  <c r="AE17" i="4"/>
  <c r="AD319" i="15"/>
  <c r="E384" i="4"/>
  <c r="I384" i="4" s="1"/>
  <c r="AI347" i="4"/>
  <c r="AM347" i="4" s="1"/>
  <c r="AL348" i="4" s="1"/>
  <c r="AO348" i="4" s="1"/>
  <c r="AP348" i="4" s="1"/>
  <c r="X18" i="4"/>
  <c r="U19" i="4" s="1"/>
  <c r="J384" i="4" l="1"/>
  <c r="M384" i="4" s="1"/>
  <c r="AB173" i="15" s="1"/>
  <c r="H385" i="4"/>
  <c r="K385" i="4" s="1"/>
  <c r="L385" i="4" s="1"/>
  <c r="F385" i="4"/>
  <c r="AJ348" i="4"/>
  <c r="AI348" i="4" s="1"/>
  <c r="AN347" i="4"/>
  <c r="AQ347" i="4" s="1"/>
  <c r="W19" i="4"/>
  <c r="T19" i="4" s="1"/>
  <c r="Y18" i="4"/>
  <c r="AB18" i="4" s="1"/>
  <c r="AE18" i="4" l="1"/>
  <c r="AD30" i="15"/>
  <c r="AT347" i="4"/>
  <c r="AF508" i="15"/>
  <c r="E385" i="4"/>
  <c r="I385" i="4" s="1"/>
  <c r="P384" i="4"/>
  <c r="E383" i="12"/>
  <c r="F383" i="12" s="1"/>
  <c r="H383" i="12" s="1"/>
  <c r="AM348" i="4"/>
  <c r="AL349" i="4" s="1"/>
  <c r="AO349" i="4" s="1"/>
  <c r="AP349" i="4" s="1"/>
  <c r="Z19" i="4"/>
  <c r="AA19" i="4" s="1"/>
  <c r="X19" i="4"/>
  <c r="W20" i="4" s="1"/>
  <c r="H386" i="4" l="1"/>
  <c r="K386" i="4" s="1"/>
  <c r="L386" i="4" s="1"/>
  <c r="J385" i="4"/>
  <c r="M385" i="4" s="1"/>
  <c r="AB191" i="15" s="1"/>
  <c r="F386" i="4"/>
  <c r="AN348" i="4"/>
  <c r="AQ348" i="4" s="1"/>
  <c r="AJ349" i="4"/>
  <c r="AI349" i="4" s="1"/>
  <c r="Z20" i="4"/>
  <c r="AA20" i="4" s="1"/>
  <c r="Y19" i="4"/>
  <c r="AB19" i="4" s="1"/>
  <c r="U20" i="4"/>
  <c r="T20" i="4" s="1"/>
  <c r="E386" i="4" l="1"/>
  <c r="AE19" i="4"/>
  <c r="AD274" i="15"/>
  <c r="AT348" i="4"/>
  <c r="AF531" i="15"/>
  <c r="I386" i="4"/>
  <c r="E384" i="12"/>
  <c r="F384" i="12" s="1"/>
  <c r="H384" i="12" s="1"/>
  <c r="P385" i="4"/>
  <c r="AM349" i="4"/>
  <c r="AL350" i="4" s="1"/>
  <c r="AO350" i="4" s="1"/>
  <c r="AP350" i="4" s="1"/>
  <c r="X20" i="4"/>
  <c r="U21" i="4" s="1"/>
  <c r="H387" i="4" l="1"/>
  <c r="K387" i="4" s="1"/>
  <c r="L387" i="4" s="1"/>
  <c r="F387" i="4"/>
  <c r="J386" i="4"/>
  <c r="M386" i="4" s="1"/>
  <c r="AB203" i="15" s="1"/>
  <c r="AN349" i="4"/>
  <c r="AQ349" i="4" s="1"/>
  <c r="AJ350" i="4"/>
  <c r="AI350" i="4" s="1"/>
  <c r="AM350" i="4" s="1"/>
  <c r="AJ351" i="4" s="1"/>
  <c r="W21" i="4"/>
  <c r="Z21" i="4" s="1"/>
  <c r="AA21" i="4" s="1"/>
  <c r="Y20" i="4"/>
  <c r="AB20" i="4" s="1"/>
  <c r="E387" i="4" l="1"/>
  <c r="I387" i="4" s="1"/>
  <c r="AE20" i="4"/>
  <c r="AD285" i="15"/>
  <c r="AT349" i="4"/>
  <c r="AF553" i="15"/>
  <c r="P386" i="4"/>
  <c r="E385" i="12"/>
  <c r="F385" i="12" s="1"/>
  <c r="H385" i="12" s="1"/>
  <c r="T21" i="4"/>
  <c r="X21" i="4" s="1"/>
  <c r="Y21" i="4" s="1"/>
  <c r="AN350" i="4"/>
  <c r="AQ350" i="4" s="1"/>
  <c r="AL351" i="4"/>
  <c r="AO351" i="4" s="1"/>
  <c r="AP351" i="4" s="1"/>
  <c r="F388" i="4" l="1"/>
  <c r="H388" i="4"/>
  <c r="K388" i="4" s="1"/>
  <c r="L388" i="4" s="1"/>
  <c r="J387" i="4"/>
  <c r="M387" i="4" s="1"/>
  <c r="P387" i="4" s="1"/>
  <c r="E388" i="4"/>
  <c r="I388" i="4" s="1"/>
  <c r="J388" i="4" s="1"/>
  <c r="M388" i="4" s="1"/>
  <c r="AB90" i="15" s="1"/>
  <c r="E386" i="12"/>
  <c r="F386" i="12" s="1"/>
  <c r="H386" i="12" s="1"/>
  <c r="AB219" i="15"/>
  <c r="AT350" i="4"/>
  <c r="AF573" i="15"/>
  <c r="W22" i="4"/>
  <c r="Z22" i="4" s="1"/>
  <c r="AA22" i="4" s="1"/>
  <c r="U22" i="4"/>
  <c r="AI351" i="4"/>
  <c r="AM351" i="4" s="1"/>
  <c r="AL352" i="4" s="1"/>
  <c r="AO352" i="4" s="1"/>
  <c r="AP352" i="4" s="1"/>
  <c r="AB21" i="4"/>
  <c r="H389" i="4" l="1"/>
  <c r="K389" i="4" s="1"/>
  <c r="L389" i="4" s="1"/>
  <c r="AE21" i="4"/>
  <c r="AD296" i="15"/>
  <c r="F389" i="4"/>
  <c r="T22" i="4"/>
  <c r="X22" i="4" s="1"/>
  <c r="W23" i="4" s="1"/>
  <c r="P388" i="4"/>
  <c r="E387" i="12"/>
  <c r="F387" i="12" s="1"/>
  <c r="H387" i="12" s="1"/>
  <c r="AN351" i="4"/>
  <c r="AQ351" i="4" s="1"/>
  <c r="AJ352" i="4"/>
  <c r="AI352" i="4" s="1"/>
  <c r="E389" i="4" l="1"/>
  <c r="I389" i="4" s="1"/>
  <c r="H390" i="4" s="1"/>
  <c r="K390" i="4" s="1"/>
  <c r="L390" i="4" s="1"/>
  <c r="AT351" i="4"/>
  <c r="AF593" i="15"/>
  <c r="Y22" i="4"/>
  <c r="AB22" i="4" s="1"/>
  <c r="U23" i="4"/>
  <c r="T23" i="4" s="1"/>
  <c r="J389" i="4"/>
  <c r="M389" i="4" s="1"/>
  <c r="AB183" i="15" s="1"/>
  <c r="F390" i="4"/>
  <c r="AM352" i="4"/>
  <c r="AN352" i="4" s="1"/>
  <c r="AQ352" i="4" s="1"/>
  <c r="Z23" i="4"/>
  <c r="AA23" i="4" s="1"/>
  <c r="AT352" i="4" l="1"/>
  <c r="AF608" i="15"/>
  <c r="AE22" i="4"/>
  <c r="AD306" i="15"/>
  <c r="X23" i="4"/>
  <c r="Y23" i="4" s="1"/>
  <c r="AB23" i="4" s="1"/>
  <c r="E390" i="4"/>
  <c r="I390" i="4" s="1"/>
  <c r="P389" i="4"/>
  <c r="E388" i="12"/>
  <c r="F388" i="12" s="1"/>
  <c r="H388" i="12" s="1"/>
  <c r="AJ353" i="4"/>
  <c r="AL353" i="4"/>
  <c r="AO353" i="4" s="1"/>
  <c r="AP353" i="4" s="1"/>
  <c r="AE23" i="4" l="1"/>
  <c r="AD164" i="15"/>
  <c r="W24" i="4"/>
  <c r="Z24" i="4" s="1"/>
  <c r="AA24" i="4" s="1"/>
  <c r="U24" i="4"/>
  <c r="T24" i="4" s="1"/>
  <c r="X24" i="4" s="1"/>
  <c r="Y24" i="4" s="1"/>
  <c r="H391" i="4"/>
  <c r="K391" i="4" s="1"/>
  <c r="J390" i="4"/>
  <c r="M390" i="4" s="1"/>
  <c r="AB102" i="15" s="1"/>
  <c r="F391" i="4"/>
  <c r="AI353" i="4"/>
  <c r="AM353" i="4" s="1"/>
  <c r="AJ354" i="4" s="1"/>
  <c r="AN353" i="4" l="1"/>
  <c r="AQ353" i="4" s="1"/>
  <c r="AL354" i="4"/>
  <c r="AO354" i="4" s="1"/>
  <c r="AP354" i="4" s="1"/>
  <c r="E391" i="4"/>
  <c r="I391" i="4" s="1"/>
  <c r="H392" i="4" s="1"/>
  <c r="E389" i="12"/>
  <c r="F389" i="12" s="1"/>
  <c r="H389" i="12" s="1"/>
  <c r="P390" i="4"/>
  <c r="L391" i="4"/>
  <c r="W25" i="4"/>
  <c r="U25" i="4"/>
  <c r="AB24" i="4"/>
  <c r="J391" i="4" l="1"/>
  <c r="F392" i="4"/>
  <c r="M391" i="4"/>
  <c r="AB150" i="15" s="1"/>
  <c r="K392" i="4"/>
  <c r="L392" i="4" s="1"/>
  <c r="AI354" i="4"/>
  <c r="AM354" i="4" s="1"/>
  <c r="AN354" i="4" s="1"/>
  <c r="AQ354" i="4" s="1"/>
  <c r="AF601" i="15" s="1"/>
  <c r="AE24" i="4"/>
  <c r="AD276" i="15"/>
  <c r="E392" i="4"/>
  <c r="I392" i="4" s="1"/>
  <c r="AT353" i="4"/>
  <c r="AF589" i="15"/>
  <c r="E390" i="12"/>
  <c r="F390" i="12" s="1"/>
  <c r="H390" i="12" s="1"/>
  <c r="P391" i="4"/>
  <c r="T25" i="4"/>
  <c r="X25" i="4" s="1"/>
  <c r="Y25" i="4" s="1"/>
  <c r="Z25" i="4"/>
  <c r="AA25" i="4" s="1"/>
  <c r="AL355" i="4" l="1"/>
  <c r="AO355" i="4" s="1"/>
  <c r="AP355" i="4" s="1"/>
  <c r="AJ355" i="4"/>
  <c r="AT354" i="4"/>
  <c r="H393" i="4"/>
  <c r="K393" i="4" s="1"/>
  <c r="L393" i="4" s="1"/>
  <c r="F393" i="4"/>
  <c r="J392" i="4"/>
  <c r="M392" i="4" s="1"/>
  <c r="AB127" i="15" s="1"/>
  <c r="AI355" i="4"/>
  <c r="AM355" i="4" s="1"/>
  <c r="AL356" i="4" s="1"/>
  <c r="AO356" i="4" s="1"/>
  <c r="AP356" i="4" s="1"/>
  <c r="U26" i="4"/>
  <c r="W26" i="4"/>
  <c r="Z26" i="4" s="1"/>
  <c r="AA26" i="4" s="1"/>
  <c r="AB25" i="4"/>
  <c r="AE25" i="4" l="1"/>
  <c r="AD179" i="15"/>
  <c r="E393" i="4"/>
  <c r="I393" i="4" s="1"/>
  <c r="E391" i="12"/>
  <c r="F391" i="12" s="1"/>
  <c r="H391" i="12" s="1"/>
  <c r="P392" i="4"/>
  <c r="AJ356" i="4"/>
  <c r="AI356" i="4" s="1"/>
  <c r="AN355" i="4"/>
  <c r="AQ355" i="4" s="1"/>
  <c r="T26" i="4"/>
  <c r="X26" i="4" s="1"/>
  <c r="Y26" i="4" s="1"/>
  <c r="AT355" i="4" l="1"/>
  <c r="AF618" i="15"/>
  <c r="J393" i="4"/>
  <c r="M393" i="4" s="1"/>
  <c r="AB170" i="15" s="1"/>
  <c r="F394" i="4"/>
  <c r="H394" i="4"/>
  <c r="K394" i="4" s="1"/>
  <c r="L394" i="4" s="1"/>
  <c r="AM356" i="4"/>
  <c r="AN356" i="4" s="1"/>
  <c r="AQ356" i="4" s="1"/>
  <c r="W27" i="4"/>
  <c r="Z27" i="4" s="1"/>
  <c r="AA27" i="4" s="1"/>
  <c r="AB26" i="4"/>
  <c r="U27" i="4"/>
  <c r="AT356" i="4" l="1"/>
  <c r="AF477" i="15"/>
  <c r="AE26" i="4"/>
  <c r="AD242" i="15"/>
  <c r="E394" i="4"/>
  <c r="I394" i="4" s="1"/>
  <c r="P393" i="4"/>
  <c r="E392" i="12"/>
  <c r="F392" i="12" s="1"/>
  <c r="H392" i="12" s="1"/>
  <c r="AL357" i="4"/>
  <c r="AO357" i="4" s="1"/>
  <c r="AP357" i="4" s="1"/>
  <c r="AJ357" i="4"/>
  <c r="T27" i="4"/>
  <c r="X27" i="4" s="1"/>
  <c r="H395" i="4" l="1"/>
  <c r="K395" i="4" s="1"/>
  <c r="L395" i="4" s="1"/>
  <c r="F395" i="4"/>
  <c r="J394" i="4"/>
  <c r="M394" i="4" s="1"/>
  <c r="AB19" i="15" s="1"/>
  <c r="AI357" i="4"/>
  <c r="AM357" i="4" s="1"/>
  <c r="AL358" i="4" s="1"/>
  <c r="AO358" i="4" s="1"/>
  <c r="AP358" i="4" s="1"/>
  <c r="W28" i="4"/>
  <c r="Z28" i="4" s="1"/>
  <c r="AA28" i="4" s="1"/>
  <c r="Y27" i="4"/>
  <c r="AB27" i="4" s="1"/>
  <c r="U28" i="4"/>
  <c r="E395" i="4" l="1"/>
  <c r="I395" i="4" s="1"/>
  <c r="AE27" i="4"/>
  <c r="AD212" i="15"/>
  <c r="J395" i="4"/>
  <c r="M395" i="4" s="1"/>
  <c r="AB139" i="15" s="1"/>
  <c r="H396" i="4"/>
  <c r="K396" i="4" s="1"/>
  <c r="L396" i="4" s="1"/>
  <c r="F396" i="4"/>
  <c r="E393" i="12"/>
  <c r="F393" i="12" s="1"/>
  <c r="H393" i="12" s="1"/>
  <c r="P394" i="4"/>
  <c r="AJ358" i="4"/>
  <c r="AI358" i="4" s="1"/>
  <c r="AN357" i="4"/>
  <c r="AQ357" i="4" s="1"/>
  <c r="T28" i="4"/>
  <c r="X28" i="4" s="1"/>
  <c r="U29" i="4" s="1"/>
  <c r="AT357" i="4" l="1"/>
  <c r="AF554" i="15"/>
  <c r="E396" i="4"/>
  <c r="I396" i="4" s="1"/>
  <c r="J396" i="4" s="1"/>
  <c r="M396" i="4" s="1"/>
  <c r="AB156" i="15" s="1"/>
  <c r="P395" i="4"/>
  <c r="E394" i="12"/>
  <c r="F394" i="12" s="1"/>
  <c r="H394" i="12" s="1"/>
  <c r="AM358" i="4"/>
  <c r="AJ359" i="4" s="1"/>
  <c r="Y28" i="4"/>
  <c r="AB28" i="4" s="1"/>
  <c r="W29" i="4"/>
  <c r="T29" i="4" s="1"/>
  <c r="F397" i="4" l="1"/>
  <c r="AE28" i="4"/>
  <c r="AD262" i="15"/>
  <c r="H397" i="4"/>
  <c r="K397" i="4" s="1"/>
  <c r="L397" i="4" s="1"/>
  <c r="P396" i="4"/>
  <c r="E395" i="12"/>
  <c r="F395" i="12" s="1"/>
  <c r="H395" i="12" s="1"/>
  <c r="AN358" i="4"/>
  <c r="AQ358" i="4" s="1"/>
  <c r="AL359" i="4"/>
  <c r="AO359" i="4" s="1"/>
  <c r="AP359" i="4" s="1"/>
  <c r="X29" i="4"/>
  <c r="W30" i="4" s="1"/>
  <c r="Z29" i="4"/>
  <c r="AA29" i="4" s="1"/>
  <c r="AT358" i="4" l="1"/>
  <c r="AF565" i="15"/>
  <c r="E397" i="4"/>
  <c r="I397" i="4" s="1"/>
  <c r="F398" i="4" s="1"/>
  <c r="AI359" i="4"/>
  <c r="AM359" i="4" s="1"/>
  <c r="AL360" i="4" s="1"/>
  <c r="AO360" i="4" s="1"/>
  <c r="AP360" i="4" s="1"/>
  <c r="Z30" i="4"/>
  <c r="AA30" i="4" s="1"/>
  <c r="U30" i="4"/>
  <c r="T30" i="4" s="1"/>
  <c r="Y29" i="4"/>
  <c r="AB29" i="4" s="1"/>
  <c r="H398" i="4" l="1"/>
  <c r="K398" i="4" s="1"/>
  <c r="L398" i="4" s="1"/>
  <c r="AE29" i="4"/>
  <c r="AD22" i="15"/>
  <c r="J397" i="4"/>
  <c r="M397" i="4" s="1"/>
  <c r="AJ360" i="4"/>
  <c r="AI360" i="4" s="1"/>
  <c r="AN359" i="4"/>
  <c r="AQ359" i="4" s="1"/>
  <c r="X30" i="4"/>
  <c r="Y30" i="4" s="1"/>
  <c r="AB30" i="4" s="1"/>
  <c r="E398" i="4" l="1"/>
  <c r="AT359" i="4"/>
  <c r="AF38" i="15"/>
  <c r="AE30" i="4"/>
  <c r="AD214" i="15"/>
  <c r="P397" i="4"/>
  <c r="AB146" i="15"/>
  <c r="E396" i="12"/>
  <c r="F396" i="12" s="1"/>
  <c r="H396" i="12" s="1"/>
  <c r="I398" i="4"/>
  <c r="AM360" i="4"/>
  <c r="AN360" i="4" s="1"/>
  <c r="AQ360" i="4" s="1"/>
  <c r="U31" i="4"/>
  <c r="W31" i="4"/>
  <c r="Z31" i="4" s="1"/>
  <c r="AA31" i="4" s="1"/>
  <c r="AT360" i="4" l="1"/>
  <c r="AF443" i="15"/>
  <c r="AL361" i="4"/>
  <c r="AO361" i="4" s="1"/>
  <c r="AP361" i="4" s="1"/>
  <c r="J398" i="4"/>
  <c r="M398" i="4" s="1"/>
  <c r="AB162" i="15" s="1"/>
  <c r="F399" i="4"/>
  <c r="H399" i="4"/>
  <c r="K399" i="4" s="1"/>
  <c r="L399" i="4" s="1"/>
  <c r="AJ361" i="4"/>
  <c r="AI361" i="4" s="1"/>
  <c r="AM361" i="4" s="1"/>
  <c r="AN361" i="4" s="1"/>
  <c r="AQ361" i="4" s="1"/>
  <c r="T31" i="4"/>
  <c r="X31" i="4" s="1"/>
  <c r="Y31" i="4" s="1"/>
  <c r="AB31" i="4" s="1"/>
  <c r="AT361" i="4" l="1"/>
  <c r="AF466" i="15"/>
  <c r="E399" i="4"/>
  <c r="AE31" i="4"/>
  <c r="AD232" i="15"/>
  <c r="P398" i="4"/>
  <c r="E397" i="12"/>
  <c r="F397" i="12" s="1"/>
  <c r="H397" i="12" s="1"/>
  <c r="I399" i="4"/>
  <c r="AJ362" i="4"/>
  <c r="AL362" i="4"/>
  <c r="AO362" i="4" s="1"/>
  <c r="AP362" i="4" s="1"/>
  <c r="W32" i="4"/>
  <c r="Z32" i="4" s="1"/>
  <c r="AA32" i="4" s="1"/>
  <c r="U32" i="4"/>
  <c r="J399" i="4" l="1"/>
  <c r="M399" i="4" s="1"/>
  <c r="AB174" i="15" s="1"/>
  <c r="F400" i="4"/>
  <c r="H400" i="4"/>
  <c r="K400" i="4" s="1"/>
  <c r="L400" i="4" s="1"/>
  <c r="T32" i="4"/>
  <c r="X32" i="4" s="1"/>
  <c r="U33" i="4" s="1"/>
  <c r="AI362" i="4"/>
  <c r="AM362" i="4" s="1"/>
  <c r="AN362" i="4" s="1"/>
  <c r="AQ362" i="4" s="1"/>
  <c r="AT362" i="4" l="1"/>
  <c r="AF79" i="15"/>
  <c r="E400" i="4"/>
  <c r="I400" i="4" s="1"/>
  <c r="Y32" i="4"/>
  <c r="AB32" i="4" s="1"/>
  <c r="H401" i="4"/>
  <c r="K401" i="4" s="1"/>
  <c r="L401" i="4" s="1"/>
  <c r="F401" i="4"/>
  <c r="J400" i="4"/>
  <c r="M400" i="4" s="1"/>
  <c r="AB180" i="15" s="1"/>
  <c r="W33" i="4"/>
  <c r="Z33" i="4" s="1"/>
  <c r="AA33" i="4" s="1"/>
  <c r="E398" i="12"/>
  <c r="F398" i="12" s="1"/>
  <c r="H398" i="12" s="1"/>
  <c r="P399" i="4"/>
  <c r="AL363" i="4"/>
  <c r="AO363" i="4" s="1"/>
  <c r="AP363" i="4" s="1"/>
  <c r="AJ363" i="4"/>
  <c r="AI363" i="4" l="1"/>
  <c r="AM363" i="4" s="1"/>
  <c r="AN363" i="4" s="1"/>
  <c r="AQ363" i="4" s="1"/>
  <c r="AT363" i="4" s="1"/>
  <c r="T33" i="4"/>
  <c r="X33" i="4" s="1"/>
  <c r="Y33" i="4" s="1"/>
  <c r="AB33" i="4" s="1"/>
  <c r="AE32" i="4"/>
  <c r="AD221" i="15"/>
  <c r="P400" i="4"/>
  <c r="E399" i="12"/>
  <c r="F399" i="12" s="1"/>
  <c r="H399" i="12" s="1"/>
  <c r="E401" i="4"/>
  <c r="I401" i="4" s="1"/>
  <c r="AL364" i="4" l="1"/>
  <c r="AO364" i="4" s="1"/>
  <c r="AP364" i="4" s="1"/>
  <c r="AF351" i="15"/>
  <c r="AJ364" i="4"/>
  <c r="U34" i="4"/>
  <c r="W34" i="4"/>
  <c r="Z34" i="4" s="1"/>
  <c r="AA34" i="4" s="1"/>
  <c r="AE33" i="4"/>
  <c r="AD240" i="15"/>
  <c r="J401" i="4"/>
  <c r="M401" i="4" s="1"/>
  <c r="AB149" i="15" s="1"/>
  <c r="H402" i="4"/>
  <c r="K402" i="4" s="1"/>
  <c r="L402" i="4" s="1"/>
  <c r="F402" i="4"/>
  <c r="AI364" i="4" l="1"/>
  <c r="AM364" i="4" s="1"/>
  <c r="AN364" i="4" s="1"/>
  <c r="AQ364" i="4" s="1"/>
  <c r="AT364" i="4" s="1"/>
  <c r="T34" i="4"/>
  <c r="X34" i="4" s="1"/>
  <c r="Y34" i="4" s="1"/>
  <c r="AB34" i="4" s="1"/>
  <c r="AE34" i="4" s="1"/>
  <c r="E402" i="4"/>
  <c r="I402" i="4" s="1"/>
  <c r="E400" i="12"/>
  <c r="F400" i="12" s="1"/>
  <c r="H400" i="12" s="1"/>
  <c r="P401" i="4"/>
  <c r="AJ365" i="4" l="1"/>
  <c r="AF376" i="15"/>
  <c r="AL365" i="4"/>
  <c r="AO365" i="4" s="1"/>
  <c r="AP365" i="4" s="1"/>
  <c r="W35" i="4"/>
  <c r="Z35" i="4" s="1"/>
  <c r="AA35" i="4" s="1"/>
  <c r="AD259" i="15"/>
  <c r="U35" i="4"/>
  <c r="J402" i="4"/>
  <c r="M402" i="4" s="1"/>
  <c r="AB164" i="15" s="1"/>
  <c r="H403" i="4"/>
  <c r="K403" i="4" s="1"/>
  <c r="L403" i="4" s="1"/>
  <c r="F403" i="4"/>
  <c r="AI365" i="4" l="1"/>
  <c r="AM365" i="4" s="1"/>
  <c r="T35" i="4"/>
  <c r="X35" i="4" s="1"/>
  <c r="Y35" i="4" s="1"/>
  <c r="AB35" i="4" s="1"/>
  <c r="AD267" i="15" s="1"/>
  <c r="E403" i="4"/>
  <c r="I403" i="4" s="1"/>
  <c r="E401" i="12"/>
  <c r="F401" i="12" s="1"/>
  <c r="H401" i="12" s="1"/>
  <c r="P402" i="4"/>
  <c r="AE35" i="4" l="1"/>
  <c r="U36" i="4"/>
  <c r="AL366" i="4"/>
  <c r="AO366" i="4" s="1"/>
  <c r="AP366" i="4" s="1"/>
  <c r="AJ366" i="4"/>
  <c r="AN365" i="4"/>
  <c r="AQ365" i="4" s="1"/>
  <c r="W36" i="4"/>
  <c r="Z36" i="4" s="1"/>
  <c r="AA36" i="4" s="1"/>
  <c r="J403" i="4"/>
  <c r="M403" i="4" s="1"/>
  <c r="AB169" i="15" s="1"/>
  <c r="F404" i="4"/>
  <c r="H404" i="4"/>
  <c r="K404" i="4" s="1"/>
  <c r="L404" i="4" s="1"/>
  <c r="AI366" i="4" l="1"/>
  <c r="AT365" i="4"/>
  <c r="AF15" i="15"/>
  <c r="AM366" i="4"/>
  <c r="T36" i="4"/>
  <c r="X36" i="4" s="1"/>
  <c r="W37" i="4" s="1"/>
  <c r="Z37" i="4" s="1"/>
  <c r="AA37" i="4" s="1"/>
  <c r="E404" i="4"/>
  <c r="I404" i="4" s="1"/>
  <c r="H405" i="4" s="1"/>
  <c r="K405" i="4" s="1"/>
  <c r="L405" i="4" s="1"/>
  <c r="E402" i="12"/>
  <c r="F402" i="12" s="1"/>
  <c r="H402" i="12" s="1"/>
  <c r="P403" i="4"/>
  <c r="AN366" i="4" l="1"/>
  <c r="AQ366" i="4" s="1"/>
  <c r="AL367" i="4"/>
  <c r="AO367" i="4" s="1"/>
  <c r="AP367" i="4" s="1"/>
  <c r="AJ367" i="4"/>
  <c r="Y36" i="4"/>
  <c r="AB36" i="4" s="1"/>
  <c r="U37" i="4"/>
  <c r="T37" i="4" s="1"/>
  <c r="F405" i="4"/>
  <c r="E405" i="4" s="1"/>
  <c r="J404" i="4"/>
  <c r="M404" i="4" s="1"/>
  <c r="AB172" i="15" s="1"/>
  <c r="I405" i="4" l="1"/>
  <c r="E403" i="12"/>
  <c r="F403" i="12" s="1"/>
  <c r="H403" i="12" s="1"/>
  <c r="AI367" i="4"/>
  <c r="AM367" i="4" s="1"/>
  <c r="AN367" i="4"/>
  <c r="AQ367" i="4" s="1"/>
  <c r="AJ368" i="4"/>
  <c r="AL368" i="4"/>
  <c r="AO368" i="4" s="1"/>
  <c r="AP368" i="4" s="1"/>
  <c r="AT366" i="4"/>
  <c r="AF272" i="15"/>
  <c r="X37" i="4"/>
  <c r="Y37" i="4" s="1"/>
  <c r="AB37" i="4" s="1"/>
  <c r="AD234" i="15"/>
  <c r="AE36" i="4"/>
  <c r="P404" i="4"/>
  <c r="F406" i="4"/>
  <c r="J405" i="4"/>
  <c r="M405" i="4" s="1"/>
  <c r="AB193" i="15" s="1"/>
  <c r="H406" i="4"/>
  <c r="K406" i="4" s="1"/>
  <c r="L406" i="4" s="1"/>
  <c r="U38" i="4" l="1"/>
  <c r="W38" i="4"/>
  <c r="Z38" i="4" s="1"/>
  <c r="AA38" i="4" s="1"/>
  <c r="AI368" i="4"/>
  <c r="AM368" i="4" s="1"/>
  <c r="AT367" i="4"/>
  <c r="AF273" i="15"/>
  <c r="AE37" i="4"/>
  <c r="AD243" i="15"/>
  <c r="E406" i="4"/>
  <c r="I406" i="4" s="1"/>
  <c r="F407" i="4" s="1"/>
  <c r="E404" i="12"/>
  <c r="F404" i="12" s="1"/>
  <c r="H404" i="12" s="1"/>
  <c r="P405" i="4"/>
  <c r="T38" i="4" l="1"/>
  <c r="X38" i="4" s="1"/>
  <c r="AN368" i="4"/>
  <c r="AQ368" i="4" s="1"/>
  <c r="AL369" i="4"/>
  <c r="AO369" i="4" s="1"/>
  <c r="AP369" i="4" s="1"/>
  <c r="AJ369" i="4"/>
  <c r="AI369" i="4" s="1"/>
  <c r="AM369" i="4" s="1"/>
  <c r="AN369" i="4" s="1"/>
  <c r="AQ369" i="4" s="1"/>
  <c r="H407" i="4"/>
  <c r="K407" i="4" s="1"/>
  <c r="L407" i="4" s="1"/>
  <c r="J406" i="4"/>
  <c r="M406" i="4" s="1"/>
  <c r="AB184" i="15" s="1"/>
  <c r="E407" i="4"/>
  <c r="I407" i="4" s="1"/>
  <c r="J407" i="4" s="1"/>
  <c r="M407" i="4" s="1"/>
  <c r="AB202" i="15" s="1"/>
  <c r="P406" i="4" l="1"/>
  <c r="E405" i="12"/>
  <c r="F405" i="12" s="1"/>
  <c r="H405" i="12" s="1"/>
  <c r="Y38" i="4"/>
  <c r="AB38" i="4" s="1"/>
  <c r="U39" i="4"/>
  <c r="W39" i="4"/>
  <c r="Z39" i="4" s="1"/>
  <c r="AA39" i="4" s="1"/>
  <c r="AJ370" i="4"/>
  <c r="AL370" i="4"/>
  <c r="AO370" i="4" s="1"/>
  <c r="AP370" i="4" s="1"/>
  <c r="AT368" i="4"/>
  <c r="AF246" i="15"/>
  <c r="F408" i="4"/>
  <c r="AT369" i="4"/>
  <c r="AF259" i="15"/>
  <c r="P407" i="4"/>
  <c r="E406" i="12"/>
  <c r="F406" i="12" s="1"/>
  <c r="H406" i="12" s="1"/>
  <c r="H408" i="4"/>
  <c r="K408" i="4" s="1"/>
  <c r="L408" i="4" s="1"/>
  <c r="AI370" i="4" l="1"/>
  <c r="AM370" i="4" s="1"/>
  <c r="AN370" i="4" s="1"/>
  <c r="T39" i="4"/>
  <c r="X39" i="4" s="1"/>
  <c r="AD248" i="15"/>
  <c r="AE38" i="4"/>
  <c r="E408" i="4"/>
  <c r="I408" i="4" s="1"/>
  <c r="AJ371" i="4"/>
  <c r="AL371" i="4"/>
  <c r="Y39" i="4" l="1"/>
  <c r="AB39" i="4" s="1"/>
  <c r="U40" i="4"/>
  <c r="W40" i="4"/>
  <c r="Z40" i="4" s="1"/>
  <c r="AA40" i="4" s="1"/>
  <c r="F409" i="4"/>
  <c r="J408" i="4"/>
  <c r="M408" i="4" s="1"/>
  <c r="AB216" i="15" s="1"/>
  <c r="H409" i="4"/>
  <c r="K409" i="4" s="1"/>
  <c r="L409" i="4" s="1"/>
  <c r="AI371" i="4"/>
  <c r="AQ370" i="4"/>
  <c r="AF255" i="15" s="1"/>
  <c r="AO371" i="4"/>
  <c r="T40" i="4" l="1"/>
  <c r="X40" i="4" s="1"/>
  <c r="AE39" i="4"/>
  <c r="AD253" i="15"/>
  <c r="E409" i="4"/>
  <c r="P408" i="4"/>
  <c r="E407" i="12"/>
  <c r="F407" i="12" s="1"/>
  <c r="H407" i="12" s="1"/>
  <c r="I409" i="4"/>
  <c r="AP371" i="4"/>
  <c r="AT370" i="4"/>
  <c r="AM371" i="4"/>
  <c r="Y40" i="4" l="1"/>
  <c r="AB40" i="4" s="1"/>
  <c r="U41" i="4"/>
  <c r="W41" i="4"/>
  <c r="Z41" i="4" s="1"/>
  <c r="AA41" i="4" s="1"/>
  <c r="J409" i="4"/>
  <c r="M409" i="4" s="1"/>
  <c r="AB39" i="15" s="1"/>
  <c r="H410" i="4"/>
  <c r="K410" i="4" s="1"/>
  <c r="L410" i="4" s="1"/>
  <c r="F410" i="4"/>
  <c r="AJ372" i="4"/>
  <c r="AL372" i="4"/>
  <c r="AN371" i="4"/>
  <c r="AQ371" i="4" s="1"/>
  <c r="AF257" i="15" s="1"/>
  <c r="T41" i="4" l="1"/>
  <c r="X41" i="4" s="1"/>
  <c r="Y41" i="4" s="1"/>
  <c r="AB41" i="4" s="1"/>
  <c r="AD268" i="15" s="1"/>
  <c r="AE41" i="4"/>
  <c r="W42" i="4"/>
  <c r="Z42" i="4" s="1"/>
  <c r="AA42" i="4" s="1"/>
  <c r="U42" i="4"/>
  <c r="AE40" i="4"/>
  <c r="AD271" i="15"/>
  <c r="T42" i="4"/>
  <c r="X42" i="4" s="1"/>
  <c r="U43" i="4" s="1"/>
  <c r="E410" i="4"/>
  <c r="I410" i="4" s="1"/>
  <c r="P409" i="4"/>
  <c r="E408" i="12"/>
  <c r="F408" i="12" s="1"/>
  <c r="H408" i="12" s="1"/>
  <c r="AO372" i="4"/>
  <c r="AP372" i="4" s="1"/>
  <c r="AI372" i="4"/>
  <c r="AT371" i="4"/>
  <c r="Y42" i="4" l="1"/>
  <c r="AB42" i="4" s="1"/>
  <c r="AE42" i="4" s="1"/>
  <c r="W43" i="4"/>
  <c r="Z43" i="4" s="1"/>
  <c r="AA43" i="4" s="1"/>
  <c r="J410" i="4"/>
  <c r="M410" i="4" s="1"/>
  <c r="AB175" i="15" s="1"/>
  <c r="F411" i="4"/>
  <c r="H411" i="4"/>
  <c r="K411" i="4" s="1"/>
  <c r="L411" i="4" s="1"/>
  <c r="AM372" i="4"/>
  <c r="AD282" i="15" l="1"/>
  <c r="E411" i="4"/>
  <c r="I411" i="4" s="1"/>
  <c r="J411" i="4" s="1"/>
  <c r="M411" i="4" s="1"/>
  <c r="AB179" i="15" s="1"/>
  <c r="T43" i="4"/>
  <c r="X43" i="4" s="1"/>
  <c r="U44" i="4" s="1"/>
  <c r="E409" i="12"/>
  <c r="F409" i="12" s="1"/>
  <c r="H409" i="12" s="1"/>
  <c r="P410" i="4"/>
  <c r="AL373" i="4"/>
  <c r="AJ373" i="4"/>
  <c r="AN372" i="4"/>
  <c r="AQ372" i="4" s="1"/>
  <c r="AF21" i="15" s="1"/>
  <c r="F412" i="4" l="1"/>
  <c r="H412" i="4"/>
  <c r="K412" i="4" s="1"/>
  <c r="L412" i="4" s="1"/>
  <c r="W44" i="4"/>
  <c r="T44" i="4" s="1"/>
  <c r="Y43" i="4"/>
  <c r="AB43" i="4" s="1"/>
  <c r="P411" i="4"/>
  <c r="E410" i="12"/>
  <c r="F410" i="12" s="1"/>
  <c r="H410" i="12" s="1"/>
  <c r="AO373" i="4"/>
  <c r="AP373" i="4" s="1"/>
  <c r="AT372" i="4"/>
  <c r="AI373" i="4"/>
  <c r="AE43" i="4" l="1"/>
  <c r="AD292" i="15"/>
  <c r="Z44" i="4"/>
  <c r="AA44" i="4" s="1"/>
  <c r="E412" i="4"/>
  <c r="I412" i="4" s="1"/>
  <c r="X44" i="4"/>
  <c r="AM373" i="4"/>
  <c r="J412" i="4" l="1"/>
  <c r="M412" i="4" s="1"/>
  <c r="F413" i="4"/>
  <c r="H413" i="4"/>
  <c r="K413" i="4" s="1"/>
  <c r="L413" i="4" s="1"/>
  <c r="Y44" i="4"/>
  <c r="AB44" i="4" s="1"/>
  <c r="W45" i="4"/>
  <c r="Z45" i="4" s="1"/>
  <c r="AA45" i="4" s="1"/>
  <c r="U45" i="4"/>
  <c r="T45" i="4" s="1"/>
  <c r="X45" i="4" s="1"/>
  <c r="Y45" i="4" s="1"/>
  <c r="AB45" i="4" s="1"/>
  <c r="AJ374" i="4"/>
  <c r="AL374" i="4"/>
  <c r="AN373" i="4"/>
  <c r="AQ373" i="4" s="1"/>
  <c r="AF225" i="15" s="1"/>
  <c r="AE45" i="4" l="1"/>
  <c r="AD250" i="15"/>
  <c r="AE44" i="4"/>
  <c r="AD45" i="15"/>
  <c r="U46" i="4"/>
  <c r="W46" i="4"/>
  <c r="Z46" i="4" s="1"/>
  <c r="AA46" i="4" s="1"/>
  <c r="E413" i="4"/>
  <c r="I413" i="4" s="1"/>
  <c r="AB14" i="15"/>
  <c r="P412" i="4"/>
  <c r="E411" i="12"/>
  <c r="F411" i="12" s="1"/>
  <c r="H411" i="12" s="1"/>
  <c r="AI374" i="4"/>
  <c r="AT373" i="4"/>
  <c r="AO374" i="4"/>
  <c r="AP374" i="4" s="1"/>
  <c r="T46" i="4" l="1"/>
  <c r="X46" i="4" s="1"/>
  <c r="W47" i="4" s="1"/>
  <c r="Z47" i="4" s="1"/>
  <c r="AA47" i="4" s="1"/>
  <c r="H414" i="4"/>
  <c r="K414" i="4" s="1"/>
  <c r="L414" i="4" s="1"/>
  <c r="J413" i="4"/>
  <c r="M413" i="4" s="1"/>
  <c r="F414" i="4"/>
  <c r="AM374" i="4"/>
  <c r="AL375" i="4" s="1"/>
  <c r="E414" i="4" l="1"/>
  <c r="I414" i="4" s="1"/>
  <c r="U47" i="4"/>
  <c r="T47" i="4" s="1"/>
  <c r="Y46" i="4"/>
  <c r="AB46" i="4" s="1"/>
  <c r="AD255" i="15" s="1"/>
  <c r="F415" i="4"/>
  <c r="H415" i="4"/>
  <c r="K415" i="4" s="1"/>
  <c r="L415" i="4" s="1"/>
  <c r="J414" i="4"/>
  <c r="M414" i="4" s="1"/>
  <c r="AE46" i="4"/>
  <c r="AB154" i="15"/>
  <c r="P413" i="4"/>
  <c r="E412" i="12"/>
  <c r="F412" i="12" s="1"/>
  <c r="H412" i="12" s="1"/>
  <c r="X47" i="4"/>
  <c r="W48" i="4" s="1"/>
  <c r="Z48" i="4" s="1"/>
  <c r="AA48" i="4" s="1"/>
  <c r="AJ375" i="4"/>
  <c r="AI375" i="4" s="1"/>
  <c r="AN374" i="4"/>
  <c r="AQ374" i="4" s="1"/>
  <c r="AF35" i="15" s="1"/>
  <c r="AO375" i="4"/>
  <c r="AB158" i="15" l="1"/>
  <c r="P414" i="4"/>
  <c r="E413" i="12"/>
  <c r="F413" i="12" s="1"/>
  <c r="H413" i="12" s="1"/>
  <c r="E415" i="4"/>
  <c r="I415" i="4" s="1"/>
  <c r="AT374" i="4"/>
  <c r="U48" i="4"/>
  <c r="T48" i="4" s="1"/>
  <c r="Y47" i="4"/>
  <c r="AB47" i="4" s="1"/>
  <c r="AM375" i="4"/>
  <c r="AN375" i="4" s="1"/>
  <c r="AP375" i="4"/>
  <c r="F416" i="4" l="1"/>
  <c r="H416" i="4"/>
  <c r="K416" i="4" s="1"/>
  <c r="L416" i="4" s="1"/>
  <c r="J415" i="4"/>
  <c r="M415" i="4" s="1"/>
  <c r="AE47" i="4"/>
  <c r="AD16" i="15"/>
  <c r="X48" i="4"/>
  <c r="Y48" i="4" s="1"/>
  <c r="AB48" i="4" s="1"/>
  <c r="AJ376" i="4"/>
  <c r="AL376" i="4"/>
  <c r="AQ375" i="4"/>
  <c r="AF200" i="15" s="1"/>
  <c r="AB165" i="15" l="1"/>
  <c r="E414" i="12"/>
  <c r="F414" i="12" s="1"/>
  <c r="H414" i="12" s="1"/>
  <c r="P415" i="4"/>
  <c r="E416" i="4"/>
  <c r="I416" i="4" s="1"/>
  <c r="AE48" i="4"/>
  <c r="AD217" i="15"/>
  <c r="U49" i="4"/>
  <c r="W49" i="4"/>
  <c r="Z49" i="4" s="1"/>
  <c r="AA49" i="4" s="1"/>
  <c r="AI376" i="4"/>
  <c r="AM376" i="4" s="1"/>
  <c r="AJ377" i="4" s="1"/>
  <c r="AO376" i="4"/>
  <c r="AP376" i="4" s="1"/>
  <c r="AT375" i="4"/>
  <c r="H417" i="4" l="1"/>
  <c r="K417" i="4" s="1"/>
  <c r="L417" i="4" s="1"/>
  <c r="F417" i="4"/>
  <c r="J416" i="4"/>
  <c r="M416" i="4" s="1"/>
  <c r="T49" i="4"/>
  <c r="X49" i="4" s="1"/>
  <c r="Y49" i="4" s="1"/>
  <c r="AB49" i="4" s="1"/>
  <c r="AL377" i="4"/>
  <c r="AO377" i="4" s="1"/>
  <c r="AP377" i="4" s="1"/>
  <c r="AN376" i="4"/>
  <c r="AQ376" i="4" s="1"/>
  <c r="AF122" i="15" s="1"/>
  <c r="E417" i="4" l="1"/>
  <c r="I417" i="4" s="1"/>
  <c r="AE49" i="4"/>
  <c r="AD222" i="15"/>
  <c r="P416" i="4"/>
  <c r="AB181" i="15"/>
  <c r="E415" i="12"/>
  <c r="F415" i="12" s="1"/>
  <c r="H415" i="12" s="1"/>
  <c r="AT376" i="4"/>
  <c r="AI377" i="4"/>
  <c r="AM377" i="4" s="1"/>
  <c r="AN377" i="4" s="1"/>
  <c r="AQ377" i="4" s="1"/>
  <c r="U50" i="4"/>
  <c r="W50" i="4"/>
  <c r="Z50" i="4" s="1"/>
  <c r="AA50" i="4" s="1"/>
  <c r="F418" i="4" l="1"/>
  <c r="H418" i="4"/>
  <c r="K418" i="4" s="1"/>
  <c r="L418" i="4" s="1"/>
  <c r="J417" i="4"/>
  <c r="M417" i="4" s="1"/>
  <c r="P417" i="4" s="1"/>
  <c r="AT377" i="4"/>
  <c r="AF29" i="15"/>
  <c r="AB186" i="15"/>
  <c r="E416" i="12"/>
  <c r="F416" i="12" s="1"/>
  <c r="H416" i="12" s="1"/>
  <c r="AL378" i="4"/>
  <c r="AO378" i="4" s="1"/>
  <c r="AP378" i="4" s="1"/>
  <c r="AJ378" i="4"/>
  <c r="T50" i="4"/>
  <c r="X50" i="4" s="1"/>
  <c r="E418" i="4" l="1"/>
  <c r="I418" i="4" s="1"/>
  <c r="H419" i="4" s="1"/>
  <c r="K419" i="4" s="1"/>
  <c r="L419" i="4" s="1"/>
  <c r="AI378" i="4"/>
  <c r="AM378" i="4" s="1"/>
  <c r="AN378" i="4" s="1"/>
  <c r="AQ378" i="4" s="1"/>
  <c r="Y50" i="4"/>
  <c r="AB50" i="4" s="1"/>
  <c r="U51" i="4"/>
  <c r="W51" i="4"/>
  <c r="Z51" i="4" s="1"/>
  <c r="AA51" i="4" s="1"/>
  <c r="J418" i="4" l="1"/>
  <c r="M418" i="4" s="1"/>
  <c r="F419" i="4"/>
  <c r="E419" i="4"/>
  <c r="I419" i="4" s="1"/>
  <c r="AT378" i="4"/>
  <c r="AF175" i="15"/>
  <c r="AJ379" i="4"/>
  <c r="AL379" i="4"/>
  <c r="AO379" i="4" s="1"/>
  <c r="AP379" i="4" s="1"/>
  <c r="E417" i="12"/>
  <c r="F417" i="12" s="1"/>
  <c r="H417" i="12" s="1"/>
  <c r="AB24" i="15"/>
  <c r="P418" i="4"/>
  <c r="AE50" i="4"/>
  <c r="AD236" i="15"/>
  <c r="T51" i="4"/>
  <c r="X51" i="4" s="1"/>
  <c r="W52" i="4" s="1"/>
  <c r="Z52" i="4" s="1"/>
  <c r="AA52" i="4" s="1"/>
  <c r="AI379" i="4" l="1"/>
  <c r="AM379" i="4" s="1"/>
  <c r="AL380" i="4" s="1"/>
  <c r="AO380" i="4" s="1"/>
  <c r="AP380" i="4" s="1"/>
  <c r="H420" i="4"/>
  <c r="K420" i="4" s="1"/>
  <c r="L420" i="4" s="1"/>
  <c r="F420" i="4"/>
  <c r="E420" i="4" s="1"/>
  <c r="J419" i="4"/>
  <c r="M419" i="4" s="1"/>
  <c r="U52" i="4"/>
  <c r="T52" i="4" s="1"/>
  <c r="Y51" i="4"/>
  <c r="AB51" i="4" s="1"/>
  <c r="AN379" i="4" l="1"/>
  <c r="AQ379" i="4" s="1"/>
  <c r="AJ380" i="4"/>
  <c r="AI380" i="4" s="1"/>
  <c r="I420" i="4"/>
  <c r="F421" i="4" s="1"/>
  <c r="J420" i="4"/>
  <c r="M420" i="4" s="1"/>
  <c r="H421" i="4"/>
  <c r="K421" i="4" s="1"/>
  <c r="L421" i="4" s="1"/>
  <c r="AB141" i="15"/>
  <c r="P419" i="4"/>
  <c r="E418" i="12"/>
  <c r="F418" i="12" s="1"/>
  <c r="H418" i="12" s="1"/>
  <c r="AT379" i="4"/>
  <c r="AF189" i="15"/>
  <c r="AE51" i="4"/>
  <c r="AD254" i="15"/>
  <c r="X52" i="4"/>
  <c r="Y52" i="4" s="1"/>
  <c r="AB52" i="4" s="1"/>
  <c r="AM380" i="4"/>
  <c r="AN380" i="4" s="1"/>
  <c r="AQ380" i="4" s="1"/>
  <c r="AT380" i="4" l="1"/>
  <c r="AF201" i="15"/>
  <c r="AB42" i="15"/>
  <c r="P420" i="4"/>
  <c r="E419" i="12"/>
  <c r="F419" i="12" s="1"/>
  <c r="H419" i="12" s="1"/>
  <c r="AE52" i="4"/>
  <c r="AD257" i="15"/>
  <c r="E421" i="4"/>
  <c r="I421" i="4" s="1"/>
  <c r="U53" i="4"/>
  <c r="W53" i="4"/>
  <c r="Z53" i="4" s="1"/>
  <c r="AA53" i="4" s="1"/>
  <c r="AL381" i="4"/>
  <c r="AO381" i="4" s="1"/>
  <c r="AP381" i="4" s="1"/>
  <c r="AJ381" i="4"/>
  <c r="J421" i="4" l="1"/>
  <c r="M421" i="4" s="1"/>
  <c r="H422" i="4"/>
  <c r="K422" i="4" s="1"/>
  <c r="L422" i="4" s="1"/>
  <c r="F422" i="4"/>
  <c r="T53" i="4"/>
  <c r="X53" i="4" s="1"/>
  <c r="W54" i="4" s="1"/>
  <c r="Z54" i="4" s="1"/>
  <c r="AA54" i="4" s="1"/>
  <c r="AI381" i="4"/>
  <c r="AM381" i="4" s="1"/>
  <c r="AL382" i="4" s="1"/>
  <c r="AO382" i="4" s="1"/>
  <c r="AP382" i="4" s="1"/>
  <c r="E422" i="4" l="1"/>
  <c r="I422" i="4" s="1"/>
  <c r="H423" i="4" s="1"/>
  <c r="K423" i="4" s="1"/>
  <c r="L423" i="4" s="1"/>
  <c r="AB138" i="15"/>
  <c r="P421" i="4"/>
  <c r="E420" i="12"/>
  <c r="F420" i="12" s="1"/>
  <c r="H420" i="12" s="1"/>
  <c r="U54" i="4"/>
  <c r="T54" i="4" s="1"/>
  <c r="Y53" i="4"/>
  <c r="AB53" i="4" s="1"/>
  <c r="AN381" i="4"/>
  <c r="AQ381" i="4" s="1"/>
  <c r="AJ382" i="4"/>
  <c r="AI382" i="4" s="1"/>
  <c r="J422" i="4" l="1"/>
  <c r="M422" i="4" s="1"/>
  <c r="F423" i="4"/>
  <c r="E423" i="4"/>
  <c r="AT381" i="4"/>
  <c r="AF214" i="15"/>
  <c r="P422" i="4"/>
  <c r="AB10" i="15"/>
  <c r="E421" i="12"/>
  <c r="F421" i="12" s="1"/>
  <c r="H421" i="12" s="1"/>
  <c r="AE53" i="4"/>
  <c r="AD26" i="15"/>
  <c r="I423" i="4"/>
  <c r="X54" i="4"/>
  <c r="AM382" i="4"/>
  <c r="AJ383" i="4" s="1"/>
  <c r="H424" i="4" l="1"/>
  <c r="K424" i="4" s="1"/>
  <c r="L424" i="4" s="1"/>
  <c r="F424" i="4"/>
  <c r="J423" i="4"/>
  <c r="M423" i="4" s="1"/>
  <c r="W55" i="4"/>
  <c r="Z55" i="4" s="1"/>
  <c r="AA55" i="4" s="1"/>
  <c r="Y54" i="4"/>
  <c r="AB54" i="4" s="1"/>
  <c r="U55" i="4"/>
  <c r="T55" i="4" s="1"/>
  <c r="X55" i="4" s="1"/>
  <c r="AN382" i="4"/>
  <c r="AQ382" i="4" s="1"/>
  <c r="AL383" i="4"/>
  <c r="AO383" i="4" s="1"/>
  <c r="AP383" i="4" s="1"/>
  <c r="E424" i="4" l="1"/>
  <c r="I424" i="4" s="1"/>
  <c r="J424" i="4" s="1"/>
  <c r="M424" i="4" s="1"/>
  <c r="AT382" i="4"/>
  <c r="AF210" i="15"/>
  <c r="P423" i="4"/>
  <c r="AB40" i="15"/>
  <c r="E422" i="12"/>
  <c r="F422" i="12" s="1"/>
  <c r="H422" i="12" s="1"/>
  <c r="AI383" i="4"/>
  <c r="AM383" i="4" s="1"/>
  <c r="AJ384" i="4" s="1"/>
  <c r="F425" i="4"/>
  <c r="AE54" i="4"/>
  <c r="AD204" i="15"/>
  <c r="Y55" i="4"/>
  <c r="AB55" i="4" s="1"/>
  <c r="U56" i="4"/>
  <c r="W56" i="4"/>
  <c r="Z56" i="4" s="1"/>
  <c r="AA56" i="4" s="1"/>
  <c r="H425" i="4" l="1"/>
  <c r="K425" i="4" s="1"/>
  <c r="L425" i="4" s="1"/>
  <c r="T56" i="4"/>
  <c r="X56" i="4" s="1"/>
  <c r="Y56" i="4" s="1"/>
  <c r="AB56" i="4" s="1"/>
  <c r="AE56" i="4" s="1"/>
  <c r="AE55" i="4"/>
  <c r="AD49" i="15"/>
  <c r="AB76" i="15"/>
  <c r="E423" i="12"/>
  <c r="F423" i="12" s="1"/>
  <c r="H423" i="12" s="1"/>
  <c r="P424" i="4"/>
  <c r="AN383" i="4"/>
  <c r="AQ383" i="4" s="1"/>
  <c r="AL384" i="4"/>
  <c r="AO384" i="4" s="1"/>
  <c r="AP384" i="4" s="1"/>
  <c r="E425" i="4" l="1"/>
  <c r="I425" i="4" s="1"/>
  <c r="U57" i="4"/>
  <c r="W57" i="4"/>
  <c r="Z57" i="4" s="1"/>
  <c r="AA57" i="4" s="1"/>
  <c r="AD198" i="15"/>
  <c r="AT383" i="4"/>
  <c r="AF25" i="15"/>
  <c r="F426" i="4"/>
  <c r="H426" i="4"/>
  <c r="K426" i="4" s="1"/>
  <c r="L426" i="4" s="1"/>
  <c r="J425" i="4"/>
  <c r="M425" i="4" s="1"/>
  <c r="AI384" i="4"/>
  <c r="AM384" i="4" s="1"/>
  <c r="T57" i="4" l="1"/>
  <c r="X57" i="4" s="1"/>
  <c r="Y57" i="4" s="1"/>
  <c r="AB57" i="4" s="1"/>
  <c r="AB8" i="15"/>
  <c r="P425" i="4"/>
  <c r="E424" i="12"/>
  <c r="F424" i="12" s="1"/>
  <c r="H424" i="12" s="1"/>
  <c r="E426" i="4"/>
  <c r="I426" i="4" s="1"/>
  <c r="AL385" i="4"/>
  <c r="AO385" i="4" s="1"/>
  <c r="AP385" i="4" s="1"/>
  <c r="AJ385" i="4"/>
  <c r="AN384" i="4"/>
  <c r="AQ384" i="4" s="1"/>
  <c r="U58" i="4" l="1"/>
  <c r="W58" i="4"/>
  <c r="Z58" i="4" s="1"/>
  <c r="AA58" i="4" s="1"/>
  <c r="J426" i="4"/>
  <c r="M426" i="4" s="1"/>
  <c r="F427" i="4"/>
  <c r="H427" i="4"/>
  <c r="K427" i="4" s="1"/>
  <c r="L427" i="4" s="1"/>
  <c r="AE57" i="4"/>
  <c r="AD11" i="15"/>
  <c r="AT384" i="4"/>
  <c r="AF170" i="15"/>
  <c r="AI385" i="4"/>
  <c r="AM385" i="4" s="1"/>
  <c r="AL386" i="4" s="1"/>
  <c r="AO386" i="4" s="1"/>
  <c r="AP386" i="4" s="1"/>
  <c r="T58" i="4" l="1"/>
  <c r="X58" i="4" s="1"/>
  <c r="Y58" i="4" s="1"/>
  <c r="AB58" i="4" s="1"/>
  <c r="E427" i="4"/>
  <c r="I427" i="4" s="1"/>
  <c r="AB55" i="15"/>
  <c r="P426" i="4"/>
  <c r="E425" i="12"/>
  <c r="F425" i="12" s="1"/>
  <c r="H425" i="12" s="1"/>
  <c r="AJ386" i="4"/>
  <c r="AI386" i="4" s="1"/>
  <c r="AN385" i="4"/>
  <c r="AQ385" i="4" s="1"/>
  <c r="U59" i="4"/>
  <c r="W59" i="4"/>
  <c r="Z59" i="4" s="1"/>
  <c r="AA59" i="4" s="1"/>
  <c r="T59" i="4" l="1"/>
  <c r="X59" i="4" s="1"/>
  <c r="AE58" i="4"/>
  <c r="AD44" i="15"/>
  <c r="J427" i="4"/>
  <c r="M427" i="4" s="1"/>
  <c r="H428" i="4"/>
  <c r="K428" i="4" s="1"/>
  <c r="L428" i="4" s="1"/>
  <c r="F428" i="4"/>
  <c r="E428" i="4" s="1"/>
  <c r="I428" i="4" s="1"/>
  <c r="AT385" i="4"/>
  <c r="AF184" i="15"/>
  <c r="AM386" i="4"/>
  <c r="AL387" i="4" s="1"/>
  <c r="AO387" i="4" s="1"/>
  <c r="AP387" i="4" s="1"/>
  <c r="F429" i="4" l="1"/>
  <c r="J428" i="4"/>
  <c r="M428" i="4" s="1"/>
  <c r="H429" i="4"/>
  <c r="K429" i="4" s="1"/>
  <c r="L429" i="4" s="1"/>
  <c r="AB89" i="15"/>
  <c r="E426" i="12"/>
  <c r="F426" i="12" s="1"/>
  <c r="H426" i="12" s="1"/>
  <c r="P427" i="4"/>
  <c r="AJ387" i="4"/>
  <c r="AI387" i="4" s="1"/>
  <c r="AN386" i="4"/>
  <c r="AQ386" i="4" s="1"/>
  <c r="Y59" i="4"/>
  <c r="AB59" i="4" s="1"/>
  <c r="U60" i="4"/>
  <c r="W60" i="4"/>
  <c r="Z60" i="4" s="1"/>
  <c r="AA60" i="4" s="1"/>
  <c r="AM387" i="4" l="1"/>
  <c r="AN387" i="4" s="1"/>
  <c r="AQ387" i="4" s="1"/>
  <c r="AE59" i="4"/>
  <c r="AD117" i="15"/>
  <c r="AB97" i="15"/>
  <c r="P428" i="4"/>
  <c r="E427" i="12"/>
  <c r="F427" i="12" s="1"/>
  <c r="H427" i="12" s="1"/>
  <c r="E429" i="4"/>
  <c r="I429" i="4" s="1"/>
  <c r="AT386" i="4"/>
  <c r="AF193" i="15"/>
  <c r="AL388" i="4"/>
  <c r="AO388" i="4" s="1"/>
  <c r="AP388" i="4" s="1"/>
  <c r="T60" i="4"/>
  <c r="X60" i="4" s="1"/>
  <c r="Y60" i="4" s="1"/>
  <c r="AB60" i="4" s="1"/>
  <c r="AJ388" i="4" l="1"/>
  <c r="AI388" i="4" s="1"/>
  <c r="AM388" i="4" s="1"/>
  <c r="AN388" i="4" s="1"/>
  <c r="AQ388" i="4" s="1"/>
  <c r="U61" i="4"/>
  <c r="AT387" i="4"/>
  <c r="AF208" i="15"/>
  <c r="W61" i="4"/>
  <c r="Z61" i="4" s="1"/>
  <c r="AA61" i="4" s="1"/>
  <c r="AE60" i="4"/>
  <c r="AD9" i="15"/>
  <c r="F430" i="4"/>
  <c r="J429" i="4"/>
  <c r="M429" i="4" s="1"/>
  <c r="H430" i="4"/>
  <c r="K430" i="4" s="1"/>
  <c r="L430" i="4" s="1"/>
  <c r="E430" i="4" l="1"/>
  <c r="I430" i="4" s="1"/>
  <c r="AT388" i="4"/>
  <c r="AF128" i="15"/>
  <c r="T61" i="4"/>
  <c r="X61" i="4" s="1"/>
  <c r="AL389" i="4"/>
  <c r="AO389" i="4" s="1"/>
  <c r="AP389" i="4" s="1"/>
  <c r="AB101" i="15"/>
  <c r="E428" i="12"/>
  <c r="F428" i="12" s="1"/>
  <c r="H428" i="12" s="1"/>
  <c r="P429" i="4"/>
  <c r="AJ389" i="4"/>
  <c r="J430" i="4" l="1"/>
  <c r="M430" i="4" s="1"/>
  <c r="F431" i="4"/>
  <c r="H431" i="4"/>
  <c r="K431" i="4" s="1"/>
  <c r="L431" i="4" s="1"/>
  <c r="AI389" i="4"/>
  <c r="AM389" i="4" s="1"/>
  <c r="AN389" i="4" s="1"/>
  <c r="AQ389" i="4" s="1"/>
  <c r="AT389" i="4" s="1"/>
  <c r="E431" i="4"/>
  <c r="I431" i="4" s="1"/>
  <c r="U62" i="4"/>
  <c r="Y61" i="4"/>
  <c r="AB61" i="4" s="1"/>
  <c r="W62" i="4"/>
  <c r="Z62" i="4" s="1"/>
  <c r="AA62" i="4" s="1"/>
  <c r="AF181" i="15" l="1"/>
  <c r="P430" i="4"/>
  <c r="E429" i="12"/>
  <c r="F429" i="12" s="1"/>
  <c r="H429" i="12" s="1"/>
  <c r="AB108" i="15"/>
  <c r="AL390" i="4"/>
  <c r="AO390" i="4" s="1"/>
  <c r="AP390" i="4" s="1"/>
  <c r="AJ390" i="4"/>
  <c r="AI390" i="4" s="1"/>
  <c r="AM390" i="4" s="1"/>
  <c r="AN390" i="4" s="1"/>
  <c r="AQ390" i="4" s="1"/>
  <c r="AE61" i="4"/>
  <c r="AD63" i="15"/>
  <c r="T62" i="4"/>
  <c r="X62" i="4" s="1"/>
  <c r="J431" i="4"/>
  <c r="M431" i="4" s="1"/>
  <c r="F432" i="4"/>
  <c r="H432" i="4"/>
  <c r="K432" i="4" s="1"/>
  <c r="L432" i="4" s="1"/>
  <c r="E432" i="4" l="1"/>
  <c r="I432" i="4" s="1"/>
  <c r="AB114" i="15"/>
  <c r="P431" i="4"/>
  <c r="E430" i="12"/>
  <c r="F430" i="12" s="1"/>
  <c r="H430" i="12" s="1"/>
  <c r="W63" i="4"/>
  <c r="Z63" i="4" s="1"/>
  <c r="AA63" i="4" s="1"/>
  <c r="Y62" i="4"/>
  <c r="AB62" i="4" s="1"/>
  <c r="U63" i="4"/>
  <c r="AT390" i="4"/>
  <c r="AF131" i="15"/>
  <c r="AL391" i="4"/>
  <c r="AO391" i="4" s="1"/>
  <c r="AP391" i="4" s="1"/>
  <c r="AJ391" i="4"/>
  <c r="T63" i="4" l="1"/>
  <c r="X63" i="4" s="1"/>
  <c r="U64" i="4" s="1"/>
  <c r="AE62" i="4"/>
  <c r="AD118" i="15"/>
  <c r="H433" i="4"/>
  <c r="K433" i="4" s="1"/>
  <c r="L433" i="4" s="1"/>
  <c r="J432" i="4"/>
  <c r="M432" i="4" s="1"/>
  <c r="F433" i="4"/>
  <c r="E433" i="4" s="1"/>
  <c r="I433" i="4" s="1"/>
  <c r="AI391" i="4"/>
  <c r="AM391" i="4" s="1"/>
  <c r="AJ392" i="4" s="1"/>
  <c r="Y63" i="4" l="1"/>
  <c r="AB63" i="4" s="1"/>
  <c r="W64" i="4"/>
  <c r="T64" i="4" s="1"/>
  <c r="Z64" i="4"/>
  <c r="AA64" i="4" s="1"/>
  <c r="AL392" i="4"/>
  <c r="AO392" i="4" s="1"/>
  <c r="AP392" i="4" s="1"/>
  <c r="AN391" i="4"/>
  <c r="AQ391" i="4" s="1"/>
  <c r="AF158" i="15" s="1"/>
  <c r="H434" i="4"/>
  <c r="K434" i="4" s="1"/>
  <c r="L434" i="4" s="1"/>
  <c r="F434" i="4"/>
  <c r="J433" i="4"/>
  <c r="M433" i="4" s="1"/>
  <c r="AE63" i="4"/>
  <c r="AD126" i="15"/>
  <c r="X64" i="4"/>
  <c r="AB110" i="15"/>
  <c r="E431" i="12"/>
  <c r="F431" i="12" s="1"/>
  <c r="H431" i="12" s="1"/>
  <c r="P432" i="4"/>
  <c r="AI392" i="4" l="1"/>
  <c r="AM392" i="4" s="1"/>
  <c r="AL393" i="4" s="1"/>
  <c r="AO393" i="4" s="1"/>
  <c r="AP393" i="4" s="1"/>
  <c r="AT391" i="4"/>
  <c r="P433" i="4"/>
  <c r="AB119" i="15"/>
  <c r="E432" i="12"/>
  <c r="F432" i="12" s="1"/>
  <c r="H432" i="12" s="1"/>
  <c r="E434" i="4"/>
  <c r="I434" i="4" s="1"/>
  <c r="U65" i="4"/>
  <c r="Y64" i="4"/>
  <c r="AB64" i="4" s="1"/>
  <c r="W65" i="4"/>
  <c r="Z65" i="4" s="1"/>
  <c r="AA65" i="4" s="1"/>
  <c r="AN392" i="4" l="1"/>
  <c r="AQ392" i="4" s="1"/>
  <c r="AT392" i="4" s="1"/>
  <c r="AJ393" i="4"/>
  <c r="AI393" i="4" s="1"/>
  <c r="AE64" i="4"/>
  <c r="AD129" i="15"/>
  <c r="T65" i="4"/>
  <c r="X65" i="4" s="1"/>
  <c r="AF150" i="15"/>
  <c r="J434" i="4"/>
  <c r="M434" i="4" s="1"/>
  <c r="F435" i="4"/>
  <c r="H435" i="4"/>
  <c r="K435" i="4" s="1"/>
  <c r="L435" i="4" s="1"/>
  <c r="AM393" i="4" l="1"/>
  <c r="AN393" i="4" s="1"/>
  <c r="AQ393" i="4" s="1"/>
  <c r="E435" i="4"/>
  <c r="I435" i="4" s="1"/>
  <c r="AB117" i="15"/>
  <c r="E433" i="12"/>
  <c r="F433" i="12" s="1"/>
  <c r="H433" i="12" s="1"/>
  <c r="P434" i="4"/>
  <c r="AT393" i="4"/>
  <c r="AF166" i="15"/>
  <c r="U66" i="4"/>
  <c r="T66" i="4" s="1"/>
  <c r="Y65" i="4"/>
  <c r="AB65" i="4" s="1"/>
  <c r="W66" i="4"/>
  <c r="Z66" i="4" s="1"/>
  <c r="AA66" i="4" s="1"/>
  <c r="AJ394" i="4"/>
  <c r="AL394" i="4"/>
  <c r="AO394" i="4" s="1"/>
  <c r="AP394" i="4" s="1"/>
  <c r="X66" i="4" l="1"/>
  <c r="U67" i="4" s="1"/>
  <c r="F436" i="4"/>
  <c r="J435" i="4"/>
  <c r="M435" i="4" s="1"/>
  <c r="H436" i="4"/>
  <c r="K436" i="4" s="1"/>
  <c r="L436" i="4" s="1"/>
  <c r="AE65" i="4"/>
  <c r="AD133" i="15"/>
  <c r="AI394" i="4"/>
  <c r="AM394" i="4" s="1"/>
  <c r="AL395" i="4" s="1"/>
  <c r="AO395" i="4" s="1"/>
  <c r="AP395" i="4" s="1"/>
  <c r="Y66" i="4" l="1"/>
  <c r="AB66" i="4" s="1"/>
  <c r="W67" i="4"/>
  <c r="Z67" i="4" s="1"/>
  <c r="AA67" i="4" s="1"/>
  <c r="AE66" i="4"/>
  <c r="AD143" i="15"/>
  <c r="AB125" i="15"/>
  <c r="P435" i="4"/>
  <c r="E434" i="12"/>
  <c r="F434" i="12" s="1"/>
  <c r="H434" i="12" s="1"/>
  <c r="E436" i="4"/>
  <c r="I436" i="4" s="1"/>
  <c r="AJ395" i="4"/>
  <c r="AI395" i="4" s="1"/>
  <c r="AN394" i="4"/>
  <c r="AQ394" i="4" s="1"/>
  <c r="T67" i="4" l="1"/>
  <c r="X67" i="4" s="1"/>
  <c r="U68" i="4" s="1"/>
  <c r="AT394" i="4"/>
  <c r="AF20" i="15"/>
  <c r="J436" i="4"/>
  <c r="M436" i="4" s="1"/>
  <c r="F437" i="4"/>
  <c r="H437" i="4"/>
  <c r="K437" i="4" s="1"/>
  <c r="L437" i="4" s="1"/>
  <c r="AM395" i="4"/>
  <c r="AL396" i="4" s="1"/>
  <c r="AO396" i="4" s="1"/>
  <c r="AP396" i="4" s="1"/>
  <c r="Y67" i="4" l="1"/>
  <c r="AB67" i="4" s="1"/>
  <c r="W68" i="4"/>
  <c r="Z68" i="4" s="1"/>
  <c r="AA68" i="4" s="1"/>
  <c r="T68" i="4"/>
  <c r="X68" i="4" s="1"/>
  <c r="Y68" i="4" s="1"/>
  <c r="E437" i="4"/>
  <c r="I437" i="4" s="1"/>
  <c r="AB98" i="15"/>
  <c r="P436" i="4"/>
  <c r="E435" i="12"/>
  <c r="F435" i="12" s="1"/>
  <c r="H435" i="12" s="1"/>
  <c r="AJ396" i="4"/>
  <c r="AI396" i="4" s="1"/>
  <c r="AN395" i="4"/>
  <c r="AQ395" i="4" s="1"/>
  <c r="AE67" i="4" l="1"/>
  <c r="AD142" i="15"/>
  <c r="AB68" i="4"/>
  <c r="AE68" i="4"/>
  <c r="AD151" i="15"/>
  <c r="W69" i="4"/>
  <c r="Z69" i="4" s="1"/>
  <c r="AA69" i="4" s="1"/>
  <c r="U69" i="4"/>
  <c r="T69" i="4" s="1"/>
  <c r="X69" i="4" s="1"/>
  <c r="U70" i="4" s="1"/>
  <c r="AT395" i="4"/>
  <c r="AF136" i="15"/>
  <c r="J437" i="4"/>
  <c r="M437" i="4" s="1"/>
  <c r="H438" i="4"/>
  <c r="K438" i="4" s="1"/>
  <c r="L438" i="4" s="1"/>
  <c r="F438" i="4"/>
  <c r="AM396" i="4"/>
  <c r="AJ397" i="4" s="1"/>
  <c r="E438" i="4" l="1"/>
  <c r="I438" i="4" s="1"/>
  <c r="AB123" i="15"/>
  <c r="E436" i="12"/>
  <c r="F436" i="12" s="1"/>
  <c r="H436" i="12" s="1"/>
  <c r="P437" i="4"/>
  <c r="AL397" i="4"/>
  <c r="AO397" i="4" s="1"/>
  <c r="AP397" i="4" s="1"/>
  <c r="AN396" i="4"/>
  <c r="AQ396" i="4" s="1"/>
  <c r="W70" i="4"/>
  <c r="Z70" i="4" s="1"/>
  <c r="AA70" i="4" s="1"/>
  <c r="Y69" i="4"/>
  <c r="AB69" i="4" s="1"/>
  <c r="AT396" i="4" l="1"/>
  <c r="AF151" i="15"/>
  <c r="AE69" i="4"/>
  <c r="AD150" i="15"/>
  <c r="F439" i="4"/>
  <c r="J438" i="4"/>
  <c r="M438" i="4" s="1"/>
  <c r="H439" i="4"/>
  <c r="K439" i="4" s="1"/>
  <c r="L439" i="4" s="1"/>
  <c r="AI397" i="4"/>
  <c r="AM397" i="4" s="1"/>
  <c r="AN397" i="4" s="1"/>
  <c r="AQ397" i="4" s="1"/>
  <c r="T70" i="4"/>
  <c r="X70" i="4" s="1"/>
  <c r="E437" i="12" l="1"/>
  <c r="F437" i="12" s="1"/>
  <c r="H437" i="12" s="1"/>
  <c r="AB6" i="15"/>
  <c r="P438" i="4"/>
  <c r="E439" i="4"/>
  <c r="I439" i="4" s="1"/>
  <c r="AT397" i="4"/>
  <c r="AF144" i="15"/>
  <c r="AJ398" i="4"/>
  <c r="AL398" i="4"/>
  <c r="AO398" i="4" s="1"/>
  <c r="AP398" i="4" s="1"/>
  <c r="Y70" i="4"/>
  <c r="AB70" i="4" s="1"/>
  <c r="W71" i="4"/>
  <c r="Z71" i="4" s="1"/>
  <c r="AA71" i="4" s="1"/>
  <c r="U71" i="4"/>
  <c r="F440" i="4" l="1"/>
  <c r="H440" i="4"/>
  <c r="K440" i="4" s="1"/>
  <c r="L440" i="4" s="1"/>
  <c r="J439" i="4"/>
  <c r="M439" i="4" s="1"/>
  <c r="AE70" i="4"/>
  <c r="AD162" i="15"/>
  <c r="AI398" i="4"/>
  <c r="AM398" i="4" s="1"/>
  <c r="AL399" i="4" s="1"/>
  <c r="AO399" i="4" s="1"/>
  <c r="AP399" i="4" s="1"/>
  <c r="T71" i="4"/>
  <c r="X71" i="4" s="1"/>
  <c r="U72" i="4" s="1"/>
  <c r="AB85" i="15" l="1"/>
  <c r="P439" i="4"/>
  <c r="E438" i="12"/>
  <c r="F438" i="12" s="1"/>
  <c r="H438" i="12" s="1"/>
  <c r="E440" i="4"/>
  <c r="I440" i="4" s="1"/>
  <c r="AJ399" i="4"/>
  <c r="AI399" i="4" s="1"/>
  <c r="AN398" i="4"/>
  <c r="AQ398" i="4" s="1"/>
  <c r="W72" i="4"/>
  <c r="T72" i="4" s="1"/>
  <c r="Y71" i="4"/>
  <c r="AB71" i="4" s="1"/>
  <c r="AM399" i="4" l="1"/>
  <c r="AL400" i="4" s="1"/>
  <c r="AO400" i="4" s="1"/>
  <c r="AP400" i="4" s="1"/>
  <c r="J440" i="4"/>
  <c r="M440" i="4" s="1"/>
  <c r="F441" i="4"/>
  <c r="H441" i="4"/>
  <c r="K441" i="4" s="1"/>
  <c r="L441" i="4" s="1"/>
  <c r="AE71" i="4"/>
  <c r="AD132" i="15"/>
  <c r="AT398" i="4"/>
  <c r="AF157" i="15"/>
  <c r="AJ400" i="4"/>
  <c r="Z72" i="4"/>
  <c r="AA72" i="4" s="1"/>
  <c r="X72" i="4"/>
  <c r="AN399" i="4" l="1"/>
  <c r="AQ399" i="4" s="1"/>
  <c r="AI400" i="4"/>
  <c r="AM400" i="4" s="1"/>
  <c r="AL401" i="4" s="1"/>
  <c r="AO401" i="4" s="1"/>
  <c r="AP401" i="4" s="1"/>
  <c r="AT399" i="4"/>
  <c r="AF168" i="15"/>
  <c r="E441" i="4"/>
  <c r="I441" i="4" s="1"/>
  <c r="AB35" i="15"/>
  <c r="E439" i="12"/>
  <c r="F439" i="12" s="1"/>
  <c r="H439" i="12" s="1"/>
  <c r="P440" i="4"/>
  <c r="Y72" i="4"/>
  <c r="AB72" i="4" s="1"/>
  <c r="U73" i="4"/>
  <c r="W73" i="4"/>
  <c r="AE72" i="4" l="1"/>
  <c r="AD158" i="15"/>
  <c r="H442" i="4"/>
  <c r="K442" i="4" s="1"/>
  <c r="L442" i="4" s="1"/>
  <c r="F442" i="4"/>
  <c r="E442" i="4" s="1"/>
  <c r="J441" i="4"/>
  <c r="M441" i="4" s="1"/>
  <c r="AJ401" i="4"/>
  <c r="AI401" i="4" s="1"/>
  <c r="AN400" i="4"/>
  <c r="AQ400" i="4" s="1"/>
  <c r="T73" i="4"/>
  <c r="X73" i="4" s="1"/>
  <c r="Z73" i="4"/>
  <c r="I442" i="4" l="1"/>
  <c r="H443" i="4" s="1"/>
  <c r="K443" i="4" s="1"/>
  <c r="L443" i="4" s="1"/>
  <c r="AT400" i="4"/>
  <c r="AF173" i="15"/>
  <c r="P441" i="4"/>
  <c r="AB68" i="15"/>
  <c r="E440" i="12"/>
  <c r="F440" i="12" s="1"/>
  <c r="H440" i="12" s="1"/>
  <c r="AM401" i="4"/>
  <c r="AN401" i="4" s="1"/>
  <c r="AQ401" i="4" s="1"/>
  <c r="AA73" i="4"/>
  <c r="W74" i="4"/>
  <c r="U74" i="4"/>
  <c r="Y73" i="4"/>
  <c r="J442" i="4" l="1"/>
  <c r="M442" i="4" s="1"/>
  <c r="AJ402" i="4"/>
  <c r="F443" i="4"/>
  <c r="E443" i="4" s="1"/>
  <c r="I443" i="4" s="1"/>
  <c r="AT401" i="4"/>
  <c r="AF161" i="15"/>
  <c r="E441" i="12"/>
  <c r="F441" i="12" s="1"/>
  <c r="H441" i="12" s="1"/>
  <c r="AB15" i="15"/>
  <c r="P442" i="4"/>
  <c r="AL402" i="4"/>
  <c r="AO402" i="4" s="1"/>
  <c r="AP402" i="4" s="1"/>
  <c r="T74" i="4"/>
  <c r="X74" i="4" s="1"/>
  <c r="Y74" i="4" s="1"/>
  <c r="AB73" i="4"/>
  <c r="Z74" i="4"/>
  <c r="AA74" i="4" s="1"/>
  <c r="AI402" i="4" l="1"/>
  <c r="AM402" i="4" s="1"/>
  <c r="AN402" i="4" s="1"/>
  <c r="AQ402" i="4" s="1"/>
  <c r="AT402" i="4" s="1"/>
  <c r="AE73" i="4"/>
  <c r="AD7" i="15"/>
  <c r="J443" i="4"/>
  <c r="M443" i="4" s="1"/>
  <c r="H444" i="4"/>
  <c r="K444" i="4" s="1"/>
  <c r="L444" i="4" s="1"/>
  <c r="F444" i="4"/>
  <c r="U75" i="4"/>
  <c r="W75" i="4"/>
  <c r="Z75" i="4" s="1"/>
  <c r="AA75" i="4" s="1"/>
  <c r="AB74" i="4"/>
  <c r="AF159" i="15" l="1"/>
  <c r="AL403" i="4"/>
  <c r="AO403" i="4" s="1"/>
  <c r="AP403" i="4" s="1"/>
  <c r="AJ403" i="4"/>
  <c r="AE74" i="4"/>
  <c r="AD110" i="15"/>
  <c r="E444" i="4"/>
  <c r="I444" i="4" s="1"/>
  <c r="AB51" i="15"/>
  <c r="E442" i="12"/>
  <c r="F442" i="12" s="1"/>
  <c r="H442" i="12" s="1"/>
  <c r="P443" i="4"/>
  <c r="T75" i="4"/>
  <c r="X75" i="4" s="1"/>
  <c r="U76" i="4" s="1"/>
  <c r="AI403" i="4" l="1"/>
  <c r="AM403" i="4" s="1"/>
  <c r="AJ404" i="4" s="1"/>
  <c r="H445" i="4"/>
  <c r="K445" i="4" s="1"/>
  <c r="L445" i="4" s="1"/>
  <c r="J444" i="4"/>
  <c r="M444" i="4" s="1"/>
  <c r="F445" i="4"/>
  <c r="AL404" i="4"/>
  <c r="AO404" i="4" s="1"/>
  <c r="AP404" i="4" s="1"/>
  <c r="AN403" i="4"/>
  <c r="AQ403" i="4" s="1"/>
  <c r="Y75" i="4"/>
  <c r="AB75" i="4" s="1"/>
  <c r="W76" i="4"/>
  <c r="T76" i="4" s="1"/>
  <c r="E445" i="4" l="1"/>
  <c r="I445" i="4" s="1"/>
  <c r="AE75" i="4"/>
  <c r="AD36" i="15"/>
  <c r="AB65" i="15"/>
  <c r="P444" i="4"/>
  <c r="E443" i="12"/>
  <c r="F443" i="12" s="1"/>
  <c r="H443" i="12" s="1"/>
  <c r="AT403" i="4"/>
  <c r="AF165" i="15"/>
  <c r="AI404" i="4"/>
  <c r="AM404" i="4" s="1"/>
  <c r="AN404" i="4" s="1"/>
  <c r="AQ404" i="4" s="1"/>
  <c r="X76" i="4"/>
  <c r="Y76" i="4" s="1"/>
  <c r="Z76" i="4"/>
  <c r="AA76" i="4" s="1"/>
  <c r="H446" i="4" l="1"/>
  <c r="K446" i="4" s="1"/>
  <c r="L446" i="4" s="1"/>
  <c r="J445" i="4"/>
  <c r="M445" i="4" s="1"/>
  <c r="F446" i="4"/>
  <c r="E446" i="4"/>
  <c r="I446" i="4" s="1"/>
  <c r="AB62" i="15"/>
  <c r="E444" i="12"/>
  <c r="F444" i="12" s="1"/>
  <c r="H444" i="12" s="1"/>
  <c r="P445" i="4"/>
  <c r="AJ405" i="4"/>
  <c r="AL405" i="4"/>
  <c r="AO405" i="4" s="1"/>
  <c r="AP405" i="4" s="1"/>
  <c r="AT404" i="4"/>
  <c r="AF167" i="15"/>
  <c r="AB76" i="4"/>
  <c r="W77" i="4"/>
  <c r="Z77" i="4" s="1"/>
  <c r="AA77" i="4" s="1"/>
  <c r="U77" i="4"/>
  <c r="AE76" i="4" l="1"/>
  <c r="AD92" i="15"/>
  <c r="F447" i="4"/>
  <c r="J446" i="4"/>
  <c r="M446" i="4" s="1"/>
  <c r="H447" i="4"/>
  <c r="K447" i="4" s="1"/>
  <c r="L447" i="4" s="1"/>
  <c r="AI405" i="4"/>
  <c r="AM405" i="4" s="1"/>
  <c r="AN405" i="4" s="1"/>
  <c r="AQ405" i="4" s="1"/>
  <c r="T77" i="4"/>
  <c r="X77" i="4" s="1"/>
  <c r="Y77" i="4" s="1"/>
  <c r="AB77" i="4" s="1"/>
  <c r="AT405" i="4" l="1"/>
  <c r="AF183" i="15"/>
  <c r="AE77" i="4"/>
  <c r="AD17" i="15"/>
  <c r="AL406" i="4"/>
  <c r="AO406" i="4" s="1"/>
  <c r="AP406" i="4" s="1"/>
  <c r="AB18" i="15"/>
  <c r="E445" i="12"/>
  <c r="F445" i="12" s="1"/>
  <c r="H445" i="12" s="1"/>
  <c r="P446" i="4"/>
  <c r="AJ406" i="4"/>
  <c r="E447" i="4"/>
  <c r="I447" i="4" s="1"/>
  <c r="U78" i="4"/>
  <c r="W78" i="4"/>
  <c r="Z78" i="4" s="1"/>
  <c r="AA78" i="4" s="1"/>
  <c r="AI406" i="4" l="1"/>
  <c r="AM406" i="4" s="1"/>
  <c r="AN406" i="4" s="1"/>
  <c r="AQ406" i="4" s="1"/>
  <c r="H448" i="4"/>
  <c r="K448" i="4" s="1"/>
  <c r="L448" i="4" s="1"/>
  <c r="F448" i="4"/>
  <c r="J447" i="4"/>
  <c r="M447" i="4" s="1"/>
  <c r="T78" i="4"/>
  <c r="X78" i="4" s="1"/>
  <c r="AL407" i="4" l="1"/>
  <c r="AO407" i="4" s="1"/>
  <c r="AP407" i="4" s="1"/>
  <c r="AJ407" i="4"/>
  <c r="E448" i="4"/>
  <c r="AB63" i="15"/>
  <c r="P447" i="4"/>
  <c r="E446" i="12"/>
  <c r="F446" i="12" s="1"/>
  <c r="H446" i="12" s="1"/>
  <c r="I448" i="4"/>
  <c r="AT406" i="4"/>
  <c r="AF182" i="15"/>
  <c r="AI407" i="4"/>
  <c r="AM407" i="4" s="1"/>
  <c r="AN407" i="4" s="1"/>
  <c r="AQ407" i="4" s="1"/>
  <c r="W79" i="4"/>
  <c r="Z79" i="4" s="1"/>
  <c r="AA79" i="4" s="1"/>
  <c r="U79" i="4"/>
  <c r="Y78" i="4"/>
  <c r="AB78" i="4" s="1"/>
  <c r="AE78" i="4" l="1"/>
  <c r="AD53" i="15"/>
  <c r="AT407" i="4"/>
  <c r="AF192" i="15"/>
  <c r="H449" i="4"/>
  <c r="K449" i="4" s="1"/>
  <c r="L449" i="4" s="1"/>
  <c r="J448" i="4"/>
  <c r="M448" i="4" s="1"/>
  <c r="F449" i="4"/>
  <c r="E449" i="4" s="1"/>
  <c r="I449" i="4" s="1"/>
  <c r="T79" i="4"/>
  <c r="X79" i="4" s="1"/>
  <c r="AJ408" i="4"/>
  <c r="AL408" i="4"/>
  <c r="AO408" i="4" s="1"/>
  <c r="AP408" i="4" s="1"/>
  <c r="H450" i="4" l="1"/>
  <c r="K450" i="4" s="1"/>
  <c r="L450" i="4" s="1"/>
  <c r="J449" i="4"/>
  <c r="M449" i="4" s="1"/>
  <c r="F450" i="4"/>
  <c r="AB64" i="15"/>
  <c r="P448" i="4"/>
  <c r="E447" i="12"/>
  <c r="F447" i="12" s="1"/>
  <c r="H447" i="12" s="1"/>
  <c r="AI408" i="4"/>
  <c r="AM408" i="4" s="1"/>
  <c r="U80" i="4"/>
  <c r="W80" i="4"/>
  <c r="Z80" i="4" s="1"/>
  <c r="AA80" i="4" s="1"/>
  <c r="Y79" i="4"/>
  <c r="AB79" i="4" s="1"/>
  <c r="E450" i="4" l="1"/>
  <c r="I450" i="4" s="1"/>
  <c r="H451" i="4" s="1"/>
  <c r="K451" i="4" s="1"/>
  <c r="L451" i="4" s="1"/>
  <c r="J450" i="4"/>
  <c r="M450" i="4" s="1"/>
  <c r="F451" i="4"/>
  <c r="AE79" i="4"/>
  <c r="AD79" i="15"/>
  <c r="AB67" i="15"/>
  <c r="E448" i="12"/>
  <c r="F448" i="12" s="1"/>
  <c r="H448" i="12" s="1"/>
  <c r="P449" i="4"/>
  <c r="AJ409" i="4"/>
  <c r="AL409" i="4"/>
  <c r="AO409" i="4" s="1"/>
  <c r="AP409" i="4" s="1"/>
  <c r="AN408" i="4"/>
  <c r="AQ408" i="4" s="1"/>
  <c r="T80" i="4"/>
  <c r="X80" i="4" s="1"/>
  <c r="E451" i="4" l="1"/>
  <c r="I451" i="4" s="1"/>
  <c r="J451" i="4" s="1"/>
  <c r="M451" i="4" s="1"/>
  <c r="H452" i="4"/>
  <c r="K452" i="4" s="1"/>
  <c r="L452" i="4" s="1"/>
  <c r="AB66" i="15"/>
  <c r="P450" i="4"/>
  <c r="E449" i="12"/>
  <c r="F449" i="12" s="1"/>
  <c r="H449" i="12" s="1"/>
  <c r="AT408" i="4"/>
  <c r="AF205" i="15"/>
  <c r="AI409" i="4"/>
  <c r="AM409" i="4" s="1"/>
  <c r="Y80" i="4"/>
  <c r="AB80" i="4" s="1"/>
  <c r="W81" i="4"/>
  <c r="Z81" i="4" s="1"/>
  <c r="AA81" i="4" s="1"/>
  <c r="U81" i="4"/>
  <c r="F452" i="4" l="1"/>
  <c r="AE80" i="4"/>
  <c r="AD69" i="15"/>
  <c r="E452" i="4"/>
  <c r="I452" i="4" s="1"/>
  <c r="AB69" i="15"/>
  <c r="E450" i="12"/>
  <c r="F450" i="12" s="1"/>
  <c r="H450" i="12" s="1"/>
  <c r="P451" i="4"/>
  <c r="AJ410" i="4"/>
  <c r="AL410" i="4"/>
  <c r="AO410" i="4" s="1"/>
  <c r="AP410" i="4" s="1"/>
  <c r="AN409" i="4"/>
  <c r="AQ409" i="4" s="1"/>
  <c r="T81" i="4"/>
  <c r="X81" i="4" s="1"/>
  <c r="F453" i="4" l="1"/>
  <c r="H453" i="4"/>
  <c r="K453" i="4" s="1"/>
  <c r="L453" i="4" s="1"/>
  <c r="J452" i="4"/>
  <c r="M452" i="4" s="1"/>
  <c r="AT409" i="4"/>
  <c r="AF41" i="15"/>
  <c r="AI410" i="4"/>
  <c r="AM410" i="4" s="1"/>
  <c r="Y81" i="4"/>
  <c r="AB81" i="4" s="1"/>
  <c r="U82" i="4"/>
  <c r="W82" i="4"/>
  <c r="Z82" i="4" s="1"/>
  <c r="AA82" i="4" s="1"/>
  <c r="AE81" i="4" l="1"/>
  <c r="AD19" i="15"/>
  <c r="P452" i="4"/>
  <c r="AB70" i="15"/>
  <c r="E451" i="12"/>
  <c r="F451" i="12" s="1"/>
  <c r="H451" i="12" s="1"/>
  <c r="E453" i="4"/>
  <c r="I453" i="4" s="1"/>
  <c r="AN410" i="4"/>
  <c r="AQ410" i="4" s="1"/>
  <c r="AJ411" i="4"/>
  <c r="AL411" i="4"/>
  <c r="AO411" i="4" s="1"/>
  <c r="AP411" i="4" s="1"/>
  <c r="T82" i="4"/>
  <c r="X82" i="4" s="1"/>
  <c r="AT410" i="4" l="1"/>
  <c r="AF169" i="15"/>
  <c r="F454" i="4"/>
  <c r="H454" i="4"/>
  <c r="K454" i="4" s="1"/>
  <c r="L454" i="4" s="1"/>
  <c r="J453" i="4"/>
  <c r="M453" i="4" s="1"/>
  <c r="AI411" i="4"/>
  <c r="AM411" i="4" s="1"/>
  <c r="U83" i="4"/>
  <c r="W83" i="4"/>
  <c r="Z83" i="4" s="1"/>
  <c r="AA83" i="4" s="1"/>
  <c r="Y82" i="4"/>
  <c r="AB82" i="4" s="1"/>
  <c r="E454" i="4" l="1"/>
  <c r="I454" i="4" s="1"/>
  <c r="AE82" i="4"/>
  <c r="AD70" i="15"/>
  <c r="AB71" i="15"/>
  <c r="P453" i="4"/>
  <c r="E452" i="12"/>
  <c r="F452" i="12" s="1"/>
  <c r="H452" i="12" s="1"/>
  <c r="AN411" i="4"/>
  <c r="AQ411" i="4" s="1"/>
  <c r="AL412" i="4"/>
  <c r="AO412" i="4" s="1"/>
  <c r="AP412" i="4" s="1"/>
  <c r="AJ412" i="4"/>
  <c r="T83" i="4"/>
  <c r="X83" i="4" s="1"/>
  <c r="F455" i="4" l="1"/>
  <c r="H455" i="4"/>
  <c r="K455" i="4" s="1"/>
  <c r="L455" i="4" s="1"/>
  <c r="J454" i="4"/>
  <c r="M454" i="4" s="1"/>
  <c r="E453" i="12" s="1"/>
  <c r="F453" i="12" s="1"/>
  <c r="H453" i="12" s="1"/>
  <c r="AT411" i="4"/>
  <c r="AF174" i="15"/>
  <c r="AB75" i="15"/>
  <c r="P454" i="4"/>
  <c r="AI412" i="4"/>
  <c r="AM412" i="4" s="1"/>
  <c r="AL413" i="4" s="1"/>
  <c r="AO413" i="4" s="1"/>
  <c r="AP413" i="4" s="1"/>
  <c r="Y83" i="4"/>
  <c r="AB83" i="4" s="1"/>
  <c r="U84" i="4"/>
  <c r="W84" i="4"/>
  <c r="Z84" i="4" s="1"/>
  <c r="AA84" i="4" s="1"/>
  <c r="E455" i="4" l="1"/>
  <c r="I455" i="4" s="1"/>
  <c r="F456" i="4" s="1"/>
  <c r="AE83" i="4"/>
  <c r="AD73" i="15"/>
  <c r="AN412" i="4"/>
  <c r="AQ412" i="4" s="1"/>
  <c r="AJ413" i="4"/>
  <c r="AI413" i="4" s="1"/>
  <c r="T84" i="4"/>
  <c r="X84" i="4" s="1"/>
  <c r="J455" i="4" l="1"/>
  <c r="M455" i="4" s="1"/>
  <c r="H456" i="4"/>
  <c r="K456" i="4" s="1"/>
  <c r="L456" i="4" s="1"/>
  <c r="P455" i="4"/>
  <c r="AB81" i="15"/>
  <c r="E454" i="12"/>
  <c r="F454" i="12" s="1"/>
  <c r="H454" i="12" s="1"/>
  <c r="AT412" i="4"/>
  <c r="AF13" i="15"/>
  <c r="E456" i="4"/>
  <c r="I456" i="4" s="1"/>
  <c r="AM413" i="4"/>
  <c r="AJ414" i="4" s="1"/>
  <c r="Y84" i="4"/>
  <c r="AB84" i="4" s="1"/>
  <c r="W85" i="4"/>
  <c r="Z85" i="4" s="1"/>
  <c r="AA85" i="4" s="1"/>
  <c r="U85" i="4"/>
  <c r="AN413" i="4" l="1"/>
  <c r="AQ413" i="4" s="1"/>
  <c r="AT413" i="4" s="1"/>
  <c r="AL414" i="4"/>
  <c r="AO414" i="4" s="1"/>
  <c r="AP414" i="4" s="1"/>
  <c r="J456" i="4"/>
  <c r="M456" i="4" s="1"/>
  <c r="H457" i="4"/>
  <c r="K457" i="4" s="1"/>
  <c r="L457" i="4" s="1"/>
  <c r="F457" i="4"/>
  <c r="AE84" i="4"/>
  <c r="AD81" i="15"/>
  <c r="AF148" i="15"/>
  <c r="T85" i="4"/>
  <c r="X85" i="4" s="1"/>
  <c r="AI414" i="4" l="1"/>
  <c r="AM414" i="4" s="1"/>
  <c r="AJ415" i="4" s="1"/>
  <c r="E457" i="4"/>
  <c r="I457" i="4" s="1"/>
  <c r="J457" i="4" s="1"/>
  <c r="M457" i="4" s="1"/>
  <c r="AB88" i="15"/>
  <c r="P456" i="4"/>
  <c r="E455" i="12"/>
  <c r="F455" i="12" s="1"/>
  <c r="H455" i="12" s="1"/>
  <c r="Y85" i="4"/>
  <c r="AB85" i="4" s="1"/>
  <c r="U86" i="4"/>
  <c r="W86" i="4"/>
  <c r="Z86" i="4" s="1"/>
  <c r="AA86" i="4" s="1"/>
  <c r="F458" i="4" l="1"/>
  <c r="H458" i="4"/>
  <c r="K458" i="4" s="1"/>
  <c r="L458" i="4" s="1"/>
  <c r="AL415" i="4"/>
  <c r="AO415" i="4" s="1"/>
  <c r="AP415" i="4" s="1"/>
  <c r="AN414" i="4"/>
  <c r="AQ414" i="4" s="1"/>
  <c r="AT414" i="4" s="1"/>
  <c r="E458" i="4"/>
  <c r="I458" i="4" s="1"/>
  <c r="J458" i="4" s="1"/>
  <c r="M458" i="4" s="1"/>
  <c r="AE85" i="4"/>
  <c r="AD78" i="15"/>
  <c r="AB95" i="15"/>
  <c r="E456" i="12"/>
  <c r="F456" i="12" s="1"/>
  <c r="H456" i="12" s="1"/>
  <c r="P457" i="4"/>
  <c r="AI415" i="4"/>
  <c r="AM415" i="4" s="1"/>
  <c r="T86" i="4"/>
  <c r="X86" i="4" s="1"/>
  <c r="W87" i="4" s="1"/>
  <c r="Z87" i="4" s="1"/>
  <c r="AA87" i="4" s="1"/>
  <c r="AF152" i="15" l="1"/>
  <c r="F459" i="4"/>
  <c r="H459" i="4"/>
  <c r="K459" i="4" s="1"/>
  <c r="L459" i="4" s="1"/>
  <c r="AB38" i="15"/>
  <c r="E457" i="12"/>
  <c r="F457" i="12" s="1"/>
  <c r="H457" i="12" s="1"/>
  <c r="P458" i="4"/>
  <c r="U87" i="4"/>
  <c r="T87" i="4" s="1"/>
  <c r="Y86" i="4"/>
  <c r="AB86" i="4" s="1"/>
  <c r="AL416" i="4"/>
  <c r="AO416" i="4" s="1"/>
  <c r="AP416" i="4" s="1"/>
  <c r="AN415" i="4"/>
  <c r="AQ415" i="4" s="1"/>
  <c r="AJ416" i="4"/>
  <c r="E459" i="4" l="1"/>
  <c r="I459" i="4" s="1"/>
  <c r="AT415" i="4"/>
  <c r="AF160" i="15"/>
  <c r="AE86" i="4"/>
  <c r="AD87" i="15"/>
  <c r="X87" i="4"/>
  <c r="Y87" i="4" s="1"/>
  <c r="AB87" i="4" s="1"/>
  <c r="AI416" i="4"/>
  <c r="AM416" i="4" s="1"/>
  <c r="AJ417" i="4" s="1"/>
  <c r="F460" i="4" l="1"/>
  <c r="J459" i="4"/>
  <c r="M459" i="4" s="1"/>
  <c r="H460" i="4"/>
  <c r="K460" i="4" s="1"/>
  <c r="L460" i="4" s="1"/>
  <c r="AE87" i="4"/>
  <c r="AD88" i="15"/>
  <c r="U88" i="4"/>
  <c r="W88" i="4"/>
  <c r="Z88" i="4" s="1"/>
  <c r="AA88" i="4" s="1"/>
  <c r="AL417" i="4"/>
  <c r="AO417" i="4" s="1"/>
  <c r="AP417" i="4" s="1"/>
  <c r="AN416" i="4"/>
  <c r="AQ416" i="4" s="1"/>
  <c r="P459" i="4" l="1"/>
  <c r="E458" i="12"/>
  <c r="F458" i="12" s="1"/>
  <c r="H458" i="12" s="1"/>
  <c r="AB79" i="15"/>
  <c r="E460" i="4"/>
  <c r="I460" i="4" s="1"/>
  <c r="AT416" i="4"/>
  <c r="AF172" i="15"/>
  <c r="T88" i="4"/>
  <c r="X88" i="4" s="1"/>
  <c r="Y88" i="4" s="1"/>
  <c r="AB88" i="4" s="1"/>
  <c r="AI417" i="4"/>
  <c r="AM417" i="4" s="1"/>
  <c r="U89" i="4" l="1"/>
  <c r="F461" i="4"/>
  <c r="H461" i="4"/>
  <c r="K461" i="4" s="1"/>
  <c r="L461" i="4" s="1"/>
  <c r="J460" i="4"/>
  <c r="M460" i="4" s="1"/>
  <c r="W89" i="4"/>
  <c r="Z89" i="4" s="1"/>
  <c r="AA89" i="4" s="1"/>
  <c r="AE88" i="4"/>
  <c r="AD89" i="15"/>
  <c r="AJ418" i="4"/>
  <c r="AL418" i="4"/>
  <c r="AO418" i="4" s="1"/>
  <c r="AP418" i="4" s="1"/>
  <c r="AN417" i="4"/>
  <c r="AQ417" i="4" s="1"/>
  <c r="AB80" i="15" l="1"/>
  <c r="E459" i="12"/>
  <c r="F459" i="12" s="1"/>
  <c r="H459" i="12" s="1"/>
  <c r="P460" i="4"/>
  <c r="T89" i="4"/>
  <c r="X89" i="4" s="1"/>
  <c r="Y89" i="4" s="1"/>
  <c r="AB89" i="4" s="1"/>
  <c r="AE89" i="4" s="1"/>
  <c r="E461" i="4"/>
  <c r="I461" i="4" s="1"/>
  <c r="AT417" i="4"/>
  <c r="AF180" i="15"/>
  <c r="AI418" i="4"/>
  <c r="AM418" i="4" s="1"/>
  <c r="AN418" i="4" s="1"/>
  <c r="AQ418" i="4" s="1"/>
  <c r="AD95" i="15" l="1"/>
  <c r="J461" i="4"/>
  <c r="M461" i="4" s="1"/>
  <c r="F462" i="4"/>
  <c r="H462" i="4"/>
  <c r="K462" i="4" s="1"/>
  <c r="L462" i="4" s="1"/>
  <c r="U90" i="4"/>
  <c r="W90" i="4"/>
  <c r="Z90" i="4" s="1"/>
  <c r="AA90" i="4" s="1"/>
  <c r="AT418" i="4"/>
  <c r="AF23" i="15"/>
  <c r="AL419" i="4"/>
  <c r="AO419" i="4" s="1"/>
  <c r="AP419" i="4" s="1"/>
  <c r="AJ419" i="4"/>
  <c r="T90" i="4" l="1"/>
  <c r="X90" i="4" s="1"/>
  <c r="Y90" i="4" s="1"/>
  <c r="AB90" i="4" s="1"/>
  <c r="AE90" i="4" s="1"/>
  <c r="AI419" i="4"/>
  <c r="AM419" i="4" s="1"/>
  <c r="AJ420" i="4" s="1"/>
  <c r="E460" i="12"/>
  <c r="F460" i="12" s="1"/>
  <c r="H460" i="12" s="1"/>
  <c r="P461" i="4"/>
  <c r="AB87" i="15"/>
  <c r="E462" i="4"/>
  <c r="I462" i="4" s="1"/>
  <c r="AL420" i="4" l="1"/>
  <c r="AO420" i="4" s="1"/>
  <c r="AP420" i="4" s="1"/>
  <c r="U91" i="4"/>
  <c r="AN419" i="4"/>
  <c r="AQ419" i="4" s="1"/>
  <c r="AF140" i="15" s="1"/>
  <c r="W91" i="4"/>
  <c r="Z91" i="4" s="1"/>
  <c r="AA91" i="4" s="1"/>
  <c r="AD102" i="15"/>
  <c r="H463" i="4"/>
  <c r="K463" i="4" s="1"/>
  <c r="L463" i="4" s="1"/>
  <c r="F463" i="4"/>
  <c r="E463" i="4" s="1"/>
  <c r="J462" i="4"/>
  <c r="M462" i="4" s="1"/>
  <c r="AT419" i="4" l="1"/>
  <c r="AI420" i="4"/>
  <c r="AM420" i="4" s="1"/>
  <c r="AL421" i="4" s="1"/>
  <c r="AO421" i="4" s="1"/>
  <c r="AP421" i="4" s="1"/>
  <c r="T91" i="4"/>
  <c r="X91" i="4" s="1"/>
  <c r="W92" i="4" s="1"/>
  <c r="Z92" i="4" s="1"/>
  <c r="AA92" i="4" s="1"/>
  <c r="AB96" i="15"/>
  <c r="E461" i="12"/>
  <c r="F461" i="12" s="1"/>
  <c r="H461" i="12" s="1"/>
  <c r="P462" i="4"/>
  <c r="I463" i="4"/>
  <c r="AJ421" i="4" l="1"/>
  <c r="AI421" i="4" s="1"/>
  <c r="AN420" i="4"/>
  <c r="AQ420" i="4" s="1"/>
  <c r="AF42" i="15" s="1"/>
  <c r="U92" i="4"/>
  <c r="T92" i="4" s="1"/>
  <c r="Y91" i="4"/>
  <c r="AB91" i="4" s="1"/>
  <c r="F464" i="4"/>
  <c r="J463" i="4"/>
  <c r="M463" i="4" s="1"/>
  <c r="H464" i="4"/>
  <c r="K464" i="4" s="1"/>
  <c r="L464" i="4" s="1"/>
  <c r="AT420" i="4"/>
  <c r="AM421" i="4" l="1"/>
  <c r="AJ422" i="4" s="1"/>
  <c r="X92" i="4"/>
  <c r="U93" i="4" s="1"/>
  <c r="AD108" i="15"/>
  <c r="AE91" i="4"/>
  <c r="Y92" i="4"/>
  <c r="AB92" i="4" s="1"/>
  <c r="AE92" i="4" s="1"/>
  <c r="AN421" i="4"/>
  <c r="AQ421" i="4" s="1"/>
  <c r="AF130" i="15" s="1"/>
  <c r="E464" i="4"/>
  <c r="I464" i="4" s="1"/>
  <c r="P463" i="4"/>
  <c r="AB100" i="15"/>
  <c r="E462" i="12"/>
  <c r="F462" i="12" s="1"/>
  <c r="H462" i="12" s="1"/>
  <c r="AL422" i="4"/>
  <c r="W93" i="4" l="1"/>
  <c r="Z93" i="4" s="1"/>
  <c r="AA93" i="4" s="1"/>
  <c r="AD116" i="15"/>
  <c r="T93" i="4"/>
  <c r="X93" i="4" s="1"/>
  <c r="AT421" i="4"/>
  <c r="H465" i="4"/>
  <c r="K465" i="4" s="1"/>
  <c r="L465" i="4" s="1"/>
  <c r="J464" i="4"/>
  <c r="M464" i="4" s="1"/>
  <c r="F465" i="4"/>
  <c r="E465" i="4" s="1"/>
  <c r="AO422" i="4"/>
  <c r="AP422" i="4" s="1"/>
  <c r="AI422" i="4"/>
  <c r="AM422" i="4" s="1"/>
  <c r="U94" i="4" l="1"/>
  <c r="Y93" i="4"/>
  <c r="AB93" i="4" s="1"/>
  <c r="AE93" i="4" s="1"/>
  <c r="W94" i="4"/>
  <c r="Z94" i="4" s="1"/>
  <c r="AA94" i="4" s="1"/>
  <c r="AD39" i="15"/>
  <c r="T94" i="4"/>
  <c r="X94" i="4" s="1"/>
  <c r="U95" i="4" s="1"/>
  <c r="I465" i="4"/>
  <c r="P464" i="4"/>
  <c r="AB104" i="15"/>
  <c r="E463" i="12"/>
  <c r="F463" i="12" s="1"/>
  <c r="H463" i="12" s="1"/>
  <c r="AN422" i="4"/>
  <c r="AQ422" i="4" s="1"/>
  <c r="AL423" i="4"/>
  <c r="AO423" i="4" s="1"/>
  <c r="AP423" i="4" s="1"/>
  <c r="AJ423" i="4"/>
  <c r="AI423" i="4" l="1"/>
  <c r="W95" i="4"/>
  <c r="Z95" i="4" s="1"/>
  <c r="AA95" i="4" s="1"/>
  <c r="AM423" i="4"/>
  <c r="AN423" i="4" s="1"/>
  <c r="AQ423" i="4" s="1"/>
  <c r="AF39" i="15" s="1"/>
  <c r="Y94" i="4"/>
  <c r="AB94" i="4" s="1"/>
  <c r="AD98" i="15" s="1"/>
  <c r="J465" i="4"/>
  <c r="M465" i="4" s="1"/>
  <c r="H466" i="4"/>
  <c r="K466" i="4" s="1"/>
  <c r="L466" i="4" s="1"/>
  <c r="F466" i="4"/>
  <c r="AT422" i="4"/>
  <c r="AF10" i="15"/>
  <c r="E466" i="4" l="1"/>
  <c r="I466" i="4" s="1"/>
  <c r="AT423" i="4"/>
  <c r="T95" i="4"/>
  <c r="X95" i="4" s="1"/>
  <c r="AJ424" i="4"/>
  <c r="AL424" i="4"/>
  <c r="AO424" i="4" s="1"/>
  <c r="AP424" i="4" s="1"/>
  <c r="AE94" i="4"/>
  <c r="F467" i="4"/>
  <c r="H467" i="4"/>
  <c r="K467" i="4" s="1"/>
  <c r="L467" i="4" s="1"/>
  <c r="J466" i="4"/>
  <c r="M466" i="4" s="1"/>
  <c r="AB109" i="15"/>
  <c r="P465" i="4"/>
  <c r="E464" i="12"/>
  <c r="F464" i="12" s="1"/>
  <c r="H464" i="12" s="1"/>
  <c r="W96" i="4" l="1"/>
  <c r="Z96" i="4" s="1"/>
  <c r="AA96" i="4" s="1"/>
  <c r="Y95" i="4"/>
  <c r="AB95" i="4" s="1"/>
  <c r="AE95" i="4" s="1"/>
  <c r="U96" i="4"/>
  <c r="AI424" i="4"/>
  <c r="AM424" i="4" s="1"/>
  <c r="AN424" i="4" s="1"/>
  <c r="AQ424" i="4" s="1"/>
  <c r="AT424" i="4" s="1"/>
  <c r="E465" i="12"/>
  <c r="F465" i="12" s="1"/>
  <c r="H465" i="12" s="1"/>
  <c r="AB115" i="15"/>
  <c r="P466" i="4"/>
  <c r="E467" i="4"/>
  <c r="I467" i="4" s="1"/>
  <c r="T96" i="4" l="1"/>
  <c r="X96" i="4" s="1"/>
  <c r="AD101" i="15"/>
  <c r="AF88" i="15"/>
  <c r="AJ425" i="4"/>
  <c r="AL425" i="4"/>
  <c r="AO425" i="4" s="1"/>
  <c r="AP425" i="4" s="1"/>
  <c r="J467" i="4"/>
  <c r="M467" i="4" s="1"/>
  <c r="H468" i="4"/>
  <c r="K468" i="4" s="1"/>
  <c r="L468" i="4" s="1"/>
  <c r="F468" i="4"/>
  <c r="E468" i="4" s="1"/>
  <c r="I468" i="4" s="1"/>
  <c r="W97" i="4"/>
  <c r="Z97" i="4" s="1"/>
  <c r="AA97" i="4" s="1"/>
  <c r="U97" i="4"/>
  <c r="Y96" i="4"/>
  <c r="AB96" i="4" s="1"/>
  <c r="AI425" i="4" l="1"/>
  <c r="AM425" i="4" s="1"/>
  <c r="J468" i="4"/>
  <c r="M468" i="4" s="1"/>
  <c r="F469" i="4"/>
  <c r="H469" i="4"/>
  <c r="K469" i="4" s="1"/>
  <c r="L469" i="4" s="1"/>
  <c r="AB122" i="15"/>
  <c r="P467" i="4"/>
  <c r="E466" i="12"/>
  <c r="F466" i="12" s="1"/>
  <c r="H466" i="12" s="1"/>
  <c r="AE96" i="4"/>
  <c r="AD106" i="15"/>
  <c r="T97" i="4"/>
  <c r="X97" i="4" s="1"/>
  <c r="AJ426" i="4" l="1"/>
  <c r="AL426" i="4"/>
  <c r="AO426" i="4" s="1"/>
  <c r="AP426" i="4" s="1"/>
  <c r="AN425" i="4"/>
  <c r="AQ425" i="4" s="1"/>
  <c r="E469" i="4"/>
  <c r="I469" i="4" s="1"/>
  <c r="AB126" i="15"/>
  <c r="P468" i="4"/>
  <c r="E467" i="12"/>
  <c r="F467" i="12" s="1"/>
  <c r="H467" i="12" s="1"/>
  <c r="Y97" i="4"/>
  <c r="AB97" i="4" s="1"/>
  <c r="U98" i="4"/>
  <c r="W98" i="4"/>
  <c r="Z98" i="4" s="1"/>
  <c r="AA98" i="4" s="1"/>
  <c r="AT425" i="4" l="1"/>
  <c r="AF8" i="15"/>
  <c r="AI426" i="4"/>
  <c r="AM426" i="4" s="1"/>
  <c r="J469" i="4"/>
  <c r="M469" i="4" s="1"/>
  <c r="H470" i="4"/>
  <c r="K470" i="4" s="1"/>
  <c r="L470" i="4" s="1"/>
  <c r="F470" i="4"/>
  <c r="AE97" i="4"/>
  <c r="AD113" i="15"/>
  <c r="T98" i="4"/>
  <c r="X98" i="4" s="1"/>
  <c r="Y98" i="4" s="1"/>
  <c r="AB98" i="4" s="1"/>
  <c r="E470" i="4" l="1"/>
  <c r="I470" i="4" s="1"/>
  <c r="AN426" i="4"/>
  <c r="AQ426" i="4" s="1"/>
  <c r="AL427" i="4"/>
  <c r="AO427" i="4" s="1"/>
  <c r="AP427" i="4" s="1"/>
  <c r="AJ427" i="4"/>
  <c r="J470" i="4"/>
  <c r="M470" i="4" s="1"/>
  <c r="H471" i="4"/>
  <c r="K471" i="4" s="1"/>
  <c r="L471" i="4" s="1"/>
  <c r="F471" i="4"/>
  <c r="AB132" i="15"/>
  <c r="P469" i="4"/>
  <c r="E468" i="12"/>
  <c r="F468" i="12" s="1"/>
  <c r="H468" i="12" s="1"/>
  <c r="W99" i="4"/>
  <c r="Z99" i="4" s="1"/>
  <c r="AA99" i="4" s="1"/>
  <c r="U99" i="4"/>
  <c r="AE98" i="4"/>
  <c r="AD123" i="15"/>
  <c r="AI427" i="4" l="1"/>
  <c r="AM427" i="4" s="1"/>
  <c r="AL428" i="4" s="1"/>
  <c r="AO428" i="4" s="1"/>
  <c r="AP428" i="4" s="1"/>
  <c r="AF47" i="15"/>
  <c r="AT426" i="4"/>
  <c r="E471" i="4"/>
  <c r="I471" i="4" s="1"/>
  <c r="H472" i="4" s="1"/>
  <c r="K472" i="4" s="1"/>
  <c r="L472" i="4" s="1"/>
  <c r="T99" i="4"/>
  <c r="X99" i="4" s="1"/>
  <c r="Y99" i="4" s="1"/>
  <c r="AB99" i="4" s="1"/>
  <c r="P470" i="4"/>
  <c r="E469" i="12"/>
  <c r="F469" i="12" s="1"/>
  <c r="H469" i="12" s="1"/>
  <c r="AB135" i="15"/>
  <c r="J471" i="4" l="1"/>
  <c r="M471" i="4" s="1"/>
  <c r="E470" i="12" s="1"/>
  <c r="F470" i="12" s="1"/>
  <c r="H470" i="12" s="1"/>
  <c r="F472" i="4"/>
  <c r="E472" i="4"/>
  <c r="I472" i="4" s="1"/>
  <c r="AN427" i="4"/>
  <c r="AQ427" i="4" s="1"/>
  <c r="AJ428" i="4"/>
  <c r="AI428" i="4" s="1"/>
  <c r="AM428" i="4" s="1"/>
  <c r="U100" i="4"/>
  <c r="W100" i="4"/>
  <c r="Z100" i="4" s="1"/>
  <c r="AA100" i="4" s="1"/>
  <c r="AB144" i="15"/>
  <c r="P471" i="4"/>
  <c r="AE99" i="4"/>
  <c r="AD127" i="15"/>
  <c r="T100" i="4" l="1"/>
  <c r="X100" i="4" s="1"/>
  <c r="AF76" i="15"/>
  <c r="AT427" i="4"/>
  <c r="AN428" i="4"/>
  <c r="AQ428" i="4" s="1"/>
  <c r="AJ429" i="4"/>
  <c r="AL429" i="4"/>
  <c r="AO429" i="4" s="1"/>
  <c r="AP429" i="4" s="1"/>
  <c r="F473" i="4"/>
  <c r="H473" i="4"/>
  <c r="K473" i="4" s="1"/>
  <c r="L473" i="4" s="1"/>
  <c r="J472" i="4"/>
  <c r="M472" i="4" s="1"/>
  <c r="Y100" i="4"/>
  <c r="AB100" i="4" s="1"/>
  <c r="W101" i="4"/>
  <c r="Z101" i="4" s="1"/>
  <c r="AA101" i="4" s="1"/>
  <c r="U101" i="4"/>
  <c r="AI429" i="4" l="1"/>
  <c r="AM429" i="4" s="1"/>
  <c r="AT428" i="4"/>
  <c r="AF84" i="15"/>
  <c r="P472" i="4"/>
  <c r="AB155" i="15"/>
  <c r="E471" i="12"/>
  <c r="F471" i="12" s="1"/>
  <c r="H471" i="12" s="1"/>
  <c r="E473" i="4"/>
  <c r="I473" i="4" s="1"/>
  <c r="AE100" i="4"/>
  <c r="AD130" i="15"/>
  <c r="T101" i="4"/>
  <c r="X101" i="4" s="1"/>
  <c r="AL430" i="4" l="1"/>
  <c r="AO430" i="4" s="1"/>
  <c r="AP430" i="4" s="1"/>
  <c r="AN429" i="4"/>
  <c r="AQ429" i="4" s="1"/>
  <c r="AJ430" i="4"/>
  <c r="H474" i="4"/>
  <c r="K474" i="4" s="1"/>
  <c r="L474" i="4" s="1"/>
  <c r="F474" i="4"/>
  <c r="E474" i="4" s="1"/>
  <c r="J473" i="4"/>
  <c r="M473" i="4" s="1"/>
  <c r="Y101" i="4"/>
  <c r="AB101" i="4" s="1"/>
  <c r="U102" i="4"/>
  <c r="W102" i="4"/>
  <c r="Z102" i="4" s="1"/>
  <c r="AA102" i="4" s="1"/>
  <c r="AI430" i="4" l="1"/>
  <c r="AM430" i="4" s="1"/>
  <c r="AN430" i="4"/>
  <c r="AQ430" i="4" s="1"/>
  <c r="AJ431" i="4"/>
  <c r="AL431" i="4"/>
  <c r="AO431" i="4" s="1"/>
  <c r="AP431" i="4" s="1"/>
  <c r="AT429" i="4"/>
  <c r="AF89" i="15"/>
  <c r="I474" i="4"/>
  <c r="J474" i="4" s="1"/>
  <c r="M474" i="4" s="1"/>
  <c r="E472" i="12"/>
  <c r="F472" i="12" s="1"/>
  <c r="H472" i="12" s="1"/>
  <c r="P473" i="4"/>
  <c r="AB142" i="15"/>
  <c r="AE101" i="4"/>
  <c r="AD135" i="15"/>
  <c r="T102" i="4"/>
  <c r="X102" i="4" s="1"/>
  <c r="U103" i="4" s="1"/>
  <c r="H475" i="4" l="1"/>
  <c r="K475" i="4" s="1"/>
  <c r="L475" i="4" s="1"/>
  <c r="F475" i="4"/>
  <c r="E475" i="4" s="1"/>
  <c r="AI431" i="4"/>
  <c r="AM431" i="4" s="1"/>
  <c r="AN431" i="4" s="1"/>
  <c r="AQ431" i="4" s="1"/>
  <c r="AT431" i="4" s="1"/>
  <c r="AF96" i="15"/>
  <c r="AT430" i="4"/>
  <c r="I475" i="4"/>
  <c r="J475" i="4" s="1"/>
  <c r="M475" i="4" s="1"/>
  <c r="AF103" i="15"/>
  <c r="H476" i="4"/>
  <c r="K476" i="4" s="1"/>
  <c r="L476" i="4" s="1"/>
  <c r="AB143" i="15"/>
  <c r="E473" i="12"/>
  <c r="F473" i="12" s="1"/>
  <c r="H473" i="12" s="1"/>
  <c r="P474" i="4"/>
  <c r="W103" i="4"/>
  <c r="Z103" i="4" s="1"/>
  <c r="AA103" i="4" s="1"/>
  <c r="Y102" i="4"/>
  <c r="AB102" i="4" s="1"/>
  <c r="AJ432" i="4" l="1"/>
  <c r="AL432" i="4"/>
  <c r="AO432" i="4" s="1"/>
  <c r="AP432" i="4" s="1"/>
  <c r="F476" i="4"/>
  <c r="AI432" i="4"/>
  <c r="AM432" i="4" s="1"/>
  <c r="AN432" i="4" s="1"/>
  <c r="AQ432" i="4" s="1"/>
  <c r="AF102" i="15" s="1"/>
  <c r="E476" i="4"/>
  <c r="I476" i="4" s="1"/>
  <c r="H477" i="4" s="1"/>
  <c r="K477" i="4" s="1"/>
  <c r="L477" i="4" s="1"/>
  <c r="AL433" i="4"/>
  <c r="AO433" i="4" s="1"/>
  <c r="AP433" i="4" s="1"/>
  <c r="AJ433" i="4"/>
  <c r="AI433" i="4" s="1"/>
  <c r="AM433" i="4" s="1"/>
  <c r="J476" i="4"/>
  <c r="M476" i="4" s="1"/>
  <c r="P475" i="4"/>
  <c r="AB153" i="15"/>
  <c r="E474" i="12"/>
  <c r="F474" i="12" s="1"/>
  <c r="H474" i="12" s="1"/>
  <c r="AE102" i="4"/>
  <c r="AD144" i="15"/>
  <c r="AT432" i="4"/>
  <c r="T103" i="4"/>
  <c r="X103" i="4" s="1"/>
  <c r="W104" i="4" s="1"/>
  <c r="Z104" i="4" s="1"/>
  <c r="AA104" i="4" s="1"/>
  <c r="F477" i="4" l="1"/>
  <c r="E477" i="4" s="1"/>
  <c r="I477" i="4" s="1"/>
  <c r="H478" i="4" s="1"/>
  <c r="K478" i="4" s="1"/>
  <c r="L478" i="4" s="1"/>
  <c r="F478" i="4"/>
  <c r="J477" i="4"/>
  <c r="M477" i="4" s="1"/>
  <c r="P476" i="4"/>
  <c r="AB161" i="15"/>
  <c r="E475" i="12"/>
  <c r="F475" i="12" s="1"/>
  <c r="H475" i="12" s="1"/>
  <c r="Y103" i="4"/>
  <c r="AB103" i="4" s="1"/>
  <c r="AL434" i="4"/>
  <c r="AO434" i="4" s="1"/>
  <c r="AP434" i="4" s="1"/>
  <c r="AN433" i="4"/>
  <c r="AQ433" i="4" s="1"/>
  <c r="AJ434" i="4"/>
  <c r="U104" i="4"/>
  <c r="T104" i="4" s="1"/>
  <c r="E478" i="4" l="1"/>
  <c r="I478" i="4" s="1"/>
  <c r="F479" i="4" s="1"/>
  <c r="AI434" i="4"/>
  <c r="AM434" i="4" s="1"/>
  <c r="J478" i="4"/>
  <c r="M478" i="4" s="1"/>
  <c r="AB168" i="15"/>
  <c r="E476" i="12"/>
  <c r="F476" i="12" s="1"/>
  <c r="H476" i="12" s="1"/>
  <c r="P477" i="4"/>
  <c r="AT433" i="4"/>
  <c r="AF108" i="15"/>
  <c r="AE103" i="4"/>
  <c r="AD153" i="15"/>
  <c r="X104" i="4"/>
  <c r="Y104" i="4" s="1"/>
  <c r="AB104" i="4" s="1"/>
  <c r="AL435" i="4"/>
  <c r="AO435" i="4" s="1"/>
  <c r="AP435" i="4" s="1"/>
  <c r="AJ435" i="4"/>
  <c r="AI435" i="4" s="1"/>
  <c r="AN434" i="4"/>
  <c r="AQ434" i="4" s="1"/>
  <c r="H479" i="4" l="1"/>
  <c r="K479" i="4" s="1"/>
  <c r="L479" i="4" s="1"/>
  <c r="AB177" i="15"/>
  <c r="P478" i="4"/>
  <c r="E477" i="12"/>
  <c r="F477" i="12" s="1"/>
  <c r="H477" i="12" s="1"/>
  <c r="AE104" i="4"/>
  <c r="AD161" i="15"/>
  <c r="U105" i="4"/>
  <c r="W105" i="4"/>
  <c r="Z105" i="4" s="1"/>
  <c r="AA105" i="4" s="1"/>
  <c r="AT434" i="4"/>
  <c r="AF109" i="15"/>
  <c r="AM435" i="4"/>
  <c r="AL436" i="4" s="1"/>
  <c r="AO436" i="4" s="1"/>
  <c r="AP436" i="4" s="1"/>
  <c r="E479" i="4" l="1"/>
  <c r="I479" i="4" s="1"/>
  <c r="H480" i="4" s="1"/>
  <c r="K480" i="4" s="1"/>
  <c r="L480" i="4" s="1"/>
  <c r="T105" i="4"/>
  <c r="X105" i="4" s="1"/>
  <c r="Y105" i="4" s="1"/>
  <c r="AB105" i="4" s="1"/>
  <c r="AE105" i="4" s="1"/>
  <c r="AJ436" i="4"/>
  <c r="AI436" i="4" s="1"/>
  <c r="AN435" i="4"/>
  <c r="AQ435" i="4" s="1"/>
  <c r="J479" i="4" l="1"/>
  <c r="M479" i="4" s="1"/>
  <c r="F480" i="4"/>
  <c r="E480" i="4" s="1"/>
  <c r="I480" i="4" s="1"/>
  <c r="H481" i="4" s="1"/>
  <c r="K481" i="4" s="1"/>
  <c r="L481" i="4" s="1"/>
  <c r="U106" i="4"/>
  <c r="W106" i="4"/>
  <c r="Z106" i="4" s="1"/>
  <c r="AA106" i="4" s="1"/>
  <c r="AB182" i="15"/>
  <c r="P479" i="4"/>
  <c r="E478" i="12"/>
  <c r="F478" i="12" s="1"/>
  <c r="H478" i="12" s="1"/>
  <c r="AD169" i="15"/>
  <c r="AT435" i="4"/>
  <c r="AF114" i="15"/>
  <c r="AM436" i="4"/>
  <c r="AJ437" i="4" s="1"/>
  <c r="F481" i="4" l="1"/>
  <c r="J480" i="4"/>
  <c r="M480" i="4" s="1"/>
  <c r="AL437" i="4"/>
  <c r="AO437" i="4" s="1"/>
  <c r="AP437" i="4" s="1"/>
  <c r="T106" i="4"/>
  <c r="X106" i="4" s="1"/>
  <c r="E481" i="4"/>
  <c r="I481" i="4" s="1"/>
  <c r="P480" i="4"/>
  <c r="AB192" i="15"/>
  <c r="E479" i="12"/>
  <c r="F479" i="12" s="1"/>
  <c r="H479" i="12" s="1"/>
  <c r="AN436" i="4"/>
  <c r="AQ436" i="4" s="1"/>
  <c r="AI437" i="4" l="1"/>
  <c r="W107" i="4"/>
  <c r="Z107" i="4" s="1"/>
  <c r="AA107" i="4" s="1"/>
  <c r="U107" i="4"/>
  <c r="T107" i="4" s="1"/>
  <c r="Y106" i="4"/>
  <c r="AB106" i="4" s="1"/>
  <c r="F482" i="4"/>
  <c r="J481" i="4"/>
  <c r="M481" i="4" s="1"/>
  <c r="H482" i="4"/>
  <c r="K482" i="4" s="1"/>
  <c r="L482" i="4" s="1"/>
  <c r="AT436" i="4"/>
  <c r="AF104" i="15"/>
  <c r="AM437" i="4"/>
  <c r="AL438" i="4" s="1"/>
  <c r="AO438" i="4" s="1"/>
  <c r="AP438" i="4" s="1"/>
  <c r="AE106" i="4" l="1"/>
  <c r="AD183" i="15"/>
  <c r="X107" i="4"/>
  <c r="E482" i="4"/>
  <c r="I482" i="4" s="1"/>
  <c r="AJ438" i="4"/>
  <c r="AI438" i="4" s="1"/>
  <c r="P481" i="4"/>
  <c r="AB199" i="15"/>
  <c r="E480" i="12"/>
  <c r="F480" i="12" s="1"/>
  <c r="H480" i="12" s="1"/>
  <c r="AN437" i="4"/>
  <c r="AQ437" i="4" s="1"/>
  <c r="AM438" i="4" l="1"/>
  <c r="AN438" i="4" s="1"/>
  <c r="AQ438" i="4" s="1"/>
  <c r="U108" i="4"/>
  <c r="W108" i="4"/>
  <c r="Z108" i="4" s="1"/>
  <c r="AA108" i="4" s="1"/>
  <c r="Y107" i="4"/>
  <c r="AB107" i="4" s="1"/>
  <c r="F483" i="4"/>
  <c r="H483" i="4"/>
  <c r="K483" i="4" s="1"/>
  <c r="L483" i="4" s="1"/>
  <c r="J482" i="4"/>
  <c r="M482" i="4" s="1"/>
  <c r="AT437" i="4"/>
  <c r="AF113" i="15"/>
  <c r="AJ439" i="4"/>
  <c r="AL439" i="4"/>
  <c r="AO439" i="4" s="1"/>
  <c r="AP439" i="4" s="1"/>
  <c r="AE107" i="4" l="1"/>
  <c r="AD191" i="15"/>
  <c r="T108" i="4"/>
  <c r="X108" i="4" s="1"/>
  <c r="AB210" i="15"/>
  <c r="P482" i="4"/>
  <c r="E481" i="12"/>
  <c r="F481" i="12" s="1"/>
  <c r="H481" i="12" s="1"/>
  <c r="E483" i="4"/>
  <c r="I483" i="4" s="1"/>
  <c r="AT438" i="4"/>
  <c r="AF6" i="15"/>
  <c r="AI439" i="4"/>
  <c r="AM439" i="4" s="1"/>
  <c r="AJ440" i="4" s="1"/>
  <c r="W109" i="4" l="1"/>
  <c r="Z109" i="4" s="1"/>
  <c r="AA109" i="4" s="1"/>
  <c r="Y108" i="4"/>
  <c r="AB108" i="4" s="1"/>
  <c r="U109" i="4"/>
  <c r="J483" i="4"/>
  <c r="M483" i="4" s="1"/>
  <c r="H484" i="4"/>
  <c r="K484" i="4" s="1"/>
  <c r="F484" i="4"/>
  <c r="AN439" i="4"/>
  <c r="AQ439" i="4" s="1"/>
  <c r="AL440" i="4"/>
  <c r="AO440" i="4" s="1"/>
  <c r="AP440" i="4" s="1"/>
  <c r="T109" i="4" l="1"/>
  <c r="X109" i="4" s="1"/>
  <c r="U110" i="4" s="1"/>
  <c r="E484" i="4"/>
  <c r="I484" i="4" s="1"/>
  <c r="H485" i="4" s="1"/>
  <c r="AE108" i="4"/>
  <c r="AD185" i="15"/>
  <c r="L484" i="4"/>
  <c r="P483" i="4"/>
  <c r="AB214" i="15"/>
  <c r="E482" i="12"/>
  <c r="F482" i="12" s="1"/>
  <c r="H482" i="12" s="1"/>
  <c r="AT439" i="4"/>
  <c r="AF71" i="15"/>
  <c r="AI440" i="4"/>
  <c r="AM440" i="4" s="1"/>
  <c r="AL441" i="4" s="1"/>
  <c r="AO441" i="4" s="1"/>
  <c r="AP441" i="4" s="1"/>
  <c r="J484" i="4" l="1"/>
  <c r="F485" i="4"/>
  <c r="K485" i="4"/>
  <c r="L485" i="4" s="1"/>
  <c r="W110" i="4"/>
  <c r="Z110" i="4" s="1"/>
  <c r="AA110" i="4" s="1"/>
  <c r="Y109" i="4"/>
  <c r="AB109" i="4" s="1"/>
  <c r="AE109" i="4" s="1"/>
  <c r="M484" i="4"/>
  <c r="E485" i="4"/>
  <c r="I485" i="4" s="1"/>
  <c r="AN440" i="4"/>
  <c r="AQ440" i="4" s="1"/>
  <c r="AJ441" i="4"/>
  <c r="AI441" i="4" s="1"/>
  <c r="AD184" i="15" l="1"/>
  <c r="T110" i="4"/>
  <c r="X110" i="4" s="1"/>
  <c r="Y110" i="4" s="1"/>
  <c r="AB110" i="4" s="1"/>
  <c r="AD192" i="15" s="1"/>
  <c r="AM441" i="4"/>
  <c r="AL442" i="4" s="1"/>
  <c r="AO442" i="4" s="1"/>
  <c r="AP442" i="4" s="1"/>
  <c r="U111" i="4"/>
  <c r="W111" i="4"/>
  <c r="Z111" i="4" s="1"/>
  <c r="AA111" i="4" s="1"/>
  <c r="F486" i="4"/>
  <c r="J485" i="4"/>
  <c r="M485" i="4" s="1"/>
  <c r="H486" i="4"/>
  <c r="K486" i="4" s="1"/>
  <c r="L486" i="4" s="1"/>
  <c r="E483" i="12"/>
  <c r="F483" i="12" s="1"/>
  <c r="H483" i="12" s="1"/>
  <c r="P484" i="4"/>
  <c r="AB222" i="15"/>
  <c r="AT440" i="4"/>
  <c r="AF31" i="15"/>
  <c r="AN441" i="4"/>
  <c r="AQ441" i="4" s="1"/>
  <c r="AJ442" i="4"/>
  <c r="AI442" i="4" s="1"/>
  <c r="AM442" i="4" s="1"/>
  <c r="AJ443" i="4" s="1"/>
  <c r="T111" i="4" l="1"/>
  <c r="X111" i="4" s="1"/>
  <c r="U112" i="4" s="1"/>
  <c r="AE110" i="4"/>
  <c r="AB230" i="15"/>
  <c r="P485" i="4"/>
  <c r="E484" i="12"/>
  <c r="F484" i="12" s="1"/>
  <c r="H484" i="12" s="1"/>
  <c r="E486" i="4"/>
  <c r="I486" i="4" s="1"/>
  <c r="AT441" i="4"/>
  <c r="AF58" i="15"/>
  <c r="AN442" i="4"/>
  <c r="AQ442" i="4" s="1"/>
  <c r="AL443" i="4"/>
  <c r="AO443" i="4" s="1"/>
  <c r="AP443" i="4" s="1"/>
  <c r="Y111" i="4" l="1"/>
  <c r="AB111" i="4" s="1"/>
  <c r="AE111" i="4" s="1"/>
  <c r="W112" i="4"/>
  <c r="Z112" i="4" s="1"/>
  <c r="AA112" i="4" s="1"/>
  <c r="H487" i="4"/>
  <c r="K487" i="4" s="1"/>
  <c r="L487" i="4" s="1"/>
  <c r="F487" i="4"/>
  <c r="J486" i="4"/>
  <c r="M486" i="4" s="1"/>
  <c r="AT442" i="4"/>
  <c r="AF12" i="15"/>
  <c r="AI443" i="4"/>
  <c r="AM443" i="4" s="1"/>
  <c r="AN443" i="4" s="1"/>
  <c r="AQ443" i="4" s="1"/>
  <c r="E487" i="4" l="1"/>
  <c r="AD200" i="15"/>
  <c r="T112" i="4"/>
  <c r="X112" i="4" s="1"/>
  <c r="W113" i="4" s="1"/>
  <c r="Z113" i="4" s="1"/>
  <c r="AA113" i="4" s="1"/>
  <c r="E485" i="12"/>
  <c r="F485" i="12" s="1"/>
  <c r="H485" i="12" s="1"/>
  <c r="AB238" i="15"/>
  <c r="P486" i="4"/>
  <c r="I487" i="4"/>
  <c r="AT443" i="4"/>
  <c r="AF40" i="15"/>
  <c r="AJ444" i="4"/>
  <c r="AL444" i="4"/>
  <c r="AO444" i="4" s="1"/>
  <c r="AP444" i="4" s="1"/>
  <c r="Y112" i="4" l="1"/>
  <c r="AB112" i="4" s="1"/>
  <c r="U113" i="4"/>
  <c r="J487" i="4"/>
  <c r="M487" i="4" s="1"/>
  <c r="H488" i="4"/>
  <c r="K488" i="4" s="1"/>
  <c r="L488" i="4" s="1"/>
  <c r="F488" i="4"/>
  <c r="AE112" i="4"/>
  <c r="AD208" i="15"/>
  <c r="T113" i="4"/>
  <c r="X113" i="4" s="1"/>
  <c r="W114" i="4" s="1"/>
  <c r="Z114" i="4" s="1"/>
  <c r="AA114" i="4" s="1"/>
  <c r="AI444" i="4"/>
  <c r="AM444" i="4" s="1"/>
  <c r="E488" i="4" l="1"/>
  <c r="I488" i="4" s="1"/>
  <c r="AB47" i="15"/>
  <c r="E486" i="12"/>
  <c r="F486" i="12" s="1"/>
  <c r="H486" i="12" s="1"/>
  <c r="P487" i="4"/>
  <c r="J488" i="4"/>
  <c r="M488" i="4" s="1"/>
  <c r="F489" i="4"/>
  <c r="H489" i="4"/>
  <c r="K489" i="4" s="1"/>
  <c r="L489" i="4" s="1"/>
  <c r="U114" i="4"/>
  <c r="T114" i="4" s="1"/>
  <c r="Y113" i="4"/>
  <c r="AB113" i="4" s="1"/>
  <c r="AL445" i="4"/>
  <c r="AO445" i="4" s="1"/>
  <c r="AP445" i="4" s="1"/>
  <c r="AJ445" i="4"/>
  <c r="AN444" i="4"/>
  <c r="AQ444" i="4" s="1"/>
  <c r="E489" i="4" l="1"/>
  <c r="I489" i="4" s="1"/>
  <c r="F490" i="4" s="1"/>
  <c r="E487" i="12"/>
  <c r="F487" i="12" s="1"/>
  <c r="H487" i="12" s="1"/>
  <c r="P488" i="4"/>
  <c r="AB189" i="15"/>
  <c r="X114" i="4"/>
  <c r="U115" i="4" s="1"/>
  <c r="AT444" i="4"/>
  <c r="AF49" i="15"/>
  <c r="AE113" i="4"/>
  <c r="AD216" i="15"/>
  <c r="AI445" i="4"/>
  <c r="AM445" i="4" s="1"/>
  <c r="AJ446" i="4" s="1"/>
  <c r="J489" i="4" l="1"/>
  <c r="M489" i="4" s="1"/>
  <c r="H490" i="4"/>
  <c r="K490" i="4" s="1"/>
  <c r="L490" i="4" s="1"/>
  <c r="W115" i="4"/>
  <c r="Z115" i="4" s="1"/>
  <c r="AA115" i="4" s="1"/>
  <c r="Y114" i="4"/>
  <c r="AB114" i="4" s="1"/>
  <c r="AD224" i="15" s="1"/>
  <c r="P489" i="4"/>
  <c r="AB198" i="15"/>
  <c r="E488" i="12"/>
  <c r="F488" i="12" s="1"/>
  <c r="H488" i="12" s="1"/>
  <c r="E490" i="4"/>
  <c r="I490" i="4" s="1"/>
  <c r="AL446" i="4"/>
  <c r="AO446" i="4" s="1"/>
  <c r="AP446" i="4" s="1"/>
  <c r="AN445" i="4"/>
  <c r="AQ445" i="4" s="1"/>
  <c r="AE114" i="4" l="1"/>
  <c r="T115" i="4"/>
  <c r="X115" i="4" s="1"/>
  <c r="Y115" i="4" s="1"/>
  <c r="AB115" i="4" s="1"/>
  <c r="AD231" i="15" s="1"/>
  <c r="H491" i="4"/>
  <c r="K491" i="4" s="1"/>
  <c r="L491" i="4" s="1"/>
  <c r="F491" i="4"/>
  <c r="J490" i="4"/>
  <c r="M490" i="4" s="1"/>
  <c r="AT445" i="4"/>
  <c r="AF46" i="15"/>
  <c r="AI446" i="4"/>
  <c r="AM446" i="4" s="1"/>
  <c r="AJ447" i="4" s="1"/>
  <c r="E491" i="4" l="1"/>
  <c r="AE115" i="4"/>
  <c r="U116" i="4"/>
  <c r="W116" i="4"/>
  <c r="Z116" i="4" s="1"/>
  <c r="AA116" i="4" s="1"/>
  <c r="AB209" i="15"/>
  <c r="E489" i="12"/>
  <c r="F489" i="12" s="1"/>
  <c r="H489" i="12" s="1"/>
  <c r="P490" i="4"/>
  <c r="I491" i="4"/>
  <c r="AN446" i="4"/>
  <c r="AQ446" i="4" s="1"/>
  <c r="AL447" i="4"/>
  <c r="AO447" i="4" s="1"/>
  <c r="AP447" i="4" s="1"/>
  <c r="T116" i="4" l="1"/>
  <c r="X116" i="4" s="1"/>
  <c r="W117" i="4" s="1"/>
  <c r="Z117" i="4" s="1"/>
  <c r="AA117" i="4" s="1"/>
  <c r="J491" i="4"/>
  <c r="M491" i="4" s="1"/>
  <c r="H492" i="4"/>
  <c r="K492" i="4" s="1"/>
  <c r="L492" i="4" s="1"/>
  <c r="F492" i="4"/>
  <c r="AI447" i="4"/>
  <c r="AM447" i="4" s="1"/>
  <c r="AJ448" i="4" s="1"/>
  <c r="AT446" i="4"/>
  <c r="AF18" i="15"/>
  <c r="U117" i="4" l="1"/>
  <c r="T117" i="4" s="1"/>
  <c r="Y116" i="4"/>
  <c r="AB116" i="4" s="1"/>
  <c r="E492" i="4"/>
  <c r="I492" i="4" s="1"/>
  <c r="F493" i="4" s="1"/>
  <c r="AN447" i="4"/>
  <c r="AQ447" i="4" s="1"/>
  <c r="AT447" i="4" s="1"/>
  <c r="AB217" i="15"/>
  <c r="P491" i="4"/>
  <c r="E490" i="12"/>
  <c r="F490" i="12" s="1"/>
  <c r="H490" i="12" s="1"/>
  <c r="AL448" i="4"/>
  <c r="AO448" i="4" s="1"/>
  <c r="AP448" i="4" s="1"/>
  <c r="J492" i="4" l="1"/>
  <c r="M492" i="4" s="1"/>
  <c r="H493" i="4"/>
  <c r="K493" i="4" s="1"/>
  <c r="L493" i="4" s="1"/>
  <c r="AD244" i="15"/>
  <c r="AE116" i="4"/>
  <c r="X117" i="4"/>
  <c r="AI448" i="4"/>
  <c r="AM448" i="4" s="1"/>
  <c r="AJ449" i="4" s="1"/>
  <c r="AB226" i="15"/>
  <c r="E491" i="12"/>
  <c r="F491" i="12" s="1"/>
  <c r="H491" i="12" s="1"/>
  <c r="P492" i="4"/>
  <c r="AF43" i="15"/>
  <c r="E493" i="4" l="1"/>
  <c r="I493" i="4" s="1"/>
  <c r="AL449" i="4"/>
  <c r="AO449" i="4" s="1"/>
  <c r="AP449" i="4" s="1"/>
  <c r="AN448" i="4"/>
  <c r="AQ448" i="4" s="1"/>
  <c r="AT448" i="4" s="1"/>
  <c r="U118" i="4"/>
  <c r="W118" i="4"/>
  <c r="Z118" i="4" s="1"/>
  <c r="AA118" i="4" s="1"/>
  <c r="Y117" i="4"/>
  <c r="AB117" i="4" s="1"/>
  <c r="F494" i="4"/>
  <c r="H494" i="4"/>
  <c r="K494" i="4" s="1"/>
  <c r="L494" i="4" s="1"/>
  <c r="J493" i="4"/>
  <c r="M493" i="4" s="1"/>
  <c r="AI449" i="4"/>
  <c r="AM449" i="4" l="1"/>
  <c r="AN449" i="4" s="1"/>
  <c r="AQ449" i="4" s="1"/>
  <c r="AF45" i="15"/>
  <c r="AE117" i="4"/>
  <c r="AD252" i="15"/>
  <c r="T118" i="4"/>
  <c r="X118" i="4" s="1"/>
  <c r="E492" i="12"/>
  <c r="F492" i="12" s="1"/>
  <c r="H492" i="12" s="1"/>
  <c r="AB233" i="15"/>
  <c r="P493" i="4"/>
  <c r="E494" i="4"/>
  <c r="I494" i="4" s="1"/>
  <c r="AT449" i="4"/>
  <c r="AF50" i="15"/>
  <c r="AL450" i="4"/>
  <c r="AO450" i="4" s="1"/>
  <c r="AP450" i="4" s="1"/>
  <c r="AJ450" i="4"/>
  <c r="W119" i="4" l="1"/>
  <c r="Z119" i="4" s="1"/>
  <c r="AA119" i="4" s="1"/>
  <c r="Y118" i="4"/>
  <c r="AB118" i="4" s="1"/>
  <c r="U119" i="4"/>
  <c r="AI450" i="4"/>
  <c r="AM450" i="4" s="1"/>
  <c r="AL451" i="4" s="1"/>
  <c r="AO451" i="4" s="1"/>
  <c r="AP451" i="4" s="1"/>
  <c r="H495" i="4"/>
  <c r="K495" i="4" s="1"/>
  <c r="L495" i="4" s="1"/>
  <c r="F495" i="4"/>
  <c r="E495" i="4" s="1"/>
  <c r="J494" i="4"/>
  <c r="M494" i="4" s="1"/>
  <c r="T119" i="4" l="1"/>
  <c r="X119" i="4" s="1"/>
  <c r="Y119" i="4" s="1"/>
  <c r="AB119" i="4" s="1"/>
  <c r="AD270" i="15" s="1"/>
  <c r="AJ451" i="4"/>
  <c r="AN450" i="4"/>
  <c r="AQ450" i="4" s="1"/>
  <c r="AE118" i="4"/>
  <c r="AD258" i="15"/>
  <c r="AE119" i="4"/>
  <c r="W120" i="4"/>
  <c r="Z120" i="4" s="1"/>
  <c r="AA120" i="4" s="1"/>
  <c r="U120" i="4"/>
  <c r="E493" i="12"/>
  <c r="F493" i="12" s="1"/>
  <c r="H493" i="12" s="1"/>
  <c r="P494" i="4"/>
  <c r="AB241" i="15"/>
  <c r="I495" i="4"/>
  <c r="AT450" i="4"/>
  <c r="AF48" i="15"/>
  <c r="AI451" i="4"/>
  <c r="AM451" i="4" s="1"/>
  <c r="T120" i="4" l="1"/>
  <c r="X120" i="4" s="1"/>
  <c r="U121" i="4" s="1"/>
  <c r="J495" i="4"/>
  <c r="M495" i="4" s="1"/>
  <c r="H496" i="4"/>
  <c r="K496" i="4" s="1"/>
  <c r="L496" i="4" s="1"/>
  <c r="F496" i="4"/>
  <c r="Y120" i="4"/>
  <c r="AB120" i="4" s="1"/>
  <c r="AJ452" i="4"/>
  <c r="AN451" i="4"/>
  <c r="AQ451" i="4" s="1"/>
  <c r="AL452" i="4"/>
  <c r="AO452" i="4" s="1"/>
  <c r="AP452" i="4" s="1"/>
  <c r="W121" i="4" l="1"/>
  <c r="Z121" i="4" s="1"/>
  <c r="AA121" i="4" s="1"/>
  <c r="E496" i="4"/>
  <c r="I496" i="4" s="1"/>
  <c r="J496" i="4" s="1"/>
  <c r="M496" i="4" s="1"/>
  <c r="T121" i="4"/>
  <c r="X121" i="4" s="1"/>
  <c r="AB249" i="15"/>
  <c r="E494" i="12"/>
  <c r="F494" i="12" s="1"/>
  <c r="H494" i="12" s="1"/>
  <c r="P495" i="4"/>
  <c r="AT451" i="4"/>
  <c r="AF53" i="15"/>
  <c r="AE120" i="4"/>
  <c r="AD279" i="15"/>
  <c r="AI452" i="4"/>
  <c r="AM452" i="4" s="1"/>
  <c r="AJ453" i="4" s="1"/>
  <c r="U122" i="4" l="1"/>
  <c r="W122" i="4"/>
  <c r="Z122" i="4" s="1"/>
  <c r="AA122" i="4" s="1"/>
  <c r="F497" i="4"/>
  <c r="H497" i="4"/>
  <c r="K497" i="4" s="1"/>
  <c r="L497" i="4" s="1"/>
  <c r="AB261" i="15"/>
  <c r="P496" i="4"/>
  <c r="E495" i="12"/>
  <c r="F495" i="12" s="1"/>
  <c r="H495" i="12" s="1"/>
  <c r="Y121" i="4"/>
  <c r="AB121" i="4" s="1"/>
  <c r="AD286" i="15" s="1"/>
  <c r="AL453" i="4"/>
  <c r="AO453" i="4" s="1"/>
  <c r="AP453" i="4" s="1"/>
  <c r="AN452" i="4"/>
  <c r="AQ452" i="4" s="1"/>
  <c r="T122" i="4"/>
  <c r="E497" i="4" l="1"/>
  <c r="I497" i="4" s="1"/>
  <c r="AE121" i="4"/>
  <c r="X122" i="4"/>
  <c r="Y122" i="4" s="1"/>
  <c r="AB122" i="4" s="1"/>
  <c r="AE122" i="4" s="1"/>
  <c r="AT452" i="4"/>
  <c r="AF54" i="15"/>
  <c r="AI453" i="4"/>
  <c r="AM453" i="4" s="1"/>
  <c r="AN453" i="4" s="1"/>
  <c r="AQ453" i="4" s="1"/>
  <c r="U123" i="4"/>
  <c r="W123" i="4" l="1"/>
  <c r="Z123" i="4" s="1"/>
  <c r="AA123" i="4" s="1"/>
  <c r="J497" i="4"/>
  <c r="M497" i="4" s="1"/>
  <c r="H498" i="4"/>
  <c r="K498" i="4" s="1"/>
  <c r="L498" i="4" s="1"/>
  <c r="F498" i="4"/>
  <c r="E498" i="4" s="1"/>
  <c r="I498" i="4" s="1"/>
  <c r="AD54" i="15"/>
  <c r="AT453" i="4"/>
  <c r="AF55" i="15"/>
  <c r="AL454" i="4"/>
  <c r="AO454" i="4" s="1"/>
  <c r="AP454" i="4" s="1"/>
  <c r="T123" i="4"/>
  <c r="X123" i="4" s="1"/>
  <c r="W124" i="4" s="1"/>
  <c r="Z124" i="4" s="1"/>
  <c r="AA124" i="4" s="1"/>
  <c r="AJ454" i="4"/>
  <c r="F499" i="4" l="1"/>
  <c r="J498" i="4"/>
  <c r="M498" i="4" s="1"/>
  <c r="H499" i="4"/>
  <c r="K499" i="4" s="1"/>
  <c r="L499" i="4" s="1"/>
  <c r="P497" i="4"/>
  <c r="AB271" i="15"/>
  <c r="E496" i="12"/>
  <c r="F496" i="12" s="1"/>
  <c r="H496" i="12" s="1"/>
  <c r="AI454" i="4"/>
  <c r="AM454" i="4" s="1"/>
  <c r="AJ455" i="4" s="1"/>
  <c r="Y123" i="4"/>
  <c r="AB123" i="4" s="1"/>
  <c r="U124" i="4"/>
  <c r="T124" i="4" s="1"/>
  <c r="E497" i="12" l="1"/>
  <c r="F497" i="12" s="1"/>
  <c r="H497" i="12" s="1"/>
  <c r="P498" i="4"/>
  <c r="AB278" i="15"/>
  <c r="E499" i="4"/>
  <c r="I499" i="4" s="1"/>
  <c r="AE123" i="4"/>
  <c r="AD230" i="15"/>
  <c r="X124" i="4"/>
  <c r="U125" i="4" s="1"/>
  <c r="AN454" i="4"/>
  <c r="AQ454" i="4" s="1"/>
  <c r="AL455" i="4"/>
  <c r="AO455" i="4" s="1"/>
  <c r="AP455" i="4" s="1"/>
  <c r="F500" i="4" l="1"/>
  <c r="H500" i="4"/>
  <c r="K500" i="4" s="1"/>
  <c r="L500" i="4" s="1"/>
  <c r="J499" i="4"/>
  <c r="M499" i="4" s="1"/>
  <c r="AT454" i="4"/>
  <c r="AF59" i="15"/>
  <c r="Y124" i="4"/>
  <c r="AB124" i="4" s="1"/>
  <c r="W125" i="4"/>
  <c r="Z125" i="4" s="1"/>
  <c r="AA125" i="4" s="1"/>
  <c r="AI455" i="4"/>
  <c r="AM455" i="4" s="1"/>
  <c r="AJ456" i="4" s="1"/>
  <c r="E498" i="12" l="1"/>
  <c r="F498" i="12" s="1"/>
  <c r="H498" i="12" s="1"/>
  <c r="AB285" i="15"/>
  <c r="P499" i="4"/>
  <c r="E500" i="4"/>
  <c r="I500" i="4" s="1"/>
  <c r="AE124" i="4"/>
  <c r="AD239" i="15"/>
  <c r="AL456" i="4"/>
  <c r="AO456" i="4" s="1"/>
  <c r="AP456" i="4" s="1"/>
  <c r="T125" i="4"/>
  <c r="X125" i="4" s="1"/>
  <c r="Y125" i="4" s="1"/>
  <c r="AB125" i="4" s="1"/>
  <c r="AN455" i="4"/>
  <c r="AQ455" i="4" s="1"/>
  <c r="F501" i="4" l="1"/>
  <c r="H501" i="4"/>
  <c r="K501" i="4" s="1"/>
  <c r="L501" i="4" s="1"/>
  <c r="J500" i="4"/>
  <c r="M500" i="4" s="1"/>
  <c r="AI456" i="4"/>
  <c r="AM456" i="4" s="1"/>
  <c r="AJ457" i="4" s="1"/>
  <c r="AE125" i="4"/>
  <c r="AD251" i="15"/>
  <c r="W126" i="4"/>
  <c r="Z126" i="4" s="1"/>
  <c r="AA126" i="4" s="1"/>
  <c r="AT455" i="4"/>
  <c r="AF65" i="15"/>
  <c r="U126" i="4"/>
  <c r="AB289" i="15" l="1"/>
  <c r="P500" i="4"/>
  <c r="E499" i="12"/>
  <c r="F499" i="12" s="1"/>
  <c r="H499" i="12" s="1"/>
  <c r="E501" i="4"/>
  <c r="I501" i="4" s="1"/>
  <c r="T126" i="4"/>
  <c r="X126" i="4" s="1"/>
  <c r="W127" i="4" s="1"/>
  <c r="Z127" i="4" s="1"/>
  <c r="AA127" i="4" s="1"/>
  <c r="AL457" i="4"/>
  <c r="AO457" i="4" s="1"/>
  <c r="AP457" i="4" s="1"/>
  <c r="AN456" i="4"/>
  <c r="AQ456" i="4" s="1"/>
  <c r="F502" i="4" l="1"/>
  <c r="H502" i="4"/>
  <c r="K502" i="4" s="1"/>
  <c r="L502" i="4" s="1"/>
  <c r="J501" i="4"/>
  <c r="M501" i="4" s="1"/>
  <c r="Y126" i="4"/>
  <c r="AB126" i="4" s="1"/>
  <c r="AD265" i="15" s="1"/>
  <c r="U127" i="4"/>
  <c r="T127" i="4" s="1"/>
  <c r="AI457" i="4"/>
  <c r="AM457" i="4" s="1"/>
  <c r="AN457" i="4" s="1"/>
  <c r="AQ457" i="4" s="1"/>
  <c r="AT456" i="4"/>
  <c r="AF72" i="15"/>
  <c r="AE126" i="4" l="1"/>
  <c r="E500" i="12"/>
  <c r="F500" i="12" s="1"/>
  <c r="H500" i="12" s="1"/>
  <c r="P501" i="4"/>
  <c r="AB295" i="15"/>
  <c r="E502" i="4"/>
  <c r="I502" i="4" s="1"/>
  <c r="X127" i="4"/>
  <c r="Y127" i="4" s="1"/>
  <c r="AB127" i="4" s="1"/>
  <c r="AD273" i="15" s="1"/>
  <c r="AL458" i="4"/>
  <c r="AO458" i="4" s="1"/>
  <c r="AP458" i="4" s="1"/>
  <c r="AJ458" i="4"/>
  <c r="AI458" i="4" s="1"/>
  <c r="AM458" i="4" s="1"/>
  <c r="AT457" i="4"/>
  <c r="AF80" i="15"/>
  <c r="U128" i="4" l="1"/>
  <c r="AE127" i="4"/>
  <c r="J502" i="4"/>
  <c r="M502" i="4" s="1"/>
  <c r="H503" i="4"/>
  <c r="K503" i="4" s="1"/>
  <c r="L503" i="4" s="1"/>
  <c r="F503" i="4"/>
  <c r="E503" i="4" s="1"/>
  <c r="I503" i="4" s="1"/>
  <c r="W128" i="4"/>
  <c r="Z128" i="4" s="1"/>
  <c r="AA128" i="4" s="1"/>
  <c r="AN458" i="4"/>
  <c r="AQ458" i="4" s="1"/>
  <c r="AL459" i="4"/>
  <c r="AO459" i="4" s="1"/>
  <c r="AP459" i="4" s="1"/>
  <c r="AJ459" i="4"/>
  <c r="T128" i="4" l="1"/>
  <c r="X128" i="4" s="1"/>
  <c r="J503" i="4"/>
  <c r="M503" i="4" s="1"/>
  <c r="F504" i="4"/>
  <c r="H504" i="4"/>
  <c r="K504" i="4" s="1"/>
  <c r="L504" i="4" s="1"/>
  <c r="Y128" i="4"/>
  <c r="AB128" i="4" s="1"/>
  <c r="AE128" i="4" s="1"/>
  <c r="P502" i="4"/>
  <c r="AB300" i="15"/>
  <c r="E501" i="12"/>
  <c r="F501" i="12" s="1"/>
  <c r="H501" i="12" s="1"/>
  <c r="AT458" i="4"/>
  <c r="AF33" i="15"/>
  <c r="AI459" i="4"/>
  <c r="AM459" i="4" s="1"/>
  <c r="E504" i="4" l="1"/>
  <c r="I504" i="4" s="1"/>
  <c r="AD281" i="15"/>
  <c r="W129" i="4"/>
  <c r="Z129" i="4" s="1"/>
  <c r="AA129" i="4" s="1"/>
  <c r="U129" i="4"/>
  <c r="T129" i="4" s="1"/>
  <c r="X129" i="4" s="1"/>
  <c r="W130" i="4" s="1"/>
  <c r="Z130" i="4" s="1"/>
  <c r="AA130" i="4" s="1"/>
  <c r="H505" i="4"/>
  <c r="K505" i="4" s="1"/>
  <c r="L505" i="4" s="1"/>
  <c r="F505" i="4"/>
  <c r="E505" i="4" s="1"/>
  <c r="J504" i="4"/>
  <c r="M504" i="4" s="1"/>
  <c r="E502" i="12"/>
  <c r="F502" i="12" s="1"/>
  <c r="H502" i="12" s="1"/>
  <c r="P503" i="4"/>
  <c r="AB307" i="15"/>
  <c r="AJ460" i="4"/>
  <c r="AN459" i="4"/>
  <c r="AQ459" i="4" s="1"/>
  <c r="AL460" i="4"/>
  <c r="AO460" i="4" s="1"/>
  <c r="AP460" i="4" s="1"/>
  <c r="U130" i="4"/>
  <c r="T130" i="4" s="1"/>
  <c r="Y129" i="4"/>
  <c r="AB129" i="4" s="1"/>
  <c r="P504" i="4" l="1"/>
  <c r="AB318" i="15"/>
  <c r="E503" i="12"/>
  <c r="F503" i="12" s="1"/>
  <c r="H503" i="12" s="1"/>
  <c r="I505" i="4"/>
  <c r="AT459" i="4"/>
  <c r="AF63" i="15"/>
  <c r="AE129" i="4"/>
  <c r="AD287" i="15"/>
  <c r="X130" i="4"/>
  <c r="Y130" i="4" s="1"/>
  <c r="AB130" i="4" s="1"/>
  <c r="AI460" i="4"/>
  <c r="AM460" i="4" s="1"/>
  <c r="F506" i="4" l="1"/>
  <c r="H506" i="4"/>
  <c r="K506" i="4" s="1"/>
  <c r="L506" i="4" s="1"/>
  <c r="J505" i="4"/>
  <c r="M505" i="4" s="1"/>
  <c r="AE130" i="4"/>
  <c r="AD294" i="15"/>
  <c r="W131" i="4"/>
  <c r="Z131" i="4" s="1"/>
  <c r="AA131" i="4" s="1"/>
  <c r="U131" i="4"/>
  <c r="T131" i="4" s="1"/>
  <c r="X131" i="4" s="1"/>
  <c r="AN460" i="4"/>
  <c r="AQ460" i="4" s="1"/>
  <c r="AJ461" i="4"/>
  <c r="AL461" i="4"/>
  <c r="AO461" i="4" s="1"/>
  <c r="AP461" i="4" s="1"/>
  <c r="AB330" i="15" l="1"/>
  <c r="P505" i="4"/>
  <c r="E504" i="12"/>
  <c r="F504" i="12" s="1"/>
  <c r="H504" i="12" s="1"/>
  <c r="E506" i="4"/>
  <c r="I506" i="4" s="1"/>
  <c r="AT460" i="4"/>
  <c r="AF66" i="15"/>
  <c r="AI461" i="4"/>
  <c r="AM461" i="4" s="1"/>
  <c r="Y131" i="4"/>
  <c r="AB131" i="4" s="1"/>
  <c r="U132" i="4"/>
  <c r="W132" i="4"/>
  <c r="Z132" i="4" s="1"/>
  <c r="AA132" i="4" s="1"/>
  <c r="H507" i="4" l="1"/>
  <c r="K507" i="4" s="1"/>
  <c r="L507" i="4" s="1"/>
  <c r="F507" i="4"/>
  <c r="E507" i="4" s="1"/>
  <c r="J506" i="4"/>
  <c r="M506" i="4" s="1"/>
  <c r="AE131" i="4"/>
  <c r="AD299" i="15"/>
  <c r="AJ462" i="4"/>
  <c r="AN461" i="4"/>
  <c r="AQ461" i="4" s="1"/>
  <c r="AL462" i="4"/>
  <c r="AO462" i="4" s="1"/>
  <c r="AP462" i="4" s="1"/>
  <c r="T132" i="4"/>
  <c r="X132" i="4" s="1"/>
  <c r="U133" i="4" s="1"/>
  <c r="AB340" i="15" l="1"/>
  <c r="P506" i="4"/>
  <c r="E505" i="12"/>
  <c r="F505" i="12" s="1"/>
  <c r="H505" i="12" s="1"/>
  <c r="I507" i="4"/>
  <c r="AT461" i="4"/>
  <c r="AF73" i="15"/>
  <c r="AI462" i="4"/>
  <c r="AM462" i="4" s="1"/>
  <c r="Y132" i="4"/>
  <c r="AB132" i="4" s="1"/>
  <c r="W133" i="4"/>
  <c r="Z133" i="4" s="1"/>
  <c r="AA133" i="4" s="1"/>
  <c r="H508" i="4" l="1"/>
  <c r="K508" i="4" s="1"/>
  <c r="L508" i="4" s="1"/>
  <c r="F508" i="4"/>
  <c r="E508" i="4" s="1"/>
  <c r="J507" i="4"/>
  <c r="M507" i="4" s="1"/>
  <c r="AE132" i="4"/>
  <c r="AD311" i="15"/>
  <c r="AL463" i="4"/>
  <c r="AO463" i="4" s="1"/>
  <c r="AP463" i="4" s="1"/>
  <c r="AN462" i="4"/>
  <c r="AQ462" i="4" s="1"/>
  <c r="AJ463" i="4"/>
  <c r="T133" i="4"/>
  <c r="X133" i="4" s="1"/>
  <c r="Y133" i="4" s="1"/>
  <c r="AB133" i="4" s="1"/>
  <c r="P507" i="4" l="1"/>
  <c r="AB351" i="15"/>
  <c r="E506" i="12"/>
  <c r="F506" i="12" s="1"/>
  <c r="H506" i="12" s="1"/>
  <c r="I508" i="4"/>
  <c r="AE133" i="4"/>
  <c r="AD322" i="15"/>
  <c r="AT462" i="4"/>
  <c r="AF81" i="15"/>
  <c r="AI463" i="4"/>
  <c r="AM463" i="4" s="1"/>
  <c r="W134" i="4"/>
  <c r="Z134" i="4" s="1"/>
  <c r="AA134" i="4" s="1"/>
  <c r="U134" i="4"/>
  <c r="F509" i="4" l="1"/>
  <c r="J508" i="4"/>
  <c r="M508" i="4" s="1"/>
  <c r="H509" i="4"/>
  <c r="K509" i="4" s="1"/>
  <c r="L509" i="4" s="1"/>
  <c r="AN463" i="4"/>
  <c r="AQ463" i="4" s="1"/>
  <c r="AL464" i="4"/>
  <c r="AO464" i="4" s="1"/>
  <c r="AP464" i="4" s="1"/>
  <c r="AJ464" i="4"/>
  <c r="T134" i="4"/>
  <c r="X134" i="4" s="1"/>
  <c r="U135" i="4" s="1"/>
  <c r="AB358" i="15" l="1"/>
  <c r="E507" i="12"/>
  <c r="F507" i="12" s="1"/>
  <c r="H507" i="12" s="1"/>
  <c r="P508" i="4"/>
  <c r="E509" i="4"/>
  <c r="I509" i="4" s="1"/>
  <c r="AT463" i="4"/>
  <c r="AF86" i="15"/>
  <c r="AI464" i="4"/>
  <c r="AM464" i="4" s="1"/>
  <c r="Y134" i="4"/>
  <c r="AB134" i="4" s="1"/>
  <c r="W135" i="4"/>
  <c r="Z135" i="4" s="1"/>
  <c r="AA135" i="4" s="1"/>
  <c r="J509" i="4" l="1"/>
  <c r="M509" i="4" s="1"/>
  <c r="F510" i="4"/>
  <c r="H510" i="4"/>
  <c r="K510" i="4" s="1"/>
  <c r="L510" i="4" s="1"/>
  <c r="AE134" i="4"/>
  <c r="AD334" i="15"/>
  <c r="AL465" i="4"/>
  <c r="AO465" i="4" s="1"/>
  <c r="AP465" i="4" s="1"/>
  <c r="AN464" i="4"/>
  <c r="AQ464" i="4" s="1"/>
  <c r="AJ465" i="4"/>
  <c r="T135" i="4"/>
  <c r="X135" i="4" s="1"/>
  <c r="U136" i="4" s="1"/>
  <c r="E510" i="4" l="1"/>
  <c r="I510" i="4" s="1"/>
  <c r="P509" i="4"/>
  <c r="AB367" i="15"/>
  <c r="E508" i="12"/>
  <c r="F508" i="12" s="1"/>
  <c r="H508" i="12" s="1"/>
  <c r="AT464" i="4"/>
  <c r="AF94" i="15"/>
  <c r="AI465" i="4"/>
  <c r="AM465" i="4" s="1"/>
  <c r="AJ466" i="4" s="1"/>
  <c r="Y135" i="4"/>
  <c r="AB135" i="4" s="1"/>
  <c r="W136" i="4"/>
  <c r="Z136" i="4" s="1"/>
  <c r="AA136" i="4" s="1"/>
  <c r="H511" i="4" l="1"/>
  <c r="K511" i="4" s="1"/>
  <c r="L511" i="4" s="1"/>
  <c r="F511" i="4"/>
  <c r="E511" i="4" s="1"/>
  <c r="I511" i="4" s="1"/>
  <c r="J510" i="4"/>
  <c r="M510" i="4" s="1"/>
  <c r="AE135" i="4"/>
  <c r="AD343" i="15"/>
  <c r="AL466" i="4"/>
  <c r="AO466" i="4" s="1"/>
  <c r="AP466" i="4" s="1"/>
  <c r="AN465" i="4"/>
  <c r="AQ465" i="4" s="1"/>
  <c r="T136" i="4"/>
  <c r="X136" i="4" s="1"/>
  <c r="U137" i="4" s="1"/>
  <c r="E509" i="12" l="1"/>
  <c r="F509" i="12" s="1"/>
  <c r="H509" i="12" s="1"/>
  <c r="AB378" i="15"/>
  <c r="P510" i="4"/>
  <c r="J511" i="4"/>
  <c r="M511" i="4" s="1"/>
  <c r="F512" i="4"/>
  <c r="H512" i="4"/>
  <c r="K512" i="4" s="1"/>
  <c r="L512" i="4" s="1"/>
  <c r="AT465" i="4"/>
  <c r="AF98" i="15"/>
  <c r="AI466" i="4"/>
  <c r="AM466" i="4" s="1"/>
  <c r="AN466" i="4" s="1"/>
  <c r="AQ466" i="4" s="1"/>
  <c r="W137" i="4"/>
  <c r="Z137" i="4" s="1"/>
  <c r="AA137" i="4" s="1"/>
  <c r="Y136" i="4"/>
  <c r="AB136" i="4" s="1"/>
  <c r="E512" i="4" l="1"/>
  <c r="I512" i="4" s="1"/>
  <c r="AB383" i="15"/>
  <c r="E510" i="12"/>
  <c r="F510" i="12" s="1"/>
  <c r="H510" i="12" s="1"/>
  <c r="P511" i="4"/>
  <c r="AE136" i="4"/>
  <c r="AD355" i="15"/>
  <c r="AT466" i="4"/>
  <c r="AF105" i="15"/>
  <c r="AJ467" i="4"/>
  <c r="AL467" i="4"/>
  <c r="AO467" i="4" s="1"/>
  <c r="AP467" i="4" s="1"/>
  <c r="T137" i="4"/>
  <c r="X137" i="4" s="1"/>
  <c r="W138" i="4" s="1"/>
  <c r="Z138" i="4" s="1"/>
  <c r="F513" i="4" l="1"/>
  <c r="H513" i="4"/>
  <c r="K513" i="4" s="1"/>
  <c r="L513" i="4" s="1"/>
  <c r="J512" i="4"/>
  <c r="M512" i="4" s="1"/>
  <c r="AI467" i="4"/>
  <c r="AM467" i="4" s="1"/>
  <c r="AN467" i="4" s="1"/>
  <c r="AQ467" i="4" s="1"/>
  <c r="AF111" i="15" s="1"/>
  <c r="U138" i="4"/>
  <c r="T138" i="4" s="1"/>
  <c r="Y137" i="4"/>
  <c r="AB137" i="4" s="1"/>
  <c r="AA138" i="4"/>
  <c r="E511" i="12" l="1"/>
  <c r="F511" i="12" s="1"/>
  <c r="H511" i="12" s="1"/>
  <c r="AB386" i="15"/>
  <c r="P512" i="4"/>
  <c r="E513" i="4"/>
  <c r="I513" i="4" s="1"/>
  <c r="AL468" i="4"/>
  <c r="AO468" i="4" s="1"/>
  <c r="AP468" i="4" s="1"/>
  <c r="AJ468" i="4"/>
  <c r="AT467" i="4"/>
  <c r="AE137" i="4"/>
  <c r="AD371" i="15"/>
  <c r="X138" i="4"/>
  <c r="Y138" i="4" s="1"/>
  <c r="AB138" i="4" s="1"/>
  <c r="F514" i="4" l="1"/>
  <c r="H514" i="4"/>
  <c r="K514" i="4" s="1"/>
  <c r="L514" i="4" s="1"/>
  <c r="J513" i="4"/>
  <c r="M513" i="4" s="1"/>
  <c r="AI468" i="4"/>
  <c r="AM468" i="4" s="1"/>
  <c r="AJ469" i="4" s="1"/>
  <c r="AE138" i="4"/>
  <c r="AD383" i="15"/>
  <c r="W139" i="4"/>
  <c r="Z139" i="4" s="1"/>
  <c r="AA139" i="4" s="1"/>
  <c r="AL469" i="4"/>
  <c r="AO469" i="4" s="1"/>
  <c r="AP469" i="4" s="1"/>
  <c r="U139" i="4"/>
  <c r="AN468" i="4" l="1"/>
  <c r="AQ468" i="4" s="1"/>
  <c r="AF115" i="15" s="1"/>
  <c r="AB388" i="15"/>
  <c r="E512" i="12"/>
  <c r="F512" i="12" s="1"/>
  <c r="H512" i="12" s="1"/>
  <c r="P513" i="4"/>
  <c r="E514" i="4"/>
  <c r="I514" i="4" s="1"/>
  <c r="AT468" i="4"/>
  <c r="AI469" i="4"/>
  <c r="AM469" i="4" s="1"/>
  <c r="AN469" i="4" s="1"/>
  <c r="AQ469" i="4" s="1"/>
  <c r="T139" i="4"/>
  <c r="X139" i="4" s="1"/>
  <c r="Y139" i="4" s="1"/>
  <c r="AB139" i="4" s="1"/>
  <c r="F515" i="4" l="1"/>
  <c r="H515" i="4"/>
  <c r="K515" i="4" s="1"/>
  <c r="L515" i="4" s="1"/>
  <c r="J514" i="4"/>
  <c r="M514" i="4" s="1"/>
  <c r="AJ470" i="4"/>
  <c r="AL470" i="4"/>
  <c r="AO470" i="4" s="1"/>
  <c r="AP470" i="4" s="1"/>
  <c r="AT469" i="4"/>
  <c r="AF121" i="15"/>
  <c r="AE139" i="4"/>
  <c r="AD396" i="15"/>
  <c r="U140" i="4"/>
  <c r="W140" i="4"/>
  <c r="Z140" i="4" s="1"/>
  <c r="AA140" i="4" s="1"/>
  <c r="AB393" i="15" l="1"/>
  <c r="P514" i="4"/>
  <c r="E513" i="12"/>
  <c r="F513" i="12" s="1"/>
  <c r="H513" i="12" s="1"/>
  <c r="E515" i="4"/>
  <c r="I515" i="4" s="1"/>
  <c r="AI470" i="4"/>
  <c r="AM470" i="4" s="1"/>
  <c r="AJ471" i="4" s="1"/>
  <c r="T140" i="4"/>
  <c r="X140" i="4" s="1"/>
  <c r="U141" i="4" s="1"/>
  <c r="AL471" i="4" l="1"/>
  <c r="AO471" i="4" s="1"/>
  <c r="AP471" i="4" s="1"/>
  <c r="AN470" i="4"/>
  <c r="AQ470" i="4" s="1"/>
  <c r="AF126" i="15" s="1"/>
  <c r="H516" i="4"/>
  <c r="K516" i="4" s="1"/>
  <c r="L516" i="4" s="1"/>
  <c r="J515" i="4"/>
  <c r="M515" i="4" s="1"/>
  <c r="F516" i="4"/>
  <c r="E516" i="4" s="1"/>
  <c r="I516" i="4" s="1"/>
  <c r="W141" i="4"/>
  <c r="Z141" i="4" s="1"/>
  <c r="AA141" i="4" s="1"/>
  <c r="Y140" i="4"/>
  <c r="AB140" i="4" s="1"/>
  <c r="AD407" i="15" s="1"/>
  <c r="AT470" i="4"/>
  <c r="AI471" i="4"/>
  <c r="AM471" i="4" s="1"/>
  <c r="AJ472" i="4" s="1"/>
  <c r="F517" i="4" l="1"/>
  <c r="J516" i="4"/>
  <c r="M516" i="4" s="1"/>
  <c r="H517" i="4"/>
  <c r="K517" i="4" s="1"/>
  <c r="L517" i="4" s="1"/>
  <c r="AB395" i="15"/>
  <c r="E514" i="12"/>
  <c r="F514" i="12" s="1"/>
  <c r="H514" i="12" s="1"/>
  <c r="P515" i="4"/>
  <c r="T141" i="4"/>
  <c r="X141" i="4" s="1"/>
  <c r="AE140" i="4"/>
  <c r="AL472" i="4"/>
  <c r="AO472" i="4" s="1"/>
  <c r="AP472" i="4" s="1"/>
  <c r="AN471" i="4"/>
  <c r="AQ471" i="4" s="1"/>
  <c r="P516" i="4" l="1"/>
  <c r="AB400" i="15"/>
  <c r="E515" i="12"/>
  <c r="F515" i="12" s="1"/>
  <c r="H515" i="12" s="1"/>
  <c r="E517" i="4"/>
  <c r="I517" i="4" s="1"/>
  <c r="Y141" i="4"/>
  <c r="AB141" i="4" s="1"/>
  <c r="W142" i="4"/>
  <c r="Z142" i="4" s="1"/>
  <c r="AA142" i="4" s="1"/>
  <c r="U142" i="4"/>
  <c r="AT471" i="4"/>
  <c r="AF133" i="15"/>
  <c r="AI472" i="4"/>
  <c r="AM472" i="4" s="1"/>
  <c r="AN472" i="4" s="1"/>
  <c r="AQ472" i="4" s="1"/>
  <c r="H518" i="4" l="1"/>
  <c r="K518" i="4" s="1"/>
  <c r="L518" i="4" s="1"/>
  <c r="J517" i="4"/>
  <c r="M517" i="4" s="1"/>
  <c r="F518" i="4"/>
  <c r="E518" i="4" s="1"/>
  <c r="I518" i="4" s="1"/>
  <c r="T142" i="4"/>
  <c r="X142" i="4" s="1"/>
  <c r="Y142" i="4" s="1"/>
  <c r="AB142" i="4" s="1"/>
  <c r="W143" i="4"/>
  <c r="Z143" i="4" s="1"/>
  <c r="AA143" i="4" s="1"/>
  <c r="AE141" i="4"/>
  <c r="AD417" i="15"/>
  <c r="AJ473" i="4"/>
  <c r="AL473" i="4"/>
  <c r="AO473" i="4" s="1"/>
  <c r="AP473" i="4" s="1"/>
  <c r="AT472" i="4"/>
  <c r="AF143" i="15"/>
  <c r="U143" i="4" l="1"/>
  <c r="H519" i="4"/>
  <c r="K519" i="4" s="1"/>
  <c r="L519" i="4" s="1"/>
  <c r="J518" i="4"/>
  <c r="M518" i="4" s="1"/>
  <c r="F519" i="4"/>
  <c r="E519" i="4" s="1"/>
  <c r="I519" i="4" s="1"/>
  <c r="AB403" i="15"/>
  <c r="P517" i="4"/>
  <c r="E516" i="12"/>
  <c r="F516" i="12" s="1"/>
  <c r="H516" i="12" s="1"/>
  <c r="AI473" i="4"/>
  <c r="AM473" i="4" s="1"/>
  <c r="AJ474" i="4" s="1"/>
  <c r="T143" i="4"/>
  <c r="X143" i="4" s="1"/>
  <c r="AE142" i="4"/>
  <c r="AD424" i="15"/>
  <c r="AL474" i="4" l="1"/>
  <c r="AO474" i="4" s="1"/>
  <c r="AP474" i="4" s="1"/>
  <c r="AN473" i="4"/>
  <c r="AQ473" i="4" s="1"/>
  <c r="AF137" i="15" s="1"/>
  <c r="J519" i="4"/>
  <c r="M519" i="4" s="1"/>
  <c r="F520" i="4"/>
  <c r="H520" i="4"/>
  <c r="K520" i="4" s="1"/>
  <c r="L520" i="4" s="1"/>
  <c r="E517" i="12"/>
  <c r="F517" i="12" s="1"/>
  <c r="H517" i="12" s="1"/>
  <c r="AB407" i="15"/>
  <c r="P518" i="4"/>
  <c r="Y143" i="4"/>
  <c r="AB143" i="4" s="1"/>
  <c r="W144" i="4"/>
  <c r="Z144" i="4" s="1"/>
  <c r="AA144" i="4" s="1"/>
  <c r="U144" i="4"/>
  <c r="AT473" i="4"/>
  <c r="AI474" i="4"/>
  <c r="AM474" i="4" s="1"/>
  <c r="AJ475" i="4" s="1"/>
  <c r="T144" i="4" l="1"/>
  <c r="X144" i="4" s="1"/>
  <c r="Y144" i="4" s="1"/>
  <c r="AB144" i="4" s="1"/>
  <c r="AE144" i="4" s="1"/>
  <c r="E518" i="12"/>
  <c r="F518" i="12" s="1"/>
  <c r="H518" i="12" s="1"/>
  <c r="AB411" i="15"/>
  <c r="P519" i="4"/>
  <c r="E520" i="4"/>
  <c r="I520" i="4" s="1"/>
  <c r="W145" i="4"/>
  <c r="Z145" i="4" s="1"/>
  <c r="AA145" i="4" s="1"/>
  <c r="U145" i="4"/>
  <c r="T145" i="4" s="1"/>
  <c r="X145" i="4" s="1"/>
  <c r="Y145" i="4" s="1"/>
  <c r="AB145" i="4" s="1"/>
  <c r="AD433" i="15"/>
  <c r="AE143" i="4"/>
  <c r="AD430" i="15"/>
  <c r="AN474" i="4"/>
  <c r="AQ474" i="4" s="1"/>
  <c r="AL475" i="4"/>
  <c r="AO475" i="4" s="1"/>
  <c r="AP475" i="4" s="1"/>
  <c r="J520" i="4" l="1"/>
  <c r="M520" i="4" s="1"/>
  <c r="H521" i="4"/>
  <c r="K521" i="4" s="1"/>
  <c r="L521" i="4" s="1"/>
  <c r="F521" i="4"/>
  <c r="E521" i="4" s="1"/>
  <c r="I521" i="4" s="1"/>
  <c r="AT474" i="4"/>
  <c r="AF139" i="15"/>
  <c r="AE145" i="4"/>
  <c r="AD436" i="15"/>
  <c r="AI475" i="4"/>
  <c r="AM475" i="4" s="1"/>
  <c r="AJ476" i="4" s="1"/>
  <c r="W146" i="4"/>
  <c r="Z146" i="4" s="1"/>
  <c r="AA146" i="4" s="1"/>
  <c r="U146" i="4"/>
  <c r="H522" i="4" l="1"/>
  <c r="K522" i="4" s="1"/>
  <c r="L522" i="4" s="1"/>
  <c r="F522" i="4"/>
  <c r="E522" i="4" s="1"/>
  <c r="J521" i="4"/>
  <c r="M521" i="4" s="1"/>
  <c r="AB413" i="15"/>
  <c r="P520" i="4"/>
  <c r="E519" i="12"/>
  <c r="F519" i="12" s="1"/>
  <c r="H519" i="12" s="1"/>
  <c r="AN475" i="4"/>
  <c r="AQ475" i="4" s="1"/>
  <c r="AL476" i="4"/>
  <c r="AO476" i="4" s="1"/>
  <c r="AP476" i="4" s="1"/>
  <c r="T146" i="4"/>
  <c r="X146" i="4" s="1"/>
  <c r="W147" i="4" s="1"/>
  <c r="Z147" i="4" s="1"/>
  <c r="AA147" i="4" s="1"/>
  <c r="P521" i="4" l="1"/>
  <c r="AB418" i="15"/>
  <c r="E520" i="12"/>
  <c r="F520" i="12" s="1"/>
  <c r="H520" i="12" s="1"/>
  <c r="I522" i="4"/>
  <c r="AT475" i="4"/>
  <c r="AF147" i="15"/>
  <c r="AI476" i="4"/>
  <c r="AM476" i="4" s="1"/>
  <c r="AN476" i="4" s="1"/>
  <c r="AQ476" i="4" s="1"/>
  <c r="U147" i="4"/>
  <c r="T147" i="4" s="1"/>
  <c r="Y146" i="4"/>
  <c r="AB146" i="4" s="1"/>
  <c r="F523" i="4" l="1"/>
  <c r="J522" i="4"/>
  <c r="M522" i="4" s="1"/>
  <c r="H523" i="4"/>
  <c r="K523" i="4" s="1"/>
  <c r="L523" i="4" s="1"/>
  <c r="AE146" i="4"/>
  <c r="AD439" i="15"/>
  <c r="AT476" i="4"/>
  <c r="AF154" i="15"/>
  <c r="AL477" i="4"/>
  <c r="AO477" i="4" s="1"/>
  <c r="AP477" i="4" s="1"/>
  <c r="AJ477" i="4"/>
  <c r="X147" i="4"/>
  <c r="P522" i="4" l="1"/>
  <c r="AB422" i="15"/>
  <c r="E521" i="12"/>
  <c r="F521" i="12" s="1"/>
  <c r="H521" i="12" s="1"/>
  <c r="E523" i="4"/>
  <c r="I523" i="4" s="1"/>
  <c r="AI477" i="4"/>
  <c r="AM477" i="4" s="1"/>
  <c r="AL478" i="4" s="1"/>
  <c r="AO478" i="4" s="1"/>
  <c r="AP478" i="4" s="1"/>
  <c r="W148" i="4"/>
  <c r="Z148" i="4" s="1"/>
  <c r="AA148" i="4" s="1"/>
  <c r="Y147" i="4"/>
  <c r="AB147" i="4" s="1"/>
  <c r="U148" i="4"/>
  <c r="H524" i="4" l="1"/>
  <c r="K524" i="4" s="1"/>
  <c r="L524" i="4" s="1"/>
  <c r="F524" i="4"/>
  <c r="E524" i="4" s="1"/>
  <c r="J523" i="4"/>
  <c r="M523" i="4" s="1"/>
  <c r="AE147" i="4"/>
  <c r="AD442" i="15"/>
  <c r="AN477" i="4"/>
  <c r="AQ477" i="4" s="1"/>
  <c r="AJ478" i="4"/>
  <c r="AI478" i="4" s="1"/>
  <c r="T148" i="4"/>
  <c r="X148" i="4" s="1"/>
  <c r="P523" i="4" l="1"/>
  <c r="E522" i="12"/>
  <c r="F522" i="12" s="1"/>
  <c r="H522" i="12" s="1"/>
  <c r="AB425" i="15"/>
  <c r="I524" i="4"/>
  <c r="AM478" i="4"/>
  <c r="AN478" i="4" s="1"/>
  <c r="AQ478" i="4" s="1"/>
  <c r="AT477" i="4"/>
  <c r="AF162" i="15"/>
  <c r="W149" i="4"/>
  <c r="Z149" i="4" s="1"/>
  <c r="AA149" i="4" s="1"/>
  <c r="U149" i="4"/>
  <c r="Y148" i="4"/>
  <c r="AB148" i="4" s="1"/>
  <c r="H525" i="4" l="1"/>
  <c r="K525" i="4" s="1"/>
  <c r="L525" i="4" s="1"/>
  <c r="F525" i="4"/>
  <c r="E525" i="4" s="1"/>
  <c r="J524" i="4"/>
  <c r="M524" i="4" s="1"/>
  <c r="I525" i="4"/>
  <c r="AJ479" i="4"/>
  <c r="AL479" i="4"/>
  <c r="AO479" i="4" s="1"/>
  <c r="AP479" i="4" s="1"/>
  <c r="AE148" i="4"/>
  <c r="AD445" i="15"/>
  <c r="AT478" i="4"/>
  <c r="AF171" i="15"/>
  <c r="T149" i="4"/>
  <c r="X149" i="4" s="1"/>
  <c r="J525" i="4" l="1"/>
  <c r="M525" i="4" s="1"/>
  <c r="H526" i="4"/>
  <c r="K526" i="4" s="1"/>
  <c r="L526" i="4" s="1"/>
  <c r="F526" i="4"/>
  <c r="E526" i="4" s="1"/>
  <c r="I526" i="4" s="1"/>
  <c r="P524" i="4"/>
  <c r="E523" i="12"/>
  <c r="F523" i="12" s="1"/>
  <c r="H523" i="12" s="1"/>
  <c r="AB73" i="15"/>
  <c r="AI479" i="4"/>
  <c r="AM479" i="4" s="1"/>
  <c r="AN479" i="4" s="1"/>
  <c r="AQ479" i="4" s="1"/>
  <c r="AT479" i="4" s="1"/>
  <c r="Y149" i="4"/>
  <c r="AB149" i="4" s="1"/>
  <c r="U150" i="4"/>
  <c r="W150" i="4"/>
  <c r="Z150" i="4" s="1"/>
  <c r="AA150" i="4" s="1"/>
  <c r="AL480" i="4" l="1"/>
  <c r="AO480" i="4" s="1"/>
  <c r="AP480" i="4" s="1"/>
  <c r="AJ480" i="4"/>
  <c r="J526" i="4"/>
  <c r="M526" i="4" s="1"/>
  <c r="H527" i="4"/>
  <c r="K527" i="4" s="1"/>
  <c r="L527" i="4" s="1"/>
  <c r="F527" i="4"/>
  <c r="E527" i="4" s="1"/>
  <c r="I527" i="4" s="1"/>
  <c r="AF179" i="15"/>
  <c r="AB322" i="15"/>
  <c r="P525" i="4"/>
  <c r="E524" i="12"/>
  <c r="F524" i="12" s="1"/>
  <c r="H524" i="12" s="1"/>
  <c r="AI480" i="4"/>
  <c r="AM480" i="4" s="1"/>
  <c r="AN480" i="4" s="1"/>
  <c r="AQ480" i="4" s="1"/>
  <c r="AE149" i="4"/>
  <c r="AD447" i="15"/>
  <c r="T150" i="4"/>
  <c r="X150" i="4" s="1"/>
  <c r="E525" i="12" l="1"/>
  <c r="F525" i="12" s="1"/>
  <c r="H525" i="12" s="1"/>
  <c r="P526" i="4"/>
  <c r="AB335" i="15"/>
  <c r="H528" i="4"/>
  <c r="K528" i="4" s="1"/>
  <c r="L528" i="4" s="1"/>
  <c r="J527" i="4"/>
  <c r="M527" i="4" s="1"/>
  <c r="F528" i="4"/>
  <c r="E528" i="4" s="1"/>
  <c r="I528" i="4" s="1"/>
  <c r="AL481" i="4"/>
  <c r="AO481" i="4" s="1"/>
  <c r="AP481" i="4" s="1"/>
  <c r="AJ481" i="4"/>
  <c r="AT480" i="4"/>
  <c r="AF185" i="15"/>
  <c r="Y150" i="4"/>
  <c r="AB150" i="4" s="1"/>
  <c r="W151" i="4"/>
  <c r="Z151" i="4" s="1"/>
  <c r="AA151" i="4" s="1"/>
  <c r="U151" i="4"/>
  <c r="J528" i="4" l="1"/>
  <c r="M528" i="4" s="1"/>
  <c r="H529" i="4"/>
  <c r="K529" i="4" s="1"/>
  <c r="L529" i="4" s="1"/>
  <c r="F529" i="4"/>
  <c r="E529" i="4" s="1"/>
  <c r="I529" i="4" s="1"/>
  <c r="E526" i="12"/>
  <c r="F526" i="12" s="1"/>
  <c r="H526" i="12" s="1"/>
  <c r="AB345" i="15"/>
  <c r="P527" i="4"/>
  <c r="AI481" i="4"/>
  <c r="AM481" i="4" s="1"/>
  <c r="AN481" i="4" s="1"/>
  <c r="AQ481" i="4" s="1"/>
  <c r="AT481" i="4" s="1"/>
  <c r="AE150" i="4"/>
  <c r="AD449" i="15"/>
  <c r="T151" i="4"/>
  <c r="X151" i="4" s="1"/>
  <c r="W152" i="4" s="1"/>
  <c r="Z152" i="4" s="1"/>
  <c r="AA152" i="4" s="1"/>
  <c r="AF191" i="15" l="1"/>
  <c r="F530" i="4"/>
  <c r="H530" i="4"/>
  <c r="K530" i="4" s="1"/>
  <c r="L530" i="4" s="1"/>
  <c r="J529" i="4"/>
  <c r="M529" i="4" s="1"/>
  <c r="AL482" i="4"/>
  <c r="AO482" i="4" s="1"/>
  <c r="AP482" i="4" s="1"/>
  <c r="AJ482" i="4"/>
  <c r="AB355" i="15"/>
  <c r="E527" i="12"/>
  <c r="F527" i="12" s="1"/>
  <c r="H527" i="12" s="1"/>
  <c r="P528" i="4"/>
  <c r="Y151" i="4"/>
  <c r="AB151" i="4" s="1"/>
  <c r="U152" i="4"/>
  <c r="T152" i="4" s="1"/>
  <c r="AI482" i="4" l="1"/>
  <c r="AM482" i="4" s="1"/>
  <c r="E528" i="12"/>
  <c r="F528" i="12" s="1"/>
  <c r="H528" i="12" s="1"/>
  <c r="AB363" i="15"/>
  <c r="P529" i="4"/>
  <c r="E530" i="4"/>
  <c r="I530" i="4" s="1"/>
  <c r="X152" i="4"/>
  <c r="Y152" i="4" s="1"/>
  <c r="AB152" i="4" s="1"/>
  <c r="AE152" i="4" s="1"/>
  <c r="AE151" i="4"/>
  <c r="AD452" i="15"/>
  <c r="AD456" i="15" l="1"/>
  <c r="J530" i="4"/>
  <c r="M530" i="4" s="1"/>
  <c r="F531" i="4"/>
  <c r="H531" i="4"/>
  <c r="K531" i="4" s="1"/>
  <c r="L531" i="4" s="1"/>
  <c r="U153" i="4"/>
  <c r="T153" i="4" s="1"/>
  <c r="X153" i="4" s="1"/>
  <c r="U154" i="4" s="1"/>
  <c r="W153" i="4"/>
  <c r="Z153" i="4" s="1"/>
  <c r="AA153" i="4" s="1"/>
  <c r="AN482" i="4"/>
  <c r="AQ482" i="4" s="1"/>
  <c r="AJ483" i="4"/>
  <c r="AI483" i="4" s="1"/>
  <c r="AM483" i="4" s="1"/>
  <c r="AL483" i="4"/>
  <c r="AO483" i="4" s="1"/>
  <c r="AP483" i="4" s="1"/>
  <c r="AJ484" i="4" l="1"/>
  <c r="AN483" i="4"/>
  <c r="AQ483" i="4" s="1"/>
  <c r="AL484" i="4"/>
  <c r="AO484" i="4" s="1"/>
  <c r="AP484" i="4" s="1"/>
  <c r="AT482" i="4"/>
  <c r="AF198" i="15"/>
  <c r="E531" i="4"/>
  <c r="I531" i="4" s="1"/>
  <c r="AB373" i="15"/>
  <c r="E529" i="12"/>
  <c r="F529" i="12" s="1"/>
  <c r="H529" i="12" s="1"/>
  <c r="P530" i="4"/>
  <c r="W154" i="4"/>
  <c r="Z154" i="4" s="1"/>
  <c r="AA154" i="4" s="1"/>
  <c r="Y153" i="4"/>
  <c r="AB153" i="4" s="1"/>
  <c r="F532" i="4" l="1"/>
  <c r="H532" i="4"/>
  <c r="K532" i="4" s="1"/>
  <c r="L532" i="4" s="1"/>
  <c r="J531" i="4"/>
  <c r="M531" i="4" s="1"/>
  <c r="AT483" i="4"/>
  <c r="AF206" i="15"/>
  <c r="AI484" i="4"/>
  <c r="AM484" i="4" s="1"/>
  <c r="AE153" i="4"/>
  <c r="AD459" i="15"/>
  <c r="T154" i="4"/>
  <c r="X154" i="4" s="1"/>
  <c r="U155" i="4" s="1"/>
  <c r="AN484" i="4" l="1"/>
  <c r="AQ484" i="4" s="1"/>
  <c r="AJ485" i="4"/>
  <c r="AL485" i="4"/>
  <c r="AO485" i="4" s="1"/>
  <c r="AP485" i="4" s="1"/>
  <c r="AB366" i="15"/>
  <c r="P531" i="4"/>
  <c r="E530" i="12"/>
  <c r="F530" i="12" s="1"/>
  <c r="H530" i="12" s="1"/>
  <c r="E532" i="4"/>
  <c r="I532" i="4" s="1"/>
  <c r="W155" i="4"/>
  <c r="Z155" i="4" s="1"/>
  <c r="AA155" i="4" s="1"/>
  <c r="Y154" i="4"/>
  <c r="AB154" i="4" s="1"/>
  <c r="H533" i="4" l="1"/>
  <c r="K533" i="4" s="1"/>
  <c r="L533" i="4" s="1"/>
  <c r="F533" i="4"/>
  <c r="E533" i="4" s="1"/>
  <c r="J532" i="4"/>
  <c r="M532" i="4" s="1"/>
  <c r="AI485" i="4"/>
  <c r="AM485" i="4" s="1"/>
  <c r="AF215" i="15"/>
  <c r="AT484" i="4"/>
  <c r="AE154" i="4"/>
  <c r="AD462" i="15"/>
  <c r="T155" i="4"/>
  <c r="X155" i="4" s="1"/>
  <c r="W156" i="4" s="1"/>
  <c r="Z156" i="4" s="1"/>
  <c r="AA156" i="4" s="1"/>
  <c r="I533" i="4" l="1"/>
  <c r="AB362" i="15"/>
  <c r="E531" i="12"/>
  <c r="F531" i="12" s="1"/>
  <c r="H531" i="12" s="1"/>
  <c r="P532" i="4"/>
  <c r="F534" i="4"/>
  <c r="J533" i="4"/>
  <c r="M533" i="4" s="1"/>
  <c r="H534" i="4"/>
  <c r="K534" i="4" s="1"/>
  <c r="L534" i="4" s="1"/>
  <c r="AJ486" i="4"/>
  <c r="AI486" i="4" s="1"/>
  <c r="AM486" i="4" s="1"/>
  <c r="AJ487" i="4" s="1"/>
  <c r="AL486" i="4"/>
  <c r="AO486" i="4" s="1"/>
  <c r="AP486" i="4" s="1"/>
  <c r="AN485" i="4"/>
  <c r="AQ485" i="4" s="1"/>
  <c r="Y155" i="4"/>
  <c r="AB155" i="4" s="1"/>
  <c r="U156" i="4"/>
  <c r="AE155" i="4"/>
  <c r="AD464" i="15"/>
  <c r="T156" i="4"/>
  <c r="X156" i="4" s="1"/>
  <c r="AL487" i="4" l="1"/>
  <c r="AO487" i="4" s="1"/>
  <c r="AP487" i="4" s="1"/>
  <c r="AB371" i="15"/>
  <c r="P533" i="4"/>
  <c r="E532" i="12"/>
  <c r="F532" i="12" s="1"/>
  <c r="H532" i="12" s="1"/>
  <c r="AN486" i="4"/>
  <c r="AQ486" i="4" s="1"/>
  <c r="AT486" i="4" s="1"/>
  <c r="E534" i="4"/>
  <c r="I534" i="4" s="1"/>
  <c r="AT485" i="4"/>
  <c r="AF221" i="15"/>
  <c r="AI487" i="4"/>
  <c r="W157" i="4"/>
  <c r="Z157" i="4" s="1"/>
  <c r="AA157" i="4" s="1"/>
  <c r="Y156" i="4"/>
  <c r="AB156" i="4" s="1"/>
  <c r="U157" i="4"/>
  <c r="AM487" i="4" l="1"/>
  <c r="J534" i="4"/>
  <c r="M534" i="4" s="1"/>
  <c r="F535" i="4"/>
  <c r="H535" i="4"/>
  <c r="K535" i="4" s="1"/>
  <c r="L535" i="4" s="1"/>
  <c r="AF229" i="15"/>
  <c r="AE156" i="4"/>
  <c r="AD465" i="15"/>
  <c r="AJ488" i="4"/>
  <c r="AL488" i="4"/>
  <c r="AO488" i="4" s="1"/>
  <c r="AP488" i="4" s="1"/>
  <c r="AN487" i="4"/>
  <c r="AQ487" i="4" s="1"/>
  <c r="T157" i="4"/>
  <c r="X157" i="4" s="1"/>
  <c r="U158" i="4" s="1"/>
  <c r="E535" i="4" l="1"/>
  <c r="I535" i="4" s="1"/>
  <c r="AB382" i="15"/>
  <c r="E533" i="12"/>
  <c r="F533" i="12" s="1"/>
  <c r="H533" i="12" s="1"/>
  <c r="P534" i="4"/>
  <c r="AT487" i="4"/>
  <c r="AF60" i="15"/>
  <c r="AI488" i="4"/>
  <c r="AM488" i="4" s="1"/>
  <c r="Y157" i="4"/>
  <c r="AB157" i="4" s="1"/>
  <c r="W158" i="4"/>
  <c r="F536" i="4" l="1"/>
  <c r="J535" i="4"/>
  <c r="M535" i="4" s="1"/>
  <c r="H536" i="4"/>
  <c r="K536" i="4" s="1"/>
  <c r="L536" i="4" s="1"/>
  <c r="AE157" i="4"/>
  <c r="AD469" i="15"/>
  <c r="AL489" i="4"/>
  <c r="AO489" i="4" s="1"/>
  <c r="AP489" i="4" s="1"/>
  <c r="AN488" i="4"/>
  <c r="AQ488" i="4" s="1"/>
  <c r="AJ489" i="4"/>
  <c r="Z158" i="4"/>
  <c r="AA158" i="4" s="1"/>
  <c r="T158" i="4"/>
  <c r="X158" i="4" s="1"/>
  <c r="P535" i="4" l="1"/>
  <c r="AB391" i="15"/>
  <c r="E534" i="12"/>
  <c r="F534" i="12" s="1"/>
  <c r="H534" i="12" s="1"/>
  <c r="E536" i="4"/>
  <c r="I536" i="4" s="1"/>
  <c r="AT488" i="4"/>
  <c r="AF188" i="15"/>
  <c r="AI489" i="4"/>
  <c r="AM489" i="4" s="1"/>
  <c r="U159" i="4"/>
  <c r="Y158" i="4"/>
  <c r="AB158" i="4" s="1"/>
  <c r="W159" i="4"/>
  <c r="Z159" i="4" s="1"/>
  <c r="AA159" i="4" s="1"/>
  <c r="F537" i="4" l="1"/>
  <c r="J536" i="4"/>
  <c r="M536" i="4" s="1"/>
  <c r="H537" i="4"/>
  <c r="K537" i="4" s="1"/>
  <c r="L537" i="4" s="1"/>
  <c r="AE158" i="4"/>
  <c r="AD471" i="15"/>
  <c r="AJ490" i="4"/>
  <c r="AL490" i="4"/>
  <c r="AO490" i="4" s="1"/>
  <c r="AP490" i="4" s="1"/>
  <c r="AN489" i="4"/>
  <c r="AQ489" i="4" s="1"/>
  <c r="T159" i="4"/>
  <c r="X159" i="4" s="1"/>
  <c r="AB401" i="15" l="1"/>
  <c r="P536" i="4"/>
  <c r="E535" i="12"/>
  <c r="F535" i="12" s="1"/>
  <c r="H535" i="12" s="1"/>
  <c r="E537" i="4"/>
  <c r="I537" i="4" s="1"/>
  <c r="AT489" i="4"/>
  <c r="AF195" i="15"/>
  <c r="AI490" i="4"/>
  <c r="AM490" i="4" s="1"/>
  <c r="U160" i="4"/>
  <c r="W160" i="4"/>
  <c r="Z160" i="4" s="1"/>
  <c r="AA160" i="4" s="1"/>
  <c r="Y159" i="4"/>
  <c r="AB159" i="4" s="1"/>
  <c r="J537" i="4" l="1"/>
  <c r="M537" i="4" s="1"/>
  <c r="F538" i="4"/>
  <c r="H538" i="4"/>
  <c r="K538" i="4" s="1"/>
  <c r="L538" i="4" s="1"/>
  <c r="AE159" i="4"/>
  <c r="AD120" i="15"/>
  <c r="AJ491" i="4"/>
  <c r="AN490" i="4"/>
  <c r="AQ490" i="4" s="1"/>
  <c r="AL491" i="4"/>
  <c r="AO491" i="4" s="1"/>
  <c r="AP491" i="4" s="1"/>
  <c r="T160" i="4"/>
  <c r="X160" i="4" s="1"/>
  <c r="E538" i="4" l="1"/>
  <c r="I538" i="4" s="1"/>
  <c r="AB412" i="15"/>
  <c r="P537" i="4"/>
  <c r="E536" i="12"/>
  <c r="F536" i="12" s="1"/>
  <c r="H536" i="12" s="1"/>
  <c r="AT490" i="4"/>
  <c r="AF203" i="15"/>
  <c r="AI491" i="4"/>
  <c r="AM491" i="4" s="1"/>
  <c r="AN491" i="4" s="1"/>
  <c r="AQ491" i="4" s="1"/>
  <c r="W161" i="4"/>
  <c r="Z161" i="4" s="1"/>
  <c r="AA161" i="4" s="1"/>
  <c r="U161" i="4"/>
  <c r="Y160" i="4"/>
  <c r="AB160" i="4" s="1"/>
  <c r="H539" i="4" l="1"/>
  <c r="K539" i="4" s="1"/>
  <c r="L539" i="4" s="1"/>
  <c r="F539" i="4"/>
  <c r="E539" i="4" s="1"/>
  <c r="J538" i="4"/>
  <c r="M538" i="4" s="1"/>
  <c r="AJ492" i="4"/>
  <c r="AT491" i="4"/>
  <c r="AF211" i="15"/>
  <c r="AE160" i="4"/>
  <c r="AD367" i="15"/>
  <c r="AL492" i="4"/>
  <c r="AO492" i="4" s="1"/>
  <c r="AP492" i="4" s="1"/>
  <c r="T161" i="4"/>
  <c r="X161" i="4" s="1"/>
  <c r="I539" i="4" l="1"/>
  <c r="AB423" i="15"/>
  <c r="E537" i="12"/>
  <c r="F537" i="12" s="1"/>
  <c r="H537" i="12" s="1"/>
  <c r="P538" i="4"/>
  <c r="H540" i="4"/>
  <c r="K540" i="4" s="1"/>
  <c r="L540" i="4" s="1"/>
  <c r="J539" i="4"/>
  <c r="M539" i="4" s="1"/>
  <c r="F540" i="4"/>
  <c r="E540" i="4" s="1"/>
  <c r="AI492" i="4"/>
  <c r="AM492" i="4" s="1"/>
  <c r="AN492" i="4" s="1"/>
  <c r="AQ492" i="4" s="1"/>
  <c r="W162" i="4"/>
  <c r="Z162" i="4" s="1"/>
  <c r="AA162" i="4" s="1"/>
  <c r="U162" i="4"/>
  <c r="Y161" i="4"/>
  <c r="AB161" i="4" s="1"/>
  <c r="AB435" i="15" l="1"/>
  <c r="P539" i="4"/>
  <c r="E538" i="12"/>
  <c r="F538" i="12" s="1"/>
  <c r="H538" i="12" s="1"/>
  <c r="I540" i="4"/>
  <c r="AJ493" i="4"/>
  <c r="AL493" i="4"/>
  <c r="AO493" i="4" s="1"/>
  <c r="AP493" i="4" s="1"/>
  <c r="AT492" i="4"/>
  <c r="AF220" i="15"/>
  <c r="AE161" i="4"/>
  <c r="AD381" i="15"/>
  <c r="T162" i="4"/>
  <c r="X162" i="4" s="1"/>
  <c r="F541" i="4" l="1"/>
  <c r="J540" i="4"/>
  <c r="M540" i="4" s="1"/>
  <c r="H541" i="4"/>
  <c r="K541" i="4" s="1"/>
  <c r="L541" i="4" s="1"/>
  <c r="AI493" i="4"/>
  <c r="AM493" i="4" s="1"/>
  <c r="AN493" i="4" s="1"/>
  <c r="AQ493" i="4" s="1"/>
  <c r="W163" i="4"/>
  <c r="Z163" i="4" s="1"/>
  <c r="AA163" i="4" s="1"/>
  <c r="Y162" i="4"/>
  <c r="AB162" i="4" s="1"/>
  <c r="U163" i="4"/>
  <c r="AJ494" i="4" l="1"/>
  <c r="AL494" i="4"/>
  <c r="AO494" i="4" s="1"/>
  <c r="AP494" i="4" s="1"/>
  <c r="AB442" i="15"/>
  <c r="E539" i="12"/>
  <c r="F539" i="12" s="1"/>
  <c r="H539" i="12" s="1"/>
  <c r="P540" i="4"/>
  <c r="E541" i="4"/>
  <c r="I541" i="4" s="1"/>
  <c r="AT493" i="4"/>
  <c r="AF227" i="15"/>
  <c r="AE162" i="4"/>
  <c r="AD394" i="15"/>
  <c r="AI494" i="4"/>
  <c r="AM494" i="4" s="1"/>
  <c r="T163" i="4"/>
  <c r="X163" i="4" s="1"/>
  <c r="U164" i="4" s="1"/>
  <c r="H542" i="4" l="1"/>
  <c r="K542" i="4" s="1"/>
  <c r="L542" i="4" s="1"/>
  <c r="J541" i="4"/>
  <c r="M541" i="4" s="1"/>
  <c r="F542" i="4"/>
  <c r="E542" i="4" s="1"/>
  <c r="AJ495" i="4"/>
  <c r="AN494" i="4"/>
  <c r="AQ494" i="4" s="1"/>
  <c r="AL495" i="4"/>
  <c r="AO495" i="4" s="1"/>
  <c r="AP495" i="4" s="1"/>
  <c r="Y163" i="4"/>
  <c r="AB163" i="4" s="1"/>
  <c r="W164" i="4"/>
  <c r="Z164" i="4" s="1"/>
  <c r="AA164" i="4" s="1"/>
  <c r="AB449" i="15" l="1"/>
  <c r="E540" i="12"/>
  <c r="F540" i="12" s="1"/>
  <c r="H540" i="12" s="1"/>
  <c r="P541" i="4"/>
  <c r="I542" i="4"/>
  <c r="AE163" i="4"/>
  <c r="AD404" i="15"/>
  <c r="AT494" i="4"/>
  <c r="AF238" i="15"/>
  <c r="AI495" i="4"/>
  <c r="AM495" i="4" s="1"/>
  <c r="AJ496" i="4" s="1"/>
  <c r="T164" i="4"/>
  <c r="X164" i="4" s="1"/>
  <c r="W165" i="4" s="1"/>
  <c r="Z165" i="4" s="1"/>
  <c r="AA165" i="4" s="1"/>
  <c r="F543" i="4" l="1"/>
  <c r="J542" i="4"/>
  <c r="M542" i="4" s="1"/>
  <c r="H543" i="4"/>
  <c r="K543" i="4" s="1"/>
  <c r="L543" i="4" s="1"/>
  <c r="AN495" i="4"/>
  <c r="AQ495" i="4" s="1"/>
  <c r="AL496" i="4"/>
  <c r="AO496" i="4" s="1"/>
  <c r="AP496" i="4" s="1"/>
  <c r="Y164" i="4"/>
  <c r="AB164" i="4" s="1"/>
  <c r="U165" i="4"/>
  <c r="T165" i="4" s="1"/>
  <c r="AB455" i="15" l="1"/>
  <c r="P542" i="4"/>
  <c r="E541" i="12"/>
  <c r="F541" i="12" s="1"/>
  <c r="H541" i="12" s="1"/>
  <c r="E543" i="4"/>
  <c r="I543" i="4" s="1"/>
  <c r="AI496" i="4"/>
  <c r="AM496" i="4" s="1"/>
  <c r="AJ497" i="4" s="1"/>
  <c r="AE164" i="4"/>
  <c r="AD416" i="15"/>
  <c r="AL497" i="4"/>
  <c r="AO497" i="4" s="1"/>
  <c r="AP497" i="4" s="1"/>
  <c r="AT495" i="4"/>
  <c r="AF252" i="15"/>
  <c r="X165" i="4"/>
  <c r="W166" i="4" s="1"/>
  <c r="Z166" i="4" s="1"/>
  <c r="AA166" i="4" s="1"/>
  <c r="H544" i="4" l="1"/>
  <c r="K544" i="4" s="1"/>
  <c r="L544" i="4" s="1"/>
  <c r="J543" i="4"/>
  <c r="M543" i="4" s="1"/>
  <c r="F544" i="4"/>
  <c r="AN496" i="4"/>
  <c r="AQ496" i="4" s="1"/>
  <c r="U166" i="4"/>
  <c r="T166" i="4" s="1"/>
  <c r="AT496" i="4"/>
  <c r="AF266" i="15"/>
  <c r="AI497" i="4"/>
  <c r="Y165" i="4"/>
  <c r="AB165" i="4" s="1"/>
  <c r="E544" i="4" l="1"/>
  <c r="I544" i="4" s="1"/>
  <c r="H545" i="4"/>
  <c r="K545" i="4" s="1"/>
  <c r="L545" i="4" s="1"/>
  <c r="J544" i="4"/>
  <c r="M544" i="4" s="1"/>
  <c r="F545" i="4"/>
  <c r="E545" i="4" s="1"/>
  <c r="I545" i="4" s="1"/>
  <c r="AB465" i="15"/>
  <c r="P543" i="4"/>
  <c r="E542" i="12"/>
  <c r="F542" i="12" s="1"/>
  <c r="H542" i="12" s="1"/>
  <c r="AM497" i="4"/>
  <c r="AL498" i="4" s="1"/>
  <c r="AO498" i="4" s="1"/>
  <c r="AP498" i="4" s="1"/>
  <c r="AE165" i="4"/>
  <c r="AD429" i="15"/>
  <c r="X166" i="4"/>
  <c r="W167" i="4" s="1"/>
  <c r="Z167" i="4" s="1"/>
  <c r="AA167" i="4" s="1"/>
  <c r="H546" i="4" l="1"/>
  <c r="K546" i="4" s="1"/>
  <c r="L546" i="4" s="1"/>
  <c r="J545" i="4"/>
  <c r="M545" i="4" s="1"/>
  <c r="F546" i="4"/>
  <c r="AB473" i="15"/>
  <c r="P544" i="4"/>
  <c r="E543" i="12"/>
  <c r="F543" i="12" s="1"/>
  <c r="H543" i="12" s="1"/>
  <c r="AJ498" i="4"/>
  <c r="AI498" i="4" s="1"/>
  <c r="AM498" i="4" s="1"/>
  <c r="AJ499" i="4" s="1"/>
  <c r="AN497" i="4"/>
  <c r="AQ497" i="4" s="1"/>
  <c r="AT497" i="4" s="1"/>
  <c r="U167" i="4"/>
  <c r="T167" i="4" s="1"/>
  <c r="Y166" i="4"/>
  <c r="AB166" i="4" s="1"/>
  <c r="E546" i="4" l="1"/>
  <c r="I546" i="4" s="1"/>
  <c r="H547" i="4" s="1"/>
  <c r="K547" i="4" s="1"/>
  <c r="L547" i="4" s="1"/>
  <c r="J546" i="4"/>
  <c r="M546" i="4" s="1"/>
  <c r="F547" i="4"/>
  <c r="AB481" i="15"/>
  <c r="E544" i="12"/>
  <c r="F544" i="12" s="1"/>
  <c r="H544" i="12" s="1"/>
  <c r="P545" i="4"/>
  <c r="AF277" i="15"/>
  <c r="AL499" i="4"/>
  <c r="AO499" i="4" s="1"/>
  <c r="AP499" i="4" s="1"/>
  <c r="AN498" i="4"/>
  <c r="AQ498" i="4" s="1"/>
  <c r="X167" i="4"/>
  <c r="U168" i="4" s="1"/>
  <c r="AT498" i="4"/>
  <c r="AF282" i="15"/>
  <c r="AE166" i="4"/>
  <c r="AD421" i="15"/>
  <c r="W168" i="4"/>
  <c r="Z168" i="4" s="1"/>
  <c r="AA168" i="4" s="1"/>
  <c r="E547" i="4" l="1"/>
  <c r="I547" i="4" s="1"/>
  <c r="Y167" i="4"/>
  <c r="AB167" i="4" s="1"/>
  <c r="J547" i="4"/>
  <c r="M547" i="4" s="1"/>
  <c r="F548" i="4"/>
  <c r="H548" i="4"/>
  <c r="K548" i="4" s="1"/>
  <c r="L548" i="4" s="1"/>
  <c r="AI499" i="4"/>
  <c r="AM499" i="4" s="1"/>
  <c r="AL500" i="4" s="1"/>
  <c r="AO500" i="4" s="1"/>
  <c r="AP500" i="4" s="1"/>
  <c r="E545" i="12"/>
  <c r="F545" i="12" s="1"/>
  <c r="H545" i="12" s="1"/>
  <c r="P546" i="4"/>
  <c r="AB483" i="15"/>
  <c r="AE167" i="4"/>
  <c r="AD418" i="15"/>
  <c r="T168" i="4"/>
  <c r="X168" i="4" s="1"/>
  <c r="AN499" i="4" l="1"/>
  <c r="AQ499" i="4" s="1"/>
  <c r="AF288" i="15" s="1"/>
  <c r="AJ500" i="4"/>
  <c r="E548" i="4"/>
  <c r="I548" i="4" s="1"/>
  <c r="AB487" i="15"/>
  <c r="E546" i="12"/>
  <c r="F546" i="12" s="1"/>
  <c r="H546" i="12" s="1"/>
  <c r="P547" i="4"/>
  <c r="AT499" i="4"/>
  <c r="AI500" i="4"/>
  <c r="AM500" i="4" s="1"/>
  <c r="Y168" i="4"/>
  <c r="AB168" i="4" s="1"/>
  <c r="W169" i="4"/>
  <c r="Z169" i="4" s="1"/>
  <c r="AA169" i="4" s="1"/>
  <c r="U169" i="4"/>
  <c r="F549" i="4" l="1"/>
  <c r="J548" i="4"/>
  <c r="M548" i="4" s="1"/>
  <c r="H549" i="4"/>
  <c r="K549" i="4" s="1"/>
  <c r="L549" i="4" s="1"/>
  <c r="AE168" i="4"/>
  <c r="AD426" i="15"/>
  <c r="AJ501" i="4"/>
  <c r="AN500" i="4"/>
  <c r="AQ500" i="4" s="1"/>
  <c r="AL501" i="4"/>
  <c r="AO501" i="4" s="1"/>
  <c r="AP501" i="4" s="1"/>
  <c r="T169" i="4"/>
  <c r="X169" i="4" s="1"/>
  <c r="AB490" i="15" l="1"/>
  <c r="E547" i="12"/>
  <c r="F547" i="12" s="1"/>
  <c r="H547" i="12" s="1"/>
  <c r="P548" i="4"/>
  <c r="E549" i="4"/>
  <c r="I549" i="4" s="1"/>
  <c r="AT500" i="4"/>
  <c r="AF294" i="15"/>
  <c r="AI501" i="4"/>
  <c r="AM501" i="4" s="1"/>
  <c r="W170" i="4"/>
  <c r="Z170" i="4" s="1"/>
  <c r="AA170" i="4" s="1"/>
  <c r="Y169" i="4"/>
  <c r="AB169" i="4" s="1"/>
  <c r="U170" i="4"/>
  <c r="J549" i="4" l="1"/>
  <c r="M549" i="4" s="1"/>
  <c r="H550" i="4"/>
  <c r="K550" i="4" s="1"/>
  <c r="L550" i="4" s="1"/>
  <c r="F550" i="4"/>
  <c r="E550" i="4" s="1"/>
  <c r="I550" i="4" s="1"/>
  <c r="AE169" i="4"/>
  <c r="AD438" i="15"/>
  <c r="T170" i="4"/>
  <c r="X170" i="4" s="1"/>
  <c r="Y170" i="4" s="1"/>
  <c r="AB170" i="4" s="1"/>
  <c r="AL502" i="4"/>
  <c r="AO502" i="4" s="1"/>
  <c r="AP502" i="4" s="1"/>
  <c r="AN501" i="4"/>
  <c r="AQ501" i="4" s="1"/>
  <c r="AJ502" i="4"/>
  <c r="J550" i="4" l="1"/>
  <c r="M550" i="4" s="1"/>
  <c r="H551" i="4"/>
  <c r="K551" i="4" s="1"/>
  <c r="L551" i="4" s="1"/>
  <c r="F551" i="4"/>
  <c r="E551" i="4" s="1"/>
  <c r="I551" i="4" s="1"/>
  <c r="AB492" i="15"/>
  <c r="E548" i="12"/>
  <c r="F548" i="12" s="1"/>
  <c r="H548" i="12" s="1"/>
  <c r="P549" i="4"/>
  <c r="AT501" i="4"/>
  <c r="AF302" i="15"/>
  <c r="AE170" i="4"/>
  <c r="AD448" i="15"/>
  <c r="W171" i="4"/>
  <c r="Z171" i="4" s="1"/>
  <c r="AA171" i="4" s="1"/>
  <c r="U171" i="4"/>
  <c r="AI502" i="4"/>
  <c r="AM502" i="4" s="1"/>
  <c r="AN502" i="4" s="1"/>
  <c r="AQ502" i="4" s="1"/>
  <c r="H552" i="4" l="1"/>
  <c r="K552" i="4" s="1"/>
  <c r="L552" i="4" s="1"/>
  <c r="F552" i="4"/>
  <c r="J551" i="4"/>
  <c r="M551" i="4" s="1"/>
  <c r="AB494" i="15"/>
  <c r="P550" i="4"/>
  <c r="E549" i="12"/>
  <c r="F549" i="12" s="1"/>
  <c r="H549" i="12" s="1"/>
  <c r="T171" i="4"/>
  <c r="X171" i="4" s="1"/>
  <c r="U172" i="4" s="1"/>
  <c r="AT502" i="4"/>
  <c r="AF311" i="15"/>
  <c r="AL503" i="4"/>
  <c r="AO503" i="4" s="1"/>
  <c r="AP503" i="4" s="1"/>
  <c r="AJ503" i="4"/>
  <c r="E552" i="4" l="1"/>
  <c r="I552" i="4" s="1"/>
  <c r="J552" i="4"/>
  <c r="M552" i="4" s="1"/>
  <c r="F553" i="4"/>
  <c r="H553" i="4"/>
  <c r="K553" i="4" s="1"/>
  <c r="L553" i="4" s="1"/>
  <c r="AB497" i="15"/>
  <c r="E550" i="12"/>
  <c r="F550" i="12" s="1"/>
  <c r="H550" i="12" s="1"/>
  <c r="P551" i="4"/>
  <c r="W172" i="4"/>
  <c r="Z172" i="4" s="1"/>
  <c r="AA172" i="4" s="1"/>
  <c r="Y171" i="4"/>
  <c r="AB171" i="4" s="1"/>
  <c r="AE171" i="4" s="1"/>
  <c r="AI503" i="4"/>
  <c r="AM503" i="4" s="1"/>
  <c r="AL504" i="4" s="1"/>
  <c r="AO504" i="4" s="1"/>
  <c r="AP504" i="4" s="1"/>
  <c r="AN503" i="4"/>
  <c r="AQ503" i="4" s="1"/>
  <c r="E553" i="4" l="1"/>
  <c r="I553" i="4" s="1"/>
  <c r="AD458" i="15"/>
  <c r="AB501" i="15"/>
  <c r="P552" i="4"/>
  <c r="E551" i="12"/>
  <c r="F551" i="12" s="1"/>
  <c r="H551" i="12" s="1"/>
  <c r="AJ504" i="4"/>
  <c r="AI504" i="4" s="1"/>
  <c r="AM504" i="4" s="1"/>
  <c r="AL505" i="4" s="1"/>
  <c r="AO505" i="4" s="1"/>
  <c r="AP505" i="4" s="1"/>
  <c r="T172" i="4"/>
  <c r="X172" i="4" s="1"/>
  <c r="W173" i="4" s="1"/>
  <c r="Z173" i="4" s="1"/>
  <c r="AA173" i="4" s="1"/>
  <c r="AT503" i="4"/>
  <c r="AF317" i="15"/>
  <c r="J553" i="4" l="1"/>
  <c r="M553" i="4" s="1"/>
  <c r="H554" i="4"/>
  <c r="K554" i="4" s="1"/>
  <c r="L554" i="4" s="1"/>
  <c r="F554" i="4"/>
  <c r="AJ505" i="4"/>
  <c r="AN504" i="4"/>
  <c r="AQ504" i="4" s="1"/>
  <c r="AT504" i="4" s="1"/>
  <c r="Y172" i="4"/>
  <c r="AB172" i="4" s="1"/>
  <c r="AE172" i="4" s="1"/>
  <c r="U173" i="4"/>
  <c r="T173" i="4" s="1"/>
  <c r="X173" i="4" s="1"/>
  <c r="W174" i="4" s="1"/>
  <c r="Z174" i="4" s="1"/>
  <c r="AA174" i="4" s="1"/>
  <c r="AI505" i="4"/>
  <c r="AM505" i="4" s="1"/>
  <c r="AN505" i="4" s="1"/>
  <c r="AQ505" i="4" s="1"/>
  <c r="E554" i="4" l="1"/>
  <c r="I554" i="4" s="1"/>
  <c r="AD466" i="15"/>
  <c r="AB504" i="15"/>
  <c r="P553" i="4"/>
  <c r="E552" i="12"/>
  <c r="F552" i="12" s="1"/>
  <c r="H552" i="12" s="1"/>
  <c r="AF321" i="15"/>
  <c r="Y173" i="4"/>
  <c r="AB173" i="4" s="1"/>
  <c r="AE173" i="4" s="1"/>
  <c r="U174" i="4"/>
  <c r="T174" i="4" s="1"/>
  <c r="X174" i="4" s="1"/>
  <c r="AT505" i="4"/>
  <c r="AF325" i="15"/>
  <c r="AJ506" i="4"/>
  <c r="AL506" i="4"/>
  <c r="AO506" i="4" s="1"/>
  <c r="AP506" i="4" s="1"/>
  <c r="AD476" i="15" l="1"/>
  <c r="J554" i="4"/>
  <c r="M554" i="4" s="1"/>
  <c r="H555" i="4"/>
  <c r="K555" i="4" s="1"/>
  <c r="L555" i="4" s="1"/>
  <c r="F555" i="4"/>
  <c r="E555" i="4" s="1"/>
  <c r="I555" i="4" s="1"/>
  <c r="Y174" i="4"/>
  <c r="AB174" i="4" s="1"/>
  <c r="AD483" i="15" s="1"/>
  <c r="W175" i="4"/>
  <c r="Z175" i="4" s="1"/>
  <c r="AA175" i="4" s="1"/>
  <c r="U175" i="4"/>
  <c r="AE174" i="4"/>
  <c r="AI506" i="4"/>
  <c r="AM506" i="4" s="1"/>
  <c r="AJ507" i="4" s="1"/>
  <c r="H556" i="4" l="1"/>
  <c r="K556" i="4" s="1"/>
  <c r="L556" i="4" s="1"/>
  <c r="J555" i="4"/>
  <c r="M555" i="4" s="1"/>
  <c r="F556" i="4"/>
  <c r="E556" i="4" s="1"/>
  <c r="I556" i="4" s="1"/>
  <c r="AB508" i="15"/>
  <c r="P554" i="4"/>
  <c r="E553" i="12"/>
  <c r="F553" i="12" s="1"/>
  <c r="H553" i="12" s="1"/>
  <c r="T175" i="4"/>
  <c r="X175" i="4" s="1"/>
  <c r="U176" i="4" s="1"/>
  <c r="AN506" i="4"/>
  <c r="AQ506" i="4" s="1"/>
  <c r="AT506" i="4" s="1"/>
  <c r="AL507" i="4"/>
  <c r="AO507" i="4" s="1"/>
  <c r="AP507" i="4" s="1"/>
  <c r="J556" i="4" l="1"/>
  <c r="M556" i="4" s="1"/>
  <c r="F557" i="4"/>
  <c r="H557" i="4"/>
  <c r="K557" i="4" s="1"/>
  <c r="L557" i="4" s="1"/>
  <c r="AB512" i="15"/>
  <c r="E554" i="12"/>
  <c r="F554" i="12" s="1"/>
  <c r="H554" i="12" s="1"/>
  <c r="P555" i="4"/>
  <c r="Y175" i="4"/>
  <c r="AB175" i="4" s="1"/>
  <c r="AD492" i="15" s="1"/>
  <c r="W176" i="4"/>
  <c r="Z176" i="4" s="1"/>
  <c r="AA176" i="4" s="1"/>
  <c r="AF329" i="15"/>
  <c r="AI507" i="4"/>
  <c r="AM507" i="4" s="1"/>
  <c r="AL508" i="4" s="1"/>
  <c r="AO508" i="4" s="1"/>
  <c r="AP508" i="4" s="1"/>
  <c r="T176" i="4" l="1"/>
  <c r="X176" i="4" s="1"/>
  <c r="AE175" i="4"/>
  <c r="E557" i="4"/>
  <c r="I557" i="4" s="1"/>
  <c r="AB515" i="15"/>
  <c r="P556" i="4"/>
  <c r="E555" i="12"/>
  <c r="F555" i="12" s="1"/>
  <c r="H555" i="12" s="1"/>
  <c r="AJ508" i="4"/>
  <c r="AI508" i="4" s="1"/>
  <c r="AN507" i="4"/>
  <c r="AQ507" i="4" s="1"/>
  <c r="Y176" i="4"/>
  <c r="AB176" i="4" s="1"/>
  <c r="W177" i="4"/>
  <c r="Z177" i="4" s="1"/>
  <c r="AA177" i="4" s="1"/>
  <c r="U177" i="4"/>
  <c r="J557" i="4" l="1"/>
  <c r="M557" i="4" s="1"/>
  <c r="H558" i="4"/>
  <c r="K558" i="4" s="1"/>
  <c r="L558" i="4" s="1"/>
  <c r="F558" i="4"/>
  <c r="AE176" i="4"/>
  <c r="AD502" i="15"/>
  <c r="AT507" i="4"/>
  <c r="AF330" i="15"/>
  <c r="AM508" i="4"/>
  <c r="AL509" i="4" s="1"/>
  <c r="AO509" i="4" s="1"/>
  <c r="AP509" i="4" s="1"/>
  <c r="T177" i="4"/>
  <c r="X177" i="4" s="1"/>
  <c r="Y177" i="4" s="1"/>
  <c r="AB177" i="4" s="1"/>
  <c r="E558" i="4" l="1"/>
  <c r="I558" i="4" s="1"/>
  <c r="F559" i="4" s="1"/>
  <c r="H559" i="4"/>
  <c r="K559" i="4" s="1"/>
  <c r="L559" i="4" s="1"/>
  <c r="J558" i="4"/>
  <c r="M558" i="4" s="1"/>
  <c r="AB521" i="15" s="1"/>
  <c r="AB517" i="15"/>
  <c r="E556" i="12"/>
  <c r="F556" i="12" s="1"/>
  <c r="H556" i="12" s="1"/>
  <c r="P557" i="4"/>
  <c r="AE177" i="4"/>
  <c r="AD512" i="15"/>
  <c r="AN508" i="4"/>
  <c r="AQ508" i="4" s="1"/>
  <c r="AJ509" i="4"/>
  <c r="AI509" i="4" s="1"/>
  <c r="E557" i="12"/>
  <c r="F557" i="12" s="1"/>
  <c r="H557" i="12" s="1"/>
  <c r="P558" i="4"/>
  <c r="E559" i="4"/>
  <c r="I559" i="4" s="1"/>
  <c r="U178" i="4"/>
  <c r="W178" i="4"/>
  <c r="Z178" i="4" s="1"/>
  <c r="AA178" i="4" s="1"/>
  <c r="AM509" i="4" l="1"/>
  <c r="AT508" i="4"/>
  <c r="AF337" i="15"/>
  <c r="H560" i="4"/>
  <c r="K560" i="4" s="1"/>
  <c r="L560" i="4" s="1"/>
  <c r="J559" i="4"/>
  <c r="M559" i="4" s="1"/>
  <c r="AB525" i="15" s="1"/>
  <c r="F560" i="4"/>
  <c r="AJ510" i="4"/>
  <c r="AN509" i="4"/>
  <c r="AQ509" i="4" s="1"/>
  <c r="AL510" i="4"/>
  <c r="AO510" i="4" s="1"/>
  <c r="AP510" i="4" s="1"/>
  <c r="T178" i="4"/>
  <c r="X178" i="4" s="1"/>
  <c r="Y178" i="4" s="1"/>
  <c r="AB178" i="4" s="1"/>
  <c r="AT509" i="4" l="1"/>
  <c r="AF339" i="15"/>
  <c r="AE178" i="4"/>
  <c r="AD522" i="15"/>
  <c r="E560" i="4"/>
  <c r="I560" i="4" s="1"/>
  <c r="P559" i="4"/>
  <c r="E558" i="12"/>
  <c r="F558" i="12" s="1"/>
  <c r="H558" i="12" s="1"/>
  <c r="AI510" i="4"/>
  <c r="AM510" i="4" s="1"/>
  <c r="W179" i="4"/>
  <c r="Z179" i="4" s="1"/>
  <c r="AA179" i="4" s="1"/>
  <c r="U179" i="4"/>
  <c r="J560" i="4" l="1"/>
  <c r="M560" i="4" s="1"/>
  <c r="AB529" i="15" s="1"/>
  <c r="H561" i="4"/>
  <c r="K561" i="4" s="1"/>
  <c r="L561" i="4" s="1"/>
  <c r="F561" i="4"/>
  <c r="AJ511" i="4"/>
  <c r="AL511" i="4"/>
  <c r="AO511" i="4" s="1"/>
  <c r="AP511" i="4" s="1"/>
  <c r="AN510" i="4"/>
  <c r="AQ510" i="4" s="1"/>
  <c r="T179" i="4"/>
  <c r="X179" i="4" s="1"/>
  <c r="Y179" i="4" s="1"/>
  <c r="AB179" i="4" s="1"/>
  <c r="AE179" i="4" l="1"/>
  <c r="AD526" i="15"/>
  <c r="AT510" i="4"/>
  <c r="AF343" i="15"/>
  <c r="E561" i="4"/>
  <c r="I561" i="4" s="1"/>
  <c r="P560" i="4"/>
  <c r="E559" i="12"/>
  <c r="F559" i="12" s="1"/>
  <c r="H559" i="12" s="1"/>
  <c r="W180" i="4"/>
  <c r="Z180" i="4" s="1"/>
  <c r="AA180" i="4" s="1"/>
  <c r="U180" i="4"/>
  <c r="AI511" i="4"/>
  <c r="AM511" i="4" s="1"/>
  <c r="T180" i="4" l="1"/>
  <c r="X180" i="4" s="1"/>
  <c r="U181" i="4" s="1"/>
  <c r="H562" i="4"/>
  <c r="K562" i="4" s="1"/>
  <c r="L562" i="4" s="1"/>
  <c r="J561" i="4"/>
  <c r="M561" i="4" s="1"/>
  <c r="AB509" i="15" s="1"/>
  <c r="F562" i="4"/>
  <c r="AL512" i="4"/>
  <c r="AO512" i="4" s="1"/>
  <c r="AP512" i="4" s="1"/>
  <c r="AJ512" i="4"/>
  <c r="AN511" i="4"/>
  <c r="AQ511" i="4" s="1"/>
  <c r="E562" i="4" l="1"/>
  <c r="I562" i="4" s="1"/>
  <c r="Y180" i="4"/>
  <c r="AB180" i="4" s="1"/>
  <c r="AE180" i="4" s="1"/>
  <c r="W181" i="4"/>
  <c r="Z181" i="4" s="1"/>
  <c r="AA181" i="4" s="1"/>
  <c r="AD529" i="15"/>
  <c r="T181" i="4"/>
  <c r="X181" i="4" s="1"/>
  <c r="AT511" i="4"/>
  <c r="AF348" i="15"/>
  <c r="P561" i="4"/>
  <c r="E560" i="12"/>
  <c r="F560" i="12" s="1"/>
  <c r="H560" i="12" s="1"/>
  <c r="AI512" i="4"/>
  <c r="AM512" i="4" s="1"/>
  <c r="U182" i="4" l="1"/>
  <c r="Y181" i="4"/>
  <c r="AB181" i="4" s="1"/>
  <c r="W182" i="4"/>
  <c r="Z182" i="4" s="1"/>
  <c r="AA182" i="4" s="1"/>
  <c r="H563" i="4"/>
  <c r="K563" i="4" s="1"/>
  <c r="L563" i="4" s="1"/>
  <c r="F563" i="4"/>
  <c r="E563" i="4" s="1"/>
  <c r="J562" i="4"/>
  <c r="M562" i="4" s="1"/>
  <c r="AB519" i="15" s="1"/>
  <c r="T182" i="4"/>
  <c r="X182" i="4" s="1"/>
  <c r="W183" i="4" s="1"/>
  <c r="Z183" i="4" s="1"/>
  <c r="AA183" i="4" s="1"/>
  <c r="AJ513" i="4"/>
  <c r="AN512" i="4"/>
  <c r="AQ512" i="4" s="1"/>
  <c r="AL513" i="4"/>
  <c r="AO513" i="4" s="1"/>
  <c r="AP513" i="4" s="1"/>
  <c r="I563" i="4" l="1"/>
  <c r="H564" i="4" s="1"/>
  <c r="K564" i="4" s="1"/>
  <c r="L564" i="4" s="1"/>
  <c r="AE181" i="4"/>
  <c r="AD533" i="15"/>
  <c r="AT512" i="4"/>
  <c r="AF354" i="15"/>
  <c r="P562" i="4"/>
  <c r="E561" i="12"/>
  <c r="F561" i="12" s="1"/>
  <c r="H561" i="12" s="1"/>
  <c r="J563" i="4"/>
  <c r="M563" i="4" s="1"/>
  <c r="AB531" i="15" s="1"/>
  <c r="F564" i="4"/>
  <c r="U183" i="4"/>
  <c r="T183" i="4" s="1"/>
  <c r="Y182" i="4"/>
  <c r="AB182" i="4" s="1"/>
  <c r="AI513" i="4"/>
  <c r="AM513" i="4" s="1"/>
  <c r="AE182" i="4" l="1"/>
  <c r="AD539" i="15"/>
  <c r="E564" i="4"/>
  <c r="I564" i="4" s="1"/>
  <c r="H565" i="4" s="1"/>
  <c r="K565" i="4" s="1"/>
  <c r="L565" i="4" s="1"/>
  <c r="P563" i="4"/>
  <c r="E562" i="12"/>
  <c r="F562" i="12" s="1"/>
  <c r="H562" i="12" s="1"/>
  <c r="X183" i="4"/>
  <c r="U184" i="4" s="1"/>
  <c r="AJ514" i="4"/>
  <c r="AN513" i="4"/>
  <c r="AQ513" i="4" s="1"/>
  <c r="AL514" i="4"/>
  <c r="AO514" i="4" s="1"/>
  <c r="AP514" i="4" s="1"/>
  <c r="J564" i="4" l="1"/>
  <c r="M564" i="4" s="1"/>
  <c r="AB535" i="15" s="1"/>
  <c r="F565" i="4"/>
  <c r="E565" i="4" s="1"/>
  <c r="I565" i="4" s="1"/>
  <c r="Y183" i="4"/>
  <c r="AB183" i="4" s="1"/>
  <c r="AE183" i="4" s="1"/>
  <c r="W184" i="4"/>
  <c r="Z184" i="4" s="1"/>
  <c r="AA184" i="4" s="1"/>
  <c r="AD542" i="15"/>
  <c r="AT513" i="4"/>
  <c r="AF358" i="15"/>
  <c r="P564" i="4"/>
  <c r="E563" i="12"/>
  <c r="F563" i="12" s="1"/>
  <c r="H563" i="12" s="1"/>
  <c r="AI514" i="4"/>
  <c r="AM514" i="4" s="1"/>
  <c r="T184" i="4" l="1"/>
  <c r="X184" i="4" s="1"/>
  <c r="W185" i="4" s="1"/>
  <c r="Z185" i="4" s="1"/>
  <c r="AA185" i="4" s="1"/>
  <c r="J565" i="4"/>
  <c r="M565" i="4" s="1"/>
  <c r="AB537" i="15" s="1"/>
  <c r="F566" i="4"/>
  <c r="H566" i="4"/>
  <c r="K566" i="4" s="1"/>
  <c r="L566" i="4" s="1"/>
  <c r="AJ515" i="4"/>
  <c r="AN514" i="4"/>
  <c r="AQ514" i="4" s="1"/>
  <c r="AL515" i="4"/>
  <c r="AO515" i="4" s="1"/>
  <c r="AP515" i="4" s="1"/>
  <c r="U185" i="4" l="1"/>
  <c r="Y184" i="4"/>
  <c r="AB184" i="4" s="1"/>
  <c r="AE184" i="4" s="1"/>
  <c r="AT514" i="4"/>
  <c r="AF362" i="15"/>
  <c r="E566" i="4"/>
  <c r="I566" i="4" s="1"/>
  <c r="J566" i="4" s="1"/>
  <c r="M566" i="4" s="1"/>
  <c r="AB541" i="15" s="1"/>
  <c r="AI515" i="4"/>
  <c r="AM515" i="4" s="1"/>
  <c r="P565" i="4"/>
  <c r="E564" i="12"/>
  <c r="F564" i="12" s="1"/>
  <c r="H564" i="12" s="1"/>
  <c r="T185" i="4"/>
  <c r="AD547" i="15" l="1"/>
  <c r="X185" i="4"/>
  <c r="Y185" i="4" s="1"/>
  <c r="AB185" i="4" s="1"/>
  <c r="H567" i="4"/>
  <c r="K567" i="4" s="1"/>
  <c r="L567" i="4" s="1"/>
  <c r="F567" i="4"/>
  <c r="E567" i="4" s="1"/>
  <c r="I567" i="4" s="1"/>
  <c r="AE185" i="4"/>
  <c r="AD548" i="15"/>
  <c r="E565" i="12"/>
  <c r="F565" i="12" s="1"/>
  <c r="H565" i="12" s="1"/>
  <c r="P566" i="4"/>
  <c r="AN515" i="4"/>
  <c r="AQ515" i="4" s="1"/>
  <c r="AL516" i="4"/>
  <c r="AO516" i="4" s="1"/>
  <c r="AP516" i="4" s="1"/>
  <c r="AJ516" i="4"/>
  <c r="U186" i="4"/>
  <c r="W186" i="4"/>
  <c r="Z186" i="4" s="1"/>
  <c r="AA186" i="4" s="1"/>
  <c r="AI516" i="4" l="1"/>
  <c r="AM516" i="4" s="1"/>
  <c r="AN516" i="4" s="1"/>
  <c r="AQ516" i="4" s="1"/>
  <c r="AT515" i="4"/>
  <c r="AF365" i="15"/>
  <c r="H568" i="4"/>
  <c r="K568" i="4" s="1"/>
  <c r="L568" i="4" s="1"/>
  <c r="J567" i="4"/>
  <c r="M567" i="4" s="1"/>
  <c r="AB549" i="15" s="1"/>
  <c r="F568" i="4"/>
  <c r="E568" i="4" s="1"/>
  <c r="I568" i="4" s="1"/>
  <c r="T186" i="4"/>
  <c r="X186" i="4" s="1"/>
  <c r="Y186" i="4" s="1"/>
  <c r="AB186" i="4" s="1"/>
  <c r="AJ517" i="4" l="1"/>
  <c r="AL517" i="4"/>
  <c r="AO517" i="4" s="1"/>
  <c r="AP517" i="4" s="1"/>
  <c r="AT516" i="4"/>
  <c r="AF367" i="15"/>
  <c r="AE186" i="4"/>
  <c r="AD551" i="15"/>
  <c r="W187" i="4"/>
  <c r="Z187" i="4" s="1"/>
  <c r="AA187" i="4" s="1"/>
  <c r="U187" i="4"/>
  <c r="T187" i="4" s="1"/>
  <c r="X187" i="4" s="1"/>
  <c r="P567" i="4"/>
  <c r="E566" i="12"/>
  <c r="F566" i="12" s="1"/>
  <c r="H566" i="12" s="1"/>
  <c r="J568" i="4"/>
  <c r="M568" i="4" s="1"/>
  <c r="AB552" i="15" s="1"/>
  <c r="F569" i="4"/>
  <c r="H569" i="4"/>
  <c r="K569" i="4" s="1"/>
  <c r="L569" i="4" s="1"/>
  <c r="AI517" i="4"/>
  <c r="AM517" i="4" s="1"/>
  <c r="E569" i="4" l="1"/>
  <c r="I569" i="4" s="1"/>
  <c r="E567" i="12"/>
  <c r="F567" i="12" s="1"/>
  <c r="H567" i="12" s="1"/>
  <c r="P568" i="4"/>
  <c r="AL518" i="4"/>
  <c r="AO518" i="4" s="1"/>
  <c r="AP518" i="4" s="1"/>
  <c r="AJ518" i="4"/>
  <c r="AN517" i="4"/>
  <c r="AQ517" i="4" s="1"/>
  <c r="W188" i="4"/>
  <c r="Z188" i="4" s="1"/>
  <c r="AA188" i="4" s="1"/>
  <c r="U188" i="4"/>
  <c r="Y187" i="4"/>
  <c r="AB187" i="4" s="1"/>
  <c r="AI518" i="4" l="1"/>
  <c r="AT517" i="4"/>
  <c r="AF372" i="15"/>
  <c r="AE187" i="4"/>
  <c r="AD553" i="15"/>
  <c r="J569" i="4"/>
  <c r="M569" i="4" s="1"/>
  <c r="AB553" i="15" s="1"/>
  <c r="F570" i="4"/>
  <c r="H570" i="4"/>
  <c r="K570" i="4" s="1"/>
  <c r="L570" i="4" s="1"/>
  <c r="AM518" i="4"/>
  <c r="T188" i="4"/>
  <c r="X188" i="4" s="1"/>
  <c r="Y188" i="4" s="1"/>
  <c r="AB188" i="4" s="1"/>
  <c r="E570" i="4" l="1"/>
  <c r="I570" i="4" s="1"/>
  <c r="AE188" i="4"/>
  <c r="AD554" i="15"/>
  <c r="J570" i="4"/>
  <c r="M570" i="4" s="1"/>
  <c r="AB555" i="15" s="1"/>
  <c r="H571" i="4"/>
  <c r="K571" i="4" s="1"/>
  <c r="L571" i="4" s="1"/>
  <c r="F571" i="4"/>
  <c r="P569" i="4"/>
  <c r="E568" i="12"/>
  <c r="F568" i="12" s="1"/>
  <c r="H568" i="12" s="1"/>
  <c r="AJ519" i="4"/>
  <c r="AN518" i="4"/>
  <c r="AQ518" i="4" s="1"/>
  <c r="AL519" i="4"/>
  <c r="AO519" i="4" s="1"/>
  <c r="AP519" i="4" s="1"/>
  <c r="U189" i="4"/>
  <c r="W189" i="4"/>
  <c r="Z189" i="4" s="1"/>
  <c r="AA189" i="4" s="1"/>
  <c r="AT518" i="4" l="1"/>
  <c r="AF375" i="15"/>
  <c r="E571" i="4"/>
  <c r="I571" i="4" s="1"/>
  <c r="P570" i="4"/>
  <c r="E569" i="12"/>
  <c r="F569" i="12" s="1"/>
  <c r="H569" i="12" s="1"/>
  <c r="AI519" i="4"/>
  <c r="AM519" i="4" s="1"/>
  <c r="T189" i="4"/>
  <c r="X189" i="4" s="1"/>
  <c r="H572" i="4" l="1"/>
  <c r="K572" i="4" s="1"/>
  <c r="L572" i="4" s="1"/>
  <c r="F572" i="4"/>
  <c r="J571" i="4"/>
  <c r="M571" i="4" s="1"/>
  <c r="AB542" i="15" s="1"/>
  <c r="AN519" i="4"/>
  <c r="AQ519" i="4" s="1"/>
  <c r="AL520" i="4"/>
  <c r="AO520" i="4" s="1"/>
  <c r="AP520" i="4" s="1"/>
  <c r="AJ520" i="4"/>
  <c r="W190" i="4"/>
  <c r="Z190" i="4" s="1"/>
  <c r="AA190" i="4" s="1"/>
  <c r="U190" i="4"/>
  <c r="Y189" i="4"/>
  <c r="AB189" i="4" s="1"/>
  <c r="AT519" i="4" l="1"/>
  <c r="AF379" i="15"/>
  <c r="AE189" i="4"/>
  <c r="AD559" i="15"/>
  <c r="AI520" i="4"/>
  <c r="AM520" i="4" s="1"/>
  <c r="AJ521" i="4" s="1"/>
  <c r="E572" i="4"/>
  <c r="I572" i="4" s="1"/>
  <c r="F573" i="4" s="1"/>
  <c r="P571" i="4"/>
  <c r="E570" i="12"/>
  <c r="F570" i="12" s="1"/>
  <c r="H570" i="12" s="1"/>
  <c r="T190" i="4"/>
  <c r="X190" i="4" s="1"/>
  <c r="H573" i="4" l="1"/>
  <c r="K573" i="4" s="1"/>
  <c r="L573" i="4" s="1"/>
  <c r="AL521" i="4"/>
  <c r="AO521" i="4" s="1"/>
  <c r="AP521" i="4" s="1"/>
  <c r="AN520" i="4"/>
  <c r="AQ520" i="4" s="1"/>
  <c r="J572" i="4"/>
  <c r="M572" i="4" s="1"/>
  <c r="AB461" i="15" s="1"/>
  <c r="U191" i="4"/>
  <c r="W191" i="4"/>
  <c r="Z191" i="4" s="1"/>
  <c r="AA191" i="4" s="1"/>
  <c r="Y190" i="4"/>
  <c r="AB190" i="4" s="1"/>
  <c r="P572" i="4" l="1"/>
  <c r="E571" i="12"/>
  <c r="F571" i="12" s="1"/>
  <c r="H571" i="12" s="1"/>
  <c r="AE190" i="4"/>
  <c r="AD561" i="15"/>
  <c r="AT520" i="4"/>
  <c r="AF381" i="15"/>
  <c r="AI521" i="4"/>
  <c r="AM521" i="4" s="1"/>
  <c r="AJ522" i="4" s="1"/>
  <c r="E573" i="4"/>
  <c r="I573" i="4" s="1"/>
  <c r="H574" i="4" s="1"/>
  <c r="K574" i="4" s="1"/>
  <c r="L574" i="4" s="1"/>
  <c r="T191" i="4"/>
  <c r="X191" i="4" s="1"/>
  <c r="J573" i="4" l="1"/>
  <c r="M573" i="4" s="1"/>
  <c r="AB331" i="15" s="1"/>
  <c r="F574" i="4"/>
  <c r="E574" i="4" s="1"/>
  <c r="I574" i="4" s="1"/>
  <c r="AN521" i="4"/>
  <c r="AQ521" i="4" s="1"/>
  <c r="AL522" i="4"/>
  <c r="AO522" i="4" s="1"/>
  <c r="AP522" i="4" s="1"/>
  <c r="J574" i="4"/>
  <c r="M574" i="4" s="1"/>
  <c r="AB448" i="15" s="1"/>
  <c r="F575" i="4"/>
  <c r="H575" i="4"/>
  <c r="K575" i="4" s="1"/>
  <c r="L575" i="4" s="1"/>
  <c r="E572" i="12"/>
  <c r="F572" i="12" s="1"/>
  <c r="H572" i="12" s="1"/>
  <c r="W192" i="4"/>
  <c r="Z192" i="4" s="1"/>
  <c r="AA192" i="4" s="1"/>
  <c r="U192" i="4"/>
  <c r="Y191" i="4"/>
  <c r="AB191" i="4" s="1"/>
  <c r="P573" i="4" l="1"/>
  <c r="E575" i="4"/>
  <c r="I575" i="4" s="1"/>
  <c r="F576" i="4" s="1"/>
  <c r="AE191" i="4"/>
  <c r="AD564" i="15"/>
  <c r="AT521" i="4"/>
  <c r="AF384" i="15"/>
  <c r="AI522" i="4"/>
  <c r="AM522" i="4" s="1"/>
  <c r="AL523" i="4" s="1"/>
  <c r="AO523" i="4" s="1"/>
  <c r="AP523" i="4" s="1"/>
  <c r="J575" i="4"/>
  <c r="M575" i="4" s="1"/>
  <c r="AB458" i="15" s="1"/>
  <c r="P574" i="4"/>
  <c r="E573" i="12"/>
  <c r="F573" i="12" s="1"/>
  <c r="H573" i="12" s="1"/>
  <c r="T192" i="4"/>
  <c r="X192" i="4" s="1"/>
  <c r="H576" i="4" l="1"/>
  <c r="K576" i="4" s="1"/>
  <c r="L576" i="4" s="1"/>
  <c r="AN522" i="4"/>
  <c r="AQ522" i="4" s="1"/>
  <c r="AT522" i="4" s="1"/>
  <c r="AJ523" i="4"/>
  <c r="AI523" i="4" s="1"/>
  <c r="AM523" i="4" s="1"/>
  <c r="P575" i="4"/>
  <c r="E574" i="12"/>
  <c r="F574" i="12" s="1"/>
  <c r="H574" i="12" s="1"/>
  <c r="U193" i="4"/>
  <c r="Y192" i="4"/>
  <c r="AB192" i="4" s="1"/>
  <c r="W193" i="4"/>
  <c r="Z193" i="4" s="1"/>
  <c r="AA193" i="4" s="1"/>
  <c r="E576" i="4" l="1"/>
  <c r="I576" i="4" s="1"/>
  <c r="AF387" i="15"/>
  <c r="AE192" i="4"/>
  <c r="AD566" i="15"/>
  <c r="AJ524" i="4"/>
  <c r="AL524" i="4"/>
  <c r="AO524" i="4" s="1"/>
  <c r="AP524" i="4" s="1"/>
  <c r="AN523" i="4"/>
  <c r="AQ523" i="4" s="1"/>
  <c r="T193" i="4"/>
  <c r="X193" i="4" s="1"/>
  <c r="J576" i="4" l="1"/>
  <c r="M576" i="4" s="1"/>
  <c r="F577" i="4"/>
  <c r="H577" i="4"/>
  <c r="K577" i="4" s="1"/>
  <c r="L577" i="4" s="1"/>
  <c r="AT523" i="4"/>
  <c r="AF392" i="15"/>
  <c r="AI524" i="4"/>
  <c r="AM524" i="4" s="1"/>
  <c r="Y193" i="4"/>
  <c r="AB193" i="4" s="1"/>
  <c r="W194" i="4"/>
  <c r="Z194" i="4" s="1"/>
  <c r="AA194" i="4" s="1"/>
  <c r="U194" i="4"/>
  <c r="E577" i="4" l="1"/>
  <c r="I577" i="4" s="1"/>
  <c r="AB468" i="15"/>
  <c r="P576" i="4"/>
  <c r="E575" i="12"/>
  <c r="F575" i="12" s="1"/>
  <c r="H575" i="12" s="1"/>
  <c r="AE193" i="4"/>
  <c r="AD569" i="15"/>
  <c r="AJ525" i="4"/>
  <c r="AL525" i="4"/>
  <c r="AO525" i="4" s="1"/>
  <c r="AP525" i="4" s="1"/>
  <c r="AN524" i="4"/>
  <c r="AQ524" i="4" s="1"/>
  <c r="T194" i="4"/>
  <c r="X194" i="4" s="1"/>
  <c r="U195" i="4" s="1"/>
  <c r="J577" i="4" l="1"/>
  <c r="M577" i="4" s="1"/>
  <c r="F578" i="4"/>
  <c r="H578" i="4"/>
  <c r="K578" i="4" s="1"/>
  <c r="L578" i="4" s="1"/>
  <c r="AT524" i="4"/>
  <c r="AF141" i="15"/>
  <c r="W195" i="4"/>
  <c r="Z195" i="4" s="1"/>
  <c r="AA195" i="4" s="1"/>
  <c r="Y194" i="4"/>
  <c r="AB194" i="4" s="1"/>
  <c r="AI525" i="4"/>
  <c r="AM525" i="4" s="1"/>
  <c r="E578" i="4" l="1"/>
  <c r="I578" i="4" s="1"/>
  <c r="AB477" i="15"/>
  <c r="P577" i="4"/>
  <c r="E576" i="12"/>
  <c r="F576" i="12" s="1"/>
  <c r="H576" i="12" s="1"/>
  <c r="AE194" i="4"/>
  <c r="AD570" i="15"/>
  <c r="T195" i="4"/>
  <c r="X195" i="4" s="1"/>
  <c r="W196" i="4" s="1"/>
  <c r="Z196" i="4" s="1"/>
  <c r="AA196" i="4" s="1"/>
  <c r="AL526" i="4"/>
  <c r="AO526" i="4" s="1"/>
  <c r="AP526" i="4" s="1"/>
  <c r="AJ526" i="4"/>
  <c r="AN525" i="4"/>
  <c r="AQ525" i="4" s="1"/>
  <c r="F579" i="4" l="1"/>
  <c r="J578" i="4"/>
  <c r="M578" i="4" s="1"/>
  <c r="H579" i="4"/>
  <c r="K579" i="4" s="1"/>
  <c r="L579" i="4" s="1"/>
  <c r="AT525" i="4"/>
  <c r="AF295" i="15"/>
  <c r="U196" i="4"/>
  <c r="T196" i="4" s="1"/>
  <c r="Y195" i="4"/>
  <c r="AB195" i="4" s="1"/>
  <c r="AI526" i="4"/>
  <c r="AM526" i="4" s="1"/>
  <c r="AJ527" i="4" s="1"/>
  <c r="AB486" i="15" l="1"/>
  <c r="P578" i="4"/>
  <c r="E577" i="12"/>
  <c r="F577" i="12" s="1"/>
  <c r="H577" i="12" s="1"/>
  <c r="E579" i="4"/>
  <c r="I579" i="4" s="1"/>
  <c r="AE195" i="4"/>
  <c r="AD573" i="15"/>
  <c r="X196" i="4"/>
  <c r="Y196" i="4" s="1"/>
  <c r="AB196" i="4" s="1"/>
  <c r="AL527" i="4"/>
  <c r="AO527" i="4" s="1"/>
  <c r="AP527" i="4" s="1"/>
  <c r="AN526" i="4"/>
  <c r="AQ526" i="4" s="1"/>
  <c r="J579" i="4" l="1"/>
  <c r="M579" i="4" s="1"/>
  <c r="F580" i="4"/>
  <c r="H580" i="4"/>
  <c r="K580" i="4" s="1"/>
  <c r="L580" i="4" s="1"/>
  <c r="AE196" i="4"/>
  <c r="AD557" i="15"/>
  <c r="AT526" i="4"/>
  <c r="AF305" i="15"/>
  <c r="U197" i="4"/>
  <c r="W197" i="4"/>
  <c r="Z197" i="4" s="1"/>
  <c r="AA197" i="4" s="1"/>
  <c r="AI527" i="4"/>
  <c r="AM527" i="4" s="1"/>
  <c r="AL528" i="4" s="1"/>
  <c r="AO528" i="4" s="1"/>
  <c r="AP528" i="4" s="1"/>
  <c r="E580" i="4" l="1"/>
  <c r="I580" i="4" s="1"/>
  <c r="AB496" i="15"/>
  <c r="P579" i="4"/>
  <c r="E578" i="12"/>
  <c r="F578" i="12" s="1"/>
  <c r="H578" i="12" s="1"/>
  <c r="T197" i="4"/>
  <c r="X197" i="4" s="1"/>
  <c r="AN527" i="4"/>
  <c r="AQ527" i="4" s="1"/>
  <c r="AJ528" i="4"/>
  <c r="AI528" i="4" s="1"/>
  <c r="AM528" i="4" s="1"/>
  <c r="J580" i="4" l="1"/>
  <c r="M580" i="4" s="1"/>
  <c r="H581" i="4"/>
  <c r="K581" i="4" s="1"/>
  <c r="L581" i="4" s="1"/>
  <c r="F581" i="4"/>
  <c r="E581" i="4" s="1"/>
  <c r="I581" i="4" s="1"/>
  <c r="Y197" i="4"/>
  <c r="AB197" i="4" s="1"/>
  <c r="U198" i="4"/>
  <c r="W198" i="4"/>
  <c r="Z198" i="4" s="1"/>
  <c r="AA198" i="4" s="1"/>
  <c r="AT527" i="4"/>
  <c r="AF314" i="15"/>
  <c r="AN528" i="4"/>
  <c r="AQ528" i="4" s="1"/>
  <c r="AL529" i="4"/>
  <c r="AO529" i="4" s="1"/>
  <c r="AP529" i="4" s="1"/>
  <c r="AJ529" i="4"/>
  <c r="H582" i="4" l="1"/>
  <c r="K582" i="4" s="1"/>
  <c r="L582" i="4" s="1"/>
  <c r="F582" i="4"/>
  <c r="E582" i="4" s="1"/>
  <c r="J581" i="4"/>
  <c r="M581" i="4" s="1"/>
  <c r="AB510" i="15"/>
  <c r="P580" i="4"/>
  <c r="E579" i="12"/>
  <c r="F579" i="12" s="1"/>
  <c r="H579" i="12" s="1"/>
  <c r="T198" i="4"/>
  <c r="X198" i="4" s="1"/>
  <c r="AE197" i="4"/>
  <c r="AD568" i="15"/>
  <c r="AT528" i="4"/>
  <c r="AF328" i="15"/>
  <c r="AI529" i="4"/>
  <c r="AM529" i="4" s="1"/>
  <c r="AB522" i="15" l="1"/>
  <c r="P581" i="4"/>
  <c r="E580" i="12"/>
  <c r="F580" i="12" s="1"/>
  <c r="H580" i="12" s="1"/>
  <c r="I582" i="4"/>
  <c r="W199" i="4"/>
  <c r="Z199" i="4" s="1"/>
  <c r="AA199" i="4" s="1"/>
  <c r="U199" i="4"/>
  <c r="Y198" i="4"/>
  <c r="AB198" i="4" s="1"/>
  <c r="AN529" i="4"/>
  <c r="AQ529" i="4" s="1"/>
  <c r="AJ530" i="4"/>
  <c r="AL530" i="4"/>
  <c r="AO530" i="4" s="1"/>
  <c r="AP530" i="4" s="1"/>
  <c r="H583" i="4" l="1"/>
  <c r="K583" i="4" s="1"/>
  <c r="L583" i="4" s="1"/>
  <c r="J582" i="4"/>
  <c r="M582" i="4" s="1"/>
  <c r="F583" i="4"/>
  <c r="E583" i="4" s="1"/>
  <c r="I583" i="4" s="1"/>
  <c r="T199" i="4"/>
  <c r="X199" i="4"/>
  <c r="U200" i="4" s="1"/>
  <c r="AE198" i="4"/>
  <c r="AD576" i="15"/>
  <c r="AT529" i="4"/>
  <c r="AF340" i="15"/>
  <c r="AI530" i="4"/>
  <c r="AM530" i="4" s="1"/>
  <c r="F584" i="4" l="1"/>
  <c r="H584" i="4"/>
  <c r="K584" i="4" s="1"/>
  <c r="L584" i="4" s="1"/>
  <c r="J583" i="4"/>
  <c r="M583" i="4" s="1"/>
  <c r="AB533" i="15"/>
  <c r="P582" i="4"/>
  <c r="E581" i="12"/>
  <c r="F581" i="12" s="1"/>
  <c r="H581" i="12" s="1"/>
  <c r="Y199" i="4"/>
  <c r="AB199" i="4" s="1"/>
  <c r="W200" i="4"/>
  <c r="Z200" i="4" s="1"/>
  <c r="AA200" i="4" s="1"/>
  <c r="AN530" i="4"/>
  <c r="AQ530" i="4" s="1"/>
  <c r="AL531" i="4"/>
  <c r="AO531" i="4" s="1"/>
  <c r="AP531" i="4" s="1"/>
  <c r="AJ531" i="4"/>
  <c r="AB543" i="15" l="1"/>
  <c r="P583" i="4"/>
  <c r="E582" i="12"/>
  <c r="F582" i="12" s="1"/>
  <c r="H582" i="12" s="1"/>
  <c r="E584" i="4"/>
  <c r="I584" i="4" s="1"/>
  <c r="AE199" i="4"/>
  <c r="AD581" i="15"/>
  <c r="T200" i="4"/>
  <c r="X200" i="4" s="1"/>
  <c r="AT530" i="4"/>
  <c r="AF356" i="15"/>
  <c r="AI531" i="4"/>
  <c r="AM531" i="4" s="1"/>
  <c r="AN531" i="4" s="1"/>
  <c r="AQ531" i="4" s="1"/>
  <c r="J584" i="4" l="1"/>
  <c r="M584" i="4" s="1"/>
  <c r="F585" i="4"/>
  <c r="H585" i="4"/>
  <c r="K585" i="4" s="1"/>
  <c r="L585" i="4" s="1"/>
  <c r="Y200" i="4"/>
  <c r="AB200" i="4" s="1"/>
  <c r="W201" i="4"/>
  <c r="Z201" i="4" s="1"/>
  <c r="AA201" i="4" s="1"/>
  <c r="U201" i="4"/>
  <c r="AT531" i="4"/>
  <c r="AF349" i="15"/>
  <c r="AJ532" i="4"/>
  <c r="AL532" i="4"/>
  <c r="AO532" i="4" s="1"/>
  <c r="AP532" i="4" s="1"/>
  <c r="E585" i="4" l="1"/>
  <c r="I585" i="4" s="1"/>
  <c r="AB557" i="15"/>
  <c r="P584" i="4"/>
  <c r="E583" i="12"/>
  <c r="F583" i="12" s="1"/>
  <c r="H583" i="12" s="1"/>
  <c r="AI532" i="4"/>
  <c r="AM532" i="4" s="1"/>
  <c r="AN532" i="4" s="1"/>
  <c r="AQ532" i="4" s="1"/>
  <c r="AF347" i="15" s="1"/>
  <c r="T201" i="4"/>
  <c r="X201" i="4" s="1"/>
  <c r="W202" i="4" s="1"/>
  <c r="Z202" i="4" s="1"/>
  <c r="AA202" i="4" s="1"/>
  <c r="AE200" i="4"/>
  <c r="AD583" i="15"/>
  <c r="U202" i="4" l="1"/>
  <c r="F586" i="4"/>
  <c r="J585" i="4"/>
  <c r="M585" i="4" s="1"/>
  <c r="H586" i="4"/>
  <c r="K586" i="4" s="1"/>
  <c r="L586" i="4" s="1"/>
  <c r="AL533" i="4"/>
  <c r="AO533" i="4" s="1"/>
  <c r="AP533" i="4" s="1"/>
  <c r="AJ533" i="4"/>
  <c r="AI533" i="4" s="1"/>
  <c r="AM533" i="4" s="1"/>
  <c r="AN533" i="4" s="1"/>
  <c r="AQ533" i="4" s="1"/>
  <c r="AT532" i="4"/>
  <c r="Y201" i="4"/>
  <c r="AB201" i="4" s="1"/>
  <c r="AE201" i="4" s="1"/>
  <c r="T202" i="4"/>
  <c r="AB562" i="15" l="1"/>
  <c r="E584" i="12"/>
  <c r="F584" i="12" s="1"/>
  <c r="H584" i="12" s="1"/>
  <c r="P585" i="4"/>
  <c r="E586" i="4"/>
  <c r="I586" i="4" s="1"/>
  <c r="X202" i="4"/>
  <c r="AD586" i="15"/>
  <c r="AJ534" i="4"/>
  <c r="AL534" i="4"/>
  <c r="AO534" i="4" s="1"/>
  <c r="AP534" i="4" s="1"/>
  <c r="AT533" i="4"/>
  <c r="AF359" i="15"/>
  <c r="F587" i="4" l="1"/>
  <c r="H587" i="4"/>
  <c r="K587" i="4" s="1"/>
  <c r="L587" i="4" s="1"/>
  <c r="J586" i="4"/>
  <c r="M586" i="4" s="1"/>
  <c r="Y202" i="4"/>
  <c r="AB202" i="4" s="1"/>
  <c r="W203" i="4"/>
  <c r="Z203" i="4" s="1"/>
  <c r="AA203" i="4" s="1"/>
  <c r="U203" i="4"/>
  <c r="T203" i="4" s="1"/>
  <c r="X203" i="4" s="1"/>
  <c r="Y203" i="4" s="1"/>
  <c r="AB203" i="4" s="1"/>
  <c r="AI534" i="4"/>
  <c r="AM534" i="4" s="1"/>
  <c r="AN534" i="4" s="1"/>
  <c r="AQ534" i="4" s="1"/>
  <c r="AT534" i="4" s="1"/>
  <c r="AB573" i="15" l="1"/>
  <c r="P586" i="4"/>
  <c r="E585" i="12"/>
  <c r="F585" i="12" s="1"/>
  <c r="H585" i="12" s="1"/>
  <c r="E587" i="4"/>
  <c r="I587" i="4" s="1"/>
  <c r="W204" i="4"/>
  <c r="Z204" i="4" s="1"/>
  <c r="AA204" i="4" s="1"/>
  <c r="U204" i="4"/>
  <c r="T204" i="4" s="1"/>
  <c r="X204" i="4" s="1"/>
  <c r="AE202" i="4"/>
  <c r="AD590" i="15"/>
  <c r="AJ535" i="4"/>
  <c r="AF371" i="15"/>
  <c r="AL535" i="4"/>
  <c r="AO535" i="4" s="1"/>
  <c r="AP535" i="4" s="1"/>
  <c r="AE203" i="4"/>
  <c r="AD592" i="15"/>
  <c r="J587" i="4" l="1"/>
  <c r="M587" i="4" s="1"/>
  <c r="F588" i="4"/>
  <c r="H588" i="4"/>
  <c r="K588" i="4" s="1"/>
  <c r="L588" i="4" s="1"/>
  <c r="W205" i="4"/>
  <c r="Z205" i="4" s="1"/>
  <c r="AA205" i="4" s="1"/>
  <c r="Y204" i="4"/>
  <c r="AB204" i="4" s="1"/>
  <c r="U205" i="4"/>
  <c r="AI535" i="4"/>
  <c r="AM535" i="4" s="1"/>
  <c r="E588" i="4" l="1"/>
  <c r="I588" i="4" s="1"/>
  <c r="AB584" i="15"/>
  <c r="P587" i="4"/>
  <c r="E586" i="12"/>
  <c r="F586" i="12" s="1"/>
  <c r="H586" i="12" s="1"/>
  <c r="T205" i="4"/>
  <c r="X205" i="4" s="1"/>
  <c r="W206" i="4" s="1"/>
  <c r="Z206" i="4" s="1"/>
  <c r="AA206" i="4" s="1"/>
  <c r="AE204" i="4"/>
  <c r="AD594" i="15"/>
  <c r="AN535" i="4"/>
  <c r="AQ535" i="4" s="1"/>
  <c r="AL536" i="4"/>
  <c r="AO536" i="4" s="1"/>
  <c r="AP536" i="4" s="1"/>
  <c r="AJ536" i="4"/>
  <c r="F589" i="4" l="1"/>
  <c r="J588" i="4"/>
  <c r="M588" i="4" s="1"/>
  <c r="H589" i="4"/>
  <c r="K589" i="4" s="1"/>
  <c r="L589" i="4" s="1"/>
  <c r="U206" i="4"/>
  <c r="T206" i="4" s="1"/>
  <c r="Y205" i="4"/>
  <c r="AI536" i="4"/>
  <c r="AM536" i="4" s="1"/>
  <c r="AN536" i="4" s="1"/>
  <c r="AQ536" i="4" s="1"/>
  <c r="AT536" i="4" s="1"/>
  <c r="AT535" i="4"/>
  <c r="AF382" i="15"/>
  <c r="AB592" i="15" l="1"/>
  <c r="P588" i="4"/>
  <c r="E587" i="12"/>
  <c r="F587" i="12" s="1"/>
  <c r="H587" i="12" s="1"/>
  <c r="AJ537" i="4"/>
  <c r="E589" i="4"/>
  <c r="I589" i="4" s="1"/>
  <c r="AB205" i="4"/>
  <c r="X206" i="4"/>
  <c r="AL537" i="4"/>
  <c r="AO537" i="4" s="1"/>
  <c r="AP537" i="4" s="1"/>
  <c r="AF395" i="15"/>
  <c r="H590" i="4" l="1"/>
  <c r="K590" i="4" s="1"/>
  <c r="L590" i="4" s="1"/>
  <c r="J589" i="4"/>
  <c r="M589" i="4" s="1"/>
  <c r="F590" i="4"/>
  <c r="E590" i="4" s="1"/>
  <c r="I590" i="4" s="1"/>
  <c r="W207" i="4"/>
  <c r="Z207" i="4" s="1"/>
  <c r="AA207" i="4" s="1"/>
  <c r="Y206" i="4"/>
  <c r="AB206" i="4" s="1"/>
  <c r="U207" i="4"/>
  <c r="AE205" i="4"/>
  <c r="AD596" i="15"/>
  <c r="AI537" i="4"/>
  <c r="AM537" i="4" s="1"/>
  <c r="H591" i="4" l="1"/>
  <c r="K591" i="4" s="1"/>
  <c r="L591" i="4" s="1"/>
  <c r="F591" i="4"/>
  <c r="E591" i="4" s="1"/>
  <c r="J590" i="4"/>
  <c r="M590" i="4" s="1"/>
  <c r="AB575" i="15"/>
  <c r="E588" i="12"/>
  <c r="F588" i="12" s="1"/>
  <c r="H588" i="12" s="1"/>
  <c r="P589" i="4"/>
  <c r="T207" i="4"/>
  <c r="X207" i="4" s="1"/>
  <c r="AE206" i="4"/>
  <c r="AD588" i="15"/>
  <c r="AJ538" i="4"/>
  <c r="AL538" i="4"/>
  <c r="AO538" i="4" s="1"/>
  <c r="AP538" i="4" s="1"/>
  <c r="AN537" i="4"/>
  <c r="AQ537" i="4" s="1"/>
  <c r="AB586" i="15" l="1"/>
  <c r="P590" i="4"/>
  <c r="E589" i="12"/>
  <c r="F589" i="12" s="1"/>
  <c r="H589" i="12" s="1"/>
  <c r="I591" i="4"/>
  <c r="U208" i="4"/>
  <c r="W208" i="4"/>
  <c r="Z208" i="4" s="1"/>
  <c r="AA208" i="4" s="1"/>
  <c r="Y207" i="4"/>
  <c r="AB207" i="4" s="1"/>
  <c r="AT537" i="4"/>
  <c r="AF405" i="15"/>
  <c r="AI538" i="4"/>
  <c r="AM538" i="4" s="1"/>
  <c r="J591" i="4" l="1"/>
  <c r="M591" i="4" s="1"/>
  <c r="F592" i="4"/>
  <c r="H592" i="4"/>
  <c r="K592" i="4" s="1"/>
  <c r="L592" i="4" s="1"/>
  <c r="AD518" i="15"/>
  <c r="AE207" i="4"/>
  <c r="T208" i="4"/>
  <c r="X208" i="4" s="1"/>
  <c r="AJ539" i="4"/>
  <c r="AN538" i="4"/>
  <c r="AQ538" i="4" s="1"/>
  <c r="AL539" i="4"/>
  <c r="AO539" i="4" s="1"/>
  <c r="AP539" i="4" s="1"/>
  <c r="E592" i="4" l="1"/>
  <c r="I592" i="4" s="1"/>
  <c r="AB587" i="15"/>
  <c r="E590" i="12"/>
  <c r="F590" i="12" s="1"/>
  <c r="H590" i="12" s="1"/>
  <c r="P591" i="4"/>
  <c r="Y208" i="4"/>
  <c r="AB208" i="4" s="1"/>
  <c r="W209" i="4"/>
  <c r="Z209" i="4" s="1"/>
  <c r="AA209" i="4" s="1"/>
  <c r="U209" i="4"/>
  <c r="AF420" i="15"/>
  <c r="AT538" i="4"/>
  <c r="AI539" i="4"/>
  <c r="AM539" i="4" s="1"/>
  <c r="J592" i="4" l="1"/>
  <c r="M592" i="4" s="1"/>
  <c r="H593" i="4"/>
  <c r="K593" i="4" s="1"/>
  <c r="L593" i="4" s="1"/>
  <c r="F593" i="4"/>
  <c r="E593" i="4" s="1"/>
  <c r="I593" i="4" s="1"/>
  <c r="T209" i="4"/>
  <c r="X209" i="4" s="1"/>
  <c r="U210" i="4" s="1"/>
  <c r="AE208" i="4"/>
  <c r="AD412" i="15"/>
  <c r="AN539" i="4"/>
  <c r="AQ539" i="4" s="1"/>
  <c r="AJ540" i="4"/>
  <c r="AL540" i="4"/>
  <c r="AO540" i="4" s="1"/>
  <c r="AP540" i="4" s="1"/>
  <c r="W210" i="4" l="1"/>
  <c r="Z210" i="4" s="1"/>
  <c r="AA210" i="4" s="1"/>
  <c r="Y209" i="4"/>
  <c r="AB209" i="4" s="1"/>
  <c r="AE209" i="4" s="1"/>
  <c r="J593" i="4"/>
  <c r="M593" i="4" s="1"/>
  <c r="H594" i="4"/>
  <c r="K594" i="4" s="1"/>
  <c r="L594" i="4" s="1"/>
  <c r="F594" i="4"/>
  <c r="AB596" i="15"/>
  <c r="E591" i="12"/>
  <c r="F591" i="12" s="1"/>
  <c r="H591" i="12" s="1"/>
  <c r="P592" i="4"/>
  <c r="AD488" i="15"/>
  <c r="T210" i="4"/>
  <c r="X210" i="4" s="1"/>
  <c r="AI540" i="4"/>
  <c r="AM540" i="4" s="1"/>
  <c r="AT539" i="4"/>
  <c r="AF430" i="15"/>
  <c r="E594" i="4" l="1"/>
  <c r="I594" i="4" s="1"/>
  <c r="AB603" i="15"/>
  <c r="E592" i="12"/>
  <c r="F592" i="12" s="1"/>
  <c r="H592" i="12" s="1"/>
  <c r="P593" i="4"/>
  <c r="H595" i="4"/>
  <c r="K595" i="4" s="1"/>
  <c r="L595" i="4" s="1"/>
  <c r="J594" i="4"/>
  <c r="M594" i="4" s="1"/>
  <c r="F595" i="4"/>
  <c r="E595" i="4" s="1"/>
  <c r="I595" i="4" s="1"/>
  <c r="J595" i="4" s="1"/>
  <c r="M595" i="4" s="1"/>
  <c r="AB605" i="15" s="1"/>
  <c r="U211" i="4"/>
  <c r="Y210" i="4"/>
  <c r="AB210" i="4" s="1"/>
  <c r="W211" i="4"/>
  <c r="Z211" i="4" s="1"/>
  <c r="AA211" i="4" s="1"/>
  <c r="AL541" i="4"/>
  <c r="AO541" i="4" s="1"/>
  <c r="AP541" i="4" s="1"/>
  <c r="AN540" i="4"/>
  <c r="AQ540" i="4" s="1"/>
  <c r="AJ541" i="4"/>
  <c r="AI541" i="4" s="1"/>
  <c r="AM541" i="4" s="1"/>
  <c r="H596" i="4" l="1"/>
  <c r="K596" i="4" s="1"/>
  <c r="L596" i="4" s="1"/>
  <c r="F596" i="4"/>
  <c r="AB604" i="15"/>
  <c r="E593" i="12"/>
  <c r="F593" i="12" s="1"/>
  <c r="H593" i="12" s="1"/>
  <c r="P594" i="4"/>
  <c r="AD498" i="15"/>
  <c r="AE210" i="4"/>
  <c r="T211" i="4"/>
  <c r="X211" i="4" s="1"/>
  <c r="AL542" i="4"/>
  <c r="AO542" i="4" s="1"/>
  <c r="AP542" i="4" s="1"/>
  <c r="AJ542" i="4"/>
  <c r="AN541" i="4"/>
  <c r="AQ541" i="4" s="1"/>
  <c r="AT540" i="4"/>
  <c r="AF439" i="15"/>
  <c r="E596" i="4"/>
  <c r="I596" i="4" s="1"/>
  <c r="J596" i="4" s="1"/>
  <c r="M596" i="4" s="1"/>
  <c r="AB606" i="15" s="1"/>
  <c r="E594" i="12"/>
  <c r="F594" i="12" s="1"/>
  <c r="H594" i="12" s="1"/>
  <c r="P595" i="4"/>
  <c r="U212" i="4" l="1"/>
  <c r="W212" i="4"/>
  <c r="Z212" i="4" s="1"/>
  <c r="AA212" i="4" s="1"/>
  <c r="Y211" i="4"/>
  <c r="AB211" i="4" s="1"/>
  <c r="AI542" i="4"/>
  <c r="AT541" i="4"/>
  <c r="AF452" i="15"/>
  <c r="AM542" i="4"/>
  <c r="F597" i="4"/>
  <c r="H597" i="4"/>
  <c r="K597" i="4" s="1"/>
  <c r="L597" i="4" s="1"/>
  <c r="P596" i="4"/>
  <c r="E595" i="12"/>
  <c r="F595" i="12" s="1"/>
  <c r="H595" i="12" s="1"/>
  <c r="AE211" i="4" l="1"/>
  <c r="AD510" i="15"/>
  <c r="T212" i="4"/>
  <c r="X212" i="4" s="1"/>
  <c r="AJ543" i="4"/>
  <c r="AN542" i="4"/>
  <c r="AQ542" i="4" s="1"/>
  <c r="AL543" i="4"/>
  <c r="AO543" i="4" s="1"/>
  <c r="AP543" i="4" s="1"/>
  <c r="E597" i="4"/>
  <c r="I597" i="4" s="1"/>
  <c r="F598" i="4" s="1"/>
  <c r="U213" i="4" l="1"/>
  <c r="Y212" i="4"/>
  <c r="AB212" i="4" s="1"/>
  <c r="W213" i="4"/>
  <c r="Z213" i="4" s="1"/>
  <c r="AA213" i="4" s="1"/>
  <c r="AF458" i="15"/>
  <c r="AT542" i="4"/>
  <c r="AI543" i="4"/>
  <c r="AM543" i="4" s="1"/>
  <c r="J597" i="4"/>
  <c r="M597" i="4" s="1"/>
  <c r="H598" i="4"/>
  <c r="K598" i="4" s="1"/>
  <c r="L598" i="4" s="1"/>
  <c r="AD521" i="15" l="1"/>
  <c r="AE212" i="4"/>
  <c r="T213" i="4"/>
  <c r="X213" i="4" s="1"/>
  <c r="AN543" i="4"/>
  <c r="AQ543" i="4" s="1"/>
  <c r="AL544" i="4"/>
  <c r="AO544" i="4" s="1"/>
  <c r="AP544" i="4" s="1"/>
  <c r="AJ544" i="4"/>
  <c r="E598" i="4"/>
  <c r="I598" i="4"/>
  <c r="F599" i="4" s="1"/>
  <c r="P597" i="4"/>
  <c r="AB609" i="15"/>
  <c r="E596" i="12"/>
  <c r="F596" i="12" s="1"/>
  <c r="H596" i="12" s="1"/>
  <c r="H599" i="4" l="1"/>
  <c r="K599" i="4" s="1"/>
  <c r="L599" i="4" s="1"/>
  <c r="AI544" i="4"/>
  <c r="AM544" i="4" s="1"/>
  <c r="AN544" i="4" s="1"/>
  <c r="AQ544" i="4" s="1"/>
  <c r="Y213" i="4"/>
  <c r="AB213" i="4" s="1"/>
  <c r="U214" i="4"/>
  <c r="W214" i="4"/>
  <c r="Z214" i="4" s="1"/>
  <c r="AA214" i="4" s="1"/>
  <c r="J598" i="4"/>
  <c r="M598" i="4" s="1"/>
  <c r="AB612" i="15" s="1"/>
  <c r="AJ545" i="4"/>
  <c r="AL545" i="4"/>
  <c r="AO545" i="4" s="1"/>
  <c r="AP545" i="4" s="1"/>
  <c r="AT543" i="4"/>
  <c r="AF460" i="15"/>
  <c r="E599" i="4"/>
  <c r="I599" i="4" l="1"/>
  <c r="E597" i="12"/>
  <c r="F597" i="12" s="1"/>
  <c r="H597" i="12" s="1"/>
  <c r="P598" i="4"/>
  <c r="T214" i="4"/>
  <c r="X214" i="4" s="1"/>
  <c r="AE213" i="4"/>
  <c r="AD538" i="15"/>
  <c r="AT544" i="4"/>
  <c r="AF462" i="15"/>
  <c r="AI545" i="4"/>
  <c r="AM545" i="4" s="1"/>
  <c r="F600" i="4"/>
  <c r="H600" i="4"/>
  <c r="K600" i="4" s="1"/>
  <c r="L600" i="4" s="1"/>
  <c r="J599" i="4"/>
  <c r="M599" i="4" s="1"/>
  <c r="AB613" i="15" s="1"/>
  <c r="W215" i="4" l="1"/>
  <c r="Z215" i="4" s="1"/>
  <c r="AA215" i="4" s="1"/>
  <c r="Y214" i="4"/>
  <c r="AB214" i="4" s="1"/>
  <c r="U215" i="4"/>
  <c r="T215" i="4" s="1"/>
  <c r="X215" i="4" s="1"/>
  <c r="AJ546" i="4"/>
  <c r="AL546" i="4"/>
  <c r="AO546" i="4" s="1"/>
  <c r="AP546" i="4" s="1"/>
  <c r="AN545" i="4"/>
  <c r="AQ545" i="4" s="1"/>
  <c r="E600" i="4"/>
  <c r="I600" i="4" s="1"/>
  <c r="P599" i="4"/>
  <c r="E598" i="12"/>
  <c r="F598" i="12" s="1"/>
  <c r="H598" i="12" s="1"/>
  <c r="Y215" i="4" l="1"/>
  <c r="AB215" i="4" s="1"/>
  <c r="W216" i="4"/>
  <c r="Z216" i="4" s="1"/>
  <c r="AA216" i="4" s="1"/>
  <c r="U216" i="4"/>
  <c r="T216" i="4" s="1"/>
  <c r="X216" i="4" s="1"/>
  <c r="AD550" i="15"/>
  <c r="AE214" i="4"/>
  <c r="AT545" i="4"/>
  <c r="AF463" i="15"/>
  <c r="AI546" i="4"/>
  <c r="AM546" i="4" s="1"/>
  <c r="F601" i="4"/>
  <c r="J600" i="4"/>
  <c r="M600" i="4" s="1"/>
  <c r="AB591" i="15" s="1"/>
  <c r="H601" i="4"/>
  <c r="K601" i="4" s="1"/>
  <c r="L601" i="4" s="1"/>
  <c r="W217" i="4" l="1"/>
  <c r="Z217" i="4" s="1"/>
  <c r="AA217" i="4" s="1"/>
  <c r="Y216" i="4"/>
  <c r="AB216" i="4" s="1"/>
  <c r="U217" i="4"/>
  <c r="AE215" i="4"/>
  <c r="AD563" i="15"/>
  <c r="AL547" i="4"/>
  <c r="AO547" i="4" s="1"/>
  <c r="AP547" i="4" s="1"/>
  <c r="AN546" i="4"/>
  <c r="AQ546" i="4" s="1"/>
  <c r="AJ547" i="4"/>
  <c r="E599" i="12"/>
  <c r="F599" i="12" s="1"/>
  <c r="H599" i="12" s="1"/>
  <c r="P600" i="4"/>
  <c r="E601" i="4"/>
  <c r="I601" i="4" s="1"/>
  <c r="T217" i="4" l="1"/>
  <c r="X217" i="4" s="1"/>
  <c r="Y217" i="4" s="1"/>
  <c r="AB217" i="4" s="1"/>
  <c r="AD582" i="15" s="1"/>
  <c r="U218" i="4"/>
  <c r="W218" i="4"/>
  <c r="Z218" i="4" s="1"/>
  <c r="AA218" i="4" s="1"/>
  <c r="AE217" i="4"/>
  <c r="AE216" i="4"/>
  <c r="AD572" i="15"/>
  <c r="AI547" i="4"/>
  <c r="AM547" i="4" s="1"/>
  <c r="AN547" i="4" s="1"/>
  <c r="AQ547" i="4" s="1"/>
  <c r="AT546" i="4"/>
  <c r="AF468" i="15"/>
  <c r="H602" i="4"/>
  <c r="K602" i="4" s="1"/>
  <c r="L602" i="4" s="1"/>
  <c r="J601" i="4"/>
  <c r="M601" i="4" s="1"/>
  <c r="AB601" i="15" s="1"/>
  <c r="F602" i="4"/>
  <c r="E602" i="4" s="1"/>
  <c r="I602" i="4" s="1"/>
  <c r="AL548" i="4" l="1"/>
  <c r="AO548" i="4" s="1"/>
  <c r="AP548" i="4" s="1"/>
  <c r="AJ548" i="4"/>
  <c r="AI548" i="4" s="1"/>
  <c r="AM548" i="4" s="1"/>
  <c r="AJ549" i="4" s="1"/>
  <c r="T218" i="4"/>
  <c r="X218" i="4" s="1"/>
  <c r="AT547" i="4"/>
  <c r="AF472" i="15"/>
  <c r="J602" i="4"/>
  <c r="M602" i="4" s="1"/>
  <c r="AB607" i="15" s="1"/>
  <c r="H603" i="4"/>
  <c r="K603" i="4" s="1"/>
  <c r="L603" i="4" s="1"/>
  <c r="F603" i="4"/>
  <c r="E600" i="12"/>
  <c r="F600" i="12" s="1"/>
  <c r="H600" i="12" s="1"/>
  <c r="P601" i="4"/>
  <c r="AN548" i="4" l="1"/>
  <c r="AQ548" i="4" s="1"/>
  <c r="AL549" i="4"/>
  <c r="AO549" i="4" s="1"/>
  <c r="AP549" i="4" s="1"/>
  <c r="Y218" i="4"/>
  <c r="AB218" i="4" s="1"/>
  <c r="U219" i="4"/>
  <c r="W219" i="4"/>
  <c r="Z219" i="4" s="1"/>
  <c r="AA219" i="4" s="1"/>
  <c r="AT548" i="4"/>
  <c r="AF473" i="15"/>
  <c r="E603" i="4"/>
  <c r="I603" i="4" s="1"/>
  <c r="F604" i="4" s="1"/>
  <c r="P602" i="4"/>
  <c r="E601" i="12"/>
  <c r="F601" i="12" s="1"/>
  <c r="H601" i="12" s="1"/>
  <c r="AI549" i="4" l="1"/>
  <c r="AM549" i="4" s="1"/>
  <c r="T219" i="4"/>
  <c r="X219" i="4" s="1"/>
  <c r="AE218" i="4"/>
  <c r="AD595" i="15"/>
  <c r="AJ550" i="4"/>
  <c r="AL550" i="4"/>
  <c r="AO550" i="4" s="1"/>
  <c r="AP550" i="4" s="1"/>
  <c r="AN549" i="4"/>
  <c r="AQ549" i="4" s="1"/>
  <c r="H604" i="4"/>
  <c r="K604" i="4" s="1"/>
  <c r="L604" i="4" s="1"/>
  <c r="J603" i="4"/>
  <c r="M603" i="4" s="1"/>
  <c r="AB615" i="15" s="1"/>
  <c r="E602" i="12"/>
  <c r="F602" i="12" s="1"/>
  <c r="H602" i="12" s="1"/>
  <c r="P603" i="4"/>
  <c r="Y219" i="4" l="1"/>
  <c r="AB219" i="4" s="1"/>
  <c r="W220" i="4"/>
  <c r="Z220" i="4" s="1"/>
  <c r="AA220" i="4" s="1"/>
  <c r="U220" i="4"/>
  <c r="T220" i="4" s="1"/>
  <c r="X220" i="4" s="1"/>
  <c r="Y220" i="4" s="1"/>
  <c r="AB220" i="4" s="1"/>
  <c r="AE220" i="4" s="1"/>
  <c r="AF475" i="15"/>
  <c r="AT549" i="4"/>
  <c r="AI550" i="4"/>
  <c r="AM550" i="4" s="1"/>
  <c r="E604" i="4"/>
  <c r="I604" i="4" s="1"/>
  <c r="J604" i="4" s="1"/>
  <c r="M604" i="4" s="1"/>
  <c r="AB619" i="15" s="1"/>
  <c r="W221" i="4" l="1"/>
  <c r="Z221" i="4" s="1"/>
  <c r="AA221" i="4" s="1"/>
  <c r="AD608" i="15"/>
  <c r="AE219" i="4"/>
  <c r="AD603" i="15"/>
  <c r="U221" i="4"/>
  <c r="T221" i="4" s="1"/>
  <c r="X221" i="4" s="1"/>
  <c r="Y221" i="4" s="1"/>
  <c r="AB221" i="4" s="1"/>
  <c r="AE221" i="4" s="1"/>
  <c r="H605" i="4"/>
  <c r="K605" i="4" s="1"/>
  <c r="L605" i="4" s="1"/>
  <c r="F605" i="4"/>
  <c r="E605" i="4" s="1"/>
  <c r="I605" i="4" s="1"/>
  <c r="AN550" i="4"/>
  <c r="AQ550" i="4" s="1"/>
  <c r="AL551" i="4"/>
  <c r="AO551" i="4" s="1"/>
  <c r="AP551" i="4" s="1"/>
  <c r="AJ551" i="4"/>
  <c r="P604" i="4"/>
  <c r="E603" i="12"/>
  <c r="F603" i="12" s="1"/>
  <c r="H603" i="12" s="1"/>
  <c r="U222" i="4" l="1"/>
  <c r="W222" i="4"/>
  <c r="Z222" i="4" s="1"/>
  <c r="AA222" i="4" s="1"/>
  <c r="AD614" i="15"/>
  <c r="AI551" i="4"/>
  <c r="AM551" i="4" s="1"/>
  <c r="AJ552" i="4" s="1"/>
  <c r="AF479" i="15"/>
  <c r="AT550" i="4"/>
  <c r="T222" i="4"/>
  <c r="X222" i="4" s="1"/>
  <c r="U223" i="4" s="1"/>
  <c r="H606" i="4"/>
  <c r="K606" i="4" s="1"/>
  <c r="L606" i="4" s="1"/>
  <c r="J605" i="4"/>
  <c r="M605" i="4" s="1"/>
  <c r="AB620" i="15" s="1"/>
  <c r="F606" i="4"/>
  <c r="AN551" i="4" l="1"/>
  <c r="AQ551" i="4" s="1"/>
  <c r="AL552" i="4"/>
  <c r="AO552" i="4" s="1"/>
  <c r="AP552" i="4" s="1"/>
  <c r="AI552" i="4"/>
  <c r="AM552" i="4" s="1"/>
  <c r="AN552" i="4" s="1"/>
  <c r="AQ552" i="4" s="1"/>
  <c r="W223" i="4"/>
  <c r="T223" i="4" s="1"/>
  <c r="E606" i="4"/>
  <c r="AJ553" i="4"/>
  <c r="AL553" i="4"/>
  <c r="AO553" i="4" s="1"/>
  <c r="AP553" i="4" s="1"/>
  <c r="AT551" i="4"/>
  <c r="AF480" i="15"/>
  <c r="Y222" i="4"/>
  <c r="AB222" i="4" s="1"/>
  <c r="P605" i="4"/>
  <c r="E604" i="12"/>
  <c r="F604" i="12" s="1"/>
  <c r="H604" i="12" s="1"/>
  <c r="I606" i="4"/>
  <c r="Z223" i="4" l="1"/>
  <c r="AA223" i="4" s="1"/>
  <c r="X223" i="4"/>
  <c r="AT552" i="4"/>
  <c r="AF483" i="15"/>
  <c r="AI553" i="4"/>
  <c r="AM553" i="4" s="1"/>
  <c r="AE222" i="4"/>
  <c r="AD622" i="15"/>
  <c r="J606" i="4"/>
  <c r="M606" i="4" s="1"/>
  <c r="AB622" i="15" s="1"/>
  <c r="H607" i="4"/>
  <c r="K607" i="4" s="1"/>
  <c r="L607" i="4" s="1"/>
  <c r="F607" i="4"/>
  <c r="U224" i="4"/>
  <c r="W224" i="4"/>
  <c r="Z224" i="4" s="1"/>
  <c r="AA224" i="4" s="1"/>
  <c r="Y223" i="4"/>
  <c r="AB223" i="4" s="1"/>
  <c r="AN553" i="4" l="1"/>
  <c r="AQ553" i="4" s="1"/>
  <c r="AL554" i="4"/>
  <c r="AO554" i="4" s="1"/>
  <c r="AP554" i="4" s="1"/>
  <c r="AJ554" i="4"/>
  <c r="AE223" i="4"/>
  <c r="AD625" i="15"/>
  <c r="E607" i="4"/>
  <c r="I607" i="4" s="1"/>
  <c r="H608" i="4" s="1"/>
  <c r="K608" i="4" s="1"/>
  <c r="L608" i="4" s="1"/>
  <c r="E605" i="12"/>
  <c r="F605" i="12" s="1"/>
  <c r="H605" i="12" s="1"/>
  <c r="P606" i="4"/>
  <c r="T224" i="4"/>
  <c r="X224" i="4" s="1"/>
  <c r="AI554" i="4" l="1"/>
  <c r="AM554" i="4" s="1"/>
  <c r="AN554" i="4" s="1"/>
  <c r="AQ554" i="4" s="1"/>
  <c r="AJ555" i="4"/>
  <c r="AL555" i="4"/>
  <c r="AO555" i="4" s="1"/>
  <c r="AP555" i="4" s="1"/>
  <c r="AF486" i="15"/>
  <c r="AT553" i="4"/>
  <c r="J607" i="4"/>
  <c r="M607" i="4" s="1"/>
  <c r="AB623" i="15" s="1"/>
  <c r="F608" i="4"/>
  <c r="E608" i="4" s="1"/>
  <c r="I608" i="4" s="1"/>
  <c r="U225" i="4"/>
  <c r="Y224" i="4"/>
  <c r="AB224" i="4" s="1"/>
  <c r="W225" i="4"/>
  <c r="Z225" i="4" s="1"/>
  <c r="AA225" i="4" s="1"/>
  <c r="P607" i="4" l="1"/>
  <c r="E606" i="12"/>
  <c r="F606" i="12" s="1"/>
  <c r="H606" i="12" s="1"/>
  <c r="AI555" i="4"/>
  <c r="AM555" i="4" s="1"/>
  <c r="AT554" i="4"/>
  <c r="AF489" i="15"/>
  <c r="AE224" i="4"/>
  <c r="AD610" i="15"/>
  <c r="T225" i="4"/>
  <c r="X225" i="4" s="1"/>
  <c r="W226" i="4" s="1"/>
  <c r="Z226" i="4" s="1"/>
  <c r="AA226" i="4" s="1"/>
  <c r="F609" i="4"/>
  <c r="H609" i="4"/>
  <c r="K609" i="4" s="1"/>
  <c r="L609" i="4" s="1"/>
  <c r="J608" i="4"/>
  <c r="M608" i="4" s="1"/>
  <c r="AB625" i="15" s="1"/>
  <c r="AL556" i="4" l="1"/>
  <c r="AO556" i="4" s="1"/>
  <c r="AP556" i="4" s="1"/>
  <c r="AN555" i="4"/>
  <c r="AQ555" i="4" s="1"/>
  <c r="AJ556" i="4"/>
  <c r="U226" i="4"/>
  <c r="T226" i="4" s="1"/>
  <c r="E609" i="4"/>
  <c r="I609" i="4" s="1"/>
  <c r="F610" i="4" s="1"/>
  <c r="Y225" i="4"/>
  <c r="AB225" i="4" s="1"/>
  <c r="P608" i="4"/>
  <c r="E607" i="12"/>
  <c r="F607" i="12" s="1"/>
  <c r="H607" i="12" s="1"/>
  <c r="AI556" i="4" l="1"/>
  <c r="AM556" i="4" s="1"/>
  <c r="AF491" i="15"/>
  <c r="AT555" i="4"/>
  <c r="AL557" i="4"/>
  <c r="AO557" i="4" s="1"/>
  <c r="AP557" i="4" s="1"/>
  <c r="AJ557" i="4"/>
  <c r="AI557" i="4" s="1"/>
  <c r="AN556" i="4"/>
  <c r="AQ556" i="4" s="1"/>
  <c r="AM557" i="4"/>
  <c r="AN557" i="4" s="1"/>
  <c r="AQ557" i="4" s="1"/>
  <c r="AT557" i="4" s="1"/>
  <c r="J609" i="4"/>
  <c r="M609" i="4" s="1"/>
  <c r="AB627" i="15" s="1"/>
  <c r="AE225" i="4"/>
  <c r="AD616" i="15"/>
  <c r="X226" i="4"/>
  <c r="Y226" i="4" s="1"/>
  <c r="AB226" i="4" s="1"/>
  <c r="H610" i="4"/>
  <c r="K610" i="4" s="1"/>
  <c r="L610" i="4" s="1"/>
  <c r="AJ558" i="4" l="1"/>
  <c r="AF497" i="15"/>
  <c r="AF494" i="15"/>
  <c r="AT556" i="4"/>
  <c r="AL558" i="4"/>
  <c r="AO558" i="4" s="1"/>
  <c r="AP558" i="4" s="1"/>
  <c r="E608" i="12"/>
  <c r="F608" i="12" s="1"/>
  <c r="H608" i="12" s="1"/>
  <c r="P609" i="4"/>
  <c r="AE226" i="4"/>
  <c r="AD620" i="15"/>
  <c r="U227" i="4"/>
  <c r="W227" i="4"/>
  <c r="Z227" i="4" s="1"/>
  <c r="AA227" i="4" s="1"/>
  <c r="E610" i="4"/>
  <c r="I610" i="4" s="1"/>
  <c r="H611" i="4" s="1"/>
  <c r="K611" i="4" s="1"/>
  <c r="L611" i="4" s="1"/>
  <c r="AI558" i="4" l="1"/>
  <c r="AM558" i="4" s="1"/>
  <c r="AN558" i="4"/>
  <c r="AQ558" i="4" s="1"/>
  <c r="T227" i="4"/>
  <c r="X227" i="4" s="1"/>
  <c r="W228" i="4" s="1"/>
  <c r="Z228" i="4" s="1"/>
  <c r="AA228" i="4" s="1"/>
  <c r="J610" i="4"/>
  <c r="M610" i="4" s="1"/>
  <c r="AB628" i="15" s="1"/>
  <c r="F611" i="4"/>
  <c r="E611" i="4" s="1"/>
  <c r="I611" i="4" s="1"/>
  <c r="AT558" i="4"/>
  <c r="AF498" i="15"/>
  <c r="AL559" i="4" l="1"/>
  <c r="AO559" i="4" s="1"/>
  <c r="AP559" i="4" s="1"/>
  <c r="AJ559" i="4"/>
  <c r="AI559" i="4" s="1"/>
  <c r="AM559" i="4"/>
  <c r="AL560" i="4" s="1"/>
  <c r="AO560" i="4" s="1"/>
  <c r="AP560" i="4" s="1"/>
  <c r="AN559" i="4"/>
  <c r="AQ559" i="4" s="1"/>
  <c r="AF500" i="15" s="1"/>
  <c r="Y227" i="4"/>
  <c r="AB227" i="4" s="1"/>
  <c r="AE227" i="4" s="1"/>
  <c r="AJ560" i="4"/>
  <c r="AI560" i="4" s="1"/>
  <c r="AM560" i="4" s="1"/>
  <c r="U228" i="4"/>
  <c r="T228" i="4" s="1"/>
  <c r="X228" i="4" s="1"/>
  <c r="Y228" i="4" s="1"/>
  <c r="AB228" i="4" s="1"/>
  <c r="AD633" i="15" s="1"/>
  <c r="E609" i="12"/>
  <c r="F609" i="12" s="1"/>
  <c r="H609" i="12" s="1"/>
  <c r="P610" i="4"/>
  <c r="H612" i="4"/>
  <c r="K612" i="4" s="1"/>
  <c r="L612" i="4" s="1"/>
  <c r="F612" i="4"/>
  <c r="J611" i="4"/>
  <c r="M611" i="4" s="1"/>
  <c r="AB630" i="15" s="1"/>
  <c r="AT559" i="4" l="1"/>
  <c r="AD629" i="15"/>
  <c r="U229" i="4"/>
  <c r="AE228" i="4"/>
  <c r="W229" i="4"/>
  <c r="Z229" i="4" s="1"/>
  <c r="AA229" i="4" s="1"/>
  <c r="E612" i="4"/>
  <c r="I612" i="4" s="1"/>
  <c r="E610" i="12"/>
  <c r="F610" i="12" s="1"/>
  <c r="H610" i="12" s="1"/>
  <c r="P611" i="4"/>
  <c r="AL561" i="4"/>
  <c r="AO561" i="4" s="1"/>
  <c r="AP561" i="4" s="1"/>
  <c r="AJ561" i="4"/>
  <c r="AN560" i="4"/>
  <c r="AQ560" i="4" s="1"/>
  <c r="T229" i="4" l="1"/>
  <c r="X229" i="4" s="1"/>
  <c r="AT560" i="4"/>
  <c r="AF504" i="15"/>
  <c r="H613" i="4"/>
  <c r="K613" i="4" s="1"/>
  <c r="L613" i="4" s="1"/>
  <c r="F613" i="4"/>
  <c r="E613" i="4" s="1"/>
  <c r="J612" i="4"/>
  <c r="M612" i="4" s="1"/>
  <c r="AB632" i="15" s="1"/>
  <c r="AI561" i="4"/>
  <c r="AM561" i="4" s="1"/>
  <c r="W230" i="4" l="1"/>
  <c r="Z230" i="4" s="1"/>
  <c r="AA230" i="4" s="1"/>
  <c r="Y229" i="4"/>
  <c r="AB229" i="4" s="1"/>
  <c r="U230" i="4"/>
  <c r="P612" i="4"/>
  <c r="E611" i="12"/>
  <c r="F611" i="12" s="1"/>
  <c r="H611" i="12" s="1"/>
  <c r="I613" i="4"/>
  <c r="AL562" i="4"/>
  <c r="AO562" i="4" s="1"/>
  <c r="AP562" i="4" s="1"/>
  <c r="AJ562" i="4"/>
  <c r="AN561" i="4"/>
  <c r="AQ561" i="4" s="1"/>
  <c r="T230" i="4" l="1"/>
  <c r="X230" i="4" s="1"/>
  <c r="U231" i="4" s="1"/>
  <c r="Y230" i="4"/>
  <c r="AB230" i="4" s="1"/>
  <c r="W231" i="4"/>
  <c r="Z231" i="4" s="1"/>
  <c r="AA231" i="4" s="1"/>
  <c r="AE229" i="4"/>
  <c r="AD635" i="15"/>
  <c r="AT561" i="4"/>
  <c r="AF493" i="15"/>
  <c r="J613" i="4"/>
  <c r="M613" i="4" s="1"/>
  <c r="AB633" i="15" s="1"/>
  <c r="H614" i="4"/>
  <c r="K614" i="4" s="1"/>
  <c r="L614" i="4" s="1"/>
  <c r="F614" i="4"/>
  <c r="AI562" i="4"/>
  <c r="AM562" i="4" s="1"/>
  <c r="AE230" i="4" l="1"/>
  <c r="AD637" i="15"/>
  <c r="T231" i="4"/>
  <c r="X231" i="4" s="1"/>
  <c r="E614" i="4"/>
  <c r="I614" i="4" s="1"/>
  <c r="H615" i="4" s="1"/>
  <c r="K615" i="4" s="1"/>
  <c r="L615" i="4" s="1"/>
  <c r="E612" i="12"/>
  <c r="F612" i="12" s="1"/>
  <c r="H612" i="12" s="1"/>
  <c r="P613" i="4"/>
  <c r="AL563" i="4"/>
  <c r="AO563" i="4" s="1"/>
  <c r="AP563" i="4" s="1"/>
  <c r="AN562" i="4"/>
  <c r="AQ562" i="4" s="1"/>
  <c r="AJ563" i="4"/>
  <c r="W232" i="4" l="1"/>
  <c r="Z232" i="4" s="1"/>
  <c r="AA232" i="4" s="1"/>
  <c r="U232" i="4"/>
  <c r="Y231" i="4"/>
  <c r="AB231" i="4" s="1"/>
  <c r="AT562" i="4"/>
  <c r="AF501" i="15"/>
  <c r="J614" i="4"/>
  <c r="M614" i="4" s="1"/>
  <c r="AB635" i="15" s="1"/>
  <c r="F615" i="4"/>
  <c r="E615" i="4" s="1"/>
  <c r="I615" i="4" s="1"/>
  <c r="AI563" i="4"/>
  <c r="AM563" i="4" s="1"/>
  <c r="AL564" i="4" s="1"/>
  <c r="AO564" i="4" s="1"/>
  <c r="AP564" i="4" s="1"/>
  <c r="P614" i="4" l="1"/>
  <c r="T232" i="4"/>
  <c r="X232" i="4" s="1"/>
  <c r="AE231" i="4"/>
  <c r="AD639" i="15"/>
  <c r="E613" i="12"/>
  <c r="F613" i="12" s="1"/>
  <c r="H613" i="12" s="1"/>
  <c r="AJ564" i="4"/>
  <c r="AI564" i="4" s="1"/>
  <c r="J615" i="4"/>
  <c r="M615" i="4" s="1"/>
  <c r="AB638" i="15" s="1"/>
  <c r="H616" i="4"/>
  <c r="K616" i="4" s="1"/>
  <c r="L616" i="4" s="1"/>
  <c r="F616" i="4"/>
  <c r="AN563" i="4"/>
  <c r="AQ563" i="4" s="1"/>
  <c r="U233" i="4" l="1"/>
  <c r="W233" i="4"/>
  <c r="Z233" i="4" s="1"/>
  <c r="AA233" i="4" s="1"/>
  <c r="Y232" i="4"/>
  <c r="AB232" i="4" s="1"/>
  <c r="AE232" i="4" s="1"/>
  <c r="AD642" i="15"/>
  <c r="T233" i="4"/>
  <c r="X233" i="4" s="1"/>
  <c r="U234" i="4" s="1"/>
  <c r="AT563" i="4"/>
  <c r="AF509" i="15"/>
  <c r="P615" i="4"/>
  <c r="E614" i="12"/>
  <c r="F614" i="12" s="1"/>
  <c r="H614" i="12" s="1"/>
  <c r="E616" i="4"/>
  <c r="I616" i="4" s="1"/>
  <c r="AM564" i="4"/>
  <c r="Y233" i="4" l="1"/>
  <c r="AB233" i="4" s="1"/>
  <c r="AE233" i="4" s="1"/>
  <c r="W234" i="4"/>
  <c r="Z234" i="4" s="1"/>
  <c r="AA234" i="4" s="1"/>
  <c r="AD646" i="15"/>
  <c r="F617" i="4"/>
  <c r="H617" i="4"/>
  <c r="K617" i="4" s="1"/>
  <c r="L617" i="4" s="1"/>
  <c r="J616" i="4"/>
  <c r="M616" i="4" s="1"/>
  <c r="AB641" i="15" s="1"/>
  <c r="AN564" i="4"/>
  <c r="AQ564" i="4" s="1"/>
  <c r="AJ565" i="4"/>
  <c r="AL565" i="4"/>
  <c r="AO565" i="4" s="1"/>
  <c r="AP565" i="4" s="1"/>
  <c r="T234" i="4" l="1"/>
  <c r="X234" i="4" s="1"/>
  <c r="U235" i="4" s="1"/>
  <c r="AT564" i="4"/>
  <c r="AF514" i="15"/>
  <c r="W235" i="4"/>
  <c r="Z235" i="4" s="1"/>
  <c r="AA235" i="4" s="1"/>
  <c r="Y234" i="4"/>
  <c r="AB234" i="4" s="1"/>
  <c r="E615" i="12"/>
  <c r="F615" i="12" s="1"/>
  <c r="H615" i="12" s="1"/>
  <c r="P616" i="4"/>
  <c r="T235" i="4"/>
  <c r="AI565" i="4"/>
  <c r="AM565" i="4" s="1"/>
  <c r="E617" i="4"/>
  <c r="I617" i="4" s="1"/>
  <c r="X235" i="4" l="1"/>
  <c r="AE234" i="4"/>
  <c r="AD648" i="15"/>
  <c r="W236" i="4"/>
  <c r="Z236" i="4" s="1"/>
  <c r="AA236" i="4" s="1"/>
  <c r="Y235" i="4"/>
  <c r="AB235" i="4" s="1"/>
  <c r="U236" i="4"/>
  <c r="AL566" i="4"/>
  <c r="AO566" i="4" s="1"/>
  <c r="AP566" i="4" s="1"/>
  <c r="AN565" i="4"/>
  <c r="AQ565" i="4" s="1"/>
  <c r="AJ566" i="4"/>
  <c r="F618" i="4"/>
  <c r="J617" i="4"/>
  <c r="M617" i="4" s="1"/>
  <c r="AB644" i="15" s="1"/>
  <c r="H618" i="4"/>
  <c r="K618" i="4" s="1"/>
  <c r="L618" i="4" s="1"/>
  <c r="AT565" i="4" l="1"/>
  <c r="AF516" i="15"/>
  <c r="AE235" i="4"/>
  <c r="AD619" i="15"/>
  <c r="E618" i="4"/>
  <c r="I618" i="4" s="1"/>
  <c r="H619" i="4" s="1"/>
  <c r="K619" i="4" s="1"/>
  <c r="L619" i="4" s="1"/>
  <c r="T236" i="4"/>
  <c r="X236" i="4" s="1"/>
  <c r="U237" i="4" s="1"/>
  <c r="E616" i="12"/>
  <c r="F616" i="12" s="1"/>
  <c r="H616" i="12" s="1"/>
  <c r="P617" i="4"/>
  <c r="AI566" i="4"/>
  <c r="AM566" i="4" s="1"/>
  <c r="J618" i="4" l="1"/>
  <c r="M618" i="4" s="1"/>
  <c r="E617" i="12" s="1"/>
  <c r="F617" i="12" s="1"/>
  <c r="H617" i="12" s="1"/>
  <c r="Y236" i="4"/>
  <c r="AB236" i="4" s="1"/>
  <c r="W237" i="4"/>
  <c r="Z237" i="4" s="1"/>
  <c r="AA237" i="4" s="1"/>
  <c r="F619" i="4"/>
  <c r="E619" i="4" s="1"/>
  <c r="AJ567" i="4"/>
  <c r="AL567" i="4"/>
  <c r="AO567" i="4" s="1"/>
  <c r="AP567" i="4" s="1"/>
  <c r="AN566" i="4"/>
  <c r="AQ566" i="4" s="1"/>
  <c r="AT566" i="4" l="1"/>
  <c r="AF519" i="15"/>
  <c r="AE236" i="4"/>
  <c r="AD631" i="15"/>
  <c r="P618" i="4"/>
  <c r="AB646" i="15"/>
  <c r="I619" i="4"/>
  <c r="T237" i="4"/>
  <c r="X237" i="4" s="1"/>
  <c r="AI567" i="4"/>
  <c r="AM567" i="4" s="1"/>
  <c r="W238" i="4" l="1"/>
  <c r="Z238" i="4" s="1"/>
  <c r="AA238" i="4" s="1"/>
  <c r="Y237" i="4"/>
  <c r="AB237" i="4" s="1"/>
  <c r="U238" i="4"/>
  <c r="F620" i="4"/>
  <c r="H620" i="4"/>
  <c r="K620" i="4" s="1"/>
  <c r="L620" i="4" s="1"/>
  <c r="J619" i="4"/>
  <c r="M619" i="4" s="1"/>
  <c r="AB647" i="15" s="1"/>
  <c r="AJ568" i="4"/>
  <c r="AN567" i="4"/>
  <c r="AQ567" i="4" s="1"/>
  <c r="AL568" i="4"/>
  <c r="AO568" i="4" s="1"/>
  <c r="AP568" i="4" s="1"/>
  <c r="T238" i="4" l="1"/>
  <c r="X238" i="4" s="1"/>
  <c r="U239" i="4" s="1"/>
  <c r="AT567" i="4"/>
  <c r="AF521" i="15"/>
  <c r="AE237" i="4"/>
  <c r="AD644" i="15"/>
  <c r="P619" i="4"/>
  <c r="E618" i="12"/>
  <c r="F618" i="12" s="1"/>
  <c r="H618" i="12" s="1"/>
  <c r="E620" i="4"/>
  <c r="I620" i="4" s="1"/>
  <c r="AI568" i="4"/>
  <c r="AM568" i="4" s="1"/>
  <c r="Y238" i="4" l="1"/>
  <c r="AB238" i="4" s="1"/>
  <c r="AE238" i="4" s="1"/>
  <c r="W239" i="4"/>
  <c r="Z239" i="4" s="1"/>
  <c r="AA239" i="4" s="1"/>
  <c r="AD653" i="15"/>
  <c r="T239" i="4"/>
  <c r="X239" i="4" s="1"/>
  <c r="U240" i="4" s="1"/>
  <c r="J620" i="4"/>
  <c r="M620" i="4" s="1"/>
  <c r="AB649" i="15" s="1"/>
  <c r="F621" i="4"/>
  <c r="H621" i="4"/>
  <c r="K621" i="4" s="1"/>
  <c r="L621" i="4" s="1"/>
  <c r="AL569" i="4"/>
  <c r="AO569" i="4" s="1"/>
  <c r="AP569" i="4" s="1"/>
  <c r="AJ569" i="4"/>
  <c r="AN568" i="4"/>
  <c r="AQ568" i="4" s="1"/>
  <c r="W240" i="4" l="1"/>
  <c r="Z240" i="4" s="1"/>
  <c r="AA240" i="4" s="1"/>
  <c r="Y239" i="4"/>
  <c r="AB239" i="4" s="1"/>
  <c r="AT568" i="4"/>
  <c r="AF527" i="15"/>
  <c r="E621" i="4"/>
  <c r="I621" i="4" s="1"/>
  <c r="AI569" i="4"/>
  <c r="AM569" i="4" s="1"/>
  <c r="AL570" i="4" s="1"/>
  <c r="AO570" i="4" s="1"/>
  <c r="AP570" i="4" s="1"/>
  <c r="P620" i="4"/>
  <c r="E619" i="12"/>
  <c r="F619" i="12" s="1"/>
  <c r="H619" i="12" s="1"/>
  <c r="AE239" i="4" l="1"/>
  <c r="AD655" i="15"/>
  <c r="AJ570" i="4"/>
  <c r="AI570" i="4" s="1"/>
  <c r="T240" i="4"/>
  <c r="X240" i="4" s="1"/>
  <c r="AN569" i="4"/>
  <c r="AQ569" i="4" s="1"/>
  <c r="H622" i="4"/>
  <c r="K622" i="4" s="1"/>
  <c r="L622" i="4" s="1"/>
  <c r="J621" i="4"/>
  <c r="M621" i="4" s="1"/>
  <c r="AB651" i="15" s="1"/>
  <c r="F622" i="4"/>
  <c r="AM570" i="4" l="1"/>
  <c r="AJ571" i="4" s="1"/>
  <c r="AT569" i="4"/>
  <c r="AF530" i="15"/>
  <c r="Y240" i="4"/>
  <c r="AB240" i="4" s="1"/>
  <c r="U241" i="4"/>
  <c r="W241" i="4"/>
  <c r="Z241" i="4" s="1"/>
  <c r="AA241" i="4" s="1"/>
  <c r="P621" i="4"/>
  <c r="E620" i="12"/>
  <c r="F620" i="12" s="1"/>
  <c r="H620" i="12" s="1"/>
  <c r="E622" i="4"/>
  <c r="I622" i="4" s="1"/>
  <c r="AN570" i="4"/>
  <c r="AQ570" i="4" s="1"/>
  <c r="AL571" i="4"/>
  <c r="AO571" i="4" s="1"/>
  <c r="AP571" i="4" s="1"/>
  <c r="T241" i="4" l="1"/>
  <c r="X241" i="4" s="1"/>
  <c r="AE240" i="4"/>
  <c r="AD658" i="15"/>
  <c r="AT570" i="4"/>
  <c r="AF533" i="15"/>
  <c r="H623" i="4"/>
  <c r="K623" i="4" s="1"/>
  <c r="L623" i="4" s="1"/>
  <c r="F623" i="4"/>
  <c r="J622" i="4"/>
  <c r="M622" i="4" s="1"/>
  <c r="AB652" i="15" s="1"/>
  <c r="AI571" i="4"/>
  <c r="AM571" i="4" s="1"/>
  <c r="E623" i="4" l="1"/>
  <c r="I623" i="4" s="1"/>
  <c r="H624" i="4" s="1"/>
  <c r="K624" i="4" s="1"/>
  <c r="L624" i="4" s="1"/>
  <c r="Y241" i="4"/>
  <c r="AB241" i="4" s="1"/>
  <c r="U242" i="4"/>
  <c r="W242" i="4"/>
  <c r="Z242" i="4" s="1"/>
  <c r="AA242" i="4" s="1"/>
  <c r="E621" i="12"/>
  <c r="F621" i="12" s="1"/>
  <c r="H621" i="12" s="1"/>
  <c r="P622" i="4"/>
  <c r="J623" i="4"/>
  <c r="M623" i="4" s="1"/>
  <c r="AB655" i="15" s="1"/>
  <c r="AL572" i="4"/>
  <c r="AO572" i="4" s="1"/>
  <c r="AP572" i="4" s="1"/>
  <c r="AJ572" i="4"/>
  <c r="AN571" i="4"/>
  <c r="AQ571" i="4" s="1"/>
  <c r="F624" i="4" l="1"/>
  <c r="E624" i="4" s="1"/>
  <c r="I624" i="4" s="1"/>
  <c r="J624" i="4" s="1"/>
  <c r="M624" i="4" s="1"/>
  <c r="AB656" i="15" s="1"/>
  <c r="T242" i="4"/>
  <c r="X242" i="4" s="1"/>
  <c r="AT571" i="4"/>
  <c r="AF524" i="15"/>
  <c r="AE241" i="4"/>
  <c r="AD661" i="15"/>
  <c r="AI572" i="4"/>
  <c r="AM572" i="4" s="1"/>
  <c r="P623" i="4"/>
  <c r="E622" i="12"/>
  <c r="F622" i="12" s="1"/>
  <c r="H622" i="12" s="1"/>
  <c r="U243" i="4" l="1"/>
  <c r="W243" i="4"/>
  <c r="Z243" i="4" s="1"/>
  <c r="AA243" i="4" s="1"/>
  <c r="Y242" i="4"/>
  <c r="AB242" i="4" s="1"/>
  <c r="H625" i="4"/>
  <c r="K625" i="4" s="1"/>
  <c r="L625" i="4" s="1"/>
  <c r="F625" i="4"/>
  <c r="P624" i="4"/>
  <c r="E623" i="12"/>
  <c r="F623" i="12" s="1"/>
  <c r="H623" i="12" s="1"/>
  <c r="AL573" i="4"/>
  <c r="AO573" i="4" s="1"/>
  <c r="AP573" i="4" s="1"/>
  <c r="AJ573" i="4"/>
  <c r="AN572" i="4"/>
  <c r="AQ572" i="4" s="1"/>
  <c r="E625" i="4" l="1"/>
  <c r="I625" i="4" s="1"/>
  <c r="H626" i="4" s="1"/>
  <c r="K626" i="4" s="1"/>
  <c r="L626" i="4" s="1"/>
  <c r="AE242" i="4"/>
  <c r="AD663" i="15"/>
  <c r="AT572" i="4"/>
  <c r="AF481" i="15"/>
  <c r="T243" i="4"/>
  <c r="X243" i="4" s="1"/>
  <c r="AI573" i="4"/>
  <c r="AM573" i="4" s="1"/>
  <c r="J625" i="4" l="1"/>
  <c r="M625" i="4" s="1"/>
  <c r="AB658" i="15" s="1"/>
  <c r="F626" i="4"/>
  <c r="E626" i="4" s="1"/>
  <c r="I626" i="4"/>
  <c r="H627" i="4" s="1"/>
  <c r="K627" i="4" s="1"/>
  <c r="L627" i="4" s="1"/>
  <c r="Y243" i="4"/>
  <c r="AB243" i="4" s="1"/>
  <c r="U244" i="4"/>
  <c r="W244" i="4"/>
  <c r="Z244" i="4" s="1"/>
  <c r="AA244" i="4" s="1"/>
  <c r="E624" i="12"/>
  <c r="F624" i="12" s="1"/>
  <c r="H624" i="12" s="1"/>
  <c r="P625" i="4"/>
  <c r="AL574" i="4"/>
  <c r="AO574" i="4" s="1"/>
  <c r="AP574" i="4" s="1"/>
  <c r="AN573" i="4"/>
  <c r="AQ573" i="4" s="1"/>
  <c r="AJ574" i="4"/>
  <c r="J626" i="4" l="1"/>
  <c r="M626" i="4" s="1"/>
  <c r="AB660" i="15" s="1"/>
  <c r="F627" i="4"/>
  <c r="E627" i="4" s="1"/>
  <c r="I627" i="4" s="1"/>
  <c r="T244" i="4"/>
  <c r="X244" i="4" s="1"/>
  <c r="AT573" i="4"/>
  <c r="AF398" i="15"/>
  <c r="AE243" i="4"/>
  <c r="AD666" i="15"/>
  <c r="AI574" i="4"/>
  <c r="AM574" i="4" s="1"/>
  <c r="AN574" i="4" s="1"/>
  <c r="AQ574" i="4" s="1"/>
  <c r="E625" i="12"/>
  <c r="F625" i="12" s="1"/>
  <c r="H625" i="12" s="1"/>
  <c r="P626" i="4"/>
  <c r="AT574" i="4" l="1"/>
  <c r="AF438" i="15"/>
  <c r="AJ575" i="4"/>
  <c r="AL575" i="4"/>
  <c r="AO575" i="4" s="1"/>
  <c r="AP575" i="4" s="1"/>
  <c r="U245" i="4"/>
  <c r="Y244" i="4"/>
  <c r="AB244" i="4" s="1"/>
  <c r="W245" i="4"/>
  <c r="Z245" i="4" s="1"/>
  <c r="AA245" i="4" s="1"/>
  <c r="H628" i="4"/>
  <c r="K628" i="4" s="1"/>
  <c r="L628" i="4" s="1"/>
  <c r="J627" i="4"/>
  <c r="M627" i="4" s="1"/>
  <c r="AB661" i="15" s="1"/>
  <c r="F628" i="4"/>
  <c r="E628" i="4" l="1"/>
  <c r="AI575" i="4"/>
  <c r="AM575" i="4" s="1"/>
  <c r="AJ576" i="4" s="1"/>
  <c r="AE244" i="4"/>
  <c r="AD667" i="15"/>
  <c r="T245" i="4"/>
  <c r="X245" i="4" s="1"/>
  <c r="P627" i="4"/>
  <c r="E626" i="12"/>
  <c r="F626" i="12" s="1"/>
  <c r="H626" i="12" s="1"/>
  <c r="I628" i="4"/>
  <c r="AL576" i="4" l="1"/>
  <c r="AO576" i="4" s="1"/>
  <c r="AP576" i="4" s="1"/>
  <c r="AN575" i="4"/>
  <c r="AQ575" i="4" s="1"/>
  <c r="AT575" i="4" s="1"/>
  <c r="AF454" i="15"/>
  <c r="Y245" i="4"/>
  <c r="AB245" i="4" s="1"/>
  <c r="U246" i="4"/>
  <c r="W246" i="4"/>
  <c r="Z246" i="4" s="1"/>
  <c r="AA246" i="4" s="1"/>
  <c r="H629" i="4"/>
  <c r="K629" i="4" s="1"/>
  <c r="L629" i="4" s="1"/>
  <c r="F629" i="4"/>
  <c r="J628" i="4"/>
  <c r="M628" i="4" s="1"/>
  <c r="AB663" i="15" s="1"/>
  <c r="AI576" i="4" l="1"/>
  <c r="AM576" i="4" s="1"/>
  <c r="AL577" i="4" s="1"/>
  <c r="AO577" i="4" s="1"/>
  <c r="AP577" i="4" s="1"/>
  <c r="T246" i="4"/>
  <c r="X246" i="4" s="1"/>
  <c r="AE245" i="4"/>
  <c r="AD669" i="15"/>
  <c r="P628" i="4"/>
  <c r="E627" i="12"/>
  <c r="F627" i="12" s="1"/>
  <c r="H627" i="12" s="1"/>
  <c r="E629" i="4"/>
  <c r="I629" i="4" s="1"/>
  <c r="AN576" i="4" l="1"/>
  <c r="AQ576" i="4" s="1"/>
  <c r="AT576" i="4" s="1"/>
  <c r="AJ577" i="4"/>
  <c r="AI577" i="4" s="1"/>
  <c r="AM577" i="4" s="1"/>
  <c r="U247" i="4"/>
  <c r="Y246" i="4"/>
  <c r="AB246" i="4" s="1"/>
  <c r="W247" i="4"/>
  <c r="Z247" i="4" s="1"/>
  <c r="AA247" i="4" s="1"/>
  <c r="AF465" i="15"/>
  <c r="F630" i="4"/>
  <c r="J629" i="4"/>
  <c r="M629" i="4" s="1"/>
  <c r="AB665" i="15" s="1"/>
  <c r="H630" i="4"/>
  <c r="K630" i="4" s="1"/>
  <c r="L630" i="4" s="1"/>
  <c r="AN577" i="4" l="1"/>
  <c r="AQ577" i="4" s="1"/>
  <c r="AT577" i="4" s="1"/>
  <c r="AL578" i="4"/>
  <c r="AO578" i="4" s="1"/>
  <c r="AP578" i="4" s="1"/>
  <c r="AF478" i="15"/>
  <c r="AJ578" i="4"/>
  <c r="AI578" i="4" s="1"/>
  <c r="AM578" i="4" s="1"/>
  <c r="AJ579" i="4" s="1"/>
  <c r="AE246" i="4"/>
  <c r="AD672" i="15"/>
  <c r="T247" i="4"/>
  <c r="X247" i="4" s="1"/>
  <c r="E630" i="4"/>
  <c r="I630" i="4" s="1"/>
  <c r="E628" i="12"/>
  <c r="F628" i="12" s="1"/>
  <c r="H628" i="12" s="1"/>
  <c r="P629" i="4"/>
  <c r="AL579" i="4" l="1"/>
  <c r="AO579" i="4" s="1"/>
  <c r="AP579" i="4" s="1"/>
  <c r="AN578" i="4"/>
  <c r="AQ578" i="4" s="1"/>
  <c r="AF488" i="15" s="1"/>
  <c r="U248" i="4"/>
  <c r="W248" i="4"/>
  <c r="Z248" i="4" s="1"/>
  <c r="AA248" i="4" s="1"/>
  <c r="Y247" i="4"/>
  <c r="AB247" i="4" s="1"/>
  <c r="AT578" i="4"/>
  <c r="H631" i="4"/>
  <c r="K631" i="4" s="1"/>
  <c r="L631" i="4" s="1"/>
  <c r="F631" i="4"/>
  <c r="J630" i="4"/>
  <c r="M630" i="4" s="1"/>
  <c r="AB668" i="15" s="1"/>
  <c r="AI579" i="4"/>
  <c r="AM579" i="4" s="1"/>
  <c r="AE247" i="4" l="1"/>
  <c r="AD674" i="15"/>
  <c r="T248" i="4"/>
  <c r="X248" i="4" s="1"/>
  <c r="P630" i="4"/>
  <c r="E629" i="12"/>
  <c r="F629" i="12" s="1"/>
  <c r="H629" i="12" s="1"/>
  <c r="E631" i="4"/>
  <c r="I631" i="4" s="1"/>
  <c r="AL580" i="4"/>
  <c r="AO580" i="4" s="1"/>
  <c r="AP580" i="4" s="1"/>
  <c r="AN579" i="4"/>
  <c r="AQ579" i="4" s="1"/>
  <c r="AJ580" i="4"/>
  <c r="AT579" i="4" l="1"/>
  <c r="AF499" i="15"/>
  <c r="W249" i="4"/>
  <c r="Z249" i="4" s="1"/>
  <c r="AA249" i="4" s="1"/>
  <c r="U249" i="4"/>
  <c r="Y248" i="4"/>
  <c r="AB248" i="4" s="1"/>
  <c r="H632" i="4"/>
  <c r="K632" i="4" s="1"/>
  <c r="L632" i="4" s="1"/>
  <c r="J631" i="4"/>
  <c r="M631" i="4" s="1"/>
  <c r="AB671" i="15" s="1"/>
  <c r="F632" i="4"/>
  <c r="AI580" i="4"/>
  <c r="AM580" i="4" s="1"/>
  <c r="T249" i="4" l="1"/>
  <c r="X249" i="4" s="1"/>
  <c r="AE248" i="4"/>
  <c r="AD676" i="15"/>
  <c r="E632" i="4"/>
  <c r="I632" i="4" s="1"/>
  <c r="E630" i="12"/>
  <c r="F630" i="12" s="1"/>
  <c r="H630" i="12" s="1"/>
  <c r="P631" i="4"/>
  <c r="AL581" i="4"/>
  <c r="AO581" i="4" s="1"/>
  <c r="AP581" i="4" s="1"/>
  <c r="AN580" i="4"/>
  <c r="AQ580" i="4" s="1"/>
  <c r="AJ581" i="4"/>
  <c r="AT580" i="4" l="1"/>
  <c r="AF511" i="15"/>
  <c r="Y249" i="4"/>
  <c r="AB249" i="4" s="1"/>
  <c r="W250" i="4"/>
  <c r="Z250" i="4" s="1"/>
  <c r="AA250" i="4" s="1"/>
  <c r="U250" i="4"/>
  <c r="F633" i="4"/>
  <c r="J632" i="4"/>
  <c r="M632" i="4" s="1"/>
  <c r="AB673" i="15" s="1"/>
  <c r="H633" i="4"/>
  <c r="K633" i="4" s="1"/>
  <c r="L633" i="4" s="1"/>
  <c r="AI581" i="4"/>
  <c r="AM581" i="4" s="1"/>
  <c r="T250" i="4" l="1"/>
  <c r="X250" i="4"/>
  <c r="U251" i="4"/>
  <c r="Y250" i="4"/>
  <c r="AB250" i="4" s="1"/>
  <c r="W251" i="4"/>
  <c r="Z251" i="4" s="1"/>
  <c r="AA251" i="4" s="1"/>
  <c r="AE249" i="4"/>
  <c r="AD679" i="15"/>
  <c r="E633" i="4"/>
  <c r="I633" i="4" s="1"/>
  <c r="P632" i="4"/>
  <c r="E631" i="12"/>
  <c r="F631" i="12" s="1"/>
  <c r="H631" i="12" s="1"/>
  <c r="AN581" i="4"/>
  <c r="AQ581" i="4" s="1"/>
  <c r="AL582" i="4"/>
  <c r="AO582" i="4" s="1"/>
  <c r="AP582" i="4" s="1"/>
  <c r="AJ582" i="4"/>
  <c r="AE250" i="4" l="1"/>
  <c r="AD681" i="15"/>
  <c r="AT581" i="4"/>
  <c r="AF522" i="15"/>
  <c r="T251" i="4"/>
  <c r="X251" i="4" s="1"/>
  <c r="H634" i="4"/>
  <c r="K634" i="4" s="1"/>
  <c r="L634" i="4" s="1"/>
  <c r="F634" i="4"/>
  <c r="J633" i="4"/>
  <c r="M633" i="4" s="1"/>
  <c r="AB676" i="15" s="1"/>
  <c r="AI582" i="4"/>
  <c r="AM582" i="4" s="1"/>
  <c r="AL583" i="4" s="1"/>
  <c r="AO583" i="4" s="1"/>
  <c r="AP583" i="4" s="1"/>
  <c r="E634" i="4" l="1"/>
  <c r="Y251" i="4"/>
  <c r="AB251" i="4" s="1"/>
  <c r="W252" i="4"/>
  <c r="Z252" i="4" s="1"/>
  <c r="AA252" i="4" s="1"/>
  <c r="U252" i="4"/>
  <c r="AN582" i="4"/>
  <c r="AQ582" i="4" s="1"/>
  <c r="I634" i="4"/>
  <c r="H635" i="4" s="1"/>
  <c r="K635" i="4" s="1"/>
  <c r="L635" i="4" s="1"/>
  <c r="AJ583" i="4"/>
  <c r="AI583" i="4" s="1"/>
  <c r="AM583" i="4" s="1"/>
  <c r="AL584" i="4" s="1"/>
  <c r="AO584" i="4" s="1"/>
  <c r="AP584" i="4" s="1"/>
  <c r="P633" i="4"/>
  <c r="E632" i="12"/>
  <c r="F632" i="12" s="1"/>
  <c r="H632" i="12" s="1"/>
  <c r="T252" i="4" l="1"/>
  <c r="X252" i="4" s="1"/>
  <c r="W253" i="4" s="1"/>
  <c r="Z253" i="4" s="1"/>
  <c r="AA253" i="4" s="1"/>
  <c r="Y252" i="4"/>
  <c r="AB252" i="4" s="1"/>
  <c r="AE252" i="4" s="1"/>
  <c r="AT582" i="4"/>
  <c r="AF539" i="15"/>
  <c r="U253" i="4"/>
  <c r="AE251" i="4"/>
  <c r="AD684" i="15"/>
  <c r="J634" i="4"/>
  <c r="M634" i="4" s="1"/>
  <c r="AB678" i="15" s="1"/>
  <c r="F635" i="4"/>
  <c r="E635" i="4" s="1"/>
  <c r="AJ584" i="4"/>
  <c r="AI584" i="4" s="1"/>
  <c r="AN583" i="4"/>
  <c r="AQ583" i="4" s="1"/>
  <c r="T253" i="4" l="1"/>
  <c r="X253" i="4" s="1"/>
  <c r="Y253" i="4" s="1"/>
  <c r="AB253" i="4" s="1"/>
  <c r="I635" i="4"/>
  <c r="J635" i="4" s="1"/>
  <c r="M635" i="4" s="1"/>
  <c r="AB680" i="15" s="1"/>
  <c r="E633" i="12"/>
  <c r="F633" i="12" s="1"/>
  <c r="H633" i="12" s="1"/>
  <c r="P634" i="4"/>
  <c r="AD686" i="15"/>
  <c r="AE253" i="4"/>
  <c r="AD687" i="15"/>
  <c r="AT583" i="4"/>
  <c r="AF551" i="15"/>
  <c r="AM584" i="4"/>
  <c r="AJ585" i="4" s="1"/>
  <c r="F636" i="4"/>
  <c r="P635" i="4"/>
  <c r="E634" i="12"/>
  <c r="F634" i="12" s="1"/>
  <c r="H634" i="12" s="1"/>
  <c r="W254" i="4"/>
  <c r="Z254" i="4" s="1"/>
  <c r="AA254" i="4" s="1"/>
  <c r="U254" i="4" l="1"/>
  <c r="H636" i="4"/>
  <c r="K636" i="4" s="1"/>
  <c r="L636" i="4" s="1"/>
  <c r="E636" i="4"/>
  <c r="I636" i="4" s="1"/>
  <c r="J636" i="4" s="1"/>
  <c r="M636" i="4" s="1"/>
  <c r="AB682" i="15" s="1"/>
  <c r="AL585" i="4"/>
  <c r="AO585" i="4" s="1"/>
  <c r="AP585" i="4" s="1"/>
  <c r="AN584" i="4"/>
  <c r="AQ584" i="4" s="1"/>
  <c r="F637" i="4"/>
  <c r="T254" i="4"/>
  <c r="X254" i="4" s="1"/>
  <c r="W255" i="4" s="1"/>
  <c r="Z255" i="4" s="1"/>
  <c r="AA255" i="4" s="1"/>
  <c r="H637" i="4" l="1"/>
  <c r="K637" i="4" s="1"/>
  <c r="L637" i="4" s="1"/>
  <c r="E637" i="4"/>
  <c r="AI585" i="4"/>
  <c r="AM585" i="4" s="1"/>
  <c r="AJ586" i="4" s="1"/>
  <c r="AT584" i="4"/>
  <c r="AF564" i="15"/>
  <c r="I637" i="4"/>
  <c r="P636" i="4"/>
  <c r="E635" i="12"/>
  <c r="F635" i="12" s="1"/>
  <c r="H635" i="12" s="1"/>
  <c r="Y254" i="4"/>
  <c r="AB254" i="4" s="1"/>
  <c r="U255" i="4"/>
  <c r="T255" i="4" s="1"/>
  <c r="AL586" i="4" l="1"/>
  <c r="AO586" i="4" s="1"/>
  <c r="AP586" i="4" s="1"/>
  <c r="AN585" i="4"/>
  <c r="AQ585" i="4" s="1"/>
  <c r="AT585" i="4" s="1"/>
  <c r="AF569" i="15"/>
  <c r="AE254" i="4"/>
  <c r="AD688" i="15"/>
  <c r="F638" i="4"/>
  <c r="H638" i="4"/>
  <c r="K638" i="4" s="1"/>
  <c r="L638" i="4" s="1"/>
  <c r="J637" i="4"/>
  <c r="M637" i="4" s="1"/>
  <c r="AB685" i="15" s="1"/>
  <c r="X255" i="4"/>
  <c r="W256" i="4" s="1"/>
  <c r="Z256" i="4" s="1"/>
  <c r="AA256" i="4" s="1"/>
  <c r="AI586" i="4" l="1"/>
  <c r="AM586" i="4" s="1"/>
  <c r="U256" i="4"/>
  <c r="T256" i="4" s="1"/>
  <c r="Y255" i="4"/>
  <c r="AB255" i="4" s="1"/>
  <c r="AE255" i="4" s="1"/>
  <c r="AJ587" i="4"/>
  <c r="AL587" i="4"/>
  <c r="AO587" i="4" s="1"/>
  <c r="AP587" i="4" s="1"/>
  <c r="AN586" i="4"/>
  <c r="AQ586" i="4" s="1"/>
  <c r="P637" i="4"/>
  <c r="E636" i="12"/>
  <c r="F636" i="12" s="1"/>
  <c r="H636" i="12" s="1"/>
  <c r="E638" i="4"/>
  <c r="I638" i="4" s="1"/>
  <c r="AD690" i="15" l="1"/>
  <c r="X256" i="4"/>
  <c r="Y256" i="4" s="1"/>
  <c r="AB256" i="4" s="1"/>
  <c r="AT586" i="4"/>
  <c r="AF574" i="15"/>
  <c r="AE256" i="4"/>
  <c r="AD692" i="15"/>
  <c r="H639" i="4"/>
  <c r="K639" i="4" s="1"/>
  <c r="L639" i="4" s="1"/>
  <c r="J638" i="4"/>
  <c r="M638" i="4" s="1"/>
  <c r="AB670" i="15" s="1"/>
  <c r="F639" i="4"/>
  <c r="AI587" i="4"/>
  <c r="AM587" i="4" s="1"/>
  <c r="W257" i="4" l="1"/>
  <c r="Z257" i="4" s="1"/>
  <c r="AA257" i="4" s="1"/>
  <c r="U257" i="4"/>
  <c r="T257" i="4" s="1"/>
  <c r="X257" i="4" s="1"/>
  <c r="Y257" i="4" s="1"/>
  <c r="AB257" i="4" s="1"/>
  <c r="E639" i="4"/>
  <c r="I639" i="4" s="1"/>
  <c r="AJ588" i="4"/>
  <c r="AL588" i="4"/>
  <c r="AO588" i="4" s="1"/>
  <c r="AP588" i="4" s="1"/>
  <c r="AN587" i="4"/>
  <c r="AQ587" i="4" s="1"/>
  <c r="P638" i="4"/>
  <c r="E637" i="12"/>
  <c r="F637" i="12" s="1"/>
  <c r="H637" i="12" s="1"/>
  <c r="W258" i="4" l="1"/>
  <c r="Z258" i="4" s="1"/>
  <c r="AA258" i="4" s="1"/>
  <c r="U258" i="4"/>
  <c r="AT587" i="4"/>
  <c r="AF579" i="15"/>
  <c r="AI588" i="4"/>
  <c r="AM588" i="4" s="1"/>
  <c r="AJ589" i="4" s="1"/>
  <c r="AE257" i="4"/>
  <c r="AD693" i="15"/>
  <c r="F640" i="4"/>
  <c r="H640" i="4"/>
  <c r="K640" i="4" s="1"/>
  <c r="L640" i="4" s="1"/>
  <c r="J639" i="4"/>
  <c r="M639" i="4" s="1"/>
  <c r="AB614" i="15" s="1"/>
  <c r="T258" i="4" l="1"/>
  <c r="X258" i="4" s="1"/>
  <c r="U259" i="4" s="1"/>
  <c r="AN588" i="4"/>
  <c r="AQ588" i="4" s="1"/>
  <c r="AT588" i="4" s="1"/>
  <c r="AF582" i="15"/>
  <c r="Y258" i="4"/>
  <c r="AB258" i="4" s="1"/>
  <c r="AL589" i="4"/>
  <c r="AO589" i="4" s="1"/>
  <c r="AP589" i="4" s="1"/>
  <c r="E640" i="4"/>
  <c r="I640" i="4" s="1"/>
  <c r="P639" i="4"/>
  <c r="E638" i="12"/>
  <c r="F638" i="12" s="1"/>
  <c r="H638" i="12" s="1"/>
  <c r="W259" i="4" l="1"/>
  <c r="Z259" i="4" s="1"/>
  <c r="AA259" i="4" s="1"/>
  <c r="AI589" i="4"/>
  <c r="AM589" i="4" s="1"/>
  <c r="AJ590" i="4" s="1"/>
  <c r="AE258" i="4"/>
  <c r="AD695" i="15"/>
  <c r="H641" i="4"/>
  <c r="K641" i="4" s="1"/>
  <c r="L641" i="4" s="1"/>
  <c r="F641" i="4"/>
  <c r="J640" i="4"/>
  <c r="M640" i="4" s="1"/>
  <c r="AB639" i="15" s="1"/>
  <c r="AN589" i="4" l="1"/>
  <c r="AQ589" i="4" s="1"/>
  <c r="AF561" i="15" s="1"/>
  <c r="AL590" i="4"/>
  <c r="AO590" i="4" s="1"/>
  <c r="AP590" i="4" s="1"/>
  <c r="T259" i="4"/>
  <c r="X259" i="4" s="1"/>
  <c r="W260" i="4" s="1"/>
  <c r="Z260" i="4" s="1"/>
  <c r="AA260" i="4" s="1"/>
  <c r="AI590" i="4"/>
  <c r="AM590" i="4" s="1"/>
  <c r="AL591" i="4" s="1"/>
  <c r="AO591" i="4" s="1"/>
  <c r="AP591" i="4" s="1"/>
  <c r="U260" i="4"/>
  <c r="T260" i="4" s="1"/>
  <c r="AT589" i="4"/>
  <c r="E641" i="4"/>
  <c r="I641" i="4" s="1"/>
  <c r="H642" i="4" s="1"/>
  <c r="K642" i="4" s="1"/>
  <c r="L642" i="4" s="1"/>
  <c r="E639" i="12"/>
  <c r="F639" i="12" s="1"/>
  <c r="H639" i="12" s="1"/>
  <c r="P640" i="4"/>
  <c r="Y259" i="4" l="1"/>
  <c r="AB259" i="4" s="1"/>
  <c r="AD696" i="15" s="1"/>
  <c r="X260" i="4"/>
  <c r="AJ591" i="4"/>
  <c r="AN590" i="4"/>
  <c r="AQ590" i="4" s="1"/>
  <c r="AT590" i="4" s="1"/>
  <c r="AI591" i="4"/>
  <c r="AM591" i="4" s="1"/>
  <c r="AJ592" i="4" s="1"/>
  <c r="AE259" i="4"/>
  <c r="F642" i="4"/>
  <c r="E642" i="4" s="1"/>
  <c r="J641" i="4"/>
  <c r="M641" i="4" s="1"/>
  <c r="AB653" i="15" s="1"/>
  <c r="P641" i="4"/>
  <c r="U261" i="4"/>
  <c r="W261" i="4"/>
  <c r="Z261" i="4" s="1"/>
  <c r="AA261" i="4" s="1"/>
  <c r="Y260" i="4"/>
  <c r="AB260" i="4" s="1"/>
  <c r="AF575" i="15" l="1"/>
  <c r="AN591" i="4"/>
  <c r="AQ591" i="4" s="1"/>
  <c r="AF584" i="15" s="1"/>
  <c r="E640" i="12"/>
  <c r="F640" i="12" s="1"/>
  <c r="H640" i="12" s="1"/>
  <c r="AL592" i="4"/>
  <c r="AO592" i="4" s="1"/>
  <c r="AP592" i="4" s="1"/>
  <c r="I642" i="4"/>
  <c r="F643" i="4" s="1"/>
  <c r="AE260" i="4"/>
  <c r="AD699" i="15"/>
  <c r="AT591" i="4"/>
  <c r="T261" i="4"/>
  <c r="X261" i="4" s="1"/>
  <c r="U262" i="4" s="1"/>
  <c r="AI592" i="4" l="1"/>
  <c r="AM592" i="4" s="1"/>
  <c r="AJ593" i="4" s="1"/>
  <c r="J642" i="4"/>
  <c r="M642" i="4" s="1"/>
  <c r="H643" i="4"/>
  <c r="K643" i="4" s="1"/>
  <c r="L643" i="4" s="1"/>
  <c r="W262" i="4"/>
  <c r="Z262" i="4" s="1"/>
  <c r="AA262" i="4" s="1"/>
  <c r="Y261" i="4"/>
  <c r="AB261" i="4" s="1"/>
  <c r="AL593" i="4"/>
  <c r="AO593" i="4" s="1"/>
  <c r="AP593" i="4" s="1"/>
  <c r="AN592" i="4"/>
  <c r="AQ592" i="4" s="1"/>
  <c r="AB667" i="15" l="1"/>
  <c r="P642" i="4"/>
  <c r="E641" i="12"/>
  <c r="F641" i="12" s="1"/>
  <c r="H641" i="12" s="1"/>
  <c r="E643" i="4"/>
  <c r="I643" i="4" s="1"/>
  <c r="AE261" i="4"/>
  <c r="AD702" i="15"/>
  <c r="AI593" i="4"/>
  <c r="AM593" i="4" s="1"/>
  <c r="AL594" i="4" s="1"/>
  <c r="AO594" i="4" s="1"/>
  <c r="AP594" i="4" s="1"/>
  <c r="AT592" i="4"/>
  <c r="AF590" i="15"/>
  <c r="T262" i="4"/>
  <c r="X262" i="4" s="1"/>
  <c r="H644" i="4" l="1"/>
  <c r="K644" i="4" s="1"/>
  <c r="L644" i="4" s="1"/>
  <c r="J643" i="4"/>
  <c r="M643" i="4" s="1"/>
  <c r="F644" i="4"/>
  <c r="AJ594" i="4"/>
  <c r="AI594" i="4" s="1"/>
  <c r="AN593" i="4"/>
  <c r="AQ593" i="4" s="1"/>
  <c r="AT593" i="4" s="1"/>
  <c r="W263" i="4"/>
  <c r="Z263" i="4" s="1"/>
  <c r="AA263" i="4" s="1"/>
  <c r="U263" i="4"/>
  <c r="T263" i="4" s="1"/>
  <c r="Y262" i="4"/>
  <c r="AB262" i="4" s="1"/>
  <c r="E644" i="4" l="1"/>
  <c r="I644" i="4" s="1"/>
  <c r="H645" i="4" s="1"/>
  <c r="K645" i="4" s="1"/>
  <c r="L645" i="4" s="1"/>
  <c r="AM594" i="4"/>
  <c r="AN594" i="4" s="1"/>
  <c r="AQ594" i="4" s="1"/>
  <c r="AT594" i="4" s="1"/>
  <c r="J644" i="4"/>
  <c r="M644" i="4" s="1"/>
  <c r="AB694" i="15" s="1"/>
  <c r="F645" i="4"/>
  <c r="E645" i="4"/>
  <c r="I645" i="4" s="1"/>
  <c r="F646" i="4" s="1"/>
  <c r="AB684" i="15"/>
  <c r="P643" i="4"/>
  <c r="E642" i="12"/>
  <c r="F642" i="12" s="1"/>
  <c r="H642" i="12" s="1"/>
  <c r="AF591" i="15"/>
  <c r="AE262" i="4"/>
  <c r="AD704" i="15"/>
  <c r="X263" i="4"/>
  <c r="AJ595" i="4"/>
  <c r="E643" i="12"/>
  <c r="F643" i="12" s="1"/>
  <c r="H643" i="12" s="1"/>
  <c r="P644" i="4"/>
  <c r="AF592" i="15" l="1"/>
  <c r="AL595" i="4"/>
  <c r="AO595" i="4" s="1"/>
  <c r="AP595" i="4" s="1"/>
  <c r="J645" i="4"/>
  <c r="M645" i="4" s="1"/>
  <c r="AB698" i="15" s="1"/>
  <c r="H646" i="4"/>
  <c r="K646" i="4" s="1"/>
  <c r="L646" i="4" s="1"/>
  <c r="Y263" i="4"/>
  <c r="AB263" i="4" s="1"/>
  <c r="W264" i="4"/>
  <c r="Z264" i="4" s="1"/>
  <c r="AA264" i="4" s="1"/>
  <c r="U264" i="4"/>
  <c r="AI595" i="4"/>
  <c r="AM595" i="4" s="1"/>
  <c r="AJ596" i="4" s="1"/>
  <c r="P645" i="4" l="1"/>
  <c r="E644" i="12"/>
  <c r="F644" i="12" s="1"/>
  <c r="H644" i="12" s="1"/>
  <c r="T264" i="4"/>
  <c r="X264" i="4" s="1"/>
  <c r="Y264" i="4" s="1"/>
  <c r="AB264" i="4" s="1"/>
  <c r="AD708" i="15" s="1"/>
  <c r="E646" i="4"/>
  <c r="I646" i="4" s="1"/>
  <c r="AL596" i="4"/>
  <c r="AO596" i="4" s="1"/>
  <c r="AP596" i="4" s="1"/>
  <c r="AN595" i="4"/>
  <c r="AQ595" i="4" s="1"/>
  <c r="AE263" i="4"/>
  <c r="AD706" i="15"/>
  <c r="AE264" i="4" l="1"/>
  <c r="W265" i="4"/>
  <c r="Z265" i="4" s="1"/>
  <c r="AA265" i="4" s="1"/>
  <c r="U265" i="4"/>
  <c r="F647" i="4"/>
  <c r="H647" i="4"/>
  <c r="K647" i="4" s="1"/>
  <c r="L647" i="4" s="1"/>
  <c r="J646" i="4"/>
  <c r="M646" i="4" s="1"/>
  <c r="AT595" i="4"/>
  <c r="AF595" i="15"/>
  <c r="AI596" i="4"/>
  <c r="AM596" i="4" s="1"/>
  <c r="AL597" i="4" s="1"/>
  <c r="AO597" i="4" s="1"/>
  <c r="AP597" i="4" s="1"/>
  <c r="T265" i="4" l="1"/>
  <c r="X265" i="4" s="1"/>
  <c r="U266" i="4"/>
  <c r="W266" i="4"/>
  <c r="Z266" i="4" s="1"/>
  <c r="AA266" i="4" s="1"/>
  <c r="Y265" i="4"/>
  <c r="AB265" i="4" s="1"/>
  <c r="AD710" i="15" s="1"/>
  <c r="AJ597" i="4"/>
  <c r="AI597" i="4" s="1"/>
  <c r="AB700" i="15"/>
  <c r="E645" i="12"/>
  <c r="F645" i="12" s="1"/>
  <c r="H645" i="12" s="1"/>
  <c r="P646" i="4"/>
  <c r="AN596" i="4"/>
  <c r="AQ596" i="4" s="1"/>
  <c r="AF598" i="15" s="1"/>
  <c r="E647" i="4"/>
  <c r="I647" i="4" s="1"/>
  <c r="T266" i="4"/>
  <c r="X266" i="4" l="1"/>
  <c r="U267" i="4" s="1"/>
  <c r="AE265" i="4"/>
  <c r="AT596" i="4"/>
  <c r="AM597" i="4"/>
  <c r="AJ598" i="4" s="1"/>
  <c r="H648" i="4"/>
  <c r="K648" i="4" s="1"/>
  <c r="L648" i="4" s="1"/>
  <c r="J647" i="4"/>
  <c r="M647" i="4" s="1"/>
  <c r="F648" i="4"/>
  <c r="E648" i="4" l="1"/>
  <c r="I648" i="4" s="1"/>
  <c r="H649" i="4" s="1"/>
  <c r="K649" i="4" s="1"/>
  <c r="L649" i="4" s="1"/>
  <c r="Y266" i="4"/>
  <c r="AB266" i="4" s="1"/>
  <c r="W267" i="4"/>
  <c r="Z267" i="4" s="1"/>
  <c r="AA267" i="4" s="1"/>
  <c r="F649" i="4"/>
  <c r="E649" i="4" s="1"/>
  <c r="J648" i="4"/>
  <c r="M648" i="4" s="1"/>
  <c r="AB704" i="15" s="1"/>
  <c r="AL598" i="4"/>
  <c r="AO598" i="4" s="1"/>
  <c r="AP598" i="4" s="1"/>
  <c r="AN597" i="4"/>
  <c r="AQ597" i="4" s="1"/>
  <c r="AT597" i="4" s="1"/>
  <c r="AB702" i="15"/>
  <c r="P647" i="4"/>
  <c r="E646" i="12"/>
  <c r="F646" i="12" s="1"/>
  <c r="H646" i="12" s="1"/>
  <c r="AE266" i="4"/>
  <c r="AD713" i="15"/>
  <c r="E647" i="12"/>
  <c r="F647" i="12" s="1"/>
  <c r="H647" i="12" s="1"/>
  <c r="P648" i="4"/>
  <c r="I649" i="4" l="1"/>
  <c r="T267" i="4"/>
  <c r="X267" i="4" s="1"/>
  <c r="U268" i="4" s="1"/>
  <c r="AI598" i="4"/>
  <c r="AM598" i="4" s="1"/>
  <c r="AF599" i="15"/>
  <c r="F650" i="4"/>
  <c r="H650" i="4"/>
  <c r="K650" i="4" s="1"/>
  <c r="L650" i="4" s="1"/>
  <c r="J649" i="4"/>
  <c r="M649" i="4" s="1"/>
  <c r="AB707" i="15" s="1"/>
  <c r="Y267" i="4"/>
  <c r="AB267" i="4" s="1"/>
  <c r="W268" i="4" l="1"/>
  <c r="Z268" i="4" s="1"/>
  <c r="AA268" i="4" s="1"/>
  <c r="AJ599" i="4"/>
  <c r="AN598" i="4"/>
  <c r="AQ598" i="4" s="1"/>
  <c r="AT598" i="4" s="1"/>
  <c r="AL599" i="4"/>
  <c r="AO599" i="4" s="1"/>
  <c r="AP599" i="4" s="1"/>
  <c r="AE267" i="4"/>
  <c r="AD715" i="15"/>
  <c r="E648" i="12"/>
  <c r="F648" i="12" s="1"/>
  <c r="H648" i="12" s="1"/>
  <c r="P649" i="4"/>
  <c r="E650" i="4"/>
  <c r="I650" i="4" s="1"/>
  <c r="T268" i="4"/>
  <c r="X268" i="4" s="1"/>
  <c r="U269" i="4" s="1"/>
  <c r="AI599" i="4" l="1"/>
  <c r="AM599" i="4" s="1"/>
  <c r="AN599" i="4" s="1"/>
  <c r="AQ599" i="4" s="1"/>
  <c r="AF602" i="15" s="1"/>
  <c r="AF600" i="15"/>
  <c r="AJ600" i="4"/>
  <c r="J650" i="4"/>
  <c r="M650" i="4" s="1"/>
  <c r="AB711" i="15" s="1"/>
  <c r="F651" i="4"/>
  <c r="H651" i="4"/>
  <c r="K651" i="4" s="1"/>
  <c r="L651" i="4" s="1"/>
  <c r="W269" i="4"/>
  <c r="Z269" i="4" s="1"/>
  <c r="AA269" i="4" s="1"/>
  <c r="Y268" i="4"/>
  <c r="AB268" i="4" s="1"/>
  <c r="AL600" i="4" l="1"/>
  <c r="AO600" i="4" s="1"/>
  <c r="AP600" i="4" s="1"/>
  <c r="AT599" i="4"/>
  <c r="AI600" i="4"/>
  <c r="AM600" i="4" s="1"/>
  <c r="AN600" i="4" s="1"/>
  <c r="AQ600" i="4" s="1"/>
  <c r="AJ601" i="4"/>
  <c r="AL601" i="4"/>
  <c r="AO601" i="4" s="1"/>
  <c r="AP601" i="4" s="1"/>
  <c r="AT600" i="4"/>
  <c r="AF583" i="15"/>
  <c r="E651" i="4"/>
  <c r="I651" i="4" s="1"/>
  <c r="AE268" i="4"/>
  <c r="AD718" i="15"/>
  <c r="P650" i="4"/>
  <c r="E649" i="12"/>
  <c r="F649" i="12" s="1"/>
  <c r="H649" i="12" s="1"/>
  <c r="T269" i="4"/>
  <c r="X269" i="4" s="1"/>
  <c r="AI601" i="4" l="1"/>
  <c r="AM601" i="4" s="1"/>
  <c r="AN601" i="4" s="1"/>
  <c r="AQ601" i="4" s="1"/>
  <c r="J651" i="4"/>
  <c r="M651" i="4" s="1"/>
  <c r="AB713" i="15" s="1"/>
  <c r="H652" i="4"/>
  <c r="K652" i="4" s="1"/>
  <c r="L652" i="4" s="1"/>
  <c r="F652" i="4"/>
  <c r="AL602" i="4"/>
  <c r="AO602" i="4" s="1"/>
  <c r="AP602" i="4" s="1"/>
  <c r="AJ602" i="4"/>
  <c r="Y269" i="4"/>
  <c r="AB269" i="4" s="1"/>
  <c r="U270" i="4"/>
  <c r="W270" i="4"/>
  <c r="Z270" i="4" s="1"/>
  <c r="AA270" i="4" s="1"/>
  <c r="AE269" i="4" l="1"/>
  <c r="AD719" i="15"/>
  <c r="AT601" i="4"/>
  <c r="AF594" i="15"/>
  <c r="E652" i="4"/>
  <c r="I652" i="4" s="1"/>
  <c r="P651" i="4"/>
  <c r="E650" i="12"/>
  <c r="F650" i="12" s="1"/>
  <c r="H650" i="12" s="1"/>
  <c r="AI602" i="4"/>
  <c r="AM602" i="4" s="1"/>
  <c r="T270" i="4"/>
  <c r="X270" i="4" s="1"/>
  <c r="U271" i="4" s="1"/>
  <c r="H653" i="4" l="1"/>
  <c r="K653" i="4" s="1"/>
  <c r="L653" i="4" s="1"/>
  <c r="J652" i="4"/>
  <c r="M652" i="4" s="1"/>
  <c r="AB715" i="15" s="1"/>
  <c r="F653" i="4"/>
  <c r="AJ603" i="4"/>
  <c r="AN602" i="4"/>
  <c r="AQ602" i="4" s="1"/>
  <c r="AL603" i="4"/>
  <c r="AO603" i="4" s="1"/>
  <c r="AP603" i="4" s="1"/>
  <c r="W271" i="4"/>
  <c r="Z271" i="4" s="1"/>
  <c r="AA271" i="4" s="1"/>
  <c r="Y270" i="4"/>
  <c r="AB270" i="4" s="1"/>
  <c r="AE270" i="4" l="1"/>
  <c r="AD720" i="15"/>
  <c r="AT602" i="4"/>
  <c r="AF605" i="15"/>
  <c r="AI603" i="4"/>
  <c r="AM603" i="4" s="1"/>
  <c r="AL604" i="4" s="1"/>
  <c r="AO604" i="4" s="1"/>
  <c r="AP604" i="4" s="1"/>
  <c r="E653" i="4"/>
  <c r="I653" i="4" s="1"/>
  <c r="P652" i="4"/>
  <c r="E651" i="12"/>
  <c r="F651" i="12" s="1"/>
  <c r="H651" i="12" s="1"/>
  <c r="T271" i="4"/>
  <c r="X271" i="4" s="1"/>
  <c r="Y271" i="4" s="1"/>
  <c r="AB271" i="4" s="1"/>
  <c r="AE271" i="4" l="1"/>
  <c r="AD721" i="15"/>
  <c r="AN603" i="4"/>
  <c r="AQ603" i="4" s="1"/>
  <c r="AJ604" i="4"/>
  <c r="AI604" i="4" s="1"/>
  <c r="AM604" i="4" s="1"/>
  <c r="H654" i="4"/>
  <c r="K654" i="4" s="1"/>
  <c r="L654" i="4" s="1"/>
  <c r="J653" i="4"/>
  <c r="M653" i="4" s="1"/>
  <c r="AB716" i="15" s="1"/>
  <c r="F654" i="4"/>
  <c r="E654" i="4" s="1"/>
  <c r="U272" i="4"/>
  <c r="W272" i="4"/>
  <c r="Z272" i="4" s="1"/>
  <c r="AA272" i="4" s="1"/>
  <c r="AT603" i="4" l="1"/>
  <c r="AF607" i="15"/>
  <c r="P653" i="4"/>
  <c r="E652" i="12"/>
  <c r="F652" i="12" s="1"/>
  <c r="H652" i="12" s="1"/>
  <c r="I654" i="4"/>
  <c r="AL605" i="4"/>
  <c r="AO605" i="4" s="1"/>
  <c r="AP605" i="4" s="1"/>
  <c r="AJ605" i="4"/>
  <c r="AN604" i="4"/>
  <c r="AQ604" i="4" s="1"/>
  <c r="T272" i="4"/>
  <c r="X272" i="4" s="1"/>
  <c r="Y272" i="4" s="1"/>
  <c r="AB272" i="4" s="1"/>
  <c r="AT604" i="4" l="1"/>
  <c r="AF610" i="15"/>
  <c r="AE272" i="4"/>
  <c r="AD722" i="15"/>
  <c r="AI605" i="4"/>
  <c r="AM605" i="4" s="1"/>
  <c r="F655" i="4"/>
  <c r="H655" i="4"/>
  <c r="K655" i="4" s="1"/>
  <c r="L655" i="4" s="1"/>
  <c r="J654" i="4"/>
  <c r="M654" i="4" s="1"/>
  <c r="AB688" i="15" s="1"/>
  <c r="W273" i="4"/>
  <c r="Z273" i="4" s="1"/>
  <c r="AA273" i="4" s="1"/>
  <c r="U273" i="4"/>
  <c r="AN605" i="4" l="1"/>
  <c r="AQ605" i="4" s="1"/>
  <c r="AJ606" i="4"/>
  <c r="AL606" i="4"/>
  <c r="AO606" i="4" s="1"/>
  <c r="AP606" i="4" s="1"/>
  <c r="P654" i="4"/>
  <c r="E653" i="12"/>
  <c r="F653" i="12" s="1"/>
  <c r="H653" i="12" s="1"/>
  <c r="E655" i="4"/>
  <c r="I655" i="4" s="1"/>
  <c r="AI606" i="4"/>
  <c r="AM606" i="4" s="1"/>
  <c r="T273" i="4"/>
  <c r="X273" i="4" s="1"/>
  <c r="Y273" i="4" s="1"/>
  <c r="AB273" i="4" s="1"/>
  <c r="AT605" i="4" l="1"/>
  <c r="AF611" i="15"/>
  <c r="AE273" i="4"/>
  <c r="AD712" i="15"/>
  <c r="F656" i="4"/>
  <c r="H656" i="4"/>
  <c r="K656" i="4" s="1"/>
  <c r="L656" i="4" s="1"/>
  <c r="J655" i="4"/>
  <c r="M655" i="4" s="1"/>
  <c r="AB697" i="15" s="1"/>
  <c r="AJ607" i="4"/>
  <c r="AN606" i="4"/>
  <c r="AQ606" i="4" s="1"/>
  <c r="AL607" i="4"/>
  <c r="AO607" i="4" s="1"/>
  <c r="AP607" i="4" s="1"/>
  <c r="U274" i="4"/>
  <c r="W274" i="4"/>
  <c r="Z274" i="4" s="1"/>
  <c r="AA274" i="4" s="1"/>
  <c r="AT606" i="4" l="1"/>
  <c r="AF614" i="15"/>
  <c r="P655" i="4"/>
  <c r="E654" i="12"/>
  <c r="F654" i="12" s="1"/>
  <c r="H654" i="12" s="1"/>
  <c r="E656" i="4"/>
  <c r="I656" i="4" s="1"/>
  <c r="AI607" i="4"/>
  <c r="AM607" i="4" s="1"/>
  <c r="T274" i="4"/>
  <c r="X274" i="4" s="1"/>
  <c r="W275" i="4" s="1"/>
  <c r="Z275" i="4" s="1"/>
  <c r="AA275" i="4" s="1"/>
  <c r="H657" i="4" l="1"/>
  <c r="K657" i="4" s="1"/>
  <c r="L657" i="4" s="1"/>
  <c r="J656" i="4"/>
  <c r="M656" i="4" s="1"/>
  <c r="AB544" i="15" s="1"/>
  <c r="F657" i="4"/>
  <c r="AN607" i="4"/>
  <c r="AQ607" i="4" s="1"/>
  <c r="AJ608" i="4"/>
  <c r="AL608" i="4"/>
  <c r="AO608" i="4" s="1"/>
  <c r="AP608" i="4" s="1"/>
  <c r="U275" i="4"/>
  <c r="T275" i="4" s="1"/>
  <c r="Y274" i="4"/>
  <c r="AB274" i="4" s="1"/>
  <c r="AT607" i="4" l="1"/>
  <c r="AF617" i="15"/>
  <c r="AE274" i="4"/>
  <c r="AD657" i="15"/>
  <c r="E657" i="4"/>
  <c r="I657" i="4" s="1"/>
  <c r="E655" i="12"/>
  <c r="F655" i="12" s="1"/>
  <c r="H655" i="12" s="1"/>
  <c r="P656" i="4"/>
  <c r="AI608" i="4"/>
  <c r="AM608" i="4" s="1"/>
  <c r="X275" i="4"/>
  <c r="Y275" i="4" s="1"/>
  <c r="AB275" i="4" s="1"/>
  <c r="AE275" i="4" l="1"/>
  <c r="AD683" i="15"/>
  <c r="F658" i="4"/>
  <c r="H658" i="4"/>
  <c r="K658" i="4" s="1"/>
  <c r="L658" i="4" s="1"/>
  <c r="J657" i="4"/>
  <c r="M657" i="4" s="1"/>
  <c r="AB611" i="15" s="1"/>
  <c r="W276" i="4"/>
  <c r="Z276" i="4" s="1"/>
  <c r="AA276" i="4" s="1"/>
  <c r="U276" i="4"/>
  <c r="AJ609" i="4"/>
  <c r="AN608" i="4"/>
  <c r="AQ608" i="4" s="1"/>
  <c r="AL609" i="4"/>
  <c r="AO609" i="4" s="1"/>
  <c r="AP609" i="4" s="1"/>
  <c r="AI609" i="4" l="1"/>
  <c r="AT608" i="4"/>
  <c r="AF621" i="15"/>
  <c r="T276" i="4"/>
  <c r="X276" i="4" s="1"/>
  <c r="W277" i="4" s="1"/>
  <c r="Z277" i="4" s="1"/>
  <c r="AA277" i="4" s="1"/>
  <c r="E656" i="12"/>
  <c r="F656" i="12" s="1"/>
  <c r="H656" i="12" s="1"/>
  <c r="P657" i="4"/>
  <c r="AM609" i="4"/>
  <c r="AN609" i="4" s="1"/>
  <c r="AQ609" i="4" s="1"/>
  <c r="E658" i="4"/>
  <c r="I658" i="4" s="1"/>
  <c r="AT609" i="4" l="1"/>
  <c r="AF624" i="15"/>
  <c r="U277" i="4"/>
  <c r="T277" i="4" s="1"/>
  <c r="Y276" i="4"/>
  <c r="AB276" i="4" s="1"/>
  <c r="AJ610" i="4"/>
  <c r="AL610" i="4"/>
  <c r="AO610" i="4" s="1"/>
  <c r="AP610" i="4" s="1"/>
  <c r="J658" i="4"/>
  <c r="M658" i="4" s="1"/>
  <c r="AB25" i="15" s="1"/>
  <c r="F659" i="4"/>
  <c r="H659" i="4"/>
  <c r="K659" i="4" s="1"/>
  <c r="L659" i="4" s="1"/>
  <c r="AI610" i="4" l="1"/>
  <c r="AM610" i="4" s="1"/>
  <c r="AL611" i="4" s="1"/>
  <c r="AO611" i="4" s="1"/>
  <c r="AP611" i="4" s="1"/>
  <c r="X277" i="4"/>
  <c r="W278" i="4" s="1"/>
  <c r="Z278" i="4" s="1"/>
  <c r="AA278" i="4" s="1"/>
  <c r="AE276" i="4"/>
  <c r="AD697" i="15"/>
  <c r="E659" i="4"/>
  <c r="I659" i="4" s="1"/>
  <c r="H660" i="4" s="1"/>
  <c r="K660" i="4" s="1"/>
  <c r="L660" i="4" s="1"/>
  <c r="P658" i="4"/>
  <c r="E657" i="12"/>
  <c r="F657" i="12" s="1"/>
  <c r="H657" i="12" s="1"/>
  <c r="AN610" i="4" l="1"/>
  <c r="AQ610" i="4" s="1"/>
  <c r="AJ611" i="4"/>
  <c r="AI611" i="4" s="1"/>
  <c r="AM611" i="4" s="1"/>
  <c r="AJ612" i="4" s="1"/>
  <c r="F660" i="4"/>
  <c r="E660" i="4" s="1"/>
  <c r="J659" i="4"/>
  <c r="M659" i="4" s="1"/>
  <c r="AB417" i="15" s="1"/>
  <c r="AT610" i="4"/>
  <c r="AF625" i="15"/>
  <c r="U278" i="4"/>
  <c r="T278" i="4" s="1"/>
  <c r="Y277" i="4"/>
  <c r="AB277" i="4" s="1"/>
  <c r="X278" i="4" l="1"/>
  <c r="Y278" i="4" s="1"/>
  <c r="AB278" i="4" s="1"/>
  <c r="I660" i="4"/>
  <c r="F661" i="4" s="1"/>
  <c r="P659" i="4"/>
  <c r="E658" i="12"/>
  <c r="F658" i="12" s="1"/>
  <c r="H658" i="12" s="1"/>
  <c r="AE278" i="4"/>
  <c r="AD724" i="15"/>
  <c r="J660" i="4"/>
  <c r="M660" i="4" s="1"/>
  <c r="AB59" i="15" s="1"/>
  <c r="AE277" i="4"/>
  <c r="AD717" i="15"/>
  <c r="AL612" i="4"/>
  <c r="AO612" i="4" s="1"/>
  <c r="AP612" i="4" s="1"/>
  <c r="AN611" i="4"/>
  <c r="AQ611" i="4" s="1"/>
  <c r="H661" i="4" l="1"/>
  <c r="K661" i="4" s="1"/>
  <c r="L661" i="4" s="1"/>
  <c r="W279" i="4"/>
  <c r="Z279" i="4" s="1"/>
  <c r="AA279" i="4" s="1"/>
  <c r="P660" i="4"/>
  <c r="AI612" i="4"/>
  <c r="AM612" i="4" s="1"/>
  <c r="AN612" i="4" s="1"/>
  <c r="AQ612" i="4" s="1"/>
  <c r="E659" i="12"/>
  <c r="F659" i="12" s="1"/>
  <c r="H659" i="12" s="1"/>
  <c r="U279" i="4"/>
  <c r="AT611" i="4"/>
  <c r="AF626" i="15"/>
  <c r="E661" i="4" l="1"/>
  <c r="I661" i="4" s="1"/>
  <c r="J661" i="4" s="1"/>
  <c r="M661" i="4" s="1"/>
  <c r="AB352" i="15" s="1"/>
  <c r="T279" i="4"/>
  <c r="X279" i="4" s="1"/>
  <c r="Y279" i="4" s="1"/>
  <c r="AB279" i="4" s="1"/>
  <c r="AL613" i="4"/>
  <c r="AO613" i="4" s="1"/>
  <c r="AP613" i="4" s="1"/>
  <c r="AJ613" i="4"/>
  <c r="AI613" i="4" s="1"/>
  <c r="AM613" i="4" s="1"/>
  <c r="U280" i="4"/>
  <c r="F662" i="4"/>
  <c r="H662" i="4"/>
  <c r="K662" i="4" s="1"/>
  <c r="L662" i="4" s="1"/>
  <c r="W280" i="4"/>
  <c r="Z280" i="4" s="1"/>
  <c r="AA280" i="4" s="1"/>
  <c r="AT612" i="4"/>
  <c r="AF628" i="15"/>
  <c r="P661" i="4"/>
  <c r="E660" i="12"/>
  <c r="F660" i="12" s="1"/>
  <c r="H660" i="12" s="1"/>
  <c r="E662" i="4" l="1"/>
  <c r="I662" i="4" s="1"/>
  <c r="J662" i="4" s="1"/>
  <c r="M662" i="4" s="1"/>
  <c r="AB368" i="15" s="1"/>
  <c r="AD725" i="15"/>
  <c r="AE279" i="4"/>
  <c r="T280" i="4"/>
  <c r="X280" i="4" s="1"/>
  <c r="U281" i="4" s="1"/>
  <c r="F663" i="4"/>
  <c r="H663" i="4"/>
  <c r="K663" i="4" s="1"/>
  <c r="L663" i="4" s="1"/>
  <c r="AJ614" i="4"/>
  <c r="AN613" i="4"/>
  <c r="AQ613" i="4" s="1"/>
  <c r="AL614" i="4"/>
  <c r="AO614" i="4" s="1"/>
  <c r="AP614" i="4" s="1"/>
  <c r="Y280" i="4" l="1"/>
  <c r="AB280" i="4" s="1"/>
  <c r="AE280" i="4" s="1"/>
  <c r="W281" i="4"/>
  <c r="Z281" i="4" s="1"/>
  <c r="AA281" i="4" s="1"/>
  <c r="AD726" i="15"/>
  <c r="AT613" i="4"/>
  <c r="AF630" i="15"/>
  <c r="E661" i="12"/>
  <c r="F661" i="12" s="1"/>
  <c r="H661" i="12" s="1"/>
  <c r="P662" i="4"/>
  <c r="E663" i="4"/>
  <c r="I663" i="4" s="1"/>
  <c r="AI614" i="4"/>
  <c r="AM614" i="4" s="1"/>
  <c r="T281" i="4" l="1"/>
  <c r="X281" i="4" s="1"/>
  <c r="Y281" i="4" s="1"/>
  <c r="AB281" i="4" s="1"/>
  <c r="AE281" i="4" s="1"/>
  <c r="W282" i="4"/>
  <c r="Z282" i="4" s="1"/>
  <c r="AA282" i="4" s="1"/>
  <c r="U282" i="4"/>
  <c r="J663" i="4"/>
  <c r="M663" i="4" s="1"/>
  <c r="AB171" i="15" s="1"/>
  <c r="H664" i="4"/>
  <c r="K664" i="4" s="1"/>
  <c r="L664" i="4" s="1"/>
  <c r="F664" i="4"/>
  <c r="AL615" i="4"/>
  <c r="AO615" i="4" s="1"/>
  <c r="AP615" i="4" s="1"/>
  <c r="AN614" i="4"/>
  <c r="AQ614" i="4" s="1"/>
  <c r="AJ615" i="4"/>
  <c r="AD728" i="15" l="1"/>
  <c r="T282" i="4"/>
  <c r="X282" i="4" s="1"/>
  <c r="U283" i="4" s="1"/>
  <c r="AT614" i="4"/>
  <c r="AF634" i="15"/>
  <c r="AI615" i="4"/>
  <c r="AM615" i="4" s="1"/>
  <c r="AL616" i="4" s="1"/>
  <c r="AO616" i="4" s="1"/>
  <c r="AP616" i="4" s="1"/>
  <c r="E664" i="4"/>
  <c r="I664" i="4" s="1"/>
  <c r="E662" i="12"/>
  <c r="F662" i="12" s="1"/>
  <c r="H662" i="12" s="1"/>
  <c r="P663" i="4"/>
  <c r="Y282" i="4" l="1"/>
  <c r="AB282" i="4" s="1"/>
  <c r="W283" i="4"/>
  <c r="Z283" i="4" s="1"/>
  <c r="AA283" i="4" s="1"/>
  <c r="AJ616" i="4"/>
  <c r="AI616" i="4" s="1"/>
  <c r="AE282" i="4"/>
  <c r="AD729" i="15"/>
  <c r="AN615" i="4"/>
  <c r="AQ615" i="4" s="1"/>
  <c r="H665" i="4"/>
  <c r="K665" i="4" s="1"/>
  <c r="L665" i="4" s="1"/>
  <c r="F665" i="4"/>
  <c r="J664" i="4"/>
  <c r="M664" i="4" s="1"/>
  <c r="AB303" i="15" s="1"/>
  <c r="T283" i="4"/>
  <c r="X283" i="4" s="1"/>
  <c r="E665" i="4" l="1"/>
  <c r="I665" i="4" s="1"/>
  <c r="AM616" i="4"/>
  <c r="AT615" i="4"/>
  <c r="AF636" i="15"/>
  <c r="E663" i="12"/>
  <c r="F663" i="12" s="1"/>
  <c r="H663" i="12" s="1"/>
  <c r="P664" i="4"/>
  <c r="AJ617" i="4"/>
  <c r="AL617" i="4"/>
  <c r="AO617" i="4" s="1"/>
  <c r="AP617" i="4" s="1"/>
  <c r="AN616" i="4"/>
  <c r="AQ616" i="4" s="1"/>
  <c r="U284" i="4"/>
  <c r="Y283" i="4"/>
  <c r="AB283" i="4" s="1"/>
  <c r="W284" i="4"/>
  <c r="Z284" i="4" s="1"/>
  <c r="AA284" i="4" s="1"/>
  <c r="J665" i="4" l="1"/>
  <c r="M665" i="4" s="1"/>
  <c r="AB326" i="15" s="1"/>
  <c r="F666" i="4"/>
  <c r="E666" i="4" s="1"/>
  <c r="I666" i="4" s="1"/>
  <c r="H667" i="4" s="1"/>
  <c r="K667" i="4" s="1"/>
  <c r="L667" i="4" s="1"/>
  <c r="H666" i="4"/>
  <c r="K666" i="4" s="1"/>
  <c r="L666" i="4" s="1"/>
  <c r="AE283" i="4"/>
  <c r="AD730" i="15"/>
  <c r="AT616" i="4"/>
  <c r="AF638" i="15"/>
  <c r="P665" i="4"/>
  <c r="E664" i="12"/>
  <c r="F664" i="12" s="1"/>
  <c r="H664" i="12" s="1"/>
  <c r="AI617" i="4"/>
  <c r="AM617" i="4" s="1"/>
  <c r="T284" i="4"/>
  <c r="X284" i="4" s="1"/>
  <c r="F667" i="4" l="1"/>
  <c r="E667" i="4" s="1"/>
  <c r="J666" i="4"/>
  <c r="M666" i="4" s="1"/>
  <c r="AB321" i="15" s="1"/>
  <c r="E665" i="12"/>
  <c r="F665" i="12" s="1"/>
  <c r="H665" i="12" s="1"/>
  <c r="P666" i="4"/>
  <c r="AN617" i="4"/>
  <c r="AQ617" i="4" s="1"/>
  <c r="AJ618" i="4"/>
  <c r="AL618" i="4"/>
  <c r="AO618" i="4" s="1"/>
  <c r="AP618" i="4" s="1"/>
  <c r="Y284" i="4"/>
  <c r="AB284" i="4" s="1"/>
  <c r="U285" i="4"/>
  <c r="W285" i="4"/>
  <c r="Z285" i="4" s="1"/>
  <c r="AA285" i="4" s="1"/>
  <c r="I667" i="4" l="1"/>
  <c r="F668" i="4" s="1"/>
  <c r="AE284" i="4"/>
  <c r="AD731" i="15"/>
  <c r="AT617" i="4"/>
  <c r="AF640" i="15"/>
  <c r="H668" i="4"/>
  <c r="K668" i="4" s="1"/>
  <c r="L668" i="4" s="1"/>
  <c r="J667" i="4"/>
  <c r="M667" i="4" s="1"/>
  <c r="AB316" i="15" s="1"/>
  <c r="AI618" i="4"/>
  <c r="AM618" i="4" s="1"/>
  <c r="T285" i="4"/>
  <c r="X285" i="4" s="1"/>
  <c r="E668" i="4" l="1"/>
  <c r="I668" i="4" s="1"/>
  <c r="P667" i="4"/>
  <c r="E666" i="12"/>
  <c r="F666" i="12" s="1"/>
  <c r="H666" i="12" s="1"/>
  <c r="AJ619" i="4"/>
  <c r="AN618" i="4"/>
  <c r="AQ618" i="4" s="1"/>
  <c r="AL619" i="4"/>
  <c r="AO619" i="4" s="1"/>
  <c r="AP619" i="4" s="1"/>
  <c r="U286" i="4"/>
  <c r="W286" i="4"/>
  <c r="Z286" i="4" s="1"/>
  <c r="AA286" i="4" s="1"/>
  <c r="Y285" i="4"/>
  <c r="AB285" i="4" s="1"/>
  <c r="AT618" i="4" l="1"/>
  <c r="AF642" i="15"/>
  <c r="AE285" i="4"/>
  <c r="AD732" i="15"/>
  <c r="H669" i="4"/>
  <c r="K669" i="4" s="1"/>
  <c r="L669" i="4" s="1"/>
  <c r="J668" i="4"/>
  <c r="M668" i="4" s="1"/>
  <c r="AB317" i="15" s="1"/>
  <c r="F669" i="4"/>
  <c r="AI619" i="4"/>
  <c r="AM619" i="4" s="1"/>
  <c r="T286" i="4"/>
  <c r="X286" i="4" s="1"/>
  <c r="AJ620" i="4" l="1"/>
  <c r="AL620" i="4"/>
  <c r="AO620" i="4" s="1"/>
  <c r="AP620" i="4" s="1"/>
  <c r="AN619" i="4"/>
  <c r="AQ619" i="4" s="1"/>
  <c r="E669" i="4"/>
  <c r="I669" i="4" s="1"/>
  <c r="P668" i="4"/>
  <c r="E667" i="12"/>
  <c r="F667" i="12" s="1"/>
  <c r="H667" i="12" s="1"/>
  <c r="U287" i="4"/>
  <c r="Y286" i="4"/>
  <c r="AB286" i="4" s="1"/>
  <c r="W287" i="4"/>
  <c r="Z287" i="4" s="1"/>
  <c r="AA287" i="4" s="1"/>
  <c r="AT619" i="4" l="1"/>
  <c r="AF644" i="15"/>
  <c r="AE286" i="4"/>
  <c r="AD733" i="15"/>
  <c r="AI620" i="4"/>
  <c r="AM620" i="4" s="1"/>
  <c r="AJ621" i="4" s="1"/>
  <c r="H670" i="4"/>
  <c r="K670" i="4" s="1"/>
  <c r="F670" i="4"/>
  <c r="J669" i="4"/>
  <c r="M669" i="4" s="1"/>
  <c r="AB259" i="15" s="1"/>
  <c r="T287" i="4"/>
  <c r="X287" i="4" s="1"/>
  <c r="AL621" i="4" l="1"/>
  <c r="AO621" i="4" s="1"/>
  <c r="AP621" i="4" s="1"/>
  <c r="AN620" i="4"/>
  <c r="AQ620" i="4" s="1"/>
  <c r="E668" i="12"/>
  <c r="F668" i="12" s="1"/>
  <c r="H668" i="12" s="1"/>
  <c r="P669" i="4"/>
  <c r="E670" i="4"/>
  <c r="I670" i="4" s="1"/>
  <c r="L670" i="4"/>
  <c r="AI621" i="4"/>
  <c r="AM621" i="4" s="1"/>
  <c r="Y287" i="4"/>
  <c r="AB287" i="4" s="1"/>
  <c r="U288" i="4"/>
  <c r="W288" i="4"/>
  <c r="Z288" i="4" s="1"/>
  <c r="AA288" i="4" s="1"/>
  <c r="AT620" i="4" l="1"/>
  <c r="AF646" i="15"/>
  <c r="AE287" i="4"/>
  <c r="AD734" i="15"/>
  <c r="J670" i="4"/>
  <c r="M670" i="4" s="1"/>
  <c r="AB298" i="15" s="1"/>
  <c r="F671" i="4"/>
  <c r="H671" i="4"/>
  <c r="K671" i="4" s="1"/>
  <c r="L671" i="4" s="1"/>
  <c r="AN621" i="4"/>
  <c r="AQ621" i="4" s="1"/>
  <c r="AL622" i="4"/>
  <c r="AO622" i="4" s="1"/>
  <c r="AP622" i="4" s="1"/>
  <c r="AJ622" i="4"/>
  <c r="T288" i="4"/>
  <c r="X288" i="4" s="1"/>
  <c r="AI622" i="4" l="1"/>
  <c r="AM622" i="4" s="1"/>
  <c r="AJ623" i="4" s="1"/>
  <c r="AT621" i="4"/>
  <c r="AF647" i="15"/>
  <c r="E671" i="4"/>
  <c r="P670" i="4"/>
  <c r="E669" i="12"/>
  <c r="F669" i="12" s="1"/>
  <c r="H669" i="12" s="1"/>
  <c r="I671" i="4"/>
  <c r="W289" i="4"/>
  <c r="Z289" i="4" s="1"/>
  <c r="AA289" i="4" s="1"/>
  <c r="Y288" i="4"/>
  <c r="AB288" i="4" s="1"/>
  <c r="U289" i="4"/>
  <c r="T289" i="4" l="1"/>
  <c r="X289" i="4" s="1"/>
  <c r="W290" i="4" s="1"/>
  <c r="Z290" i="4" s="1"/>
  <c r="AA290" i="4" s="1"/>
  <c r="AE288" i="4"/>
  <c r="AD735" i="15"/>
  <c r="AN622" i="4"/>
  <c r="AQ622" i="4" s="1"/>
  <c r="AL623" i="4"/>
  <c r="AO623" i="4" s="1"/>
  <c r="AP623" i="4" s="1"/>
  <c r="H672" i="4"/>
  <c r="K672" i="4" s="1"/>
  <c r="L672" i="4" s="1"/>
  <c r="J671" i="4"/>
  <c r="M671" i="4" s="1"/>
  <c r="AB315" i="15" s="1"/>
  <c r="F672" i="4"/>
  <c r="U290" i="4" l="1"/>
  <c r="T290" i="4" s="1"/>
  <c r="Y289" i="4"/>
  <c r="AB289" i="4" s="1"/>
  <c r="AI623" i="4"/>
  <c r="AM623" i="4" s="1"/>
  <c r="AJ624" i="4" s="1"/>
  <c r="AT622" i="4"/>
  <c r="AF650" i="15"/>
  <c r="AE289" i="4"/>
  <c r="AD723" i="15"/>
  <c r="E672" i="4"/>
  <c r="I672" i="4" s="1"/>
  <c r="P671" i="4"/>
  <c r="E670" i="12"/>
  <c r="F670" i="12" s="1"/>
  <c r="H670" i="12" s="1"/>
  <c r="X290" i="4" l="1"/>
  <c r="AN623" i="4"/>
  <c r="AQ623" i="4" s="1"/>
  <c r="AL624" i="4"/>
  <c r="AO624" i="4" s="1"/>
  <c r="AP624" i="4" s="1"/>
  <c r="F673" i="4"/>
  <c r="J672" i="4"/>
  <c r="M672" i="4" s="1"/>
  <c r="AB324" i="15" s="1"/>
  <c r="H673" i="4"/>
  <c r="K673" i="4" s="1"/>
  <c r="L673" i="4" s="1"/>
  <c r="AI624" i="4"/>
  <c r="AM624" i="4" s="1"/>
  <c r="U291" i="4"/>
  <c r="Y290" i="4"/>
  <c r="AB290" i="4" s="1"/>
  <c r="W291" i="4"/>
  <c r="Z291" i="4" s="1"/>
  <c r="AT623" i="4" l="1"/>
  <c r="AF653" i="15"/>
  <c r="AE290" i="4"/>
  <c r="AD727" i="15"/>
  <c r="P672" i="4"/>
  <c r="E671" i="12"/>
  <c r="F671" i="12" s="1"/>
  <c r="H671" i="12" s="1"/>
  <c r="E673" i="4"/>
  <c r="I673" i="4" s="1"/>
  <c r="AL625" i="4"/>
  <c r="AO625" i="4" s="1"/>
  <c r="AP625" i="4" s="1"/>
  <c r="AN624" i="4"/>
  <c r="AQ624" i="4" s="1"/>
  <c r="AJ625" i="4"/>
  <c r="T291" i="4"/>
  <c r="X291" i="4" s="1"/>
  <c r="W292" i="4" s="1"/>
  <c r="AA291" i="4"/>
  <c r="AT624" i="4" l="1"/>
  <c r="AF655" i="15"/>
  <c r="AI625" i="4"/>
  <c r="F674" i="4"/>
  <c r="H674" i="4"/>
  <c r="K674" i="4" s="1"/>
  <c r="L674" i="4" s="1"/>
  <c r="J673" i="4"/>
  <c r="M673" i="4" s="1"/>
  <c r="AB347" i="15" s="1"/>
  <c r="AM625" i="4"/>
  <c r="AJ626" i="4" s="1"/>
  <c r="Z292" i="4"/>
  <c r="AA292" i="4" s="1"/>
  <c r="Y291" i="4"/>
  <c r="AB291" i="4" s="1"/>
  <c r="U292" i="4"/>
  <c r="T292" i="4" s="1"/>
  <c r="AL626" i="4" l="1"/>
  <c r="AO626" i="4" s="1"/>
  <c r="AP626" i="4" s="1"/>
  <c r="AE291" i="4"/>
  <c r="AD611" i="15"/>
  <c r="AN625" i="4"/>
  <c r="AQ625" i="4" s="1"/>
  <c r="E672" i="12"/>
  <c r="F672" i="12" s="1"/>
  <c r="H672" i="12" s="1"/>
  <c r="P673" i="4"/>
  <c r="E674" i="4"/>
  <c r="I674" i="4" s="1"/>
  <c r="X292" i="4"/>
  <c r="U293" i="4" s="1"/>
  <c r="AI626" i="4" l="1"/>
  <c r="AM626" i="4" s="1"/>
  <c r="AN626" i="4" s="1"/>
  <c r="AQ626" i="4" s="1"/>
  <c r="AT626" i="4"/>
  <c r="AF659" i="15"/>
  <c r="AT625" i="4"/>
  <c r="AF657" i="15"/>
  <c r="AL627" i="4"/>
  <c r="AO627" i="4" s="1"/>
  <c r="AP627" i="4" s="1"/>
  <c r="F675" i="4"/>
  <c r="H675" i="4"/>
  <c r="K675" i="4" s="1"/>
  <c r="L675" i="4" s="1"/>
  <c r="J674" i="4"/>
  <c r="M674" i="4" s="1"/>
  <c r="AB342" i="15" s="1"/>
  <c r="Y292" i="4"/>
  <c r="AB292" i="4" s="1"/>
  <c r="W293" i="4"/>
  <c r="Z293" i="4" s="1"/>
  <c r="AA293" i="4" s="1"/>
  <c r="AJ627" i="4" l="1"/>
  <c r="AI627" i="4" s="1"/>
  <c r="AM627" i="4" s="1"/>
  <c r="AN627" i="4" s="1"/>
  <c r="AQ627" i="4" s="1"/>
  <c r="AE292" i="4"/>
  <c r="AD641" i="15"/>
  <c r="E675" i="4"/>
  <c r="I675" i="4" s="1"/>
  <c r="H676" i="4" s="1"/>
  <c r="K676" i="4" s="1"/>
  <c r="L676" i="4" s="1"/>
  <c r="E673" i="12"/>
  <c r="F673" i="12" s="1"/>
  <c r="H673" i="12" s="1"/>
  <c r="P674" i="4"/>
  <c r="T293" i="4"/>
  <c r="X293" i="4" s="1"/>
  <c r="U294" i="4" s="1"/>
  <c r="F676" i="4" l="1"/>
  <c r="J675" i="4"/>
  <c r="M675" i="4" s="1"/>
  <c r="AB364" i="15" s="1"/>
  <c r="AL628" i="4"/>
  <c r="AO628" i="4" s="1"/>
  <c r="AP628" i="4" s="1"/>
  <c r="AT627" i="4"/>
  <c r="AF661" i="15"/>
  <c r="AJ628" i="4"/>
  <c r="AI628" i="4" s="1"/>
  <c r="AM628" i="4" s="1"/>
  <c r="E676" i="4"/>
  <c r="I676" i="4" s="1"/>
  <c r="E674" i="12"/>
  <c r="F674" i="12" s="1"/>
  <c r="H674" i="12" s="1"/>
  <c r="Y293" i="4"/>
  <c r="AB293" i="4" s="1"/>
  <c r="W294" i="4"/>
  <c r="Z294" i="4" s="1"/>
  <c r="AA294" i="4" s="1"/>
  <c r="P675" i="4" l="1"/>
  <c r="AE293" i="4"/>
  <c r="AD28" i="15"/>
  <c r="J676" i="4"/>
  <c r="M676" i="4" s="1"/>
  <c r="AB384" i="15" s="1"/>
  <c r="F677" i="4"/>
  <c r="H677" i="4"/>
  <c r="K677" i="4" s="1"/>
  <c r="L677" i="4" s="1"/>
  <c r="AJ629" i="4"/>
  <c r="AN628" i="4"/>
  <c r="AQ628" i="4" s="1"/>
  <c r="AL629" i="4"/>
  <c r="AO629" i="4" s="1"/>
  <c r="AP629" i="4" s="1"/>
  <c r="T294" i="4"/>
  <c r="X294" i="4" s="1"/>
  <c r="U295" i="4" s="1"/>
  <c r="AT628" i="4" l="1"/>
  <c r="AF663" i="15"/>
  <c r="E677" i="4"/>
  <c r="I677" i="4" s="1"/>
  <c r="J677" i="4" s="1"/>
  <c r="M677" i="4" s="1"/>
  <c r="AB381" i="15" s="1"/>
  <c r="P676" i="4"/>
  <c r="E675" i="12"/>
  <c r="F675" i="12" s="1"/>
  <c r="H675" i="12" s="1"/>
  <c r="AI629" i="4"/>
  <c r="AM629" i="4" s="1"/>
  <c r="W295" i="4"/>
  <c r="Z295" i="4" s="1"/>
  <c r="AA295" i="4" s="1"/>
  <c r="Y294" i="4"/>
  <c r="AB294" i="4" s="1"/>
  <c r="F678" i="4" l="1"/>
  <c r="H678" i="4"/>
  <c r="K678" i="4" s="1"/>
  <c r="L678" i="4" s="1"/>
  <c r="AE294" i="4"/>
  <c r="AD451" i="15"/>
  <c r="E678" i="4"/>
  <c r="I678" i="4" s="1"/>
  <c r="P677" i="4"/>
  <c r="E676" i="12"/>
  <c r="F676" i="12" s="1"/>
  <c r="H676" i="12" s="1"/>
  <c r="T295" i="4"/>
  <c r="X295" i="4" s="1"/>
  <c r="W296" i="4" s="1"/>
  <c r="Z296" i="4" s="1"/>
  <c r="AA296" i="4" s="1"/>
  <c r="AN629" i="4"/>
  <c r="AQ629" i="4" s="1"/>
  <c r="AJ630" i="4"/>
  <c r="AL630" i="4"/>
  <c r="AO630" i="4" s="1"/>
  <c r="AP630" i="4" s="1"/>
  <c r="AT629" i="4" l="1"/>
  <c r="AF664" i="15"/>
  <c r="H679" i="4"/>
  <c r="K679" i="4" s="1"/>
  <c r="L679" i="4" s="1"/>
  <c r="J678" i="4"/>
  <c r="M678" i="4" s="1"/>
  <c r="AB405" i="15" s="1"/>
  <c r="F679" i="4"/>
  <c r="AI630" i="4"/>
  <c r="AM630" i="4" s="1"/>
  <c r="U296" i="4"/>
  <c r="T296" i="4" s="1"/>
  <c r="Y295" i="4"/>
  <c r="AB295" i="4" s="1"/>
  <c r="AE295" i="4" l="1"/>
  <c r="AD84" i="15"/>
  <c r="E679" i="4"/>
  <c r="I679" i="4" s="1"/>
  <c r="P678" i="4"/>
  <c r="E677" i="12"/>
  <c r="F677" i="12" s="1"/>
  <c r="H677" i="12" s="1"/>
  <c r="X296" i="4"/>
  <c r="W297" i="4" s="1"/>
  <c r="Z297" i="4" s="1"/>
  <c r="AA297" i="4" s="1"/>
  <c r="AN630" i="4"/>
  <c r="AQ630" i="4" s="1"/>
  <c r="AL631" i="4"/>
  <c r="AO631" i="4" s="1"/>
  <c r="AP631" i="4" s="1"/>
  <c r="AJ631" i="4"/>
  <c r="AI631" i="4" l="1"/>
  <c r="AM631" i="4" s="1"/>
  <c r="AL632" i="4" s="1"/>
  <c r="AO632" i="4" s="1"/>
  <c r="AP632" i="4" s="1"/>
  <c r="Y296" i="4"/>
  <c r="AB296" i="4" s="1"/>
  <c r="U297" i="4"/>
  <c r="T297" i="4" s="1"/>
  <c r="X297" i="4" s="1"/>
  <c r="AT630" i="4"/>
  <c r="AF667" i="15"/>
  <c r="H680" i="4"/>
  <c r="K680" i="4" s="1"/>
  <c r="L680" i="4" s="1"/>
  <c r="J679" i="4"/>
  <c r="M679" i="4" s="1"/>
  <c r="AB399" i="15" s="1"/>
  <c r="F680" i="4"/>
  <c r="AN631" i="4" l="1"/>
  <c r="AQ631" i="4" s="1"/>
  <c r="AJ632" i="4"/>
  <c r="AI632" i="4" s="1"/>
  <c r="AM632" i="4" s="1"/>
  <c r="AL633" i="4" s="1"/>
  <c r="AO633" i="4" s="1"/>
  <c r="AP633" i="4" s="1"/>
  <c r="E680" i="4"/>
  <c r="I680" i="4" s="1"/>
  <c r="H681" i="4" s="1"/>
  <c r="K681" i="4" s="1"/>
  <c r="L681" i="4" s="1"/>
  <c r="AT631" i="4"/>
  <c r="AF671" i="15"/>
  <c r="AE296" i="4"/>
  <c r="AD376" i="15"/>
  <c r="P679" i="4"/>
  <c r="E678" i="12"/>
  <c r="F678" i="12" s="1"/>
  <c r="H678" i="12" s="1"/>
  <c r="Y297" i="4"/>
  <c r="AB297" i="4" s="1"/>
  <c r="W298" i="4"/>
  <c r="Z298" i="4" s="1"/>
  <c r="AA298" i="4" s="1"/>
  <c r="U298" i="4"/>
  <c r="F681" i="4" l="1"/>
  <c r="J680" i="4"/>
  <c r="M680" i="4" s="1"/>
  <c r="AB409" i="15" s="1"/>
  <c r="E681" i="4"/>
  <c r="I681" i="4" s="1"/>
  <c r="H682" i="4" s="1"/>
  <c r="K682" i="4" s="1"/>
  <c r="L682" i="4" s="1"/>
  <c r="AE297" i="4"/>
  <c r="AD398" i="15"/>
  <c r="E679" i="12"/>
  <c r="F679" i="12" s="1"/>
  <c r="H679" i="12" s="1"/>
  <c r="P680" i="4"/>
  <c r="AJ633" i="4"/>
  <c r="AI633" i="4" s="1"/>
  <c r="AN632" i="4"/>
  <c r="AQ632" i="4" s="1"/>
  <c r="T298" i="4"/>
  <c r="X298" i="4" s="1"/>
  <c r="F682" i="4" l="1"/>
  <c r="J681" i="4"/>
  <c r="M681" i="4" s="1"/>
  <c r="AB430" i="15" s="1"/>
  <c r="AT632" i="4"/>
  <c r="AF673" i="15"/>
  <c r="E682" i="4"/>
  <c r="I682" i="4" s="1"/>
  <c r="E680" i="12"/>
  <c r="F680" i="12" s="1"/>
  <c r="H680" i="12" s="1"/>
  <c r="P681" i="4"/>
  <c r="AM633" i="4"/>
  <c r="AJ634" i="4" s="1"/>
  <c r="U299" i="4"/>
  <c r="Y298" i="4"/>
  <c r="AB298" i="4" s="1"/>
  <c r="W299" i="4"/>
  <c r="Z299" i="4" s="1"/>
  <c r="AA299" i="4" s="1"/>
  <c r="AE298" i="4" l="1"/>
  <c r="AD226" i="15"/>
  <c r="AL634" i="4"/>
  <c r="AO634" i="4" s="1"/>
  <c r="AP634" i="4" s="1"/>
  <c r="AN633" i="4"/>
  <c r="AQ633" i="4" s="1"/>
  <c r="F683" i="4"/>
  <c r="J682" i="4"/>
  <c r="M682" i="4" s="1"/>
  <c r="AB429" i="15" s="1"/>
  <c r="H683" i="4"/>
  <c r="K683" i="4" s="1"/>
  <c r="L683" i="4" s="1"/>
  <c r="T299" i="4"/>
  <c r="X299" i="4" s="1"/>
  <c r="AT633" i="4" l="1"/>
  <c r="AF676" i="15"/>
  <c r="AI634" i="4"/>
  <c r="AM634" i="4" s="1"/>
  <c r="AJ635" i="4" s="1"/>
  <c r="P682" i="4"/>
  <c r="E681" i="12"/>
  <c r="F681" i="12" s="1"/>
  <c r="H681" i="12" s="1"/>
  <c r="E683" i="4"/>
  <c r="I683" i="4" s="1"/>
  <c r="W300" i="4"/>
  <c r="Z300" i="4" s="1"/>
  <c r="AA300" i="4" s="1"/>
  <c r="Y299" i="4"/>
  <c r="AB299" i="4" s="1"/>
  <c r="U300" i="4"/>
  <c r="AL635" i="4" l="1"/>
  <c r="AO635" i="4" s="1"/>
  <c r="AP635" i="4" s="1"/>
  <c r="AN634" i="4"/>
  <c r="AQ634" i="4" s="1"/>
  <c r="AT634" i="4" s="1"/>
  <c r="AF678" i="15"/>
  <c r="AE299" i="4"/>
  <c r="AD323" i="15"/>
  <c r="AI635" i="4"/>
  <c r="AM635" i="4" s="1"/>
  <c r="AN635" i="4" s="1"/>
  <c r="AQ635" i="4" s="1"/>
  <c r="F684" i="4"/>
  <c r="J683" i="4"/>
  <c r="M683" i="4" s="1"/>
  <c r="AB444" i="15" s="1"/>
  <c r="H684" i="4"/>
  <c r="K684" i="4" s="1"/>
  <c r="L684" i="4" s="1"/>
  <c r="T300" i="4"/>
  <c r="X300" i="4" s="1"/>
  <c r="Y300" i="4" s="1"/>
  <c r="AB300" i="4" s="1"/>
  <c r="AT635" i="4" l="1"/>
  <c r="AF680" i="15"/>
  <c r="AE300" i="4"/>
  <c r="AD345" i="15"/>
  <c r="AL636" i="4"/>
  <c r="AO636" i="4" s="1"/>
  <c r="AP636" i="4" s="1"/>
  <c r="AJ636" i="4"/>
  <c r="AI636" i="4" s="1"/>
  <c r="AM636" i="4" s="1"/>
  <c r="E684" i="4"/>
  <c r="I684" i="4" s="1"/>
  <c r="H685" i="4" s="1"/>
  <c r="K685" i="4" s="1"/>
  <c r="L685" i="4" s="1"/>
  <c r="E682" i="12"/>
  <c r="F682" i="12" s="1"/>
  <c r="H682" i="12" s="1"/>
  <c r="P683" i="4"/>
  <c r="U301" i="4"/>
  <c r="W301" i="4"/>
  <c r="Z301" i="4" s="1"/>
  <c r="AA301" i="4" s="1"/>
  <c r="J684" i="4" l="1"/>
  <c r="M684" i="4" s="1"/>
  <c r="AB459" i="15" s="1"/>
  <c r="F685" i="4"/>
  <c r="E685" i="4" s="1"/>
  <c r="P684" i="4"/>
  <c r="E683" i="12"/>
  <c r="F683" i="12" s="1"/>
  <c r="H683" i="12" s="1"/>
  <c r="AL637" i="4"/>
  <c r="AO637" i="4" s="1"/>
  <c r="AP637" i="4" s="1"/>
  <c r="AJ637" i="4"/>
  <c r="AN636" i="4"/>
  <c r="AQ636" i="4" s="1"/>
  <c r="T301" i="4"/>
  <c r="X301" i="4" s="1"/>
  <c r="I685" i="4" l="1"/>
  <c r="AT636" i="4"/>
  <c r="AF682" i="15"/>
  <c r="AI637" i="4"/>
  <c r="AM637" i="4" s="1"/>
  <c r="H686" i="4"/>
  <c r="K686" i="4" s="1"/>
  <c r="L686" i="4" s="1"/>
  <c r="J685" i="4"/>
  <c r="M685" i="4" s="1"/>
  <c r="AB476" i="15" s="1"/>
  <c r="F686" i="4"/>
  <c r="Y301" i="4"/>
  <c r="AB301" i="4" s="1"/>
  <c r="U302" i="4"/>
  <c r="W302" i="4"/>
  <c r="Z302" i="4" s="1"/>
  <c r="AA302" i="4" s="1"/>
  <c r="AE301" i="4" l="1"/>
  <c r="AD342" i="15"/>
  <c r="E686" i="4"/>
  <c r="I686" i="4" s="1"/>
  <c r="P685" i="4"/>
  <c r="E684" i="12"/>
  <c r="F684" i="12" s="1"/>
  <c r="H684" i="12" s="1"/>
  <c r="AL638" i="4"/>
  <c r="AO638" i="4" s="1"/>
  <c r="AP638" i="4" s="1"/>
  <c r="AJ638" i="4"/>
  <c r="AN637" i="4"/>
  <c r="AQ637" i="4" s="1"/>
  <c r="T302" i="4"/>
  <c r="X302" i="4" s="1"/>
  <c r="AT637" i="4" l="1"/>
  <c r="AF684" i="15"/>
  <c r="J686" i="4"/>
  <c r="M686" i="4" s="1"/>
  <c r="AB493" i="15" s="1"/>
  <c r="F687" i="4"/>
  <c r="H687" i="4"/>
  <c r="K687" i="4" s="1"/>
  <c r="L687" i="4" s="1"/>
  <c r="AI638" i="4"/>
  <c r="AM638" i="4" s="1"/>
  <c r="Y302" i="4"/>
  <c r="AB302" i="4" s="1"/>
  <c r="U303" i="4"/>
  <c r="W303" i="4"/>
  <c r="Z303" i="4" s="1"/>
  <c r="AA303" i="4" s="1"/>
  <c r="AE302" i="4" l="1"/>
  <c r="AD335" i="15"/>
  <c r="E687" i="4"/>
  <c r="I687" i="4" s="1"/>
  <c r="E685" i="12"/>
  <c r="F685" i="12" s="1"/>
  <c r="H685" i="12" s="1"/>
  <c r="P686" i="4"/>
  <c r="AN638" i="4"/>
  <c r="AQ638" i="4" s="1"/>
  <c r="AL639" i="4"/>
  <c r="AO639" i="4" s="1"/>
  <c r="AP639" i="4" s="1"/>
  <c r="AJ639" i="4"/>
  <c r="T303" i="4"/>
  <c r="X303" i="4" s="1"/>
  <c r="AI639" i="4" l="1"/>
  <c r="AM639" i="4" s="1"/>
  <c r="AL640" i="4" s="1"/>
  <c r="AO640" i="4" s="1"/>
  <c r="AP640" i="4" s="1"/>
  <c r="AT638" i="4"/>
  <c r="AF675" i="15"/>
  <c r="F688" i="4"/>
  <c r="J687" i="4"/>
  <c r="M687" i="4" s="1"/>
  <c r="AB514" i="15" s="1"/>
  <c r="H688" i="4"/>
  <c r="K688" i="4" s="1"/>
  <c r="L688" i="4" s="1"/>
  <c r="Y303" i="4"/>
  <c r="AB303" i="4" s="1"/>
  <c r="U304" i="4"/>
  <c r="W304" i="4"/>
  <c r="Z304" i="4" s="1"/>
  <c r="AA304" i="4" s="1"/>
  <c r="AE303" i="4" l="1"/>
  <c r="AD336" i="15"/>
  <c r="AN639" i="4"/>
  <c r="AQ639" i="4" s="1"/>
  <c r="AJ640" i="4"/>
  <c r="AI640" i="4" s="1"/>
  <c r="AM640" i="4" s="1"/>
  <c r="E688" i="4"/>
  <c r="I688" i="4" s="1"/>
  <c r="P687" i="4"/>
  <c r="E686" i="12"/>
  <c r="F686" i="12" s="1"/>
  <c r="H686" i="12" s="1"/>
  <c r="T304" i="4"/>
  <c r="X304" i="4" s="1"/>
  <c r="AT639" i="4" l="1"/>
  <c r="AF633" i="15"/>
  <c r="F689" i="4"/>
  <c r="J688" i="4"/>
  <c r="M688" i="4" s="1"/>
  <c r="AB505" i="15" s="1"/>
  <c r="H689" i="4"/>
  <c r="K689" i="4" s="1"/>
  <c r="L689" i="4" s="1"/>
  <c r="AL641" i="4"/>
  <c r="AO641" i="4" s="1"/>
  <c r="AP641" i="4" s="1"/>
  <c r="AJ641" i="4"/>
  <c r="AN640" i="4"/>
  <c r="AQ640" i="4" s="1"/>
  <c r="U305" i="4"/>
  <c r="W305" i="4"/>
  <c r="Z305" i="4" s="1"/>
  <c r="AA305" i="4" s="1"/>
  <c r="Y304" i="4"/>
  <c r="AB304" i="4" s="1"/>
  <c r="AE304" i="4" l="1"/>
  <c r="AD288" i="15"/>
  <c r="AT640" i="4"/>
  <c r="AF651" i="15"/>
  <c r="AI641" i="4"/>
  <c r="AM641" i="4" s="1"/>
  <c r="E689" i="4"/>
  <c r="I689" i="4" s="1"/>
  <c r="F690" i="4" s="1"/>
  <c r="E687" i="12"/>
  <c r="F687" i="12" s="1"/>
  <c r="H687" i="12" s="1"/>
  <c r="P688" i="4"/>
  <c r="T305" i="4"/>
  <c r="X305" i="4" s="1"/>
  <c r="J689" i="4" l="1"/>
  <c r="M689" i="4" s="1"/>
  <c r="H690" i="4"/>
  <c r="K690" i="4" s="1"/>
  <c r="L690" i="4" s="1"/>
  <c r="E688" i="12"/>
  <c r="F688" i="12" s="1"/>
  <c r="H688" i="12" s="1"/>
  <c r="AL642" i="4"/>
  <c r="AO642" i="4" s="1"/>
  <c r="AP642" i="4" s="1"/>
  <c r="AJ642" i="4"/>
  <c r="AN641" i="4"/>
  <c r="AQ641" i="4" s="1"/>
  <c r="Y305" i="4"/>
  <c r="AB305" i="4" s="1"/>
  <c r="W306" i="4"/>
  <c r="Z306" i="4" s="1"/>
  <c r="AA306" i="4" s="1"/>
  <c r="U306" i="4"/>
  <c r="AI642" i="4" l="1"/>
  <c r="AE305" i="4"/>
  <c r="AD314" i="15"/>
  <c r="AT641" i="4"/>
  <c r="AF670" i="15"/>
  <c r="P689" i="4"/>
  <c r="AB518" i="15"/>
  <c r="E690" i="4"/>
  <c r="I690" i="4" s="1"/>
  <c r="J690" i="4" s="1"/>
  <c r="M690" i="4" s="1"/>
  <c r="AB57" i="15" s="1"/>
  <c r="AM642" i="4"/>
  <c r="T306" i="4"/>
  <c r="X306" i="4" s="1"/>
  <c r="W307" i="4" s="1"/>
  <c r="Z307" i="4" s="1"/>
  <c r="AA307" i="4" s="1"/>
  <c r="F691" i="4" l="1"/>
  <c r="H691" i="4"/>
  <c r="K691" i="4" s="1"/>
  <c r="L691" i="4" s="1"/>
  <c r="P690" i="4"/>
  <c r="E689" i="12"/>
  <c r="F689" i="12" s="1"/>
  <c r="H689" i="12" s="1"/>
  <c r="AL643" i="4"/>
  <c r="AO643" i="4" s="1"/>
  <c r="AP643" i="4" s="1"/>
  <c r="AJ643" i="4"/>
  <c r="AN642" i="4"/>
  <c r="AQ642" i="4" s="1"/>
  <c r="U307" i="4"/>
  <c r="T307" i="4" s="1"/>
  <c r="Y306" i="4"/>
  <c r="AB306" i="4" s="1"/>
  <c r="E691" i="4" l="1"/>
  <c r="I691" i="4" s="1"/>
  <c r="J691" i="4" s="1"/>
  <c r="M691" i="4" s="1"/>
  <c r="AB136" i="15" s="1"/>
  <c r="AE306" i="4"/>
  <c r="AD333" i="15"/>
  <c r="AT642" i="4"/>
  <c r="AF689" i="15"/>
  <c r="AI643" i="4"/>
  <c r="AM643" i="4" s="1"/>
  <c r="X307" i="4"/>
  <c r="Y307" i="4" s="1"/>
  <c r="AB307" i="4" s="1"/>
  <c r="F692" i="4" l="1"/>
  <c r="H692" i="4"/>
  <c r="K692" i="4" s="1"/>
  <c r="L692" i="4" s="1"/>
  <c r="W308" i="4"/>
  <c r="Z308" i="4" s="1"/>
  <c r="AA308" i="4" s="1"/>
  <c r="AE307" i="4"/>
  <c r="AD341" i="15"/>
  <c r="E692" i="4"/>
  <c r="I692" i="4" s="1"/>
  <c r="J692" i="4" s="1"/>
  <c r="M692" i="4" s="1"/>
  <c r="AB359" i="15" s="1"/>
  <c r="U308" i="4"/>
  <c r="P691" i="4"/>
  <c r="E690" i="12"/>
  <c r="F690" i="12" s="1"/>
  <c r="H690" i="12" s="1"/>
  <c r="AJ644" i="4"/>
  <c r="AL644" i="4"/>
  <c r="AO644" i="4" s="1"/>
  <c r="AP644" i="4" s="1"/>
  <c r="AN643" i="4"/>
  <c r="AQ643" i="4" s="1"/>
  <c r="F693" i="4" l="1"/>
  <c r="T308" i="4"/>
  <c r="X308" i="4" s="1"/>
  <c r="Y308" i="4" s="1"/>
  <c r="AB308" i="4" s="1"/>
  <c r="H693" i="4"/>
  <c r="K693" i="4" s="1"/>
  <c r="L693" i="4" s="1"/>
  <c r="AT643" i="4"/>
  <c r="AF693" i="15"/>
  <c r="AE308" i="4"/>
  <c r="AD368" i="15"/>
  <c r="E693" i="4"/>
  <c r="I693" i="4" s="1"/>
  <c r="J693" i="4" s="1"/>
  <c r="M693" i="4" s="1"/>
  <c r="AB376" i="15" s="1"/>
  <c r="P692" i="4"/>
  <c r="E691" i="12"/>
  <c r="F691" i="12" s="1"/>
  <c r="H691" i="12" s="1"/>
  <c r="W309" i="4"/>
  <c r="Z309" i="4" s="1"/>
  <c r="AA309" i="4" s="1"/>
  <c r="AI644" i="4"/>
  <c r="AM644" i="4" s="1"/>
  <c r="U309" i="4" l="1"/>
  <c r="F694" i="4"/>
  <c r="H694" i="4"/>
  <c r="K694" i="4" s="1"/>
  <c r="L694" i="4" s="1"/>
  <c r="P693" i="4"/>
  <c r="E692" i="12"/>
  <c r="F692" i="12" s="1"/>
  <c r="H692" i="12" s="1"/>
  <c r="T309" i="4"/>
  <c r="X309" i="4" s="1"/>
  <c r="W310" i="4" s="1"/>
  <c r="Z310" i="4" s="1"/>
  <c r="AA310" i="4" s="1"/>
  <c r="AN644" i="4"/>
  <c r="AQ644" i="4" s="1"/>
  <c r="AJ645" i="4"/>
  <c r="AL645" i="4"/>
  <c r="AO645" i="4" s="1"/>
  <c r="AP645" i="4" s="1"/>
  <c r="E694" i="4" l="1"/>
  <c r="I694" i="4" s="1"/>
  <c r="H695" i="4" s="1"/>
  <c r="K695" i="4" s="1"/>
  <c r="L695" i="4" s="1"/>
  <c r="AT644" i="4"/>
  <c r="AF696" i="15"/>
  <c r="Y309" i="4"/>
  <c r="AB309" i="4" s="1"/>
  <c r="U310" i="4"/>
  <c r="T310" i="4" s="1"/>
  <c r="X310" i="4" s="1"/>
  <c r="Y310" i="4" s="1"/>
  <c r="AB310" i="4" s="1"/>
  <c r="AI645" i="4"/>
  <c r="AM645" i="4" s="1"/>
  <c r="J694" i="4" l="1"/>
  <c r="M694" i="4" s="1"/>
  <c r="AB357" i="15" s="1"/>
  <c r="F695" i="4"/>
  <c r="AE310" i="4"/>
  <c r="AD391" i="15"/>
  <c r="E695" i="4"/>
  <c r="I695" i="4" s="1"/>
  <c r="H696" i="4" s="1"/>
  <c r="K696" i="4" s="1"/>
  <c r="L696" i="4" s="1"/>
  <c r="AE309" i="4"/>
  <c r="AD365" i="15"/>
  <c r="W311" i="4"/>
  <c r="Z311" i="4" s="1"/>
  <c r="AA311" i="4" s="1"/>
  <c r="U311" i="4"/>
  <c r="AL646" i="4"/>
  <c r="AO646" i="4" s="1"/>
  <c r="AP646" i="4" s="1"/>
  <c r="AJ646" i="4"/>
  <c r="AN645" i="4"/>
  <c r="AQ645" i="4" s="1"/>
  <c r="E693" i="12" l="1"/>
  <c r="F693" i="12" s="1"/>
  <c r="H693" i="12" s="1"/>
  <c r="P694" i="4"/>
  <c r="F696" i="4"/>
  <c r="E696" i="4" s="1"/>
  <c r="J695" i="4"/>
  <c r="M695" i="4" s="1"/>
  <c r="AB48" i="15" s="1"/>
  <c r="AT645" i="4"/>
  <c r="AF698" i="15"/>
  <c r="T311" i="4"/>
  <c r="X311" i="4" s="1"/>
  <c r="U312" i="4" s="1"/>
  <c r="AI646" i="4"/>
  <c r="AM646" i="4" s="1"/>
  <c r="I696" i="4" l="1"/>
  <c r="F697" i="4" s="1"/>
  <c r="E694" i="12"/>
  <c r="F694" i="12" s="1"/>
  <c r="H694" i="12" s="1"/>
  <c r="P695" i="4"/>
  <c r="W312" i="4"/>
  <c r="Z312" i="4" s="1"/>
  <c r="AA312" i="4" s="1"/>
  <c r="Y311" i="4"/>
  <c r="AB311" i="4" s="1"/>
  <c r="J696" i="4"/>
  <c r="M696" i="4" s="1"/>
  <c r="AB204" i="15" s="1"/>
  <c r="H697" i="4"/>
  <c r="K697" i="4" s="1"/>
  <c r="L697" i="4" s="1"/>
  <c r="AL647" i="4"/>
  <c r="AO647" i="4" s="1"/>
  <c r="AP647" i="4" s="1"/>
  <c r="AN646" i="4"/>
  <c r="AQ646" i="4" s="1"/>
  <c r="AJ647" i="4"/>
  <c r="P696" i="4" l="1"/>
  <c r="E695" i="12"/>
  <c r="F695" i="12" s="1"/>
  <c r="H695" i="12" s="1"/>
  <c r="T312" i="4"/>
  <c r="X312" i="4" s="1"/>
  <c r="Y312" i="4" s="1"/>
  <c r="AB312" i="4" s="1"/>
  <c r="AE312" i="4" s="1"/>
  <c r="AT646" i="4"/>
  <c r="AF700" i="15"/>
  <c r="AE311" i="4"/>
  <c r="AD414" i="15"/>
  <c r="E697" i="4"/>
  <c r="I697" i="4" s="1"/>
  <c r="H698" i="4" s="1"/>
  <c r="K698" i="4" s="1"/>
  <c r="L698" i="4" s="1"/>
  <c r="AI647" i="4"/>
  <c r="AM647" i="4" s="1"/>
  <c r="AL648" i="4" s="1"/>
  <c r="AO648" i="4" s="1"/>
  <c r="AP648" i="4" s="1"/>
  <c r="AD411" i="15" l="1"/>
  <c r="U313" i="4"/>
  <c r="W313" i="4"/>
  <c r="Z313" i="4" s="1"/>
  <c r="AA313" i="4" s="1"/>
  <c r="F698" i="4"/>
  <c r="E698" i="4" s="1"/>
  <c r="J697" i="4"/>
  <c r="M697" i="4" s="1"/>
  <c r="AB292" i="15" s="1"/>
  <c r="AJ648" i="4"/>
  <c r="AI648" i="4" s="1"/>
  <c r="AN647" i="4"/>
  <c r="AQ647" i="4" s="1"/>
  <c r="P697" i="4" l="1"/>
  <c r="E696" i="12"/>
  <c r="F696" i="12" s="1"/>
  <c r="H696" i="12" s="1"/>
  <c r="T313" i="4"/>
  <c r="X313" i="4" s="1"/>
  <c r="Y313" i="4" s="1"/>
  <c r="AB313" i="4" s="1"/>
  <c r="I698" i="4"/>
  <c r="J698" i="4" s="1"/>
  <c r="M698" i="4" s="1"/>
  <c r="AB308" i="15" s="1"/>
  <c r="AT647" i="4"/>
  <c r="AF702" i="15"/>
  <c r="AM648" i="4"/>
  <c r="AN648" i="4" s="1"/>
  <c r="AQ648" i="4" s="1"/>
  <c r="F699" i="4"/>
  <c r="W314" i="4" l="1"/>
  <c r="Z314" i="4" s="1"/>
  <c r="AA314" i="4" s="1"/>
  <c r="H699" i="4"/>
  <c r="K699" i="4" s="1"/>
  <c r="L699" i="4" s="1"/>
  <c r="U314" i="4"/>
  <c r="AJ649" i="4"/>
  <c r="AT648" i="4"/>
  <c r="AF705" i="15"/>
  <c r="AL649" i="4"/>
  <c r="AO649" i="4" s="1"/>
  <c r="AP649" i="4" s="1"/>
  <c r="AE313" i="4"/>
  <c r="AD432" i="15"/>
  <c r="P698" i="4"/>
  <c r="E697" i="12"/>
  <c r="F697" i="12" s="1"/>
  <c r="H697" i="12" s="1"/>
  <c r="T314" i="4"/>
  <c r="X314" i="4" s="1"/>
  <c r="E699" i="4" l="1"/>
  <c r="I699" i="4" s="1"/>
  <c r="AI649" i="4"/>
  <c r="AM649" i="4" s="1"/>
  <c r="AJ650" i="4" s="1"/>
  <c r="W315" i="4"/>
  <c r="Z315" i="4" s="1"/>
  <c r="AA315" i="4" s="1"/>
  <c r="U315" i="4"/>
  <c r="Y314" i="4"/>
  <c r="AB314" i="4" s="1"/>
  <c r="AN649" i="4" l="1"/>
  <c r="AQ649" i="4" s="1"/>
  <c r="AT649" i="4" s="1"/>
  <c r="J699" i="4"/>
  <c r="M699" i="4" s="1"/>
  <c r="H700" i="4"/>
  <c r="K700" i="4" s="1"/>
  <c r="L700" i="4" s="1"/>
  <c r="F700" i="4"/>
  <c r="E700" i="4" s="1"/>
  <c r="I700" i="4" s="1"/>
  <c r="H701" i="4" s="1"/>
  <c r="K701" i="4" s="1"/>
  <c r="L701" i="4" s="1"/>
  <c r="AL650" i="4"/>
  <c r="AO650" i="4" s="1"/>
  <c r="AP650" i="4" s="1"/>
  <c r="AF706" i="15"/>
  <c r="AE314" i="4"/>
  <c r="AD425" i="15"/>
  <c r="T315" i="4"/>
  <c r="X315" i="4" s="1"/>
  <c r="J700" i="4" l="1"/>
  <c r="M700" i="4" s="1"/>
  <c r="AB194" i="15" s="1"/>
  <c r="AI650" i="4"/>
  <c r="AM650" i="4" s="1"/>
  <c r="AN650" i="4" s="1"/>
  <c r="AQ650" i="4" s="1"/>
  <c r="AF710" i="15" s="1"/>
  <c r="F701" i="4"/>
  <c r="E701" i="4" s="1"/>
  <c r="I701" i="4" s="1"/>
  <c r="J701" i="4" s="1"/>
  <c r="M701" i="4" s="1"/>
  <c r="AB53" i="15" s="1"/>
  <c r="AB332" i="15"/>
  <c r="E698" i="12"/>
  <c r="F698" i="12" s="1"/>
  <c r="H698" i="12" s="1"/>
  <c r="P699" i="4"/>
  <c r="E699" i="12"/>
  <c r="F699" i="12" s="1"/>
  <c r="H699" i="12" s="1"/>
  <c r="P700" i="4"/>
  <c r="Y315" i="4"/>
  <c r="AB315" i="4" s="1"/>
  <c r="W316" i="4"/>
  <c r="Z316" i="4" s="1"/>
  <c r="AA316" i="4" s="1"/>
  <c r="U316" i="4"/>
  <c r="AT650" i="4" l="1"/>
  <c r="AL651" i="4"/>
  <c r="AO651" i="4" s="1"/>
  <c r="AP651" i="4" s="1"/>
  <c r="AJ651" i="4"/>
  <c r="AE315" i="4"/>
  <c r="AD437" i="15"/>
  <c r="AI651" i="4"/>
  <c r="AM651" i="4" s="1"/>
  <c r="AJ652" i="4" s="1"/>
  <c r="F702" i="4"/>
  <c r="H702" i="4"/>
  <c r="K702" i="4" s="1"/>
  <c r="L702" i="4" s="1"/>
  <c r="T316" i="4"/>
  <c r="X316" i="4" s="1"/>
  <c r="Y316" i="4" s="1"/>
  <c r="AB316" i="4" s="1"/>
  <c r="E700" i="12"/>
  <c r="F700" i="12" s="1"/>
  <c r="H700" i="12" s="1"/>
  <c r="P701" i="4"/>
  <c r="E702" i="4" l="1"/>
  <c r="I702" i="4" s="1"/>
  <c r="H703" i="4" s="1"/>
  <c r="K703" i="4" s="1"/>
  <c r="L703" i="4" s="1"/>
  <c r="W317" i="4"/>
  <c r="Z317" i="4" s="1"/>
  <c r="AA317" i="4" s="1"/>
  <c r="AE316" i="4"/>
  <c r="AD455" i="15"/>
  <c r="U317" i="4"/>
  <c r="T317" i="4" s="1"/>
  <c r="X317" i="4" s="1"/>
  <c r="J702" i="4"/>
  <c r="M702" i="4" s="1"/>
  <c r="AB282" i="15" s="1"/>
  <c r="F703" i="4"/>
  <c r="E703" i="4" s="1"/>
  <c r="I703" i="4" s="1"/>
  <c r="AL652" i="4"/>
  <c r="AO652" i="4" s="1"/>
  <c r="AP652" i="4" s="1"/>
  <c r="AN651" i="4"/>
  <c r="AQ651" i="4" s="1"/>
  <c r="AI652" i="4" l="1"/>
  <c r="AM652" i="4" s="1"/>
  <c r="E701" i="12"/>
  <c r="F701" i="12" s="1"/>
  <c r="H701" i="12" s="1"/>
  <c r="P702" i="4"/>
  <c r="AT651" i="4"/>
  <c r="AF712" i="15"/>
  <c r="F704" i="4"/>
  <c r="J703" i="4"/>
  <c r="M703" i="4" s="1"/>
  <c r="AB294" i="15" s="1"/>
  <c r="H704" i="4"/>
  <c r="K704" i="4" s="1"/>
  <c r="L704" i="4" s="1"/>
  <c r="W318" i="4"/>
  <c r="Z318" i="4" s="1"/>
  <c r="AA318" i="4" s="1"/>
  <c r="U318" i="4"/>
  <c r="Y317" i="4"/>
  <c r="AB317" i="4" s="1"/>
  <c r="AL653" i="4" l="1"/>
  <c r="AO653" i="4" s="1"/>
  <c r="AP653" i="4" s="1"/>
  <c r="AJ653" i="4"/>
  <c r="AN652" i="4"/>
  <c r="AQ652" i="4" s="1"/>
  <c r="AE317" i="4"/>
  <c r="AD454" i="15"/>
  <c r="E704" i="4"/>
  <c r="I704" i="4" s="1"/>
  <c r="H705" i="4" s="1"/>
  <c r="K705" i="4" s="1"/>
  <c r="L705" i="4" s="1"/>
  <c r="E702" i="12"/>
  <c r="F702" i="12" s="1"/>
  <c r="H702" i="12" s="1"/>
  <c r="P703" i="4"/>
  <c r="T318" i="4"/>
  <c r="X318" i="4" s="1"/>
  <c r="AI653" i="4" l="1"/>
  <c r="AM653" i="4" s="1"/>
  <c r="AL654" i="4" s="1"/>
  <c r="AO654" i="4" s="1"/>
  <c r="AP654" i="4" s="1"/>
  <c r="F705" i="4"/>
  <c r="E705" i="4" s="1"/>
  <c r="AT652" i="4"/>
  <c r="AF715" i="15"/>
  <c r="J704" i="4"/>
  <c r="M704" i="4" s="1"/>
  <c r="AB312" i="15" s="1"/>
  <c r="U319" i="4"/>
  <c r="W319" i="4"/>
  <c r="Z319" i="4" s="1"/>
  <c r="AA319" i="4" s="1"/>
  <c r="Y318" i="4"/>
  <c r="AB318" i="4" s="1"/>
  <c r="AJ654" i="4" l="1"/>
  <c r="AI654" i="4" s="1"/>
  <c r="AN653" i="4"/>
  <c r="AQ653" i="4" s="1"/>
  <c r="AF717" i="15" s="1"/>
  <c r="I705" i="4"/>
  <c r="H706" i="4" s="1"/>
  <c r="K706" i="4" s="1"/>
  <c r="L706" i="4" s="1"/>
  <c r="E703" i="12"/>
  <c r="F703" i="12" s="1"/>
  <c r="H703" i="12" s="1"/>
  <c r="P704" i="4"/>
  <c r="AE318" i="4"/>
  <c r="AD474" i="15"/>
  <c r="T319" i="4"/>
  <c r="X319" i="4" s="1"/>
  <c r="F706" i="4" l="1"/>
  <c r="E706" i="4" s="1"/>
  <c r="J705" i="4"/>
  <c r="M705" i="4" s="1"/>
  <c r="AB333" i="15" s="1"/>
  <c r="AT653" i="4"/>
  <c r="AM654" i="4"/>
  <c r="W320" i="4"/>
  <c r="Z320" i="4" s="1"/>
  <c r="AA320" i="4" s="1"/>
  <c r="Y319" i="4"/>
  <c r="AB319" i="4" s="1"/>
  <c r="U320" i="4"/>
  <c r="I706" i="4" l="1"/>
  <c r="P705" i="4"/>
  <c r="E704" i="12"/>
  <c r="F704" i="12" s="1"/>
  <c r="H704" i="12" s="1"/>
  <c r="AJ655" i="4"/>
  <c r="AN654" i="4"/>
  <c r="AQ654" i="4" s="1"/>
  <c r="AL655" i="4"/>
  <c r="AO655" i="4" s="1"/>
  <c r="AP655" i="4" s="1"/>
  <c r="AE319" i="4"/>
  <c r="AD489" i="15"/>
  <c r="H707" i="4"/>
  <c r="K707" i="4" s="1"/>
  <c r="L707" i="4" s="1"/>
  <c r="J706" i="4"/>
  <c r="M706" i="4" s="1"/>
  <c r="AB354" i="15" s="1"/>
  <c r="F707" i="4"/>
  <c r="T320" i="4"/>
  <c r="X320" i="4" s="1"/>
  <c r="W321" i="4" s="1"/>
  <c r="Z321" i="4" s="1"/>
  <c r="AA321" i="4" s="1"/>
  <c r="E707" i="4" l="1"/>
  <c r="AF691" i="15"/>
  <c r="AT654" i="4"/>
  <c r="AI655" i="4"/>
  <c r="AM655" i="4" s="1"/>
  <c r="Y320" i="4"/>
  <c r="AB320" i="4" s="1"/>
  <c r="I707" i="4"/>
  <c r="F708" i="4" s="1"/>
  <c r="U321" i="4"/>
  <c r="T321" i="4" s="1"/>
  <c r="E705" i="12"/>
  <c r="F705" i="12" s="1"/>
  <c r="H705" i="12" s="1"/>
  <c r="P706" i="4"/>
  <c r="X321" i="4" l="1"/>
  <c r="W322" i="4" s="1"/>
  <c r="Z322" i="4" s="1"/>
  <c r="AA322" i="4" s="1"/>
  <c r="H708" i="4"/>
  <c r="K708" i="4" s="1"/>
  <c r="L708" i="4" s="1"/>
  <c r="J707" i="4"/>
  <c r="M707" i="4" s="1"/>
  <c r="AB374" i="15" s="1"/>
  <c r="AN655" i="4"/>
  <c r="AQ655" i="4" s="1"/>
  <c r="AJ656" i="4"/>
  <c r="AL656" i="4"/>
  <c r="AO656" i="4" s="1"/>
  <c r="AP656" i="4" s="1"/>
  <c r="E708" i="4"/>
  <c r="I708" i="4" s="1"/>
  <c r="AE320" i="4"/>
  <c r="AD506" i="15"/>
  <c r="U322" i="4"/>
  <c r="T322" i="4" s="1"/>
  <c r="Y321" i="4"/>
  <c r="AB321" i="4" s="1"/>
  <c r="E706" i="12"/>
  <c r="F706" i="12" s="1"/>
  <c r="H706" i="12" s="1"/>
  <c r="P707" i="4"/>
  <c r="AI656" i="4" l="1"/>
  <c r="AM656" i="4" s="1"/>
  <c r="AT655" i="4"/>
  <c r="AF709" i="15"/>
  <c r="AE321" i="4"/>
  <c r="AD527" i="15"/>
  <c r="X322" i="4"/>
  <c r="W323" i="4" s="1"/>
  <c r="Z323" i="4" s="1"/>
  <c r="AA323" i="4" s="1"/>
  <c r="H709" i="4"/>
  <c r="K709" i="4" s="1"/>
  <c r="L709" i="4" s="1"/>
  <c r="J708" i="4"/>
  <c r="M708" i="4" s="1"/>
  <c r="AB396" i="15" s="1"/>
  <c r="F709" i="4"/>
  <c r="U323" i="4" l="1"/>
  <c r="T323" i="4" s="1"/>
  <c r="AL657" i="4"/>
  <c r="AO657" i="4" s="1"/>
  <c r="AP657" i="4" s="1"/>
  <c r="AJ657" i="4"/>
  <c r="AI657" i="4" s="1"/>
  <c r="AN656" i="4"/>
  <c r="AQ656" i="4" s="1"/>
  <c r="AM657" i="4"/>
  <c r="Y322" i="4"/>
  <c r="AB322" i="4" s="1"/>
  <c r="E709" i="4"/>
  <c r="I709" i="4" s="1"/>
  <c r="E707" i="12"/>
  <c r="F707" i="12" s="1"/>
  <c r="H707" i="12" s="1"/>
  <c r="P708" i="4"/>
  <c r="AJ658" i="4" l="1"/>
  <c r="AL658" i="4"/>
  <c r="AO658" i="4" s="1"/>
  <c r="AP658" i="4" s="1"/>
  <c r="AN657" i="4"/>
  <c r="AQ657" i="4" s="1"/>
  <c r="AF622" i="15"/>
  <c r="AT656" i="4"/>
  <c r="X323" i="4"/>
  <c r="U324" i="4" s="1"/>
  <c r="AE322" i="4"/>
  <c r="AD552" i="15"/>
  <c r="H710" i="4"/>
  <c r="K710" i="4" s="1"/>
  <c r="L710" i="4" s="1"/>
  <c r="F710" i="4"/>
  <c r="J709" i="4"/>
  <c r="M709" i="4" s="1"/>
  <c r="AB419" i="15" s="1"/>
  <c r="AI658" i="4" l="1"/>
  <c r="AM658" i="4" s="1"/>
  <c r="AT657" i="4"/>
  <c r="AF623" i="15"/>
  <c r="W324" i="4"/>
  <c r="Z324" i="4" s="1"/>
  <c r="AA324" i="4" s="1"/>
  <c r="Y323" i="4"/>
  <c r="AB323" i="4" s="1"/>
  <c r="AE323" i="4" s="1"/>
  <c r="E710" i="4"/>
  <c r="I710" i="4" s="1"/>
  <c r="H711" i="4" s="1"/>
  <c r="K711" i="4" s="1"/>
  <c r="L711" i="4" s="1"/>
  <c r="E708" i="12"/>
  <c r="F708" i="12" s="1"/>
  <c r="H708" i="12" s="1"/>
  <c r="P709" i="4"/>
  <c r="AJ659" i="4" l="1"/>
  <c r="AL659" i="4"/>
  <c r="AO659" i="4" s="1"/>
  <c r="AP659" i="4" s="1"/>
  <c r="AN658" i="4"/>
  <c r="AQ658" i="4" s="1"/>
  <c r="AD544" i="15"/>
  <c r="F711" i="4"/>
  <c r="T324" i="4"/>
  <c r="X324" i="4" s="1"/>
  <c r="W325" i="4" s="1"/>
  <c r="Z325" i="4" s="1"/>
  <c r="AA325" i="4" s="1"/>
  <c r="J710" i="4"/>
  <c r="M710" i="4" s="1"/>
  <c r="AB438" i="15" s="1"/>
  <c r="E711" i="4"/>
  <c r="I711" i="4" s="1"/>
  <c r="F712" i="4" s="1"/>
  <c r="AT658" i="4" l="1"/>
  <c r="AF27" i="15"/>
  <c r="AI659" i="4"/>
  <c r="AM659" i="4" s="1"/>
  <c r="E709" i="12"/>
  <c r="F709" i="12" s="1"/>
  <c r="H709" i="12" s="1"/>
  <c r="Y324" i="4"/>
  <c r="AB324" i="4" s="1"/>
  <c r="AE324" i="4" s="1"/>
  <c r="U325" i="4"/>
  <c r="T325" i="4" s="1"/>
  <c r="X325" i="4" s="1"/>
  <c r="Y325" i="4" s="1"/>
  <c r="AB325" i="4" s="1"/>
  <c r="P710" i="4"/>
  <c r="J711" i="4"/>
  <c r="M711" i="4" s="1"/>
  <c r="AB453" i="15" s="1"/>
  <c r="H712" i="4"/>
  <c r="K712" i="4" s="1"/>
  <c r="L712" i="4" s="1"/>
  <c r="E710" i="12" l="1"/>
  <c r="F710" i="12" s="1"/>
  <c r="H710" i="12" s="1"/>
  <c r="P711" i="4"/>
  <c r="AD558" i="15"/>
  <c r="AN659" i="4"/>
  <c r="AQ659" i="4" s="1"/>
  <c r="AJ660" i="4"/>
  <c r="AL660" i="4"/>
  <c r="AO660" i="4" s="1"/>
  <c r="AP660" i="4" s="1"/>
  <c r="E712" i="4"/>
  <c r="I712" i="4" s="1"/>
  <c r="F713" i="4" s="1"/>
  <c r="W326" i="4"/>
  <c r="Z326" i="4" s="1"/>
  <c r="AA326" i="4" s="1"/>
  <c r="U326" i="4"/>
  <c r="AE325" i="4"/>
  <c r="AD77" i="15"/>
  <c r="T326" i="4" l="1"/>
  <c r="X326" i="4" s="1"/>
  <c r="U327" i="4" s="1"/>
  <c r="H713" i="4"/>
  <c r="K713" i="4" s="1"/>
  <c r="L713" i="4" s="1"/>
  <c r="AI660" i="4"/>
  <c r="AM660" i="4" s="1"/>
  <c r="AT659" i="4"/>
  <c r="AF424" i="15"/>
  <c r="J712" i="4"/>
  <c r="M712" i="4" s="1"/>
  <c r="E713" i="4"/>
  <c r="Y326" i="4" l="1"/>
  <c r="AB326" i="4" s="1"/>
  <c r="W327" i="4"/>
  <c r="Z327" i="4" s="1"/>
  <c r="AA327" i="4" s="1"/>
  <c r="I713" i="4"/>
  <c r="F714" i="4" s="1"/>
  <c r="AJ661" i="4"/>
  <c r="AL661" i="4"/>
  <c r="AO661" i="4" s="1"/>
  <c r="AP661" i="4" s="1"/>
  <c r="AN660" i="4"/>
  <c r="AQ660" i="4" s="1"/>
  <c r="AB470" i="15"/>
  <c r="P712" i="4"/>
  <c r="E711" i="12"/>
  <c r="F711" i="12" s="1"/>
  <c r="H711" i="12" s="1"/>
  <c r="T327" i="4"/>
  <c r="X327" i="4" s="1"/>
  <c r="U328" i="4" s="1"/>
  <c r="AE326" i="4"/>
  <c r="AD199" i="15"/>
  <c r="H714" i="4" l="1"/>
  <c r="K714" i="4" s="1"/>
  <c r="L714" i="4" s="1"/>
  <c r="J713" i="4"/>
  <c r="M713" i="4" s="1"/>
  <c r="E712" i="12" s="1"/>
  <c r="F712" i="12" s="1"/>
  <c r="H712" i="12" s="1"/>
  <c r="AT660" i="4"/>
  <c r="AF118" i="15"/>
  <c r="AI661" i="4"/>
  <c r="AM661" i="4" s="1"/>
  <c r="W328" i="4"/>
  <c r="Z328" i="4" s="1"/>
  <c r="AA328" i="4" s="1"/>
  <c r="Y327" i="4"/>
  <c r="AB327" i="4" s="1"/>
  <c r="AE327" i="4" s="1"/>
  <c r="E714" i="4" l="1"/>
  <c r="I714" i="4" s="1"/>
  <c r="AB485" i="15"/>
  <c r="P713" i="4"/>
  <c r="T328" i="4"/>
  <c r="AL662" i="4"/>
  <c r="AO662" i="4" s="1"/>
  <c r="AP662" i="4" s="1"/>
  <c r="AN661" i="4"/>
  <c r="AQ661" i="4" s="1"/>
  <c r="AJ662" i="4"/>
  <c r="AI662" i="4" s="1"/>
  <c r="AM662" i="4" s="1"/>
  <c r="X328" i="4"/>
  <c r="W329" i="4" s="1"/>
  <c r="Z329" i="4" s="1"/>
  <c r="AA329" i="4" s="1"/>
  <c r="AD390" i="15"/>
  <c r="J714" i="4"/>
  <c r="M714" i="4" s="1"/>
  <c r="F715" i="4"/>
  <c r="H715" i="4"/>
  <c r="K715" i="4" s="1"/>
  <c r="L715" i="4" s="1"/>
  <c r="AN662" i="4" l="1"/>
  <c r="AQ662" i="4" s="1"/>
  <c r="AL663" i="4"/>
  <c r="AO663" i="4" s="1"/>
  <c r="AP663" i="4" s="1"/>
  <c r="AJ663" i="4"/>
  <c r="AI663" i="4" s="1"/>
  <c r="AM663" i="4" s="1"/>
  <c r="AT661" i="4"/>
  <c r="AF344" i="15"/>
  <c r="Y328" i="4"/>
  <c r="AB328" i="4" s="1"/>
  <c r="U329" i="4"/>
  <c r="T329" i="4" s="1"/>
  <c r="E715" i="4"/>
  <c r="I715" i="4" s="1"/>
  <c r="AB506" i="15"/>
  <c r="P714" i="4"/>
  <c r="E713" i="12"/>
  <c r="F713" i="12" s="1"/>
  <c r="H713" i="12" s="1"/>
  <c r="X329" i="4" l="1"/>
  <c r="AN663" i="4"/>
  <c r="AQ663" i="4" s="1"/>
  <c r="AJ664" i="4"/>
  <c r="AL664" i="4"/>
  <c r="AO664" i="4" s="1"/>
  <c r="AP664" i="4" s="1"/>
  <c r="AF368" i="15"/>
  <c r="AT662" i="4"/>
  <c r="AD408" i="15"/>
  <c r="AE328" i="4"/>
  <c r="H716" i="4"/>
  <c r="K716" i="4" s="1"/>
  <c r="L716" i="4" s="1"/>
  <c r="J715" i="4"/>
  <c r="M715" i="4" s="1"/>
  <c r="F716" i="4"/>
  <c r="Y329" i="4"/>
  <c r="AB329" i="4" s="1"/>
  <c r="W330" i="4"/>
  <c r="Z330" i="4" s="1"/>
  <c r="AA330" i="4" s="1"/>
  <c r="U330" i="4"/>
  <c r="AI664" i="4" l="1"/>
  <c r="AM664" i="4" s="1"/>
  <c r="AT663" i="4"/>
  <c r="AF250" i="15"/>
  <c r="E716" i="4"/>
  <c r="I716" i="4" s="1"/>
  <c r="H717" i="4" s="1"/>
  <c r="K717" i="4" s="1"/>
  <c r="L717" i="4" s="1"/>
  <c r="J716" i="4"/>
  <c r="M716" i="4" s="1"/>
  <c r="F717" i="4"/>
  <c r="AB527" i="15"/>
  <c r="P715" i="4"/>
  <c r="E714" i="12"/>
  <c r="F714" i="12" s="1"/>
  <c r="H714" i="12" s="1"/>
  <c r="AE329" i="4"/>
  <c r="AD393" i="15"/>
  <c r="T330" i="4"/>
  <c r="X330" i="4" s="1"/>
  <c r="E717" i="4" l="1"/>
  <c r="I717" i="4" s="1"/>
  <c r="H718" i="4" s="1"/>
  <c r="K718" i="4" s="1"/>
  <c r="L718" i="4" s="1"/>
  <c r="AN664" i="4"/>
  <c r="AQ664" i="4" s="1"/>
  <c r="AJ665" i="4"/>
  <c r="AL665" i="4"/>
  <c r="AO665" i="4" s="1"/>
  <c r="AP665" i="4" s="1"/>
  <c r="J717" i="4"/>
  <c r="M717" i="4" s="1"/>
  <c r="F718" i="4"/>
  <c r="AB546" i="15"/>
  <c r="P716" i="4"/>
  <c r="E715" i="12"/>
  <c r="F715" i="12" s="1"/>
  <c r="H715" i="12" s="1"/>
  <c r="Y330" i="4"/>
  <c r="AB330" i="4" s="1"/>
  <c r="W331" i="4"/>
  <c r="Z331" i="4" s="1"/>
  <c r="AA331" i="4" s="1"/>
  <c r="U331" i="4"/>
  <c r="T331" i="4" s="1"/>
  <c r="X331" i="4" s="1"/>
  <c r="U332" i="4" s="1"/>
  <c r="AI665" i="4" l="1"/>
  <c r="AM665" i="4" s="1"/>
  <c r="AT664" i="4"/>
  <c r="AF299" i="15"/>
  <c r="E718" i="4"/>
  <c r="I718" i="4" s="1"/>
  <c r="AB563" i="15"/>
  <c r="E716" i="12"/>
  <c r="F716" i="12" s="1"/>
  <c r="H716" i="12" s="1"/>
  <c r="P717" i="4"/>
  <c r="Y331" i="4"/>
  <c r="AB331" i="4" s="1"/>
  <c r="W332" i="4"/>
  <c r="Z332" i="4" s="1"/>
  <c r="AA332" i="4" s="1"/>
  <c r="AE330" i="4"/>
  <c r="AD52" i="15"/>
  <c r="AL666" i="4" l="1"/>
  <c r="AO666" i="4" s="1"/>
  <c r="AP666" i="4" s="1"/>
  <c r="AJ666" i="4"/>
  <c r="AN665" i="4"/>
  <c r="AQ665" i="4" s="1"/>
  <c r="T332" i="4"/>
  <c r="X332" i="4" s="1"/>
  <c r="U333" i="4" s="1"/>
  <c r="J718" i="4"/>
  <c r="M718" i="4" s="1"/>
  <c r="H719" i="4"/>
  <c r="K719" i="4" s="1"/>
  <c r="L719" i="4" s="1"/>
  <c r="F719" i="4"/>
  <c r="AE331" i="4"/>
  <c r="AD241" i="15"/>
  <c r="E719" i="4" l="1"/>
  <c r="I719" i="4" s="1"/>
  <c r="F720" i="4" s="1"/>
  <c r="AI666" i="4"/>
  <c r="W333" i="4"/>
  <c r="Z333" i="4" s="1"/>
  <c r="AA333" i="4" s="1"/>
  <c r="Y332" i="4"/>
  <c r="AB332" i="4" s="1"/>
  <c r="AE332" i="4" s="1"/>
  <c r="AT665" i="4"/>
  <c r="AF320" i="15"/>
  <c r="AM666" i="4"/>
  <c r="J719" i="4"/>
  <c r="M719" i="4" s="1"/>
  <c r="AB524" i="15"/>
  <c r="P718" i="4"/>
  <c r="E717" i="12"/>
  <c r="F717" i="12" s="1"/>
  <c r="H717" i="12" s="1"/>
  <c r="T333" i="4"/>
  <c r="X333" i="4" s="1"/>
  <c r="H720" i="4" l="1"/>
  <c r="K720" i="4" s="1"/>
  <c r="L720" i="4" s="1"/>
  <c r="AD302" i="15"/>
  <c r="AL667" i="4"/>
  <c r="AO667" i="4" s="1"/>
  <c r="AP667" i="4" s="1"/>
  <c r="AJ667" i="4"/>
  <c r="AI667" i="4" s="1"/>
  <c r="AN666" i="4"/>
  <c r="AQ666" i="4" s="1"/>
  <c r="AB548" i="15"/>
  <c r="P719" i="4"/>
  <c r="E718" i="12"/>
  <c r="F718" i="12" s="1"/>
  <c r="H718" i="12" s="1"/>
  <c r="U334" i="4"/>
  <c r="Y333" i="4"/>
  <c r="AB333" i="4" s="1"/>
  <c r="W334" i="4"/>
  <c r="Z334" i="4" s="1"/>
  <c r="AA334" i="4" s="1"/>
  <c r="E720" i="4" l="1"/>
  <c r="I720" i="4" s="1"/>
  <c r="AM667" i="4"/>
  <c r="AT666" i="4"/>
  <c r="AF319" i="15"/>
  <c r="H721" i="4"/>
  <c r="K721" i="4" s="1"/>
  <c r="L721" i="4" s="1"/>
  <c r="J720" i="4"/>
  <c r="M720" i="4" s="1"/>
  <c r="F721" i="4"/>
  <c r="AE333" i="4"/>
  <c r="AD326" i="15"/>
  <c r="T334" i="4"/>
  <c r="X334" i="4" s="1"/>
  <c r="AN667" i="4" l="1"/>
  <c r="AQ667" i="4" s="1"/>
  <c r="AL668" i="4"/>
  <c r="AO668" i="4" s="1"/>
  <c r="AP668" i="4" s="1"/>
  <c r="AJ668" i="4"/>
  <c r="E721" i="4"/>
  <c r="I721" i="4" s="1"/>
  <c r="J721" i="4" s="1"/>
  <c r="M721" i="4" s="1"/>
  <c r="F722" i="4"/>
  <c r="H722" i="4"/>
  <c r="K722" i="4" s="1"/>
  <c r="L722" i="4" s="1"/>
  <c r="AB566" i="15"/>
  <c r="P720" i="4"/>
  <c r="E719" i="12"/>
  <c r="F719" i="12" s="1"/>
  <c r="H719" i="12" s="1"/>
  <c r="W335" i="4"/>
  <c r="Z335" i="4" s="1"/>
  <c r="AA335" i="4" s="1"/>
  <c r="U335" i="4"/>
  <c r="Y334" i="4"/>
  <c r="AB334" i="4" s="1"/>
  <c r="AI668" i="4" l="1"/>
  <c r="AM668" i="4" s="1"/>
  <c r="AJ669" i="4"/>
  <c r="AN668" i="4"/>
  <c r="AQ668" i="4" s="1"/>
  <c r="AL669" i="4"/>
  <c r="AO669" i="4" s="1"/>
  <c r="AP669" i="4" s="1"/>
  <c r="AT667" i="4"/>
  <c r="AF310" i="15"/>
  <c r="E722" i="4"/>
  <c r="I722" i="4" s="1"/>
  <c r="AB299" i="15"/>
  <c r="E720" i="12"/>
  <c r="F720" i="12" s="1"/>
  <c r="H720" i="12" s="1"/>
  <c r="P721" i="4"/>
  <c r="AE334" i="4"/>
  <c r="AD349" i="15"/>
  <c r="T335" i="4"/>
  <c r="X335" i="4" s="1"/>
  <c r="U336" i="4" s="1"/>
  <c r="AT668" i="4" l="1"/>
  <c r="AF316" i="15"/>
  <c r="AI669" i="4"/>
  <c r="AM669" i="4" s="1"/>
  <c r="H723" i="4"/>
  <c r="K723" i="4" s="1"/>
  <c r="L723" i="4" s="1"/>
  <c r="J722" i="4"/>
  <c r="M722" i="4" s="1"/>
  <c r="F723" i="4"/>
  <c r="E723" i="4" s="1"/>
  <c r="I723" i="4" s="1"/>
  <c r="J723" i="4" s="1"/>
  <c r="M723" i="4" s="1"/>
  <c r="AB499" i="15" s="1"/>
  <c r="W336" i="4"/>
  <c r="Z336" i="4" s="1"/>
  <c r="AA336" i="4" s="1"/>
  <c r="Y335" i="4"/>
  <c r="AB335" i="4" s="1"/>
  <c r="F724" i="4" l="1"/>
  <c r="H724" i="4"/>
  <c r="K724" i="4" s="1"/>
  <c r="L724" i="4" s="1"/>
  <c r="AN669" i="4"/>
  <c r="AQ669" i="4" s="1"/>
  <c r="AJ670" i="4"/>
  <c r="AL670" i="4"/>
  <c r="AO670" i="4" s="1"/>
  <c r="AP670" i="4" s="1"/>
  <c r="AB489" i="15"/>
  <c r="P722" i="4"/>
  <c r="E721" i="12"/>
  <c r="F721" i="12" s="1"/>
  <c r="H721" i="12" s="1"/>
  <c r="AE335" i="4"/>
  <c r="AD237" i="15"/>
  <c r="P723" i="4"/>
  <c r="E722" i="12"/>
  <c r="F722" i="12" s="1"/>
  <c r="H722" i="12" s="1"/>
  <c r="E724" i="4"/>
  <c r="I724" i="4" s="1"/>
  <c r="T336" i="4"/>
  <c r="X336" i="4" s="1"/>
  <c r="Y336" i="4" s="1"/>
  <c r="AB336" i="4" s="1"/>
  <c r="AI670" i="4" l="1"/>
  <c r="AM670" i="4" s="1"/>
  <c r="AT669" i="4"/>
  <c r="AF286" i="15"/>
  <c r="AE336" i="4"/>
  <c r="AD59" i="15"/>
  <c r="U337" i="4"/>
  <c r="W337" i="4"/>
  <c r="Z337" i="4" s="1"/>
  <c r="AA337" i="4" s="1"/>
  <c r="J724" i="4"/>
  <c r="M724" i="4" s="1"/>
  <c r="AB32" i="15" s="1"/>
  <c r="H725" i="4"/>
  <c r="K725" i="4" s="1"/>
  <c r="L725" i="4" s="1"/>
  <c r="F725" i="4"/>
  <c r="E725" i="4" l="1"/>
  <c r="AL671" i="4"/>
  <c r="AO671" i="4" s="1"/>
  <c r="AP671" i="4" s="1"/>
  <c r="AN670" i="4"/>
  <c r="AQ670" i="4" s="1"/>
  <c r="AJ671" i="4"/>
  <c r="T337" i="4"/>
  <c r="X337" i="4" s="1"/>
  <c r="W338" i="4" s="1"/>
  <c r="Z338" i="4" s="1"/>
  <c r="AA338" i="4" s="1"/>
  <c r="I725" i="4"/>
  <c r="F726" i="4" s="1"/>
  <c r="P724" i="4"/>
  <c r="E723" i="12"/>
  <c r="F723" i="12" s="1"/>
  <c r="H723" i="12" s="1"/>
  <c r="H726" i="4" l="1"/>
  <c r="K726" i="4" s="1"/>
  <c r="L726" i="4" s="1"/>
  <c r="AI671" i="4"/>
  <c r="AM671" i="4" s="1"/>
  <c r="AL672" i="4" s="1"/>
  <c r="AO672" i="4" s="1"/>
  <c r="AP672" i="4" s="1"/>
  <c r="AT670" i="4"/>
  <c r="AF296" i="15"/>
  <c r="U338" i="4"/>
  <c r="T338" i="4" s="1"/>
  <c r="J725" i="4"/>
  <c r="M725" i="4" s="1"/>
  <c r="AB389" i="15" s="1"/>
  <c r="Y337" i="4"/>
  <c r="AB337" i="4" s="1"/>
  <c r="AD290" i="15" s="1"/>
  <c r="E724" i="12"/>
  <c r="F724" i="12" s="1"/>
  <c r="H724" i="12" s="1"/>
  <c r="E726" i="4"/>
  <c r="I726" i="4" l="1"/>
  <c r="AJ672" i="4"/>
  <c r="AN671" i="4"/>
  <c r="AQ671" i="4" s="1"/>
  <c r="AI672" i="4"/>
  <c r="AM672" i="4" s="1"/>
  <c r="AJ673" i="4" s="1"/>
  <c r="AE337" i="4"/>
  <c r="AF313" i="15"/>
  <c r="AT671" i="4"/>
  <c r="X338" i="4"/>
  <c r="Y338" i="4" s="1"/>
  <c r="AB338" i="4" s="1"/>
  <c r="P725" i="4"/>
  <c r="F727" i="4"/>
  <c r="H727" i="4"/>
  <c r="K727" i="4" s="1"/>
  <c r="L727" i="4" s="1"/>
  <c r="J726" i="4"/>
  <c r="M726" i="4" s="1"/>
  <c r="AB414" i="15" s="1"/>
  <c r="AN672" i="4" l="1"/>
  <c r="AQ672" i="4" s="1"/>
  <c r="AL673" i="4"/>
  <c r="AO673" i="4" s="1"/>
  <c r="AP673" i="4" s="1"/>
  <c r="W339" i="4"/>
  <c r="Z339" i="4" s="1"/>
  <c r="AA339" i="4" s="1"/>
  <c r="U339" i="4"/>
  <c r="T339" i="4" s="1"/>
  <c r="X339" i="4" s="1"/>
  <c r="U340" i="4" s="1"/>
  <c r="AT672" i="4"/>
  <c r="AF324" i="15"/>
  <c r="AE338" i="4"/>
  <c r="AD303" i="15"/>
  <c r="E727" i="4"/>
  <c r="I727" i="4" s="1"/>
  <c r="H728" i="4" s="1"/>
  <c r="K728" i="4" s="1"/>
  <c r="L728" i="4" s="1"/>
  <c r="P726" i="4"/>
  <c r="E725" i="12"/>
  <c r="F725" i="12" s="1"/>
  <c r="H725" i="12" s="1"/>
  <c r="AI673" i="4" l="1"/>
  <c r="AM673" i="4" s="1"/>
  <c r="J727" i="4"/>
  <c r="M727" i="4" s="1"/>
  <c r="AB43" i="15" s="1"/>
  <c r="W340" i="4"/>
  <c r="Z340" i="4" s="1"/>
  <c r="AA340" i="4" s="1"/>
  <c r="F728" i="4"/>
  <c r="E728" i="4" s="1"/>
  <c r="I728" i="4" s="1"/>
  <c r="Y339" i="4"/>
  <c r="AB339" i="4" s="1"/>
  <c r="AL674" i="4" l="1"/>
  <c r="AO674" i="4" s="1"/>
  <c r="AP674" i="4" s="1"/>
  <c r="AN673" i="4"/>
  <c r="AQ673" i="4" s="1"/>
  <c r="AJ674" i="4"/>
  <c r="AI674" i="4" s="1"/>
  <c r="AM674" i="4" s="1"/>
  <c r="AN674" i="4" s="1"/>
  <c r="AJ675" i="4"/>
  <c r="P727" i="4"/>
  <c r="E726" i="12"/>
  <c r="F726" i="12" s="1"/>
  <c r="H726" i="12" s="1"/>
  <c r="AE339" i="4"/>
  <c r="AD325" i="15"/>
  <c r="T340" i="4"/>
  <c r="X340" i="4" s="1"/>
  <c r="H729" i="4"/>
  <c r="K729" i="4" s="1"/>
  <c r="L729" i="4" s="1"/>
  <c r="J728" i="4"/>
  <c r="M728" i="4" s="1"/>
  <c r="AB311" i="15" s="1"/>
  <c r="F729" i="4"/>
  <c r="AL675" i="4" l="1"/>
  <c r="AQ674" i="4"/>
  <c r="AF350" i="15"/>
  <c r="AT673" i="4"/>
  <c r="U341" i="4"/>
  <c r="W341" i="4"/>
  <c r="Z341" i="4" s="1"/>
  <c r="AA341" i="4" s="1"/>
  <c r="Y340" i="4"/>
  <c r="AB340" i="4" s="1"/>
  <c r="E729" i="4"/>
  <c r="I729" i="4" s="1"/>
  <c r="P728" i="4"/>
  <c r="E727" i="12"/>
  <c r="F727" i="12" s="1"/>
  <c r="H727" i="12" s="1"/>
  <c r="AO675" i="4" l="1"/>
  <c r="AP675" i="4" s="1"/>
  <c r="AI675" i="4"/>
  <c r="AM675" i="4" s="1"/>
  <c r="AT674" i="4"/>
  <c r="AF346" i="15"/>
  <c r="T341" i="4"/>
  <c r="X341" i="4" s="1"/>
  <c r="AE340" i="4"/>
  <c r="AD347" i="15"/>
  <c r="F730" i="4"/>
  <c r="J729" i="4"/>
  <c r="M729" i="4" s="1"/>
  <c r="AB336" i="15" s="1"/>
  <c r="H730" i="4"/>
  <c r="K730" i="4" s="1"/>
  <c r="L730" i="4" s="1"/>
  <c r="AL676" i="4" l="1"/>
  <c r="AO676" i="4" s="1"/>
  <c r="AP676" i="4" s="1"/>
  <c r="AN675" i="4"/>
  <c r="AQ675" i="4" s="1"/>
  <c r="AJ676" i="4"/>
  <c r="AI676" i="4" s="1"/>
  <c r="AM676" i="4" s="1"/>
  <c r="U342" i="4"/>
  <c r="Y341" i="4"/>
  <c r="AB341" i="4" s="1"/>
  <c r="W342" i="4"/>
  <c r="Z342" i="4" s="1"/>
  <c r="AA342" i="4" s="1"/>
  <c r="P729" i="4"/>
  <c r="E728" i="12"/>
  <c r="F728" i="12" s="1"/>
  <c r="H728" i="12" s="1"/>
  <c r="E730" i="4"/>
  <c r="I730" i="4" s="1"/>
  <c r="AN676" i="4" l="1"/>
  <c r="AQ676" i="4" s="1"/>
  <c r="AJ677" i="4"/>
  <c r="AL677" i="4"/>
  <c r="AO677" i="4" s="1"/>
  <c r="AP677" i="4" s="1"/>
  <c r="AF374" i="15"/>
  <c r="AT675" i="4"/>
  <c r="AE341" i="4"/>
  <c r="AD375" i="15"/>
  <c r="T342" i="4"/>
  <c r="X342" i="4" s="1"/>
  <c r="J730" i="4"/>
  <c r="M730" i="4" s="1"/>
  <c r="AB12" i="15" s="1"/>
  <c r="F731" i="4"/>
  <c r="H731" i="4"/>
  <c r="K731" i="4" s="1"/>
  <c r="L731" i="4" s="1"/>
  <c r="AI677" i="4" l="1"/>
  <c r="AM677" i="4" s="1"/>
  <c r="AT676" i="4"/>
  <c r="AF391" i="15"/>
  <c r="E731" i="4"/>
  <c r="I731" i="4" s="1"/>
  <c r="H732" i="4" s="1"/>
  <c r="K732" i="4" s="1"/>
  <c r="U343" i="4"/>
  <c r="Y342" i="4"/>
  <c r="AB342" i="4" s="1"/>
  <c r="W343" i="4"/>
  <c r="Z343" i="4" s="1"/>
  <c r="AA343" i="4" s="1"/>
  <c r="E729" i="12"/>
  <c r="F729" i="12" s="1"/>
  <c r="H729" i="12" s="1"/>
  <c r="P730" i="4"/>
  <c r="AN677" i="4" l="1"/>
  <c r="AQ677" i="4" s="1"/>
  <c r="AL678" i="4"/>
  <c r="AO678" i="4" s="1"/>
  <c r="AP678" i="4" s="1"/>
  <c r="AJ678" i="4"/>
  <c r="AI678" i="4" s="1"/>
  <c r="AM678" i="4" s="1"/>
  <c r="J731" i="4"/>
  <c r="M731" i="4" s="1"/>
  <c r="AB256" i="15" s="1"/>
  <c r="F732" i="4"/>
  <c r="E732" i="4" s="1"/>
  <c r="AE342" i="4"/>
  <c r="AD397" i="15"/>
  <c r="T343" i="4"/>
  <c r="X343" i="4" s="1"/>
  <c r="L732" i="4"/>
  <c r="AN678" i="4" l="1"/>
  <c r="AQ678" i="4" s="1"/>
  <c r="AL679" i="4"/>
  <c r="AO679" i="4" s="1"/>
  <c r="AP679" i="4" s="1"/>
  <c r="AJ679" i="4"/>
  <c r="AI679" i="4" s="1"/>
  <c r="AM679" i="4" s="1"/>
  <c r="AN679" i="4" s="1"/>
  <c r="AQ679" i="4" s="1"/>
  <c r="AT677" i="4"/>
  <c r="AF393" i="15"/>
  <c r="I732" i="4"/>
  <c r="H733" i="4" s="1"/>
  <c r="K733" i="4" s="1"/>
  <c r="L733" i="4" s="1"/>
  <c r="E730" i="12"/>
  <c r="F730" i="12" s="1"/>
  <c r="H730" i="12" s="1"/>
  <c r="P731" i="4"/>
  <c r="Y343" i="4"/>
  <c r="AB343" i="4" s="1"/>
  <c r="U344" i="4"/>
  <c r="W344" i="4"/>
  <c r="Z344" i="4" s="1"/>
  <c r="AA344" i="4" s="1"/>
  <c r="AT679" i="4"/>
  <c r="AF412" i="15"/>
  <c r="J732" i="4" l="1"/>
  <c r="M732" i="4" s="1"/>
  <c r="AB262" i="15" s="1"/>
  <c r="F733" i="4"/>
  <c r="AJ680" i="4"/>
  <c r="AF417" i="15"/>
  <c r="AT678" i="4"/>
  <c r="AL680" i="4"/>
  <c r="AO680" i="4" s="1"/>
  <c r="AP680" i="4" s="1"/>
  <c r="T344" i="4"/>
  <c r="X344" i="4" s="1"/>
  <c r="AE343" i="4"/>
  <c r="AD419" i="15"/>
  <c r="E731" i="12"/>
  <c r="F731" i="12" s="1"/>
  <c r="H731" i="12" s="1"/>
  <c r="P732" i="4"/>
  <c r="E733" i="4"/>
  <c r="I733" i="4" s="1"/>
  <c r="AI680" i="4" l="1"/>
  <c r="AM680" i="4" s="1"/>
  <c r="W345" i="4"/>
  <c r="Z345" i="4" s="1"/>
  <c r="AA345" i="4" s="1"/>
  <c r="U345" i="4"/>
  <c r="T345" i="4" s="1"/>
  <c r="Y344" i="4"/>
  <c r="AB344" i="4" s="1"/>
  <c r="F734" i="4"/>
  <c r="H734" i="4"/>
  <c r="K734" i="4" s="1"/>
  <c r="J733" i="4"/>
  <c r="M733" i="4" s="1"/>
  <c r="AB201" i="15" s="1"/>
  <c r="AN680" i="4" l="1"/>
  <c r="AQ680" i="4" s="1"/>
  <c r="AJ681" i="4"/>
  <c r="AL681" i="4"/>
  <c r="AO681" i="4" s="1"/>
  <c r="AP681" i="4" s="1"/>
  <c r="X345" i="4"/>
  <c r="U346" i="4" s="1"/>
  <c r="Y345" i="4"/>
  <c r="AB345" i="4" s="1"/>
  <c r="W346" i="4"/>
  <c r="Z346" i="4" s="1"/>
  <c r="AA346" i="4" s="1"/>
  <c r="AE344" i="4"/>
  <c r="AD440" i="15"/>
  <c r="L734" i="4"/>
  <c r="E732" i="12"/>
  <c r="F732" i="12" s="1"/>
  <c r="H732" i="12" s="1"/>
  <c r="P733" i="4"/>
  <c r="E734" i="4"/>
  <c r="I734" i="4" s="1"/>
  <c r="AI681" i="4" l="1"/>
  <c r="AM681" i="4" s="1"/>
  <c r="AT680" i="4"/>
  <c r="AF423" i="15"/>
  <c r="AE345" i="4"/>
  <c r="AD461" i="15"/>
  <c r="T346" i="4"/>
  <c r="X346" i="4" s="1"/>
  <c r="H735" i="4"/>
  <c r="K735" i="4" s="1"/>
  <c r="L735" i="4" s="1"/>
  <c r="J734" i="4"/>
  <c r="M734" i="4" s="1"/>
  <c r="AB245" i="15" s="1"/>
  <c r="F735" i="4"/>
  <c r="AL682" i="4" l="1"/>
  <c r="AO682" i="4" s="1"/>
  <c r="AP682" i="4" s="1"/>
  <c r="AJ682" i="4"/>
  <c r="AI682" i="4" s="1"/>
  <c r="AN681" i="4"/>
  <c r="AQ681" i="4" s="1"/>
  <c r="U347" i="4"/>
  <c r="Y346" i="4"/>
  <c r="AB346" i="4" s="1"/>
  <c r="W347" i="4"/>
  <c r="Z347" i="4" s="1"/>
  <c r="AA347" i="4" s="1"/>
  <c r="E735" i="4"/>
  <c r="I735" i="4" s="1"/>
  <c r="J735" i="4" s="1"/>
  <c r="M735" i="4" s="1"/>
  <c r="AB240" i="15" s="1"/>
  <c r="E733" i="12"/>
  <c r="F733" i="12" s="1"/>
  <c r="H733" i="12" s="1"/>
  <c r="P734" i="4"/>
  <c r="AT681" i="4" l="1"/>
  <c r="AF446" i="15"/>
  <c r="AM682" i="4"/>
  <c r="AE346" i="4"/>
  <c r="AD478" i="15"/>
  <c r="T347" i="4"/>
  <c r="X347" i="4" s="1"/>
  <c r="H736" i="4"/>
  <c r="K736" i="4" s="1"/>
  <c r="L736" i="4" s="1"/>
  <c r="K11" i="8" s="1"/>
  <c r="F736" i="4"/>
  <c r="P735" i="4"/>
  <c r="E734" i="12"/>
  <c r="F734" i="12" s="1"/>
  <c r="H734" i="12" s="1"/>
  <c r="AL683" i="4" l="1"/>
  <c r="AO683" i="4" s="1"/>
  <c r="AP683" i="4" s="1"/>
  <c r="AJ683" i="4"/>
  <c r="AI683" i="4" s="1"/>
  <c r="AN682" i="4"/>
  <c r="AQ682" i="4" s="1"/>
  <c r="K9" i="8"/>
  <c r="Y347" i="4"/>
  <c r="AB347" i="4" s="1"/>
  <c r="W348" i="4"/>
  <c r="Z348" i="4" s="1"/>
  <c r="AA348" i="4" s="1"/>
  <c r="U348" i="4"/>
  <c r="E736" i="4"/>
  <c r="AT682" i="4" l="1"/>
  <c r="AF447" i="15"/>
  <c r="AM683" i="4"/>
  <c r="T348" i="4"/>
  <c r="X348" i="4" s="1"/>
  <c r="Y348" i="4" s="1"/>
  <c r="AB348" i="4" s="1"/>
  <c r="W349" i="4"/>
  <c r="Z349" i="4" s="1"/>
  <c r="AA349" i="4" s="1"/>
  <c r="AE347" i="4"/>
  <c r="AD493" i="15"/>
  <c r="K7" i="8"/>
  <c r="I736" i="4"/>
  <c r="J736" i="4" s="1"/>
  <c r="M736" i="4" s="1"/>
  <c r="K18" i="8" s="1"/>
  <c r="K19" i="8"/>
  <c r="K16" i="8"/>
  <c r="K17" i="8" s="1"/>
  <c r="K20" i="8"/>
  <c r="U349" i="4" l="1"/>
  <c r="AN683" i="4"/>
  <c r="AQ683" i="4" s="1"/>
  <c r="AL684" i="4"/>
  <c r="AO684" i="4" s="1"/>
  <c r="AP684" i="4" s="1"/>
  <c r="AJ684" i="4"/>
  <c r="AI684" i="4" s="1"/>
  <c r="AM684" i="4" s="1"/>
  <c r="AJ685" i="4" s="1"/>
  <c r="P736" i="4"/>
  <c r="K13" i="8" s="1"/>
  <c r="K10" i="8"/>
  <c r="K21" i="8"/>
  <c r="T349" i="4"/>
  <c r="X349" i="4" s="1"/>
  <c r="AE348" i="4"/>
  <c r="AD513" i="15"/>
  <c r="E735" i="12"/>
  <c r="J645" i="12" s="1"/>
  <c r="AB247" i="15"/>
  <c r="L46" i="6"/>
  <c r="AL685" i="4" l="1"/>
  <c r="AO685" i="4" s="1"/>
  <c r="AP685" i="4" s="1"/>
  <c r="AN684" i="4"/>
  <c r="AQ684" i="4" s="1"/>
  <c r="AT684" i="4" s="1"/>
  <c r="AT683" i="4"/>
  <c r="AF470" i="15"/>
  <c r="AF484" i="15"/>
  <c r="J545" i="12"/>
  <c r="J326" i="12"/>
  <c r="J259" i="12"/>
  <c r="K259" i="12" s="1"/>
  <c r="J636" i="12"/>
  <c r="J248" i="12"/>
  <c r="K248" i="12" s="1"/>
  <c r="AI685" i="4"/>
  <c r="AM685" i="4" s="1"/>
  <c r="AL686" i="4" s="1"/>
  <c r="AO686" i="4" s="1"/>
  <c r="AP686" i="4" s="1"/>
  <c r="J297" i="12"/>
  <c r="K297" i="12" s="1"/>
  <c r="J190" i="12"/>
  <c r="L190" i="12" s="1"/>
  <c r="J178" i="12"/>
  <c r="K178" i="12" s="1"/>
  <c r="J150" i="12"/>
  <c r="K150" i="12" s="1"/>
  <c r="J667" i="12"/>
  <c r="L667" i="12" s="1"/>
  <c r="J418" i="12"/>
  <c r="L418" i="12" s="1"/>
  <c r="J511" i="12"/>
  <c r="J697" i="12"/>
  <c r="L697" i="12" s="1"/>
  <c r="J530" i="12"/>
  <c r="L530" i="12" s="1"/>
  <c r="J408" i="12"/>
  <c r="J238" i="12"/>
  <c r="J441" i="12"/>
  <c r="K441" i="12" s="1"/>
  <c r="J231" i="12"/>
  <c r="L231" i="12" s="1"/>
  <c r="J195" i="12"/>
  <c r="L195" i="12" s="1"/>
  <c r="J293" i="12"/>
  <c r="K293" i="12" s="1"/>
  <c r="J155" i="12"/>
  <c r="L155" i="12" s="1"/>
  <c r="J541" i="12"/>
  <c r="K541" i="12" s="1"/>
  <c r="J360" i="12"/>
  <c r="L360" i="12" s="1"/>
  <c r="J664" i="12"/>
  <c r="J700" i="12"/>
  <c r="J444" i="12"/>
  <c r="K444" i="12" s="1"/>
  <c r="J626" i="12"/>
  <c r="J617" i="12"/>
  <c r="K617" i="12" s="1"/>
  <c r="J436" i="12"/>
  <c r="K436" i="12" s="1"/>
  <c r="J433" i="12"/>
  <c r="K433" i="12" s="1"/>
  <c r="J264" i="12"/>
  <c r="K264" i="12" s="1"/>
  <c r="J294" i="12"/>
  <c r="J255" i="12"/>
  <c r="L255" i="12" s="1"/>
  <c r="J734" i="12"/>
  <c r="J354" i="12"/>
  <c r="L354" i="12" s="1"/>
  <c r="J73" i="12"/>
  <c r="L73" i="12" s="1"/>
  <c r="J515" i="12"/>
  <c r="J201" i="12"/>
  <c r="L201" i="12" s="1"/>
  <c r="J509" i="12"/>
  <c r="K509" i="12" s="1"/>
  <c r="J271" i="12"/>
  <c r="L271" i="12" s="1"/>
  <c r="J696" i="12"/>
  <c r="J416" i="12"/>
  <c r="K416" i="12" s="1"/>
  <c r="J660" i="12"/>
  <c r="K660" i="12" s="1"/>
  <c r="J378" i="12"/>
  <c r="J621" i="12"/>
  <c r="L621" i="12" s="1"/>
  <c r="J482" i="12"/>
  <c r="L482" i="12" s="1"/>
  <c r="J114" i="12"/>
  <c r="J129" i="12"/>
  <c r="K129" i="12" s="1"/>
  <c r="J729" i="12"/>
  <c r="J644" i="12"/>
  <c r="L644" i="12" s="1"/>
  <c r="J380" i="12"/>
  <c r="K380" i="12" s="1"/>
  <c r="J699" i="12"/>
  <c r="K699" i="12" s="1"/>
  <c r="J283" i="12"/>
  <c r="L283" i="12" s="1"/>
  <c r="J303" i="12"/>
  <c r="L303" i="12" s="1"/>
  <c r="J269" i="12"/>
  <c r="J193" i="12"/>
  <c r="J67" i="12"/>
  <c r="J153" i="12"/>
  <c r="J145" i="12"/>
  <c r="K145" i="12" s="1"/>
  <c r="J327" i="12"/>
  <c r="J646" i="12"/>
  <c r="K646" i="12" s="1"/>
  <c r="J552" i="12"/>
  <c r="L552" i="12" s="1"/>
  <c r="J704" i="12"/>
  <c r="L704" i="12" s="1"/>
  <c r="J727" i="12"/>
  <c r="J405" i="12"/>
  <c r="J527" i="12"/>
  <c r="L527" i="12" s="1"/>
  <c r="J513" i="12"/>
  <c r="L513" i="12" s="1"/>
  <c r="J689" i="12"/>
  <c r="K689" i="12" s="1"/>
  <c r="J490" i="12"/>
  <c r="L490" i="12" s="1"/>
  <c r="J654" i="12"/>
  <c r="K654" i="12" s="1"/>
  <c r="J494" i="12"/>
  <c r="J249" i="12"/>
  <c r="K249" i="12" s="1"/>
  <c r="J446" i="12"/>
  <c r="L446" i="12" s="1"/>
  <c r="J402" i="12"/>
  <c r="J680" i="12"/>
  <c r="L680" i="12" s="1"/>
  <c r="J275" i="12"/>
  <c r="L275" i="12" s="1"/>
  <c r="J573" i="12"/>
  <c r="L573" i="12" s="1"/>
  <c r="J314" i="12"/>
  <c r="K314" i="12" s="1"/>
  <c r="J536" i="12"/>
  <c r="J194" i="12"/>
  <c r="K194" i="12" s="1"/>
  <c r="J75" i="12"/>
  <c r="J615" i="12"/>
  <c r="J452" i="12"/>
  <c r="L452" i="12" s="1"/>
  <c r="J93" i="12"/>
  <c r="L93" i="12" s="1"/>
  <c r="J342" i="12"/>
  <c r="K342" i="12" s="1"/>
  <c r="J579" i="12"/>
  <c r="K579" i="12" s="1"/>
  <c r="J730" i="12"/>
  <c r="J448" i="12"/>
  <c r="L448" i="12" s="1"/>
  <c r="J454" i="12"/>
  <c r="K454" i="12" s="1"/>
  <c r="J684" i="12"/>
  <c r="J603" i="12"/>
  <c r="J211" i="12"/>
  <c r="L211" i="12" s="1"/>
  <c r="J374" i="12"/>
  <c r="K374" i="12" s="1"/>
  <c r="J606" i="12"/>
  <c r="K606" i="12" s="1"/>
  <c r="J398" i="12"/>
  <c r="K398" i="12" s="1"/>
  <c r="J538" i="12"/>
  <c r="J529" i="12"/>
  <c r="K529" i="12" s="1"/>
  <c r="J387" i="12"/>
  <c r="K387" i="12" s="1"/>
  <c r="J628" i="12"/>
  <c r="J163" i="12"/>
  <c r="K163" i="12" s="1"/>
  <c r="J464" i="12"/>
  <c r="K464" i="12" s="1"/>
  <c r="J551" i="12"/>
  <c r="L551" i="12" s="1"/>
  <c r="J491" i="12"/>
  <c r="L491" i="12" s="1"/>
  <c r="J349" i="12"/>
  <c r="J717" i="12"/>
  <c r="K717" i="12" s="1"/>
  <c r="J635" i="12"/>
  <c r="L635" i="12" s="1"/>
  <c r="J498" i="12"/>
  <c r="K498" i="12" s="1"/>
  <c r="J366" i="12"/>
  <c r="L366" i="12" s="1"/>
  <c r="J533" i="12"/>
  <c r="L533" i="12" s="1"/>
  <c r="J605" i="12"/>
  <c r="L605" i="12" s="1"/>
  <c r="J577" i="12"/>
  <c r="K577" i="12" s="1"/>
  <c r="J146" i="12"/>
  <c r="K146" i="12" s="1"/>
  <c r="J316" i="12"/>
  <c r="J521" i="12"/>
  <c r="J325" i="12"/>
  <c r="L325" i="12" s="1"/>
  <c r="J561" i="12"/>
  <c r="K561" i="12" s="1"/>
  <c r="J172" i="12"/>
  <c r="K172" i="12" s="1"/>
  <c r="J592" i="12"/>
  <c r="K592" i="12" s="1"/>
  <c r="J149" i="12"/>
  <c r="J288" i="12"/>
  <c r="L288" i="12" s="1"/>
  <c r="J368" i="12"/>
  <c r="J235" i="12"/>
  <c r="J377" i="12"/>
  <c r="J160" i="12"/>
  <c r="L160" i="12" s="1"/>
  <c r="J282" i="12"/>
  <c r="J733" i="12"/>
  <c r="L733" i="12" s="1"/>
  <c r="J261" i="12"/>
  <c r="L261" i="12" s="1"/>
  <c r="J578" i="12"/>
  <c r="J679" i="12"/>
  <c r="J285" i="12"/>
  <c r="J324" i="12"/>
  <c r="L324" i="12" s="1"/>
  <c r="J80" i="12"/>
  <c r="L80" i="12" s="1"/>
  <c r="J484" i="12"/>
  <c r="L484" i="12" s="1"/>
  <c r="J164" i="12"/>
  <c r="K164" i="12" s="1"/>
  <c r="J204" i="12"/>
  <c r="L204" i="12" s="1"/>
  <c r="J681" i="12"/>
  <c r="K681" i="12" s="1"/>
  <c r="J495" i="12"/>
  <c r="K495" i="12" s="1"/>
  <c r="J572" i="12"/>
  <c r="L572" i="12" s="1"/>
  <c r="J450" i="12"/>
  <c r="J72" i="12"/>
  <c r="J92" i="12"/>
  <c r="J224" i="12"/>
  <c r="K224" i="12" s="1"/>
  <c r="J698" i="12"/>
  <c r="K698" i="12" s="1"/>
  <c r="J540" i="12"/>
  <c r="L540" i="12" s="1"/>
  <c r="J134" i="12"/>
  <c r="K134" i="12" s="1"/>
  <c r="J121" i="12"/>
  <c r="L121" i="12" s="1"/>
  <c r="J189" i="12"/>
  <c r="L189" i="12" s="1"/>
  <c r="J319" i="12"/>
  <c r="L319" i="12" s="1"/>
  <c r="J126" i="12"/>
  <c r="J116" i="12"/>
  <c r="L116" i="12" s="1"/>
  <c r="J609" i="12"/>
  <c r="K609" i="12" s="1"/>
  <c r="J410" i="12"/>
  <c r="J502" i="12"/>
  <c r="L502" i="12" s="1"/>
  <c r="J520" i="12"/>
  <c r="K520" i="12" s="1"/>
  <c r="J265" i="12"/>
  <c r="L265" i="12" s="1"/>
  <c r="J188" i="12"/>
  <c r="L188" i="12" s="1"/>
  <c r="J683" i="12"/>
  <c r="L683" i="12" s="1"/>
  <c r="J300" i="12"/>
  <c r="L300" i="12" s="1"/>
  <c r="J721" i="12"/>
  <c r="K721" i="12" s="1"/>
  <c r="J162" i="12"/>
  <c r="K162" i="12" s="1"/>
  <c r="J672" i="12"/>
  <c r="J147" i="12"/>
  <c r="L147" i="12" s="1"/>
  <c r="J461" i="12"/>
  <c r="J135" i="12"/>
  <c r="K135" i="12" s="1"/>
  <c r="J166" i="12"/>
  <c r="K166" i="12" s="1"/>
  <c r="J589" i="12"/>
  <c r="K589" i="12" s="1"/>
  <c r="J351" i="12"/>
  <c r="K351" i="12" s="1"/>
  <c r="J267" i="12"/>
  <c r="K267" i="12" s="1"/>
  <c r="J215" i="12"/>
  <c r="J465" i="12"/>
  <c r="J244" i="12"/>
  <c r="L244" i="12" s="1"/>
  <c r="J258" i="12"/>
  <c r="K258" i="12" s="1"/>
  <c r="J110" i="12"/>
  <c r="L110" i="12" s="1"/>
  <c r="J634" i="12"/>
  <c r="L634" i="12" s="1"/>
  <c r="J197" i="12"/>
  <c r="L197" i="12" s="1"/>
  <c r="J82" i="12"/>
  <c r="L82" i="12" s="1"/>
  <c r="J584" i="12"/>
  <c r="J313" i="12"/>
  <c r="J569" i="12"/>
  <c r="L569" i="12" s="1"/>
  <c r="J339" i="12"/>
  <c r="L339" i="12" s="1"/>
  <c r="J563" i="12"/>
  <c r="J531" i="12"/>
  <c r="L531" i="12" s="1"/>
  <c r="J455" i="12"/>
  <c r="J338" i="12"/>
  <c r="J581" i="12"/>
  <c r="J534" i="12"/>
  <c r="L534" i="12" s="1"/>
  <c r="J493" i="12"/>
  <c r="J505" i="12"/>
  <c r="J113" i="12"/>
  <c r="L113" i="12" s="1"/>
  <c r="J206" i="12"/>
  <c r="L206" i="12" s="1"/>
  <c r="J174" i="12"/>
  <c r="J241" i="12"/>
  <c r="L241" i="12" s="1"/>
  <c r="J675" i="12"/>
  <c r="J384" i="12"/>
  <c r="J307" i="12"/>
  <c r="K307" i="12" s="1"/>
  <c r="J718" i="12"/>
  <c r="L718" i="12" s="1"/>
  <c r="J337" i="12"/>
  <c r="K337" i="12" s="1"/>
  <c r="J115" i="12"/>
  <c r="L115" i="12" s="1"/>
  <c r="J69" i="12"/>
  <c r="K69" i="12" s="1"/>
  <c r="J714" i="12"/>
  <c r="K714" i="12" s="1"/>
  <c r="J643" i="12"/>
  <c r="J103" i="12"/>
  <c r="K103" i="12" s="1"/>
  <c r="J725" i="12"/>
  <c r="J344" i="12"/>
  <c r="L344" i="12" s="1"/>
  <c r="J371" i="12"/>
  <c r="J427" i="12"/>
  <c r="K427" i="12" s="1"/>
  <c r="J695" i="12"/>
  <c r="L695" i="12" s="1"/>
  <c r="J522" i="12"/>
  <c r="J678" i="12"/>
  <c r="J599" i="12"/>
  <c r="K599" i="12" s="1"/>
  <c r="J329" i="12"/>
  <c r="K329" i="12" s="1"/>
  <c r="J665" i="12"/>
  <c r="J731" i="12"/>
  <c r="J580" i="12"/>
  <c r="K580" i="12" s="1"/>
  <c r="J478" i="12"/>
  <c r="K478" i="12" s="1"/>
  <c r="J173" i="12"/>
  <c r="J359" i="12"/>
  <c r="K359" i="12" s="1"/>
  <c r="J421" i="12"/>
  <c r="J510" i="12"/>
  <c r="J619" i="12"/>
  <c r="K619" i="12" s="1"/>
  <c r="J666" i="12"/>
  <c r="J468" i="12"/>
  <c r="L468" i="12" s="1"/>
  <c r="J358" i="12"/>
  <c r="K358" i="12" s="1"/>
  <c r="J120" i="12"/>
  <c r="L120" i="12" s="1"/>
  <c r="J276" i="12"/>
  <c r="J132" i="12"/>
  <c r="J673" i="12"/>
  <c r="L673" i="12" s="1"/>
  <c r="J693" i="12"/>
  <c r="K693" i="12" s="1"/>
  <c r="J407" i="12"/>
  <c r="K407" i="12" s="1"/>
  <c r="J647" i="12"/>
  <c r="L647" i="12" s="1"/>
  <c r="J274" i="12"/>
  <c r="L274" i="12" s="1"/>
  <c r="J242" i="12"/>
  <c r="J257" i="12"/>
  <c r="J565" i="12"/>
  <c r="L565" i="12" s="1"/>
  <c r="J471" i="12"/>
  <c r="J690" i="12"/>
  <c r="L690" i="12" s="1"/>
  <c r="J225" i="12"/>
  <c r="L225" i="12" s="1"/>
  <c r="J497" i="12"/>
  <c r="K497" i="12" s="1"/>
  <c r="J268" i="12"/>
  <c r="J459" i="12"/>
  <c r="K459" i="12" s="1"/>
  <c r="J467" i="12"/>
  <c r="L467" i="12" s="1"/>
  <c r="J230" i="12"/>
  <c r="L230" i="12" s="1"/>
  <c r="J234" i="12"/>
  <c r="J217" i="12"/>
  <c r="K217" i="12" s="1"/>
  <c r="J370" i="12"/>
  <c r="L370" i="12" s="1"/>
  <c r="J187" i="12"/>
  <c r="K187" i="12" s="1"/>
  <c r="J483" i="12"/>
  <c r="L483" i="12" s="1"/>
  <c r="J485" i="12"/>
  <c r="K485" i="12" s="1"/>
  <c r="J83" i="12"/>
  <c r="J453" i="12"/>
  <c r="J100" i="12"/>
  <c r="K100" i="12" s="1"/>
  <c r="J239" i="12"/>
  <c r="L239" i="12" s="1"/>
  <c r="J99" i="12"/>
  <c r="L99" i="12" s="1"/>
  <c r="J677" i="12"/>
  <c r="K677" i="12" s="1"/>
  <c r="J413" i="12"/>
  <c r="L413" i="12" s="1"/>
  <c r="J111" i="12"/>
  <c r="K111" i="12" s="1"/>
  <c r="J78" i="12"/>
  <c r="J503" i="12"/>
  <c r="J137" i="12"/>
  <c r="L137" i="12" s="1"/>
  <c r="J437" i="12"/>
  <c r="J614" i="12"/>
  <c r="L614" i="12" s="1"/>
  <c r="J659" i="12"/>
  <c r="L659" i="12" s="1"/>
  <c r="J479" i="12"/>
  <c r="J430" i="12"/>
  <c r="L430" i="12" s="1"/>
  <c r="J118" i="12"/>
  <c r="J637" i="12"/>
  <c r="J576" i="12"/>
  <c r="L576" i="12" s="1"/>
  <c r="J240" i="12"/>
  <c r="J394" i="12"/>
  <c r="J295" i="12"/>
  <c r="K295" i="12" s="1"/>
  <c r="J280" i="12"/>
  <c r="K280" i="12" s="1"/>
  <c r="J312" i="12"/>
  <c r="K312" i="12" s="1"/>
  <c r="J181" i="12"/>
  <c r="J555" i="12"/>
  <c r="J165" i="12"/>
  <c r="L165" i="12" s="1"/>
  <c r="J420" i="12"/>
  <c r="K420" i="12" s="1"/>
  <c r="J652" i="12"/>
  <c r="K652" i="12" s="1"/>
  <c r="J148" i="12"/>
  <c r="K148" i="12" s="1"/>
  <c r="J210" i="12"/>
  <c r="K210" i="12" s="1"/>
  <c r="J284" i="12"/>
  <c r="L284" i="12" s="1"/>
  <c r="J365" i="12"/>
  <c r="L365" i="12" s="1"/>
  <c r="J640" i="12"/>
  <c r="L640" i="12" s="1"/>
  <c r="J393" i="12"/>
  <c r="J138" i="12"/>
  <c r="J712" i="12"/>
  <c r="L712" i="12" s="1"/>
  <c r="J216" i="12"/>
  <c r="K216" i="12" s="1"/>
  <c r="J305" i="12"/>
  <c r="K305" i="12" s="1"/>
  <c r="J68" i="12"/>
  <c r="L68" i="12" s="1"/>
  <c r="J568" i="12"/>
  <c r="J221" i="12"/>
  <c r="K221" i="12" s="1"/>
  <c r="J549" i="12"/>
  <c r="K549" i="12" s="1"/>
  <c r="J632" i="12"/>
  <c r="L632" i="12" s="1"/>
  <c r="J74" i="12"/>
  <c r="L74" i="12" s="1"/>
  <c r="J475" i="12"/>
  <c r="K475" i="12" s="1"/>
  <c r="J648" i="12"/>
  <c r="K648" i="12" s="1"/>
  <c r="J434" i="12"/>
  <c r="L434" i="12" s="1"/>
  <c r="J322" i="12"/>
  <c r="J457" i="12"/>
  <c r="K457" i="12" s="1"/>
  <c r="J630" i="12"/>
  <c r="J183" i="12"/>
  <c r="J140" i="12"/>
  <c r="J562" i="12"/>
  <c r="K562" i="12" s="1"/>
  <c r="J388" i="12"/>
  <c r="K388" i="12" s="1"/>
  <c r="J91" i="12"/>
  <c r="J587" i="12"/>
  <c r="J125" i="12"/>
  <c r="L125" i="12" s="1"/>
  <c r="J143" i="12"/>
  <c r="K143" i="12" s="1"/>
  <c r="J710" i="12"/>
  <c r="K710" i="12" s="1"/>
  <c r="J302" i="12"/>
  <c r="J353" i="12"/>
  <c r="K353" i="12" s="1"/>
  <c r="J200" i="12"/>
  <c r="K200" i="12" s="1"/>
  <c r="J88" i="12"/>
  <c r="J161" i="12"/>
  <c r="J340" i="12"/>
  <c r="J707" i="12"/>
  <c r="J722" i="12"/>
  <c r="L722" i="12" s="1"/>
  <c r="J613" i="12"/>
  <c r="J390" i="12"/>
  <c r="L390" i="12" s="1"/>
  <c r="J90" i="12"/>
  <c r="J357" i="12"/>
  <c r="L357" i="12" s="1"/>
  <c r="J202" i="12"/>
  <c r="L202" i="12" s="1"/>
  <c r="J670" i="12"/>
  <c r="L670" i="12" s="1"/>
  <c r="J668" i="12"/>
  <c r="J596" i="12"/>
  <c r="L596" i="12" s="1"/>
  <c r="J154" i="12"/>
  <c r="K154" i="12" s="1"/>
  <c r="J396" i="12"/>
  <c r="K396" i="12" s="1"/>
  <c r="J567" i="12"/>
  <c r="K567" i="12" s="1"/>
  <c r="J333" i="12"/>
  <c r="K333" i="12" s="1"/>
  <c r="J716" i="12"/>
  <c r="J220" i="12"/>
  <c r="J631" i="12"/>
  <c r="J185" i="12"/>
  <c r="L185" i="12" s="1"/>
  <c r="J612" i="12"/>
  <c r="K612" i="12" s="1"/>
  <c r="J218" i="12"/>
  <c r="K218" i="12" s="1"/>
  <c r="J343" i="12"/>
  <c r="L343" i="12" s="1"/>
  <c r="J422" i="12"/>
  <c r="K422" i="12" s="1"/>
  <c r="J256" i="12"/>
  <c r="J331" i="12"/>
  <c r="J122" i="12"/>
  <c r="J574" i="12"/>
  <c r="K574" i="12" s="1"/>
  <c r="J286" i="12"/>
  <c r="L286" i="12" s="1"/>
  <c r="J151" i="12"/>
  <c r="L151" i="12" s="1"/>
  <c r="J607" i="12"/>
  <c r="K607" i="12" s="1"/>
  <c r="J311" i="12"/>
  <c r="J375" i="12"/>
  <c r="L375" i="12" s="1"/>
  <c r="J528" i="12"/>
  <c r="J381" i="12"/>
  <c r="J548" i="12"/>
  <c r="L548" i="12" s="1"/>
  <c r="J691" i="12"/>
  <c r="K691" i="12" s="1"/>
  <c r="J321" i="12"/>
  <c r="L321" i="12" s="1"/>
  <c r="J624" i="12"/>
  <c r="K624" i="12" s="1"/>
  <c r="J112" i="12"/>
  <c r="K112" i="12" s="1"/>
  <c r="J571" i="12"/>
  <c r="K571" i="12" s="1"/>
  <c r="J669" i="12"/>
  <c r="J506" i="12"/>
  <c r="J389" i="12"/>
  <c r="J508" i="12"/>
  <c r="J142" i="12"/>
  <c r="K142" i="12" s="1"/>
  <c r="J196" i="12"/>
  <c r="L196" i="12" s="1"/>
  <c r="J661" i="12"/>
  <c r="K661" i="12" s="1"/>
  <c r="J236" i="12"/>
  <c r="L236" i="12" s="1"/>
  <c r="J289" i="12"/>
  <c r="K289" i="12" s="1"/>
  <c r="J556" i="12"/>
  <c r="J245" i="12"/>
  <c r="L245" i="12" s="1"/>
  <c r="J287" i="12"/>
  <c r="J291" i="12"/>
  <c r="L291" i="12" s="1"/>
  <c r="J553" i="12"/>
  <c r="L553" i="12" s="1"/>
  <c r="J367" i="12"/>
  <c r="J406" i="12"/>
  <c r="J253" i="12"/>
  <c r="K253" i="12" s="1"/>
  <c r="J306" i="12"/>
  <c r="J547" i="12"/>
  <c r="L547" i="12" s="1"/>
  <c r="J182" i="12"/>
  <c r="J688" i="12"/>
  <c r="L688" i="12" s="1"/>
  <c r="J726" i="12"/>
  <c r="K726" i="12" s="1"/>
  <c r="J456" i="12"/>
  <c r="L456" i="12" s="1"/>
  <c r="J66" i="12"/>
  <c r="K66" i="12" s="1"/>
  <c r="J642" i="12"/>
  <c r="J119" i="12"/>
  <c r="L119" i="12" s="1"/>
  <c r="J439" i="12"/>
  <c r="J346" i="12"/>
  <c r="L346" i="12" s="1"/>
  <c r="J488" i="12"/>
  <c r="L488" i="12" s="1"/>
  <c r="J585" i="12"/>
  <c r="J570" i="12"/>
  <c r="L570" i="12" s="1"/>
  <c r="J687" i="12"/>
  <c r="J123" i="12"/>
  <c r="L123" i="12" s="1"/>
  <c r="J260" i="12"/>
  <c r="L260" i="12" s="1"/>
  <c r="J440" i="12"/>
  <c r="J279" i="12"/>
  <c r="J341" i="12"/>
  <c r="K341" i="12" s="1"/>
  <c r="J462" i="12"/>
  <c r="K462" i="12" s="1"/>
  <c r="J167" i="12"/>
  <c r="L167" i="12" s="1"/>
  <c r="U350" i="4"/>
  <c r="W350" i="4"/>
  <c r="Z350" i="4" s="1"/>
  <c r="AA350" i="4" s="1"/>
  <c r="Y349" i="4"/>
  <c r="AB349" i="4" s="1"/>
  <c r="J583" i="12"/>
  <c r="L583" i="12" s="1"/>
  <c r="J625" i="12"/>
  <c r="J170" i="12"/>
  <c r="L170" i="12" s="1"/>
  <c r="J298" i="12"/>
  <c r="L298" i="12" s="1"/>
  <c r="J706" i="12"/>
  <c r="L706" i="12" s="1"/>
  <c r="J593" i="12"/>
  <c r="L593" i="12" s="1"/>
  <c r="J477" i="12"/>
  <c r="J685" i="12"/>
  <c r="K685" i="12" s="1"/>
  <c r="J655" i="12"/>
  <c r="K655" i="12" s="1"/>
  <c r="J425" i="12"/>
  <c r="K425" i="12" s="1"/>
  <c r="J369" i="12"/>
  <c r="K369" i="12" s="1"/>
  <c r="J611" i="12"/>
  <c r="K611" i="12" s="1"/>
  <c r="J233" i="12"/>
  <c r="K233" i="12" s="1"/>
  <c r="J379" i="12"/>
  <c r="J179" i="12"/>
  <c r="J205" i="12"/>
  <c r="L205" i="12" s="1"/>
  <c r="J414" i="12"/>
  <c r="K414" i="12" s="1"/>
  <c r="J336" i="12"/>
  <c r="J492" i="12"/>
  <c r="L492" i="12" s="1"/>
  <c r="J432" i="12"/>
  <c r="L432" i="12" s="1"/>
  <c r="J317" i="12"/>
  <c r="K317" i="12" s="1"/>
  <c r="J356" i="12"/>
  <c r="L356" i="12" s="1"/>
  <c r="J623" i="12"/>
  <c r="J372" i="12"/>
  <c r="J309" i="12"/>
  <c r="K309" i="12" s="1"/>
  <c r="J516" i="12"/>
  <c r="L516" i="12" s="1"/>
  <c r="J320" i="12"/>
  <c r="L320" i="12" s="1"/>
  <c r="J278" i="12"/>
  <c r="L278" i="12" s="1"/>
  <c r="J537" i="12"/>
  <c r="L537" i="12" s="1"/>
  <c r="J657" i="12"/>
  <c r="J501" i="12"/>
  <c r="J600" i="12"/>
  <c r="K600" i="12" s="1"/>
  <c r="J682" i="12"/>
  <c r="J460" i="12"/>
  <c r="J348" i="12"/>
  <c r="K348" i="12" s="1"/>
  <c r="J486" i="12"/>
  <c r="K486" i="12" s="1"/>
  <c r="J590" i="12"/>
  <c r="K590" i="12" s="1"/>
  <c r="J620" i="12"/>
  <c r="J223" i="12"/>
  <c r="K223" i="12" s="1"/>
  <c r="J95" i="12"/>
  <c r="L95" i="12" s="1"/>
  <c r="J500" i="12"/>
  <c r="K500" i="12" s="1"/>
  <c r="J442" i="12"/>
  <c r="J701" i="12"/>
  <c r="L701" i="12" s="1"/>
  <c r="J131" i="12"/>
  <c r="J87" i="12"/>
  <c r="K87" i="12" s="1"/>
  <c r="J81" i="12"/>
  <c r="K81" i="12" s="1"/>
  <c r="J566" i="12"/>
  <c r="K566" i="12" s="1"/>
  <c r="J622" i="12"/>
  <c r="J308" i="12"/>
  <c r="K308" i="12" s="1"/>
  <c r="J472" i="12"/>
  <c r="J649" i="12"/>
  <c r="L649" i="12" s="1"/>
  <c r="J610" i="12"/>
  <c r="K610" i="12" s="1"/>
  <c r="J229" i="12"/>
  <c r="L229" i="12" s="1"/>
  <c r="J417" i="12"/>
  <c r="J705" i="12"/>
  <c r="J542" i="12"/>
  <c r="K542" i="12" s="1"/>
  <c r="J423" i="12"/>
  <c r="L423" i="12" s="1"/>
  <c r="J332" i="12"/>
  <c r="L332" i="12" s="1"/>
  <c r="J86" i="12"/>
  <c r="K86" i="12" s="1"/>
  <c r="J124" i="12"/>
  <c r="J715" i="12"/>
  <c r="K715" i="12" s="1"/>
  <c r="J466" i="12"/>
  <c r="J209" i="12"/>
  <c r="L209" i="12" s="1"/>
  <c r="J544" i="12"/>
  <c r="K544" i="12" s="1"/>
  <c r="J237" i="12"/>
  <c r="K237" i="12" s="1"/>
  <c r="J671" i="12"/>
  <c r="K671" i="12" s="1"/>
  <c r="J412" i="12"/>
  <c r="L412" i="12" s="1"/>
  <c r="J662" i="12"/>
  <c r="L662" i="12" s="1"/>
  <c r="J214" i="12"/>
  <c r="L214" i="12" s="1"/>
  <c r="J720" i="12"/>
  <c r="J658" i="12"/>
  <c r="J141" i="12"/>
  <c r="J560" i="12"/>
  <c r="L560" i="12" s="1"/>
  <c r="J79" i="12"/>
  <c r="J598" i="12"/>
  <c r="L598" i="12" s="1"/>
  <c r="J157" i="12"/>
  <c r="J219" i="12"/>
  <c r="K219" i="12" s="1"/>
  <c r="J270" i="12"/>
  <c r="J532" i="12"/>
  <c r="K532" i="12" s="1"/>
  <c r="J504" i="12"/>
  <c r="J175" i="12"/>
  <c r="K175" i="12" s="1"/>
  <c r="J250" i="12"/>
  <c r="J117" i="12"/>
  <c r="L117" i="12" s="1"/>
  <c r="J328" i="12"/>
  <c r="L328" i="12" s="1"/>
  <c r="J445" i="12"/>
  <c r="K445" i="12" s="1"/>
  <c r="J158" i="12"/>
  <c r="J656" i="12"/>
  <c r="K656" i="12" s="1"/>
  <c r="J474" i="12"/>
  <c r="J386" i="12"/>
  <c r="L386" i="12" s="1"/>
  <c r="J653" i="12"/>
  <c r="J199" i="12"/>
  <c r="L199" i="12" s="1"/>
  <c r="J277" i="12"/>
  <c r="L277" i="12" s="1"/>
  <c r="J435" i="12"/>
  <c r="K435" i="12" s="1"/>
  <c r="J168" i="12"/>
  <c r="K168" i="12" s="1"/>
  <c r="F735" i="12"/>
  <c r="D45" i="6" s="1"/>
  <c r="F45" i="6" s="1"/>
  <c r="J629" i="12"/>
  <c r="J392" i="12"/>
  <c r="K392" i="12" s="1"/>
  <c r="J159" i="12"/>
  <c r="J554" i="12"/>
  <c r="L554" i="12" s="1"/>
  <c r="J355" i="12"/>
  <c r="J186" i="12"/>
  <c r="L186" i="12" s="1"/>
  <c r="J543" i="12"/>
  <c r="J709" i="12"/>
  <c r="J362" i="12"/>
  <c r="L362" i="12" s="1"/>
  <c r="J419" i="12"/>
  <c r="L419" i="12" s="1"/>
  <c r="J281" i="12"/>
  <c r="J323" i="12"/>
  <c r="K323" i="12" s="1"/>
  <c r="J519" i="12"/>
  <c r="L519" i="12" s="1"/>
  <c r="J476" i="12"/>
  <c r="J481" i="12"/>
  <c r="K481" i="12" s="1"/>
  <c r="J676" i="12"/>
  <c r="K676" i="12" s="1"/>
  <c r="J400" i="12"/>
  <c r="J376" i="12"/>
  <c r="K376" i="12" s="1"/>
  <c r="J128" i="12"/>
  <c r="K128" i="12" s="1"/>
  <c r="J226" i="12"/>
  <c r="L226" i="12" s="1"/>
  <c r="J212" i="12"/>
  <c r="K212" i="12" s="1"/>
  <c r="J243" i="12"/>
  <c r="L243" i="12" s="1"/>
  <c r="J105" i="12"/>
  <c r="K105" i="12" s="1"/>
  <c r="J180" i="12"/>
  <c r="J96" i="12"/>
  <c r="K96" i="12" s="1"/>
  <c r="J304" i="12"/>
  <c r="L304" i="12" s="1"/>
  <c r="J364" i="12"/>
  <c r="L364" i="12" s="1"/>
  <c r="J588" i="12"/>
  <c r="L588" i="12" s="1"/>
  <c r="J133" i="12"/>
  <c r="J627" i="12"/>
  <c r="K627" i="12" s="1"/>
  <c r="J601" i="12"/>
  <c r="J443" i="12"/>
  <c r="K443" i="12" s="1"/>
  <c r="J641" i="12"/>
  <c r="J89" i="12"/>
  <c r="L89" i="12" s="1"/>
  <c r="J101" i="12"/>
  <c r="K101" i="12" s="1"/>
  <c r="J524" i="12"/>
  <c r="L524" i="12" s="1"/>
  <c r="J191" i="12"/>
  <c r="L191" i="12" s="1"/>
  <c r="J713" i="12"/>
  <c r="L713" i="12" s="1"/>
  <c r="J564" i="12"/>
  <c r="K564" i="12" s="1"/>
  <c r="J702" i="12"/>
  <c r="J723" i="12"/>
  <c r="K723" i="12" s="1"/>
  <c r="J526" i="12"/>
  <c r="K526" i="12" s="1"/>
  <c r="J296" i="12"/>
  <c r="J449" i="12"/>
  <c r="L449" i="12" s="1"/>
  <c r="J254" i="12"/>
  <c r="L254" i="12" s="1"/>
  <c r="J171" i="12"/>
  <c r="K171" i="12" s="1"/>
  <c r="J130" i="12"/>
  <c r="J404" i="12"/>
  <c r="K404" i="12" s="1"/>
  <c r="J618" i="12"/>
  <c r="K618" i="12" s="1"/>
  <c r="J299" i="12"/>
  <c r="J107" i="12"/>
  <c r="J85" i="12"/>
  <c r="L85" i="12" s="1"/>
  <c r="J169" i="12"/>
  <c r="J694" i="12"/>
  <c r="K694" i="12" s="1"/>
  <c r="J602" i="12"/>
  <c r="J385" i="12"/>
  <c r="L385" i="12" s="1"/>
  <c r="J559" i="12"/>
  <c r="K559" i="12" s="1"/>
  <c r="J347" i="12"/>
  <c r="K347" i="12" s="1"/>
  <c r="J594" i="12"/>
  <c r="K594" i="12" s="1"/>
  <c r="J71" i="12"/>
  <c r="L71" i="12" s="1"/>
  <c r="J597" i="12"/>
  <c r="K597" i="12" s="1"/>
  <c r="J383" i="12"/>
  <c r="J711" i="12"/>
  <c r="L711" i="12" s="1"/>
  <c r="J512" i="12"/>
  <c r="J198" i="12"/>
  <c r="J108" i="12"/>
  <c r="L108" i="12" s="1"/>
  <c r="J428" i="12"/>
  <c r="J334" i="12"/>
  <c r="K334" i="12" s="1"/>
  <c r="J207" i="12"/>
  <c r="K207" i="12" s="1"/>
  <c r="J247" i="12"/>
  <c r="K247" i="12" s="1"/>
  <c r="J487" i="12"/>
  <c r="K487" i="12" s="1"/>
  <c r="J222" i="12"/>
  <c r="L222" i="12" s="1"/>
  <c r="J616" i="12"/>
  <c r="K616" i="12" s="1"/>
  <c r="J136" i="12"/>
  <c r="J84" i="12"/>
  <c r="J361" i="12"/>
  <c r="L361" i="12" s="1"/>
  <c r="J301" i="12"/>
  <c r="K301" i="12" s="1"/>
  <c r="J514" i="12"/>
  <c r="L514" i="12" s="1"/>
  <c r="J507" i="12"/>
  <c r="L507" i="12" s="1"/>
  <c r="J411" i="12"/>
  <c r="K411" i="12" s="1"/>
  <c r="J686" i="12"/>
  <c r="J227" i="12"/>
  <c r="L227" i="12" s="1"/>
  <c r="J473" i="12"/>
  <c r="L473" i="12" s="1"/>
  <c r="J330" i="12"/>
  <c r="L330" i="12" s="1"/>
  <c r="J345" i="12"/>
  <c r="K345" i="12" s="1"/>
  <c r="J397" i="12"/>
  <c r="K397" i="12" s="1"/>
  <c r="J352" i="12"/>
  <c r="J310" i="12"/>
  <c r="J431" i="12"/>
  <c r="L431" i="12" s="1"/>
  <c r="J144" i="12"/>
  <c r="J401" i="12"/>
  <c r="K401" i="12" s="1"/>
  <c r="J373" i="12"/>
  <c r="L373" i="12" s="1"/>
  <c r="J735" i="12"/>
  <c r="K735" i="12" s="1"/>
  <c r="J363" i="12"/>
  <c r="L363" i="12" s="1"/>
  <c r="J335" i="12"/>
  <c r="J470" i="12"/>
  <c r="J318" i="12"/>
  <c r="K318" i="12" s="1"/>
  <c r="J639" i="12"/>
  <c r="J266" i="12"/>
  <c r="K266" i="12" s="1"/>
  <c r="J232" i="12"/>
  <c r="K232" i="12" s="1"/>
  <c r="J546" i="12"/>
  <c r="K546" i="12" s="1"/>
  <c r="J523" i="12"/>
  <c r="K523" i="12" s="1"/>
  <c r="J496" i="12"/>
  <c r="L496" i="12" s="1"/>
  <c r="J252" i="12"/>
  <c r="J399" i="12"/>
  <c r="J263" i="12"/>
  <c r="K263" i="12" s="1"/>
  <c r="J350" i="12"/>
  <c r="L350" i="12" s="1"/>
  <c r="J633" i="12"/>
  <c r="L633" i="12" s="1"/>
  <c r="J469" i="12"/>
  <c r="L469" i="12" s="1"/>
  <c r="J728" i="12"/>
  <c r="L728" i="12" s="1"/>
  <c r="J415" i="12"/>
  <c r="J719" i="12"/>
  <c r="L719" i="12" s="1"/>
  <c r="J429" i="12"/>
  <c r="K429" i="12" s="1"/>
  <c r="J292" i="12"/>
  <c r="L292" i="12" s="1"/>
  <c r="J586" i="12"/>
  <c r="K586" i="12" s="1"/>
  <c r="J272" i="12"/>
  <c r="L272" i="12" s="1"/>
  <c r="J674" i="12"/>
  <c r="L674" i="12" s="1"/>
  <c r="J604" i="12"/>
  <c r="J463" i="12"/>
  <c r="J156" i="12"/>
  <c r="J539" i="12"/>
  <c r="L539" i="12" s="1"/>
  <c r="J77" i="12"/>
  <c r="K77" i="12" s="1"/>
  <c r="J106" i="12"/>
  <c r="J451" i="12"/>
  <c r="L451" i="12" s="1"/>
  <c r="J732" i="12"/>
  <c r="L732" i="12" s="1"/>
  <c r="J458" i="12"/>
  <c r="L458" i="12" s="1"/>
  <c r="J663" i="12"/>
  <c r="J535" i="12"/>
  <c r="J203" i="12"/>
  <c r="K203" i="12" s="1"/>
  <c r="J426" i="12"/>
  <c r="K426" i="12" s="1"/>
  <c r="J608" i="12"/>
  <c r="L608" i="12" s="1"/>
  <c r="J94" i="12"/>
  <c r="K94" i="12" s="1"/>
  <c r="J382" i="12"/>
  <c r="K382" i="12" s="1"/>
  <c r="J102" i="12"/>
  <c r="K102" i="12" s="1"/>
  <c r="J692" i="12"/>
  <c r="J557" i="12"/>
  <c r="J290" i="12"/>
  <c r="J575" i="12"/>
  <c r="K575" i="12" s="1"/>
  <c r="J98" i="12"/>
  <c r="K98" i="12" s="1"/>
  <c r="J489" i="12"/>
  <c r="K489" i="12" s="1"/>
  <c r="J480" i="12"/>
  <c r="K480" i="12" s="1"/>
  <c r="J139" i="12"/>
  <c r="K139" i="12" s="1"/>
  <c r="J152" i="12"/>
  <c r="L152" i="12" s="1"/>
  <c r="J213" i="12"/>
  <c r="L213" i="12" s="1"/>
  <c r="J177" i="12"/>
  <c r="K177" i="12" s="1"/>
  <c r="J76" i="12"/>
  <c r="L76" i="12" s="1"/>
  <c r="J109" i="12"/>
  <c r="L109" i="12" s="1"/>
  <c r="J104" i="12"/>
  <c r="L104" i="12" s="1"/>
  <c r="J518" i="12"/>
  <c r="J724" i="12"/>
  <c r="L724" i="12" s="1"/>
  <c r="J228" i="12"/>
  <c r="L228" i="12" s="1"/>
  <c r="J582" i="12"/>
  <c r="K582" i="12" s="1"/>
  <c r="J395" i="12"/>
  <c r="J273" i="12"/>
  <c r="L273" i="12" s="1"/>
  <c r="J591" i="12"/>
  <c r="L591" i="12" s="1"/>
  <c r="J127" i="12"/>
  <c r="L127" i="12" s="1"/>
  <c r="J703" i="12"/>
  <c r="K703" i="12" s="1"/>
  <c r="J70" i="12"/>
  <c r="L70" i="12" s="1"/>
  <c r="J424" i="12"/>
  <c r="J262" i="12"/>
  <c r="L262" i="12" s="1"/>
  <c r="J517" i="12"/>
  <c r="K517" i="12" s="1"/>
  <c r="J550" i="12"/>
  <c r="K550" i="12" s="1"/>
  <c r="J251" i="12"/>
  <c r="J184" i="12"/>
  <c r="K184" i="12" s="1"/>
  <c r="J176" i="12"/>
  <c r="J391" i="12"/>
  <c r="K391" i="12" s="1"/>
  <c r="J499" i="12"/>
  <c r="K499" i="12" s="1"/>
  <c r="J246" i="12"/>
  <c r="K246" i="12" s="1"/>
  <c r="J192" i="12"/>
  <c r="L192" i="12" s="1"/>
  <c r="J708" i="12"/>
  <c r="K708" i="12" s="1"/>
  <c r="J638" i="12"/>
  <c r="L638" i="12" s="1"/>
  <c r="J438" i="12"/>
  <c r="L438" i="12" s="1"/>
  <c r="J403" i="12"/>
  <c r="L403" i="12" s="1"/>
  <c r="J558" i="12"/>
  <c r="K558" i="12" s="1"/>
  <c r="J525" i="12"/>
  <c r="J315" i="12"/>
  <c r="K315" i="12" s="1"/>
  <c r="J447" i="12"/>
  <c r="K447" i="12" s="1"/>
  <c r="J650" i="12"/>
  <c r="K650" i="12" s="1"/>
  <c r="J595" i="12"/>
  <c r="K595" i="12" s="1"/>
  <c r="J97" i="12"/>
  <c r="L97" i="12" s="1"/>
  <c r="J208" i="12"/>
  <c r="L208" i="12" s="1"/>
  <c r="J409" i="12"/>
  <c r="K409" i="12" s="1"/>
  <c r="J651" i="12"/>
  <c r="L651" i="12" s="1"/>
  <c r="K640" i="12"/>
  <c r="L636" i="12"/>
  <c r="K636" i="12"/>
  <c r="K326" i="12"/>
  <c r="L326" i="12"/>
  <c r="K545" i="12"/>
  <c r="L545" i="12"/>
  <c r="K645" i="12"/>
  <c r="L645" i="12"/>
  <c r="K527" i="12" l="1"/>
  <c r="K713" i="12"/>
  <c r="K82" i="12"/>
  <c r="L416" i="12"/>
  <c r="L249" i="12"/>
  <c r="L134" i="12"/>
  <c r="L564" i="12"/>
  <c r="L495" i="12"/>
  <c r="L105" i="12"/>
  <c r="K448" i="12"/>
  <c r="L162" i="12"/>
  <c r="L194" i="12"/>
  <c r="K222" i="12"/>
  <c r="K534" i="12"/>
  <c r="K635" i="12"/>
  <c r="K262" i="12"/>
  <c r="L259" i="12"/>
  <c r="K670" i="12"/>
  <c r="L532" i="12"/>
  <c r="L520" i="12"/>
  <c r="K644" i="12"/>
  <c r="L443" i="12"/>
  <c r="K125" i="12"/>
  <c r="L582" i="12"/>
  <c r="K209" i="12"/>
  <c r="K667" i="12"/>
  <c r="K452" i="12"/>
  <c r="L96" i="12"/>
  <c r="K719" i="12"/>
  <c r="K451" i="12"/>
  <c r="K572" i="12"/>
  <c r="L676" i="12"/>
  <c r="L444" i="12"/>
  <c r="K123" i="12"/>
  <c r="L387" i="12"/>
  <c r="L293" i="12"/>
  <c r="L289" i="12"/>
  <c r="K231" i="12"/>
  <c r="L253" i="12"/>
  <c r="K649" i="12"/>
  <c r="L315" i="12"/>
  <c r="L498" i="12"/>
  <c r="K712" i="12"/>
  <c r="K362" i="12"/>
  <c r="L258" i="12"/>
  <c r="L334" i="12"/>
  <c r="L489" i="12"/>
  <c r="L429" i="12"/>
  <c r="K680" i="12"/>
  <c r="K588" i="12"/>
  <c r="K468" i="12"/>
  <c r="L380" i="12"/>
  <c r="K195" i="12"/>
  <c r="K137" i="12"/>
  <c r="K569" i="12"/>
  <c r="L710" i="12"/>
  <c r="K632" i="12"/>
  <c r="L341" i="12"/>
  <c r="AJ686" i="4"/>
  <c r="AI686" i="4" s="1"/>
  <c r="K192" i="12"/>
  <c r="K690" i="12"/>
  <c r="K647" i="12"/>
  <c r="K596" i="12"/>
  <c r="L427" i="12"/>
  <c r="L401" i="12"/>
  <c r="L280" i="12"/>
  <c r="K324" i="12"/>
  <c r="L307" i="12"/>
  <c r="L143" i="12"/>
  <c r="L580" i="12"/>
  <c r="L329" i="12"/>
  <c r="K71" i="12"/>
  <c r="L689" i="12"/>
  <c r="L295" i="12"/>
  <c r="L475" i="12"/>
  <c r="K354" i="12"/>
  <c r="K85" i="12"/>
  <c r="K116" i="12"/>
  <c r="K530" i="12"/>
  <c r="L671" i="12"/>
  <c r="L562" i="12"/>
  <c r="L660" i="12"/>
  <c r="K244" i="12"/>
  <c r="K325" i="12"/>
  <c r="K598" i="12"/>
  <c r="K151" i="12"/>
  <c r="L388" i="12"/>
  <c r="AN685" i="4"/>
  <c r="AQ685" i="4" s="1"/>
  <c r="AT685" i="4" s="1"/>
  <c r="K733" i="12"/>
  <c r="K204" i="12"/>
  <c r="L654" i="12"/>
  <c r="L579" i="12"/>
  <c r="K492" i="12"/>
  <c r="K449" i="12"/>
  <c r="L297" i="12"/>
  <c r="K718" i="12"/>
  <c r="L589" i="12"/>
  <c r="L698" i="12"/>
  <c r="K199" i="12"/>
  <c r="L735" i="12"/>
  <c r="L646" i="12"/>
  <c r="K73" i="12"/>
  <c r="K360" i="12"/>
  <c r="L396" i="12"/>
  <c r="L248" i="12"/>
  <c r="K551" i="12"/>
  <c r="K283" i="12"/>
  <c r="K431" i="12"/>
  <c r="K265" i="12"/>
  <c r="K516" i="12"/>
  <c r="K97" i="12"/>
  <c r="K197" i="12"/>
  <c r="K634" i="12"/>
  <c r="L509" i="12"/>
  <c r="K608" i="12"/>
  <c r="K469" i="12"/>
  <c r="L677" i="12"/>
  <c r="K320" i="12"/>
  <c r="L351" i="12"/>
  <c r="L342" i="12"/>
  <c r="K361" i="12"/>
  <c r="K321" i="12"/>
  <c r="L264" i="12"/>
  <c r="K673" i="12"/>
  <c r="L369" i="12"/>
  <c r="K201" i="12"/>
  <c r="K117" i="12"/>
  <c r="L148" i="12"/>
  <c r="L699" i="12"/>
  <c r="L184" i="12"/>
  <c r="K591" i="12"/>
  <c r="K109" i="12"/>
  <c r="L721" i="12"/>
  <c r="K732" i="12"/>
  <c r="K482" i="12"/>
  <c r="K573" i="12"/>
  <c r="K418" i="12"/>
  <c r="K226" i="12"/>
  <c r="L323" i="12"/>
  <c r="L433" i="12"/>
  <c r="K513" i="12"/>
  <c r="K170" i="12"/>
  <c r="L497" i="12"/>
  <c r="K95" i="12"/>
  <c r="K697" i="12"/>
  <c r="L216" i="12"/>
  <c r="K688" i="12"/>
  <c r="L609" i="12"/>
  <c r="L541" i="12"/>
  <c r="K189" i="12"/>
  <c r="L398" i="12"/>
  <c r="K211" i="12"/>
  <c r="L574" i="12"/>
  <c r="L600" i="12"/>
  <c r="L663" i="12"/>
  <c r="K663" i="12"/>
  <c r="K678" i="12"/>
  <c r="L678" i="12"/>
  <c r="L584" i="12"/>
  <c r="K584" i="12"/>
  <c r="K316" i="12"/>
  <c r="L316" i="12"/>
  <c r="L75" i="12"/>
  <c r="K75" i="12"/>
  <c r="L696" i="12"/>
  <c r="K696" i="12"/>
  <c r="L692" i="12"/>
  <c r="K692" i="12"/>
  <c r="K578" i="12"/>
  <c r="L578" i="12"/>
  <c r="L193" i="12"/>
  <c r="K193" i="12"/>
  <c r="K294" i="12"/>
  <c r="L294" i="12"/>
  <c r="K664" i="12"/>
  <c r="L664" i="12"/>
  <c r="K238" i="12"/>
  <c r="L238" i="12"/>
  <c r="L379" i="12"/>
  <c r="K379" i="12"/>
  <c r="L476" i="12"/>
  <c r="K476" i="12"/>
  <c r="K367" i="12"/>
  <c r="L367" i="12"/>
  <c r="K338" i="12"/>
  <c r="L338" i="12"/>
  <c r="K410" i="12"/>
  <c r="L410" i="12"/>
  <c r="L349" i="12"/>
  <c r="K349" i="12"/>
  <c r="K507" i="12"/>
  <c r="L176" i="12"/>
  <c r="K176" i="12"/>
  <c r="K90" i="12"/>
  <c r="L90" i="12"/>
  <c r="L268" i="12"/>
  <c r="K268" i="12"/>
  <c r="K149" i="12"/>
  <c r="L149" i="12"/>
  <c r="K536" i="12"/>
  <c r="L536" i="12"/>
  <c r="K269" i="12"/>
  <c r="L269" i="12"/>
  <c r="L607" i="12"/>
  <c r="L714" i="12"/>
  <c r="L69" i="12"/>
  <c r="L66" i="12"/>
  <c r="L648" i="12"/>
  <c r="L462" i="12"/>
  <c r="K687" i="12"/>
  <c r="L687" i="12"/>
  <c r="K604" i="12"/>
  <c r="L604" i="12"/>
  <c r="L311" i="12"/>
  <c r="K311" i="12"/>
  <c r="K522" i="12"/>
  <c r="L522" i="12"/>
  <c r="K169" i="12"/>
  <c r="L169" i="12"/>
  <c r="K157" i="12"/>
  <c r="L157" i="12"/>
  <c r="K585" i="12"/>
  <c r="L585" i="12"/>
  <c r="K479" i="12"/>
  <c r="L479" i="12"/>
  <c r="L455" i="12"/>
  <c r="K455" i="12"/>
  <c r="L525" i="12"/>
  <c r="K525" i="12"/>
  <c r="K161" i="12"/>
  <c r="L161" i="12"/>
  <c r="K91" i="12"/>
  <c r="L91" i="12"/>
  <c r="K424" i="12"/>
  <c r="L424" i="12"/>
  <c r="L383" i="12"/>
  <c r="K383" i="12"/>
  <c r="K173" i="12"/>
  <c r="L173" i="12"/>
  <c r="K727" i="12"/>
  <c r="L727" i="12"/>
  <c r="K202" i="12"/>
  <c r="K241" i="12"/>
  <c r="K131" i="12"/>
  <c r="L131" i="12"/>
  <c r="K494" i="12"/>
  <c r="L494" i="12"/>
  <c r="L114" i="12"/>
  <c r="K114" i="12"/>
  <c r="L129" i="12"/>
  <c r="L150" i="12"/>
  <c r="L485" i="12"/>
  <c r="L681" i="12"/>
  <c r="K540" i="12"/>
  <c r="K491" i="12"/>
  <c r="K456" i="12"/>
  <c r="K190" i="12"/>
  <c r="L577" i="12"/>
  <c r="L178" i="12"/>
  <c r="L481" i="12"/>
  <c r="L168" i="12"/>
  <c r="K261" i="12"/>
  <c r="K704" i="12"/>
  <c r="L146" i="12"/>
  <c r="L726" i="12"/>
  <c r="K335" i="12"/>
  <c r="L335" i="12"/>
  <c r="L406" i="12"/>
  <c r="K406" i="12"/>
  <c r="L88" i="12"/>
  <c r="K88" i="12"/>
  <c r="K242" i="12"/>
  <c r="L242" i="12"/>
  <c r="K538" i="12"/>
  <c r="L538" i="12"/>
  <c r="K271" i="12"/>
  <c r="L487" i="12"/>
  <c r="K518" i="12"/>
  <c r="L518" i="12"/>
  <c r="K133" i="12"/>
  <c r="L133" i="12"/>
  <c r="L355" i="12"/>
  <c r="K355" i="12"/>
  <c r="L124" i="12"/>
  <c r="K124" i="12"/>
  <c r="K174" i="12"/>
  <c r="L174" i="12"/>
  <c r="L730" i="12"/>
  <c r="K730" i="12"/>
  <c r="K408" i="12"/>
  <c r="L408" i="12"/>
  <c r="K70" i="12"/>
  <c r="L267" i="12"/>
  <c r="K120" i="12"/>
  <c r="K695" i="12"/>
  <c r="K467" i="12"/>
  <c r="K152" i="12"/>
  <c r="L478" i="12"/>
  <c r="K593" i="12"/>
  <c r="K228" i="12"/>
  <c r="L102" i="12"/>
  <c r="K288" i="12"/>
  <c r="K214" i="12"/>
  <c r="K375" i="12"/>
  <c r="L359" i="12"/>
  <c r="L397" i="12"/>
  <c r="L224" i="12"/>
  <c r="K659" i="12"/>
  <c r="L164" i="12"/>
  <c r="L94" i="12"/>
  <c r="L142" i="12"/>
  <c r="L218" i="12"/>
  <c r="K390" i="12"/>
  <c r="K115" i="12"/>
  <c r="K524" i="12"/>
  <c r="K412" i="12"/>
  <c r="L314" i="12"/>
  <c r="L86" i="12"/>
  <c r="K303" i="12"/>
  <c r="K552" i="12"/>
  <c r="L606" i="12"/>
  <c r="K330" i="12"/>
  <c r="L348" i="12"/>
  <c r="K291" i="12"/>
  <c r="K438" i="12"/>
  <c r="L595" i="12"/>
  <c r="K104" i="12"/>
  <c r="K531" i="12"/>
  <c r="K272" i="12"/>
  <c r="K633" i="12"/>
  <c r="L187" i="12"/>
  <c r="L374" i="12"/>
  <c r="K554" i="12"/>
  <c r="K605" i="12"/>
  <c r="K683" i="12"/>
  <c r="L592" i="12"/>
  <c r="L232" i="12"/>
  <c r="K373" i="12"/>
  <c r="K701" i="12"/>
  <c r="K300" i="12"/>
  <c r="K206" i="12"/>
  <c r="K488" i="12"/>
  <c r="L353" i="12"/>
  <c r="K127" i="12"/>
  <c r="L172" i="12"/>
  <c r="L612" i="12"/>
  <c r="L336" i="12"/>
  <c r="K336" i="12"/>
  <c r="L126" i="12"/>
  <c r="K126" i="12"/>
  <c r="L282" i="12"/>
  <c r="K282" i="12"/>
  <c r="K515" i="12"/>
  <c r="L515" i="12"/>
  <c r="L251" i="12"/>
  <c r="K251" i="12"/>
  <c r="L653" i="12"/>
  <c r="K653" i="12"/>
  <c r="L327" i="12"/>
  <c r="K327" i="12"/>
  <c r="K378" i="12"/>
  <c r="L378" i="12"/>
  <c r="L511" i="12"/>
  <c r="K511" i="12"/>
  <c r="K107" i="12"/>
  <c r="L107" i="12"/>
  <c r="L250" i="12"/>
  <c r="K250" i="12"/>
  <c r="L442" i="12"/>
  <c r="K442" i="12"/>
  <c r="L613" i="12"/>
  <c r="K613" i="12"/>
  <c r="L394" i="12"/>
  <c r="K394" i="12"/>
  <c r="L731" i="12"/>
  <c r="K731" i="12"/>
  <c r="K563" i="12"/>
  <c r="L563" i="12"/>
  <c r="L389" i="12"/>
  <c r="K389" i="12"/>
  <c r="L183" i="12"/>
  <c r="K183" i="12"/>
  <c r="L437" i="12"/>
  <c r="K437" i="12"/>
  <c r="L72" i="12"/>
  <c r="K72" i="12"/>
  <c r="K344" i="12"/>
  <c r="K686" i="12"/>
  <c r="L686" i="12"/>
  <c r="L474" i="12"/>
  <c r="K474" i="12"/>
  <c r="K306" i="12"/>
  <c r="L306" i="12"/>
  <c r="L556" i="12"/>
  <c r="K556" i="12"/>
  <c r="K506" i="12"/>
  <c r="L506" i="12"/>
  <c r="L381" i="12"/>
  <c r="K381" i="12"/>
  <c r="K122" i="12"/>
  <c r="L122" i="12"/>
  <c r="K631" i="12"/>
  <c r="L631" i="12"/>
  <c r="L668" i="12"/>
  <c r="K668" i="12"/>
  <c r="K707" i="12"/>
  <c r="L707" i="12"/>
  <c r="L630" i="12"/>
  <c r="K630" i="12"/>
  <c r="L393" i="12"/>
  <c r="K393" i="12"/>
  <c r="L234" i="12"/>
  <c r="K234" i="12"/>
  <c r="L471" i="12"/>
  <c r="K471" i="12"/>
  <c r="L510" i="12"/>
  <c r="K510" i="12"/>
  <c r="L725" i="12"/>
  <c r="K725" i="12"/>
  <c r="K493" i="12"/>
  <c r="L493" i="12"/>
  <c r="L461" i="12"/>
  <c r="K461" i="12"/>
  <c r="K450" i="12"/>
  <c r="L450" i="12"/>
  <c r="L377" i="12"/>
  <c r="K377" i="12"/>
  <c r="K628" i="12"/>
  <c r="L628" i="12"/>
  <c r="L603" i="12"/>
  <c r="K603" i="12"/>
  <c r="L84" i="12"/>
  <c r="K84" i="12"/>
  <c r="L508" i="12"/>
  <c r="K508" i="12"/>
  <c r="K484" i="12"/>
  <c r="K99" i="12"/>
  <c r="L144" i="12"/>
  <c r="K144" i="12"/>
  <c r="K682" i="12"/>
  <c r="L682" i="12"/>
  <c r="K439" i="12"/>
  <c r="L439" i="12"/>
  <c r="L337" i="12"/>
  <c r="K332" i="12"/>
  <c r="K557" i="12"/>
  <c r="L557" i="12"/>
  <c r="K310" i="12"/>
  <c r="L310" i="12"/>
  <c r="K623" i="12"/>
  <c r="L623" i="12"/>
  <c r="K642" i="12"/>
  <c r="L642" i="12"/>
  <c r="K220" i="12"/>
  <c r="L220" i="12"/>
  <c r="L132" i="12"/>
  <c r="K132" i="12"/>
  <c r="L421" i="12"/>
  <c r="K421" i="12"/>
  <c r="L384" i="12"/>
  <c r="K384" i="12"/>
  <c r="L313" i="12"/>
  <c r="K313" i="12"/>
  <c r="K465" i="12"/>
  <c r="L465" i="12"/>
  <c r="L285" i="12"/>
  <c r="K285" i="12"/>
  <c r="K235" i="12"/>
  <c r="L235" i="12"/>
  <c r="L521" i="12"/>
  <c r="K521" i="12"/>
  <c r="K684" i="12"/>
  <c r="L684" i="12"/>
  <c r="K615" i="12"/>
  <c r="L615" i="12"/>
  <c r="K402" i="12"/>
  <c r="L402" i="12"/>
  <c r="L153" i="12"/>
  <c r="K153" i="12"/>
  <c r="L734" i="12"/>
  <c r="K734" i="12"/>
  <c r="K428" i="12"/>
  <c r="L428" i="12"/>
  <c r="L625" i="12"/>
  <c r="K625" i="12"/>
  <c r="K140" i="12"/>
  <c r="L140" i="12"/>
  <c r="L371" i="12"/>
  <c r="K371" i="12"/>
  <c r="L92" i="12"/>
  <c r="K92" i="12"/>
  <c r="L425" i="12"/>
  <c r="L407" i="12"/>
  <c r="K299" i="12"/>
  <c r="L299" i="12"/>
  <c r="K239" i="12"/>
  <c r="K366" i="12"/>
  <c r="L399" i="12"/>
  <c r="K399" i="12"/>
  <c r="K198" i="12"/>
  <c r="L198" i="12"/>
  <c r="L400" i="12"/>
  <c r="K400" i="12"/>
  <c r="K245" i="12"/>
  <c r="L535" i="12"/>
  <c r="K535" i="12"/>
  <c r="K470" i="12"/>
  <c r="L470" i="12"/>
  <c r="L180" i="12"/>
  <c r="K180" i="12"/>
  <c r="K528" i="12"/>
  <c r="L528" i="12"/>
  <c r="K637" i="12"/>
  <c r="L637" i="12"/>
  <c r="L586" i="12"/>
  <c r="L619" i="12"/>
  <c r="L308" i="12"/>
  <c r="L457" i="12"/>
  <c r="L135" i="12"/>
  <c r="K113" i="12"/>
  <c r="K385" i="12"/>
  <c r="L463" i="12"/>
  <c r="K463" i="12"/>
  <c r="L158" i="12"/>
  <c r="K158" i="12"/>
  <c r="L417" i="12"/>
  <c r="K417" i="12"/>
  <c r="L83" i="12"/>
  <c r="K83" i="12"/>
  <c r="K581" i="12"/>
  <c r="L581" i="12"/>
  <c r="L368" i="12"/>
  <c r="K368" i="12"/>
  <c r="L67" i="12"/>
  <c r="K67" i="12"/>
  <c r="K729" i="12"/>
  <c r="L729" i="12"/>
  <c r="K106" i="12"/>
  <c r="L106" i="12"/>
  <c r="K281" i="12"/>
  <c r="L281" i="12"/>
  <c r="L472" i="12"/>
  <c r="K472" i="12"/>
  <c r="L279" i="12"/>
  <c r="K279" i="12"/>
  <c r="L302" i="12"/>
  <c r="K302" i="12"/>
  <c r="K639" i="12"/>
  <c r="L639" i="12"/>
  <c r="K440" i="12"/>
  <c r="L440" i="12"/>
  <c r="L138" i="12"/>
  <c r="K138" i="12"/>
  <c r="K505" i="12"/>
  <c r="L505" i="12"/>
  <c r="K188" i="12"/>
  <c r="L652" i="12"/>
  <c r="L395" i="12"/>
  <c r="K395" i="12"/>
  <c r="L629" i="12"/>
  <c r="K629" i="12"/>
  <c r="K622" i="12"/>
  <c r="L622" i="12"/>
  <c r="L691" i="12"/>
  <c r="L156" i="12"/>
  <c r="K156" i="12"/>
  <c r="L702" i="12"/>
  <c r="K702" i="12"/>
  <c r="L709" i="12"/>
  <c r="K709" i="12"/>
  <c r="L658" i="12"/>
  <c r="K658" i="12"/>
  <c r="K501" i="12"/>
  <c r="L501" i="12"/>
  <c r="K331" i="12"/>
  <c r="L331" i="12"/>
  <c r="K555" i="12"/>
  <c r="L555" i="12"/>
  <c r="L98" i="12"/>
  <c r="K339" i="12"/>
  <c r="K352" i="12"/>
  <c r="L352" i="12"/>
  <c r="L602" i="12"/>
  <c r="K602" i="12"/>
  <c r="K601" i="12"/>
  <c r="L601" i="12"/>
  <c r="K466" i="12"/>
  <c r="L466" i="12"/>
  <c r="L657" i="12"/>
  <c r="K657" i="12"/>
  <c r="L568" i="12"/>
  <c r="K568" i="12"/>
  <c r="K78" i="12"/>
  <c r="L78" i="12"/>
  <c r="K276" i="12"/>
  <c r="L276" i="12"/>
  <c r="L675" i="12"/>
  <c r="K675" i="12"/>
  <c r="K672" i="12"/>
  <c r="L672" i="12"/>
  <c r="L679" i="12"/>
  <c r="K679" i="12"/>
  <c r="L447" i="12"/>
  <c r="L101" i="12"/>
  <c r="L571" i="12"/>
  <c r="K74" i="12"/>
  <c r="L221" i="12"/>
  <c r="L599" i="12"/>
  <c r="L436" i="12"/>
  <c r="K296" i="12"/>
  <c r="L296" i="12"/>
  <c r="L159" i="12"/>
  <c r="K159" i="12"/>
  <c r="L460" i="12"/>
  <c r="K460" i="12"/>
  <c r="L182" i="12"/>
  <c r="K182" i="12"/>
  <c r="L240" i="12"/>
  <c r="K240" i="12"/>
  <c r="L290" i="12"/>
  <c r="K290" i="12"/>
  <c r="L141" i="12"/>
  <c r="K141" i="12"/>
  <c r="K346" i="12"/>
  <c r="K548" i="12"/>
  <c r="K252" i="12"/>
  <c r="L252" i="12"/>
  <c r="K512" i="12"/>
  <c r="L512" i="12"/>
  <c r="L477" i="12"/>
  <c r="K477" i="12"/>
  <c r="L453" i="12"/>
  <c r="K453" i="12"/>
  <c r="L246" i="12"/>
  <c r="L420" i="12"/>
  <c r="L128" i="12"/>
  <c r="L594" i="12"/>
  <c r="L543" i="12"/>
  <c r="K543" i="12"/>
  <c r="L720" i="12"/>
  <c r="K720" i="12"/>
  <c r="K620" i="12"/>
  <c r="L620" i="12"/>
  <c r="L256" i="12"/>
  <c r="K256" i="12"/>
  <c r="K587" i="12"/>
  <c r="L587" i="12"/>
  <c r="K181" i="12"/>
  <c r="L181" i="12"/>
  <c r="K643" i="12"/>
  <c r="L643" i="12"/>
  <c r="L215" i="12"/>
  <c r="K215" i="12"/>
  <c r="K319" i="12"/>
  <c r="K121" i="12"/>
  <c r="K147" i="12"/>
  <c r="L203" i="12"/>
  <c r="K364" i="12"/>
  <c r="H735" i="12"/>
  <c r="D44" i="6" s="1"/>
  <c r="F44" i="6" s="1"/>
  <c r="L656" i="12"/>
  <c r="L542" i="12"/>
  <c r="K165" i="12"/>
  <c r="K110" i="12"/>
  <c r="L81" i="12"/>
  <c r="L499" i="12"/>
  <c r="L517" i="12"/>
  <c r="K230" i="12"/>
  <c r="L166" i="12"/>
  <c r="K213" i="12"/>
  <c r="K490" i="12"/>
  <c r="L103" i="12"/>
  <c r="K496" i="12"/>
  <c r="K356" i="12"/>
  <c r="K236" i="12"/>
  <c r="L717" i="12"/>
  <c r="L561" i="12"/>
  <c r="K446" i="12"/>
  <c r="K225" i="12"/>
  <c r="K565" i="12"/>
  <c r="K93" i="12"/>
  <c r="L544" i="12"/>
  <c r="K255" i="12"/>
  <c r="L154" i="12"/>
  <c r="L163" i="12"/>
  <c r="L529" i="12"/>
  <c r="L566" i="12"/>
  <c r="L617" i="12"/>
  <c r="K473" i="12"/>
  <c r="L549" i="12"/>
  <c r="L411" i="12"/>
  <c r="K365" i="12"/>
  <c r="K286" i="12"/>
  <c r="L404" i="12"/>
  <c r="L79" i="12"/>
  <c r="K79" i="12"/>
  <c r="L287" i="12"/>
  <c r="K287" i="12"/>
  <c r="L666" i="12"/>
  <c r="K666" i="12"/>
  <c r="L136" i="12"/>
  <c r="K136" i="12"/>
  <c r="K665" i="12"/>
  <c r="L665" i="12"/>
  <c r="L217" i="12"/>
  <c r="K614" i="12"/>
  <c r="K641" i="12"/>
  <c r="L641" i="12"/>
  <c r="L504" i="12"/>
  <c r="K504" i="12"/>
  <c r="K372" i="12"/>
  <c r="L372" i="12"/>
  <c r="L177" i="12"/>
  <c r="K705" i="12"/>
  <c r="L705" i="12"/>
  <c r="L179" i="12"/>
  <c r="K179" i="12"/>
  <c r="K669" i="12"/>
  <c r="L669" i="12"/>
  <c r="L340" i="12"/>
  <c r="K340" i="12"/>
  <c r="K503" i="12"/>
  <c r="L503" i="12"/>
  <c r="L559" i="12"/>
  <c r="K722" i="12"/>
  <c r="K415" i="12"/>
  <c r="L415" i="12"/>
  <c r="K130" i="12"/>
  <c r="L130" i="12"/>
  <c r="L270" i="12"/>
  <c r="K270" i="12"/>
  <c r="L716" i="12"/>
  <c r="K716" i="12"/>
  <c r="L322" i="12"/>
  <c r="K322" i="12"/>
  <c r="K118" i="12"/>
  <c r="L118" i="12"/>
  <c r="K257" i="12"/>
  <c r="L257" i="12"/>
  <c r="L405" i="12"/>
  <c r="K405" i="12"/>
  <c r="L454" i="12"/>
  <c r="L693" i="12"/>
  <c r="K185" i="12"/>
  <c r="L266" i="12"/>
  <c r="K651" i="12"/>
  <c r="L100" i="12"/>
  <c r="K638" i="12"/>
  <c r="L464" i="12"/>
  <c r="K370" i="12"/>
  <c r="K80" i="12"/>
  <c r="K502" i="12"/>
  <c r="K621" i="12"/>
  <c r="K350" i="12"/>
  <c r="L723" i="12"/>
  <c r="K155" i="12"/>
  <c r="K533" i="12"/>
  <c r="K711" i="12"/>
  <c r="K576" i="12"/>
  <c r="K160" i="12"/>
  <c r="L223" i="12"/>
  <c r="K275" i="12"/>
  <c r="K626" i="12"/>
  <c r="L626" i="12"/>
  <c r="L700" i="12"/>
  <c r="K700" i="12"/>
  <c r="L441" i="12"/>
  <c r="L145" i="12"/>
  <c r="L435" i="12"/>
  <c r="L409" i="12"/>
  <c r="K403" i="12"/>
  <c r="L139" i="12"/>
  <c r="L523" i="12"/>
  <c r="K284" i="12"/>
  <c r="K432" i="12"/>
  <c r="L111" i="12"/>
  <c r="K243" i="12"/>
  <c r="K328" i="12"/>
  <c r="K167" i="12"/>
  <c r="L247" i="12"/>
  <c r="L661" i="12"/>
  <c r="L233" i="12"/>
  <c r="L333" i="12"/>
  <c r="K357" i="12"/>
  <c r="L171" i="12"/>
  <c r="K229" i="12"/>
  <c r="K483" i="12"/>
  <c r="L486" i="12"/>
  <c r="K514" i="12"/>
  <c r="L422" i="12"/>
  <c r="K706" i="12"/>
  <c r="L391" i="12"/>
  <c r="L567" i="12"/>
  <c r="K519" i="12"/>
  <c r="L219" i="12"/>
  <c r="K254" i="12"/>
  <c r="L358" i="12"/>
  <c r="L597" i="12"/>
  <c r="K343" i="12"/>
  <c r="L200" i="12"/>
  <c r="K553" i="12"/>
  <c r="K186" i="12"/>
  <c r="K662" i="12"/>
  <c r="K278" i="12"/>
  <c r="L312" i="12"/>
  <c r="K430" i="12"/>
  <c r="L610" i="12"/>
  <c r="K363" i="12"/>
  <c r="L87" i="12"/>
  <c r="K434" i="12"/>
  <c r="L345" i="12"/>
  <c r="K537" i="12"/>
  <c r="K196" i="12"/>
  <c r="K298" i="12"/>
  <c r="L382" i="12"/>
  <c r="K458" i="12"/>
  <c r="L112" i="12"/>
  <c r="K191" i="12"/>
  <c r="L703" i="12"/>
  <c r="K728" i="12"/>
  <c r="L627" i="12"/>
  <c r="K277" i="12"/>
  <c r="K274" i="12"/>
  <c r="K208" i="12"/>
  <c r="L558" i="12"/>
  <c r="K724" i="12"/>
  <c r="L480" i="12"/>
  <c r="L546" i="12"/>
  <c r="K570" i="12"/>
  <c r="L317" i="12"/>
  <c r="L611" i="12"/>
  <c r="K413" i="12"/>
  <c r="L212" i="12"/>
  <c r="L459" i="12"/>
  <c r="L445" i="12"/>
  <c r="L715" i="12"/>
  <c r="L207" i="12"/>
  <c r="L624" i="12"/>
  <c r="L694" i="12"/>
  <c r="L590" i="12"/>
  <c r="K68" i="12"/>
  <c r="L301" i="12"/>
  <c r="L305" i="12"/>
  <c r="K674" i="12"/>
  <c r="L210" i="12"/>
  <c r="K539" i="12"/>
  <c r="K583" i="12"/>
  <c r="L526" i="12"/>
  <c r="K89" i="12"/>
  <c r="K304" i="12"/>
  <c r="L392" i="12"/>
  <c r="L376" i="12"/>
  <c r="L318" i="12"/>
  <c r="L655" i="12"/>
  <c r="L414" i="12"/>
  <c r="L347" i="12"/>
  <c r="K386" i="12"/>
  <c r="L175" i="12"/>
  <c r="K560" i="12"/>
  <c r="L237" i="12"/>
  <c r="K423" i="12"/>
  <c r="L618" i="12"/>
  <c r="L500" i="12"/>
  <c r="K227" i="12"/>
  <c r="L616" i="12"/>
  <c r="K119" i="12"/>
  <c r="T350" i="4"/>
  <c r="X350" i="4" s="1"/>
  <c r="AE349" i="4"/>
  <c r="AD536" i="15"/>
  <c r="L650" i="12"/>
  <c r="L708" i="12"/>
  <c r="L550" i="12"/>
  <c r="K273" i="12"/>
  <c r="K76" i="12"/>
  <c r="L575" i="12"/>
  <c r="L426" i="12"/>
  <c r="L77" i="12"/>
  <c r="K292" i="12"/>
  <c r="L263" i="12"/>
  <c r="K205" i="12"/>
  <c r="K260" i="12"/>
  <c r="K108" i="12"/>
  <c r="L685" i="12"/>
  <c r="L309" i="12"/>
  <c r="K547" i="12"/>
  <c r="K419" i="12"/>
  <c r="AM686" i="4" l="1"/>
  <c r="AN686" i="4" s="1"/>
  <c r="AQ686" i="4" s="1"/>
  <c r="AT686" i="4" s="1"/>
  <c r="AF502" i="15"/>
  <c r="D42" i="6"/>
  <c r="F42" i="6" s="1"/>
  <c r="D43" i="6"/>
  <c r="F43" i="6" s="1"/>
  <c r="D46" i="6"/>
  <c r="F46" i="6" s="1"/>
  <c r="Y350" i="4"/>
  <c r="AB350" i="4" s="1"/>
  <c r="U351" i="4"/>
  <c r="W351" i="4"/>
  <c r="Z351" i="4" s="1"/>
  <c r="AA351" i="4" s="1"/>
  <c r="AL687" i="4"/>
  <c r="AO687" i="4" s="1"/>
  <c r="AP687" i="4" s="1"/>
  <c r="AF523" i="15" l="1"/>
  <c r="AJ687" i="4"/>
  <c r="AI687" i="4" s="1"/>
  <c r="AM687" i="4" s="1"/>
  <c r="AJ688" i="4" s="1"/>
  <c r="D47" i="6"/>
  <c r="F47" i="6" s="1"/>
  <c r="T351" i="4"/>
  <c r="X351" i="4" s="1"/>
  <c r="AE350" i="4"/>
  <c r="AD555" i="15"/>
  <c r="W352" i="4" l="1"/>
  <c r="Z352" i="4" s="1"/>
  <c r="AA352" i="4" s="1"/>
  <c r="Y351" i="4"/>
  <c r="AB351" i="4" s="1"/>
  <c r="U352" i="4"/>
  <c r="T352" i="4" s="1"/>
  <c r="X352" i="4" s="1"/>
  <c r="AN687" i="4"/>
  <c r="AQ687" i="4" s="1"/>
  <c r="AL688" i="4"/>
  <c r="AO688" i="4" s="1"/>
  <c r="AP688" i="4" s="1"/>
  <c r="U353" i="4" l="1"/>
  <c r="Y352" i="4"/>
  <c r="AB352" i="4" s="1"/>
  <c r="W353" i="4"/>
  <c r="Z353" i="4" s="1"/>
  <c r="AA353" i="4" s="1"/>
  <c r="AE351" i="4"/>
  <c r="AD575" i="15"/>
  <c r="AT687" i="4"/>
  <c r="AF546" i="15"/>
  <c r="AI688" i="4"/>
  <c r="AM688" i="4" s="1"/>
  <c r="AJ689" i="4" s="1"/>
  <c r="AE352" i="4" l="1"/>
  <c r="AD593" i="15"/>
  <c r="T353" i="4"/>
  <c r="X353" i="4" s="1"/>
  <c r="AN688" i="4"/>
  <c r="AQ688" i="4" s="1"/>
  <c r="AL689" i="4"/>
  <c r="AO689" i="4" s="1"/>
  <c r="AP689" i="4" s="1"/>
  <c r="AT688" i="4" l="1"/>
  <c r="AF541" i="15"/>
  <c r="U354" i="4"/>
  <c r="Y353" i="4"/>
  <c r="AB353" i="4" s="1"/>
  <c r="W354" i="4"/>
  <c r="Z354" i="4" s="1"/>
  <c r="AA354" i="4" s="1"/>
  <c r="AI689" i="4"/>
  <c r="AM689" i="4" s="1"/>
  <c r="AJ690" i="4" s="1"/>
  <c r="T354" i="4" l="1"/>
  <c r="X354" i="4" s="1"/>
  <c r="W355" i="4" s="1"/>
  <c r="Z355" i="4" s="1"/>
  <c r="AA355" i="4" s="1"/>
  <c r="AE353" i="4"/>
  <c r="AD565" i="15"/>
  <c r="AL690" i="4"/>
  <c r="AO690" i="4" s="1"/>
  <c r="AP690" i="4" s="1"/>
  <c r="AN689" i="4"/>
  <c r="AQ689" i="4" s="1"/>
  <c r="U355" i="4" l="1"/>
  <c r="T355" i="4" s="1"/>
  <c r="Y354" i="4"/>
  <c r="AB354" i="4" s="1"/>
  <c r="AE354" i="4" s="1"/>
  <c r="AT689" i="4"/>
  <c r="AF558" i="15"/>
  <c r="AI690" i="4"/>
  <c r="AM690" i="4" s="1"/>
  <c r="AN690" i="4" s="1"/>
  <c r="AQ690" i="4" s="1"/>
  <c r="AD578" i="15" l="1"/>
  <c r="X355" i="4"/>
  <c r="U356" i="4" s="1"/>
  <c r="AT690" i="4"/>
  <c r="AF127" i="15"/>
  <c r="AL691" i="4"/>
  <c r="AO691" i="4" s="1"/>
  <c r="AP691" i="4" s="1"/>
  <c r="AJ691" i="4"/>
  <c r="AI691" i="4" l="1"/>
  <c r="AM691" i="4" s="1"/>
  <c r="AJ692" i="4" s="1"/>
  <c r="W356" i="4"/>
  <c r="Z356" i="4" s="1"/>
  <c r="AA356" i="4" s="1"/>
  <c r="Y355" i="4"/>
  <c r="AB355" i="4" s="1"/>
  <c r="AL692" i="4" l="1"/>
  <c r="AO692" i="4" s="1"/>
  <c r="AP692" i="4" s="1"/>
  <c r="AN691" i="4"/>
  <c r="AQ691" i="4" s="1"/>
  <c r="AT691" i="4" s="1"/>
  <c r="AE355" i="4"/>
  <c r="AD598" i="15"/>
  <c r="T356" i="4"/>
  <c r="X356" i="4" s="1"/>
  <c r="AI692" i="4" l="1"/>
  <c r="AM692" i="4" s="1"/>
  <c r="AJ693" i="4" s="1"/>
  <c r="AF251" i="15"/>
  <c r="W357" i="4"/>
  <c r="Z357" i="4" s="1"/>
  <c r="AA357" i="4" s="1"/>
  <c r="U357" i="4"/>
  <c r="Y356" i="4"/>
  <c r="AB356" i="4" s="1"/>
  <c r="AL693" i="4" l="1"/>
  <c r="AO693" i="4" s="1"/>
  <c r="AP693" i="4" s="1"/>
  <c r="T357" i="4"/>
  <c r="X357" i="4" s="1"/>
  <c r="Y357" i="4" s="1"/>
  <c r="AB357" i="4" s="1"/>
  <c r="AN692" i="4"/>
  <c r="AQ692" i="4" s="1"/>
  <c r="AT692" i="4" s="1"/>
  <c r="AE356" i="4"/>
  <c r="AD382" i="15"/>
  <c r="AI693" i="4" l="1"/>
  <c r="W358" i="4"/>
  <c r="Z358" i="4" s="1"/>
  <c r="AA358" i="4" s="1"/>
  <c r="U358" i="4"/>
  <c r="AM693" i="4"/>
  <c r="AL694" i="4" s="1"/>
  <c r="AO694" i="4" s="1"/>
  <c r="AP694" i="4" s="1"/>
  <c r="AF386" i="15"/>
  <c r="T358" i="4"/>
  <c r="X358" i="4" s="1"/>
  <c r="AD523" i="15"/>
  <c r="AE357" i="4"/>
  <c r="AJ694" i="4" l="1"/>
  <c r="AI694" i="4" s="1"/>
  <c r="AN693" i="4"/>
  <c r="AQ693" i="4" s="1"/>
  <c r="AT693" i="4" s="1"/>
  <c r="Y358" i="4"/>
  <c r="AB358" i="4" s="1"/>
  <c r="W359" i="4"/>
  <c r="Z359" i="4" s="1"/>
  <c r="AA359" i="4" s="1"/>
  <c r="U359" i="4"/>
  <c r="AM694" i="4" l="1"/>
  <c r="AN694" i="4" s="1"/>
  <c r="AQ694" i="4" s="1"/>
  <c r="AF403" i="15"/>
  <c r="T359" i="4"/>
  <c r="X359" i="4" s="1"/>
  <c r="U360" i="4" s="1"/>
  <c r="AE358" i="4"/>
  <c r="AD541" i="15"/>
  <c r="AJ695" i="4" l="1"/>
  <c r="AL695" i="4"/>
  <c r="AO695" i="4" s="1"/>
  <c r="AP695" i="4" s="1"/>
  <c r="Y359" i="4"/>
  <c r="AB359" i="4" s="1"/>
  <c r="AD34" i="15" s="1"/>
  <c r="W360" i="4"/>
  <c r="Z360" i="4" s="1"/>
  <c r="AA360" i="4" s="1"/>
  <c r="AE359" i="4"/>
  <c r="AT694" i="4"/>
  <c r="AF388" i="15"/>
  <c r="AI695" i="4"/>
  <c r="AM695" i="4" s="1"/>
  <c r="AL696" i="4" s="1"/>
  <c r="AO696" i="4" s="1"/>
  <c r="AP696" i="4" s="1"/>
  <c r="T360" i="4" l="1"/>
  <c r="X360" i="4" s="1"/>
  <c r="U361" i="4" s="1"/>
  <c r="AJ696" i="4"/>
  <c r="AI696" i="4" s="1"/>
  <c r="AN695" i="4"/>
  <c r="AQ695" i="4" s="1"/>
  <c r="W361" i="4" l="1"/>
  <c r="Z361" i="4" s="1"/>
  <c r="AA361" i="4" s="1"/>
  <c r="Y360" i="4"/>
  <c r="AB360" i="4" s="1"/>
  <c r="AD422" i="15" s="1"/>
  <c r="T361" i="4"/>
  <c r="X361" i="4" s="1"/>
  <c r="AM696" i="4"/>
  <c r="AN696" i="4" s="1"/>
  <c r="AQ696" i="4" s="1"/>
  <c r="AF254" i="15" s="1"/>
  <c r="W362" i="4"/>
  <c r="Z362" i="4" s="1"/>
  <c r="AA362" i="4" s="1"/>
  <c r="U362" i="4"/>
  <c r="T362" i="4" s="1"/>
  <c r="Y361" i="4"/>
  <c r="AB361" i="4" s="1"/>
  <c r="AE360" i="4"/>
  <c r="AT695" i="4"/>
  <c r="AF83" i="15"/>
  <c r="AJ697" i="4" l="1"/>
  <c r="X362" i="4"/>
  <c r="U363" i="4" s="1"/>
  <c r="AT696" i="4"/>
  <c r="AL697" i="4"/>
  <c r="AO697" i="4" s="1"/>
  <c r="AP697" i="4" s="1"/>
  <c r="AE361" i="4"/>
  <c r="AD444" i="15"/>
  <c r="W363" i="4" l="1"/>
  <c r="Z363" i="4" s="1"/>
  <c r="AA363" i="4" s="1"/>
  <c r="Y362" i="4"/>
  <c r="AB362" i="4" s="1"/>
  <c r="T363" i="4"/>
  <c r="X363" i="4" s="1"/>
  <c r="U364" i="4" s="1"/>
  <c r="AI697" i="4"/>
  <c r="AM697" i="4" s="1"/>
  <c r="AD48" i="15" l="1"/>
  <c r="AE362" i="4"/>
  <c r="AL698" i="4"/>
  <c r="AO698" i="4" s="1"/>
  <c r="AP698" i="4" s="1"/>
  <c r="AN697" i="4"/>
  <c r="AQ697" i="4" s="1"/>
  <c r="AJ698" i="4"/>
  <c r="AI698" i="4" s="1"/>
  <c r="AM698" i="4" s="1"/>
  <c r="AN698" i="4" s="1"/>
  <c r="AQ698" i="4" s="1"/>
  <c r="AT698" i="4" s="1"/>
  <c r="W364" i="4"/>
  <c r="Z364" i="4" s="1"/>
  <c r="AA364" i="4" s="1"/>
  <c r="Y363" i="4"/>
  <c r="AB363" i="4" s="1"/>
  <c r="AE363" i="4" l="1"/>
  <c r="AD329" i="15"/>
  <c r="AT697" i="4"/>
  <c r="AF292" i="15"/>
  <c r="AL699" i="4"/>
  <c r="AO699" i="4" s="1"/>
  <c r="AP699" i="4" s="1"/>
  <c r="AJ699" i="4"/>
  <c r="AI699" i="4" s="1"/>
  <c r="AM699" i="4" s="1"/>
  <c r="T364" i="4"/>
  <c r="X364" i="4" s="1"/>
  <c r="AF308" i="15"/>
  <c r="Y364" i="4" l="1"/>
  <c r="AB364" i="4" s="1"/>
  <c r="U365" i="4"/>
  <c r="W365" i="4"/>
  <c r="Z365" i="4" s="1"/>
  <c r="AA365" i="4" s="1"/>
  <c r="AL700" i="4"/>
  <c r="AO700" i="4" s="1"/>
  <c r="AP700" i="4" s="1"/>
  <c r="AJ700" i="4"/>
  <c r="AN699" i="4"/>
  <c r="AQ699" i="4" s="1"/>
  <c r="AI700" i="4" l="1"/>
  <c r="AM700" i="4" s="1"/>
  <c r="AJ701" i="4" s="1"/>
  <c r="T365" i="4"/>
  <c r="X365" i="4" s="1"/>
  <c r="AE364" i="4"/>
  <c r="AD354" i="15"/>
  <c r="AT699" i="4"/>
  <c r="AF336" i="15"/>
  <c r="AL701" i="4" l="1"/>
  <c r="AO701" i="4" s="1"/>
  <c r="AP701" i="4" s="1"/>
  <c r="AN700" i="4"/>
  <c r="AQ700" i="4" s="1"/>
  <c r="AT700" i="4" s="1"/>
  <c r="U366" i="4"/>
  <c r="W366" i="4"/>
  <c r="Z366" i="4" s="1"/>
  <c r="AA366" i="4" s="1"/>
  <c r="Y365" i="4"/>
  <c r="AB365" i="4" s="1"/>
  <c r="AI701" i="4" l="1"/>
  <c r="AM701" i="4" s="1"/>
  <c r="AN701" i="4" s="1"/>
  <c r="AQ701" i="4" s="1"/>
  <c r="AF261" i="15"/>
  <c r="AE365" i="4"/>
  <c r="AD13" i="15"/>
  <c r="T366" i="4"/>
  <c r="X366" i="4" s="1"/>
  <c r="AL702" i="4" l="1"/>
  <c r="AO702" i="4" s="1"/>
  <c r="AP702" i="4" s="1"/>
  <c r="AJ702" i="4"/>
  <c r="AI702" i="4" s="1"/>
  <c r="AM702" i="4" s="1"/>
  <c r="AN702" i="4" s="1"/>
  <c r="AQ702" i="4" s="1"/>
  <c r="AT702" i="4" s="1"/>
  <c r="AT701" i="4"/>
  <c r="AF92" i="15"/>
  <c r="W367" i="4"/>
  <c r="Z367" i="4" s="1"/>
  <c r="AA367" i="4" s="1"/>
  <c r="Y366" i="4"/>
  <c r="AB366" i="4" s="1"/>
  <c r="U367" i="4"/>
  <c r="AJ703" i="4" l="1"/>
  <c r="AL703" i="4"/>
  <c r="AO703" i="4" s="1"/>
  <c r="AP703" i="4" s="1"/>
  <c r="AF281" i="15"/>
  <c r="T367" i="4"/>
  <c r="X367" i="4" s="1"/>
  <c r="W368" i="4" s="1"/>
  <c r="Z368" i="4" s="1"/>
  <c r="AA368" i="4" s="1"/>
  <c r="AE366" i="4"/>
  <c r="AD272" i="15"/>
  <c r="AI703" i="4" l="1"/>
  <c r="AM703" i="4" s="1"/>
  <c r="AN703" i="4" s="1"/>
  <c r="AQ703" i="4" s="1"/>
  <c r="U368" i="4"/>
  <c r="T368" i="4" s="1"/>
  <c r="Y367" i="4"/>
  <c r="AB367" i="4" s="1"/>
  <c r="X368" i="4"/>
  <c r="U369" i="4" s="1"/>
  <c r="AL704" i="4"/>
  <c r="AO704" i="4" s="1"/>
  <c r="AP704" i="4" s="1"/>
  <c r="AJ704" i="4"/>
  <c r="AI704" i="4" s="1"/>
  <c r="AM704" i="4" s="1"/>
  <c r="AT703" i="4"/>
  <c r="AF293" i="15"/>
  <c r="AD275" i="15" l="1"/>
  <c r="AE367" i="4"/>
  <c r="Y368" i="4"/>
  <c r="AB368" i="4" s="1"/>
  <c r="AE368" i="4" s="1"/>
  <c r="W369" i="4"/>
  <c r="Z369" i="4" s="1"/>
  <c r="AA369" i="4" s="1"/>
  <c r="AJ705" i="4"/>
  <c r="AN704" i="4"/>
  <c r="AQ704" i="4" s="1"/>
  <c r="AL705" i="4"/>
  <c r="AO705" i="4" s="1"/>
  <c r="AP705" i="4" s="1"/>
  <c r="AD228" i="15" l="1"/>
  <c r="T369" i="4"/>
  <c r="X369" i="4" s="1"/>
  <c r="W370" i="4" s="1"/>
  <c r="Z370" i="4" s="1"/>
  <c r="AA370" i="4" s="1"/>
  <c r="AT704" i="4"/>
  <c r="AF309" i="15"/>
  <c r="AI705" i="4"/>
  <c r="AM705" i="4" s="1"/>
  <c r="U370" i="4" l="1"/>
  <c r="T370" i="4" s="1"/>
  <c r="Y369" i="4"/>
  <c r="AB369" i="4" s="1"/>
  <c r="AD263" i="15" s="1"/>
  <c r="AN705" i="4"/>
  <c r="AQ705" i="4" s="1"/>
  <c r="AJ706" i="4"/>
  <c r="AL706" i="4"/>
  <c r="AO706" i="4" s="1"/>
  <c r="AP706" i="4" s="1"/>
  <c r="AE369" i="4" l="1"/>
  <c r="X370" i="4"/>
  <c r="W371" i="4" s="1"/>
  <c r="Z371" i="4" s="1"/>
  <c r="AT705" i="4"/>
  <c r="AF334" i="15"/>
  <c r="AI706" i="4"/>
  <c r="AM706" i="4" s="1"/>
  <c r="U371" i="4" l="1"/>
  <c r="Y370" i="4"/>
  <c r="AB370" i="4" s="1"/>
  <c r="AE370" i="4"/>
  <c r="AD256" i="15"/>
  <c r="AL707" i="4"/>
  <c r="AO707" i="4" s="1"/>
  <c r="AP707" i="4" s="1"/>
  <c r="AN706" i="4"/>
  <c r="AQ706" i="4" s="1"/>
  <c r="AJ707" i="4"/>
  <c r="AI707" i="4" s="1"/>
  <c r="AA371" i="4"/>
  <c r="T371" i="4"/>
  <c r="X371" i="4" l="1"/>
  <c r="AT706" i="4"/>
  <c r="AF363" i="15"/>
  <c r="AM707" i="4"/>
  <c r="AJ708" i="4" s="1"/>
  <c r="W372" i="4"/>
  <c r="Z372" i="4" s="1"/>
  <c r="AA372" i="4" s="1"/>
  <c r="U372" i="4"/>
  <c r="Y371" i="4"/>
  <c r="AB371" i="4" s="1"/>
  <c r="AE371" i="4" l="1"/>
  <c r="AD260" i="15"/>
  <c r="AN707" i="4"/>
  <c r="AQ707" i="4" s="1"/>
  <c r="AL708" i="4"/>
  <c r="AO708" i="4" s="1"/>
  <c r="AP708" i="4" s="1"/>
  <c r="T372" i="4"/>
  <c r="X372" i="4" s="1"/>
  <c r="W373" i="4" s="1"/>
  <c r="Z373" i="4" s="1"/>
  <c r="AT707" i="4" l="1"/>
  <c r="AF383" i="15"/>
  <c r="AI708" i="4"/>
  <c r="AM708" i="4" s="1"/>
  <c r="AN708" i="4" s="1"/>
  <c r="AQ708" i="4" s="1"/>
  <c r="U373" i="4"/>
  <c r="T373" i="4" s="1"/>
  <c r="Y372" i="4"/>
  <c r="AB372" i="4" s="1"/>
  <c r="AA373" i="4"/>
  <c r="AL709" i="4" l="1"/>
  <c r="AO709" i="4" s="1"/>
  <c r="AP709" i="4" s="1"/>
  <c r="AE372" i="4"/>
  <c r="AD21" i="15"/>
  <c r="X373" i="4"/>
  <c r="W374" i="4" s="1"/>
  <c r="Z374" i="4" s="1"/>
  <c r="AA374" i="4" s="1"/>
  <c r="AT708" i="4"/>
  <c r="AF407" i="15"/>
  <c r="AJ709" i="4"/>
  <c r="AI709" i="4" l="1"/>
  <c r="AM709" i="4" s="1"/>
  <c r="AL710" i="4" s="1"/>
  <c r="AO710" i="4" s="1"/>
  <c r="AP710" i="4" s="1"/>
  <c r="Y373" i="4"/>
  <c r="AB373" i="4" s="1"/>
  <c r="AD235" i="15" s="1"/>
  <c r="U374" i="4"/>
  <c r="T374" i="4" s="1"/>
  <c r="AN709" i="4" l="1"/>
  <c r="AQ709" i="4" s="1"/>
  <c r="AJ710" i="4"/>
  <c r="X374" i="4"/>
  <c r="Y374" i="4" s="1"/>
  <c r="AB374" i="4" s="1"/>
  <c r="AD35" i="15" s="1"/>
  <c r="AE373" i="4"/>
  <c r="AT709" i="4"/>
  <c r="AF432" i="15"/>
  <c r="AI710" i="4"/>
  <c r="AM710" i="4" s="1"/>
  <c r="W375" i="4" l="1"/>
  <c r="Z375" i="4" s="1"/>
  <c r="AA375" i="4" s="1"/>
  <c r="U375" i="4"/>
  <c r="AE374" i="4"/>
  <c r="AJ711" i="4"/>
  <c r="AL711" i="4"/>
  <c r="AO711" i="4" s="1"/>
  <c r="AP711" i="4" s="1"/>
  <c r="AN710" i="4"/>
  <c r="AQ710" i="4" s="1"/>
  <c r="T375" i="4" l="1"/>
  <c r="X375" i="4" s="1"/>
  <c r="U376" i="4" s="1"/>
  <c r="AT710" i="4"/>
  <c r="AF455" i="15"/>
  <c r="Y375" i="4"/>
  <c r="AB375" i="4" s="1"/>
  <c r="W376" i="4"/>
  <c r="T376" i="4" s="1"/>
  <c r="AI711" i="4"/>
  <c r="AM711" i="4" s="1"/>
  <c r="X376" i="4" l="1"/>
  <c r="W377" i="4" s="1"/>
  <c r="Z376" i="4"/>
  <c r="AA376" i="4" s="1"/>
  <c r="AE375" i="4"/>
  <c r="AD203" i="15"/>
  <c r="AJ712" i="4"/>
  <c r="AN711" i="4"/>
  <c r="AQ711" i="4" s="1"/>
  <c r="AL712" i="4"/>
  <c r="AO712" i="4" s="1"/>
  <c r="AP712" i="4" s="1"/>
  <c r="Y376" i="4" l="1"/>
  <c r="AB376" i="4"/>
  <c r="AD97" i="15" s="1"/>
  <c r="Z377" i="4"/>
  <c r="AA377" i="4" s="1"/>
  <c r="U377" i="4"/>
  <c r="T377" i="4" s="1"/>
  <c r="AT711" i="4"/>
  <c r="AF474" i="15"/>
  <c r="AI712" i="4"/>
  <c r="AM712" i="4" s="1"/>
  <c r="AE376" i="4" l="1"/>
  <c r="X377" i="4"/>
  <c r="Y377" i="4" s="1"/>
  <c r="AB377" i="4" s="1"/>
  <c r="AD29" i="15" s="1"/>
  <c r="W378" i="4"/>
  <c r="Z378" i="4" s="1"/>
  <c r="AA378" i="4" s="1"/>
  <c r="U378" i="4"/>
  <c r="T378" i="4" s="1"/>
  <c r="X378" i="4" s="1"/>
  <c r="AE377" i="4"/>
  <c r="AJ713" i="4"/>
  <c r="AN712" i="4"/>
  <c r="AQ712" i="4" s="1"/>
  <c r="AL713" i="4"/>
  <c r="AO713" i="4" s="1"/>
  <c r="AP713" i="4" s="1"/>
  <c r="AT712" i="4" l="1"/>
  <c r="AF492" i="15"/>
  <c r="AI713" i="4"/>
  <c r="AM713" i="4" s="1"/>
  <c r="W379" i="4"/>
  <c r="Z379" i="4" s="1"/>
  <c r="AA379" i="4" s="1"/>
  <c r="Y378" i="4"/>
  <c r="AB378" i="4" s="1"/>
  <c r="U379" i="4"/>
  <c r="AE378" i="4" l="1"/>
  <c r="AD177" i="15"/>
  <c r="AL714" i="4"/>
  <c r="AO714" i="4" s="1"/>
  <c r="AP714" i="4" s="1"/>
  <c r="AJ714" i="4"/>
  <c r="AN713" i="4"/>
  <c r="AQ713" i="4" s="1"/>
  <c r="T379" i="4"/>
  <c r="X379" i="4" s="1"/>
  <c r="Y379" i="4" s="1"/>
  <c r="AB379" i="4" s="1"/>
  <c r="AE379" i="4" l="1"/>
  <c r="AD193" i="15"/>
  <c r="AT713" i="4"/>
  <c r="AF512" i="15"/>
  <c r="AI714" i="4"/>
  <c r="AM714" i="4" s="1"/>
  <c r="U380" i="4"/>
  <c r="W380" i="4"/>
  <c r="Z380" i="4" s="1"/>
  <c r="AA380" i="4" s="1"/>
  <c r="AL715" i="4" l="1"/>
  <c r="AO715" i="4" s="1"/>
  <c r="AP715" i="4" s="1"/>
  <c r="AN714" i="4"/>
  <c r="AQ714" i="4" s="1"/>
  <c r="AJ715" i="4"/>
  <c r="T380" i="4"/>
  <c r="X380" i="4" s="1"/>
  <c r="U381" i="4" s="1"/>
  <c r="AT714" i="4" l="1"/>
  <c r="AF536" i="15"/>
  <c r="AI715" i="4"/>
  <c r="AM715" i="4" s="1"/>
  <c r="AJ716" i="4" s="1"/>
  <c r="W381" i="4"/>
  <c r="Z381" i="4" s="1"/>
  <c r="AA381" i="4" s="1"/>
  <c r="Y380" i="4"/>
  <c r="AB380" i="4" s="1"/>
  <c r="AE380" i="4" l="1"/>
  <c r="AD205" i="15"/>
  <c r="AL716" i="4"/>
  <c r="AO716" i="4" s="1"/>
  <c r="AP716" i="4" s="1"/>
  <c r="AN715" i="4"/>
  <c r="AQ715" i="4" s="1"/>
  <c r="T381" i="4"/>
  <c r="X381" i="4" s="1"/>
  <c r="AT715" i="4" l="1"/>
  <c r="AF555" i="15"/>
  <c r="AI716" i="4"/>
  <c r="AM716" i="4" s="1"/>
  <c r="AJ717" i="4" s="1"/>
  <c r="Y381" i="4"/>
  <c r="AB381" i="4" s="1"/>
  <c r="W382" i="4"/>
  <c r="Z382" i="4" s="1"/>
  <c r="AA382" i="4" s="1"/>
  <c r="U382" i="4"/>
  <c r="AN716" i="4" l="1"/>
  <c r="AQ716" i="4" s="1"/>
  <c r="AT716" i="4" s="1"/>
  <c r="AE381" i="4"/>
  <c r="AD218" i="15"/>
  <c r="AL717" i="4"/>
  <c r="AO717" i="4" s="1"/>
  <c r="AP717" i="4" s="1"/>
  <c r="T382" i="4"/>
  <c r="X382" i="4" s="1"/>
  <c r="U383" i="4" s="1"/>
  <c r="AF578" i="15" l="1"/>
  <c r="AI717" i="4"/>
  <c r="AM717" i="4" s="1"/>
  <c r="AN717" i="4" s="1"/>
  <c r="AQ717" i="4" s="1"/>
  <c r="Y382" i="4"/>
  <c r="AB382" i="4" s="1"/>
  <c r="W383" i="4"/>
  <c r="Z383" i="4" s="1"/>
  <c r="AA383" i="4" s="1"/>
  <c r="AE382" i="4" l="1"/>
  <c r="AD215" i="15"/>
  <c r="AT717" i="4"/>
  <c r="AF596" i="15"/>
  <c r="AL718" i="4"/>
  <c r="AO718" i="4" s="1"/>
  <c r="AP718" i="4" s="1"/>
  <c r="AJ718" i="4"/>
  <c r="T383" i="4"/>
  <c r="X383" i="4" s="1"/>
  <c r="Y383" i="4" s="1"/>
  <c r="AB383" i="4" s="1"/>
  <c r="AI718" i="4" l="1"/>
  <c r="AM718" i="4" s="1"/>
  <c r="AL719" i="4" s="1"/>
  <c r="AO719" i="4" s="1"/>
  <c r="AP719" i="4" s="1"/>
  <c r="AE383" i="4"/>
  <c r="AD27" i="15"/>
  <c r="W384" i="4"/>
  <c r="Z384" i="4" s="1"/>
  <c r="AA384" i="4" s="1"/>
  <c r="U384" i="4"/>
  <c r="AN718" i="4" l="1"/>
  <c r="AQ718" i="4" s="1"/>
  <c r="AF567" i="15" s="1"/>
  <c r="AJ719" i="4"/>
  <c r="AI719" i="4" s="1"/>
  <c r="AM719" i="4" s="1"/>
  <c r="AT718" i="4"/>
  <c r="T384" i="4"/>
  <c r="X384" i="4" s="1"/>
  <c r="Y384" i="4" s="1"/>
  <c r="AB384" i="4" s="1"/>
  <c r="AE384" i="4" l="1"/>
  <c r="AD173" i="15"/>
  <c r="W385" i="4"/>
  <c r="Z385" i="4" s="1"/>
  <c r="AA385" i="4" s="1"/>
  <c r="U385" i="4"/>
  <c r="AJ720" i="4"/>
  <c r="AN719" i="4"/>
  <c r="AQ719" i="4" s="1"/>
  <c r="AL720" i="4"/>
  <c r="AO720" i="4" s="1"/>
  <c r="AP720" i="4" s="1"/>
  <c r="AT719" i="4" l="1"/>
  <c r="AF587" i="15"/>
  <c r="T385" i="4"/>
  <c r="X385" i="4" s="1"/>
  <c r="W386" i="4" s="1"/>
  <c r="Z386" i="4" s="1"/>
  <c r="AA386" i="4" s="1"/>
  <c r="AI720" i="4"/>
  <c r="AM720" i="4" s="1"/>
  <c r="U386" i="4" l="1"/>
  <c r="T386" i="4" s="1"/>
  <c r="Y385" i="4"/>
  <c r="AB385" i="4" s="1"/>
  <c r="AN720" i="4"/>
  <c r="AQ720" i="4" s="1"/>
  <c r="AJ721" i="4"/>
  <c r="AL721" i="4"/>
  <c r="AO721" i="4" s="1"/>
  <c r="AP721" i="4" s="1"/>
  <c r="AT720" i="4" l="1"/>
  <c r="AF603" i="15"/>
  <c r="AE385" i="4"/>
  <c r="AD189" i="15"/>
  <c r="X386" i="4"/>
  <c r="W387" i="4" s="1"/>
  <c r="Z387" i="4" s="1"/>
  <c r="AA387" i="4" s="1"/>
  <c r="AI721" i="4"/>
  <c r="AM721" i="4" s="1"/>
  <c r="U387" i="4" l="1"/>
  <c r="T387" i="4" s="1"/>
  <c r="Y386" i="4"/>
  <c r="AB386" i="4" s="1"/>
  <c r="AJ722" i="4"/>
  <c r="AL722" i="4"/>
  <c r="AO722" i="4" s="1"/>
  <c r="AP722" i="4" s="1"/>
  <c r="AN721" i="4"/>
  <c r="AQ721" i="4" s="1"/>
  <c r="X387" i="4" l="1"/>
  <c r="U388" i="4" s="1"/>
  <c r="AT721" i="4"/>
  <c r="AF461" i="15"/>
  <c r="AE386" i="4"/>
  <c r="AD197" i="15"/>
  <c r="AI722" i="4"/>
  <c r="AM722" i="4" s="1"/>
  <c r="W388" i="4"/>
  <c r="Z388" i="4" s="1"/>
  <c r="AA388" i="4" s="1"/>
  <c r="Y387" i="4" l="1"/>
  <c r="AB387" i="4" s="1"/>
  <c r="AE387" i="4"/>
  <c r="AD211" i="15"/>
  <c r="AN722" i="4"/>
  <c r="AQ722" i="4" s="1"/>
  <c r="AJ723" i="4"/>
  <c r="AL723" i="4"/>
  <c r="AO723" i="4" s="1"/>
  <c r="AP723" i="4" s="1"/>
  <c r="T388" i="4"/>
  <c r="X388" i="4" s="1"/>
  <c r="AT722" i="4" l="1"/>
  <c r="AF537" i="15"/>
  <c r="AI723" i="4"/>
  <c r="AM723" i="4" s="1"/>
  <c r="U389" i="4"/>
  <c r="Y388" i="4"/>
  <c r="AB388" i="4" s="1"/>
  <c r="W389" i="4"/>
  <c r="Z389" i="4" s="1"/>
  <c r="AA389" i="4" s="1"/>
  <c r="AE388" i="4" l="1"/>
  <c r="AD109" i="15"/>
  <c r="AL724" i="4"/>
  <c r="AO724" i="4" s="1"/>
  <c r="AP724" i="4" s="1"/>
  <c r="AN723" i="4"/>
  <c r="AQ723" i="4" s="1"/>
  <c r="AJ724" i="4"/>
  <c r="T389" i="4"/>
  <c r="X389" i="4" s="1"/>
  <c r="Y389" i="4" s="1"/>
  <c r="AB389" i="4" s="1"/>
  <c r="AE389" i="4" l="1"/>
  <c r="AD182" i="15"/>
  <c r="AT723" i="4"/>
  <c r="AF549" i="15"/>
  <c r="AI724" i="4"/>
  <c r="AM724" i="4" s="1"/>
  <c r="AL725" i="4" s="1"/>
  <c r="AO725" i="4" s="1"/>
  <c r="AP725" i="4" s="1"/>
  <c r="W390" i="4"/>
  <c r="Z390" i="4" s="1"/>
  <c r="AA390" i="4" s="1"/>
  <c r="U390" i="4"/>
  <c r="AJ725" i="4" l="1"/>
  <c r="AI725" i="4" s="1"/>
  <c r="AN724" i="4"/>
  <c r="AQ724" i="4" s="1"/>
  <c r="T390" i="4"/>
  <c r="X390" i="4" s="1"/>
  <c r="U391" i="4" s="1"/>
  <c r="AT724" i="4" l="1"/>
  <c r="AF37" i="15"/>
  <c r="AM725" i="4"/>
  <c r="AN725" i="4" s="1"/>
  <c r="AQ725" i="4" s="1"/>
  <c r="AL726" i="4"/>
  <c r="AO726" i="4" s="1"/>
  <c r="AP726" i="4" s="1"/>
  <c r="Y390" i="4"/>
  <c r="AB390" i="4" s="1"/>
  <c r="W391" i="4"/>
  <c r="Z391" i="4" s="1"/>
  <c r="AA391" i="4" s="1"/>
  <c r="AJ726" i="4" l="1"/>
  <c r="AI726" i="4" s="1"/>
  <c r="AT725" i="4"/>
  <c r="AF428" i="15"/>
  <c r="AE390" i="4"/>
  <c r="AD121" i="15"/>
  <c r="AM726" i="4"/>
  <c r="AJ727" i="4" s="1"/>
  <c r="T391" i="4"/>
  <c r="X391" i="4" s="1"/>
  <c r="U392" i="4" s="1"/>
  <c r="AN726" i="4" l="1"/>
  <c r="AQ726" i="4" s="1"/>
  <c r="AL727" i="4"/>
  <c r="AO727" i="4" s="1"/>
  <c r="AP727" i="4" s="1"/>
  <c r="Y391" i="4"/>
  <c r="AB391" i="4" s="1"/>
  <c r="W392" i="4"/>
  <c r="Z392" i="4" s="1"/>
  <c r="AA392" i="4" s="1"/>
  <c r="AE391" i="4" l="1"/>
  <c r="AD157" i="15"/>
  <c r="AT726" i="4"/>
  <c r="AF451" i="15"/>
  <c r="AI727" i="4"/>
  <c r="AM727" i="4" s="1"/>
  <c r="AN727" i="4" s="1"/>
  <c r="AQ727" i="4" s="1"/>
  <c r="AF75" i="15" s="1"/>
  <c r="T392" i="4"/>
  <c r="X392" i="4" s="1"/>
  <c r="Y392" i="4" s="1"/>
  <c r="AB392" i="4" s="1"/>
  <c r="AJ728" i="4" l="1"/>
  <c r="AE392" i="4"/>
  <c r="AD134" i="15"/>
  <c r="AL728" i="4"/>
  <c r="AO728" i="4" s="1"/>
  <c r="AP728" i="4" s="1"/>
  <c r="AT727" i="4"/>
  <c r="W393" i="4"/>
  <c r="Z393" i="4" s="1"/>
  <c r="AA393" i="4" s="1"/>
  <c r="U393" i="4"/>
  <c r="AI728" i="4" l="1"/>
  <c r="AM728" i="4" s="1"/>
  <c r="T393" i="4"/>
  <c r="X393" i="4" s="1"/>
  <c r="W394" i="4" s="1"/>
  <c r="Z394" i="4" s="1"/>
  <c r="AA394" i="4" s="1"/>
  <c r="AL729" i="4" l="1"/>
  <c r="AN728" i="4"/>
  <c r="AQ728" i="4" s="1"/>
  <c r="AF331" i="15" s="1"/>
  <c r="AJ729" i="4"/>
  <c r="AI729" i="4" s="1"/>
  <c r="U394" i="4"/>
  <c r="T394" i="4" s="1"/>
  <c r="Y393" i="4"/>
  <c r="AB393" i="4" s="1"/>
  <c r="AE393" i="4" l="1"/>
  <c r="AD167" i="15"/>
  <c r="AM729" i="4"/>
  <c r="AT728" i="4"/>
  <c r="AO729" i="4"/>
  <c r="AP729" i="4" s="1"/>
  <c r="X394" i="4"/>
  <c r="U395" i="4" s="1"/>
  <c r="W395" i="4" l="1"/>
  <c r="Z395" i="4" s="1"/>
  <c r="AA395" i="4" s="1"/>
  <c r="Y394" i="4"/>
  <c r="AB394" i="4" s="1"/>
  <c r="AL730" i="4"/>
  <c r="AJ730" i="4"/>
  <c r="AI730" i="4" s="1"/>
  <c r="AN729" i="4"/>
  <c r="AQ729" i="4" s="1"/>
  <c r="AF361" i="15" s="1"/>
  <c r="AE394" i="4" l="1"/>
  <c r="AD20" i="15"/>
  <c r="T395" i="4"/>
  <c r="X395" i="4" s="1"/>
  <c r="W396" i="4" s="1"/>
  <c r="Z396" i="4" s="1"/>
  <c r="AA396" i="4" s="1"/>
  <c r="AM730" i="4"/>
  <c r="AT729" i="4"/>
  <c r="AO730" i="4"/>
  <c r="AP730" i="4" s="1"/>
  <c r="Y395" i="4" l="1"/>
  <c r="AB395" i="4" s="1"/>
  <c r="U396" i="4"/>
  <c r="T396" i="4" s="1"/>
  <c r="X396" i="4" s="1"/>
  <c r="W397" i="4" s="1"/>
  <c r="Z397" i="4" s="1"/>
  <c r="AA397" i="4" s="1"/>
  <c r="AN730" i="4"/>
  <c r="AQ730" i="4" s="1"/>
  <c r="AF14" i="15" s="1"/>
  <c r="AL731" i="4"/>
  <c r="AJ731" i="4"/>
  <c r="AE395" i="4" l="1"/>
  <c r="AD138" i="15"/>
  <c r="AI731" i="4"/>
  <c r="AM731" i="4" s="1"/>
  <c r="AL732" i="4" s="1"/>
  <c r="AO731" i="4"/>
  <c r="AP731" i="4" s="1"/>
  <c r="AT730" i="4"/>
  <c r="U397" i="4"/>
  <c r="T397" i="4" s="1"/>
  <c r="Y396" i="4"/>
  <c r="AB396" i="4" s="1"/>
  <c r="AE396" i="4" l="1"/>
  <c r="AD152" i="15"/>
  <c r="AJ732" i="4"/>
  <c r="AI732" i="4" s="1"/>
  <c r="AN731" i="4"/>
  <c r="AQ731" i="4" s="1"/>
  <c r="AF260" i="15" s="1"/>
  <c r="AO732" i="4"/>
  <c r="AP732" i="4" s="1"/>
  <c r="X397" i="4"/>
  <c r="AM732" i="4" l="1"/>
  <c r="AT731" i="4"/>
  <c r="U398" i="4"/>
  <c r="Y397" i="4"/>
  <c r="AB397" i="4" s="1"/>
  <c r="W398" i="4"/>
  <c r="Z398" i="4" s="1"/>
  <c r="AA398" i="4" s="1"/>
  <c r="AE397" i="4" l="1"/>
  <c r="AD145" i="15"/>
  <c r="AN732" i="4"/>
  <c r="AQ732" i="4" s="1"/>
  <c r="AJ733" i="4"/>
  <c r="AL733" i="4"/>
  <c r="AO733" i="4" s="1"/>
  <c r="AP733" i="4" s="1"/>
  <c r="T398" i="4"/>
  <c r="X398" i="4" s="1"/>
  <c r="AI733" i="4" l="1"/>
  <c r="AT732" i="4"/>
  <c r="AF262" i="15"/>
  <c r="AM733" i="4"/>
  <c r="W399" i="4"/>
  <c r="Z399" i="4" s="1"/>
  <c r="AA399" i="4" s="1"/>
  <c r="Y398" i="4"/>
  <c r="AB398" i="4" s="1"/>
  <c r="U399" i="4"/>
  <c r="AE398" i="4" l="1"/>
  <c r="AD159" i="15"/>
  <c r="AJ734" i="4"/>
  <c r="AL734" i="4"/>
  <c r="AO734" i="4" s="1"/>
  <c r="AP734" i="4" s="1"/>
  <c r="AN733" i="4"/>
  <c r="AQ733" i="4" s="1"/>
  <c r="T399" i="4"/>
  <c r="X399" i="4" s="1"/>
  <c r="Y399" i="4" s="1"/>
  <c r="AB399" i="4" s="1"/>
  <c r="AE399" i="4" l="1"/>
  <c r="AD171" i="15"/>
  <c r="AT733" i="4"/>
  <c r="AF232" i="15"/>
  <c r="U400" i="4"/>
  <c r="W400" i="4"/>
  <c r="Z400" i="4" s="1"/>
  <c r="AA400" i="4" s="1"/>
  <c r="AI734" i="4"/>
  <c r="AM734" i="4" s="1"/>
  <c r="T400" i="4" l="1"/>
  <c r="X400" i="4" s="1"/>
  <c r="Y400" i="4" s="1"/>
  <c r="AB400" i="4" s="1"/>
  <c r="AD176" i="15" s="1"/>
  <c r="AJ735" i="4"/>
  <c r="AN734" i="4"/>
  <c r="AQ734" i="4" s="1"/>
  <c r="AL735" i="4"/>
  <c r="AO735" i="4" s="1"/>
  <c r="AP735" i="4" s="1"/>
  <c r="U401" i="4" l="1"/>
  <c r="AE400" i="4"/>
  <c r="W401" i="4"/>
  <c r="Z401" i="4" s="1"/>
  <c r="AA401" i="4" s="1"/>
  <c r="AT734" i="4"/>
  <c r="AF245" i="15"/>
  <c r="AI735" i="4"/>
  <c r="AM735" i="4" s="1"/>
  <c r="T401" i="4" l="1"/>
  <c r="X401" i="4" s="1"/>
  <c r="Y401" i="4" s="1"/>
  <c r="AB401" i="4" s="1"/>
  <c r="AE401" i="4" s="1"/>
  <c r="AD155" i="15"/>
  <c r="AJ736" i="4"/>
  <c r="AN735" i="4"/>
  <c r="AQ735" i="4" s="1"/>
  <c r="AL736" i="4"/>
  <c r="W402" i="4"/>
  <c r="Z402" i="4" s="1"/>
  <c r="AA402" i="4" s="1"/>
  <c r="U402" i="4" l="1"/>
  <c r="T402" i="4" s="1"/>
  <c r="X402" i="4" s="1"/>
  <c r="AT735" i="4"/>
  <c r="AF240" i="15"/>
  <c r="AO736" i="4"/>
  <c r="AP736" i="4" s="1"/>
  <c r="M11" i="8" s="1"/>
  <c r="M50" i="8" s="1"/>
  <c r="T50" i="8" s="1"/>
  <c r="M9" i="8"/>
  <c r="M48" i="8" s="1"/>
  <c r="T48" i="8" s="1"/>
  <c r="AI736" i="4"/>
  <c r="M7" i="8" l="1"/>
  <c r="M46" i="8" s="1"/>
  <c r="AM736" i="4"/>
  <c r="AN736" i="4" s="1"/>
  <c r="AQ736" i="4" s="1"/>
  <c r="AF242" i="15" s="1"/>
  <c r="W403" i="4"/>
  <c r="Z403" i="4" s="1"/>
  <c r="AA403" i="4" s="1"/>
  <c r="U403" i="4"/>
  <c r="T403" i="4" s="1"/>
  <c r="Y402" i="4"/>
  <c r="AB402" i="4" s="1"/>
  <c r="AE402" i="4" l="1"/>
  <c r="AD160" i="15"/>
  <c r="M18" i="8"/>
  <c r="M57" i="8" s="1"/>
  <c r="T57" i="8" s="1"/>
  <c r="M16" i="8"/>
  <c r="AT736" i="4"/>
  <c r="M13" i="8" s="1"/>
  <c r="M52" i="8" s="1"/>
  <c r="T52" i="8" s="1"/>
  <c r="M19" i="8"/>
  <c r="M58" i="8" s="1"/>
  <c r="T58" i="8" s="1"/>
  <c r="M21" i="8"/>
  <c r="M60" i="8" s="1"/>
  <c r="T60" i="8" s="1"/>
  <c r="M20" i="8"/>
  <c r="M59" i="8" s="1"/>
  <c r="T59" i="8" s="1"/>
  <c r="M10" i="8"/>
  <c r="M49" i="8" s="1"/>
  <c r="T49" i="8" s="1"/>
  <c r="X403" i="4"/>
  <c r="Y403" i="4" s="1"/>
  <c r="AB403" i="4" s="1"/>
  <c r="U404" i="4" l="1"/>
  <c r="W404" i="4"/>
  <c r="Z404" i="4" s="1"/>
  <c r="AA404" i="4" s="1"/>
  <c r="M55" i="8"/>
  <c r="T55" i="8" s="1"/>
  <c r="M17" i="8"/>
  <c r="M56" i="8" s="1"/>
  <c r="T56" i="8" s="1"/>
  <c r="AE403" i="4"/>
  <c r="AD166" i="15"/>
  <c r="T404" i="4"/>
  <c r="X404" i="4" s="1"/>
  <c r="U405" i="4" s="1"/>
  <c r="W405" i="4" l="1"/>
  <c r="Z405" i="4" s="1"/>
  <c r="AA405" i="4" s="1"/>
  <c r="Y404" i="4"/>
  <c r="AB404" i="4" s="1"/>
  <c r="AE404" i="4" l="1"/>
  <c r="AD168" i="15"/>
  <c r="T405" i="4"/>
  <c r="X405" i="4" s="1"/>
  <c r="W406" i="4" s="1"/>
  <c r="Z406" i="4" s="1"/>
  <c r="AA406" i="4" s="1"/>
  <c r="U406" i="4" l="1"/>
  <c r="T406" i="4" s="1"/>
  <c r="Y405" i="4"/>
  <c r="AB405" i="4" s="1"/>
  <c r="AE405" i="4" l="1"/>
  <c r="AD187" i="15"/>
  <c r="X406" i="4"/>
  <c r="W407" i="4" s="1"/>
  <c r="Z407" i="4" s="1"/>
  <c r="AA407" i="4" s="1"/>
  <c r="Y406" i="4" l="1"/>
  <c r="AB406" i="4" s="1"/>
  <c r="U407" i="4"/>
  <c r="T407" i="4" s="1"/>
  <c r="X407" i="4" s="1"/>
  <c r="W408" i="4" s="1"/>
  <c r="Z408" i="4" s="1"/>
  <c r="AA408" i="4" s="1"/>
  <c r="U408" i="4" l="1"/>
  <c r="T408" i="4" s="1"/>
  <c r="Y407" i="4"/>
  <c r="AB407" i="4" s="1"/>
  <c r="AE407" i="4" s="1"/>
  <c r="AD196" i="15"/>
  <c r="AE406" i="4"/>
  <c r="AD180" i="15"/>
  <c r="X408" i="4" l="1"/>
  <c r="Y408" i="4" s="1"/>
  <c r="AB408" i="4" s="1"/>
  <c r="AE408" i="4" s="1"/>
  <c r="AD207" i="15"/>
  <c r="U409" i="4"/>
  <c r="W409" i="4"/>
  <c r="Z409" i="4" s="1"/>
  <c r="AA409" i="4" s="1"/>
  <c r="T409" i="4" l="1"/>
  <c r="X409" i="4" s="1"/>
  <c r="U410" i="4" s="1"/>
  <c r="W410" i="4" l="1"/>
  <c r="Z410" i="4" s="1"/>
  <c r="AA410" i="4" s="1"/>
  <c r="T410" i="4"/>
  <c r="Y409" i="4"/>
  <c r="AB409" i="4" s="1"/>
  <c r="AE409" i="4" l="1"/>
  <c r="AD40" i="15"/>
  <c r="X410" i="4"/>
  <c r="U411" i="4" l="1"/>
  <c r="Y410" i="4"/>
  <c r="AB410" i="4" s="1"/>
  <c r="W411" i="4"/>
  <c r="Z411" i="4" s="1"/>
  <c r="AA411" i="4" s="1"/>
  <c r="AD170" i="15" l="1"/>
  <c r="AE410" i="4"/>
  <c r="T411" i="4"/>
  <c r="X411" i="4" s="1"/>
  <c r="U412" i="4" l="1"/>
  <c r="W412" i="4"/>
  <c r="Z412" i="4" s="1"/>
  <c r="AA412" i="4" s="1"/>
  <c r="Y411" i="4"/>
  <c r="AB411" i="4" s="1"/>
  <c r="AE411" i="4" l="1"/>
  <c r="AD174" i="15"/>
  <c r="T412" i="4"/>
  <c r="X412" i="4" s="1"/>
  <c r="W413" i="4" l="1"/>
  <c r="Z413" i="4" s="1"/>
  <c r="AA413" i="4" s="1"/>
  <c r="Y412" i="4"/>
  <c r="AB412" i="4" s="1"/>
  <c r="U413" i="4"/>
  <c r="T413" i="4" l="1"/>
  <c r="X413" i="4" s="1"/>
  <c r="AE412" i="4"/>
  <c r="AD14" i="15"/>
  <c r="W414" i="4" l="1"/>
  <c r="Z414" i="4" s="1"/>
  <c r="AA414" i="4" s="1"/>
  <c r="U414" i="4"/>
  <c r="T414" i="4" s="1"/>
  <c r="Y413" i="4"/>
  <c r="AB413" i="4" s="1"/>
  <c r="AE413" i="4" l="1"/>
  <c r="AD148" i="15"/>
  <c r="X414" i="4"/>
  <c r="U415" i="4" l="1"/>
  <c r="Y414" i="4"/>
  <c r="AB414" i="4" s="1"/>
  <c r="W415" i="4"/>
  <c r="Z415" i="4" s="1"/>
  <c r="AA415" i="4" s="1"/>
  <c r="AE414" i="4" l="1"/>
  <c r="AD154" i="15"/>
  <c r="T415" i="4"/>
  <c r="X415" i="4" s="1"/>
  <c r="W416" i="4" l="1"/>
  <c r="Z416" i="4" s="1"/>
  <c r="AA416" i="4" s="1"/>
  <c r="U416" i="4"/>
  <c r="Y415" i="4"/>
  <c r="AB415" i="4" s="1"/>
  <c r="T416" i="4" l="1"/>
  <c r="X416" i="4" s="1"/>
  <c r="U417" i="4"/>
  <c r="Y416" i="4"/>
  <c r="AB416" i="4" s="1"/>
  <c r="W417" i="4"/>
  <c r="Z417" i="4" s="1"/>
  <c r="AA417" i="4" s="1"/>
  <c r="AE415" i="4"/>
  <c r="AD163" i="15"/>
  <c r="AE416" i="4" l="1"/>
  <c r="AD175" i="15"/>
  <c r="T417" i="4"/>
  <c r="X417" i="4" s="1"/>
  <c r="U418" i="4" l="1"/>
  <c r="W418" i="4"/>
  <c r="Z418" i="4" s="1"/>
  <c r="AA418" i="4" s="1"/>
  <c r="Y417" i="4"/>
  <c r="AB417" i="4" s="1"/>
  <c r="AE417" i="4" l="1"/>
  <c r="AD181" i="15"/>
  <c r="T418" i="4"/>
  <c r="X418" i="4" s="1"/>
  <c r="Y418" i="4" l="1"/>
  <c r="AB418" i="4" s="1"/>
  <c r="W419" i="4"/>
  <c r="Z419" i="4" s="1"/>
  <c r="AA419" i="4" s="1"/>
  <c r="U419" i="4"/>
  <c r="T419" i="4" s="1"/>
  <c r="X419" i="4" s="1"/>
  <c r="AE418" i="4" l="1"/>
  <c r="AD24" i="15"/>
  <c r="U420" i="4"/>
  <c r="W420" i="4"/>
  <c r="Z420" i="4" s="1"/>
  <c r="AA420" i="4" s="1"/>
  <c r="Y419" i="4"/>
  <c r="AB419" i="4" s="1"/>
  <c r="AE419" i="4" l="1"/>
  <c r="AD141" i="15"/>
  <c r="T420" i="4"/>
  <c r="X420" i="4" s="1"/>
  <c r="W421" i="4" l="1"/>
  <c r="Z421" i="4" s="1"/>
  <c r="AA421" i="4" s="1"/>
  <c r="U421" i="4"/>
  <c r="T421" i="4" s="1"/>
  <c r="Y420" i="4"/>
  <c r="AB420" i="4" s="1"/>
  <c r="AE420" i="4" l="1"/>
  <c r="AD42" i="15"/>
  <c r="X421" i="4"/>
  <c r="U422" i="4" l="1"/>
  <c r="Y421" i="4"/>
  <c r="AB421" i="4" s="1"/>
  <c r="W422" i="4"/>
  <c r="Z422" i="4" s="1"/>
  <c r="AA422" i="4" s="1"/>
  <c r="AE421" i="4" l="1"/>
  <c r="AD136" i="15"/>
  <c r="T422" i="4"/>
  <c r="X422" i="4" s="1"/>
  <c r="Y422" i="4" l="1"/>
  <c r="AB422" i="4" s="1"/>
  <c r="W423" i="4"/>
  <c r="Z423" i="4" s="1"/>
  <c r="AA423" i="4" s="1"/>
  <c r="U423" i="4"/>
  <c r="T423" i="4" s="1"/>
  <c r="X423" i="4" s="1"/>
  <c r="W424" i="4" l="1"/>
  <c r="Z424" i="4" s="1"/>
  <c r="AA424" i="4" s="1"/>
  <c r="U424" i="4"/>
  <c r="T424" i="4" s="1"/>
  <c r="Y423" i="4"/>
  <c r="AB423" i="4" s="1"/>
  <c r="AE422" i="4"/>
  <c r="AD10" i="15"/>
  <c r="AE423" i="4" l="1"/>
  <c r="AD41" i="15"/>
  <c r="X424" i="4"/>
  <c r="W425" i="4" l="1"/>
  <c r="Z425" i="4" s="1"/>
  <c r="AA425" i="4" s="1"/>
  <c r="Y424" i="4"/>
  <c r="AB424" i="4" s="1"/>
  <c r="U425" i="4"/>
  <c r="T425" i="4" l="1"/>
  <c r="X425" i="4" s="1"/>
  <c r="Y425" i="4"/>
  <c r="AB425" i="4" s="1"/>
  <c r="W426" i="4"/>
  <c r="Z426" i="4" s="1"/>
  <c r="AA426" i="4" s="1"/>
  <c r="U426" i="4"/>
  <c r="T426" i="4" s="1"/>
  <c r="X426" i="4" s="1"/>
  <c r="W427" i="4" s="1"/>
  <c r="Z427" i="4" s="1"/>
  <c r="AA427" i="4" s="1"/>
  <c r="AE424" i="4"/>
  <c r="AD85" i="15"/>
  <c r="Y426" i="4" l="1"/>
  <c r="AB426" i="4" s="1"/>
  <c r="U427" i="4"/>
  <c r="AE425" i="4"/>
  <c r="AD8" i="15"/>
  <c r="T427" i="4"/>
  <c r="X427" i="4" s="1"/>
  <c r="W428" i="4" s="1"/>
  <c r="Z428" i="4" s="1"/>
  <c r="AA428" i="4" s="1"/>
  <c r="AE426" i="4"/>
  <c r="AD50" i="15"/>
  <c r="Y427" i="4" l="1"/>
  <c r="AB427" i="4" s="1"/>
  <c r="U428" i="4"/>
  <c r="T428" i="4" s="1"/>
  <c r="X428" i="4" s="1"/>
  <c r="Y428" i="4" s="1"/>
  <c r="AB428" i="4" s="1"/>
  <c r="U429" i="4" l="1"/>
  <c r="W429" i="4"/>
  <c r="Z429" i="4" s="1"/>
  <c r="AA429" i="4" s="1"/>
  <c r="AE428" i="4"/>
  <c r="AD93" i="15"/>
  <c r="AE427" i="4"/>
  <c r="AD86" i="15"/>
  <c r="T429" i="4" l="1"/>
  <c r="X429" i="4" s="1"/>
  <c r="U430" i="4" s="1"/>
  <c r="W430" i="4"/>
  <c r="Z430" i="4" s="1"/>
  <c r="AA430" i="4" s="1"/>
  <c r="Y429" i="4"/>
  <c r="AB429" i="4" s="1"/>
  <c r="AE429" i="4" s="1"/>
  <c r="T430" i="4"/>
  <c r="X430" i="4" s="1"/>
  <c r="W431" i="4" s="1"/>
  <c r="Z431" i="4" s="1"/>
  <c r="AA431" i="4" s="1"/>
  <c r="AD96" i="15" l="1"/>
  <c r="Y430" i="4"/>
  <c r="AB430" i="4" s="1"/>
  <c r="U431" i="4"/>
  <c r="T431" i="4" s="1"/>
  <c r="X431" i="4" s="1"/>
  <c r="AE430" i="4" l="1"/>
  <c r="AD104" i="15"/>
  <c r="W432" i="4"/>
  <c r="Z432" i="4" s="1"/>
  <c r="AA432" i="4" s="1"/>
  <c r="Y431" i="4"/>
  <c r="AB431" i="4" s="1"/>
  <c r="U432" i="4"/>
  <c r="AE431" i="4" l="1"/>
  <c r="AD111" i="15"/>
  <c r="T432" i="4"/>
  <c r="X432" i="4" s="1"/>
  <c r="Y432" i="4" s="1"/>
  <c r="AB432" i="4" s="1"/>
  <c r="AE432" i="4" l="1"/>
  <c r="AD107" i="15"/>
  <c r="U433" i="4"/>
  <c r="W433" i="4"/>
  <c r="Z433" i="4" s="1"/>
  <c r="AA433" i="4" s="1"/>
  <c r="T433" i="4" l="1"/>
  <c r="X433" i="4" s="1"/>
  <c r="U434" i="4" s="1"/>
  <c r="Y433" i="4" l="1"/>
  <c r="AB433" i="4" s="1"/>
  <c r="W434" i="4"/>
  <c r="Z434" i="4" s="1"/>
  <c r="AA434" i="4" s="1"/>
  <c r="AE433" i="4" l="1"/>
  <c r="AD115" i="15"/>
  <c r="T434" i="4"/>
  <c r="X434" i="4" s="1"/>
  <c r="U435" i="4" s="1"/>
  <c r="Y434" i="4" l="1"/>
  <c r="AB434" i="4" s="1"/>
  <c r="AE434" i="4" s="1"/>
  <c r="W435" i="4"/>
  <c r="Z435" i="4" s="1"/>
  <c r="AA435" i="4" s="1"/>
  <c r="AD114" i="15" l="1"/>
  <c r="T435" i="4"/>
  <c r="X435" i="4" s="1"/>
  <c r="U436" i="4" s="1"/>
  <c r="Y435" i="4" l="1"/>
  <c r="AB435" i="4" s="1"/>
  <c r="W436" i="4"/>
  <c r="Z436" i="4" s="1"/>
  <c r="AA436" i="4" s="1"/>
  <c r="AE435" i="4" l="1"/>
  <c r="AD124" i="15"/>
  <c r="T436" i="4"/>
  <c r="X436" i="4" s="1"/>
  <c r="W437" i="4" s="1"/>
  <c r="Z437" i="4" s="1"/>
  <c r="AA437" i="4" s="1"/>
  <c r="U437" i="4" l="1"/>
  <c r="T437" i="4" s="1"/>
  <c r="Y436" i="4"/>
  <c r="AB436" i="4" s="1"/>
  <c r="AE436" i="4" l="1"/>
  <c r="AD103" i="15"/>
  <c r="X437" i="4"/>
  <c r="Y437" i="4" s="1"/>
  <c r="AB437" i="4" s="1"/>
  <c r="W438" i="4"/>
  <c r="Z438" i="4" s="1"/>
  <c r="AA438" i="4" s="1"/>
  <c r="U438" i="4" l="1"/>
  <c r="T438" i="4"/>
  <c r="X438" i="4" s="1"/>
  <c r="W439" i="4" s="1"/>
  <c r="Z439" i="4" s="1"/>
  <c r="AA439" i="4" s="1"/>
  <c r="AE437" i="4"/>
  <c r="AD122" i="15"/>
  <c r="U439" i="4"/>
  <c r="T439" i="4" s="1"/>
  <c r="Y438" i="4" l="1"/>
  <c r="AB438" i="4" s="1"/>
  <c r="AE438" i="4"/>
  <c r="AD6" i="15"/>
  <c r="X439" i="4" l="1"/>
  <c r="W440" i="4" l="1"/>
  <c r="Z440" i="4" s="1"/>
  <c r="AA440" i="4" s="1"/>
  <c r="Y439" i="4"/>
  <c r="AB439" i="4" s="1"/>
  <c r="U440" i="4"/>
  <c r="T440" i="4" s="1"/>
  <c r="X440" i="4" s="1"/>
  <c r="Y440" i="4" s="1"/>
  <c r="AB440" i="4" s="1"/>
  <c r="W441" i="4" l="1"/>
  <c r="Z441" i="4" s="1"/>
  <c r="AA441" i="4" s="1"/>
  <c r="U441" i="4"/>
  <c r="T441" i="4" s="1"/>
  <c r="X441" i="4" s="1"/>
  <c r="AE439" i="4"/>
  <c r="AD80" i="15"/>
  <c r="AE440" i="4"/>
  <c r="AD32" i="15"/>
  <c r="W442" i="4" l="1"/>
  <c r="Z442" i="4" s="1"/>
  <c r="AA442" i="4" s="1"/>
  <c r="Y441" i="4"/>
  <c r="AB441" i="4" s="1"/>
  <c r="U442" i="4"/>
  <c r="T442" i="4" s="1"/>
  <c r="X442" i="4" s="1"/>
  <c r="U443" i="4" s="1"/>
  <c r="AE441" i="4"/>
  <c r="AD67" i="15"/>
  <c r="W443" i="4"/>
  <c r="Z443" i="4" s="1"/>
  <c r="AA443" i="4" s="1"/>
  <c r="Y442" i="4" l="1"/>
  <c r="AB442" i="4" s="1"/>
  <c r="AE442" i="4"/>
  <c r="AD15" i="15"/>
  <c r="T443" i="4"/>
  <c r="X443" i="4" s="1"/>
  <c r="W444" i="4" s="1"/>
  <c r="Z444" i="4" s="1"/>
  <c r="AA444" i="4" s="1"/>
  <c r="Y443" i="4" l="1"/>
  <c r="AB443" i="4" s="1"/>
  <c r="U444" i="4"/>
  <c r="T444" i="4" s="1"/>
  <c r="X444" i="4" s="1"/>
  <c r="U445" i="4" s="1"/>
  <c r="AE443" i="4" l="1"/>
  <c r="AD43" i="15"/>
  <c r="Y444" i="4"/>
  <c r="AB444" i="4" s="1"/>
  <c r="W445" i="4"/>
  <c r="Z445" i="4" s="1"/>
  <c r="AA445" i="4" s="1"/>
  <c r="AE444" i="4" l="1"/>
  <c r="AD61" i="15"/>
  <c r="T445" i="4"/>
  <c r="X445" i="4" s="1"/>
  <c r="Y445" i="4" s="1"/>
  <c r="AB445" i="4" s="1"/>
  <c r="AE445" i="4" l="1"/>
  <c r="AD55" i="15"/>
  <c r="W446" i="4"/>
  <c r="Z446" i="4" s="1"/>
  <c r="AA446" i="4" s="1"/>
  <c r="U446" i="4"/>
  <c r="T446" i="4" l="1"/>
  <c r="X446" i="4" s="1"/>
  <c r="Y446" i="4" s="1"/>
  <c r="AB446" i="4" s="1"/>
  <c r="AE446" i="4" l="1"/>
  <c r="AD18" i="15"/>
  <c r="W447" i="4"/>
  <c r="Z447" i="4" s="1"/>
  <c r="AA447" i="4" s="1"/>
  <c r="U447" i="4"/>
  <c r="T447" i="4" l="1"/>
  <c r="X447" i="4" s="1"/>
  <c r="Y447" i="4" s="1"/>
  <c r="AB447" i="4" s="1"/>
  <c r="AE447" i="4" l="1"/>
  <c r="AD56" i="15"/>
  <c r="W448" i="4"/>
  <c r="Z448" i="4" s="1"/>
  <c r="AA448" i="4" s="1"/>
  <c r="U448" i="4"/>
  <c r="T448" i="4" l="1"/>
  <c r="X448" i="4" s="1"/>
  <c r="W449" i="4" s="1"/>
  <c r="Z449" i="4" s="1"/>
  <c r="AA449" i="4" s="1"/>
  <c r="U449" i="4" l="1"/>
  <c r="T449" i="4" s="1"/>
  <c r="Y448" i="4"/>
  <c r="AB448" i="4" s="1"/>
  <c r="AE448" i="4" l="1"/>
  <c r="AD58" i="15"/>
  <c r="X449" i="4"/>
  <c r="U450" i="4" s="1"/>
  <c r="Y449" i="4" l="1"/>
  <c r="AB449" i="4" s="1"/>
  <c r="W450" i="4"/>
  <c r="Z450" i="4" s="1"/>
  <c r="AA450" i="4" s="1"/>
  <c r="T450" i="4" l="1"/>
  <c r="X450" i="4" s="1"/>
  <c r="U451" i="4" s="1"/>
  <c r="AE449" i="4"/>
  <c r="AD62" i="15"/>
  <c r="Y450" i="4"/>
  <c r="AB450" i="4" s="1"/>
  <c r="W451" i="4"/>
  <c r="Z451" i="4" s="1"/>
  <c r="AA451" i="4" s="1"/>
  <c r="AE450" i="4" l="1"/>
  <c r="AD60" i="15"/>
  <c r="T451" i="4"/>
  <c r="X451" i="4" s="1"/>
  <c r="W452" i="4" s="1"/>
  <c r="Z452" i="4" s="1"/>
  <c r="AA452" i="4" s="1"/>
  <c r="Y451" i="4" l="1"/>
  <c r="AB451" i="4" s="1"/>
  <c r="U452" i="4"/>
  <c r="T452" i="4" s="1"/>
  <c r="AE451" i="4" l="1"/>
  <c r="AD64" i="15"/>
  <c r="X452" i="4"/>
  <c r="Y452" i="4" s="1"/>
  <c r="AB452" i="4" s="1"/>
  <c r="AE452" i="4" l="1"/>
  <c r="AD65" i="15"/>
  <c r="W453" i="4"/>
  <c r="Z453" i="4" s="1"/>
  <c r="AA453" i="4" s="1"/>
  <c r="U453" i="4"/>
  <c r="T453" i="4" l="1"/>
  <c r="X453" i="4" s="1"/>
  <c r="W454" i="4" s="1"/>
  <c r="Z454" i="4" s="1"/>
  <c r="AA454" i="4" s="1"/>
  <c r="Y453" i="4" l="1"/>
  <c r="AB453" i="4" s="1"/>
  <c r="U454" i="4"/>
  <c r="T454" i="4" s="1"/>
  <c r="X454" i="4" s="1"/>
  <c r="U455" i="4" s="1"/>
  <c r="AE453" i="4" l="1"/>
  <c r="AD66" i="15"/>
  <c r="Y454" i="4"/>
  <c r="AB454" i="4" s="1"/>
  <c r="W455" i="4"/>
  <c r="Z455" i="4" s="1"/>
  <c r="AA455" i="4" s="1"/>
  <c r="AE454" i="4" l="1"/>
  <c r="AD68" i="15"/>
  <c r="T455" i="4"/>
  <c r="X455" i="4" s="1"/>
  <c r="W456" i="4" s="1"/>
  <c r="Z456" i="4" s="1"/>
  <c r="AA456" i="4" s="1"/>
  <c r="Y455" i="4" l="1"/>
  <c r="AB455" i="4" s="1"/>
  <c r="U456" i="4"/>
  <c r="T456" i="4" s="1"/>
  <c r="AE455" i="4" l="1"/>
  <c r="AD75" i="15"/>
  <c r="X456" i="4"/>
  <c r="W457" i="4" s="1"/>
  <c r="Z457" i="4" s="1"/>
  <c r="AA457" i="4" s="1"/>
  <c r="U457" i="4" l="1"/>
  <c r="T457" i="4" s="1"/>
  <c r="Y456" i="4"/>
  <c r="AB456" i="4" s="1"/>
  <c r="AE456" i="4" l="1"/>
  <c r="AD82" i="15"/>
  <c r="X457" i="4"/>
  <c r="W458" i="4" s="1"/>
  <c r="Z458" i="4" s="1"/>
  <c r="AA458" i="4" s="1"/>
  <c r="Y457" i="4" l="1"/>
  <c r="AB457" i="4" s="1"/>
  <c r="U458" i="4"/>
  <c r="T458" i="4" s="1"/>
  <c r="X458" i="4" s="1"/>
  <c r="Y458" i="4" s="1"/>
  <c r="AB458" i="4" s="1"/>
  <c r="AE458" i="4" l="1"/>
  <c r="AD37" i="15"/>
  <c r="AE457" i="4"/>
  <c r="AD90" i="15"/>
  <c r="U459" i="4"/>
  <c r="W459" i="4"/>
  <c r="Z459" i="4" s="1"/>
  <c r="AA459" i="4" s="1"/>
  <c r="T459" i="4" l="1"/>
  <c r="X459" i="4" s="1"/>
  <c r="Y459" i="4" s="1"/>
  <c r="AB459" i="4" s="1"/>
  <c r="AE459" i="4" l="1"/>
  <c r="AD72" i="15"/>
  <c r="W460" i="4"/>
  <c r="Z460" i="4" s="1"/>
  <c r="AA460" i="4" s="1"/>
  <c r="U460" i="4"/>
  <c r="T460" i="4" l="1"/>
  <c r="X460" i="4" s="1"/>
  <c r="W461" i="4" s="1"/>
  <c r="Z461" i="4" s="1"/>
  <c r="AA461" i="4" s="1"/>
  <c r="Y460" i="4" l="1"/>
  <c r="AB460" i="4" s="1"/>
  <c r="U461" i="4"/>
  <c r="T461" i="4" s="1"/>
  <c r="X461" i="4" s="1"/>
  <c r="U462" i="4" s="1"/>
  <c r="AE460" i="4" l="1"/>
  <c r="AD74" i="15"/>
  <c r="Y461" i="4"/>
  <c r="AB461" i="4" s="1"/>
  <c r="W462" i="4"/>
  <c r="Z462" i="4" s="1"/>
  <c r="AA462" i="4" s="1"/>
  <c r="AE461" i="4" l="1"/>
  <c r="AD83" i="15"/>
  <c r="T462" i="4"/>
  <c r="X462" i="4" s="1"/>
  <c r="W463" i="4" s="1"/>
  <c r="Z463" i="4" s="1"/>
  <c r="AA463" i="4" s="1"/>
  <c r="U463" i="4" l="1"/>
  <c r="T463" i="4" s="1"/>
  <c r="Y462" i="4"/>
  <c r="AB462" i="4" s="1"/>
  <c r="AE462" i="4" l="1"/>
  <c r="AD91" i="15"/>
  <c r="X463" i="4"/>
  <c r="U464" i="4" s="1"/>
  <c r="Y463" i="4" l="1"/>
  <c r="AB463" i="4" s="1"/>
  <c r="W464" i="4"/>
  <c r="Z464" i="4" s="1"/>
  <c r="AA464" i="4" s="1"/>
  <c r="AE463" i="4" l="1"/>
  <c r="AD94" i="15"/>
  <c r="T464" i="4"/>
  <c r="X464" i="4" s="1"/>
  <c r="W465" i="4" s="1"/>
  <c r="Z465" i="4" s="1"/>
  <c r="AA465" i="4" s="1"/>
  <c r="U465" i="4" l="1"/>
  <c r="T465" i="4" s="1"/>
  <c r="Y464" i="4"/>
  <c r="AB464" i="4" s="1"/>
  <c r="AE464" i="4" l="1"/>
  <c r="AD99" i="15"/>
  <c r="X465" i="4"/>
  <c r="W466" i="4" s="1"/>
  <c r="Z466" i="4" s="1"/>
  <c r="AA466" i="4" s="1"/>
  <c r="U466" i="4" l="1"/>
  <c r="T466" i="4" s="1"/>
  <c r="Y465" i="4"/>
  <c r="AB465" i="4" s="1"/>
  <c r="AE465" i="4" l="1"/>
  <c r="AD105" i="15"/>
  <c r="X466" i="4"/>
  <c r="U467" i="4" l="1"/>
  <c r="Y466" i="4"/>
  <c r="AB466" i="4" s="1"/>
  <c r="W467" i="4"/>
  <c r="Z467" i="4" s="1"/>
  <c r="AA467" i="4" s="1"/>
  <c r="AE466" i="4" l="1"/>
  <c r="AD112" i="15"/>
  <c r="T467" i="4"/>
  <c r="X467" i="4" s="1"/>
  <c r="W468" i="4" l="1"/>
  <c r="Z468" i="4" s="1"/>
  <c r="AA468" i="4" s="1"/>
  <c r="Y467" i="4"/>
  <c r="AB467" i="4" s="1"/>
  <c r="U468" i="4"/>
  <c r="AE467" i="4" l="1"/>
  <c r="AD119" i="15"/>
  <c r="T468" i="4"/>
  <c r="X468" i="4" s="1"/>
  <c r="U469" i="4" l="1"/>
  <c r="Y468" i="4"/>
  <c r="AB468" i="4" s="1"/>
  <c r="W469" i="4"/>
  <c r="Z469" i="4" s="1"/>
  <c r="AA469" i="4" s="1"/>
  <c r="AE468" i="4" l="1"/>
  <c r="AD125" i="15"/>
  <c r="T469" i="4"/>
  <c r="X469" i="4" s="1"/>
  <c r="U470" i="4" s="1"/>
  <c r="W470" i="4" l="1"/>
  <c r="Z470" i="4" s="1"/>
  <c r="AA470" i="4" s="1"/>
  <c r="Y469" i="4"/>
  <c r="AB469" i="4" s="1"/>
  <c r="AE469" i="4" l="1"/>
  <c r="AD128" i="15"/>
  <c r="T470" i="4"/>
  <c r="X470" i="4" s="1"/>
  <c r="W471" i="4" s="1"/>
  <c r="Z471" i="4" s="1"/>
  <c r="AA471" i="4" s="1"/>
  <c r="U471" i="4" l="1"/>
  <c r="T471" i="4" s="1"/>
  <c r="Y470" i="4"/>
  <c r="AB470" i="4" s="1"/>
  <c r="AE470" i="4" l="1"/>
  <c r="AD131" i="15"/>
  <c r="X471" i="4"/>
  <c r="W472" i="4" l="1"/>
  <c r="Z472" i="4" s="1"/>
  <c r="AA472" i="4" s="1"/>
  <c r="U472" i="4"/>
  <c r="Y471" i="4"/>
  <c r="AB471" i="4" s="1"/>
  <c r="AE471" i="4" l="1"/>
  <c r="AD137" i="15"/>
  <c r="T472" i="4"/>
  <c r="X472" i="4" s="1"/>
  <c r="Y472" i="4" s="1"/>
  <c r="AB472" i="4" s="1"/>
  <c r="AE472" i="4" l="1"/>
  <c r="AD146" i="15"/>
  <c r="W473" i="4"/>
  <c r="Z473" i="4" s="1"/>
  <c r="AA473" i="4" s="1"/>
  <c r="U473" i="4"/>
  <c r="T473" i="4" l="1"/>
  <c r="X473" i="4" s="1"/>
  <c r="Y473" i="4" s="1"/>
  <c r="AB473" i="4" s="1"/>
  <c r="AE473" i="4" l="1"/>
  <c r="AD139" i="15"/>
  <c r="U474" i="4"/>
  <c r="W474" i="4"/>
  <c r="Z474" i="4" s="1"/>
  <c r="AA474" i="4" s="1"/>
  <c r="T474" i="4" l="1"/>
  <c r="X474" i="4" s="1"/>
  <c r="W475" i="4" s="1"/>
  <c r="Z475" i="4" s="1"/>
  <c r="AA475" i="4" s="1"/>
  <c r="U475" i="4" l="1"/>
  <c r="T475" i="4" s="1"/>
  <c r="Y474" i="4"/>
  <c r="AB474" i="4" s="1"/>
  <c r="AE474" i="4" s="1"/>
  <c r="AD140" i="15"/>
  <c r="X475" i="4"/>
  <c r="Y475" i="4" s="1"/>
  <c r="AB475" i="4" s="1"/>
  <c r="U476" i="4"/>
  <c r="W476" i="4"/>
  <c r="Z476" i="4" s="1"/>
  <c r="AA476" i="4" s="1"/>
  <c r="AE475" i="4" l="1"/>
  <c r="AD147" i="15"/>
  <c r="T476" i="4"/>
  <c r="X476" i="4" s="1"/>
  <c r="U477" i="4" l="1"/>
  <c r="Y476" i="4"/>
  <c r="AB476" i="4" s="1"/>
  <c r="W477" i="4"/>
  <c r="Z477" i="4" s="1"/>
  <c r="AA477" i="4" s="1"/>
  <c r="AE476" i="4" l="1"/>
  <c r="AD156" i="15"/>
  <c r="T477" i="4"/>
  <c r="X477" i="4" s="1"/>
  <c r="Y477" i="4" l="1"/>
  <c r="AB477" i="4" s="1"/>
  <c r="U478" i="4"/>
  <c r="W478" i="4"/>
  <c r="Z478" i="4" s="1"/>
  <c r="AA478" i="4" s="1"/>
  <c r="AE477" i="4" l="1"/>
  <c r="AD165" i="15"/>
  <c r="T478" i="4"/>
  <c r="X478" i="4" s="1"/>
  <c r="U479" i="4" s="1"/>
  <c r="Y478" i="4" l="1"/>
  <c r="AB478" i="4" s="1"/>
  <c r="W479" i="4"/>
  <c r="Z479" i="4" s="1"/>
  <c r="AA479" i="4" s="1"/>
  <c r="AE478" i="4" l="1"/>
  <c r="AD172" i="15"/>
  <c r="T479" i="4"/>
  <c r="X479" i="4" s="1"/>
  <c r="U480" i="4" l="1"/>
  <c r="W480" i="4"/>
  <c r="Z480" i="4" s="1"/>
  <c r="AA480" i="4" s="1"/>
  <c r="Y479" i="4"/>
  <c r="AB479" i="4" s="1"/>
  <c r="T480" i="4" l="1"/>
  <c r="X480" i="4" s="1"/>
  <c r="U481" i="4" s="1"/>
  <c r="AE479" i="4"/>
  <c r="AD178" i="15"/>
  <c r="W481" i="4" l="1"/>
  <c r="Z481" i="4" s="1"/>
  <c r="AA481" i="4" s="1"/>
  <c r="Y480" i="4"/>
  <c r="AB480" i="4" s="1"/>
  <c r="AE480" i="4"/>
  <c r="AD186" i="15"/>
  <c r="T481" i="4"/>
  <c r="X481" i="4" s="1"/>
  <c r="W482" i="4" s="1"/>
  <c r="Z482" i="4" s="1"/>
  <c r="AA482" i="4" s="1"/>
  <c r="Y481" i="4" l="1"/>
  <c r="AB481" i="4" s="1"/>
  <c r="AE481" i="4" s="1"/>
  <c r="U482" i="4"/>
  <c r="T482" i="4" s="1"/>
  <c r="AD194" i="15"/>
  <c r="X482" i="4"/>
  <c r="U483" i="4" s="1"/>
  <c r="W483" i="4" l="1"/>
  <c r="Z483" i="4" s="1"/>
  <c r="AA483" i="4" s="1"/>
  <c r="Y482" i="4"/>
  <c r="AB482" i="4" s="1"/>
  <c r="AE482" i="4" l="1"/>
  <c r="AD201" i="15"/>
  <c r="T483" i="4"/>
  <c r="X483" i="4" s="1"/>
  <c r="U484" i="4" l="1"/>
  <c r="W484" i="4"/>
  <c r="Z484" i="4" s="1"/>
  <c r="AA484" i="4" s="1"/>
  <c r="Y483" i="4"/>
  <c r="AB483" i="4" s="1"/>
  <c r="AE483" i="4" l="1"/>
  <c r="AD206" i="15"/>
  <c r="T484" i="4"/>
  <c r="X484" i="4" s="1"/>
  <c r="Y484" i="4" l="1"/>
  <c r="AB484" i="4" s="1"/>
  <c r="U485" i="4"/>
  <c r="W485" i="4"/>
  <c r="Z485" i="4" s="1"/>
  <c r="AA485" i="4" s="1"/>
  <c r="T485" i="4" l="1"/>
  <c r="X485" i="4" s="1"/>
  <c r="Y485" i="4" s="1"/>
  <c r="AB485" i="4" s="1"/>
  <c r="AE484" i="4"/>
  <c r="AD213" i="15"/>
  <c r="W486" i="4"/>
  <c r="Z486" i="4" s="1"/>
  <c r="AA486" i="4" s="1"/>
  <c r="U486" i="4"/>
  <c r="T486" i="4" l="1"/>
  <c r="X486" i="4" s="1"/>
  <c r="W487" i="4" s="1"/>
  <c r="Z487" i="4" s="1"/>
  <c r="AA487" i="4" s="1"/>
  <c r="AE485" i="4"/>
  <c r="AD223" i="15"/>
  <c r="U487" i="4"/>
  <c r="T487" i="4" s="1"/>
  <c r="Y486" i="4"/>
  <c r="AB486" i="4" s="1"/>
  <c r="AE486" i="4" l="1"/>
  <c r="AD233" i="15"/>
  <c r="X487" i="4"/>
  <c r="W488" i="4" s="1"/>
  <c r="Z488" i="4" s="1"/>
  <c r="AA488" i="4" s="1"/>
  <c r="U488" i="4" l="1"/>
  <c r="T488" i="4" s="1"/>
  <c r="Y487" i="4"/>
  <c r="AB487" i="4" s="1"/>
  <c r="AE487" i="4" l="1"/>
  <c r="AD47" i="15"/>
  <c r="X488" i="4"/>
  <c r="Y488" i="4" l="1"/>
  <c r="AB488" i="4" s="1"/>
  <c r="W489" i="4"/>
  <c r="Z489" i="4" s="1"/>
  <c r="AA489" i="4" s="1"/>
  <c r="U489" i="4"/>
  <c r="AE488" i="4" l="1"/>
  <c r="AD188" i="15"/>
  <c r="T489" i="4"/>
  <c r="X489" i="4" s="1"/>
  <c r="U490" i="4" s="1"/>
  <c r="W490" i="4" l="1"/>
  <c r="Z490" i="4" s="1"/>
  <c r="AA490" i="4" s="1"/>
  <c r="Y489" i="4"/>
  <c r="AB489" i="4" s="1"/>
  <c r="AE489" i="4" l="1"/>
  <c r="AD195" i="15"/>
  <c r="T490" i="4"/>
  <c r="X490" i="4" s="1"/>
  <c r="U491" i="4" s="1"/>
  <c r="W491" i="4" l="1"/>
  <c r="Z491" i="4" s="1"/>
  <c r="AA491" i="4" s="1"/>
  <c r="Y490" i="4"/>
  <c r="AB490" i="4" s="1"/>
  <c r="AE490" i="4" l="1"/>
  <c r="AD202" i="15"/>
  <c r="T491" i="4"/>
  <c r="X491" i="4" s="1"/>
  <c r="W492" i="4" s="1"/>
  <c r="Z492" i="4" s="1"/>
  <c r="AA492" i="4" s="1"/>
  <c r="Y491" i="4" l="1"/>
  <c r="AB491" i="4" s="1"/>
  <c r="U492" i="4"/>
  <c r="T492" i="4" s="1"/>
  <c r="X492" i="4" l="1"/>
  <c r="Y492" i="4" s="1"/>
  <c r="AB492" i="4" s="1"/>
  <c r="AE492" i="4"/>
  <c r="AD220" i="15"/>
  <c r="AE491" i="4"/>
  <c r="AD210" i="15"/>
  <c r="W493" i="4"/>
  <c r="Z493" i="4" s="1"/>
  <c r="AA493" i="4" s="1"/>
  <c r="U493" i="4" l="1"/>
  <c r="T493" i="4" s="1"/>
  <c r="X493" i="4" s="1"/>
  <c r="U494" i="4" s="1"/>
  <c r="W494" i="4"/>
  <c r="Z494" i="4" s="1"/>
  <c r="AA494" i="4" s="1"/>
  <c r="Y493" i="4"/>
  <c r="AB493" i="4" s="1"/>
  <c r="AE493" i="4" l="1"/>
  <c r="AD229" i="15"/>
  <c r="T494" i="4"/>
  <c r="X494" i="4" s="1"/>
  <c r="W495" i="4" s="1"/>
  <c r="Z495" i="4" s="1"/>
  <c r="AA495" i="4" s="1"/>
  <c r="U495" i="4" l="1"/>
  <c r="T495" i="4" s="1"/>
  <c r="Y494" i="4"/>
  <c r="AB494" i="4" s="1"/>
  <c r="AE494" i="4" l="1"/>
  <c r="AD238" i="15"/>
  <c r="X495" i="4"/>
  <c r="U496" i="4" s="1"/>
  <c r="Y495" i="4" l="1"/>
  <c r="AB495" i="4" s="1"/>
  <c r="W496" i="4"/>
  <c r="Z496" i="4" s="1"/>
  <c r="AA496" i="4" s="1"/>
  <c r="AE495" i="4"/>
  <c r="AD247" i="15"/>
  <c r="T496" i="4"/>
  <c r="X496" i="4" s="1"/>
  <c r="W497" i="4" l="1"/>
  <c r="Z497" i="4" s="1"/>
  <c r="AA497" i="4" s="1"/>
  <c r="U497" i="4"/>
  <c r="Y496" i="4"/>
  <c r="AB496" i="4" s="1"/>
  <c r="AE496" i="4" l="1"/>
  <c r="AD261" i="15"/>
  <c r="T497" i="4"/>
  <c r="X497" i="4" s="1"/>
  <c r="U498" i="4" l="1"/>
  <c r="Y497" i="4"/>
  <c r="AB497" i="4" s="1"/>
  <c r="W498" i="4"/>
  <c r="Z498" i="4" s="1"/>
  <c r="AA498" i="4" s="1"/>
  <c r="AE497" i="4" l="1"/>
  <c r="AD269" i="15"/>
  <c r="T498" i="4"/>
  <c r="X498" i="4" s="1"/>
  <c r="U499" i="4" l="1"/>
  <c r="W499" i="4"/>
  <c r="Z499" i="4" s="1"/>
  <c r="AA499" i="4" s="1"/>
  <c r="Y498" i="4"/>
  <c r="AB498" i="4" s="1"/>
  <c r="AE498" i="4" l="1"/>
  <c r="AD277" i="15"/>
  <c r="T499" i="4"/>
  <c r="X499" i="4" s="1"/>
  <c r="U500" i="4" l="1"/>
  <c r="Y499" i="4"/>
  <c r="AB499" i="4" s="1"/>
  <c r="W500" i="4"/>
  <c r="Z500" i="4" s="1"/>
  <c r="AA500" i="4" s="1"/>
  <c r="AE499" i="4" l="1"/>
  <c r="AD284" i="15"/>
  <c r="T500" i="4"/>
  <c r="X500" i="4" s="1"/>
  <c r="W501" i="4" s="1"/>
  <c r="Z501" i="4" s="1"/>
  <c r="AA501" i="4" s="1"/>
  <c r="Y500" i="4" l="1"/>
  <c r="AB500" i="4" s="1"/>
  <c r="U501" i="4"/>
  <c r="T501" i="4" s="1"/>
  <c r="AE500" i="4" l="1"/>
  <c r="AD289" i="15"/>
  <c r="X501" i="4"/>
  <c r="Y501" i="4" s="1"/>
  <c r="AB501" i="4" s="1"/>
  <c r="AE501" i="4" l="1"/>
  <c r="AD297" i="15"/>
  <c r="W502" i="4"/>
  <c r="Z502" i="4" s="1"/>
  <c r="AA502" i="4" s="1"/>
  <c r="U502" i="4"/>
  <c r="T502" i="4" l="1"/>
  <c r="X502" i="4" s="1"/>
  <c r="W503" i="4" s="1"/>
  <c r="Z503" i="4" s="1"/>
  <c r="AA503" i="4" s="1"/>
  <c r="Y502" i="4" l="1"/>
  <c r="AB502" i="4" s="1"/>
  <c r="U503" i="4"/>
  <c r="T503" i="4" s="1"/>
  <c r="AE502" i="4" l="1"/>
  <c r="AD300" i="15"/>
  <c r="X503" i="4"/>
  <c r="Y503" i="4" l="1"/>
  <c r="AB503" i="4" s="1"/>
  <c r="U504" i="4"/>
  <c r="W504" i="4"/>
  <c r="Z504" i="4" s="1"/>
  <c r="AA504" i="4" s="1"/>
  <c r="AE503" i="4" l="1"/>
  <c r="AD310" i="15"/>
  <c r="T504" i="4"/>
  <c r="X504" i="4" s="1"/>
  <c r="Y504" i="4" s="1"/>
  <c r="AB504" i="4" s="1"/>
  <c r="AE504" i="4" l="1"/>
  <c r="AD318" i="15"/>
  <c r="W505" i="4"/>
  <c r="Z505" i="4" s="1"/>
  <c r="AA505" i="4" s="1"/>
  <c r="U505" i="4"/>
  <c r="T505" i="4" l="1"/>
  <c r="X505" i="4" s="1"/>
  <c r="W506" i="4"/>
  <c r="Z506" i="4" s="1"/>
  <c r="AA506" i="4" s="1"/>
  <c r="U506" i="4"/>
  <c r="Y505" i="4"/>
  <c r="AB505" i="4" s="1"/>
  <c r="AE505" i="4" l="1"/>
  <c r="AD331" i="15"/>
  <c r="T506" i="4"/>
  <c r="X506" i="4" s="1"/>
  <c r="W507" i="4" l="1"/>
  <c r="Z507" i="4" s="1"/>
  <c r="AA507" i="4" s="1"/>
  <c r="Y506" i="4"/>
  <c r="AB506" i="4" s="1"/>
  <c r="U507" i="4"/>
  <c r="AE506" i="4" l="1"/>
  <c r="AD339" i="15"/>
  <c r="T507" i="4"/>
  <c r="X507" i="4" s="1"/>
  <c r="Y507" i="4" s="1"/>
  <c r="AB507" i="4" s="1"/>
  <c r="AE507" i="4" l="1"/>
  <c r="AD348" i="15"/>
  <c r="W508" i="4"/>
  <c r="Z508" i="4" s="1"/>
  <c r="AA508" i="4" s="1"/>
  <c r="U508" i="4"/>
  <c r="T508" i="4" l="1"/>
  <c r="X508" i="4" s="1"/>
  <c r="W509" i="4" s="1"/>
  <c r="Z509" i="4" s="1"/>
  <c r="AA509" i="4" s="1"/>
  <c r="U509" i="4"/>
  <c r="T509" i="4" s="1"/>
  <c r="Y508" i="4"/>
  <c r="AB508" i="4" s="1"/>
  <c r="AE508" i="4" l="1"/>
  <c r="AD351" i="15"/>
  <c r="X509" i="4"/>
  <c r="W510" i="4" s="1"/>
  <c r="Z510" i="4" s="1"/>
  <c r="AA510" i="4" s="1"/>
  <c r="Y509" i="4"/>
  <c r="AB509" i="4" s="1"/>
  <c r="U510" i="4"/>
  <c r="T510" i="4" s="1"/>
  <c r="AE509" i="4" l="1"/>
  <c r="AD357" i="15"/>
  <c r="X510" i="4"/>
  <c r="W511" i="4" s="1"/>
  <c r="Z511" i="4" s="1"/>
  <c r="AA511" i="4" s="1"/>
  <c r="Y510" i="4" l="1"/>
  <c r="AB510" i="4" s="1"/>
  <c r="U511" i="4"/>
  <c r="T511" i="4" s="1"/>
  <c r="X511" i="4" s="1"/>
  <c r="AE510" i="4" l="1"/>
  <c r="AD359" i="15"/>
  <c r="U512" i="4"/>
  <c r="W512" i="4"/>
  <c r="Z512" i="4" s="1"/>
  <c r="AA512" i="4" s="1"/>
  <c r="Y511" i="4"/>
  <c r="AB511" i="4" s="1"/>
  <c r="AE511" i="4" l="1"/>
  <c r="AD363" i="15"/>
  <c r="T512" i="4"/>
  <c r="X512" i="4" s="1"/>
  <c r="U513" i="4" l="1"/>
  <c r="Y512" i="4"/>
  <c r="AB512" i="4" s="1"/>
  <c r="W513" i="4"/>
  <c r="Z513" i="4" s="1"/>
  <c r="AA513" i="4" s="1"/>
  <c r="AE512" i="4" l="1"/>
  <c r="AD369" i="15"/>
  <c r="T513" i="4"/>
  <c r="X513" i="4" s="1"/>
  <c r="W514" i="4" l="1"/>
  <c r="Z514" i="4" s="1"/>
  <c r="AA514" i="4" s="1"/>
  <c r="U514" i="4"/>
  <c r="Y513" i="4"/>
  <c r="AB513" i="4" s="1"/>
  <c r="AE513" i="4" l="1"/>
  <c r="AD374" i="15"/>
  <c r="T514" i="4"/>
  <c r="X514" i="4" s="1"/>
  <c r="W515" i="4" l="1"/>
  <c r="Z515" i="4" s="1"/>
  <c r="AA515" i="4" s="1"/>
  <c r="Y514" i="4"/>
  <c r="AB514" i="4" s="1"/>
  <c r="U515" i="4"/>
  <c r="AE514" i="4" l="1"/>
  <c r="AD378" i="15"/>
  <c r="T515" i="4"/>
  <c r="X515" i="4" s="1"/>
  <c r="W516" i="4" s="1"/>
  <c r="Z516" i="4" s="1"/>
  <c r="AA516" i="4" s="1"/>
  <c r="Y515" i="4" l="1"/>
  <c r="AB515" i="4" s="1"/>
  <c r="U516" i="4"/>
  <c r="T516" i="4" s="1"/>
  <c r="AE515" i="4" l="1"/>
  <c r="AD380" i="15"/>
  <c r="X516" i="4"/>
  <c r="Y516" i="4" s="1"/>
  <c r="AB516" i="4" s="1"/>
  <c r="AE516" i="4" l="1"/>
  <c r="AD384" i="15"/>
  <c r="U517" i="4"/>
  <c r="W517" i="4"/>
  <c r="Z517" i="4" s="1"/>
  <c r="AA517" i="4" s="1"/>
  <c r="T517" i="4" l="1"/>
  <c r="X517" i="4" s="1"/>
  <c r="W518" i="4" s="1"/>
  <c r="Z518" i="4" s="1"/>
  <c r="AA518" i="4" s="1"/>
  <c r="U518" i="4" l="1"/>
  <c r="T518" i="4" s="1"/>
  <c r="Y517" i="4"/>
  <c r="AB517" i="4" s="1"/>
  <c r="X518" i="4" l="1"/>
  <c r="U519" i="4" s="1"/>
  <c r="AE517" i="4"/>
  <c r="AD388" i="15"/>
  <c r="Y518" i="4"/>
  <c r="AB518" i="4" s="1"/>
  <c r="W519" i="4"/>
  <c r="Z519" i="4" s="1"/>
  <c r="AA519" i="4" s="1"/>
  <c r="AE518" i="4" l="1"/>
  <c r="AD392" i="15"/>
  <c r="T519" i="4"/>
  <c r="X519" i="4" s="1"/>
  <c r="Y519" i="4" s="1"/>
  <c r="AB519" i="4" s="1"/>
  <c r="AE519" i="4" l="1"/>
  <c r="AD395" i="15"/>
  <c r="W520" i="4"/>
  <c r="Z520" i="4" s="1"/>
  <c r="AA520" i="4" s="1"/>
  <c r="U520" i="4"/>
  <c r="T520" i="4" s="1"/>
  <c r="X520" i="4" s="1"/>
  <c r="Y520" i="4" l="1"/>
  <c r="AB520" i="4" s="1"/>
  <c r="U521" i="4"/>
  <c r="W521" i="4"/>
  <c r="Z521" i="4" s="1"/>
  <c r="AA521" i="4" s="1"/>
  <c r="AE520" i="4" l="1"/>
  <c r="AD399" i="15"/>
  <c r="T521" i="4"/>
  <c r="X521" i="4" s="1"/>
  <c r="W522" i="4" s="1"/>
  <c r="Z522" i="4" s="1"/>
  <c r="AA522" i="4" s="1"/>
  <c r="U522" i="4" l="1"/>
  <c r="T522" i="4" s="1"/>
  <c r="Y521" i="4"/>
  <c r="AB521" i="4" s="1"/>
  <c r="AE521" i="4" l="1"/>
  <c r="AD402" i="15"/>
  <c r="X522" i="4"/>
  <c r="Y522" i="4" s="1"/>
  <c r="AB522" i="4" s="1"/>
  <c r="AE522" i="4" l="1"/>
  <c r="AD405" i="15"/>
  <c r="U523" i="4"/>
  <c r="W523" i="4"/>
  <c r="Z523" i="4" s="1"/>
  <c r="AA523" i="4" s="1"/>
  <c r="T523" i="4" l="1"/>
  <c r="X523" i="4" s="1"/>
  <c r="W524" i="4" s="1"/>
  <c r="Z524" i="4" s="1"/>
  <c r="AA524" i="4" s="1"/>
  <c r="U524" i="4" l="1"/>
  <c r="T524" i="4" s="1"/>
  <c r="Y523" i="4"/>
  <c r="AB523" i="4" s="1"/>
  <c r="AE523" i="4" l="1"/>
  <c r="AD409" i="15"/>
  <c r="X524" i="4"/>
  <c r="Y524" i="4" l="1"/>
  <c r="AB524" i="4" s="1"/>
  <c r="U525" i="4"/>
  <c r="W525" i="4"/>
  <c r="Z525" i="4" s="1"/>
  <c r="AA525" i="4" s="1"/>
  <c r="AE524" i="4" l="1"/>
  <c r="AD100" i="15"/>
  <c r="T525" i="4"/>
  <c r="X525" i="4" s="1"/>
  <c r="W526" i="4" s="1"/>
  <c r="Z526" i="4" s="1"/>
  <c r="AA526" i="4" s="1"/>
  <c r="Y525" i="4" l="1"/>
  <c r="AB525" i="4" s="1"/>
  <c r="U526" i="4"/>
  <c r="T526" i="4" s="1"/>
  <c r="AE525" i="4" l="1"/>
  <c r="AD305" i="15"/>
  <c r="X526" i="4"/>
  <c r="Y526" i="4" l="1"/>
  <c r="AB526" i="4" s="1"/>
  <c r="U527" i="4"/>
  <c r="W527" i="4"/>
  <c r="Z527" i="4" s="1"/>
  <c r="AA527" i="4" s="1"/>
  <c r="T527" i="4" l="1"/>
  <c r="AE526" i="4"/>
  <c r="AD317" i="15"/>
  <c r="X527" i="4"/>
  <c r="Y527" i="4" l="1"/>
  <c r="AB527" i="4" s="1"/>
  <c r="W528" i="4"/>
  <c r="Z528" i="4" s="1"/>
  <c r="AA528" i="4" s="1"/>
  <c r="U528" i="4"/>
  <c r="T528" i="4" l="1"/>
  <c r="X528" i="4" s="1"/>
  <c r="AE527" i="4"/>
  <c r="AD328" i="15"/>
  <c r="W529" i="4"/>
  <c r="Z529" i="4" s="1"/>
  <c r="AA529" i="4" s="1"/>
  <c r="U529" i="4"/>
  <c r="Y528" i="4"/>
  <c r="AB528" i="4" s="1"/>
  <c r="AE528" i="4" l="1"/>
  <c r="AD338" i="15"/>
  <c r="T529" i="4"/>
  <c r="X529" i="4" s="1"/>
  <c r="U530" i="4" l="1"/>
  <c r="Y529" i="4"/>
  <c r="AB529" i="4" s="1"/>
  <c r="W530" i="4"/>
  <c r="Z530" i="4" s="1"/>
  <c r="AA530" i="4" s="1"/>
  <c r="AE529" i="4" l="1"/>
  <c r="AD350" i="15"/>
  <c r="T530" i="4"/>
  <c r="X530" i="4" s="1"/>
  <c r="U531" i="4" s="1"/>
  <c r="Y530" i="4"/>
  <c r="AB530" i="4" s="1"/>
  <c r="W531" i="4" l="1"/>
  <c r="Z531" i="4" s="1"/>
  <c r="AA531" i="4" s="1"/>
  <c r="AE530" i="4"/>
  <c r="AD362" i="15"/>
  <c r="T531" i="4"/>
  <c r="X531" i="4" s="1"/>
  <c r="U532" i="4" s="1"/>
  <c r="W532" i="4" l="1"/>
  <c r="Z532" i="4" s="1"/>
  <c r="AA532" i="4" s="1"/>
  <c r="Y531" i="4"/>
  <c r="AB531" i="4" s="1"/>
  <c r="AE531" i="4"/>
  <c r="AD356" i="15"/>
  <c r="T532" i="4"/>
  <c r="X532" i="4" s="1"/>
  <c r="U533" i="4" l="1"/>
  <c r="W533" i="4"/>
  <c r="Z533" i="4" s="1"/>
  <c r="AA533" i="4" s="1"/>
  <c r="Y532" i="4"/>
  <c r="AB532" i="4" s="1"/>
  <c r="T533" i="4" l="1"/>
  <c r="X533" i="4" s="1"/>
  <c r="U534" i="4" s="1"/>
  <c r="AE532" i="4"/>
  <c r="AD353" i="15"/>
  <c r="W534" i="4"/>
  <c r="Z534" i="4" s="1"/>
  <c r="AA534" i="4" s="1"/>
  <c r="Y533" i="4"/>
  <c r="AB533" i="4" s="1"/>
  <c r="AE533" i="4" l="1"/>
  <c r="AD361" i="15"/>
  <c r="T534" i="4"/>
  <c r="X534" i="4" s="1"/>
  <c r="U535" i="4" s="1"/>
  <c r="W535" i="4" l="1"/>
  <c r="Z535" i="4" s="1"/>
  <c r="AA535" i="4" s="1"/>
  <c r="Y534" i="4"/>
  <c r="AB534" i="4" s="1"/>
  <c r="T535" i="4" l="1"/>
  <c r="X535" i="4" s="1"/>
  <c r="U536" i="4" s="1"/>
  <c r="AE534" i="4"/>
  <c r="AD377" i="15"/>
  <c r="Y535" i="4"/>
  <c r="AB535" i="4" s="1"/>
  <c r="W536" i="4"/>
  <c r="Z536" i="4" s="1"/>
  <c r="AA536" i="4" s="1"/>
  <c r="AE535" i="4" l="1"/>
  <c r="AD387" i="15"/>
  <c r="T536" i="4"/>
  <c r="X536" i="4" s="1"/>
  <c r="W537" i="4" s="1"/>
  <c r="Z537" i="4" s="1"/>
  <c r="AA537" i="4" s="1"/>
  <c r="U537" i="4" l="1"/>
  <c r="T537" i="4" s="1"/>
  <c r="Y536" i="4"/>
  <c r="AB536" i="4" s="1"/>
  <c r="AE536" i="4" l="1"/>
  <c r="AD400" i="15"/>
  <c r="X537" i="4"/>
  <c r="W538" i="4" s="1"/>
  <c r="Z538" i="4" s="1"/>
  <c r="AA538" i="4" s="1"/>
  <c r="U538" i="4" l="1"/>
  <c r="T538" i="4" s="1"/>
  <c r="Y537" i="4"/>
  <c r="AB537" i="4" s="1"/>
  <c r="AE537" i="4" l="1"/>
  <c r="AD413" i="15"/>
  <c r="X538" i="4"/>
  <c r="W539" i="4" s="1"/>
  <c r="Z539" i="4" s="1"/>
  <c r="AA539" i="4" s="1"/>
  <c r="Y538" i="4" l="1"/>
  <c r="AB538" i="4" s="1"/>
  <c r="U539" i="4"/>
  <c r="T539" i="4" s="1"/>
  <c r="AE538" i="4" l="1"/>
  <c r="AD420" i="15"/>
  <c r="X539" i="4"/>
  <c r="Y539" i="4" s="1"/>
  <c r="AB539" i="4" s="1"/>
  <c r="AE539" i="4" l="1"/>
  <c r="AD431" i="15"/>
  <c r="W540" i="4"/>
  <c r="Z540" i="4" s="1"/>
  <c r="AA540" i="4" s="1"/>
  <c r="U540" i="4"/>
  <c r="T540" i="4" s="1"/>
  <c r="X540" i="4" s="1"/>
  <c r="U541" i="4" s="1"/>
  <c r="Y540" i="4" l="1"/>
  <c r="AB540" i="4" s="1"/>
  <c r="W541" i="4"/>
  <c r="Z541" i="4" s="1"/>
  <c r="AA541" i="4" s="1"/>
  <c r="AE540" i="4" l="1"/>
  <c r="AD441" i="15"/>
  <c r="T541" i="4"/>
  <c r="X541" i="4" s="1"/>
  <c r="U542" i="4" s="1"/>
  <c r="Y541" i="4" l="1"/>
  <c r="AB541" i="4" s="1"/>
  <c r="W542" i="4"/>
  <c r="Z542" i="4" s="1"/>
  <c r="AA542" i="4" s="1"/>
  <c r="AE541" i="4" l="1"/>
  <c r="AD450" i="15"/>
  <c r="T542" i="4"/>
  <c r="X542" i="4" s="1"/>
  <c r="U543" i="4" s="1"/>
  <c r="Y542" i="4" l="1"/>
  <c r="AB542" i="4" s="1"/>
  <c r="W543" i="4"/>
  <c r="Z543" i="4" s="1"/>
  <c r="AA543" i="4" s="1"/>
  <c r="AE542" i="4" l="1"/>
  <c r="AD460" i="15"/>
  <c r="T543" i="4"/>
  <c r="X543" i="4" s="1"/>
  <c r="W544" i="4" s="1"/>
  <c r="Z544" i="4" s="1"/>
  <c r="AA544" i="4" s="1"/>
  <c r="U544" i="4" l="1"/>
  <c r="T544" i="4" s="1"/>
  <c r="Y543" i="4"/>
  <c r="AB543" i="4" s="1"/>
  <c r="AE543" i="4" l="1"/>
  <c r="AD468" i="15"/>
  <c r="X544" i="4"/>
  <c r="Y544" i="4" l="1"/>
  <c r="AB544" i="4" s="1"/>
  <c r="U545" i="4"/>
  <c r="W545" i="4"/>
  <c r="Z545" i="4" s="1"/>
  <c r="AA545" i="4" s="1"/>
  <c r="T545" i="4" l="1"/>
  <c r="X545" i="4" s="1"/>
  <c r="AE544" i="4"/>
  <c r="AD472" i="15"/>
  <c r="U546" i="4" l="1"/>
  <c r="W546" i="4"/>
  <c r="Z546" i="4" s="1"/>
  <c r="AA546" i="4" s="1"/>
  <c r="Y545" i="4"/>
  <c r="AB545" i="4" s="1"/>
  <c r="T546" i="4"/>
  <c r="X546" i="4" s="1"/>
  <c r="U547" i="4" s="1"/>
  <c r="AE545" i="4" l="1"/>
  <c r="AD475" i="15"/>
  <c r="Y546" i="4"/>
  <c r="AB546" i="4" s="1"/>
  <c r="W547" i="4"/>
  <c r="Z547" i="4" s="1"/>
  <c r="AA547" i="4" s="1"/>
  <c r="AE546" i="4" l="1"/>
  <c r="AD477" i="15"/>
  <c r="T547" i="4"/>
  <c r="X547" i="4" s="1"/>
  <c r="Y547" i="4" s="1"/>
  <c r="AB547" i="4" s="1"/>
  <c r="AE547" i="4" l="1"/>
  <c r="AD481" i="15"/>
  <c r="U548" i="4"/>
  <c r="W548" i="4"/>
  <c r="Z548" i="4" s="1"/>
  <c r="AA548" i="4" s="1"/>
  <c r="T548" i="4" l="1"/>
  <c r="X548" i="4" s="1"/>
  <c r="W549" i="4" s="1"/>
  <c r="Z549" i="4" s="1"/>
  <c r="AA549" i="4" s="1"/>
  <c r="U549" i="4"/>
  <c r="T549" i="4" s="1"/>
  <c r="Y548" i="4"/>
  <c r="AB548" i="4" s="1"/>
  <c r="AE548" i="4" l="1"/>
  <c r="AD482" i="15"/>
  <c r="X549" i="4"/>
  <c r="U550" i="4" s="1"/>
  <c r="Y549" i="4" l="1"/>
  <c r="AB549" i="4" s="1"/>
  <c r="W550" i="4"/>
  <c r="Z550" i="4" s="1"/>
  <c r="AA550" i="4" s="1"/>
  <c r="AE549" i="4" l="1"/>
  <c r="AD484" i="15"/>
  <c r="T550" i="4"/>
  <c r="X550" i="4" s="1"/>
  <c r="U551" i="4" s="1"/>
  <c r="W551" i="4" l="1"/>
  <c r="Z551" i="4" s="1"/>
  <c r="AA551" i="4" s="1"/>
  <c r="Y550" i="4"/>
  <c r="AB550" i="4" s="1"/>
  <c r="AE550" i="4" l="1"/>
  <c r="AD486" i="15"/>
  <c r="T551" i="4"/>
  <c r="X551" i="4" s="1"/>
  <c r="U552" i="4" s="1"/>
  <c r="W552" i="4" l="1"/>
  <c r="Z552" i="4" s="1"/>
  <c r="AA552" i="4" s="1"/>
  <c r="Y551" i="4"/>
  <c r="AB551" i="4" s="1"/>
  <c r="AE551" i="4" l="1"/>
  <c r="AD490" i="15"/>
  <c r="T552" i="4"/>
  <c r="X552" i="4" s="1"/>
  <c r="W553" i="4" s="1"/>
  <c r="Z553" i="4" s="1"/>
  <c r="AA553" i="4" s="1"/>
  <c r="Y552" i="4" l="1"/>
  <c r="AB552" i="4" s="1"/>
  <c r="U553" i="4"/>
  <c r="T553" i="4" s="1"/>
  <c r="X553" i="4" s="1"/>
  <c r="Y553" i="4" s="1"/>
  <c r="AB553" i="4" s="1"/>
  <c r="AE553" i="4" l="1"/>
  <c r="AD494" i="15"/>
  <c r="AE552" i="4"/>
  <c r="AD491" i="15"/>
  <c r="U554" i="4"/>
  <c r="W554" i="4"/>
  <c r="Z554" i="4" s="1"/>
  <c r="AA554" i="4" s="1"/>
  <c r="T554" i="4" l="1"/>
  <c r="X554" i="4" s="1"/>
  <c r="W555" i="4" s="1"/>
  <c r="Z555" i="4" s="1"/>
  <c r="AA555" i="4" s="1"/>
  <c r="U555" i="4" l="1"/>
  <c r="T555" i="4" s="1"/>
  <c r="Y554" i="4"/>
  <c r="AB554" i="4" s="1"/>
  <c r="AE554" i="4" l="1"/>
  <c r="AD496" i="15"/>
  <c r="X555" i="4"/>
  <c r="U556" i="4" s="1"/>
  <c r="W556" i="4" l="1"/>
  <c r="Z556" i="4" s="1"/>
  <c r="AA556" i="4" s="1"/>
  <c r="Y555" i="4"/>
  <c r="AB555" i="4" s="1"/>
  <c r="AE555" i="4" l="1"/>
  <c r="AD500" i="15"/>
  <c r="T556" i="4"/>
  <c r="X556" i="4" s="1"/>
  <c r="W557" i="4" s="1"/>
  <c r="Z557" i="4" s="1"/>
  <c r="AA557" i="4" s="1"/>
  <c r="Y556" i="4" l="1"/>
  <c r="AB556" i="4" s="1"/>
  <c r="U557" i="4"/>
  <c r="T557" i="4" s="1"/>
  <c r="X557" i="4" s="1"/>
  <c r="AE556" i="4" l="1"/>
  <c r="AD501" i="15"/>
  <c r="U558" i="4"/>
  <c r="Y557" i="4"/>
  <c r="AB557" i="4" s="1"/>
  <c r="W558" i="4"/>
  <c r="Z558" i="4" s="1"/>
  <c r="AA558" i="4" s="1"/>
  <c r="AE557" i="4" l="1"/>
  <c r="AD504" i="15"/>
  <c r="T558" i="4"/>
  <c r="X558" i="4" s="1"/>
  <c r="U559" i="4" s="1"/>
  <c r="W559" i="4" l="1"/>
  <c r="Z559" i="4" s="1"/>
  <c r="AA559" i="4" s="1"/>
  <c r="Y558" i="4"/>
  <c r="AB558" i="4" s="1"/>
  <c r="AE558" i="4" l="1"/>
  <c r="AD507" i="15"/>
  <c r="T559" i="4"/>
  <c r="X559" i="4" s="1"/>
  <c r="Y559" i="4" s="1"/>
  <c r="AB559" i="4" s="1"/>
  <c r="AE559" i="4" l="1"/>
  <c r="AD511" i="15"/>
  <c r="W560" i="4"/>
  <c r="Z560" i="4" s="1"/>
  <c r="AA560" i="4" s="1"/>
  <c r="U560" i="4"/>
  <c r="T560" i="4" l="1"/>
  <c r="X560" i="4" s="1"/>
  <c r="Y560" i="4" s="1"/>
  <c r="AB560" i="4" s="1"/>
  <c r="AE560" i="4" s="1"/>
  <c r="AD514" i="15"/>
  <c r="W561" i="4"/>
  <c r="Z561" i="4" s="1"/>
  <c r="AA561" i="4" s="1"/>
  <c r="U561" i="4"/>
  <c r="T561" i="4" l="1"/>
  <c r="X561" i="4" s="1"/>
  <c r="Y561" i="4" s="1"/>
  <c r="AB561" i="4" s="1"/>
  <c r="AE561" i="4" s="1"/>
  <c r="U562" i="4"/>
  <c r="W562" i="4" l="1"/>
  <c r="Z562" i="4" s="1"/>
  <c r="AA562" i="4" s="1"/>
  <c r="AD499" i="15"/>
  <c r="T562" i="4"/>
  <c r="X562" i="4" s="1"/>
  <c r="U563" i="4" s="1"/>
  <c r="W563" i="4" l="1"/>
  <c r="Z563" i="4" s="1"/>
  <c r="AA563" i="4" s="1"/>
  <c r="Y562" i="4"/>
  <c r="AB562" i="4" s="1"/>
  <c r="AE562" i="4" l="1"/>
  <c r="AD509" i="15"/>
  <c r="T563" i="4"/>
  <c r="X563" i="4" s="1"/>
  <c r="U564" i="4" s="1"/>
  <c r="Y563" i="4" l="1"/>
  <c r="AB563" i="4" s="1"/>
  <c r="W564" i="4"/>
  <c r="Z564" i="4" s="1"/>
  <c r="AA564" i="4" s="1"/>
  <c r="AE563" i="4" l="1"/>
  <c r="AD519" i="15"/>
  <c r="T564" i="4"/>
  <c r="X564" i="4" s="1"/>
  <c r="W565" i="4" s="1"/>
  <c r="Z565" i="4" s="1"/>
  <c r="AA565" i="4" s="1"/>
  <c r="Y564" i="4" l="1"/>
  <c r="AB564" i="4" s="1"/>
  <c r="U565" i="4"/>
  <c r="T565" i="4" s="1"/>
  <c r="AE564" i="4" l="1"/>
  <c r="AD525" i="15"/>
  <c r="X565" i="4"/>
  <c r="Y565" i="4" s="1"/>
  <c r="AB565" i="4" s="1"/>
  <c r="AE565" i="4" l="1"/>
  <c r="AD528" i="15"/>
  <c r="W566" i="4"/>
  <c r="Z566" i="4" s="1"/>
  <c r="AA566" i="4" s="1"/>
  <c r="U566" i="4"/>
  <c r="T566" i="4" l="1"/>
  <c r="X566" i="4" s="1"/>
  <c r="Y566" i="4" s="1"/>
  <c r="AB566" i="4" s="1"/>
  <c r="AE566" i="4" l="1"/>
  <c r="AD530" i="15"/>
  <c r="U567" i="4"/>
  <c r="W567" i="4"/>
  <c r="Z567" i="4" s="1"/>
  <c r="AA567" i="4" s="1"/>
  <c r="T567" i="4" l="1"/>
  <c r="X567" i="4" s="1"/>
  <c r="Y567" i="4" s="1"/>
  <c r="AB567" i="4" s="1"/>
  <c r="AE567" i="4"/>
  <c r="AD535" i="15"/>
  <c r="W568" i="4"/>
  <c r="Z568" i="4" s="1"/>
  <c r="AA568" i="4" s="1"/>
  <c r="U568" i="4"/>
  <c r="T568" i="4" s="1"/>
  <c r="X568" i="4" s="1"/>
  <c r="W569" i="4" l="1"/>
  <c r="Z569" i="4" s="1"/>
  <c r="AA569" i="4" s="1"/>
  <c r="Y568" i="4"/>
  <c r="AB568" i="4" s="1"/>
  <c r="U569" i="4"/>
  <c r="T569" i="4" l="1"/>
  <c r="AE568" i="4"/>
  <c r="AD540" i="15"/>
  <c r="X569" i="4"/>
  <c r="U570" i="4" s="1"/>
  <c r="W570" i="4" l="1"/>
  <c r="Z570" i="4" s="1"/>
  <c r="AA570" i="4" s="1"/>
  <c r="Y569" i="4"/>
  <c r="AB569" i="4" s="1"/>
  <c r="AE569" i="4" l="1"/>
  <c r="AD543" i="15"/>
  <c r="T570" i="4"/>
  <c r="X570" i="4" s="1"/>
  <c r="Y570" i="4" s="1"/>
  <c r="AB570" i="4" s="1"/>
  <c r="AE570" i="4" l="1"/>
  <c r="AD546" i="15"/>
  <c r="U571" i="4"/>
  <c r="W571" i="4"/>
  <c r="Z571" i="4" s="1"/>
  <c r="AA571" i="4" s="1"/>
  <c r="T571" i="4" l="1"/>
  <c r="X571" i="4" s="1"/>
  <c r="W572" i="4" l="1"/>
  <c r="Z572" i="4" s="1"/>
  <c r="AA572" i="4" s="1"/>
  <c r="U572" i="4"/>
  <c r="Y571" i="4"/>
  <c r="AB571" i="4" s="1"/>
  <c r="AE571" i="4" l="1"/>
  <c r="AD534" i="15"/>
  <c r="T572" i="4"/>
  <c r="X572" i="4" s="1"/>
  <c r="Y572" i="4" l="1"/>
  <c r="AB572" i="4" s="1"/>
  <c r="W573" i="4"/>
  <c r="Z573" i="4" s="1"/>
  <c r="AA573" i="4" s="1"/>
  <c r="U573" i="4"/>
  <c r="T573" i="4" l="1"/>
  <c r="X573" i="4" s="1"/>
  <c r="AE572" i="4"/>
  <c r="AD473" i="15"/>
  <c r="U574" i="4"/>
  <c r="Y573" i="4"/>
  <c r="AB573" i="4" s="1"/>
  <c r="W574" i="4"/>
  <c r="Z574" i="4" s="1"/>
  <c r="AA574" i="4" s="1"/>
  <c r="AE573" i="4" l="1"/>
  <c r="AD358" i="15"/>
  <c r="T574" i="4"/>
  <c r="X574" i="4" s="1"/>
  <c r="Y574" i="4" s="1"/>
  <c r="AB574" i="4" s="1"/>
  <c r="AE574" i="4" l="1"/>
  <c r="AD446" i="15"/>
  <c r="U575" i="4"/>
  <c r="W575" i="4"/>
  <c r="Z575" i="4" s="1"/>
  <c r="AA575" i="4" s="1"/>
  <c r="T575" i="4" l="1"/>
  <c r="X575" i="4" s="1"/>
  <c r="U576" i="4" s="1"/>
  <c r="W576" i="4"/>
  <c r="Z576" i="4" s="1"/>
  <c r="AA576" i="4" s="1"/>
  <c r="Y575" i="4" l="1"/>
  <c r="AB575" i="4" s="1"/>
  <c r="AE575" i="4"/>
  <c r="AD457" i="15"/>
  <c r="T576" i="4"/>
  <c r="X576" i="4" s="1"/>
  <c r="Y576" i="4" s="1"/>
  <c r="AB576" i="4" s="1"/>
  <c r="AE576" i="4" l="1"/>
  <c r="AD467" i="15"/>
  <c r="U577" i="4"/>
  <c r="W577" i="4"/>
  <c r="Z577" i="4" s="1"/>
  <c r="AA577" i="4" s="1"/>
  <c r="T577" i="4" l="1"/>
  <c r="X577" i="4" s="1"/>
  <c r="Y577" i="4" l="1"/>
  <c r="AB577" i="4" s="1"/>
  <c r="W578" i="4"/>
  <c r="Z578" i="4" s="1"/>
  <c r="AA578" i="4" s="1"/>
  <c r="U578" i="4"/>
  <c r="AE577" i="4" l="1"/>
  <c r="AD480" i="15"/>
  <c r="T578" i="4"/>
  <c r="X578" i="4" s="1"/>
  <c r="W579" i="4" l="1"/>
  <c r="Z579" i="4" s="1"/>
  <c r="AA579" i="4" s="1"/>
  <c r="U579" i="4"/>
  <c r="Y578" i="4"/>
  <c r="AB578" i="4" s="1"/>
  <c r="T579" i="4" l="1"/>
  <c r="AE578" i="4"/>
  <c r="AD487" i="15"/>
  <c r="X579" i="4"/>
  <c r="U580" i="4" s="1"/>
  <c r="Y579" i="4"/>
  <c r="AB579" i="4" s="1"/>
  <c r="W580" i="4"/>
  <c r="Z580" i="4" s="1"/>
  <c r="AA580" i="4" s="1"/>
  <c r="AE579" i="4" l="1"/>
  <c r="AD497" i="15"/>
  <c r="T580" i="4"/>
  <c r="X580" i="4" s="1"/>
  <c r="U581" i="4" s="1"/>
  <c r="Y580" i="4" l="1"/>
  <c r="AB580" i="4" s="1"/>
  <c r="AE580" i="4" s="1"/>
  <c r="AD508" i="15"/>
  <c r="W581" i="4"/>
  <c r="Z581" i="4" s="1"/>
  <c r="AA581" i="4" s="1"/>
  <c r="T581" i="4" l="1"/>
  <c r="X581" i="4" s="1"/>
  <c r="W582" i="4" s="1"/>
  <c r="Z582" i="4" s="1"/>
  <c r="AA582" i="4" s="1"/>
  <c r="U582" i="4" l="1"/>
  <c r="T582" i="4" s="1"/>
  <c r="Y581" i="4"/>
  <c r="AB581" i="4" s="1"/>
  <c r="AE581" i="4"/>
  <c r="AD520" i="15"/>
  <c r="X582" i="4"/>
  <c r="Y582" i="4" l="1"/>
  <c r="AB582" i="4" s="1"/>
  <c r="U583" i="4"/>
  <c r="W583" i="4"/>
  <c r="Z583" i="4" s="1"/>
  <c r="AA583" i="4" s="1"/>
  <c r="AE582" i="4" l="1"/>
  <c r="AD532" i="15"/>
  <c r="T583" i="4"/>
  <c r="X583" i="4" s="1"/>
  <c r="W584" i="4" l="1"/>
  <c r="Z584" i="4" s="1"/>
  <c r="AA584" i="4" s="1"/>
  <c r="U584" i="4"/>
  <c r="Y583" i="4"/>
  <c r="AB583" i="4" s="1"/>
  <c r="AE583" i="4" l="1"/>
  <c r="AD549" i="15"/>
  <c r="T584" i="4"/>
  <c r="X584" i="4" s="1"/>
  <c r="Y584" i="4" l="1"/>
  <c r="AB584" i="4" s="1"/>
  <c r="W585" i="4"/>
  <c r="Z585" i="4" s="1"/>
  <c r="AA585" i="4" s="1"/>
  <c r="U585" i="4"/>
  <c r="AE584" i="4" l="1"/>
  <c r="AD560" i="15"/>
  <c r="T585" i="4"/>
  <c r="X585" i="4" s="1"/>
  <c r="W586" i="4" s="1"/>
  <c r="Z586" i="4" s="1"/>
  <c r="AA586" i="4" s="1"/>
  <c r="Y585" i="4" l="1"/>
  <c r="AB585" i="4" s="1"/>
  <c r="U586" i="4"/>
  <c r="T586" i="4" s="1"/>
  <c r="X586" i="4" s="1"/>
  <c r="AE585" i="4" l="1"/>
  <c r="AD567" i="15"/>
  <c r="U587" i="4"/>
  <c r="Y586" i="4"/>
  <c r="AB586" i="4" s="1"/>
  <c r="W587" i="4"/>
  <c r="Z587" i="4" s="1"/>
  <c r="AA587" i="4" s="1"/>
  <c r="AE586" i="4" l="1"/>
  <c r="AD577" i="15"/>
  <c r="T587" i="4"/>
  <c r="X587" i="4" s="1"/>
  <c r="Y587" i="4" l="1"/>
  <c r="AB587" i="4" s="1"/>
  <c r="W588" i="4"/>
  <c r="Z588" i="4" s="1"/>
  <c r="AA588" i="4" s="1"/>
  <c r="U588" i="4"/>
  <c r="AE587" i="4" l="1"/>
  <c r="AD584" i="15"/>
  <c r="T588" i="4"/>
  <c r="X588" i="4" s="1"/>
  <c r="U589" i="4" l="1"/>
  <c r="Y588" i="4"/>
  <c r="AB588" i="4" s="1"/>
  <c r="W589" i="4"/>
  <c r="Z589" i="4" s="1"/>
  <c r="AA589" i="4" s="1"/>
  <c r="AE588" i="4" l="1"/>
  <c r="AD591" i="15"/>
  <c r="T589" i="4"/>
  <c r="X589" i="4" s="1"/>
  <c r="Y589" i="4" s="1"/>
  <c r="AB589" i="4" s="1"/>
  <c r="W590" i="4"/>
  <c r="Z590" i="4" s="1"/>
  <c r="AA590" i="4" s="1"/>
  <c r="U590" i="4" l="1"/>
  <c r="T590" i="4" s="1"/>
  <c r="X590" i="4" s="1"/>
  <c r="W591" i="4" s="1"/>
  <c r="Z591" i="4" s="1"/>
  <c r="AA591" i="4" s="1"/>
  <c r="AE589" i="4"/>
  <c r="AD571" i="15"/>
  <c r="U591" i="4" l="1"/>
  <c r="T591" i="4" s="1"/>
  <c r="Y590" i="4"/>
  <c r="AB590" i="4" s="1"/>
  <c r="AE590" i="4" l="1"/>
  <c r="AD580" i="15"/>
  <c r="X591" i="4"/>
  <c r="Y591" i="4" s="1"/>
  <c r="AB591" i="4" s="1"/>
  <c r="AE591" i="4" l="1"/>
  <c r="AD585" i="15"/>
  <c r="W592" i="4"/>
  <c r="Z592" i="4" s="1"/>
  <c r="AA592" i="4" s="1"/>
  <c r="U592" i="4"/>
  <c r="T592" i="4" l="1"/>
  <c r="X592" i="4" s="1"/>
  <c r="Y592" i="4" s="1"/>
  <c r="AB592" i="4" s="1"/>
  <c r="AE592" i="4" l="1"/>
  <c r="AD597" i="15"/>
  <c r="W593" i="4"/>
  <c r="Z593" i="4" s="1"/>
  <c r="AA593" i="4" s="1"/>
  <c r="U593" i="4"/>
  <c r="T593" i="4" s="1"/>
  <c r="X593" i="4" s="1"/>
  <c r="W594" i="4" l="1"/>
  <c r="Z594" i="4" s="1"/>
  <c r="AA594" i="4" s="1"/>
  <c r="Y593" i="4"/>
  <c r="AB593" i="4" s="1"/>
  <c r="U594" i="4"/>
  <c r="AE593" i="4" l="1"/>
  <c r="AD600" i="15"/>
  <c r="T594" i="4"/>
  <c r="X594" i="4" s="1"/>
  <c r="W595" i="4" s="1"/>
  <c r="Z595" i="4" s="1"/>
  <c r="AA595" i="4" s="1"/>
  <c r="U595" i="4" l="1"/>
  <c r="T595" i="4" s="1"/>
  <c r="Y594" i="4"/>
  <c r="AB594" i="4" s="1"/>
  <c r="AE594" i="4" l="1"/>
  <c r="AD601" i="15"/>
  <c r="X595" i="4"/>
  <c r="W596" i="4" s="1"/>
  <c r="Z596" i="4" s="1"/>
  <c r="AA596" i="4" s="1"/>
  <c r="U596" i="4" l="1"/>
  <c r="T596" i="4" s="1"/>
  <c r="Y595" i="4"/>
  <c r="AB595" i="4" s="1"/>
  <c r="AE595" i="4" l="1"/>
  <c r="AD602" i="15"/>
  <c r="X596" i="4"/>
  <c r="U597" i="4" s="1"/>
  <c r="Y596" i="4"/>
  <c r="AB596" i="4" s="1"/>
  <c r="W597" i="4" l="1"/>
  <c r="Z597" i="4" s="1"/>
  <c r="AA597" i="4" s="1"/>
  <c r="AE596" i="4"/>
  <c r="AD604" i="15"/>
  <c r="T597" i="4"/>
  <c r="X597" i="4" s="1"/>
  <c r="W598" i="4" l="1"/>
  <c r="Z598" i="4" s="1"/>
  <c r="AA598" i="4" s="1"/>
  <c r="Y597" i="4"/>
  <c r="AB597" i="4" s="1"/>
  <c r="U598" i="4"/>
  <c r="T598" i="4" l="1"/>
  <c r="AE597" i="4"/>
  <c r="AD605" i="15"/>
  <c r="X598" i="4"/>
  <c r="U599" i="4" l="1"/>
  <c r="W599" i="4"/>
  <c r="Z599" i="4" s="1"/>
  <c r="AA599" i="4" s="1"/>
  <c r="Y598" i="4"/>
  <c r="AB598" i="4" s="1"/>
  <c r="AE598" i="4" l="1"/>
  <c r="AD606" i="15"/>
  <c r="T599" i="4"/>
  <c r="X599" i="4" s="1"/>
  <c r="Y599" i="4" s="1"/>
  <c r="AB599" i="4" s="1"/>
  <c r="W600" i="4" l="1"/>
  <c r="Z600" i="4" s="1"/>
  <c r="AA600" i="4" s="1"/>
  <c r="U600" i="4"/>
  <c r="AE599" i="4"/>
  <c r="AD609" i="15"/>
  <c r="T600" i="4" l="1"/>
  <c r="X600" i="4" s="1"/>
  <c r="W601" i="4" s="1"/>
  <c r="Z601" i="4" s="1"/>
  <c r="AA601" i="4" s="1"/>
  <c r="U601" i="4"/>
  <c r="Y600" i="4"/>
  <c r="AB600" i="4" s="1"/>
  <c r="T601" i="4" l="1"/>
  <c r="X601" i="4"/>
  <c r="Y601" i="4" s="1"/>
  <c r="AB601" i="4" s="1"/>
  <c r="AE600" i="4"/>
  <c r="AD589" i="15"/>
  <c r="U602" i="4"/>
  <c r="W602" i="4"/>
  <c r="Z602" i="4" s="1"/>
  <c r="AA602" i="4" s="1"/>
  <c r="AE601" i="4" l="1"/>
  <c r="AD599" i="15"/>
  <c r="T602" i="4"/>
  <c r="X602" i="4" s="1"/>
  <c r="U603" i="4" l="1"/>
  <c r="W603" i="4"/>
  <c r="Z603" i="4" s="1"/>
  <c r="AA603" i="4" s="1"/>
  <c r="Y602" i="4"/>
  <c r="AB602" i="4" s="1"/>
  <c r="AE602" i="4" l="1"/>
  <c r="AD607" i="15"/>
  <c r="T603" i="4"/>
  <c r="X603" i="4" s="1"/>
  <c r="W604" i="4" l="1"/>
  <c r="Z604" i="4" s="1"/>
  <c r="AA604" i="4" s="1"/>
  <c r="U604" i="4"/>
  <c r="T604" i="4" s="1"/>
  <c r="Y603" i="4"/>
  <c r="AB603" i="4" s="1"/>
  <c r="AE603" i="4" l="1"/>
  <c r="AD612" i="15"/>
  <c r="X604" i="4"/>
  <c r="U605" i="4" l="1"/>
  <c r="Y604" i="4"/>
  <c r="AB604" i="4" s="1"/>
  <c r="W605" i="4"/>
  <c r="Z605" i="4" s="1"/>
  <c r="AA605" i="4" s="1"/>
  <c r="AE604" i="4" l="1"/>
  <c r="AD615" i="15"/>
  <c r="T605" i="4"/>
  <c r="X605" i="4" s="1"/>
  <c r="Y605" i="4" s="1"/>
  <c r="AB605" i="4" s="1"/>
  <c r="W606" i="4" l="1"/>
  <c r="Z606" i="4" s="1"/>
  <c r="AA606" i="4" s="1"/>
  <c r="U606" i="4"/>
  <c r="AE605" i="4"/>
  <c r="AD617" i="15"/>
  <c r="T606" i="4" l="1"/>
  <c r="X606" i="4" s="1"/>
  <c r="Y606" i="4" s="1"/>
  <c r="AB606" i="4" s="1"/>
  <c r="AE606" i="4" l="1"/>
  <c r="AD618" i="15"/>
  <c r="W607" i="4"/>
  <c r="Z607" i="4" s="1"/>
  <c r="AA607" i="4" s="1"/>
  <c r="U607" i="4"/>
  <c r="T607" i="4" s="1"/>
  <c r="X607" i="4" s="1"/>
  <c r="W608" i="4" s="1"/>
  <c r="Z608" i="4" s="1"/>
  <c r="AA608" i="4" s="1"/>
  <c r="U608" i="4" l="1"/>
  <c r="Y607" i="4"/>
  <c r="AB607" i="4" s="1"/>
  <c r="AE607" i="4" s="1"/>
  <c r="T608" i="4"/>
  <c r="X608" i="4" s="1"/>
  <c r="W609" i="4" s="1"/>
  <c r="Z609" i="4" s="1"/>
  <c r="AA609" i="4" s="1"/>
  <c r="AD621" i="15" l="1"/>
  <c r="Y608" i="4"/>
  <c r="AB608" i="4" s="1"/>
  <c r="U609" i="4"/>
  <c r="T609" i="4" s="1"/>
  <c r="X609" i="4" s="1"/>
  <c r="U610" i="4" s="1"/>
  <c r="AE608" i="4" l="1"/>
  <c r="AD623" i="15"/>
  <c r="W610" i="4"/>
  <c r="Z610" i="4" s="1"/>
  <c r="AA610" i="4" s="1"/>
  <c r="Y609" i="4"/>
  <c r="AB609" i="4" s="1"/>
  <c r="AE609" i="4" l="1"/>
  <c r="AD626" i="15"/>
  <c r="T610" i="4"/>
  <c r="X610" i="4" s="1"/>
  <c r="W611" i="4" s="1"/>
  <c r="Z611" i="4" s="1"/>
  <c r="AA611" i="4" s="1"/>
  <c r="U611" i="4" l="1"/>
  <c r="T611" i="4" s="1"/>
  <c r="Y610" i="4"/>
  <c r="AB610" i="4" s="1"/>
  <c r="AE610" i="4" l="1"/>
  <c r="AD627" i="15"/>
  <c r="X611" i="4"/>
  <c r="U612" i="4" s="1"/>
  <c r="W612" i="4" l="1"/>
  <c r="Z612" i="4" s="1"/>
  <c r="AA612" i="4" s="1"/>
  <c r="Y611" i="4"/>
  <c r="AB611" i="4" s="1"/>
  <c r="AE611" i="4" s="1"/>
  <c r="T612" i="4" l="1"/>
  <c r="X612" i="4" s="1"/>
  <c r="AD628" i="15"/>
  <c r="U613" i="4"/>
  <c r="Y612" i="4"/>
  <c r="AB612" i="4" s="1"/>
  <c r="W613" i="4"/>
  <c r="Z613" i="4" s="1"/>
  <c r="AA613" i="4" s="1"/>
  <c r="AE612" i="4" l="1"/>
  <c r="AD630" i="15"/>
  <c r="T613" i="4"/>
  <c r="X613" i="4" s="1"/>
  <c r="U614" i="4" l="1"/>
  <c r="W614" i="4"/>
  <c r="Z614" i="4" s="1"/>
  <c r="AA614" i="4" s="1"/>
  <c r="Y613" i="4"/>
  <c r="AB613" i="4" s="1"/>
  <c r="AE613" i="4" l="1"/>
  <c r="AD632" i="15"/>
  <c r="T614" i="4"/>
  <c r="X614" i="4" s="1"/>
  <c r="Y614" i="4" l="1"/>
  <c r="AB614" i="4" s="1"/>
  <c r="W615" i="4"/>
  <c r="Z615" i="4" s="1"/>
  <c r="AA615" i="4" s="1"/>
  <c r="U615" i="4"/>
  <c r="T615" i="4" s="1"/>
  <c r="X615" i="4" s="1"/>
  <c r="AE614" i="4" l="1"/>
  <c r="AD634" i="15"/>
  <c r="U616" i="4"/>
  <c r="W616" i="4"/>
  <c r="Z616" i="4" s="1"/>
  <c r="AA616" i="4" s="1"/>
  <c r="Y615" i="4"/>
  <c r="AB615" i="4" s="1"/>
  <c r="AE615" i="4" l="1"/>
  <c r="AD636" i="15"/>
  <c r="T616" i="4"/>
  <c r="X616" i="4" s="1"/>
  <c r="Y616" i="4" s="1"/>
  <c r="AB616" i="4" s="1"/>
  <c r="U617" i="4" l="1"/>
  <c r="W617" i="4"/>
  <c r="Z617" i="4" s="1"/>
  <c r="AA617" i="4" s="1"/>
  <c r="AE616" i="4"/>
  <c r="AD638" i="15"/>
  <c r="T617" i="4"/>
  <c r="X617" i="4" s="1"/>
  <c r="Y617" i="4" s="1"/>
  <c r="AB617" i="4" l="1"/>
  <c r="AE617" i="4" s="1"/>
  <c r="AD640" i="15"/>
  <c r="W618" i="4"/>
  <c r="Z618" i="4" s="1"/>
  <c r="AA618" i="4" s="1"/>
  <c r="U618" i="4"/>
  <c r="T618" i="4" s="1"/>
  <c r="X618" i="4" s="1"/>
  <c r="Y618" i="4" l="1"/>
  <c r="AB618" i="4" s="1"/>
  <c r="W619" i="4"/>
  <c r="Z619" i="4" s="1"/>
  <c r="AA619" i="4" s="1"/>
  <c r="U619" i="4"/>
  <c r="T619" i="4" s="1"/>
  <c r="X619" i="4" s="1"/>
  <c r="AE618" i="4" l="1"/>
  <c r="AD643" i="15"/>
  <c r="W620" i="4"/>
  <c r="Z620" i="4" s="1"/>
  <c r="AA620" i="4" s="1"/>
  <c r="U620" i="4"/>
  <c r="Y619" i="4"/>
  <c r="AB619" i="4" s="1"/>
  <c r="AE619" i="4" l="1"/>
  <c r="AD647" i="15"/>
  <c r="T620" i="4"/>
  <c r="X620" i="4" s="1"/>
  <c r="W621" i="4" s="1"/>
  <c r="Z621" i="4" s="1"/>
  <c r="AA621" i="4" s="1"/>
  <c r="U621" i="4" l="1"/>
  <c r="T621" i="4" s="1"/>
  <c r="Y620" i="4"/>
  <c r="AB620" i="4" s="1"/>
  <c r="AE620" i="4" l="1"/>
  <c r="AD649" i="15"/>
  <c r="X621" i="4"/>
  <c r="W622" i="4" l="1"/>
  <c r="Z622" i="4" s="1"/>
  <c r="AA622" i="4" s="1"/>
  <c r="Y621" i="4"/>
  <c r="AB621" i="4" s="1"/>
  <c r="U622" i="4"/>
  <c r="AE621" i="4" l="1"/>
  <c r="AD650" i="15"/>
  <c r="T622" i="4"/>
  <c r="X622" i="4" s="1"/>
  <c r="Y622" i="4" s="1"/>
  <c r="AB622" i="4" s="1"/>
  <c r="AE622" i="4" l="1"/>
  <c r="AD651" i="15"/>
  <c r="W623" i="4"/>
  <c r="Z623" i="4" s="1"/>
  <c r="AA623" i="4" s="1"/>
  <c r="U623" i="4"/>
  <c r="T623" i="4" l="1"/>
  <c r="X623" i="4" s="1"/>
  <c r="W624" i="4" s="1"/>
  <c r="Z624" i="4" s="1"/>
  <c r="AA624" i="4" s="1"/>
  <c r="U624" i="4" l="1"/>
  <c r="T624" i="4" s="1"/>
  <c r="Y623" i="4"/>
  <c r="AB623" i="4" s="1"/>
  <c r="AE623" i="4" l="1"/>
  <c r="AD652" i="15"/>
  <c r="X624" i="4"/>
  <c r="Y624" i="4" s="1"/>
  <c r="AB624" i="4" s="1"/>
  <c r="U625" i="4" l="1"/>
  <c r="W625" i="4"/>
  <c r="Z625" i="4" s="1"/>
  <c r="AA625" i="4" s="1"/>
  <c r="AE624" i="4"/>
  <c r="AD654" i="15"/>
  <c r="T625" i="4" l="1"/>
  <c r="X625" i="4" s="1"/>
  <c r="U626" i="4" l="1"/>
  <c r="W626" i="4"/>
  <c r="Z626" i="4" s="1"/>
  <c r="AA626" i="4" s="1"/>
  <c r="Y625" i="4"/>
  <c r="AB625" i="4" s="1"/>
  <c r="AE625" i="4" l="1"/>
  <c r="AD656" i="15"/>
  <c r="T626" i="4"/>
  <c r="X626" i="4" s="1"/>
  <c r="Y626" i="4" l="1"/>
  <c r="AB626" i="4" s="1"/>
  <c r="W627" i="4"/>
  <c r="Z627" i="4" s="1"/>
  <c r="AA627" i="4" s="1"/>
  <c r="U627" i="4"/>
  <c r="T627" i="4" s="1"/>
  <c r="X627" i="4" s="1"/>
  <c r="U628" i="4" s="1"/>
  <c r="Y627" i="4" l="1"/>
  <c r="AB627" i="4" s="1"/>
  <c r="W628" i="4"/>
  <c r="Z628" i="4" s="1"/>
  <c r="AA628" i="4" s="1"/>
  <c r="AE626" i="4"/>
  <c r="AD659" i="15"/>
  <c r="AE627" i="4"/>
  <c r="AD662" i="15"/>
  <c r="T628" i="4"/>
  <c r="X628" i="4" s="1"/>
  <c r="Y628" i="4" s="1"/>
  <c r="AB628" i="4" s="1"/>
  <c r="AE628" i="4" l="1"/>
  <c r="AD664" i="15"/>
  <c r="U629" i="4"/>
  <c r="W629" i="4"/>
  <c r="Z629" i="4" s="1"/>
  <c r="AA629" i="4" s="1"/>
  <c r="T629" i="4" l="1"/>
  <c r="X629" i="4" s="1"/>
  <c r="Y629" i="4" s="1"/>
  <c r="AB629" i="4" s="1"/>
  <c r="U630" i="4"/>
  <c r="W630" i="4"/>
  <c r="Z630" i="4" s="1"/>
  <c r="AA630" i="4" s="1"/>
  <c r="AE629" i="4" l="1"/>
  <c r="AD665" i="15"/>
  <c r="T630" i="4"/>
  <c r="X630" i="4" s="1"/>
  <c r="W631" i="4" l="1"/>
  <c r="Z631" i="4" s="1"/>
  <c r="AA631" i="4" s="1"/>
  <c r="U631" i="4"/>
  <c r="Y630" i="4"/>
  <c r="AB630" i="4" s="1"/>
  <c r="AE630" i="4" l="1"/>
  <c r="AD668" i="15"/>
  <c r="T631" i="4"/>
  <c r="X631" i="4" s="1"/>
  <c r="U632" i="4" l="1"/>
  <c r="W632" i="4"/>
  <c r="Z632" i="4" s="1"/>
  <c r="AA632" i="4" s="1"/>
  <c r="Y631" i="4"/>
  <c r="AB631" i="4" s="1"/>
  <c r="AE631" i="4" l="1"/>
  <c r="AD670" i="15"/>
  <c r="T632" i="4"/>
  <c r="X632" i="4" s="1"/>
  <c r="Y632" i="4" s="1"/>
  <c r="AB632" i="4" s="1"/>
  <c r="W633" i="4" l="1"/>
  <c r="Z633" i="4" s="1"/>
  <c r="AA633" i="4" s="1"/>
  <c r="U633" i="4"/>
  <c r="T633" i="4" s="1"/>
  <c r="X633" i="4" s="1"/>
  <c r="AE632" i="4"/>
  <c r="AD673" i="15"/>
  <c r="Y633" i="4" l="1"/>
  <c r="AB633" i="4" s="1"/>
  <c r="U634" i="4"/>
  <c r="W634" i="4"/>
  <c r="Z634" i="4" s="1"/>
  <c r="AA634" i="4" s="1"/>
  <c r="AE633" i="4"/>
  <c r="AD675" i="15"/>
  <c r="T634" i="4"/>
  <c r="X634" i="4" s="1"/>
  <c r="W635" i="4" l="1"/>
  <c r="Z635" i="4" s="1"/>
  <c r="AA635" i="4" s="1"/>
  <c r="U635" i="4"/>
  <c r="T635" i="4" s="1"/>
  <c r="Y634" i="4"/>
  <c r="AB634" i="4" s="1"/>
  <c r="AE634" i="4" l="1"/>
  <c r="AD677" i="15"/>
  <c r="X635" i="4"/>
  <c r="U636" i="4" s="1"/>
  <c r="W636" i="4"/>
  <c r="Z636" i="4" s="1"/>
  <c r="AA636" i="4" s="1"/>
  <c r="Y635" i="4" l="1"/>
  <c r="AB635" i="4" s="1"/>
  <c r="AE635" i="4"/>
  <c r="AD680" i="15"/>
  <c r="T636" i="4"/>
  <c r="X636" i="4"/>
  <c r="U637" i="4" l="1"/>
  <c r="W637" i="4"/>
  <c r="Z637" i="4" s="1"/>
  <c r="AA637" i="4" s="1"/>
  <c r="Y636" i="4"/>
  <c r="AB636" i="4" s="1"/>
  <c r="AE636" i="4" l="1"/>
  <c r="AD682" i="15"/>
  <c r="T637" i="4"/>
  <c r="X637" i="4" s="1"/>
  <c r="U638" i="4" l="1"/>
  <c r="Y637" i="4"/>
  <c r="AB637" i="4" s="1"/>
  <c r="W638" i="4"/>
  <c r="Z638" i="4" s="1"/>
  <c r="AA638" i="4" s="1"/>
  <c r="AE637" i="4" l="1"/>
  <c r="AD685" i="15"/>
  <c r="T638" i="4"/>
  <c r="X638" i="4" s="1"/>
  <c r="W639" i="4" l="1"/>
  <c r="Z639" i="4" s="1"/>
  <c r="AA639" i="4" s="1"/>
  <c r="U639" i="4"/>
  <c r="T639" i="4" s="1"/>
  <c r="Y638" i="4"/>
  <c r="AB638" i="4" s="1"/>
  <c r="AE638" i="4" l="1"/>
  <c r="AD671" i="15"/>
  <c r="X639" i="4"/>
  <c r="W640" i="4" l="1"/>
  <c r="Z640" i="4" s="1"/>
  <c r="AA640" i="4" s="1"/>
  <c r="U640" i="4"/>
  <c r="Y639" i="4"/>
  <c r="AB639" i="4" s="1"/>
  <c r="T640" i="4" l="1"/>
  <c r="X640" i="4" s="1"/>
  <c r="AE639" i="4"/>
  <c r="AD624" i="15"/>
  <c r="Y640" i="4" l="1"/>
  <c r="AB640" i="4" s="1"/>
  <c r="U641" i="4"/>
  <c r="W641" i="4"/>
  <c r="Z641" i="4" s="1"/>
  <c r="AA641" i="4" s="1"/>
  <c r="AE640" i="4" l="1"/>
  <c r="AD645" i="15"/>
  <c r="T641" i="4"/>
  <c r="X641" i="4" s="1"/>
  <c r="U642" i="4" l="1"/>
  <c r="Y641" i="4"/>
  <c r="AB641" i="4" s="1"/>
  <c r="W642" i="4"/>
  <c r="Z642" i="4" s="1"/>
  <c r="AA642" i="4" s="1"/>
  <c r="AE641" i="4" l="1"/>
  <c r="AD660" i="15"/>
  <c r="T642" i="4"/>
  <c r="X642" i="4" s="1"/>
  <c r="W643" i="4" l="1"/>
  <c r="Z643" i="4" s="1"/>
  <c r="AA643" i="4" s="1"/>
  <c r="Y642" i="4"/>
  <c r="AB642" i="4" s="1"/>
  <c r="U643" i="4"/>
  <c r="T643" i="4" l="1"/>
  <c r="X643" i="4" s="1"/>
  <c r="AE642" i="4"/>
  <c r="AD678" i="15"/>
  <c r="U644" i="4"/>
  <c r="W644" i="4"/>
  <c r="Z644" i="4" s="1"/>
  <c r="AA644" i="4" s="1"/>
  <c r="Y643" i="4"/>
  <c r="AB643" i="4" s="1"/>
  <c r="AE643" i="4" l="1"/>
  <c r="AD691" i="15"/>
  <c r="T644" i="4"/>
  <c r="X644" i="4" s="1"/>
  <c r="Y644" i="4" l="1"/>
  <c r="AB644" i="4" s="1"/>
  <c r="U645" i="4"/>
  <c r="W645" i="4"/>
  <c r="Z645" i="4" s="1"/>
  <c r="AA645" i="4" s="1"/>
  <c r="T645" i="4" l="1"/>
  <c r="X645" i="4" s="1"/>
  <c r="AE644" i="4"/>
  <c r="AD694" i="15"/>
  <c r="Y645" i="4"/>
  <c r="AB645" i="4" s="1"/>
  <c r="W646" i="4"/>
  <c r="Z646" i="4" s="1"/>
  <c r="AA646" i="4" s="1"/>
  <c r="U646" i="4"/>
  <c r="T646" i="4" s="1"/>
  <c r="X646" i="4" s="1"/>
  <c r="W647" i="4" s="1"/>
  <c r="Z647" i="4" s="1"/>
  <c r="AA647" i="4" s="1"/>
  <c r="AE645" i="4" l="1"/>
  <c r="AD698" i="15"/>
  <c r="Y646" i="4"/>
  <c r="AB646" i="4" s="1"/>
  <c r="U647" i="4"/>
  <c r="T647" i="4" s="1"/>
  <c r="X647" i="4" s="1"/>
  <c r="U648" i="4" s="1"/>
  <c r="AE646" i="4" l="1"/>
  <c r="AD700" i="15"/>
  <c r="Y647" i="4"/>
  <c r="AB647" i="4" s="1"/>
  <c r="W648" i="4"/>
  <c r="Z648" i="4" s="1"/>
  <c r="AA648" i="4" s="1"/>
  <c r="T648" i="4" l="1"/>
  <c r="X648" i="4" s="1"/>
  <c r="AE647" i="4"/>
  <c r="AD703" i="15"/>
  <c r="W649" i="4"/>
  <c r="Z649" i="4" s="1"/>
  <c r="AA649" i="4" s="1"/>
  <c r="Y648" i="4"/>
  <c r="AB648" i="4" s="1"/>
  <c r="U649" i="4"/>
  <c r="AE648" i="4" l="1"/>
  <c r="AD705" i="15"/>
  <c r="T649" i="4"/>
  <c r="X649" i="4" s="1"/>
  <c r="Y649" i="4" l="1"/>
  <c r="AB649" i="4" s="1"/>
  <c r="W650" i="4"/>
  <c r="Z650" i="4" s="1"/>
  <c r="AA650" i="4" s="1"/>
  <c r="U650" i="4"/>
  <c r="AE649" i="4" l="1"/>
  <c r="AD707" i="15"/>
  <c r="T650" i="4"/>
  <c r="X650" i="4" s="1"/>
  <c r="U651" i="4" s="1"/>
  <c r="W651" i="4" l="1"/>
  <c r="Z651" i="4" s="1"/>
  <c r="AA651" i="4" s="1"/>
  <c r="Y650" i="4"/>
  <c r="AB650" i="4" s="1"/>
  <c r="AE650" i="4" l="1"/>
  <c r="AD709" i="15"/>
  <c r="T651" i="4"/>
  <c r="X651" i="4" s="1"/>
  <c r="Y651" i="4" s="1"/>
  <c r="AB651" i="4" s="1"/>
  <c r="W652" i="4" l="1"/>
  <c r="Z652" i="4" s="1"/>
  <c r="AA652" i="4" s="1"/>
  <c r="U652" i="4"/>
  <c r="AE651" i="4"/>
  <c r="AD711" i="15"/>
  <c r="T652" i="4"/>
  <c r="X652" i="4" s="1"/>
  <c r="Y652" i="4" l="1"/>
  <c r="AB652" i="4" s="1"/>
  <c r="W653" i="4"/>
  <c r="Z653" i="4" s="1"/>
  <c r="AA653" i="4" s="1"/>
  <c r="U653" i="4"/>
  <c r="AE652" i="4" l="1"/>
  <c r="AD714" i="15"/>
  <c r="T653" i="4"/>
  <c r="X653" i="4" s="1"/>
  <c r="U654" i="4" s="1"/>
  <c r="Y653" i="4" l="1"/>
  <c r="AB653" i="4" s="1"/>
  <c r="W654" i="4"/>
  <c r="Z654" i="4" s="1"/>
  <c r="AA654" i="4" s="1"/>
  <c r="AE653" i="4" l="1"/>
  <c r="AD716" i="15"/>
  <c r="T654" i="4"/>
  <c r="X654" i="4" s="1"/>
  <c r="U655" i="4" s="1"/>
  <c r="Y654" i="4" l="1"/>
  <c r="AB654" i="4" s="1"/>
  <c r="W655" i="4"/>
  <c r="Z655" i="4" s="1"/>
  <c r="AA655" i="4" s="1"/>
  <c r="T655" i="4"/>
  <c r="X655" i="4" s="1"/>
  <c r="AE654" i="4" l="1"/>
  <c r="AD689" i="15"/>
  <c r="Y655" i="4"/>
  <c r="AB655" i="4" s="1"/>
  <c r="U656" i="4"/>
  <c r="W656" i="4"/>
  <c r="Z656" i="4" s="1"/>
  <c r="AA656" i="4" s="1"/>
  <c r="AE655" i="4" l="1"/>
  <c r="AD701" i="15"/>
  <c r="T656" i="4"/>
  <c r="X656" i="4" s="1"/>
  <c r="Y656" i="4" s="1"/>
  <c r="AB656" i="4" s="1"/>
  <c r="AE656" i="4" l="1"/>
  <c r="AD587" i="15"/>
  <c r="U657" i="4"/>
  <c r="W657" i="4"/>
  <c r="Z657" i="4" s="1"/>
  <c r="AA657" i="4" s="1"/>
  <c r="T657" i="4" l="1"/>
  <c r="X657" i="4" s="1"/>
  <c r="U658" i="4" s="1"/>
  <c r="W658" i="4" l="1"/>
  <c r="Z658" i="4" s="1"/>
  <c r="AA658" i="4" s="1"/>
  <c r="Y657" i="4"/>
  <c r="AB657" i="4" s="1"/>
  <c r="AE657" i="4" l="1"/>
  <c r="AD613" i="15"/>
  <c r="T658" i="4"/>
  <c r="X658" i="4" s="1"/>
  <c r="U659" i="4" l="1"/>
  <c r="Y658" i="4"/>
  <c r="AB658" i="4" s="1"/>
  <c r="W659" i="4"/>
  <c r="Z659" i="4" s="1"/>
  <c r="AA659" i="4" s="1"/>
  <c r="AE658" i="4" l="1"/>
  <c r="AD25" i="15"/>
  <c r="T659" i="4"/>
  <c r="X659" i="4" s="1"/>
  <c r="W660" i="4" l="1"/>
  <c r="Z660" i="4" s="1"/>
  <c r="AA660" i="4" s="1"/>
  <c r="U660" i="4"/>
  <c r="Y659" i="4"/>
  <c r="AB659" i="4" s="1"/>
  <c r="T660" i="4" l="1"/>
  <c r="AE659" i="4"/>
  <c r="AD427" i="15"/>
  <c r="X660" i="4"/>
  <c r="W661" i="4"/>
  <c r="Z661" i="4" s="1"/>
  <c r="AA661" i="4" s="1"/>
  <c r="U661" i="4"/>
  <c r="T661" i="4" s="1"/>
  <c r="Y660" i="4"/>
  <c r="AB660" i="4" s="1"/>
  <c r="X661" i="4" l="1"/>
  <c r="AE660" i="4"/>
  <c r="AD76" i="15"/>
  <c r="U662" i="4"/>
  <c r="W662" i="4"/>
  <c r="Z662" i="4" s="1"/>
  <c r="AA662" i="4" s="1"/>
  <c r="Y661" i="4"/>
  <c r="AB661" i="4" s="1"/>
  <c r="AE661" i="4" l="1"/>
  <c r="AD346" i="15"/>
  <c r="T662" i="4"/>
  <c r="X662" i="4" s="1"/>
  <c r="U663" i="4" l="1"/>
  <c r="W663" i="4"/>
  <c r="Z663" i="4" s="1"/>
  <c r="AA663" i="4" s="1"/>
  <c r="Y662" i="4"/>
  <c r="AB662" i="4" s="1"/>
  <c r="AE662" i="4" l="1"/>
  <c r="AD373" i="15"/>
  <c r="T663" i="4"/>
  <c r="X663" i="4" s="1"/>
  <c r="U664" i="4" l="1"/>
  <c r="Y663" i="4"/>
  <c r="AB663" i="4" s="1"/>
  <c r="W664" i="4"/>
  <c r="Z664" i="4" s="1"/>
  <c r="AA664" i="4" s="1"/>
  <c r="AE663" i="4" l="1"/>
  <c r="AD209" i="15"/>
  <c r="T664" i="4"/>
  <c r="X664" i="4" s="1"/>
  <c r="W665" i="4" l="1"/>
  <c r="Z665" i="4" s="1"/>
  <c r="AA665" i="4" s="1"/>
  <c r="U665" i="4"/>
  <c r="T665" i="4" s="1"/>
  <c r="Y664" i="4"/>
  <c r="AB664" i="4" s="1"/>
  <c r="AE664" i="4" l="1"/>
  <c r="AD301" i="15"/>
  <c r="X665" i="4"/>
  <c r="Y665" i="4"/>
  <c r="AB665" i="4" s="1"/>
  <c r="U666" i="4"/>
  <c r="W666" i="4"/>
  <c r="Z666" i="4" s="1"/>
  <c r="AA666" i="4" s="1"/>
  <c r="AE665" i="4" l="1"/>
  <c r="AD324" i="15"/>
  <c r="T666" i="4"/>
  <c r="X666" i="4" s="1"/>
  <c r="U667" i="4" l="1"/>
  <c r="Y666" i="4"/>
  <c r="AB666" i="4" s="1"/>
  <c r="W667" i="4"/>
  <c r="Z667" i="4" s="1"/>
  <c r="AA667" i="4" s="1"/>
  <c r="AE666" i="4" l="1"/>
  <c r="AD320" i="15"/>
  <c r="T667" i="4"/>
  <c r="X667" i="4" s="1"/>
  <c r="U668" i="4" l="1"/>
  <c r="W668" i="4"/>
  <c r="Z668" i="4" s="1"/>
  <c r="AA668" i="4" s="1"/>
  <c r="Y667" i="4"/>
  <c r="AB667" i="4" s="1"/>
  <c r="AE667" i="4" l="1"/>
  <c r="AD313" i="15"/>
  <c r="T668" i="4"/>
  <c r="X668" i="4" s="1"/>
  <c r="U669" i="4" l="1"/>
  <c r="Y668" i="4"/>
  <c r="AB668" i="4" s="1"/>
  <c r="W669" i="4"/>
  <c r="Z669" i="4" s="1"/>
  <c r="AA669" i="4" s="1"/>
  <c r="AE668" i="4" l="1"/>
  <c r="AD316" i="15"/>
  <c r="T669" i="4"/>
  <c r="X669" i="4" s="1"/>
  <c r="U670" i="4" l="1"/>
  <c r="W670" i="4"/>
  <c r="Z670" i="4" s="1"/>
  <c r="AA670" i="4" s="1"/>
  <c r="Y669" i="4"/>
  <c r="AB669" i="4" s="1"/>
  <c r="AE669" i="4" l="1"/>
  <c r="AD278" i="15"/>
  <c r="T670" i="4"/>
  <c r="X670" i="4" s="1"/>
  <c r="Y670" i="4" l="1"/>
  <c r="AB670" i="4" s="1"/>
  <c r="W671" i="4"/>
  <c r="Z671" i="4" s="1"/>
  <c r="AA671" i="4" s="1"/>
  <c r="U671" i="4"/>
  <c r="T671" i="4" s="1"/>
  <c r="X671" i="4" s="1"/>
  <c r="AE670" i="4" l="1"/>
  <c r="AD298" i="15"/>
  <c r="Y671" i="4"/>
  <c r="AB671" i="4" s="1"/>
  <c r="W672" i="4"/>
  <c r="Z672" i="4" s="1"/>
  <c r="AA672" i="4" s="1"/>
  <c r="U672" i="4"/>
  <c r="T672" i="4" l="1"/>
  <c r="X672" i="4" s="1"/>
  <c r="AE671" i="4"/>
  <c r="AD312" i="15"/>
  <c r="W673" i="4"/>
  <c r="Z673" i="4" s="1"/>
  <c r="AA673" i="4" s="1"/>
  <c r="Y672" i="4"/>
  <c r="AB672" i="4" s="1"/>
  <c r="U673" i="4"/>
  <c r="T673" i="4" s="1"/>
  <c r="X673" i="4" s="1"/>
  <c r="AE672" i="4" l="1"/>
  <c r="AD321" i="15"/>
  <c r="Y673" i="4"/>
  <c r="AB673" i="4" s="1"/>
  <c r="W674" i="4"/>
  <c r="Z674" i="4" s="1"/>
  <c r="AA674" i="4" s="1"/>
  <c r="U674" i="4"/>
  <c r="T674" i="4" l="1"/>
  <c r="X674" i="4" s="1"/>
  <c r="U675" i="4" s="1"/>
  <c r="AE673" i="4"/>
  <c r="AD344" i="15"/>
  <c r="Y674" i="4" l="1"/>
  <c r="AB674" i="4" s="1"/>
  <c r="W675" i="4"/>
  <c r="Z675" i="4" s="1"/>
  <c r="AA675" i="4" s="1"/>
  <c r="AE674" i="4"/>
  <c r="AD340" i="15"/>
  <c r="T675" i="4"/>
  <c r="X675" i="4" s="1"/>
  <c r="W676" i="4" l="1"/>
  <c r="Z676" i="4" s="1"/>
  <c r="AA676" i="4" s="1"/>
  <c r="U676" i="4"/>
  <c r="T676" i="4" s="1"/>
  <c r="Y675" i="4"/>
  <c r="AB675" i="4" s="1"/>
  <c r="AE675" i="4" l="1"/>
  <c r="AD366" i="15"/>
  <c r="X676" i="4"/>
  <c r="W677" i="4" s="1"/>
  <c r="Z677" i="4" s="1"/>
  <c r="AA677" i="4" s="1"/>
  <c r="U677" i="4" l="1"/>
  <c r="T677" i="4" s="1"/>
  <c r="Y676" i="4"/>
  <c r="AB676" i="4" s="1"/>
  <c r="AE676" i="4"/>
  <c r="AD386" i="15"/>
  <c r="X677" i="4" l="1"/>
  <c r="W678" i="4" l="1"/>
  <c r="Z678" i="4" s="1"/>
  <c r="AA678" i="4" s="1"/>
  <c r="Y677" i="4"/>
  <c r="AB677" i="4" s="1"/>
  <c r="U678" i="4"/>
  <c r="T678" i="4" s="1"/>
  <c r="X678" i="4" s="1"/>
  <c r="U679" i="4"/>
  <c r="Y678" i="4" l="1"/>
  <c r="AB678" i="4" s="1"/>
  <c r="W679" i="4"/>
  <c r="Z679" i="4" s="1"/>
  <c r="AA679" i="4" s="1"/>
  <c r="AD385" i="15"/>
  <c r="AE677" i="4"/>
  <c r="AE678" i="4" l="1"/>
  <c r="AD410" i="15"/>
  <c r="T679" i="4"/>
  <c r="X679" i="4" s="1"/>
  <c r="W680" i="4" l="1"/>
  <c r="Z680" i="4" s="1"/>
  <c r="AA680" i="4" s="1"/>
  <c r="U680" i="4"/>
  <c r="Y679" i="4"/>
  <c r="AB679" i="4" s="1"/>
  <c r="AE679" i="4" l="1"/>
  <c r="AD403" i="15"/>
  <c r="T680" i="4"/>
  <c r="X680" i="4" s="1"/>
  <c r="W681" i="4" l="1"/>
  <c r="Z681" i="4" s="1"/>
  <c r="AA681" i="4" s="1"/>
  <c r="Y680" i="4"/>
  <c r="AB680" i="4" s="1"/>
  <c r="U681" i="4"/>
  <c r="T681" i="4" l="1"/>
  <c r="X681" i="4" s="1"/>
  <c r="U682" i="4"/>
  <c r="Y681" i="4"/>
  <c r="AB681" i="4" s="1"/>
  <c r="W682" i="4"/>
  <c r="Z682" i="4" s="1"/>
  <c r="AA682" i="4" s="1"/>
  <c r="AD415" i="15"/>
  <c r="AE680" i="4"/>
  <c r="AE681" i="4" l="1"/>
  <c r="AD434" i="15"/>
  <c r="T682" i="4"/>
  <c r="X682" i="4" s="1"/>
  <c r="Y682" i="4" l="1"/>
  <c r="AB682" i="4" s="1"/>
  <c r="W683" i="4"/>
  <c r="Z683" i="4" s="1"/>
  <c r="AA683" i="4" s="1"/>
  <c r="U683" i="4"/>
  <c r="T683" i="4" s="1"/>
  <c r="X683" i="4" s="1"/>
  <c r="U684" i="4" l="1"/>
  <c r="Y683" i="4"/>
  <c r="AB683" i="4" s="1"/>
  <c r="W684" i="4"/>
  <c r="Z684" i="4" s="1"/>
  <c r="AA684" i="4" s="1"/>
  <c r="AE682" i="4"/>
  <c r="AD435" i="15"/>
  <c r="AD453" i="15" l="1"/>
  <c r="AE683" i="4"/>
  <c r="T684" i="4"/>
  <c r="X684" i="4" s="1"/>
  <c r="Y684" i="4" l="1"/>
  <c r="AB684" i="4" s="1"/>
  <c r="W685" i="4"/>
  <c r="Z685" i="4" s="1"/>
  <c r="AA685" i="4" s="1"/>
  <c r="U685" i="4"/>
  <c r="T685" i="4" s="1"/>
  <c r="X685" i="4" s="1"/>
  <c r="Y685" i="4" l="1"/>
  <c r="AB685" i="4" s="1"/>
  <c r="U686" i="4"/>
  <c r="W686" i="4"/>
  <c r="Z686" i="4" s="1"/>
  <c r="AA686" i="4" s="1"/>
  <c r="AE684" i="4"/>
  <c r="AD470" i="15"/>
  <c r="T686" i="4" l="1"/>
  <c r="X686" i="4" s="1"/>
  <c r="AE685" i="4"/>
  <c r="AD485" i="15"/>
  <c r="Y686" i="4" l="1"/>
  <c r="AB686" i="4" s="1"/>
  <c r="U687" i="4"/>
  <c r="W687" i="4"/>
  <c r="Z687" i="4" s="1"/>
  <c r="AA687" i="4" s="1"/>
  <c r="T687" i="4" l="1"/>
  <c r="X687" i="4" s="1"/>
  <c r="AE686" i="4"/>
  <c r="AD503" i="15"/>
  <c r="U688" i="4" l="1"/>
  <c r="Y687" i="4"/>
  <c r="AB687" i="4" s="1"/>
  <c r="W688" i="4"/>
  <c r="Z688" i="4" s="1"/>
  <c r="AA688" i="4" s="1"/>
  <c r="AE687" i="4" l="1"/>
  <c r="AD524" i="15"/>
  <c r="T688" i="4"/>
  <c r="X688" i="4" s="1"/>
  <c r="U689" i="4" l="1"/>
  <c r="Y688" i="4"/>
  <c r="AB688" i="4" s="1"/>
  <c r="W689" i="4"/>
  <c r="Z689" i="4" s="1"/>
  <c r="AA689" i="4" s="1"/>
  <c r="AE688" i="4" l="1"/>
  <c r="AD516" i="15"/>
  <c r="T689" i="4"/>
  <c r="X689" i="4" s="1"/>
  <c r="U690" i="4" l="1"/>
  <c r="Y689" i="4"/>
  <c r="AB689" i="4" s="1"/>
  <c r="W690" i="4"/>
  <c r="Z690" i="4" s="1"/>
  <c r="AA690" i="4" s="1"/>
  <c r="T690" i="4" l="1"/>
  <c r="X690" i="4"/>
  <c r="AE689" i="4"/>
  <c r="AD531" i="15"/>
  <c r="U691" i="4" l="1"/>
  <c r="Y690" i="4"/>
  <c r="AB690" i="4" s="1"/>
  <c r="W691" i="4"/>
  <c r="Z691" i="4" s="1"/>
  <c r="AA691" i="4" s="1"/>
  <c r="AE690" i="4" l="1"/>
  <c r="AD71" i="15"/>
  <c r="T691" i="4"/>
  <c r="X691" i="4" s="1"/>
  <c r="U692" i="4" l="1"/>
  <c r="Y691" i="4"/>
  <c r="AB691" i="4" s="1"/>
  <c r="W692" i="4"/>
  <c r="Z692" i="4" s="1"/>
  <c r="AA692" i="4" s="1"/>
  <c r="AE691" i="4" l="1"/>
  <c r="AD190" i="15"/>
  <c r="T692" i="4"/>
  <c r="X692" i="4" s="1"/>
  <c r="U693" i="4" l="1"/>
  <c r="W693" i="4"/>
  <c r="Z693" i="4" s="1"/>
  <c r="AA693" i="4" s="1"/>
  <c r="Y692" i="4"/>
  <c r="AB692" i="4" s="1"/>
  <c r="AE692" i="4" l="1"/>
  <c r="AD370" i="15"/>
  <c r="T693" i="4"/>
  <c r="X693" i="4" s="1"/>
  <c r="W694" i="4" l="1"/>
  <c r="Z694" i="4" s="1"/>
  <c r="AA694" i="4" s="1"/>
  <c r="U694" i="4"/>
  <c r="Y693" i="4"/>
  <c r="AB693" i="4" s="1"/>
  <c r="T694" i="4" l="1"/>
  <c r="X694" i="4" s="1"/>
  <c r="U695" i="4" s="1"/>
  <c r="AE693" i="4"/>
  <c r="AD389" i="15"/>
  <c r="W695" i="4" l="1"/>
  <c r="Z695" i="4" s="1"/>
  <c r="AA695" i="4" s="1"/>
  <c r="Y694" i="4"/>
  <c r="AB694" i="4" s="1"/>
  <c r="AE694" i="4"/>
  <c r="AD372" i="15"/>
  <c r="T695" i="4"/>
  <c r="X695" i="4" s="1"/>
  <c r="Y695" i="4" l="1"/>
  <c r="AB695" i="4" s="1"/>
  <c r="W696" i="4"/>
  <c r="Z696" i="4" s="1"/>
  <c r="AA696" i="4" s="1"/>
  <c r="U696" i="4"/>
  <c r="T696" i="4" s="1"/>
  <c r="X696" i="4" s="1"/>
  <c r="Y696" i="4" l="1"/>
  <c r="AB696" i="4" s="1"/>
  <c r="W697" i="4"/>
  <c r="Z697" i="4" s="1"/>
  <c r="AA697" i="4" s="1"/>
  <c r="U697" i="4"/>
  <c r="AD51" i="15"/>
  <c r="AE695" i="4"/>
  <c r="T697" i="4" l="1"/>
  <c r="X697" i="4" s="1"/>
  <c r="U698" i="4"/>
  <c r="W698" i="4"/>
  <c r="Z698" i="4" s="1"/>
  <c r="AA698" i="4" s="1"/>
  <c r="Y697" i="4"/>
  <c r="AB697" i="4" s="1"/>
  <c r="AE696" i="4"/>
  <c r="AD227" i="15"/>
  <c r="AD293" i="15" l="1"/>
  <c r="AE697" i="4"/>
  <c r="T698" i="4"/>
  <c r="X698" i="4" s="1"/>
  <c r="W699" i="4" l="1"/>
  <c r="Z699" i="4" s="1"/>
  <c r="AA699" i="4" s="1"/>
  <c r="Y698" i="4"/>
  <c r="AB698" i="4" s="1"/>
  <c r="U699" i="4"/>
  <c r="T699" i="4" s="1"/>
  <c r="X699" i="4" s="1"/>
  <c r="Y699" i="4" s="1"/>
  <c r="AB699" i="4" s="1"/>
  <c r="W700" i="4" l="1"/>
  <c r="Z700" i="4" s="1"/>
  <c r="AA700" i="4" s="1"/>
  <c r="U700" i="4"/>
  <c r="AE698" i="4"/>
  <c r="AD307" i="15"/>
  <c r="AE699" i="4"/>
  <c r="AD332" i="15"/>
  <c r="T700" i="4"/>
  <c r="X700" i="4" s="1"/>
  <c r="U701" i="4" l="1"/>
  <c r="Y700" i="4"/>
  <c r="AB700" i="4" s="1"/>
  <c r="W701" i="4"/>
  <c r="Z701" i="4" s="1"/>
  <c r="AA701" i="4" s="1"/>
  <c r="AE700" i="4" l="1"/>
  <c r="AD225" i="15"/>
  <c r="T701" i="4"/>
  <c r="X701" i="4" s="1"/>
  <c r="W702" i="4" l="1"/>
  <c r="Z702" i="4" s="1"/>
  <c r="AA702" i="4" s="1"/>
  <c r="U702" i="4"/>
  <c r="Y701" i="4"/>
  <c r="AB701" i="4" s="1"/>
  <c r="T702" i="4" l="1"/>
  <c r="AE701" i="4"/>
  <c r="AD57" i="15"/>
  <c r="X702" i="4"/>
  <c r="U703" i="4" l="1"/>
  <c r="Y702" i="4"/>
  <c r="AB702" i="4" s="1"/>
  <c r="W703" i="4"/>
  <c r="Z703" i="4" s="1"/>
  <c r="AA703" i="4" s="1"/>
  <c r="AE702" i="4" l="1"/>
  <c r="AD283" i="15"/>
  <c r="T703" i="4"/>
  <c r="X703" i="4" s="1"/>
  <c r="W704" i="4" l="1"/>
  <c r="Z704" i="4" s="1"/>
  <c r="AA704" i="4" s="1"/>
  <c r="U704" i="4"/>
  <c r="Y703" i="4"/>
  <c r="AB703" i="4" s="1"/>
  <c r="T704" i="4" l="1"/>
  <c r="AE703" i="4"/>
  <c r="AD295" i="15"/>
  <c r="X704" i="4"/>
  <c r="U705" i="4"/>
  <c r="W705" i="4"/>
  <c r="Z705" i="4" s="1"/>
  <c r="AA705" i="4" s="1"/>
  <c r="Y704" i="4"/>
  <c r="AB704" i="4" s="1"/>
  <c r="AE704" i="4" l="1"/>
  <c r="AD309" i="15"/>
  <c r="T705" i="4"/>
  <c r="X705" i="4" s="1"/>
  <c r="U706" i="4" l="1"/>
  <c r="W706" i="4"/>
  <c r="Z706" i="4" s="1"/>
  <c r="AA706" i="4" s="1"/>
  <c r="Y705" i="4"/>
  <c r="AB705" i="4" s="1"/>
  <c r="AE705" i="4" l="1"/>
  <c r="AD330" i="15"/>
  <c r="T706" i="4"/>
  <c r="X706" i="4" s="1"/>
  <c r="U707" i="4" l="1"/>
  <c r="Y706" i="4"/>
  <c r="AB706" i="4" s="1"/>
  <c r="W707" i="4"/>
  <c r="Z707" i="4" s="1"/>
  <c r="AA707" i="4" s="1"/>
  <c r="AE706" i="4" l="1"/>
  <c r="AD352" i="15"/>
  <c r="T707" i="4"/>
  <c r="X707" i="4" s="1"/>
  <c r="W708" i="4" s="1"/>
  <c r="Z708" i="4" s="1"/>
  <c r="AA708" i="4" s="1"/>
  <c r="Y707" i="4" l="1"/>
  <c r="AB707" i="4" s="1"/>
  <c r="U708" i="4"/>
  <c r="T708" i="4" s="1"/>
  <c r="X708" i="4" s="1"/>
  <c r="W709" i="4" s="1"/>
  <c r="Z709" i="4" s="1"/>
  <c r="AA709" i="4" s="1"/>
  <c r="AE707" i="4"/>
  <c r="AD379" i="15"/>
  <c r="Y708" i="4" l="1"/>
  <c r="AB708" i="4" s="1"/>
  <c r="AE708" i="4" s="1"/>
  <c r="U709" i="4"/>
  <c r="T709" i="4" s="1"/>
  <c r="X709" i="4" s="1"/>
  <c r="AD401" i="15"/>
  <c r="U710" i="4" l="1"/>
  <c r="Y709" i="4"/>
  <c r="AB709" i="4" s="1"/>
  <c r="W710" i="4"/>
  <c r="Z710" i="4" s="1"/>
  <c r="AA710" i="4" s="1"/>
  <c r="AE709" i="4" l="1"/>
  <c r="AD423" i="15"/>
  <c r="T710" i="4"/>
  <c r="X710" i="4" s="1"/>
  <c r="U711" i="4" s="1"/>
  <c r="W711" i="4" l="1"/>
  <c r="Z711" i="4" s="1"/>
  <c r="AA711" i="4" s="1"/>
  <c r="Y710" i="4"/>
  <c r="AB710" i="4" s="1"/>
  <c r="AE710" i="4" s="1"/>
  <c r="T711" i="4"/>
  <c r="X711" i="4" s="1"/>
  <c r="Y711" i="4" s="1"/>
  <c r="AB711" i="4" s="1"/>
  <c r="AD443" i="15" l="1"/>
  <c r="U712" i="4"/>
  <c r="W712" i="4"/>
  <c r="Z712" i="4" s="1"/>
  <c r="AA712" i="4" s="1"/>
  <c r="AE711" i="4"/>
  <c r="AD463" i="15"/>
  <c r="T712" i="4"/>
  <c r="X712" i="4" s="1"/>
  <c r="W713" i="4" s="1"/>
  <c r="Z713" i="4" s="1"/>
  <c r="AA713" i="4" s="1"/>
  <c r="U713" i="4" l="1"/>
  <c r="Y712" i="4"/>
  <c r="AB712" i="4" s="1"/>
  <c r="AD479" i="15" s="1"/>
  <c r="T713" i="4"/>
  <c r="AE712" i="4"/>
  <c r="X713" i="4"/>
  <c r="W714" i="4" s="1"/>
  <c r="Z714" i="4" s="1"/>
  <c r="AA714" i="4" s="1"/>
  <c r="U714" i="4"/>
  <c r="T714" i="4" s="1"/>
  <c r="Y713" i="4" l="1"/>
  <c r="AB713" i="4" s="1"/>
  <c r="X714" i="4"/>
  <c r="Y714" i="4" s="1"/>
  <c r="AB714" i="4" s="1"/>
  <c r="AE714" i="4" s="1"/>
  <c r="AD515" i="15"/>
  <c r="AE713" i="4"/>
  <c r="AD495" i="15"/>
  <c r="W715" i="4" l="1"/>
  <c r="Z715" i="4" s="1"/>
  <c r="AA715" i="4" s="1"/>
  <c r="U715" i="4"/>
  <c r="T715" i="4"/>
  <c r="X715" i="4" s="1"/>
  <c r="U716" i="4" s="1"/>
  <c r="W716" i="4" l="1"/>
  <c r="Z716" i="4" s="1"/>
  <c r="AA716" i="4" s="1"/>
  <c r="Y715" i="4"/>
  <c r="AB715" i="4" s="1"/>
  <c r="AE715" i="4"/>
  <c r="AD537" i="15"/>
  <c r="T716" i="4"/>
  <c r="X716" i="4" s="1"/>
  <c r="Y716" i="4" l="1"/>
  <c r="AB716" i="4" s="1"/>
  <c r="U717" i="4"/>
  <c r="W717" i="4"/>
  <c r="Z717" i="4" s="1"/>
  <c r="AA717" i="4" s="1"/>
  <c r="AE716" i="4" l="1"/>
  <c r="AD556" i="15"/>
  <c r="T717" i="4"/>
  <c r="X717" i="4" s="1"/>
  <c r="U718" i="4" l="1"/>
  <c r="Y717" i="4"/>
  <c r="AB717" i="4" s="1"/>
  <c r="W718" i="4"/>
  <c r="Z718" i="4" s="1"/>
  <c r="AA718" i="4" s="1"/>
  <c r="AE717" i="4" l="1"/>
  <c r="AD574" i="15"/>
  <c r="T718" i="4"/>
  <c r="X718" i="4" s="1"/>
  <c r="U719" i="4" s="1"/>
  <c r="W719" i="4" l="1"/>
  <c r="Z719" i="4" s="1"/>
  <c r="AA719" i="4" s="1"/>
  <c r="Y718" i="4"/>
  <c r="AB718" i="4" s="1"/>
  <c r="AE718" i="4" l="1"/>
  <c r="AD545" i="15"/>
  <c r="T719" i="4"/>
  <c r="X719" i="4" s="1"/>
  <c r="W720" i="4" s="1"/>
  <c r="Z720" i="4" s="1"/>
  <c r="AA720" i="4" s="1"/>
  <c r="U720" i="4" l="1"/>
  <c r="T720" i="4" s="1"/>
  <c r="Y719" i="4"/>
  <c r="AB719" i="4" s="1"/>
  <c r="AE719" i="4" l="1"/>
  <c r="AD562" i="15"/>
  <c r="X720" i="4"/>
  <c r="W721" i="4" s="1"/>
  <c r="Z721" i="4" s="1"/>
  <c r="AA721" i="4" s="1"/>
  <c r="U721" i="4" l="1"/>
  <c r="T721" i="4" s="1"/>
  <c r="Y720" i="4"/>
  <c r="AB720" i="4" s="1"/>
  <c r="X721" i="4" l="1"/>
  <c r="AE720" i="4"/>
  <c r="AD579" i="15"/>
  <c r="W722" i="4"/>
  <c r="Z722" i="4" s="1"/>
  <c r="AA722" i="4" s="1"/>
  <c r="U722" i="4"/>
  <c r="T722" i="4" s="1"/>
  <c r="Y721" i="4"/>
  <c r="AB721" i="4" s="1"/>
  <c r="AE721" i="4" l="1"/>
  <c r="AD364" i="15"/>
  <c r="X722" i="4"/>
  <c r="Y722" i="4" s="1"/>
  <c r="AB722" i="4" s="1"/>
  <c r="W723" i="4" l="1"/>
  <c r="Z723" i="4" s="1"/>
  <c r="AA723" i="4" s="1"/>
  <c r="AE722" i="4"/>
  <c r="AD505" i="15"/>
  <c r="U723" i="4"/>
  <c r="T723" i="4" l="1"/>
  <c r="X723" i="4" s="1"/>
  <c r="W724" i="4" s="1"/>
  <c r="Z724" i="4" s="1"/>
  <c r="AA724" i="4" s="1"/>
  <c r="Y723" i="4"/>
  <c r="AB723" i="4" s="1"/>
  <c r="U724" i="4"/>
  <c r="T724" i="4" s="1"/>
  <c r="X724" i="4" s="1"/>
  <c r="Y724" i="4" s="1"/>
  <c r="AB724" i="4" s="1"/>
  <c r="U725" i="4" l="1"/>
  <c r="W725" i="4"/>
  <c r="Z725" i="4" s="1"/>
  <c r="AA725" i="4" s="1"/>
  <c r="AE724" i="4"/>
  <c r="AD33" i="15"/>
  <c r="AE723" i="4"/>
  <c r="AD517" i="15"/>
  <c r="T725" i="4" l="1"/>
  <c r="X725" i="4" s="1"/>
  <c r="W726" i="4" s="1"/>
  <c r="Z726" i="4" s="1"/>
  <c r="AA726" i="4" s="1"/>
  <c r="Y725" i="4" l="1"/>
  <c r="AB725" i="4" s="1"/>
  <c r="U726" i="4"/>
  <c r="AE725" i="4"/>
  <c r="AD406" i="15"/>
  <c r="T726" i="4"/>
  <c r="X726" i="4" s="1"/>
  <c r="Y726" i="4" l="1"/>
  <c r="AB726" i="4" s="1"/>
  <c r="W727" i="4"/>
  <c r="Z727" i="4" s="1"/>
  <c r="AA727" i="4" s="1"/>
  <c r="U727" i="4"/>
  <c r="AE726" i="4" l="1"/>
  <c r="AD428" i="15"/>
  <c r="T727" i="4"/>
  <c r="X727" i="4" s="1"/>
  <c r="W728" i="4" s="1"/>
  <c r="Z728" i="4" s="1"/>
  <c r="AA728" i="4" s="1"/>
  <c r="Y727" i="4" l="1"/>
  <c r="AB727" i="4" s="1"/>
  <c r="U728" i="4"/>
  <c r="T728" i="4" s="1"/>
  <c r="AE727" i="4" l="1"/>
  <c r="AD46" i="15"/>
  <c r="X728" i="4"/>
  <c r="Y728" i="4" l="1"/>
  <c r="AB728" i="4" s="1"/>
  <c r="W729" i="4"/>
  <c r="Z729" i="4" s="1"/>
  <c r="AA729" i="4" s="1"/>
  <c r="U729" i="4"/>
  <c r="T729" i="4" s="1"/>
  <c r="X729" i="4" s="1"/>
  <c r="Y729" i="4" s="1"/>
  <c r="AB729" i="4" l="1"/>
  <c r="AE729" i="4"/>
  <c r="AD337" i="15"/>
  <c r="AE728" i="4"/>
  <c r="AD315" i="15"/>
  <c r="U730" i="4"/>
  <c r="W730" i="4"/>
  <c r="Z730" i="4" s="1"/>
  <c r="AA730" i="4" s="1"/>
  <c r="T730" i="4" l="1"/>
  <c r="X730" i="4" s="1"/>
  <c r="W731" i="4" s="1"/>
  <c r="Z731" i="4" s="1"/>
  <c r="AA731" i="4" s="1"/>
  <c r="U731" i="4" l="1"/>
  <c r="T731" i="4" s="1"/>
  <c r="Y730" i="4"/>
  <c r="AB730" i="4" s="1"/>
  <c r="AE730" i="4" l="1"/>
  <c r="AD12" i="15"/>
  <c r="X731" i="4"/>
  <c r="Y731" i="4" l="1"/>
  <c r="AB731" i="4" s="1"/>
  <c r="W732" i="4"/>
  <c r="Z732" i="4" s="1"/>
  <c r="AA732" i="4" s="1"/>
  <c r="U732" i="4"/>
  <c r="T732" i="4" l="1"/>
  <c r="X732" i="4" s="1"/>
  <c r="Y732" i="4" s="1"/>
  <c r="AB732" i="4" s="1"/>
  <c r="AE732" i="4" s="1"/>
  <c r="AE731" i="4"/>
  <c r="AD264" i="15"/>
  <c r="U733" i="4"/>
  <c r="AD266" i="15" l="1"/>
  <c r="W733" i="4"/>
  <c r="Z733" i="4" s="1"/>
  <c r="AA733" i="4" s="1"/>
  <c r="T733" i="4"/>
  <c r="X733" i="4" s="1"/>
  <c r="U734" i="4" l="1"/>
  <c r="W734" i="4"/>
  <c r="Z734" i="4" s="1"/>
  <c r="Y733" i="4"/>
  <c r="AB733" i="4" s="1"/>
  <c r="AE733" i="4" l="1"/>
  <c r="AD219" i="15"/>
  <c r="T734" i="4"/>
  <c r="X734" i="4" s="1"/>
  <c r="Y734" i="4" s="1"/>
  <c r="AA734" i="4"/>
  <c r="AB734" i="4" l="1"/>
  <c r="U735" i="4"/>
  <c r="W735" i="4"/>
  <c r="Z735" i="4" s="1"/>
  <c r="AA735" i="4" s="1"/>
  <c r="AE734" i="4"/>
  <c r="AD249" i="15"/>
  <c r="T735" i="4"/>
  <c r="X735" i="4" s="1"/>
  <c r="W736" i="4" l="1"/>
  <c r="Y735" i="4"/>
  <c r="AB735" i="4" s="1"/>
  <c r="AD245" i="15" s="1"/>
  <c r="U736" i="4"/>
  <c r="T736" i="4" l="1"/>
  <c r="L7" i="8" s="1"/>
  <c r="L46" i="8" s="1"/>
  <c r="X736" i="4"/>
  <c r="Y736" i="4" s="1"/>
  <c r="AE735" i="4"/>
  <c r="L9" i="8"/>
  <c r="L48" i="8" s="1"/>
  <c r="S48" i="8" s="1"/>
  <c r="Z736" i="4"/>
  <c r="AA736" i="4" s="1"/>
  <c r="L11" i="8" s="1"/>
  <c r="L50" i="8" s="1"/>
  <c r="S50" i="8" s="1"/>
  <c r="AB736" i="4" l="1"/>
  <c r="AD246" i="15" s="1"/>
  <c r="AE736" i="4" l="1"/>
  <c r="L13" i="8" s="1"/>
  <c r="L52" i="8" s="1"/>
  <c r="S52" i="8" s="1"/>
  <c r="L21" i="8"/>
  <c r="L60" i="8" s="1"/>
  <c r="S60" i="8" s="1"/>
  <c r="L10" i="8"/>
  <c r="L49" i="8" s="1"/>
  <c r="S49" i="8" s="1"/>
  <c r="L19" i="8"/>
  <c r="L58" i="8" s="1"/>
  <c r="S58" i="8" s="1"/>
  <c r="L18" i="8"/>
  <c r="L57" i="8" s="1"/>
  <c r="S57" i="8" s="1"/>
  <c r="L20" i="8"/>
  <c r="L59" i="8" s="1"/>
  <c r="S59" i="8" s="1"/>
  <c r="L16" i="8"/>
  <c r="L55" i="8" l="1"/>
  <c r="S55" i="8" s="1"/>
  <c r="L17" i="8"/>
  <c r="L56" i="8" s="1"/>
  <c r="S56" i="8" s="1"/>
</calcChain>
</file>

<file path=xl/sharedStrings.xml><?xml version="1.0" encoding="utf-8"?>
<sst xmlns="http://schemas.openxmlformats.org/spreadsheetml/2006/main" count="475" uniqueCount="327">
  <si>
    <t>a</t>
  </si>
  <si>
    <t>b</t>
  </si>
  <si>
    <t>S</t>
  </si>
  <si>
    <t>CN</t>
  </si>
  <si>
    <t>d</t>
  </si>
  <si>
    <t>Sum R</t>
  </si>
  <si>
    <t>Ratio</t>
  </si>
  <si>
    <t>Arena</t>
  </si>
  <si>
    <t>Arena arcillosa</t>
  </si>
  <si>
    <t>Franco arenoso</t>
  </si>
  <si>
    <t>Franco arcilloso arenoso</t>
  </si>
  <si>
    <t>Marga</t>
  </si>
  <si>
    <t>Limo</t>
  </si>
  <si>
    <t>Franco arcilloso</t>
  </si>
  <si>
    <t>Arcilla limosa</t>
  </si>
  <si>
    <t>Arcilla</t>
  </si>
  <si>
    <t>Arcilla arenosa</t>
  </si>
  <si>
    <t>Franco limosa</t>
  </si>
  <si>
    <t>Franco arcillo limoso</t>
  </si>
  <si>
    <t>Valores para diferentes texturas de suelo</t>
  </si>
  <si>
    <t>Textura del suelo</t>
  </si>
  <si>
    <t>Valores para diferentes usos/condiciones de cobertura de suelo</t>
  </si>
  <si>
    <t>Vegetación</t>
  </si>
  <si>
    <t>Condición de la vegetación</t>
  </si>
  <si>
    <t>Suelo tipo B</t>
  </si>
  <si>
    <t>Suelo tipo C</t>
  </si>
  <si>
    <t>Entradas</t>
  </si>
  <si>
    <t>Línea base</t>
  </si>
  <si>
    <t>Escenario 1</t>
  </si>
  <si>
    <t>Escenario 2</t>
  </si>
  <si>
    <t>Costos</t>
  </si>
  <si>
    <t>Costos de implementación (USD/ha)</t>
  </si>
  <si>
    <t>Coeficientes del modelo</t>
  </si>
  <si>
    <t>Profundidad del suelo (mm)</t>
  </si>
  <si>
    <t>Rango</t>
  </si>
  <si>
    <t>Día</t>
  </si>
  <si>
    <t>Erosión</t>
  </si>
  <si>
    <t>Escenario</t>
  </si>
  <si>
    <t>Pradera</t>
  </si>
  <si>
    <t>Matorral</t>
  </si>
  <si>
    <t>Pastizales arbolados</t>
  </si>
  <si>
    <t>Bosque</t>
  </si>
  <si>
    <t>Instrucciones:</t>
  </si>
  <si>
    <t>Ajuste del factor K</t>
  </si>
  <si>
    <t>NSE</t>
  </si>
  <si>
    <t>RSR</t>
  </si>
  <si>
    <t>KGE</t>
  </si>
  <si>
    <t>OF</t>
  </si>
  <si>
    <t>Calibración</t>
  </si>
  <si>
    <t>Indicador</t>
  </si>
  <si>
    <t>Coberturas de suelo</t>
  </si>
  <si>
    <t>Escenarios</t>
  </si>
  <si>
    <t>Aceptabilidad</t>
  </si>
  <si>
    <t>Umbral</t>
  </si>
  <si>
    <t>Parámetros combinados de los escenarios</t>
  </si>
  <si>
    <t>Precipitación observada (mm)</t>
  </si>
  <si>
    <t>Caudal total simulado (mm)</t>
  </si>
  <si>
    <t>Caudal base simulado (mm)</t>
  </si>
  <si>
    <t>Escorrentía simulada (mm)</t>
  </si>
  <si>
    <t>Percolación simulada (mm)</t>
  </si>
  <si>
    <t>Evapotranspiración real simulada (mm)</t>
  </si>
  <si>
    <t>Total de área considerada (ha)</t>
  </si>
  <si>
    <t>Beneficios calculados con respecto a línea base</t>
  </si>
  <si>
    <t>Latitud (grados)</t>
  </si>
  <si>
    <t>Constantes</t>
  </si>
  <si>
    <t>Resultados hidrológicos</t>
  </si>
  <si>
    <t>Resultados económicos</t>
  </si>
  <si>
    <t>0.1 – 0.8</t>
  </si>
  <si>
    <t>1 – 10</t>
  </si>
  <si>
    <t>75 – 1000</t>
  </si>
  <si>
    <t>0 – 1</t>
  </si>
  <si>
    <t>0.1 – 0.5</t>
  </si>
  <si>
    <t>Evapotranspiración</t>
  </si>
  <si>
    <t>Evaluación de desempeño</t>
  </si>
  <si>
    <t>Variables meteorológicas ET</t>
  </si>
  <si>
    <t>Variables posición ET</t>
  </si>
  <si>
    <t>1 – 50</t>
  </si>
  <si>
    <t>20 – 100</t>
  </si>
  <si>
    <t>(-) Sur</t>
  </si>
  <si>
    <t>Altitud (m snm)</t>
  </si>
  <si>
    <t>Características del sitio</t>
  </si>
  <si>
    <t>Características del suelo</t>
  </si>
  <si>
    <t>Referencia</t>
  </si>
  <si>
    <t>(+) Norte</t>
  </si>
  <si>
    <t>Caudal subsuperficial</t>
  </si>
  <si>
    <t>pastoreo podría analizarse utilizando números de curva para condiciones de pastizales "pobres" y "buenas", respectivamente.</t>
  </si>
  <si>
    <t>Nota: La vegetación de sobrepastoreo y perturbada constituye una condición 'pobre'. Pasar de un régimen de pastoreo continuo a la exclusión de</t>
  </si>
  <si>
    <t>Pobre</t>
  </si>
  <si>
    <t>Buena</t>
  </si>
  <si>
    <t>Regular</t>
  </si>
  <si>
    <t>Pastizal 1</t>
  </si>
  <si>
    <t>Pastizal 2</t>
  </si>
  <si>
    <t>Contenido de agua disponible (mm)</t>
  </si>
  <si>
    <t>PASTIZALES</t>
  </si>
  <si>
    <t>Indicadores de desempeño</t>
  </si>
  <si>
    <t>Periodo de calentamiento (días)</t>
  </si>
  <si>
    <t>Pastizal 3</t>
  </si>
  <si>
    <t>Costos de escenario por cambio de cobertura (USD)</t>
  </si>
  <si>
    <t>LB</t>
  </si>
  <si>
    <t>PS1</t>
  </si>
  <si>
    <t>PS2</t>
  </si>
  <si>
    <t>Costo total de implementación (USD)</t>
  </si>
  <si>
    <t>Validación</t>
  </si>
  <si>
    <t>Los cuadros naranja pueden ser editados para ingresar variables de entradas, parámetros y configurar el modelo.</t>
  </si>
  <si>
    <r>
      <t xml:space="preserve">Número de curva </t>
    </r>
    <r>
      <rPr>
        <i/>
        <sz val="11"/>
        <color theme="1"/>
        <rFont val="Gill Sans"/>
        <family val="2"/>
      </rPr>
      <t>CN</t>
    </r>
    <r>
      <rPr>
        <sz val="11"/>
        <color theme="1"/>
        <rFont val="Gill Sans"/>
        <family val="2"/>
      </rPr>
      <t xml:space="preserve"> (sin unidades)</t>
    </r>
  </si>
  <si>
    <r>
      <t xml:space="preserve">Factor </t>
    </r>
    <r>
      <rPr>
        <i/>
        <sz val="11"/>
        <color theme="1"/>
        <rFont val="Gill Sans"/>
        <family val="2"/>
      </rPr>
      <t>C</t>
    </r>
    <r>
      <rPr>
        <sz val="11"/>
        <color theme="1"/>
        <rFont val="Gill Sans"/>
        <family val="2"/>
      </rPr>
      <t xml:space="preserve"> de USLE (adimensional)</t>
    </r>
  </si>
  <si>
    <r>
      <t xml:space="preserve">Albedo </t>
    </r>
    <r>
      <rPr>
        <i/>
        <sz val="11"/>
        <color theme="1"/>
        <rFont val="Gill Sans"/>
        <family val="2"/>
      </rPr>
      <t>⍺</t>
    </r>
    <r>
      <rPr>
        <sz val="11"/>
        <color theme="1"/>
        <rFont val="Gill Sans"/>
        <family val="2"/>
      </rPr>
      <t xml:space="preserve"> (fracción)</t>
    </r>
  </si>
  <si>
    <r>
      <t xml:space="preserve">Pendiente </t>
    </r>
    <r>
      <rPr>
        <i/>
        <sz val="11"/>
        <color theme="1"/>
        <rFont val="Gill Sans"/>
        <family val="2"/>
      </rPr>
      <t>s</t>
    </r>
    <r>
      <rPr>
        <sz val="11"/>
        <color theme="1"/>
        <rFont val="Gill Sans"/>
        <family val="2"/>
      </rPr>
      <t xml:space="preserve"> (m/m)</t>
    </r>
  </si>
  <si>
    <r>
      <t xml:space="preserve">Capacidad de campo </t>
    </r>
    <r>
      <rPr>
        <i/>
        <sz val="11"/>
        <color theme="1"/>
        <rFont val="Gill Sans"/>
        <family val="2"/>
      </rPr>
      <t>fc</t>
    </r>
    <r>
      <rPr>
        <sz val="11"/>
        <color theme="1"/>
        <rFont val="Gill Sans"/>
        <family val="2"/>
      </rPr>
      <t xml:space="preserve"> (mm/mm)</t>
    </r>
  </si>
  <si>
    <r>
      <t xml:space="preserve">Punto de marchitez </t>
    </r>
    <r>
      <rPr>
        <i/>
        <sz val="11"/>
        <color theme="1"/>
        <rFont val="Gill Sans"/>
        <family val="2"/>
      </rPr>
      <t>wp</t>
    </r>
    <r>
      <rPr>
        <sz val="11"/>
        <color theme="1"/>
        <rFont val="Gill Sans"/>
        <family val="2"/>
      </rPr>
      <t xml:space="preserve"> (mm/mm)</t>
    </r>
  </si>
  <si>
    <r>
      <t xml:space="preserve">Factor </t>
    </r>
    <r>
      <rPr>
        <i/>
        <sz val="11"/>
        <color theme="1"/>
        <rFont val="Gill Sans"/>
        <family val="2"/>
      </rPr>
      <t>K</t>
    </r>
    <r>
      <rPr>
        <sz val="11"/>
        <color theme="1"/>
        <rFont val="Gill Sans"/>
        <family val="2"/>
      </rPr>
      <t xml:space="preserve"> de USLE (adimensional)</t>
    </r>
  </si>
  <si>
    <r>
      <t xml:space="preserve">Coeficiente de nubosidad </t>
    </r>
    <r>
      <rPr>
        <i/>
        <sz val="11"/>
        <color theme="1"/>
        <rFont val="Gill Sans"/>
        <family val="2"/>
      </rPr>
      <t>c</t>
    </r>
  </si>
  <si>
    <r>
      <t xml:space="preserve">Ajuste factor USLE </t>
    </r>
    <r>
      <rPr>
        <i/>
        <sz val="11"/>
        <color theme="1"/>
        <rFont val="Gill Sans"/>
        <family val="2"/>
      </rPr>
      <t>K</t>
    </r>
  </si>
  <si>
    <r>
      <rPr>
        <i/>
        <sz val="11"/>
        <color theme="1"/>
        <rFont val="Gill Sans"/>
        <family val="2"/>
      </rPr>
      <t>RMSE</t>
    </r>
    <r>
      <rPr>
        <sz val="11"/>
        <color theme="1"/>
        <rFont val="Gill Sans"/>
        <family val="2"/>
      </rPr>
      <t xml:space="preserve"> (mm)</t>
    </r>
  </si>
  <si>
    <t>PBIAS (%)</t>
  </si>
  <si>
    <r>
      <rPr>
        <i/>
        <sz val="11"/>
        <color theme="1"/>
        <rFont val="Gill Sans"/>
        <family val="2"/>
      </rPr>
      <t>LAI</t>
    </r>
    <r>
      <rPr>
        <sz val="11"/>
        <color theme="1"/>
        <rFont val="Gill Sans"/>
        <family val="2"/>
      </rPr>
      <t xml:space="preserve"> (m2/m2)</t>
    </r>
  </si>
  <si>
    <t>⍺ (fracción)</t>
  </si>
  <si>
    <r>
      <t xml:space="preserve">Factor </t>
    </r>
    <r>
      <rPr>
        <i/>
        <sz val="11"/>
        <color theme="1"/>
        <rFont val="Gill Sans"/>
        <family val="2"/>
      </rPr>
      <t>C</t>
    </r>
    <r>
      <rPr>
        <sz val="11"/>
        <color theme="1"/>
        <rFont val="Gill Sans"/>
        <family val="2"/>
      </rPr>
      <t xml:space="preserve"> de USLE</t>
    </r>
  </si>
  <si>
    <r>
      <rPr>
        <i/>
        <sz val="11"/>
        <color theme="1"/>
        <rFont val="Gill Sans"/>
        <family val="2"/>
      </rPr>
      <t>fc</t>
    </r>
    <r>
      <rPr>
        <sz val="11"/>
        <color theme="1"/>
        <rFont val="Gill Sans"/>
        <family val="2"/>
      </rPr>
      <t xml:space="preserve"> (mm/mm)</t>
    </r>
  </si>
  <si>
    <r>
      <rPr>
        <i/>
        <sz val="11"/>
        <color theme="1"/>
        <rFont val="Gill Sans"/>
        <family val="2"/>
      </rPr>
      <t>wp</t>
    </r>
    <r>
      <rPr>
        <sz val="11"/>
        <color theme="1"/>
        <rFont val="Gill Sans"/>
        <family val="2"/>
      </rPr>
      <t xml:space="preserve"> (mm/mm)</t>
    </r>
  </si>
  <si>
    <r>
      <t xml:space="preserve">Factor </t>
    </r>
    <r>
      <rPr>
        <i/>
        <sz val="11"/>
        <color theme="1"/>
        <rFont val="Gill Sans"/>
        <family val="2"/>
      </rPr>
      <t>K</t>
    </r>
    <r>
      <rPr>
        <sz val="11"/>
        <color theme="1"/>
        <rFont val="Gill Sans"/>
        <family val="2"/>
      </rPr>
      <t xml:space="preserve"> de USLE</t>
    </r>
  </si>
  <si>
    <t>Generación de sedimentos simulada (ton)</t>
  </si>
  <si>
    <r>
      <t>Concentración de sedimentos simulada (g/m</t>
    </r>
    <r>
      <rPr>
        <vertAlign val="superscript"/>
        <sz val="11"/>
        <color theme="1"/>
        <rFont val="Gill Sans"/>
        <family val="2"/>
      </rPr>
      <t>3</t>
    </r>
    <r>
      <rPr>
        <sz val="11"/>
        <color theme="1"/>
        <rFont val="Gill Sans"/>
        <family val="2"/>
      </rPr>
      <t>)</t>
    </r>
  </si>
  <si>
    <t>Costos de implementación de los escenarios</t>
  </si>
  <si>
    <t>Costo-eficiencia de los escenarios</t>
  </si>
  <si>
    <t>Salidas de variables hidrológicas</t>
  </si>
  <si>
    <r>
      <t xml:space="preserve">Temperatura máxima - </t>
    </r>
    <r>
      <rPr>
        <b/>
        <i/>
        <sz val="11"/>
        <color theme="0"/>
        <rFont val="Gill Sans"/>
        <family val="2"/>
      </rPr>
      <t>T</t>
    </r>
    <r>
      <rPr>
        <b/>
        <i/>
        <vertAlign val="subscript"/>
        <sz val="11"/>
        <color theme="0"/>
        <rFont val="Gill Sans"/>
        <family val="2"/>
      </rPr>
      <t>max</t>
    </r>
    <r>
      <rPr>
        <b/>
        <sz val="11"/>
        <color theme="0"/>
        <rFont val="Gill Sans"/>
        <family val="2"/>
      </rPr>
      <t xml:space="preserve"> (ºC)</t>
    </r>
  </si>
  <si>
    <r>
      <t xml:space="preserve">Temperatura mínima - </t>
    </r>
    <r>
      <rPr>
        <b/>
        <i/>
        <sz val="11"/>
        <color theme="0"/>
        <rFont val="Gill Sans"/>
        <family val="2"/>
      </rPr>
      <t>T</t>
    </r>
    <r>
      <rPr>
        <b/>
        <i/>
        <vertAlign val="subscript"/>
        <sz val="11"/>
        <color theme="0"/>
        <rFont val="Gill Sans"/>
        <family val="2"/>
      </rPr>
      <t>min</t>
    </r>
    <r>
      <rPr>
        <b/>
        <sz val="11"/>
        <color theme="0"/>
        <rFont val="Gill Sans"/>
        <family val="2"/>
      </rPr>
      <t xml:space="preserve"> (ºC)</t>
    </r>
  </si>
  <si>
    <r>
      <t xml:space="preserve">Precipitación - </t>
    </r>
    <r>
      <rPr>
        <b/>
        <i/>
        <sz val="11"/>
        <color theme="0"/>
        <rFont val="Gill Sans"/>
        <family val="2"/>
      </rPr>
      <t>P</t>
    </r>
    <r>
      <rPr>
        <b/>
        <sz val="11"/>
        <color theme="0"/>
        <rFont val="Gill Sans"/>
        <family val="2"/>
      </rPr>
      <t xml:space="preserve"> (mm)</t>
    </r>
  </si>
  <si>
    <r>
      <t xml:space="preserve">Evapotranspiración - </t>
    </r>
    <r>
      <rPr>
        <b/>
        <i/>
        <sz val="11"/>
        <color theme="0"/>
        <rFont val="Gill Sans"/>
        <family val="2"/>
      </rPr>
      <t>ET</t>
    </r>
    <r>
      <rPr>
        <b/>
        <sz val="11"/>
        <color theme="0"/>
        <rFont val="Gill Sans"/>
        <family val="2"/>
      </rPr>
      <t xml:space="preserve"> (mm)</t>
    </r>
  </si>
  <si>
    <r>
      <t xml:space="preserve">Caudal observado - </t>
    </r>
    <r>
      <rPr>
        <b/>
        <i/>
        <sz val="11"/>
        <color theme="0"/>
        <rFont val="Gill Sans"/>
        <family val="2"/>
      </rPr>
      <t>Q</t>
    </r>
    <r>
      <rPr>
        <b/>
        <i/>
        <vertAlign val="subscript"/>
        <sz val="11"/>
        <color theme="0"/>
        <rFont val="Gill Sans"/>
        <family val="2"/>
      </rPr>
      <t>obs</t>
    </r>
    <r>
      <rPr>
        <b/>
        <sz val="11"/>
        <color theme="0"/>
        <rFont val="Gill Sans"/>
        <family val="2"/>
      </rPr>
      <t xml:space="preserve"> (mm)</t>
    </r>
  </si>
  <si>
    <t>Presión atmosférica (kPa)</t>
  </si>
  <si>
    <r>
      <t xml:space="preserve">Nubosidad </t>
    </r>
    <r>
      <rPr>
        <i/>
        <sz val="11"/>
        <color theme="1"/>
        <rFont val="Gill Sans"/>
        <family val="2"/>
      </rPr>
      <t>c</t>
    </r>
  </si>
  <si>
    <r>
      <t xml:space="preserve">Capacidad de campo </t>
    </r>
    <r>
      <rPr>
        <i/>
        <sz val="11"/>
        <color theme="1"/>
        <rFont val="Gill Sans"/>
        <family val="2"/>
      </rPr>
      <t>fc</t>
    </r>
    <r>
      <rPr>
        <sz val="11"/>
        <color theme="1"/>
        <rFont val="Gill Sans"/>
        <family val="2"/>
      </rPr>
      <t xml:space="preserve"> (mm)</t>
    </r>
  </si>
  <si>
    <r>
      <t xml:space="preserve">Punto de marchitez </t>
    </r>
    <r>
      <rPr>
        <i/>
        <sz val="11"/>
        <color theme="1"/>
        <rFont val="Gill Sans"/>
        <family val="2"/>
      </rPr>
      <t>wp</t>
    </r>
    <r>
      <rPr>
        <sz val="11"/>
        <color theme="1"/>
        <rFont val="Gill Sans"/>
        <family val="2"/>
      </rPr>
      <t xml:space="preserve"> (mm)</t>
    </r>
  </si>
  <si>
    <r>
      <t>Coeficiente r</t>
    </r>
    <r>
      <rPr>
        <sz val="11"/>
        <color theme="1"/>
        <rFont val="Gill Sans"/>
        <family val="2"/>
      </rPr>
      <t xml:space="preserve"> de </t>
    </r>
    <r>
      <rPr>
        <i/>
        <sz val="11"/>
        <color theme="1"/>
        <rFont val="Gill Sans"/>
        <family val="2"/>
      </rPr>
      <t>LAI</t>
    </r>
  </si>
  <si>
    <r>
      <t xml:space="preserve">Retención potencial </t>
    </r>
    <r>
      <rPr>
        <i/>
        <sz val="11"/>
        <color theme="1"/>
        <rFont val="Gill Sans"/>
        <family val="2"/>
      </rPr>
      <t>S</t>
    </r>
    <r>
      <rPr>
        <sz val="11"/>
        <color theme="1"/>
        <rFont val="Gill Sans"/>
        <family val="2"/>
      </rPr>
      <t xml:space="preserve"> (mm)</t>
    </r>
  </si>
  <si>
    <t>Albedo ⍺ (%)</t>
  </si>
  <si>
    <r>
      <t xml:space="preserve">Coeficiente de evaporación del suelo </t>
    </r>
    <r>
      <rPr>
        <i/>
        <sz val="11"/>
        <color theme="1"/>
        <rFont val="Gill Sans"/>
        <family val="2"/>
      </rPr>
      <t>Es</t>
    </r>
    <r>
      <rPr>
        <sz val="11"/>
        <color theme="1"/>
        <rFont val="Gill Sans"/>
        <family val="2"/>
      </rPr>
      <t xml:space="preserve"> (mm)</t>
    </r>
  </si>
  <si>
    <r>
      <t>⍺</t>
    </r>
    <r>
      <rPr>
        <vertAlign val="subscript"/>
        <sz val="11"/>
        <color theme="1"/>
        <rFont val="Gill Sans"/>
        <family val="2"/>
      </rPr>
      <t>i</t>
    </r>
    <r>
      <rPr>
        <sz val="11"/>
        <color theme="1"/>
        <rFont val="Gill Sans"/>
        <family val="2"/>
      </rPr>
      <t xml:space="preserve"> (interflujo) (1/día)</t>
    </r>
  </si>
  <si>
    <r>
      <t>⍺</t>
    </r>
    <r>
      <rPr>
        <vertAlign val="subscript"/>
        <sz val="11"/>
        <color theme="1"/>
        <rFont val="Gill Sans"/>
        <family val="2"/>
      </rPr>
      <t>b</t>
    </r>
    <r>
      <rPr>
        <sz val="11"/>
        <color theme="1"/>
        <rFont val="Gill Sans"/>
        <family val="2"/>
      </rPr>
      <t xml:space="preserve"> (caudal base) (1/día)</t>
    </r>
  </si>
  <si>
    <r>
      <rPr>
        <i/>
        <sz val="11"/>
        <color theme="1"/>
        <rFont val="Gill Sans"/>
        <family val="2"/>
      </rPr>
      <t>K</t>
    </r>
    <r>
      <rPr>
        <sz val="11"/>
        <color theme="1"/>
        <rFont val="Gill Sans"/>
        <family val="2"/>
      </rPr>
      <t xml:space="preserve"> (met)</t>
    </r>
  </si>
  <si>
    <t>θ</t>
  </si>
  <si>
    <t>L·S</t>
  </si>
  <si>
    <t>K·L·S·C</t>
  </si>
  <si>
    <r>
      <t xml:space="preserve">Temperatura promedio - </t>
    </r>
    <r>
      <rPr>
        <b/>
        <i/>
        <sz val="11"/>
        <color theme="0"/>
        <rFont val="Gill Sans"/>
        <family val="2"/>
      </rPr>
      <t>T</t>
    </r>
    <r>
      <rPr>
        <b/>
        <sz val="11"/>
        <color theme="0"/>
        <rFont val="Gill Sans"/>
        <family val="2"/>
      </rPr>
      <t xml:space="preserve"> (°C)</t>
    </r>
  </si>
  <si>
    <r>
      <t xml:space="preserve">Presión de vapor de saturación - </t>
    </r>
    <r>
      <rPr>
        <b/>
        <i/>
        <sz val="11"/>
        <color theme="0"/>
        <rFont val="Gill Sans"/>
        <family val="2"/>
      </rPr>
      <t>e</t>
    </r>
    <r>
      <rPr>
        <b/>
        <i/>
        <vertAlign val="subscript"/>
        <sz val="11"/>
        <color theme="0"/>
        <rFont val="Gill Sans"/>
        <family val="2"/>
      </rPr>
      <t>0</t>
    </r>
    <r>
      <rPr>
        <b/>
        <sz val="11"/>
        <color theme="0"/>
        <rFont val="Gill Sans"/>
        <family val="2"/>
      </rPr>
      <t xml:space="preserve"> (kPa)</t>
    </r>
  </si>
  <si>
    <r>
      <t xml:space="preserve">Pendiente de la curva Temperatura - Presión de saturación - </t>
    </r>
    <r>
      <rPr>
        <b/>
        <i/>
        <sz val="11"/>
        <color theme="0"/>
        <rFont val="Gill Sans"/>
        <family val="2"/>
      </rPr>
      <t>Δ</t>
    </r>
    <r>
      <rPr>
        <b/>
        <sz val="11"/>
        <color theme="0"/>
        <rFont val="Gill Sans"/>
        <family val="2"/>
      </rPr>
      <t xml:space="preserve"> (kPa/°C)</t>
    </r>
  </si>
  <si>
    <r>
      <t xml:space="preserve">Calor latente de vaporización - </t>
    </r>
    <r>
      <rPr>
        <b/>
        <i/>
        <sz val="11"/>
        <color theme="0"/>
        <rFont val="Gill Sans"/>
        <family val="2"/>
      </rPr>
      <t>λ</t>
    </r>
    <r>
      <rPr>
        <b/>
        <sz val="11"/>
        <color theme="0"/>
        <rFont val="Gill Sans"/>
        <family val="2"/>
      </rPr>
      <t xml:space="preserve"> (MJ/kg)</t>
    </r>
  </si>
  <si>
    <r>
      <t xml:space="preserve">Constante psicrométrica - </t>
    </r>
    <r>
      <rPr>
        <b/>
        <i/>
        <sz val="11"/>
        <color theme="0"/>
        <rFont val="Gill Sans"/>
        <family val="2"/>
      </rPr>
      <t>γ</t>
    </r>
    <r>
      <rPr>
        <b/>
        <sz val="11"/>
        <color theme="0"/>
        <rFont val="Gill Sans"/>
        <family val="2"/>
      </rPr>
      <t xml:space="preserve"> (kPa/°C)</t>
    </r>
  </si>
  <si>
    <r>
      <t>(α</t>
    </r>
    <r>
      <rPr>
        <b/>
        <vertAlign val="subscript"/>
        <sz val="11"/>
        <color theme="0"/>
        <rFont val="Gill Sans"/>
        <family val="2"/>
      </rPr>
      <t>etp</t>
    </r>
    <r>
      <rPr>
        <b/>
        <sz val="11"/>
        <color theme="0"/>
        <rFont val="Gill Sans"/>
        <family val="2"/>
      </rPr>
      <t>·Δ)/(λ(Δ+γ))</t>
    </r>
  </si>
  <si>
    <r>
      <t xml:space="preserve">Declinación solar - </t>
    </r>
    <r>
      <rPr>
        <b/>
        <i/>
        <sz val="11"/>
        <color theme="0"/>
        <rFont val="Gill Sans"/>
        <family val="2"/>
      </rPr>
      <t>δ</t>
    </r>
  </si>
  <si>
    <r>
      <t xml:space="preserve">Radiación de onda corta - </t>
    </r>
    <r>
      <rPr>
        <b/>
        <i/>
        <sz val="11"/>
        <color theme="0"/>
        <rFont val="Gill Sans"/>
        <family val="2"/>
      </rPr>
      <t>H</t>
    </r>
    <r>
      <rPr>
        <b/>
        <i/>
        <vertAlign val="subscript"/>
        <sz val="11"/>
        <color theme="0"/>
        <rFont val="Gill Sans"/>
        <family val="2"/>
      </rPr>
      <t>sw</t>
    </r>
  </si>
  <si>
    <r>
      <t xml:space="preserve">Radiación de onda larga - </t>
    </r>
    <r>
      <rPr>
        <b/>
        <i/>
        <sz val="11"/>
        <color theme="0"/>
        <rFont val="Gill Sans"/>
        <family val="2"/>
      </rPr>
      <t>H</t>
    </r>
    <r>
      <rPr>
        <b/>
        <i/>
        <vertAlign val="subscript"/>
        <sz val="11"/>
        <color theme="0"/>
        <rFont val="Gill Sans"/>
        <family val="2"/>
      </rPr>
      <t>lw</t>
    </r>
  </si>
  <si>
    <r>
      <t xml:space="preserve">Caudal simulado – </t>
    </r>
    <r>
      <rPr>
        <b/>
        <i/>
        <sz val="11"/>
        <color theme="0"/>
        <rFont val="Gill Sans"/>
        <family val="2"/>
      </rPr>
      <t>Q</t>
    </r>
    <r>
      <rPr>
        <b/>
        <i/>
        <vertAlign val="subscript"/>
        <sz val="11"/>
        <color theme="0"/>
        <rFont val="Gill Sans"/>
        <family val="2"/>
      </rPr>
      <t>sim</t>
    </r>
    <r>
      <rPr>
        <b/>
        <sz val="11"/>
        <color theme="0"/>
        <rFont val="Gill Sans"/>
        <family val="2"/>
      </rPr>
      <t xml:space="preserve"> (mm)</t>
    </r>
  </si>
  <si>
    <r>
      <rPr>
        <b/>
        <i/>
        <sz val="11"/>
        <color theme="0"/>
        <rFont val="Gill Sans"/>
        <family val="2"/>
      </rPr>
      <t>Q</t>
    </r>
    <r>
      <rPr>
        <b/>
        <i/>
        <vertAlign val="subscript"/>
        <sz val="11"/>
        <color theme="0"/>
        <rFont val="Gill Sans"/>
        <family val="2"/>
      </rPr>
      <t xml:space="preserve">obs </t>
    </r>
    <r>
      <rPr>
        <b/>
        <sz val="11"/>
        <color theme="0"/>
        <rFont val="Gill Sans"/>
        <family val="2"/>
      </rPr>
      <t xml:space="preserve">– </t>
    </r>
    <r>
      <rPr>
        <b/>
        <i/>
        <sz val="11"/>
        <color theme="0"/>
        <rFont val="Gill Sans"/>
        <family val="2"/>
      </rPr>
      <t>Q</t>
    </r>
    <r>
      <rPr>
        <b/>
        <i/>
        <vertAlign val="subscript"/>
        <sz val="11"/>
        <color theme="0"/>
        <rFont val="Gill Sans"/>
        <family val="2"/>
      </rPr>
      <t>sim</t>
    </r>
    <r>
      <rPr>
        <b/>
        <sz val="11"/>
        <color theme="0"/>
        <rFont val="Gill Sans"/>
        <family val="2"/>
      </rPr>
      <t xml:space="preserve"> (mm)</t>
    </r>
  </si>
  <si>
    <r>
      <rPr>
        <b/>
        <i/>
        <sz val="11"/>
        <color theme="0"/>
        <rFont val="Gill Sans"/>
        <family val="2"/>
      </rPr>
      <t>Q</t>
    </r>
    <r>
      <rPr>
        <b/>
        <i/>
        <vertAlign val="subscript"/>
        <sz val="11"/>
        <color theme="0"/>
        <rFont val="Gill Sans"/>
        <family val="2"/>
      </rPr>
      <t xml:space="preserve">obs </t>
    </r>
    <r>
      <rPr>
        <b/>
        <sz val="11"/>
        <color theme="0"/>
        <rFont val="Gill Sans"/>
        <family val="2"/>
      </rPr>
      <t xml:space="preserve">– </t>
    </r>
    <r>
      <rPr>
        <b/>
        <i/>
        <sz val="11"/>
        <color theme="0"/>
        <rFont val="Gill Sans"/>
        <family val="2"/>
      </rPr>
      <t>μ</t>
    </r>
    <r>
      <rPr>
        <b/>
        <vertAlign val="subscript"/>
        <sz val="11"/>
        <color theme="0"/>
        <rFont val="Gill Sans"/>
        <family val="2"/>
      </rPr>
      <t>obs</t>
    </r>
    <r>
      <rPr>
        <b/>
        <sz val="11"/>
        <color theme="0"/>
        <rFont val="Gill Sans"/>
        <family val="2"/>
      </rPr>
      <t xml:space="preserve"> (mm)</t>
    </r>
  </si>
  <si>
    <r>
      <rPr>
        <b/>
        <i/>
        <sz val="11"/>
        <color theme="0"/>
        <rFont val="Gill Sans"/>
        <family val="2"/>
      </rPr>
      <t>(Q</t>
    </r>
    <r>
      <rPr>
        <b/>
        <i/>
        <vertAlign val="subscript"/>
        <sz val="11"/>
        <color theme="0"/>
        <rFont val="Gill Sans"/>
        <family val="2"/>
      </rPr>
      <t xml:space="preserve">obs </t>
    </r>
    <r>
      <rPr>
        <b/>
        <sz val="11"/>
        <color theme="0"/>
        <rFont val="Gill Sans"/>
        <family val="2"/>
      </rPr>
      <t xml:space="preserve">– </t>
    </r>
    <r>
      <rPr>
        <b/>
        <i/>
        <sz val="11"/>
        <color theme="0"/>
        <rFont val="Gill Sans"/>
        <family val="2"/>
      </rPr>
      <t>Q</t>
    </r>
    <r>
      <rPr>
        <b/>
        <i/>
        <vertAlign val="subscript"/>
        <sz val="11"/>
        <color theme="0"/>
        <rFont val="Gill Sans"/>
        <family val="2"/>
      </rPr>
      <t>sim</t>
    </r>
    <r>
      <rPr>
        <b/>
        <i/>
        <sz val="11"/>
        <color theme="0"/>
        <rFont val="Gill Sans"/>
        <family val="2"/>
      </rPr>
      <t>)</t>
    </r>
    <r>
      <rPr>
        <b/>
        <i/>
        <vertAlign val="superscript"/>
        <sz val="11"/>
        <color theme="0"/>
        <rFont val="Gill Sans"/>
        <family val="2"/>
      </rPr>
      <t>2</t>
    </r>
    <r>
      <rPr>
        <b/>
        <sz val="11"/>
        <color theme="0"/>
        <rFont val="Gill Sans"/>
        <family val="2"/>
      </rPr>
      <t xml:space="preserve"> (mm</t>
    </r>
    <r>
      <rPr>
        <b/>
        <vertAlign val="superscript"/>
        <sz val="11"/>
        <color theme="0"/>
        <rFont val="Gill Sans"/>
        <family val="2"/>
      </rPr>
      <t>2</t>
    </r>
    <r>
      <rPr>
        <b/>
        <sz val="11"/>
        <color theme="0"/>
        <rFont val="Gill Sans"/>
        <family val="2"/>
      </rPr>
      <t>)</t>
    </r>
  </si>
  <si>
    <r>
      <rPr>
        <b/>
        <i/>
        <sz val="11"/>
        <color theme="0"/>
        <rFont val="Gill Sans"/>
        <family val="2"/>
      </rPr>
      <t>(Q</t>
    </r>
    <r>
      <rPr>
        <b/>
        <i/>
        <vertAlign val="subscript"/>
        <sz val="11"/>
        <color theme="0"/>
        <rFont val="Gill Sans"/>
        <family val="2"/>
      </rPr>
      <t xml:space="preserve">obs </t>
    </r>
    <r>
      <rPr>
        <b/>
        <sz val="11"/>
        <color theme="0"/>
        <rFont val="Gill Sans"/>
        <family val="2"/>
      </rPr>
      <t>– μ</t>
    </r>
    <r>
      <rPr>
        <b/>
        <i/>
        <vertAlign val="subscript"/>
        <sz val="11"/>
        <color theme="0"/>
        <rFont val="Gill Sans"/>
        <family val="2"/>
      </rPr>
      <t>obs</t>
    </r>
    <r>
      <rPr>
        <b/>
        <i/>
        <sz val="11"/>
        <color theme="0"/>
        <rFont val="Gill Sans"/>
        <family val="2"/>
      </rPr>
      <t>)</t>
    </r>
    <r>
      <rPr>
        <b/>
        <i/>
        <vertAlign val="superscript"/>
        <sz val="11"/>
        <color theme="0"/>
        <rFont val="Gill Sans"/>
        <family val="2"/>
      </rPr>
      <t>2</t>
    </r>
    <r>
      <rPr>
        <b/>
        <sz val="11"/>
        <color theme="0"/>
        <rFont val="Gill Sans"/>
        <family val="2"/>
      </rPr>
      <t xml:space="preserve"> (mm</t>
    </r>
    <r>
      <rPr>
        <b/>
        <vertAlign val="superscript"/>
        <sz val="11"/>
        <color theme="0"/>
        <rFont val="Gill Sans"/>
        <family val="2"/>
      </rPr>
      <t>2</t>
    </r>
    <r>
      <rPr>
        <b/>
        <sz val="11"/>
        <color theme="0"/>
        <rFont val="Gill Sans"/>
        <family val="2"/>
      </rPr>
      <t>)</t>
    </r>
  </si>
  <si>
    <r>
      <rPr>
        <b/>
        <i/>
        <sz val="11"/>
        <color theme="0"/>
        <rFont val="Gill Sans"/>
        <family val="2"/>
      </rPr>
      <t>Q</t>
    </r>
    <r>
      <rPr>
        <b/>
        <i/>
        <vertAlign val="subscript"/>
        <sz val="11"/>
        <color theme="0"/>
        <rFont val="Gill Sans"/>
        <family val="2"/>
      </rPr>
      <t xml:space="preserve">sim </t>
    </r>
    <r>
      <rPr>
        <b/>
        <sz val="11"/>
        <color theme="0"/>
        <rFont val="Gill Sans"/>
        <family val="2"/>
      </rPr>
      <t xml:space="preserve">– </t>
    </r>
    <r>
      <rPr>
        <b/>
        <i/>
        <sz val="11"/>
        <color theme="0"/>
        <rFont val="Gill Sans"/>
        <family val="2"/>
      </rPr>
      <t>μ</t>
    </r>
    <r>
      <rPr>
        <b/>
        <vertAlign val="subscript"/>
        <sz val="11"/>
        <color theme="0"/>
        <rFont val="Gill Sans"/>
        <family val="2"/>
      </rPr>
      <t>sim</t>
    </r>
    <r>
      <rPr>
        <b/>
        <sz val="11"/>
        <color theme="0"/>
        <rFont val="Gill Sans"/>
        <family val="2"/>
      </rPr>
      <t xml:space="preserve"> (mm)</t>
    </r>
  </si>
  <si>
    <r>
      <rPr>
        <b/>
        <i/>
        <sz val="11"/>
        <color theme="0"/>
        <rFont val="Gill Sans"/>
        <family val="2"/>
      </rPr>
      <t>(Q</t>
    </r>
    <r>
      <rPr>
        <b/>
        <i/>
        <vertAlign val="subscript"/>
        <sz val="11"/>
        <color theme="0"/>
        <rFont val="Gill Sans"/>
        <family val="2"/>
      </rPr>
      <t xml:space="preserve">sim </t>
    </r>
    <r>
      <rPr>
        <b/>
        <sz val="11"/>
        <color theme="0"/>
        <rFont val="Gill Sans"/>
        <family val="2"/>
      </rPr>
      <t>– μ</t>
    </r>
    <r>
      <rPr>
        <b/>
        <i/>
        <vertAlign val="subscript"/>
        <sz val="11"/>
        <color theme="0"/>
        <rFont val="Gill Sans"/>
        <family val="2"/>
      </rPr>
      <t>sim</t>
    </r>
    <r>
      <rPr>
        <b/>
        <i/>
        <sz val="11"/>
        <color theme="0"/>
        <rFont val="Gill Sans"/>
        <family val="2"/>
      </rPr>
      <t>)</t>
    </r>
    <r>
      <rPr>
        <b/>
        <i/>
        <vertAlign val="superscript"/>
        <sz val="11"/>
        <color theme="0"/>
        <rFont val="Gill Sans"/>
        <family val="2"/>
      </rPr>
      <t>2</t>
    </r>
    <r>
      <rPr>
        <b/>
        <sz val="11"/>
        <color theme="0"/>
        <rFont val="Gill Sans"/>
        <family val="2"/>
      </rPr>
      <t xml:space="preserve"> (mm</t>
    </r>
    <r>
      <rPr>
        <b/>
        <vertAlign val="superscript"/>
        <sz val="11"/>
        <color theme="0"/>
        <rFont val="Gill Sans"/>
        <family val="2"/>
      </rPr>
      <t>2</t>
    </r>
    <r>
      <rPr>
        <b/>
        <sz val="11"/>
        <color theme="0"/>
        <rFont val="Gill Sans"/>
        <family val="2"/>
      </rPr>
      <t>)</t>
    </r>
  </si>
  <si>
    <r>
      <rPr>
        <b/>
        <i/>
        <sz val="11"/>
        <color theme="0"/>
        <rFont val="Gill Sans"/>
        <family val="2"/>
      </rPr>
      <t>(Q</t>
    </r>
    <r>
      <rPr>
        <b/>
        <i/>
        <vertAlign val="subscript"/>
        <sz val="11"/>
        <color theme="0"/>
        <rFont val="Gill Sans"/>
        <family val="2"/>
      </rPr>
      <t xml:space="preserve">obs </t>
    </r>
    <r>
      <rPr>
        <b/>
        <sz val="11"/>
        <color theme="0"/>
        <rFont val="Gill Sans"/>
        <family val="2"/>
      </rPr>
      <t xml:space="preserve">– </t>
    </r>
    <r>
      <rPr>
        <b/>
        <i/>
        <sz val="11"/>
        <color theme="0"/>
        <rFont val="Gill Sans"/>
        <family val="2"/>
      </rPr>
      <t>μ</t>
    </r>
    <r>
      <rPr>
        <b/>
        <vertAlign val="subscript"/>
        <sz val="11"/>
        <color theme="0"/>
        <rFont val="Gill Sans"/>
        <family val="2"/>
      </rPr>
      <t>obs</t>
    </r>
    <r>
      <rPr>
        <b/>
        <sz val="11"/>
        <color theme="0"/>
        <rFont val="Gill Sans"/>
        <family val="2"/>
      </rPr>
      <t>) (Q</t>
    </r>
    <r>
      <rPr>
        <b/>
        <vertAlign val="subscript"/>
        <sz val="11"/>
        <color theme="0"/>
        <rFont val="Gill Sans"/>
        <family val="2"/>
      </rPr>
      <t>sim</t>
    </r>
    <r>
      <rPr>
        <b/>
        <sz val="11"/>
        <color theme="0"/>
        <rFont val="Gill Sans"/>
        <family val="2"/>
      </rPr>
      <t xml:space="preserve"> – μ</t>
    </r>
    <r>
      <rPr>
        <b/>
        <vertAlign val="subscript"/>
        <sz val="11"/>
        <color theme="0"/>
        <rFont val="Gill Sans"/>
        <family val="2"/>
      </rPr>
      <t>sim</t>
    </r>
    <r>
      <rPr>
        <b/>
        <sz val="11"/>
        <color theme="0"/>
        <rFont val="Gill Sans"/>
        <family val="2"/>
      </rPr>
      <t>) (mm</t>
    </r>
    <r>
      <rPr>
        <b/>
        <vertAlign val="superscript"/>
        <sz val="11"/>
        <color theme="0"/>
        <rFont val="Gill Sans"/>
        <family val="2"/>
      </rPr>
      <t>2</t>
    </r>
    <r>
      <rPr>
        <b/>
        <sz val="11"/>
        <color theme="0"/>
        <rFont val="Gill Sans"/>
        <family val="2"/>
      </rPr>
      <t>)</t>
    </r>
  </si>
  <si>
    <r>
      <t xml:space="preserve">Evapotranspiración potencial - </t>
    </r>
    <r>
      <rPr>
        <b/>
        <i/>
        <sz val="11"/>
        <color theme="0"/>
        <rFont val="Gill Sans"/>
        <family val="2"/>
      </rPr>
      <t>ET</t>
    </r>
    <r>
      <rPr>
        <b/>
        <i/>
        <vertAlign val="subscript"/>
        <sz val="11"/>
        <color theme="0"/>
        <rFont val="Gill Sans"/>
        <family val="2"/>
      </rPr>
      <t>P</t>
    </r>
    <r>
      <rPr>
        <b/>
        <sz val="11"/>
        <color theme="0"/>
        <rFont val="Gill Sans"/>
        <family val="2"/>
      </rPr>
      <t xml:space="preserve"> (mm/día)</t>
    </r>
  </si>
  <si>
    <r>
      <t xml:space="preserve">Evapotranspiración real - </t>
    </r>
    <r>
      <rPr>
        <b/>
        <i/>
        <sz val="11"/>
        <color theme="0"/>
        <rFont val="Gill Sans"/>
        <family val="2"/>
      </rPr>
      <t>ET</t>
    </r>
    <r>
      <rPr>
        <b/>
        <sz val="11"/>
        <color theme="0"/>
        <rFont val="Gill Sans"/>
        <family val="2"/>
      </rPr>
      <t xml:space="preserve"> (mm/día)</t>
    </r>
  </si>
  <si>
    <r>
      <t xml:space="preserve">Escorrentía - </t>
    </r>
    <r>
      <rPr>
        <b/>
        <i/>
        <sz val="11"/>
        <color theme="0"/>
        <rFont val="Gill Sans"/>
        <family val="2"/>
      </rPr>
      <t>q</t>
    </r>
    <r>
      <rPr>
        <b/>
        <i/>
        <vertAlign val="subscript"/>
        <sz val="11"/>
        <color theme="0"/>
        <rFont val="Gill Sans"/>
        <family val="2"/>
      </rPr>
      <t>o</t>
    </r>
    <r>
      <rPr>
        <b/>
        <sz val="11"/>
        <color theme="0"/>
        <rFont val="Gill Sans"/>
        <family val="2"/>
      </rPr>
      <t xml:space="preserve"> (mm)</t>
    </r>
  </si>
  <si>
    <r>
      <t xml:space="preserve">Percolación - </t>
    </r>
    <r>
      <rPr>
        <b/>
        <i/>
        <sz val="11"/>
        <color theme="0"/>
        <rFont val="Gill Sans"/>
        <family val="2"/>
      </rPr>
      <t>p</t>
    </r>
    <r>
      <rPr>
        <b/>
        <sz val="11"/>
        <color theme="0"/>
        <rFont val="Gill Sans"/>
        <family val="2"/>
      </rPr>
      <t xml:space="preserve"> (mm)</t>
    </r>
  </si>
  <si>
    <r>
      <t xml:space="preserve">Balance de agua - </t>
    </r>
    <r>
      <rPr>
        <b/>
        <i/>
        <sz val="11"/>
        <color theme="0"/>
        <rFont val="Gill Sans"/>
        <family val="2"/>
      </rPr>
      <t>R</t>
    </r>
    <r>
      <rPr>
        <b/>
        <i/>
        <vertAlign val="subscript"/>
        <sz val="11"/>
        <color theme="0"/>
        <rFont val="Gill Sans"/>
        <family val="2"/>
      </rPr>
      <t>s</t>
    </r>
    <r>
      <rPr>
        <b/>
        <sz val="11"/>
        <color theme="0"/>
        <rFont val="Gill Sans"/>
        <family val="2"/>
      </rPr>
      <t xml:space="preserve"> (mm)</t>
    </r>
  </si>
  <si>
    <r>
      <t xml:space="preserve">Interflujo - </t>
    </r>
    <r>
      <rPr>
        <b/>
        <i/>
        <sz val="11"/>
        <color theme="0"/>
        <rFont val="Gill Sans"/>
        <family val="2"/>
      </rPr>
      <t>q</t>
    </r>
    <r>
      <rPr>
        <b/>
        <i/>
        <vertAlign val="subscript"/>
        <sz val="11"/>
        <color theme="0"/>
        <rFont val="Gill Sans"/>
        <family val="2"/>
      </rPr>
      <t>i</t>
    </r>
    <r>
      <rPr>
        <b/>
        <sz val="11"/>
        <color theme="0"/>
        <rFont val="Gill Sans"/>
        <family val="2"/>
      </rPr>
      <t xml:space="preserve"> (mm)</t>
    </r>
  </si>
  <si>
    <r>
      <t xml:space="preserve">Reservorio subsuperficial - </t>
    </r>
    <r>
      <rPr>
        <b/>
        <i/>
        <sz val="11"/>
        <color theme="0"/>
        <rFont val="Gill Sans"/>
        <family val="2"/>
      </rPr>
      <t>R</t>
    </r>
    <r>
      <rPr>
        <b/>
        <i/>
        <vertAlign val="subscript"/>
        <sz val="11"/>
        <color theme="0"/>
        <rFont val="Gill Sans"/>
        <family val="2"/>
      </rPr>
      <t>b</t>
    </r>
    <r>
      <rPr>
        <b/>
        <sz val="11"/>
        <color theme="0"/>
        <rFont val="Gill Sans"/>
        <family val="2"/>
      </rPr>
      <t xml:space="preserve"> (mm)</t>
    </r>
  </si>
  <si>
    <r>
      <t xml:space="preserve">Caudal base – </t>
    </r>
    <r>
      <rPr>
        <b/>
        <i/>
        <sz val="11"/>
        <color theme="0"/>
        <rFont val="Gill Sans"/>
        <family val="2"/>
      </rPr>
      <t>q</t>
    </r>
    <r>
      <rPr>
        <b/>
        <i/>
        <vertAlign val="subscript"/>
        <sz val="11"/>
        <color theme="0"/>
        <rFont val="Gill Sans"/>
        <family val="2"/>
      </rPr>
      <t>b</t>
    </r>
    <r>
      <rPr>
        <b/>
        <sz val="11"/>
        <color theme="0"/>
        <rFont val="Gill Sans"/>
        <family val="2"/>
      </rPr>
      <t xml:space="preserve"> (mm)</t>
    </r>
  </si>
  <si>
    <r>
      <t xml:space="preserve">Factor </t>
    </r>
    <r>
      <rPr>
        <b/>
        <i/>
        <sz val="11"/>
        <color theme="0"/>
        <rFont val="Gill Sans"/>
        <family val="2"/>
      </rPr>
      <t>R</t>
    </r>
    <r>
      <rPr>
        <b/>
        <sz val="11"/>
        <color theme="0"/>
        <rFont val="Gill Sans"/>
        <family val="2"/>
      </rPr>
      <t xml:space="preserve"> de USLE - </t>
    </r>
    <r>
      <rPr>
        <b/>
        <i/>
        <sz val="11"/>
        <color theme="0"/>
        <rFont val="Gill Sans"/>
        <family val="2"/>
      </rPr>
      <t>R</t>
    </r>
    <r>
      <rPr>
        <b/>
        <i/>
        <vertAlign val="subscript"/>
        <sz val="11"/>
        <color theme="0"/>
        <rFont val="Gill Sans"/>
        <family val="2"/>
      </rPr>
      <t>UM</t>
    </r>
    <r>
      <rPr>
        <b/>
        <sz val="11"/>
        <color theme="0"/>
        <rFont val="Gill Sans"/>
        <family val="2"/>
      </rPr>
      <t xml:space="preserve"> (MJ·mm/ha·h)</t>
    </r>
  </si>
  <si>
    <r>
      <t xml:space="preserve">Pérdida de suelo - </t>
    </r>
    <r>
      <rPr>
        <b/>
        <i/>
        <sz val="11"/>
        <color theme="0"/>
        <rFont val="Gill Sans"/>
        <family val="2"/>
      </rPr>
      <t>A</t>
    </r>
    <r>
      <rPr>
        <b/>
        <sz val="11"/>
        <color theme="0"/>
        <rFont val="Gill Sans"/>
        <family val="2"/>
      </rPr>
      <t xml:space="preserve"> (t/ha)</t>
    </r>
  </si>
  <si>
    <r>
      <t xml:space="preserve">Concentración de sólidos - </t>
    </r>
    <r>
      <rPr>
        <b/>
        <i/>
        <sz val="11"/>
        <color theme="0"/>
        <rFont val="Gill Sans"/>
        <family val="2"/>
      </rPr>
      <t>c</t>
    </r>
    <r>
      <rPr>
        <b/>
        <i/>
        <vertAlign val="subscript"/>
        <sz val="11"/>
        <color theme="0"/>
        <rFont val="Gill Sans"/>
        <family val="2"/>
      </rPr>
      <t>sim</t>
    </r>
    <r>
      <rPr>
        <b/>
        <sz val="11"/>
        <color theme="0"/>
        <rFont val="Gill Sans"/>
        <family val="2"/>
      </rPr>
      <t xml:space="preserve"> (g/m3)</t>
    </r>
  </si>
  <si>
    <r>
      <t xml:space="preserve">Coeficiente de cobertura - </t>
    </r>
    <r>
      <rPr>
        <b/>
        <i/>
        <sz val="11"/>
        <color theme="0"/>
        <rFont val="Gill Sans"/>
        <family val="2"/>
      </rPr>
      <t>r</t>
    </r>
  </si>
  <si>
    <r>
      <t xml:space="preserve">Factor </t>
    </r>
    <r>
      <rPr>
        <b/>
        <i/>
        <sz val="11"/>
        <color theme="0"/>
        <rFont val="Gill Sans"/>
        <family val="2"/>
      </rPr>
      <t>R</t>
    </r>
  </si>
  <si>
    <r>
      <t xml:space="preserve">Escorrentía - </t>
    </r>
    <r>
      <rPr>
        <b/>
        <i/>
        <sz val="11"/>
        <color theme="0"/>
        <rFont val="Gill Sans"/>
        <family val="2"/>
      </rPr>
      <t>q</t>
    </r>
    <r>
      <rPr>
        <b/>
        <i/>
        <vertAlign val="subscript"/>
        <sz val="11"/>
        <color theme="0"/>
        <rFont val="Gill Sans"/>
        <family val="2"/>
      </rPr>
      <t>o</t>
    </r>
    <r>
      <rPr>
        <b/>
        <i/>
        <sz val="11"/>
        <color theme="0"/>
        <rFont val="Gill Sans"/>
        <family val="2"/>
      </rPr>
      <t xml:space="preserve"> (mm)</t>
    </r>
  </si>
  <si>
    <r>
      <t xml:space="preserve">Factor </t>
    </r>
    <r>
      <rPr>
        <b/>
        <i/>
        <sz val="11"/>
        <color theme="0"/>
        <rFont val="Gill Sans"/>
        <family val="2"/>
      </rPr>
      <t>R</t>
    </r>
    <r>
      <rPr>
        <b/>
        <i/>
        <vertAlign val="subscript"/>
        <sz val="11"/>
        <color theme="0"/>
        <rFont val="Gill Sans"/>
        <family val="2"/>
      </rPr>
      <t>UM</t>
    </r>
  </si>
  <si>
    <r>
      <t>Sum R</t>
    </r>
    <r>
      <rPr>
        <vertAlign val="subscript"/>
        <sz val="11"/>
        <color theme="1"/>
        <rFont val="Gill Sans"/>
        <family val="2"/>
      </rPr>
      <t>UM</t>
    </r>
  </si>
  <si>
    <r>
      <t xml:space="preserve">Tiempo de residencia del interflujo </t>
    </r>
    <r>
      <rPr>
        <i/>
        <sz val="11"/>
        <color theme="1"/>
        <rFont val="Gill Sans"/>
        <family val="2"/>
      </rPr>
      <t>𝛕</t>
    </r>
    <r>
      <rPr>
        <i/>
        <vertAlign val="subscript"/>
        <sz val="11"/>
        <color theme="1"/>
        <rFont val="Gill Sans"/>
        <family val="2"/>
      </rPr>
      <t>i</t>
    </r>
    <r>
      <rPr>
        <sz val="11"/>
        <color theme="1"/>
        <rFont val="Gill Sans"/>
        <family val="2"/>
      </rPr>
      <t xml:space="preserve"> (día)</t>
    </r>
  </si>
  <si>
    <r>
      <t xml:space="preserve">Tiempo de residencia del caudal base </t>
    </r>
    <r>
      <rPr>
        <i/>
        <sz val="11"/>
        <color theme="1"/>
        <rFont val="Gill Sans"/>
        <family val="2"/>
      </rPr>
      <t>𝛕</t>
    </r>
    <r>
      <rPr>
        <i/>
        <vertAlign val="subscript"/>
        <sz val="11"/>
        <color theme="1"/>
        <rFont val="Gill Sans"/>
        <family val="2"/>
      </rPr>
      <t>b</t>
    </r>
    <r>
      <rPr>
        <sz val="11"/>
        <color theme="1"/>
        <rFont val="Gill Sans"/>
        <family val="2"/>
      </rPr>
      <t xml:space="preserve"> (día)</t>
    </r>
  </si>
  <si>
    <r>
      <t xml:space="preserve">Índice de área foliar </t>
    </r>
    <r>
      <rPr>
        <i/>
        <sz val="11"/>
        <color theme="1"/>
        <rFont val="Gill Sans"/>
        <family val="2"/>
      </rPr>
      <t>LAI</t>
    </r>
    <r>
      <rPr>
        <sz val="11"/>
        <color theme="1"/>
        <rFont val="Gill Sans"/>
        <family val="2"/>
      </rPr>
      <t xml:space="preserve"> (m</t>
    </r>
    <r>
      <rPr>
        <vertAlign val="superscript"/>
        <sz val="11"/>
        <color theme="1"/>
        <rFont val="Gill Sans"/>
        <family val="2"/>
      </rPr>
      <t>2</t>
    </r>
    <r>
      <rPr>
        <sz val="11"/>
        <color theme="1"/>
        <rFont val="Gill Sans"/>
        <family val="2"/>
      </rPr>
      <t>/m</t>
    </r>
    <r>
      <rPr>
        <vertAlign val="superscript"/>
        <sz val="11"/>
        <color theme="1"/>
        <rFont val="Gill Sans"/>
        <family val="2"/>
      </rPr>
      <t>2</t>
    </r>
    <r>
      <rPr>
        <sz val="11"/>
        <color theme="1"/>
        <rFont val="Gill Sans"/>
        <family val="2"/>
      </rPr>
      <t>)</t>
    </r>
  </si>
  <si>
    <r>
      <t xml:space="preserve">En la pestaña </t>
    </r>
    <r>
      <rPr>
        <b/>
        <sz val="12"/>
        <color theme="7"/>
        <rFont val="Gill Sans"/>
        <family val="2"/>
      </rPr>
      <t>Entradas</t>
    </r>
    <r>
      <rPr>
        <sz val="12"/>
        <color theme="0"/>
        <rFont val="Gill Sans"/>
        <family val="2"/>
      </rPr>
      <t>, ingrese los parámetros para las condiciones del sitio comunes en todos los escenarios. Aquí se pueden ingresar coberturas de la tierra que luego son combinadas en los escenarios. Las tablas de referencia contienen valores aproximados de la capacidad de campo (</t>
    </r>
    <r>
      <rPr>
        <i/>
        <sz val="12"/>
        <color theme="0"/>
        <rFont val="Gill Sans"/>
        <family val="2"/>
      </rPr>
      <t>fc</t>
    </r>
    <r>
      <rPr>
        <sz val="12"/>
        <color theme="0"/>
        <rFont val="Gill Sans"/>
        <family val="2"/>
      </rPr>
      <t>) y el punto de marchitez (</t>
    </r>
    <r>
      <rPr>
        <i/>
        <sz val="12"/>
        <color theme="0"/>
        <rFont val="Gill Sans"/>
        <family val="2"/>
      </rPr>
      <t>wp</t>
    </r>
    <r>
      <rPr>
        <sz val="12"/>
        <color theme="0"/>
        <rFont val="Gill Sans"/>
        <family val="2"/>
      </rPr>
      <t>) para texturas comunes de suelo. También se pueden ver valores de ejemplo para el número de curva (</t>
    </r>
    <r>
      <rPr>
        <i/>
        <sz val="12"/>
        <color theme="0"/>
        <rFont val="Gill Sans"/>
        <family val="2"/>
      </rPr>
      <t>CN</t>
    </r>
    <r>
      <rPr>
        <sz val="12"/>
        <color theme="0"/>
        <rFont val="Gill Sans"/>
        <family val="2"/>
      </rPr>
      <t>), el índice de área foliar (</t>
    </r>
    <r>
      <rPr>
        <i/>
        <sz val="12"/>
        <color theme="0"/>
        <rFont val="Gill Sans"/>
        <family val="2"/>
      </rPr>
      <t>LAI</t>
    </r>
    <r>
      <rPr>
        <sz val="12"/>
        <color theme="0"/>
        <rFont val="Gill Sans"/>
        <family val="2"/>
      </rPr>
      <t xml:space="preserve">), el factor </t>
    </r>
    <r>
      <rPr>
        <i/>
        <sz val="12"/>
        <color theme="0"/>
        <rFont val="Gill Sans"/>
        <family val="2"/>
      </rPr>
      <t>C</t>
    </r>
    <r>
      <rPr>
        <sz val="12"/>
        <color theme="0"/>
        <rFont val="Gill Sans"/>
        <family val="2"/>
      </rPr>
      <t xml:space="preserve"> para la ecuación USLE y el albedo (</t>
    </r>
    <r>
      <rPr>
        <i/>
        <sz val="12"/>
        <color theme="0"/>
        <rFont val="Gill Sans"/>
        <family val="2"/>
      </rPr>
      <t>⍺</t>
    </r>
    <r>
      <rPr>
        <sz val="12"/>
        <color theme="0"/>
        <rFont val="Gill Sans"/>
        <family val="2"/>
      </rPr>
      <t xml:space="preserve">). Además, se pueden ingresar los costos de implementación por cambio de cobertura de suelo (USD). En esta pestaña se puede </t>
    </r>
    <r>
      <rPr>
        <b/>
        <sz val="12"/>
        <color theme="0"/>
        <rFont val="Gill Sans"/>
        <family val="2"/>
      </rPr>
      <t xml:space="preserve">calibrar </t>
    </r>
    <r>
      <rPr>
        <sz val="12"/>
        <color theme="0"/>
        <rFont val="Gill Sans"/>
        <family val="2"/>
      </rPr>
      <t xml:space="preserve">el modelo hidrológico para el escenario de línea base utilizando los datos de caudal ingresados en la pestaña Clima. La calibración se puede realizar de manera manual cambiando los parámetros del modelo uno a uno, o de manera automática utilizando la herramienta Solver de Excel.
La pestaña </t>
    </r>
    <r>
      <rPr>
        <b/>
        <sz val="12"/>
        <color theme="7"/>
        <rFont val="Gill Sans"/>
        <family val="2"/>
      </rPr>
      <t>Escenarios</t>
    </r>
    <r>
      <rPr>
        <sz val="12"/>
        <color theme="0"/>
        <rFont val="Gill Sans"/>
        <family val="2"/>
      </rPr>
      <t xml:space="preserve"> se puede usar para cuantificar los beneficios calculados y la eficiencia de costos para diferentes escenarios de intervención. En esta pestaña, ingrese la condición de línea de base y hasta 2 escenarios de intervención. Los escenarios se configuran combinando las coberturas de vegetación ingresadas en la pestaña de Entradas. Esto se puede interpretar como ha de extensión de terreno o como % de cobertura. Asegúrese de que los valores totales de los escenarios coincidan. También, aquí se pueden visualizar los resultados del modelo expresados en volúmenes de agua (mm). Un milímetro de agua equivale a un volumen de Un litro por cada metro cuadrado de superficie (1 mm = 1 l/m</t>
    </r>
    <r>
      <rPr>
        <vertAlign val="superscript"/>
        <sz val="12"/>
        <color theme="0"/>
        <rFont val="Gill Sans"/>
        <family val="2"/>
      </rPr>
      <t>2</t>
    </r>
    <r>
      <rPr>
        <sz val="12"/>
        <color theme="0"/>
        <rFont val="Gill Sans"/>
        <family val="2"/>
      </rPr>
      <t>). Los beneficios hídricos son calculados en unidades de megalitros (ML), en toneladas métricas de sedimentos (ton), y en gramos de sedimento por metro cúbico de agua (g/m</t>
    </r>
    <r>
      <rPr>
        <vertAlign val="superscript"/>
        <sz val="12"/>
        <color theme="0"/>
        <rFont val="Gill Sans"/>
        <family val="2"/>
      </rPr>
      <t>3</t>
    </r>
    <r>
      <rPr>
        <sz val="12"/>
        <color theme="0"/>
        <rFont val="Gill Sans"/>
        <family val="2"/>
      </rPr>
      <t>). Un megalitro equivale a un millón de litros o a mil metros cúbicos de agua (1 ML = 1000000 l = 1000 m</t>
    </r>
    <r>
      <rPr>
        <vertAlign val="superscript"/>
        <sz val="12"/>
        <color theme="0"/>
        <rFont val="Gill Sans"/>
        <family val="2"/>
      </rPr>
      <t>3</t>
    </r>
    <r>
      <rPr>
        <sz val="12"/>
        <color theme="0"/>
        <rFont val="Gill Sans"/>
        <family val="2"/>
      </rPr>
      <t>). Los beneficios económicos están expresados en términos dólar invertido por x1000 m</t>
    </r>
    <r>
      <rPr>
        <vertAlign val="superscript"/>
        <sz val="12"/>
        <color theme="0"/>
        <rFont val="Gill Sans"/>
        <family val="2"/>
      </rPr>
      <t>3</t>
    </r>
    <r>
      <rPr>
        <sz val="12"/>
        <color theme="0"/>
        <rFont val="Gill Sans"/>
        <family val="2"/>
      </rPr>
      <t xml:space="preserve"> (USD por 1000 m</t>
    </r>
    <r>
      <rPr>
        <vertAlign val="superscript"/>
        <sz val="12"/>
        <color theme="0"/>
        <rFont val="Gill Sans"/>
        <family val="2"/>
      </rPr>
      <t>3</t>
    </r>
    <r>
      <rPr>
        <sz val="12"/>
        <color theme="0"/>
        <rFont val="Gill Sans"/>
        <family val="2"/>
      </rPr>
      <t>), dólar invertido por tonelada de sedimentos (USD por ton), o dólar invertido por gramo de sedimentos por metro cúbico de agua (USD por g/m</t>
    </r>
    <r>
      <rPr>
        <vertAlign val="superscript"/>
        <sz val="12"/>
        <color theme="0"/>
        <rFont val="Gill Sans"/>
        <family val="2"/>
      </rPr>
      <t>3</t>
    </r>
    <r>
      <rPr>
        <sz val="12"/>
        <color theme="0"/>
        <rFont val="Gill Sans"/>
        <family val="2"/>
      </rPr>
      <t xml:space="preserve">). También se realiza un análisis de umbrales altos y bajos para eventos extremos.
La pestaña </t>
    </r>
    <r>
      <rPr>
        <b/>
        <sz val="12"/>
        <color theme="7"/>
        <rFont val="Gill Sans"/>
        <family val="2"/>
      </rPr>
      <t>Clima</t>
    </r>
    <r>
      <rPr>
        <sz val="12"/>
        <color theme="0"/>
        <rFont val="Gill Sans"/>
        <family val="2"/>
      </rPr>
      <t xml:space="preserve"> contiene temperaturas máximas y mínimas (°C), precipitación diaria (mm), evapotranspiración (mm) y caudal observado (mm) para un periodo representativo de 365 días. Estos valores son automáticamente replicados en un año adicional consecutivo durante los cálculos del modelo. Los valores predeterminados son para Cusco (Perú) en el 2018. Se pueden ingresar datos alternativos en lugar de los datos predeterminados para una región o año diferente. Los datos de caudal se utilizan para calibrar el modelo (pestaña Entradas) con respecto al escenario de línea base (pestaña Escenarios). La disponibilidad o falta de los datos de caudal o la no calibración del modelo no impide su utilización. Los datos de evapotranspiración pueden ser calculados utilizando las ecuaciones de CUBHIC 2.0 Evapotranspiración, o pueden ser obtenidas de otras fuentes, por ejemplo, estaciones meteorológicas locales, bases de datos disponibles, o del producto PISCO Evapotranspiración. Si no se tienen datos confiables de temperatura local, se recomienda utilizar PISCO Temperatura y PISCO Evapotranspiración.
Las pestañas de </t>
    </r>
    <r>
      <rPr>
        <b/>
        <sz val="12"/>
        <color theme="7"/>
        <rFont val="Gill Sans"/>
        <family val="2"/>
      </rPr>
      <t>Constantes</t>
    </r>
    <r>
      <rPr>
        <sz val="12"/>
        <color theme="0"/>
        <rFont val="Gill Sans"/>
        <family val="2"/>
      </rPr>
      <t xml:space="preserve">, </t>
    </r>
    <r>
      <rPr>
        <b/>
        <sz val="12"/>
        <color theme="7"/>
        <rFont val="Gill Sans"/>
        <family val="2"/>
      </rPr>
      <t>ETo</t>
    </r>
    <r>
      <rPr>
        <sz val="12"/>
        <color theme="0"/>
        <rFont val="Gill Sans"/>
        <family val="2"/>
      </rPr>
      <t xml:space="preserve">, </t>
    </r>
    <r>
      <rPr>
        <b/>
        <sz val="12"/>
        <color theme="7"/>
        <rFont val="Gill Sans"/>
        <family val="2"/>
      </rPr>
      <t>Cálculos</t>
    </r>
    <r>
      <rPr>
        <sz val="12"/>
        <color theme="0"/>
        <rFont val="Gill Sans"/>
        <family val="2"/>
      </rPr>
      <t xml:space="preserve"> y </t>
    </r>
    <r>
      <rPr>
        <b/>
        <sz val="12"/>
        <color theme="7"/>
        <rFont val="Gill Sans"/>
        <family val="2"/>
      </rPr>
      <t>Evaluación</t>
    </r>
    <r>
      <rPr>
        <sz val="12"/>
        <color theme="0"/>
        <rFont val="Gill Sans"/>
        <family val="2"/>
      </rPr>
      <t xml:space="preserve"> realizan los cálculos del modelo hidrológico y no requieren ser modificadas. Pueden ser visualizadas, consultadas y extraídas según convenga.</t>
    </r>
  </si>
  <si>
    <t>Umbrales de análisis de eventos extremos</t>
  </si>
  <si>
    <t>Valor ref.</t>
  </si>
  <si>
    <r>
      <t>Umbral alto de caudal a analizar U</t>
    </r>
    <r>
      <rPr>
        <vertAlign val="subscript"/>
        <sz val="11"/>
        <color theme="1"/>
        <rFont val="Gill Sans"/>
        <family val="2"/>
      </rPr>
      <t>Q,alto</t>
    </r>
    <r>
      <rPr>
        <sz val="11"/>
        <color theme="1"/>
        <rFont val="Gill Sans"/>
        <family val="2"/>
      </rPr>
      <t xml:space="preserve"> (mm)</t>
    </r>
  </si>
  <si>
    <t>3 veces la media</t>
  </si>
  <si>
    <r>
      <t>Umbral bajo de caudal a analizar U</t>
    </r>
    <r>
      <rPr>
        <vertAlign val="subscript"/>
        <sz val="11"/>
        <color theme="1"/>
        <rFont val="Gill Sans"/>
        <family val="2"/>
      </rPr>
      <t>Q,bajo</t>
    </r>
    <r>
      <rPr>
        <sz val="11"/>
        <color theme="1"/>
        <rFont val="Gill Sans"/>
        <family val="2"/>
      </rPr>
      <t xml:space="preserve"> (mm)</t>
    </r>
  </si>
  <si>
    <r>
      <t>Percentil 10% (Q</t>
    </r>
    <r>
      <rPr>
        <vertAlign val="subscript"/>
        <sz val="11"/>
        <color theme="1"/>
        <rFont val="Gill Sans"/>
        <family val="2"/>
      </rPr>
      <t>90</t>
    </r>
    <r>
      <rPr>
        <sz val="11"/>
        <color theme="1"/>
        <rFont val="Gill Sans"/>
        <family val="2"/>
      </rPr>
      <t>)</t>
    </r>
  </si>
  <si>
    <r>
      <t>Umbral alto de sedimentos a analizar UA</t>
    </r>
    <r>
      <rPr>
        <vertAlign val="subscript"/>
        <sz val="11"/>
        <color theme="1"/>
        <rFont val="Gill Sans"/>
        <family val="2"/>
      </rPr>
      <t>,alto</t>
    </r>
    <r>
      <rPr>
        <sz val="11"/>
        <color theme="1"/>
        <rFont val="Gill Sans"/>
        <family val="2"/>
      </rPr>
      <t xml:space="preserve"> (ton/ha)</t>
    </r>
  </si>
  <si>
    <r>
      <t>Umbral bajo de sedimentos a analizar UA</t>
    </r>
    <r>
      <rPr>
        <vertAlign val="subscript"/>
        <sz val="11"/>
        <color theme="1"/>
        <rFont val="Gill Sans"/>
        <family val="2"/>
      </rPr>
      <t>,bajo</t>
    </r>
    <r>
      <rPr>
        <sz val="11"/>
        <color theme="1"/>
        <rFont val="Gill Sans"/>
        <family val="2"/>
      </rPr>
      <t xml:space="preserve"> (ton/ha)</t>
    </r>
  </si>
  <si>
    <t>50% de la media</t>
  </si>
  <si>
    <t>Gráficos de simulaciones de caudal y carga de sedimentos</t>
  </si>
  <si>
    <t>Umbrales</t>
  </si>
  <si>
    <t>Umbral alto de caudal</t>
  </si>
  <si>
    <t>Umbral bajo de caudal</t>
  </si>
  <si>
    <t>Umbral alto de sedimentos</t>
  </si>
  <si>
    <t>Umbral bajo de sedimentos</t>
  </si>
  <si>
    <t>Otros costos adicionales (USD)</t>
  </si>
  <si>
    <t>Análisis de umbrales para eventos extremos</t>
  </si>
  <si>
    <t>Número de días por encima del umbral alto de caudal (día)</t>
  </si>
  <si>
    <t>Volumen de caudal por encima del umbral alto (mm)</t>
  </si>
  <si>
    <t>Caudal máximo (mm)</t>
  </si>
  <si>
    <t>Número de días por debajo del umbral bajo de caudal (día)</t>
  </si>
  <si>
    <t>Volumen de caudal por debajo del umbral bajo (mm)</t>
  </si>
  <si>
    <t>Caudal mínimo (mm)</t>
  </si>
  <si>
    <t>Número de días por encima del umbral alto de sedimentos (día)</t>
  </si>
  <si>
    <t>Carga de sedimentos por encima del umbral alto (ton)</t>
  </si>
  <si>
    <t>Carga de sedimentos máxima (ton)</t>
  </si>
  <si>
    <t>Número de días por debajo del umbral bajo de sedimentos (día)</t>
  </si>
  <si>
    <t>Carga de sedimentos por debajo del umbral bajo (ton)</t>
  </si>
  <si>
    <t>Carga de sedimentos mínima (ton)</t>
  </si>
  <si>
    <t>Unidades</t>
  </si>
  <si>
    <t>Cambio en la evapotranspiración</t>
  </si>
  <si>
    <r>
      <t>(x1000 m</t>
    </r>
    <r>
      <rPr>
        <vertAlign val="superscript"/>
        <sz val="11"/>
        <color theme="1"/>
        <rFont val="Gill Sans"/>
        <family val="2"/>
      </rPr>
      <t>3</t>
    </r>
    <r>
      <rPr>
        <sz val="11"/>
        <color theme="1"/>
        <rFont val="Gill Sans"/>
        <family val="2"/>
      </rPr>
      <t>)</t>
    </r>
  </si>
  <si>
    <t>Cambio en la escorrentía</t>
  </si>
  <si>
    <t>Costo-eficiencia para la escorrentía</t>
  </si>
  <si>
    <r>
      <t>(USD por 1000 m</t>
    </r>
    <r>
      <rPr>
        <vertAlign val="superscript"/>
        <sz val="11"/>
        <color theme="1"/>
        <rFont val="Gill Sans"/>
        <family val="2"/>
      </rPr>
      <t>3</t>
    </r>
    <r>
      <rPr>
        <sz val="11"/>
        <color theme="1"/>
        <rFont val="Gill Sans"/>
        <family val="2"/>
      </rPr>
      <t>)</t>
    </r>
  </si>
  <si>
    <t>Cambio en la percolación</t>
  </si>
  <si>
    <t>Costo-eficiencia para la percolación</t>
  </si>
  <si>
    <t>Cambio en el caudal total</t>
  </si>
  <si>
    <t>Costo-eficiencia para el caudal total</t>
  </si>
  <si>
    <t>Cambio en el caudal base</t>
  </si>
  <si>
    <t>Costo-eficiencia para el caudal base</t>
  </si>
  <si>
    <t>Cambio en la carga de sedimentos</t>
  </si>
  <si>
    <t>(ton)</t>
  </si>
  <si>
    <t>Costo-eficiencia para la carga de sedimentos</t>
  </si>
  <si>
    <t>(USD por ton)</t>
  </si>
  <si>
    <t>Cambio en la concentración de sedimentos</t>
  </si>
  <si>
    <r>
      <t>(g/m</t>
    </r>
    <r>
      <rPr>
        <vertAlign val="superscript"/>
        <sz val="11"/>
        <color theme="1"/>
        <rFont val="Gill Sans"/>
        <family val="2"/>
      </rPr>
      <t>3</t>
    </r>
    <r>
      <rPr>
        <sz val="11"/>
        <color theme="1"/>
        <rFont val="Gill Sans"/>
        <family val="2"/>
      </rPr>
      <t>)</t>
    </r>
  </si>
  <si>
    <t>Costo-eficiencia para la concentración de sedimentos</t>
  </si>
  <si>
    <r>
      <t>(USD por g/m</t>
    </r>
    <r>
      <rPr>
        <vertAlign val="superscript"/>
        <sz val="11"/>
        <color theme="1"/>
        <rFont val="Gill Sans"/>
        <family val="2"/>
      </rPr>
      <t>3</t>
    </r>
    <r>
      <rPr>
        <sz val="11"/>
        <color theme="1"/>
        <rFont val="Gill Sans"/>
        <family val="2"/>
      </rPr>
      <t>)</t>
    </r>
  </si>
  <si>
    <t>Beneficios en eventos extremos con la línea base</t>
  </si>
  <si>
    <t>Costo-eficiencia para eventos extremos</t>
  </si>
  <si>
    <t>Cambio en el número de días por encima del umbral alto de caudal</t>
  </si>
  <si>
    <t>(día)</t>
  </si>
  <si>
    <t>Costo-eficiencia para el número de días por encima del umbral alto de caudal</t>
  </si>
  <si>
    <t>(USD por día)</t>
  </si>
  <si>
    <t>Cambio en el volumen de agua por encima del umbral alto de caudal</t>
  </si>
  <si>
    <t>Costo-eficiencia para el volumen de agua por encima del umbral alto de caudal</t>
  </si>
  <si>
    <t>Cambio en el caudal máximo</t>
  </si>
  <si>
    <t>Costo-eficiencia para el caudal máximo</t>
  </si>
  <si>
    <t>Cambio en el número de días por debajo del umbral bajo de caudal</t>
  </si>
  <si>
    <t>Costo-eficiencia para el número de días por debajo del umbral bajo de caudal</t>
  </si>
  <si>
    <t>Cambio en el volumen de agua por debajo del umbral bajo de caudal</t>
  </si>
  <si>
    <t>Costo-eficiencia para el volumen de agua por debajo del umbral bajo de caudal</t>
  </si>
  <si>
    <t>Cambio en el caudal mínimo</t>
  </si>
  <si>
    <t>Costo-eficiencia para el caudal mínimo</t>
  </si>
  <si>
    <t>Cambio en el número de días por encima del umbral alto de sedimentos</t>
  </si>
  <si>
    <t>Costo-eficiencia para el número de días por encima del umbral alto de sedimentos</t>
  </si>
  <si>
    <t>Cambio en la carga de sedimentos por encima del umbral alto</t>
  </si>
  <si>
    <t>Costo-eficiencia para la carga de sedimentos por encima del umbral alto</t>
  </si>
  <si>
    <t>Cambio en la carga de sedimentos máxima</t>
  </si>
  <si>
    <t>Costo-eficiencia para la carga de sedimentos máxima</t>
  </si>
  <si>
    <t>Cambio en el número de días por debajo del umbral bajo de sedimentos</t>
  </si>
  <si>
    <t>Costo-eficiencia para el número de días por debajo del umbral bajo de sedimentos</t>
  </si>
  <si>
    <t>Cambio en la carga de sedimentos por debajo del umbral bajo</t>
  </si>
  <si>
    <t>Costo-eficiencia para la carga de sedimentos por debajo del umbral bajo</t>
  </si>
  <si>
    <t>Cambio en la carga de sedimentos mínima</t>
  </si>
  <si>
    <t>Costo-eficiencia para la carga de sedimentos mínima</t>
  </si>
  <si>
    <r>
      <t>Coeficiente de ET de vegetación K</t>
    </r>
    <r>
      <rPr>
        <vertAlign val="subscript"/>
        <sz val="11"/>
        <color theme="1"/>
        <rFont val="Gill Sans"/>
        <family val="2"/>
      </rPr>
      <t>c</t>
    </r>
    <r>
      <rPr>
        <sz val="11"/>
        <color theme="1"/>
        <rFont val="Gill Sans"/>
        <family val="2"/>
      </rPr>
      <t xml:space="preserve"> (adimensional)</t>
    </r>
  </si>
  <si>
    <t>Observaciones</t>
  </si>
  <si>
    <r>
      <t>Percentil 95% (A</t>
    </r>
    <r>
      <rPr>
        <vertAlign val="subscript"/>
        <sz val="11"/>
        <color theme="1"/>
        <rFont val="Gill Sans"/>
        <family val="2"/>
      </rPr>
      <t>5</t>
    </r>
    <r>
      <rPr>
        <sz val="11"/>
        <color theme="1"/>
        <rFont val="Gill Sans"/>
        <family val="2"/>
      </rPr>
      <t>)</t>
    </r>
  </si>
  <si>
    <t>Índice</t>
  </si>
  <si>
    <t>Curvas de duración de caudal y sedimentos</t>
  </si>
  <si>
    <t>Q LB (mm)</t>
  </si>
  <si>
    <t>Q E1 (mm)</t>
  </si>
  <si>
    <t>Q E2 (mm)</t>
  </si>
  <si>
    <t>A LB (ton/ha)</t>
  </si>
  <si>
    <t>A E1 (ton/ha)</t>
  </si>
  <si>
    <t>A E2 (ton/ha)</t>
  </si>
  <si>
    <t>*Los valores de la curva de duración de caudal se deben ordenar de mayor a menor manualmente para obtener los gráficos de las curvas deseados.</t>
  </si>
  <si>
    <t>Beneficios calculados en indicadores hidrológicos</t>
  </si>
  <si>
    <t>Costo-eficiencia para indicadores hidrológicos</t>
  </si>
  <si>
    <t>Cambio en el coeficiente de escorrentía</t>
  </si>
  <si>
    <t>(%)</t>
  </si>
  <si>
    <t>Costo-eficiencia para el coeficiente de escorrentía</t>
  </si>
  <si>
    <t>(USD por %)</t>
  </si>
  <si>
    <t>Cambio en el índide de caudal base</t>
  </si>
  <si>
    <t>Costo-eficiencia para el índide de caudal base</t>
  </si>
  <si>
    <t>Cambio en el coeficiente de rendimiento de caudal base</t>
  </si>
  <si>
    <t>Costo-eficiencia para el coeficiente de rendimiento de caudal base</t>
  </si>
  <si>
    <t>Cambio en el índice de humedad</t>
  </si>
  <si>
    <t>Costo-eficiencia para el índide de humedad</t>
  </si>
  <si>
    <t>Cambio en la pendiente de la curva de duración de caudal</t>
  </si>
  <si>
    <t>(mm/mm)</t>
  </si>
  <si>
    <t>Costo-eficiencia para la pendiente de la curva de duración de caudal</t>
  </si>
  <si>
    <t>(USD por mm/mm)</t>
  </si>
  <si>
    <t>Cambio en el índice de rapidez de respuesta de Richards-Baker</t>
  </si>
  <si>
    <t>Costo-eficiencia para el índice de rapidez de respuesta de Richards-Baker</t>
  </si>
  <si>
    <t>Cambio en el índide de estacionalidad de caudal</t>
  </si>
  <si>
    <t>Costo-eficiencia para el índice de estacionalidad de caudal</t>
  </si>
  <si>
    <t>Cambio en el número de días con caudal cero al año</t>
  </si>
  <si>
    <t>Costo-eficiencia para el número de días con caudal cero</t>
  </si>
  <si>
    <t>Cambio en el rango Qmáx / Qmín</t>
  </si>
  <si>
    <t>Costo-eficiencia para el rango de caudal Qmáx / Qmín</t>
  </si>
  <si>
    <t>Cambio en el coeficiente de variación de caudal</t>
  </si>
  <si>
    <t>Costo-eficiencia para el coeficiente de variación de caudal</t>
  </si>
  <si>
    <t>Indicadores hidrológicos</t>
  </si>
  <si>
    <r>
      <t>Índice de estacionalidad de lluvia</t>
    </r>
    <r>
      <rPr>
        <i/>
        <sz val="11"/>
        <color theme="1"/>
        <rFont val="Gill Sans"/>
        <family val="2"/>
      </rPr>
      <t xml:space="preserve"> SINDX = (6/11) SUM(abs(Pmes – Paño/12)) / Paño</t>
    </r>
    <r>
      <rPr>
        <sz val="11"/>
        <color theme="1"/>
        <rFont val="Gill Sans"/>
        <family val="2"/>
      </rPr>
      <t xml:space="preserve"> (%)</t>
    </r>
  </si>
  <si>
    <r>
      <t xml:space="preserve">Porcentaje de días con lluvia cero </t>
    </r>
    <r>
      <rPr>
        <i/>
        <sz val="11"/>
        <color theme="1"/>
        <rFont val="Gill Sans"/>
        <family val="2"/>
      </rPr>
      <t>PP0 = días P=0 / total días</t>
    </r>
    <r>
      <rPr>
        <sz val="11"/>
        <color theme="1"/>
        <rFont val="Gill Sans"/>
        <family val="2"/>
      </rPr>
      <t xml:space="preserve"> (%)</t>
    </r>
  </si>
  <si>
    <r>
      <t xml:space="preserve">Coeficiente de escorrentía </t>
    </r>
    <r>
      <rPr>
        <i/>
        <sz val="11"/>
        <color theme="1"/>
        <rFont val="Gill Sans"/>
        <family val="2"/>
      </rPr>
      <t xml:space="preserve">RR = caudal / precipitación anual </t>
    </r>
    <r>
      <rPr>
        <sz val="11"/>
        <color theme="1"/>
        <rFont val="Gill Sans"/>
        <family val="2"/>
      </rPr>
      <t>(%)</t>
    </r>
  </si>
  <si>
    <r>
      <t xml:space="preserve">Índice de caudal base </t>
    </r>
    <r>
      <rPr>
        <i/>
        <sz val="11"/>
        <color theme="1"/>
        <rFont val="Gill Sans"/>
        <family val="2"/>
      </rPr>
      <t>BFI</t>
    </r>
    <r>
      <rPr>
        <sz val="11"/>
        <color theme="1"/>
        <rFont val="Gill Sans"/>
        <family val="2"/>
      </rPr>
      <t xml:space="preserve"> = caudal base / caudal total (%)</t>
    </r>
  </si>
  <si>
    <r>
      <t xml:space="preserve">Coeficiente de rendimiento de caudal base </t>
    </r>
    <r>
      <rPr>
        <i/>
        <sz val="11"/>
        <color theme="1"/>
        <rFont val="Gill Sans"/>
        <family val="2"/>
      </rPr>
      <t xml:space="preserve">BYC = caudal base / precipitación </t>
    </r>
    <r>
      <rPr>
        <sz val="11"/>
        <color theme="1"/>
        <rFont val="Gill Sans"/>
        <family val="2"/>
      </rPr>
      <t>(%)</t>
    </r>
  </si>
  <si>
    <r>
      <t xml:space="preserve">Índice de humedad </t>
    </r>
    <r>
      <rPr>
        <i/>
        <sz val="11"/>
        <color theme="1"/>
        <rFont val="Gill Sans"/>
        <family val="2"/>
      </rPr>
      <t>RPPE = precipitación / evapotranspiración</t>
    </r>
    <r>
      <rPr>
        <sz val="11"/>
        <color theme="1"/>
        <rFont val="Gill Sans"/>
        <family val="2"/>
      </rPr>
      <t xml:space="preserve"> (%)</t>
    </r>
  </si>
  <si>
    <r>
      <t>Pendiente de la curva de duración de caudal</t>
    </r>
    <r>
      <rPr>
        <i/>
        <sz val="11"/>
        <color theme="1"/>
        <rFont val="Gill Sans"/>
        <family val="2"/>
      </rPr>
      <t xml:space="preserve"> R2FDC = abs(log(Q66) – log(Q33))/(0.33)</t>
    </r>
    <r>
      <rPr>
        <sz val="11"/>
        <color theme="1"/>
        <rFont val="Gill Sans"/>
        <family val="2"/>
      </rPr>
      <t xml:space="preserve"> (-)</t>
    </r>
  </si>
  <si>
    <r>
      <t>Índice de rapidez de respuesta Richards–Baker</t>
    </r>
    <r>
      <rPr>
        <i/>
        <sz val="11"/>
        <color theme="1"/>
        <rFont val="Gill Sans"/>
        <family val="2"/>
      </rPr>
      <t xml:space="preserve"> RBI = SUM(abs(Qi - Qi-1)) / SUM(Qi)</t>
    </r>
    <r>
      <rPr>
        <sz val="11"/>
        <color theme="1"/>
        <rFont val="Gill Sans"/>
        <family val="2"/>
      </rPr>
      <t xml:space="preserve"> (-)</t>
    </r>
  </si>
  <si>
    <r>
      <t>Índice de estacionalidad de caudal</t>
    </r>
    <r>
      <rPr>
        <i/>
        <sz val="11"/>
        <color theme="1"/>
        <rFont val="Gill Sans"/>
        <family val="2"/>
      </rPr>
      <t xml:space="preserve"> SINDQ = (6/11) SUM(abs(Qmes – Qaño/12)) / Qaño</t>
    </r>
    <r>
      <rPr>
        <sz val="11"/>
        <color theme="1"/>
        <rFont val="Gill Sans"/>
        <family val="2"/>
      </rPr>
      <t xml:space="preserve"> (%)</t>
    </r>
  </si>
  <si>
    <r>
      <t xml:space="preserve">Porcentaje de días con caudal cero </t>
    </r>
    <r>
      <rPr>
        <i/>
        <sz val="11"/>
        <color theme="1"/>
        <rFont val="Gill Sans"/>
        <family val="2"/>
      </rPr>
      <t>PQ0 = días Q=0 / total días</t>
    </r>
    <r>
      <rPr>
        <sz val="11"/>
        <color theme="1"/>
        <rFont val="Gill Sans"/>
        <family val="2"/>
      </rPr>
      <t xml:space="preserve"> (%)</t>
    </r>
  </si>
  <si>
    <r>
      <t xml:space="preserve">Rango de caudal </t>
    </r>
    <r>
      <rPr>
        <i/>
        <sz val="11"/>
        <color theme="1"/>
        <rFont val="Gill Sans"/>
        <family val="2"/>
      </rPr>
      <t>= Qmáx / Qmín</t>
    </r>
    <r>
      <rPr>
        <sz val="11"/>
        <color theme="1"/>
        <rFont val="Gill Sans"/>
        <family val="2"/>
      </rPr>
      <t xml:space="preserve"> (%)</t>
    </r>
  </si>
  <si>
    <r>
      <t xml:space="preserve">Coeficiente de variación de caudal </t>
    </r>
    <r>
      <rPr>
        <i/>
        <sz val="11"/>
        <color theme="1"/>
        <rFont val="Gill Sans"/>
        <family val="2"/>
      </rPr>
      <t>Qvar = Qstd / Qmedia</t>
    </r>
    <r>
      <rPr>
        <sz val="11"/>
        <color theme="1"/>
        <rFont val="Gill Sans"/>
        <family val="2"/>
      </rPr>
      <t xml:space="preserve"> (-)</t>
    </r>
  </si>
  <si>
    <t>Beneficios hidrológicos</t>
  </si>
  <si>
    <t>Costo-eficiencia</t>
  </si>
  <si>
    <t>Cálculo de estacionalidad</t>
  </si>
  <si>
    <t>Cálculo de rapidez de respuesta de caudal</t>
  </si>
  <si>
    <t>Mes</t>
  </si>
  <si>
    <t>P (mm)</t>
  </si>
  <si>
    <t>Diff P (mm)</t>
  </si>
  <si>
    <t>Diff LB (mm)</t>
  </si>
  <si>
    <t>Diff E1 (mm)</t>
  </si>
  <si>
    <t>Diff E2 (mm)</t>
  </si>
  <si>
    <t>Qi - Qi-1 LB (mm)</t>
  </si>
  <si>
    <t>Qi - Qi-1 E1 (mm)</t>
  </si>
  <si>
    <t>Qi - Qi-1 E2 (mm)</t>
  </si>
  <si>
    <t>TOTAL</t>
  </si>
  <si>
    <t>PROMEDIO</t>
  </si>
  <si>
    <t>SINDX</t>
  </si>
  <si>
    <t>SUMA 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</si>
</sst>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quot;$&quot;#,##0.00"/>
    <numFmt numFmtId="166" formatCode="0.0000"/>
    <numFmt numFmtId="167" formatCode="\+0.0;\ \-0.0;\ 0.0"/>
    <numFmt numFmtId="168" formatCode="\+&quot;$&quot;#,##0.00;\ \-&quot;$&quot;#,##0.00;\ &quot;$&quot;#,##0.00"/>
    <numFmt numFmtId="169" formatCode="[$$-409]#,##0.00"/>
    <numFmt numFmtId="170" formatCode="0.0%"/>
    <numFmt numFmtId="171" formatCode="\+0.00;\ \-0.00;\ 0.00"/>
  </numFmts>
  <fonts count="24" x14ac:knownFonts="1">
    <font>
      <sz val="11"/>
      <color theme="1"/>
      <name val="Calibri"/>
      <family val="2"/>
      <scheme val="minor"/>
    </font>
    <font>
      <sz val="11"/>
      <color rgb="FF3F3F76"/>
      <name val="Calibri"/>
      <family val="2"/>
      <scheme val="minor"/>
    </font>
    <font>
      <b/>
      <sz val="11"/>
      <color theme="3"/>
      <name val="Calibri"/>
      <family val="2"/>
      <scheme val="minor"/>
    </font>
    <font>
      <sz val="11"/>
      <color theme="1"/>
      <name val="Calibri"/>
      <family val="2"/>
      <scheme val="minor"/>
    </font>
    <font>
      <sz val="11"/>
      <color theme="1"/>
      <name val="Gill Sans"/>
      <family val="2"/>
    </font>
    <font>
      <sz val="11"/>
      <color rgb="FF3F3F76"/>
      <name val="Gill Sans"/>
      <family val="2"/>
    </font>
    <font>
      <b/>
      <sz val="20"/>
      <color theme="0"/>
      <name val="Gill Sans"/>
      <family val="2"/>
    </font>
    <font>
      <b/>
      <sz val="11"/>
      <color theme="0"/>
      <name val="Gill Sans"/>
      <family val="2"/>
    </font>
    <font>
      <b/>
      <vertAlign val="subscript"/>
      <sz val="11"/>
      <color theme="0"/>
      <name val="Gill Sans"/>
      <family val="2"/>
    </font>
    <font>
      <b/>
      <sz val="11"/>
      <color theme="1"/>
      <name val="Gill Sans"/>
      <family val="2"/>
    </font>
    <font>
      <sz val="12"/>
      <color theme="0"/>
      <name val="Gill Sans"/>
      <family val="2"/>
    </font>
    <font>
      <b/>
      <sz val="12"/>
      <color theme="0"/>
      <name val="Gill Sans"/>
      <family val="2"/>
    </font>
    <font>
      <b/>
      <sz val="12"/>
      <color theme="7"/>
      <name val="Gill Sans"/>
      <family val="2"/>
    </font>
    <font>
      <vertAlign val="superscript"/>
      <sz val="12"/>
      <color theme="0"/>
      <name val="Gill Sans"/>
      <family val="2"/>
    </font>
    <font>
      <b/>
      <sz val="48"/>
      <color rgb="FF000000"/>
      <name val="Gill Sans"/>
      <family val="2"/>
    </font>
    <font>
      <i/>
      <sz val="12"/>
      <color theme="0"/>
      <name val="Gill Sans"/>
      <family val="2"/>
    </font>
    <font>
      <i/>
      <sz val="11"/>
      <color theme="1"/>
      <name val="Gill Sans"/>
      <family val="2"/>
    </font>
    <font>
      <vertAlign val="superscript"/>
      <sz val="11"/>
      <color theme="1"/>
      <name val="Gill Sans"/>
      <family val="2"/>
    </font>
    <font>
      <b/>
      <i/>
      <sz val="11"/>
      <color theme="0"/>
      <name val="Gill Sans"/>
      <family val="2"/>
    </font>
    <font>
      <b/>
      <i/>
      <vertAlign val="subscript"/>
      <sz val="11"/>
      <color theme="0"/>
      <name val="Gill Sans"/>
      <family val="2"/>
    </font>
    <font>
      <vertAlign val="subscript"/>
      <sz val="11"/>
      <color theme="1"/>
      <name val="Gill Sans"/>
      <family val="2"/>
    </font>
    <font>
      <b/>
      <i/>
      <vertAlign val="superscript"/>
      <sz val="11"/>
      <color theme="0"/>
      <name val="Gill Sans"/>
      <family val="2"/>
    </font>
    <font>
      <b/>
      <vertAlign val="superscript"/>
      <sz val="11"/>
      <color theme="0"/>
      <name val="Gill Sans"/>
      <family val="2"/>
    </font>
    <font>
      <i/>
      <vertAlign val="subscript"/>
      <sz val="11"/>
      <color theme="1"/>
      <name val="Gill Sans"/>
      <family val="2"/>
    </font>
  </fonts>
  <fills count="13">
    <fill>
      <patternFill patternType="none"/>
    </fill>
    <fill>
      <patternFill patternType="gray125"/>
    </fill>
    <fill>
      <patternFill patternType="solid">
        <fgColor rgb="FFFFCC99"/>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193F57"/>
        <bgColor indexed="64"/>
      </patternFill>
    </fill>
    <fill>
      <patternFill patternType="solid">
        <fgColor theme="0"/>
        <bgColor indexed="64"/>
      </patternFill>
    </fill>
    <fill>
      <patternFill patternType="solid">
        <fgColor theme="2"/>
        <bgColor indexed="64"/>
      </patternFill>
    </fill>
    <fill>
      <patternFill patternType="solid">
        <fgColor rgb="FF7D7F43"/>
        <bgColor indexed="64"/>
      </patternFill>
    </fill>
    <fill>
      <patternFill patternType="solid">
        <fgColor rgb="FF184059"/>
        <bgColor indexed="64"/>
      </patternFill>
    </fill>
    <fill>
      <patternFill patternType="solid">
        <fgColor rgb="FFFFFFFF"/>
        <bgColor rgb="FF000000"/>
      </patternFill>
    </fill>
  </fills>
  <borders count="42">
    <border>
      <left/>
      <right/>
      <top/>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style="thin">
        <color auto="1"/>
      </left>
      <right style="thin">
        <color auto="1"/>
      </right>
      <top style="thin">
        <color auto="1"/>
      </top>
      <bottom style="thin">
        <color auto="1"/>
      </bottom>
      <diagonal/>
    </border>
    <border>
      <left style="thin">
        <color rgb="FF193F57"/>
      </left>
      <right style="thin">
        <color rgb="FF193F57"/>
      </right>
      <top style="thin">
        <color rgb="FF193F57"/>
      </top>
      <bottom style="thin">
        <color rgb="FF193F57"/>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thin">
        <color theme="1" tint="0.499984740745262"/>
      </right>
      <top style="medium">
        <color theme="1"/>
      </top>
      <bottom style="medium">
        <color theme="1"/>
      </bottom>
      <diagonal/>
    </border>
    <border>
      <left style="thin">
        <color theme="1" tint="0.499984740745262"/>
      </left>
      <right style="thin">
        <color theme="1" tint="0.499984740745262"/>
      </right>
      <top style="medium">
        <color theme="1"/>
      </top>
      <bottom style="medium">
        <color theme="1"/>
      </bottom>
      <diagonal/>
    </border>
    <border>
      <left style="thin">
        <color theme="1" tint="0.499984740745262"/>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rgb="FF7F7F7F"/>
      </left>
      <right style="thin">
        <color rgb="FF7F7F7F"/>
      </right>
      <top/>
      <bottom style="thin">
        <color rgb="FF7F7F7F"/>
      </bottom>
      <diagonal/>
    </border>
    <border>
      <left style="thin">
        <color theme="1" tint="0.499984740745262"/>
      </left>
      <right style="thin">
        <color theme="1" tint="0.499984740745262"/>
      </right>
      <top/>
      <bottom style="thin">
        <color theme="1" tint="0.499984740745262"/>
      </bottom>
      <diagonal/>
    </border>
    <border>
      <left style="thin">
        <color rgb="FF193F57"/>
      </left>
      <right style="thin">
        <color rgb="FF193F57"/>
      </right>
      <top/>
      <bottom style="thin">
        <color rgb="FF193F57"/>
      </bottom>
      <diagonal/>
    </border>
    <border>
      <left style="thin">
        <color rgb="FF7F7F7F"/>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style="thin">
        <color auto="1"/>
      </right>
      <top/>
      <bottom style="thin">
        <color auto="1"/>
      </bottom>
      <diagonal/>
    </border>
  </borders>
  <cellStyleXfs count="4">
    <xf numFmtId="0" fontId="0" fillId="0" borderId="0"/>
    <xf numFmtId="0" fontId="1" fillId="2" borderId="1" applyNumberFormat="0" applyAlignment="0" applyProtection="0"/>
    <xf numFmtId="0" fontId="2" fillId="0" borderId="2" applyNumberFormat="0" applyFill="0" applyAlignment="0" applyProtection="0"/>
    <xf numFmtId="9" fontId="3" fillId="0" borderId="0" applyFont="0" applyFill="0" applyBorder="0" applyAlignment="0" applyProtection="0"/>
  </cellStyleXfs>
  <cellXfs count="203">
    <xf numFmtId="0" fontId="0" fillId="0" borderId="0" xfId="0"/>
    <xf numFmtId="0" fontId="4" fillId="8" borderId="23" xfId="0" applyFont="1" applyFill="1" applyBorder="1"/>
    <xf numFmtId="0" fontId="4" fillId="8" borderId="0" xfId="0" applyFont="1" applyFill="1"/>
    <xf numFmtId="0" fontId="4" fillId="0" borderId="0" xfId="0" applyFont="1"/>
    <xf numFmtId="0" fontId="4" fillId="9" borderId="8" xfId="0" applyFont="1" applyFill="1" applyBorder="1"/>
    <xf numFmtId="0" fontId="4" fillId="9" borderId="9" xfId="0" applyFont="1" applyFill="1" applyBorder="1"/>
    <xf numFmtId="0" fontId="5" fillId="9" borderId="9" xfId="1" applyFont="1" applyFill="1" applyBorder="1" applyAlignment="1">
      <alignment horizontal="center"/>
    </xf>
    <xf numFmtId="0" fontId="4" fillId="9" borderId="10" xfId="0" applyFont="1" applyFill="1" applyBorder="1"/>
    <xf numFmtId="0" fontId="4" fillId="8" borderId="17" xfId="0" applyFont="1" applyFill="1" applyBorder="1"/>
    <xf numFmtId="0" fontId="4" fillId="8" borderId="18" xfId="0" applyFont="1" applyFill="1" applyBorder="1"/>
    <xf numFmtId="0" fontId="4" fillId="8" borderId="19" xfId="0" applyFont="1" applyFill="1" applyBorder="1"/>
    <xf numFmtId="0" fontId="4" fillId="9" borderId="11" xfId="0" applyFont="1" applyFill="1" applyBorder="1"/>
    <xf numFmtId="0" fontId="4" fillId="9" borderId="12" xfId="0" applyFont="1" applyFill="1" applyBorder="1"/>
    <xf numFmtId="0" fontId="4" fillId="8" borderId="20" xfId="0" applyFont="1" applyFill="1" applyBorder="1"/>
    <xf numFmtId="0" fontId="4" fillId="8" borderId="21" xfId="0" applyFont="1" applyFill="1" applyBorder="1"/>
    <xf numFmtId="0" fontId="4" fillId="9" borderId="0" xfId="0" applyFont="1" applyFill="1" applyBorder="1"/>
    <xf numFmtId="0" fontId="5" fillId="9" borderId="0" xfId="1" applyFont="1" applyFill="1" applyBorder="1" applyAlignment="1">
      <alignment horizontal="center"/>
    </xf>
    <xf numFmtId="0" fontId="7" fillId="11" borderId="0" xfId="0" applyFont="1" applyFill="1" applyBorder="1"/>
    <xf numFmtId="0" fontId="7" fillId="11" borderId="0" xfId="2" applyFont="1" applyFill="1" applyBorder="1"/>
    <xf numFmtId="0" fontId="5" fillId="2" borderId="1" xfId="1" applyFont="1" applyBorder="1" applyAlignment="1" applyProtection="1">
      <alignment horizontal="center"/>
      <protection locked="0"/>
    </xf>
    <xf numFmtId="2" fontId="4" fillId="4" borderId="0" xfId="0" applyNumberFormat="1" applyFont="1" applyFill="1" applyBorder="1" applyAlignment="1">
      <alignment horizontal="center"/>
    </xf>
    <xf numFmtId="2" fontId="4" fillId="3" borderId="0" xfId="0" applyNumberFormat="1" applyFont="1" applyFill="1" applyBorder="1" applyAlignment="1">
      <alignment horizontal="center"/>
    </xf>
    <xf numFmtId="2" fontId="4" fillId="9" borderId="0" xfId="0" applyNumberFormat="1" applyFont="1" applyFill="1" applyBorder="1" applyAlignment="1">
      <alignment horizontal="center"/>
    </xf>
    <xf numFmtId="0" fontId="5" fillId="8" borderId="0" xfId="1" applyFont="1" applyFill="1" applyBorder="1" applyAlignment="1">
      <alignment horizontal="center"/>
    </xf>
    <xf numFmtId="9" fontId="4" fillId="4" borderId="0" xfId="3" applyFont="1" applyFill="1" applyBorder="1" applyAlignment="1">
      <alignment horizontal="center"/>
    </xf>
    <xf numFmtId="0" fontId="4" fillId="8" borderId="22" xfId="0" applyFont="1" applyFill="1" applyBorder="1"/>
    <xf numFmtId="0" fontId="4" fillId="8" borderId="24" xfId="0" applyFont="1" applyFill="1" applyBorder="1"/>
    <xf numFmtId="164" fontId="4" fillId="4" borderId="0" xfId="0" applyNumberFormat="1" applyFont="1" applyFill="1" applyBorder="1" applyAlignment="1">
      <alignment horizontal="center"/>
    </xf>
    <xf numFmtId="164" fontId="4" fillId="3" borderId="0" xfId="0" applyNumberFormat="1" applyFont="1" applyFill="1" applyBorder="1" applyAlignment="1">
      <alignment horizontal="center"/>
    </xf>
    <xf numFmtId="0" fontId="4" fillId="9" borderId="0" xfId="0" applyFont="1" applyFill="1" applyBorder="1" applyAlignment="1">
      <alignment horizontal="center"/>
    </xf>
    <xf numFmtId="165" fontId="4" fillId="3" borderId="0" xfId="0" applyNumberFormat="1" applyFont="1" applyFill="1" applyBorder="1" applyAlignment="1">
      <alignment horizontal="center"/>
    </xf>
    <xf numFmtId="0" fontId="4" fillId="9" borderId="0" xfId="0" applyFont="1" applyFill="1"/>
    <xf numFmtId="0" fontId="4" fillId="9" borderId="13" xfId="0" applyFont="1" applyFill="1" applyBorder="1"/>
    <xf numFmtId="0" fontId="4" fillId="9" borderId="14" xfId="0" applyFont="1" applyFill="1" applyBorder="1"/>
    <xf numFmtId="0" fontId="4" fillId="9" borderId="15" xfId="0" applyFont="1" applyFill="1" applyBorder="1"/>
    <xf numFmtId="0" fontId="4" fillId="9" borderId="17" xfId="0" applyFont="1" applyFill="1" applyBorder="1"/>
    <xf numFmtId="0" fontId="4" fillId="9" borderId="18" xfId="0" applyFont="1" applyFill="1" applyBorder="1"/>
    <xf numFmtId="0" fontId="4" fillId="9" borderId="19" xfId="0" applyFont="1" applyFill="1" applyBorder="1"/>
    <xf numFmtId="0" fontId="4" fillId="9" borderId="20" xfId="0" applyFont="1" applyFill="1" applyBorder="1"/>
    <xf numFmtId="0" fontId="4" fillId="9" borderId="21" xfId="0" applyFont="1" applyFill="1" applyBorder="1"/>
    <xf numFmtId="0" fontId="4" fillId="9" borderId="22" xfId="0" applyFont="1" applyFill="1" applyBorder="1"/>
    <xf numFmtId="0" fontId="4" fillId="9" borderId="23" xfId="0" applyFont="1" applyFill="1" applyBorder="1"/>
    <xf numFmtId="0" fontId="4" fillId="9" borderId="24" xfId="0" applyFont="1" applyFill="1" applyBorder="1"/>
    <xf numFmtId="0" fontId="5" fillId="2" borderId="33" xfId="1" applyFont="1" applyBorder="1" applyAlignment="1" applyProtection="1">
      <alignment horizontal="center"/>
      <protection locked="0"/>
    </xf>
    <xf numFmtId="0" fontId="5" fillId="2" borderId="33" xfId="1" applyNumberFormat="1" applyFont="1" applyBorder="1" applyAlignment="1" applyProtection="1">
      <alignment horizontal="center"/>
      <protection locked="0"/>
    </xf>
    <xf numFmtId="0" fontId="5" fillId="9" borderId="0" xfId="1" applyNumberFormat="1" applyFont="1" applyFill="1" applyBorder="1" applyAlignment="1">
      <alignment horizontal="center"/>
    </xf>
    <xf numFmtId="0" fontId="4" fillId="9" borderId="0" xfId="0" quotePrefix="1" applyFont="1" applyFill="1" applyBorder="1" applyAlignment="1">
      <alignment horizontal="center"/>
    </xf>
    <xf numFmtId="0" fontId="4" fillId="0" borderId="34" xfId="0" applyFont="1" applyBorder="1"/>
    <xf numFmtId="2" fontId="4" fillId="0" borderId="16" xfId="0" applyNumberFormat="1" applyFont="1" applyBorder="1"/>
    <xf numFmtId="0" fontId="4" fillId="0" borderId="16" xfId="0" applyFont="1" applyBorder="1"/>
    <xf numFmtId="2" fontId="4" fillId="9" borderId="0" xfId="0" applyNumberFormat="1" applyFont="1" applyFill="1" applyBorder="1"/>
    <xf numFmtId="0" fontId="4" fillId="8" borderId="0" xfId="0" applyFont="1" applyFill="1" applyAlignment="1">
      <alignment wrapText="1"/>
    </xf>
    <xf numFmtId="0" fontId="4" fillId="9" borderId="17" xfId="0" applyFont="1" applyFill="1" applyBorder="1" applyAlignment="1">
      <alignment wrapText="1"/>
    </xf>
    <xf numFmtId="0" fontId="4" fillId="9" borderId="18" xfId="0" applyFont="1" applyFill="1" applyBorder="1" applyAlignment="1">
      <alignment wrapText="1"/>
    </xf>
    <xf numFmtId="0" fontId="4" fillId="9" borderId="19" xfId="0" applyFont="1" applyFill="1" applyBorder="1" applyAlignment="1">
      <alignment wrapText="1"/>
    </xf>
    <xf numFmtId="0" fontId="4" fillId="9" borderId="20" xfId="0" applyFont="1" applyFill="1" applyBorder="1" applyAlignment="1">
      <alignment wrapText="1"/>
    </xf>
    <xf numFmtId="0" fontId="4" fillId="9" borderId="21" xfId="0" applyFont="1" applyFill="1" applyBorder="1" applyAlignment="1">
      <alignment wrapText="1"/>
    </xf>
    <xf numFmtId="0" fontId="4" fillId="9" borderId="0" xfId="0" applyFont="1" applyFill="1" applyBorder="1" applyAlignment="1">
      <alignment wrapText="1"/>
    </xf>
    <xf numFmtId="0" fontId="7" fillId="11" borderId="0" xfId="0" applyFont="1" applyFill="1" applyBorder="1" applyAlignment="1">
      <alignment wrapText="1"/>
    </xf>
    <xf numFmtId="0" fontId="4" fillId="0" borderId="0" xfId="0" applyFont="1" applyAlignment="1">
      <alignment wrapText="1"/>
    </xf>
    <xf numFmtId="0" fontId="4" fillId="0" borderId="4" xfId="0" applyFont="1" applyBorder="1" applyAlignment="1">
      <alignment horizontal="center" wrapText="1"/>
    </xf>
    <xf numFmtId="0" fontId="4" fillId="9" borderId="22" xfId="0" applyFont="1" applyFill="1" applyBorder="1" applyAlignment="1">
      <alignment wrapText="1"/>
    </xf>
    <xf numFmtId="0" fontId="4" fillId="9" borderId="23" xfId="0" applyFont="1" applyFill="1" applyBorder="1" applyAlignment="1">
      <alignment wrapText="1"/>
    </xf>
    <xf numFmtId="0" fontId="4" fillId="9" borderId="24" xfId="0" applyFont="1" applyFill="1" applyBorder="1" applyAlignment="1">
      <alignment wrapText="1"/>
    </xf>
    <xf numFmtId="0" fontId="7" fillId="11" borderId="0" xfId="0" applyFont="1" applyFill="1" applyBorder="1" applyAlignment="1">
      <alignment horizontal="center" vertical="center"/>
    </xf>
    <xf numFmtId="0" fontId="7" fillId="11" borderId="0" xfId="0" applyFont="1" applyFill="1" applyBorder="1" applyAlignment="1">
      <alignment horizontal="center" vertical="center" wrapText="1"/>
    </xf>
    <xf numFmtId="0" fontId="4" fillId="0" borderId="35" xfId="0" applyFont="1" applyBorder="1" applyAlignment="1">
      <alignment horizontal="center"/>
    </xf>
    <xf numFmtId="0" fontId="4" fillId="0" borderId="4" xfId="0" applyFont="1" applyBorder="1" applyAlignment="1">
      <alignment horizontal="center"/>
    </xf>
    <xf numFmtId="0" fontId="9" fillId="8" borderId="0" xfId="0" applyFont="1" applyFill="1"/>
    <xf numFmtId="0" fontId="9" fillId="9" borderId="20" xfId="0" applyFont="1" applyFill="1" applyBorder="1"/>
    <xf numFmtId="0" fontId="7" fillId="7" borderId="0" xfId="0" applyFont="1" applyFill="1" applyBorder="1" applyAlignment="1">
      <alignment horizontal="center" vertical="center" wrapText="1"/>
    </xf>
    <xf numFmtId="0" fontId="9" fillId="9" borderId="0" xfId="0" applyFont="1" applyFill="1" applyBorder="1"/>
    <xf numFmtId="0" fontId="9" fillId="9" borderId="21" xfId="0" applyFont="1" applyFill="1" applyBorder="1"/>
    <xf numFmtId="0" fontId="9" fillId="0" borderId="0" xfId="0" applyFont="1"/>
    <xf numFmtId="0" fontId="4" fillId="8" borderId="31" xfId="0" applyFont="1" applyFill="1" applyBorder="1" applyAlignment="1">
      <alignment horizontal="center"/>
    </xf>
    <xf numFmtId="166" fontId="4" fillId="8" borderId="31" xfId="0" applyNumberFormat="1" applyFont="1" applyFill="1" applyBorder="1" applyAlignment="1">
      <alignment horizontal="center"/>
    </xf>
    <xf numFmtId="0" fontId="4" fillId="8" borderId="32" xfId="0" applyFont="1" applyFill="1" applyBorder="1" applyAlignment="1">
      <alignment horizontal="center"/>
    </xf>
    <xf numFmtId="166" fontId="4" fillId="8" borderId="31" xfId="0" applyNumberFormat="1" applyFont="1" applyFill="1" applyBorder="1"/>
    <xf numFmtId="14" fontId="4" fillId="8" borderId="21" xfId="0" applyNumberFormat="1" applyFont="1" applyFill="1" applyBorder="1"/>
    <xf numFmtId="0" fontId="4" fillId="0" borderId="3" xfId="0" quotePrefix="1" applyFont="1" applyBorder="1" applyAlignment="1">
      <alignment horizontal="center" vertical="center" wrapText="1"/>
    </xf>
    <xf numFmtId="0" fontId="4" fillId="5" borderId="3" xfId="0" applyFont="1" applyFill="1" applyBorder="1" applyAlignment="1">
      <alignment horizontal="center"/>
    </xf>
    <xf numFmtId="0" fontId="4" fillId="0" borderId="3" xfId="0" applyFont="1" applyBorder="1" applyAlignment="1">
      <alignment horizontal="center" vertical="center"/>
    </xf>
    <xf numFmtId="0" fontId="4" fillId="5" borderId="7" xfId="0" applyFont="1" applyFill="1" applyBorder="1" applyAlignment="1">
      <alignment horizontal="center"/>
    </xf>
    <xf numFmtId="0" fontId="4" fillId="6" borderId="3" xfId="0" applyFont="1" applyFill="1" applyBorder="1" applyAlignment="1">
      <alignment horizontal="center"/>
    </xf>
    <xf numFmtId="0" fontId="4" fillId="6" borderId="7" xfId="0" applyFont="1" applyFill="1" applyBorder="1" applyAlignment="1">
      <alignment horizontal="center"/>
    </xf>
    <xf numFmtId="0" fontId="7" fillId="11" borderId="21" xfId="0" applyFont="1" applyFill="1" applyBorder="1"/>
    <xf numFmtId="9" fontId="5" fillId="2" borderId="1" xfId="3" applyFont="1" applyFill="1" applyBorder="1" applyAlignment="1" applyProtection="1">
      <alignment horizontal="center"/>
      <protection locked="0"/>
    </xf>
    <xf numFmtId="0" fontId="7" fillId="8" borderId="20" xfId="0" applyFont="1" applyFill="1" applyBorder="1" applyAlignment="1">
      <alignment horizontal="center"/>
    </xf>
    <xf numFmtId="0" fontId="7" fillId="8" borderId="21" xfId="0" applyFont="1" applyFill="1" applyBorder="1"/>
    <xf numFmtId="0" fontId="5" fillId="2" borderId="1" xfId="1" applyFont="1" applyAlignment="1" applyProtection="1">
      <alignment horizontal="center"/>
      <protection locked="0"/>
    </xf>
    <xf numFmtId="2" fontId="4" fillId="3" borderId="0" xfId="0" applyNumberFormat="1" applyFont="1" applyFill="1" applyAlignment="1">
      <alignment horizontal="center"/>
    </xf>
    <xf numFmtId="2" fontId="4" fillId="4" borderId="0" xfId="0" applyNumberFormat="1" applyFont="1" applyFill="1" applyAlignment="1">
      <alignment horizontal="center"/>
    </xf>
    <xf numFmtId="2" fontId="5" fillId="2" borderId="1" xfId="1" applyNumberFormat="1" applyFont="1" applyAlignment="1" applyProtection="1">
      <alignment horizontal="center"/>
      <protection locked="0"/>
    </xf>
    <xf numFmtId="0" fontId="7" fillId="11" borderId="0" xfId="0" applyFont="1" applyFill="1"/>
    <xf numFmtId="166" fontId="4" fillId="8" borderId="0" xfId="0" applyNumberFormat="1" applyFont="1" applyFill="1"/>
    <xf numFmtId="166" fontId="4" fillId="9" borderId="18" xfId="0" applyNumberFormat="1" applyFont="1" applyFill="1" applyBorder="1"/>
    <xf numFmtId="166" fontId="4" fillId="9" borderId="0" xfId="0" applyNumberFormat="1" applyFont="1" applyFill="1" applyBorder="1"/>
    <xf numFmtId="166" fontId="4" fillId="8" borderId="32" xfId="0" applyNumberFormat="1" applyFont="1" applyFill="1" applyBorder="1" applyAlignment="1">
      <alignment horizontal="center"/>
    </xf>
    <xf numFmtId="166" fontId="4" fillId="9" borderId="23" xfId="0" applyNumberFormat="1" applyFont="1" applyFill="1" applyBorder="1"/>
    <xf numFmtId="166" fontId="4" fillId="0" borderId="0" xfId="0" applyNumberFormat="1" applyFont="1"/>
    <xf numFmtId="164" fontId="4" fillId="9" borderId="23" xfId="0" applyNumberFormat="1" applyFont="1" applyFill="1" applyBorder="1" applyAlignment="1">
      <alignment wrapText="1"/>
    </xf>
    <xf numFmtId="164" fontId="4" fillId="8" borderId="0" xfId="0" applyNumberFormat="1" applyFont="1" applyFill="1" applyAlignment="1">
      <alignment wrapText="1"/>
    </xf>
    <xf numFmtId="164" fontId="4" fillId="9" borderId="18" xfId="0" applyNumberFormat="1" applyFont="1" applyFill="1" applyBorder="1" applyAlignment="1">
      <alignment wrapText="1"/>
    </xf>
    <xf numFmtId="164" fontId="4" fillId="9" borderId="0" xfId="0" applyNumberFormat="1" applyFont="1" applyFill="1" applyBorder="1" applyAlignment="1">
      <alignment wrapText="1"/>
    </xf>
    <xf numFmtId="164" fontId="5" fillId="2" borderId="1" xfId="1" applyNumberFormat="1" applyFont="1" applyAlignment="1" applyProtection="1">
      <alignment horizontal="center"/>
      <protection locked="0"/>
    </xf>
    <xf numFmtId="164" fontId="4" fillId="0" borderId="0" xfId="0" applyNumberFormat="1" applyFont="1" applyAlignment="1">
      <alignment wrapText="1"/>
    </xf>
    <xf numFmtId="166" fontId="4" fillId="9" borderId="0" xfId="0" applyNumberFormat="1" applyFont="1" applyFill="1" applyBorder="1" applyAlignment="1">
      <alignment horizontal="center"/>
    </xf>
    <xf numFmtId="166" fontId="7" fillId="7" borderId="0" xfId="0" applyNumberFormat="1" applyFont="1" applyFill="1" applyBorder="1" applyAlignment="1">
      <alignment horizontal="center" vertical="center" wrapText="1"/>
    </xf>
    <xf numFmtId="166" fontId="4" fillId="9" borderId="0" xfId="0" applyNumberFormat="1" applyFont="1" applyFill="1"/>
    <xf numFmtId="0" fontId="7" fillId="11" borderId="0" xfId="0" applyFont="1" applyFill="1" applyBorder="1" applyAlignment="1" applyProtection="1">
      <alignment wrapText="1"/>
      <protection locked="0"/>
    </xf>
    <xf numFmtId="0" fontId="7" fillId="11" borderId="0" xfId="0" applyFont="1" applyFill="1" applyBorder="1" applyProtection="1">
      <protection locked="0"/>
    </xf>
    <xf numFmtId="0" fontId="4" fillId="9" borderId="0" xfId="0" applyFont="1" applyFill="1" applyAlignment="1">
      <alignment horizontal="right"/>
    </xf>
    <xf numFmtId="0" fontId="7" fillId="8" borderId="0" xfId="0" applyFont="1" applyFill="1" applyAlignment="1">
      <alignment horizontal="center"/>
    </xf>
    <xf numFmtId="0" fontId="7" fillId="8" borderId="0" xfId="0" applyFont="1" applyFill="1"/>
    <xf numFmtId="0" fontId="10" fillId="11" borderId="0" xfId="0" applyFont="1" applyFill="1" applyAlignment="1">
      <alignment horizontal="left"/>
    </xf>
    <xf numFmtId="0" fontId="16" fillId="9" borderId="0" xfId="0" applyFont="1" applyFill="1"/>
    <xf numFmtId="164" fontId="7" fillId="11" borderId="0" xfId="0" applyNumberFormat="1" applyFont="1" applyFill="1" applyAlignment="1">
      <alignment horizontal="center" vertical="center" wrapText="1"/>
    </xf>
    <xf numFmtId="0" fontId="16" fillId="0" borderId="16" xfId="0" applyFont="1" applyBorder="1"/>
    <xf numFmtId="0" fontId="7" fillId="11" borderId="0" xfId="0" applyFont="1" applyFill="1" applyAlignment="1">
      <alignment horizontal="center" vertical="center" wrapText="1"/>
    </xf>
    <xf numFmtId="0" fontId="7" fillId="7" borderId="0" xfId="0" applyFont="1" applyFill="1" applyAlignment="1">
      <alignment horizontal="center" vertical="center" wrapText="1"/>
    </xf>
    <xf numFmtId="166" fontId="7" fillId="11" borderId="0" xfId="0" applyNumberFormat="1" applyFont="1" applyFill="1" applyAlignment="1">
      <alignment horizontal="center" vertical="center" wrapText="1"/>
    </xf>
    <xf numFmtId="0" fontId="4" fillId="9" borderId="0" xfId="0" applyFont="1" applyFill="1" applyAlignment="1">
      <alignment horizontal="center"/>
    </xf>
    <xf numFmtId="166" fontId="4" fillId="9" borderId="0" xfId="0" applyNumberFormat="1" applyFont="1" applyFill="1" applyAlignment="1">
      <alignment horizontal="center"/>
    </xf>
    <xf numFmtId="0" fontId="7" fillId="9" borderId="0" xfId="0" applyFont="1" applyFill="1"/>
    <xf numFmtId="166" fontId="7" fillId="9" borderId="0" xfId="0" applyNumberFormat="1" applyFont="1" applyFill="1"/>
    <xf numFmtId="0" fontId="18" fillId="11" borderId="0" xfId="0" applyFont="1" applyFill="1" applyAlignment="1">
      <alignment vertical="center"/>
    </xf>
    <xf numFmtId="1" fontId="7" fillId="11" borderId="0" xfId="0" applyNumberFormat="1" applyFont="1" applyFill="1" applyAlignment="1">
      <alignment vertical="center"/>
    </xf>
    <xf numFmtId="166" fontId="4" fillId="9" borderId="9" xfId="0" applyNumberFormat="1" applyFont="1" applyFill="1" applyBorder="1"/>
    <xf numFmtId="166" fontId="7" fillId="11" borderId="0" xfId="0" applyNumberFormat="1" applyFont="1" applyFill="1" applyBorder="1" applyAlignment="1">
      <alignment horizontal="center" vertical="center" wrapText="1"/>
    </xf>
    <xf numFmtId="166" fontId="4" fillId="0" borderId="35" xfId="0" applyNumberFormat="1" applyFont="1" applyBorder="1" applyAlignment="1">
      <alignment horizontal="center"/>
    </xf>
    <xf numFmtId="166" fontId="4" fillId="0" borderId="4" xfId="0" applyNumberFormat="1" applyFont="1" applyBorder="1" applyAlignment="1">
      <alignment horizontal="center"/>
    </xf>
    <xf numFmtId="166" fontId="4" fillId="9" borderId="14" xfId="0" applyNumberFormat="1" applyFont="1" applyFill="1" applyBorder="1"/>
    <xf numFmtId="167" fontId="4" fillId="4" borderId="0" xfId="0" applyNumberFormat="1" applyFont="1" applyFill="1" applyAlignment="1">
      <alignment horizontal="center"/>
    </xf>
    <xf numFmtId="167" fontId="4" fillId="3" borderId="0" xfId="0" applyNumberFormat="1" applyFont="1" applyFill="1" applyAlignment="1">
      <alignment horizontal="center"/>
    </xf>
    <xf numFmtId="168" fontId="4" fillId="3" borderId="0" xfId="0" applyNumberFormat="1" applyFont="1" applyFill="1" applyAlignment="1">
      <alignment horizontal="center"/>
    </xf>
    <xf numFmtId="168" fontId="4" fillId="4" borderId="0" xfId="0" applyNumberFormat="1" applyFont="1" applyFill="1" applyAlignment="1">
      <alignment horizontal="center"/>
    </xf>
    <xf numFmtId="166" fontId="5" fillId="2" borderId="1" xfId="1" applyNumberFormat="1" applyFont="1" applyAlignment="1" applyProtection="1">
      <alignment horizontal="center"/>
      <protection locked="0"/>
    </xf>
    <xf numFmtId="0" fontId="4" fillId="9" borderId="0" xfId="0" applyFont="1" applyFill="1" applyAlignment="1">
      <alignment horizontal="left"/>
    </xf>
    <xf numFmtId="0" fontId="0" fillId="8" borderId="0" xfId="0" applyFill="1"/>
    <xf numFmtId="0" fontId="0" fillId="9" borderId="9" xfId="0" applyFill="1" applyBorder="1"/>
    <xf numFmtId="0" fontId="0" fillId="9" borderId="10" xfId="0" applyFill="1" applyBorder="1"/>
    <xf numFmtId="0" fontId="0" fillId="9" borderId="8" xfId="0" applyFill="1" applyBorder="1"/>
    <xf numFmtId="0" fontId="0" fillId="9" borderId="12" xfId="0" applyFill="1" applyBorder="1"/>
    <xf numFmtId="0" fontId="0" fillId="9" borderId="11" xfId="0" applyFill="1" applyBorder="1"/>
    <xf numFmtId="0" fontId="0" fillId="9" borderId="0" xfId="0" applyFill="1"/>
    <xf numFmtId="0" fontId="0" fillId="9" borderId="13" xfId="0" applyFill="1" applyBorder="1"/>
    <xf numFmtId="0" fontId="0" fillId="9" borderId="14" xfId="0" applyFill="1" applyBorder="1"/>
    <xf numFmtId="0" fontId="0" fillId="9" borderId="15" xfId="0" applyFill="1" applyBorder="1"/>
    <xf numFmtId="2" fontId="4" fillId="9" borderId="9" xfId="0" applyNumberFormat="1" applyFont="1" applyFill="1" applyBorder="1" applyAlignment="1">
      <alignment horizontal="center"/>
    </xf>
    <xf numFmtId="164" fontId="4" fillId="4" borderId="0" xfId="0" applyNumberFormat="1" applyFont="1" applyFill="1" applyAlignment="1">
      <alignment horizontal="center"/>
    </xf>
    <xf numFmtId="165" fontId="4" fillId="9" borderId="0" xfId="0" applyNumberFormat="1" applyFont="1" applyFill="1" applyAlignment="1">
      <alignment horizontal="center"/>
    </xf>
    <xf numFmtId="164" fontId="4" fillId="3" borderId="0" xfId="0" applyNumberFormat="1" applyFont="1" applyFill="1" applyAlignment="1">
      <alignment horizontal="center"/>
    </xf>
    <xf numFmtId="169" fontId="5" fillId="2" borderId="1" xfId="1" applyNumberFormat="1" applyFont="1" applyAlignment="1" applyProtection="1">
      <alignment horizontal="center"/>
      <protection locked="0"/>
    </xf>
    <xf numFmtId="165" fontId="4" fillId="4" borderId="0" xfId="0" applyNumberFormat="1" applyFont="1" applyFill="1" applyAlignment="1">
      <alignment horizontal="center"/>
    </xf>
    <xf numFmtId="167" fontId="4" fillId="5" borderId="0" xfId="0" applyNumberFormat="1" applyFont="1" applyFill="1" applyAlignment="1">
      <alignment horizontal="center"/>
    </xf>
    <xf numFmtId="0" fontId="7" fillId="9" borderId="0" xfId="2" applyFont="1" applyFill="1" applyBorder="1"/>
    <xf numFmtId="0" fontId="7" fillId="7" borderId="0" xfId="0" applyFont="1" applyFill="1" applyAlignment="1" applyProtection="1">
      <alignment horizontal="center" vertical="center" wrapText="1"/>
      <protection locked="0"/>
    </xf>
    <xf numFmtId="0" fontId="7" fillId="9" borderId="0" xfId="0" applyFont="1" applyFill="1" applyAlignment="1" applyProtection="1">
      <alignment horizontal="center" vertical="center" wrapText="1"/>
      <protection locked="0"/>
    </xf>
    <xf numFmtId="0" fontId="0" fillId="9" borderId="0" xfId="0" applyFill="1" applyProtection="1">
      <protection locked="0"/>
    </xf>
    <xf numFmtId="166" fontId="4" fillId="8" borderId="31" xfId="0" applyNumberFormat="1" applyFont="1" applyFill="1" applyBorder="1" applyAlignment="1" applyProtection="1">
      <alignment horizontal="center"/>
      <protection locked="0"/>
    </xf>
    <xf numFmtId="170" fontId="4" fillId="5" borderId="0" xfId="3" applyNumberFormat="1" applyFont="1" applyFill="1" applyBorder="1" applyAlignment="1">
      <alignment horizontal="center"/>
    </xf>
    <xf numFmtId="171" fontId="4" fillId="5" borderId="0" xfId="0" applyNumberFormat="1" applyFont="1" applyFill="1" applyAlignment="1">
      <alignment horizontal="center"/>
    </xf>
    <xf numFmtId="170" fontId="4" fillId="4" borderId="0" xfId="3" applyNumberFormat="1" applyFont="1" applyFill="1" applyBorder="1" applyAlignment="1">
      <alignment horizontal="center"/>
    </xf>
    <xf numFmtId="170" fontId="4" fillId="3" borderId="0" xfId="3" applyNumberFormat="1" applyFont="1" applyFill="1" applyBorder="1" applyAlignment="1">
      <alignment horizontal="center"/>
    </xf>
    <xf numFmtId="10" fontId="4" fillId="9" borderId="0" xfId="3" applyNumberFormat="1" applyFont="1" applyFill="1" applyBorder="1"/>
    <xf numFmtId="2" fontId="4" fillId="4" borderId="0" xfId="3" applyNumberFormat="1" applyFont="1" applyFill="1" applyBorder="1" applyAlignment="1">
      <alignment horizontal="center"/>
    </xf>
    <xf numFmtId="2" fontId="4" fillId="3" borderId="0" xfId="3" applyNumberFormat="1" applyFont="1" applyFill="1" applyBorder="1" applyAlignment="1">
      <alignment horizontal="center"/>
    </xf>
    <xf numFmtId="2" fontId="4" fillId="8" borderId="31" xfId="0" applyNumberFormat="1" applyFont="1" applyFill="1" applyBorder="1" applyAlignment="1" applyProtection="1">
      <alignment horizontal="center"/>
      <protection locked="0"/>
    </xf>
    <xf numFmtId="0" fontId="9" fillId="8" borderId="31" xfId="0" applyFont="1" applyFill="1" applyBorder="1" applyAlignment="1">
      <alignment horizontal="center"/>
    </xf>
    <xf numFmtId="2" fontId="9" fillId="8" borderId="31" xfId="0" applyNumberFormat="1" applyFont="1" applyFill="1" applyBorder="1" applyAlignment="1" applyProtection="1">
      <alignment horizontal="center"/>
      <protection locked="0"/>
    </xf>
    <xf numFmtId="0" fontId="10" fillId="11" borderId="0" xfId="0" applyFont="1" applyFill="1" applyAlignment="1">
      <alignment horizontal="left" vertical="top" wrapText="1"/>
    </xf>
    <xf numFmtId="0" fontId="10" fillId="11" borderId="0" xfId="0" applyFont="1" applyFill="1" applyAlignment="1">
      <alignment horizontal="left" vertical="top"/>
    </xf>
    <xf numFmtId="0" fontId="7" fillId="11" borderId="20" xfId="0" applyFont="1" applyFill="1" applyBorder="1" applyAlignment="1">
      <alignment horizontal="center"/>
    </xf>
    <xf numFmtId="0" fontId="7" fillId="11" borderId="0" xfId="0" applyFont="1" applyFill="1" applyAlignment="1">
      <alignment horizontal="center"/>
    </xf>
    <xf numFmtId="0" fontId="14" fillId="12" borderId="0" xfId="0" applyFont="1" applyFill="1" applyAlignment="1">
      <alignment horizontal="center" vertical="center"/>
    </xf>
    <xf numFmtId="0" fontId="11" fillId="11" borderId="0" xfId="0" applyFont="1" applyFill="1" applyAlignment="1">
      <alignment horizontal="left"/>
    </xf>
    <xf numFmtId="0" fontId="10" fillId="11" borderId="0" xfId="0" applyFont="1" applyFill="1" applyAlignment="1">
      <alignment horizontal="left"/>
    </xf>
    <xf numFmtId="0" fontId="10" fillId="11" borderId="36" xfId="0" applyFont="1" applyFill="1" applyBorder="1" applyAlignment="1">
      <alignment horizontal="left"/>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11" borderId="40" xfId="0" applyFont="1" applyFill="1" applyBorder="1" applyAlignment="1">
      <alignment horizontal="center"/>
    </xf>
    <xf numFmtId="0" fontId="7" fillId="11" borderId="41" xfId="0" applyFont="1" applyFill="1" applyBorder="1" applyAlignment="1">
      <alignment horizontal="center"/>
    </xf>
    <xf numFmtId="0" fontId="6" fillId="10" borderId="28" xfId="0" applyFont="1" applyFill="1" applyBorder="1" applyAlignment="1">
      <alignment horizontal="center"/>
    </xf>
    <xf numFmtId="0" fontId="6" fillId="10" borderId="29" xfId="0" applyFont="1" applyFill="1" applyBorder="1" applyAlignment="1">
      <alignment horizontal="center"/>
    </xf>
    <xf numFmtId="0" fontId="6" fillId="10" borderId="30" xfId="0" applyFont="1" applyFill="1" applyBorder="1" applyAlignment="1">
      <alignment horizontal="center"/>
    </xf>
    <xf numFmtId="0" fontId="4" fillId="0" borderId="3" xfId="0" applyFont="1" applyBorder="1" applyAlignment="1">
      <alignment horizontal="center" wrapText="1"/>
    </xf>
    <xf numFmtId="0" fontId="4" fillId="8" borderId="3" xfId="0" applyFont="1" applyFill="1" applyBorder="1" applyAlignment="1">
      <alignment horizontal="center" vertical="center" wrapText="1"/>
    </xf>
    <xf numFmtId="0" fontId="4" fillId="8" borderId="3" xfId="0" applyFont="1" applyFill="1" applyBorder="1" applyAlignment="1">
      <alignment horizontal="center" vertical="center"/>
    </xf>
    <xf numFmtId="0" fontId="16" fillId="0" borderId="3" xfId="0" applyFont="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center" vertical="center" wrapText="1"/>
    </xf>
    <xf numFmtId="0" fontId="4" fillId="0" borderId="7" xfId="0" applyFont="1" applyBorder="1" applyAlignment="1">
      <alignment horizontal="center" wrapText="1"/>
    </xf>
    <xf numFmtId="0" fontId="6" fillId="10" borderId="28" xfId="0" applyFont="1" applyFill="1" applyBorder="1" applyAlignment="1">
      <alignment horizontal="center" wrapText="1"/>
    </xf>
    <xf numFmtId="0" fontId="6" fillId="10" borderId="29" xfId="0" applyFont="1" applyFill="1" applyBorder="1" applyAlignment="1">
      <alignment horizontal="center" wrapText="1"/>
    </xf>
    <xf numFmtId="0" fontId="6" fillId="10" borderId="30" xfId="0" applyFont="1" applyFill="1" applyBorder="1" applyAlignment="1">
      <alignment horizontal="center" wrapText="1"/>
    </xf>
    <xf numFmtId="0" fontId="6" fillId="10" borderId="25" xfId="0" applyFont="1" applyFill="1" applyBorder="1" applyAlignment="1">
      <alignment horizontal="center"/>
    </xf>
    <xf numFmtId="0" fontId="6" fillId="10" borderId="26" xfId="0" applyFont="1" applyFill="1" applyBorder="1" applyAlignment="1">
      <alignment horizontal="center"/>
    </xf>
    <xf numFmtId="0" fontId="6" fillId="10" borderId="27" xfId="0" applyFont="1" applyFill="1" applyBorder="1" applyAlignment="1">
      <alignment horizontal="center"/>
    </xf>
    <xf numFmtId="0" fontId="6" fillId="10" borderId="37" xfId="0" applyFont="1" applyFill="1" applyBorder="1" applyAlignment="1">
      <alignment horizontal="center"/>
    </xf>
    <xf numFmtId="0" fontId="6" fillId="10" borderId="38" xfId="0" applyFont="1" applyFill="1" applyBorder="1" applyAlignment="1">
      <alignment horizontal="center"/>
    </xf>
    <xf numFmtId="0" fontId="6" fillId="10" borderId="39" xfId="0" applyFont="1" applyFill="1" applyBorder="1" applyAlignment="1">
      <alignment horizontal="center"/>
    </xf>
    <xf numFmtId="0" fontId="0" fillId="8" borderId="0" xfId="0" applyFill="1" applyAlignment="1">
      <alignment vertical="top" wrapText="1"/>
    </xf>
  </cellXfs>
  <cellStyles count="4">
    <cellStyle name="Entrada" xfId="1" builtinId="20"/>
    <cellStyle name="Normal" xfId="0" builtinId="0"/>
    <cellStyle name="Porcentaje" xfId="3" builtinId="5"/>
    <cellStyle name="Título 3" xfId="2" builtinId="18"/>
  </cellStyles>
  <dxfs count="6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184059"/>
      <color rgb="FF7D7F43"/>
      <color rgb="FF193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sz="2000"/>
              <a:t>Gráfico de calibración de caudal</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title>
    <c:autoTitleDeleted val="0"/>
    <c:plotArea>
      <c:layout/>
      <c:scatterChart>
        <c:scatterStyle val="lineMarker"/>
        <c:varyColors val="0"/>
        <c:ser>
          <c:idx val="3"/>
          <c:order val="0"/>
          <c:tx>
            <c:strRef>
              <c:f>Observaciones!$H$5</c:f>
              <c:strCache>
                <c:ptCount val="1"/>
                <c:pt idx="0">
                  <c:v>Caudal observado - Qobs (mm)</c:v>
                </c:pt>
              </c:strCache>
            </c:strRef>
          </c:tx>
          <c:spPr>
            <a:ln w="12700" cap="rnd">
              <a:noFill/>
              <a:round/>
            </a:ln>
            <a:effectLst/>
          </c:spPr>
          <c:marker>
            <c:symbol val="circle"/>
            <c:size val="2"/>
            <c:spPr>
              <a:solidFill>
                <a:schemeClr val="tx1"/>
              </a:solidFill>
              <a:ln w="12700">
                <a:noFill/>
              </a:ln>
              <a:effectLst/>
            </c:spPr>
          </c:marker>
          <c:xVal>
            <c:strRef>
              <c:f>Observaciones!$C:$C</c:f>
              <c:strCache>
                <c:ptCount val="735"/>
                <c:pt idx="2">
                  <c:v>Observaciones</c:v>
                </c:pt>
                <c:pt idx="4">
                  <c:v>Día</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pt idx="53">
                  <c:v>49</c:v>
                </c:pt>
                <c:pt idx="54">
                  <c:v>50</c:v>
                </c:pt>
                <c:pt idx="55">
                  <c:v>51</c:v>
                </c:pt>
                <c:pt idx="56">
                  <c:v>52</c:v>
                </c:pt>
                <c:pt idx="57">
                  <c:v>53</c:v>
                </c:pt>
                <c:pt idx="58">
                  <c:v>54</c:v>
                </c:pt>
                <c:pt idx="59">
                  <c:v>55</c:v>
                </c:pt>
                <c:pt idx="60">
                  <c:v>56</c:v>
                </c:pt>
                <c:pt idx="61">
                  <c:v>57</c:v>
                </c:pt>
                <c:pt idx="62">
                  <c:v>58</c:v>
                </c:pt>
                <c:pt idx="63">
                  <c:v>59</c:v>
                </c:pt>
                <c:pt idx="64">
                  <c:v>60</c:v>
                </c:pt>
                <c:pt idx="65">
                  <c:v>61</c:v>
                </c:pt>
                <c:pt idx="66">
                  <c:v>62</c:v>
                </c:pt>
                <c:pt idx="67">
                  <c:v>63</c:v>
                </c:pt>
                <c:pt idx="68">
                  <c:v>64</c:v>
                </c:pt>
                <c:pt idx="69">
                  <c:v>65</c:v>
                </c:pt>
                <c:pt idx="70">
                  <c:v>66</c:v>
                </c:pt>
                <c:pt idx="71">
                  <c:v>67</c:v>
                </c:pt>
                <c:pt idx="72">
                  <c:v>68</c:v>
                </c:pt>
                <c:pt idx="73">
                  <c:v>69</c:v>
                </c:pt>
                <c:pt idx="74">
                  <c:v>70</c:v>
                </c:pt>
                <c:pt idx="75">
                  <c:v>71</c:v>
                </c:pt>
                <c:pt idx="76">
                  <c:v>72</c:v>
                </c:pt>
                <c:pt idx="77">
                  <c:v>73</c:v>
                </c:pt>
                <c:pt idx="78">
                  <c:v>74</c:v>
                </c:pt>
                <c:pt idx="79">
                  <c:v>75</c:v>
                </c:pt>
                <c:pt idx="80">
                  <c:v>76</c:v>
                </c:pt>
                <c:pt idx="81">
                  <c:v>77</c:v>
                </c:pt>
                <c:pt idx="82">
                  <c:v>78</c:v>
                </c:pt>
                <c:pt idx="83">
                  <c:v>79</c:v>
                </c:pt>
                <c:pt idx="84">
                  <c:v>80</c:v>
                </c:pt>
                <c:pt idx="85">
                  <c:v>81</c:v>
                </c:pt>
                <c:pt idx="86">
                  <c:v>82</c:v>
                </c:pt>
                <c:pt idx="87">
                  <c:v>83</c:v>
                </c:pt>
                <c:pt idx="88">
                  <c:v>84</c:v>
                </c:pt>
                <c:pt idx="89">
                  <c:v>85</c:v>
                </c:pt>
                <c:pt idx="90">
                  <c:v>86</c:v>
                </c:pt>
                <c:pt idx="91">
                  <c:v>87</c:v>
                </c:pt>
                <c:pt idx="92">
                  <c:v>88</c:v>
                </c:pt>
                <c:pt idx="93">
                  <c:v>89</c:v>
                </c:pt>
                <c:pt idx="94">
                  <c:v>90</c:v>
                </c:pt>
                <c:pt idx="95">
                  <c:v>91</c:v>
                </c:pt>
                <c:pt idx="96">
                  <c:v>92</c:v>
                </c:pt>
                <c:pt idx="97">
                  <c:v>93</c:v>
                </c:pt>
                <c:pt idx="98">
                  <c:v>94</c:v>
                </c:pt>
                <c:pt idx="99">
                  <c:v>95</c:v>
                </c:pt>
                <c:pt idx="100">
                  <c:v>96</c:v>
                </c:pt>
                <c:pt idx="101">
                  <c:v>97</c:v>
                </c:pt>
                <c:pt idx="102">
                  <c:v>98</c:v>
                </c:pt>
                <c:pt idx="103">
                  <c:v>99</c:v>
                </c:pt>
                <c:pt idx="104">
                  <c:v>100</c:v>
                </c:pt>
                <c:pt idx="105">
                  <c:v>101</c:v>
                </c:pt>
                <c:pt idx="106">
                  <c:v>102</c:v>
                </c:pt>
                <c:pt idx="107">
                  <c:v>103</c:v>
                </c:pt>
                <c:pt idx="108">
                  <c:v>104</c:v>
                </c:pt>
                <c:pt idx="109">
                  <c:v>105</c:v>
                </c:pt>
                <c:pt idx="110">
                  <c:v>106</c:v>
                </c:pt>
                <c:pt idx="111">
                  <c:v>107</c:v>
                </c:pt>
                <c:pt idx="112">
                  <c:v>108</c:v>
                </c:pt>
                <c:pt idx="113">
                  <c:v>109</c:v>
                </c:pt>
                <c:pt idx="114">
                  <c:v>110</c:v>
                </c:pt>
                <c:pt idx="115">
                  <c:v>111</c:v>
                </c:pt>
                <c:pt idx="116">
                  <c:v>112</c:v>
                </c:pt>
                <c:pt idx="117">
                  <c:v>113</c:v>
                </c:pt>
                <c:pt idx="118">
                  <c:v>114</c:v>
                </c:pt>
                <c:pt idx="119">
                  <c:v>115</c:v>
                </c:pt>
                <c:pt idx="120">
                  <c:v>116</c:v>
                </c:pt>
                <c:pt idx="121">
                  <c:v>117</c:v>
                </c:pt>
                <c:pt idx="122">
                  <c:v>118</c:v>
                </c:pt>
                <c:pt idx="123">
                  <c:v>119</c:v>
                </c:pt>
                <c:pt idx="124">
                  <c:v>120</c:v>
                </c:pt>
                <c:pt idx="125">
                  <c:v>121</c:v>
                </c:pt>
                <c:pt idx="126">
                  <c:v>122</c:v>
                </c:pt>
                <c:pt idx="127">
                  <c:v>123</c:v>
                </c:pt>
                <c:pt idx="128">
                  <c:v>124</c:v>
                </c:pt>
                <c:pt idx="129">
                  <c:v>125</c:v>
                </c:pt>
                <c:pt idx="130">
                  <c:v>126</c:v>
                </c:pt>
                <c:pt idx="131">
                  <c:v>127</c:v>
                </c:pt>
                <c:pt idx="132">
                  <c:v>128</c:v>
                </c:pt>
                <c:pt idx="133">
                  <c:v>129</c:v>
                </c:pt>
                <c:pt idx="134">
                  <c:v>130</c:v>
                </c:pt>
                <c:pt idx="135">
                  <c:v>131</c:v>
                </c:pt>
                <c:pt idx="136">
                  <c:v>132</c:v>
                </c:pt>
                <c:pt idx="137">
                  <c:v>133</c:v>
                </c:pt>
                <c:pt idx="138">
                  <c:v>134</c:v>
                </c:pt>
                <c:pt idx="139">
                  <c:v>135</c:v>
                </c:pt>
                <c:pt idx="140">
                  <c:v>136</c:v>
                </c:pt>
                <c:pt idx="141">
                  <c:v>137</c:v>
                </c:pt>
                <c:pt idx="142">
                  <c:v>138</c:v>
                </c:pt>
                <c:pt idx="143">
                  <c:v>139</c:v>
                </c:pt>
                <c:pt idx="144">
                  <c:v>140</c:v>
                </c:pt>
                <c:pt idx="145">
                  <c:v>141</c:v>
                </c:pt>
                <c:pt idx="146">
                  <c:v>142</c:v>
                </c:pt>
                <c:pt idx="147">
                  <c:v>143</c:v>
                </c:pt>
                <c:pt idx="148">
                  <c:v>144</c:v>
                </c:pt>
                <c:pt idx="149">
                  <c:v>145</c:v>
                </c:pt>
                <c:pt idx="150">
                  <c:v>146</c:v>
                </c:pt>
                <c:pt idx="151">
                  <c:v>147</c:v>
                </c:pt>
                <c:pt idx="152">
                  <c:v>148</c:v>
                </c:pt>
                <c:pt idx="153">
                  <c:v>149</c:v>
                </c:pt>
                <c:pt idx="154">
                  <c:v>150</c:v>
                </c:pt>
                <c:pt idx="155">
                  <c:v>151</c:v>
                </c:pt>
                <c:pt idx="156">
                  <c:v>152</c:v>
                </c:pt>
                <c:pt idx="157">
                  <c:v>153</c:v>
                </c:pt>
                <c:pt idx="158">
                  <c:v>154</c:v>
                </c:pt>
                <c:pt idx="159">
                  <c:v>155</c:v>
                </c:pt>
                <c:pt idx="160">
                  <c:v>156</c:v>
                </c:pt>
                <c:pt idx="161">
                  <c:v>157</c:v>
                </c:pt>
                <c:pt idx="162">
                  <c:v>158</c:v>
                </c:pt>
                <c:pt idx="163">
                  <c:v>159</c:v>
                </c:pt>
                <c:pt idx="164">
                  <c:v>160</c:v>
                </c:pt>
                <c:pt idx="165">
                  <c:v>161</c:v>
                </c:pt>
                <c:pt idx="166">
                  <c:v>162</c:v>
                </c:pt>
                <c:pt idx="167">
                  <c:v>163</c:v>
                </c:pt>
                <c:pt idx="168">
                  <c:v>164</c:v>
                </c:pt>
                <c:pt idx="169">
                  <c:v>165</c:v>
                </c:pt>
                <c:pt idx="170">
                  <c:v>166</c:v>
                </c:pt>
                <c:pt idx="171">
                  <c:v>167</c:v>
                </c:pt>
                <c:pt idx="172">
                  <c:v>168</c:v>
                </c:pt>
                <c:pt idx="173">
                  <c:v>169</c:v>
                </c:pt>
                <c:pt idx="174">
                  <c:v>170</c:v>
                </c:pt>
                <c:pt idx="175">
                  <c:v>171</c:v>
                </c:pt>
                <c:pt idx="176">
                  <c:v>172</c:v>
                </c:pt>
                <c:pt idx="177">
                  <c:v>173</c:v>
                </c:pt>
                <c:pt idx="178">
                  <c:v>174</c:v>
                </c:pt>
                <c:pt idx="179">
                  <c:v>175</c:v>
                </c:pt>
                <c:pt idx="180">
                  <c:v>176</c:v>
                </c:pt>
                <c:pt idx="181">
                  <c:v>177</c:v>
                </c:pt>
                <c:pt idx="182">
                  <c:v>178</c:v>
                </c:pt>
                <c:pt idx="183">
                  <c:v>179</c:v>
                </c:pt>
                <c:pt idx="184">
                  <c:v>180</c:v>
                </c:pt>
                <c:pt idx="185">
                  <c:v>181</c:v>
                </c:pt>
                <c:pt idx="186">
                  <c:v>182</c:v>
                </c:pt>
                <c:pt idx="187">
                  <c:v>183</c:v>
                </c:pt>
                <c:pt idx="188">
                  <c:v>184</c:v>
                </c:pt>
                <c:pt idx="189">
                  <c:v>185</c:v>
                </c:pt>
                <c:pt idx="190">
                  <c:v>186</c:v>
                </c:pt>
                <c:pt idx="191">
                  <c:v>187</c:v>
                </c:pt>
                <c:pt idx="192">
                  <c:v>188</c:v>
                </c:pt>
                <c:pt idx="193">
                  <c:v>189</c:v>
                </c:pt>
                <c:pt idx="194">
                  <c:v>190</c:v>
                </c:pt>
                <c:pt idx="195">
                  <c:v>191</c:v>
                </c:pt>
                <c:pt idx="196">
                  <c:v>192</c:v>
                </c:pt>
                <c:pt idx="197">
                  <c:v>193</c:v>
                </c:pt>
                <c:pt idx="198">
                  <c:v>194</c:v>
                </c:pt>
                <c:pt idx="199">
                  <c:v>195</c:v>
                </c:pt>
                <c:pt idx="200">
                  <c:v>196</c:v>
                </c:pt>
                <c:pt idx="201">
                  <c:v>197</c:v>
                </c:pt>
                <c:pt idx="202">
                  <c:v>198</c:v>
                </c:pt>
                <c:pt idx="203">
                  <c:v>199</c:v>
                </c:pt>
                <c:pt idx="204">
                  <c:v>200</c:v>
                </c:pt>
                <c:pt idx="205">
                  <c:v>201</c:v>
                </c:pt>
                <c:pt idx="206">
                  <c:v>202</c:v>
                </c:pt>
                <c:pt idx="207">
                  <c:v>203</c:v>
                </c:pt>
                <c:pt idx="208">
                  <c:v>204</c:v>
                </c:pt>
                <c:pt idx="209">
                  <c:v>205</c:v>
                </c:pt>
                <c:pt idx="210">
                  <c:v>206</c:v>
                </c:pt>
                <c:pt idx="211">
                  <c:v>207</c:v>
                </c:pt>
                <c:pt idx="212">
                  <c:v>208</c:v>
                </c:pt>
                <c:pt idx="213">
                  <c:v>209</c:v>
                </c:pt>
                <c:pt idx="214">
                  <c:v>210</c:v>
                </c:pt>
                <c:pt idx="215">
                  <c:v>211</c:v>
                </c:pt>
                <c:pt idx="216">
                  <c:v>212</c:v>
                </c:pt>
                <c:pt idx="217">
                  <c:v>213</c:v>
                </c:pt>
                <c:pt idx="218">
                  <c:v>214</c:v>
                </c:pt>
                <c:pt idx="219">
                  <c:v>215</c:v>
                </c:pt>
                <c:pt idx="220">
                  <c:v>216</c:v>
                </c:pt>
                <c:pt idx="221">
                  <c:v>217</c:v>
                </c:pt>
                <c:pt idx="222">
                  <c:v>218</c:v>
                </c:pt>
                <c:pt idx="223">
                  <c:v>219</c:v>
                </c:pt>
                <c:pt idx="224">
                  <c:v>220</c:v>
                </c:pt>
                <c:pt idx="225">
                  <c:v>221</c:v>
                </c:pt>
                <c:pt idx="226">
                  <c:v>222</c:v>
                </c:pt>
                <c:pt idx="227">
                  <c:v>223</c:v>
                </c:pt>
                <c:pt idx="228">
                  <c:v>224</c:v>
                </c:pt>
                <c:pt idx="229">
                  <c:v>225</c:v>
                </c:pt>
                <c:pt idx="230">
                  <c:v>226</c:v>
                </c:pt>
                <c:pt idx="231">
                  <c:v>227</c:v>
                </c:pt>
                <c:pt idx="232">
                  <c:v>228</c:v>
                </c:pt>
                <c:pt idx="233">
                  <c:v>229</c:v>
                </c:pt>
                <c:pt idx="234">
                  <c:v>230</c:v>
                </c:pt>
                <c:pt idx="235">
                  <c:v>231</c:v>
                </c:pt>
                <c:pt idx="236">
                  <c:v>232</c:v>
                </c:pt>
                <c:pt idx="237">
                  <c:v>233</c:v>
                </c:pt>
                <c:pt idx="238">
                  <c:v>234</c:v>
                </c:pt>
                <c:pt idx="239">
                  <c:v>235</c:v>
                </c:pt>
                <c:pt idx="240">
                  <c:v>236</c:v>
                </c:pt>
                <c:pt idx="241">
                  <c:v>237</c:v>
                </c:pt>
                <c:pt idx="242">
                  <c:v>238</c:v>
                </c:pt>
                <c:pt idx="243">
                  <c:v>239</c:v>
                </c:pt>
                <c:pt idx="244">
                  <c:v>240</c:v>
                </c:pt>
                <c:pt idx="245">
                  <c:v>241</c:v>
                </c:pt>
                <c:pt idx="246">
                  <c:v>242</c:v>
                </c:pt>
                <c:pt idx="247">
                  <c:v>243</c:v>
                </c:pt>
                <c:pt idx="248">
                  <c:v>244</c:v>
                </c:pt>
                <c:pt idx="249">
                  <c:v>245</c:v>
                </c:pt>
                <c:pt idx="250">
                  <c:v>246</c:v>
                </c:pt>
                <c:pt idx="251">
                  <c:v>247</c:v>
                </c:pt>
                <c:pt idx="252">
                  <c:v>248</c:v>
                </c:pt>
                <c:pt idx="253">
                  <c:v>249</c:v>
                </c:pt>
                <c:pt idx="254">
                  <c:v>250</c:v>
                </c:pt>
                <c:pt idx="255">
                  <c:v>251</c:v>
                </c:pt>
                <c:pt idx="256">
                  <c:v>252</c:v>
                </c:pt>
                <c:pt idx="257">
                  <c:v>253</c:v>
                </c:pt>
                <c:pt idx="258">
                  <c:v>254</c:v>
                </c:pt>
                <c:pt idx="259">
                  <c:v>255</c:v>
                </c:pt>
                <c:pt idx="260">
                  <c:v>256</c:v>
                </c:pt>
                <c:pt idx="261">
                  <c:v>257</c:v>
                </c:pt>
                <c:pt idx="262">
                  <c:v>258</c:v>
                </c:pt>
                <c:pt idx="263">
                  <c:v>259</c:v>
                </c:pt>
                <c:pt idx="264">
                  <c:v>260</c:v>
                </c:pt>
                <c:pt idx="265">
                  <c:v>261</c:v>
                </c:pt>
                <c:pt idx="266">
                  <c:v>262</c:v>
                </c:pt>
                <c:pt idx="267">
                  <c:v>263</c:v>
                </c:pt>
                <c:pt idx="268">
                  <c:v>264</c:v>
                </c:pt>
                <c:pt idx="269">
                  <c:v>265</c:v>
                </c:pt>
                <c:pt idx="270">
                  <c:v>266</c:v>
                </c:pt>
                <c:pt idx="271">
                  <c:v>267</c:v>
                </c:pt>
                <c:pt idx="272">
                  <c:v>268</c:v>
                </c:pt>
                <c:pt idx="273">
                  <c:v>269</c:v>
                </c:pt>
                <c:pt idx="274">
                  <c:v>270</c:v>
                </c:pt>
                <c:pt idx="275">
                  <c:v>271</c:v>
                </c:pt>
                <c:pt idx="276">
                  <c:v>272</c:v>
                </c:pt>
                <c:pt idx="277">
                  <c:v>273</c:v>
                </c:pt>
                <c:pt idx="278">
                  <c:v>274</c:v>
                </c:pt>
                <c:pt idx="279">
                  <c:v>275</c:v>
                </c:pt>
                <c:pt idx="280">
                  <c:v>276</c:v>
                </c:pt>
                <c:pt idx="281">
                  <c:v>277</c:v>
                </c:pt>
                <c:pt idx="282">
                  <c:v>278</c:v>
                </c:pt>
                <c:pt idx="283">
                  <c:v>279</c:v>
                </c:pt>
                <c:pt idx="284">
                  <c:v>280</c:v>
                </c:pt>
                <c:pt idx="285">
                  <c:v>281</c:v>
                </c:pt>
                <c:pt idx="286">
                  <c:v>282</c:v>
                </c:pt>
                <c:pt idx="287">
                  <c:v>283</c:v>
                </c:pt>
                <c:pt idx="288">
                  <c:v>284</c:v>
                </c:pt>
                <c:pt idx="289">
                  <c:v>285</c:v>
                </c:pt>
                <c:pt idx="290">
                  <c:v>286</c:v>
                </c:pt>
                <c:pt idx="291">
                  <c:v>287</c:v>
                </c:pt>
                <c:pt idx="292">
                  <c:v>288</c:v>
                </c:pt>
                <c:pt idx="293">
                  <c:v>289</c:v>
                </c:pt>
                <c:pt idx="294">
                  <c:v>290</c:v>
                </c:pt>
                <c:pt idx="295">
                  <c:v>291</c:v>
                </c:pt>
                <c:pt idx="296">
                  <c:v>292</c:v>
                </c:pt>
                <c:pt idx="297">
                  <c:v>293</c:v>
                </c:pt>
                <c:pt idx="298">
                  <c:v>294</c:v>
                </c:pt>
                <c:pt idx="299">
                  <c:v>295</c:v>
                </c:pt>
                <c:pt idx="300">
                  <c:v>296</c:v>
                </c:pt>
                <c:pt idx="301">
                  <c:v>297</c:v>
                </c:pt>
                <c:pt idx="302">
                  <c:v>298</c:v>
                </c:pt>
                <c:pt idx="303">
                  <c:v>299</c:v>
                </c:pt>
                <c:pt idx="304">
                  <c:v>300</c:v>
                </c:pt>
                <c:pt idx="305">
                  <c:v>301</c:v>
                </c:pt>
                <c:pt idx="306">
                  <c:v>302</c:v>
                </c:pt>
                <c:pt idx="307">
                  <c:v>303</c:v>
                </c:pt>
                <c:pt idx="308">
                  <c:v>304</c:v>
                </c:pt>
                <c:pt idx="309">
                  <c:v>305</c:v>
                </c:pt>
                <c:pt idx="310">
                  <c:v>306</c:v>
                </c:pt>
                <c:pt idx="311">
                  <c:v>307</c:v>
                </c:pt>
                <c:pt idx="312">
                  <c:v>308</c:v>
                </c:pt>
                <c:pt idx="313">
                  <c:v>309</c:v>
                </c:pt>
                <c:pt idx="314">
                  <c:v>310</c:v>
                </c:pt>
                <c:pt idx="315">
                  <c:v>311</c:v>
                </c:pt>
                <c:pt idx="316">
                  <c:v>312</c:v>
                </c:pt>
                <c:pt idx="317">
                  <c:v>313</c:v>
                </c:pt>
                <c:pt idx="318">
                  <c:v>314</c:v>
                </c:pt>
                <c:pt idx="319">
                  <c:v>315</c:v>
                </c:pt>
                <c:pt idx="320">
                  <c:v>316</c:v>
                </c:pt>
                <c:pt idx="321">
                  <c:v>317</c:v>
                </c:pt>
                <c:pt idx="322">
                  <c:v>318</c:v>
                </c:pt>
                <c:pt idx="323">
                  <c:v>319</c:v>
                </c:pt>
                <c:pt idx="324">
                  <c:v>320</c:v>
                </c:pt>
                <c:pt idx="325">
                  <c:v>321</c:v>
                </c:pt>
                <c:pt idx="326">
                  <c:v>322</c:v>
                </c:pt>
                <c:pt idx="327">
                  <c:v>323</c:v>
                </c:pt>
                <c:pt idx="328">
                  <c:v>324</c:v>
                </c:pt>
                <c:pt idx="329">
                  <c:v>325</c:v>
                </c:pt>
                <c:pt idx="330">
                  <c:v>326</c:v>
                </c:pt>
                <c:pt idx="331">
                  <c:v>327</c:v>
                </c:pt>
                <c:pt idx="332">
                  <c:v>328</c:v>
                </c:pt>
                <c:pt idx="333">
                  <c:v>329</c:v>
                </c:pt>
                <c:pt idx="334">
                  <c:v>330</c:v>
                </c:pt>
                <c:pt idx="335">
                  <c:v>331</c:v>
                </c:pt>
                <c:pt idx="336">
                  <c:v>332</c:v>
                </c:pt>
                <c:pt idx="337">
                  <c:v>333</c:v>
                </c:pt>
                <c:pt idx="338">
                  <c:v>334</c:v>
                </c:pt>
                <c:pt idx="339">
                  <c:v>335</c:v>
                </c:pt>
                <c:pt idx="340">
                  <c:v>336</c:v>
                </c:pt>
                <c:pt idx="341">
                  <c:v>337</c:v>
                </c:pt>
                <c:pt idx="342">
                  <c:v>338</c:v>
                </c:pt>
                <c:pt idx="343">
                  <c:v>339</c:v>
                </c:pt>
                <c:pt idx="344">
                  <c:v>340</c:v>
                </c:pt>
                <c:pt idx="345">
                  <c:v>341</c:v>
                </c:pt>
                <c:pt idx="346">
                  <c:v>342</c:v>
                </c:pt>
                <c:pt idx="347">
                  <c:v>343</c:v>
                </c:pt>
                <c:pt idx="348">
                  <c:v>344</c:v>
                </c:pt>
                <c:pt idx="349">
                  <c:v>345</c:v>
                </c:pt>
                <c:pt idx="350">
                  <c:v>346</c:v>
                </c:pt>
                <c:pt idx="351">
                  <c:v>347</c:v>
                </c:pt>
                <c:pt idx="352">
                  <c:v>348</c:v>
                </c:pt>
                <c:pt idx="353">
                  <c:v>349</c:v>
                </c:pt>
                <c:pt idx="354">
                  <c:v>350</c:v>
                </c:pt>
                <c:pt idx="355">
                  <c:v>351</c:v>
                </c:pt>
                <c:pt idx="356">
                  <c:v>352</c:v>
                </c:pt>
                <c:pt idx="357">
                  <c:v>353</c:v>
                </c:pt>
                <c:pt idx="358">
                  <c:v>354</c:v>
                </c:pt>
                <c:pt idx="359">
                  <c:v>355</c:v>
                </c:pt>
                <c:pt idx="360">
                  <c:v>356</c:v>
                </c:pt>
                <c:pt idx="361">
                  <c:v>357</c:v>
                </c:pt>
                <c:pt idx="362">
                  <c:v>358</c:v>
                </c:pt>
                <c:pt idx="363">
                  <c:v>359</c:v>
                </c:pt>
                <c:pt idx="364">
                  <c:v>360</c:v>
                </c:pt>
                <c:pt idx="365">
                  <c:v>361</c:v>
                </c:pt>
                <c:pt idx="366">
                  <c:v>362</c:v>
                </c:pt>
                <c:pt idx="367">
                  <c:v>363</c:v>
                </c:pt>
                <c:pt idx="368">
                  <c:v>364</c:v>
                </c:pt>
                <c:pt idx="369">
                  <c:v>365</c:v>
                </c:pt>
                <c:pt idx="370">
                  <c:v>366</c:v>
                </c:pt>
                <c:pt idx="371">
                  <c:v>367</c:v>
                </c:pt>
                <c:pt idx="372">
                  <c:v>368</c:v>
                </c:pt>
                <c:pt idx="373">
                  <c:v>369</c:v>
                </c:pt>
                <c:pt idx="374">
                  <c:v>370</c:v>
                </c:pt>
                <c:pt idx="375">
                  <c:v>371</c:v>
                </c:pt>
                <c:pt idx="376">
                  <c:v>372</c:v>
                </c:pt>
                <c:pt idx="377">
                  <c:v>373</c:v>
                </c:pt>
                <c:pt idx="378">
                  <c:v>374</c:v>
                </c:pt>
                <c:pt idx="379">
                  <c:v>375</c:v>
                </c:pt>
                <c:pt idx="380">
                  <c:v>376</c:v>
                </c:pt>
                <c:pt idx="381">
                  <c:v>377</c:v>
                </c:pt>
                <c:pt idx="382">
                  <c:v>378</c:v>
                </c:pt>
                <c:pt idx="383">
                  <c:v>379</c:v>
                </c:pt>
                <c:pt idx="384">
                  <c:v>380</c:v>
                </c:pt>
                <c:pt idx="385">
                  <c:v>381</c:v>
                </c:pt>
                <c:pt idx="386">
                  <c:v>382</c:v>
                </c:pt>
                <c:pt idx="387">
                  <c:v>383</c:v>
                </c:pt>
                <c:pt idx="388">
                  <c:v>384</c:v>
                </c:pt>
                <c:pt idx="389">
                  <c:v>385</c:v>
                </c:pt>
                <c:pt idx="390">
                  <c:v>386</c:v>
                </c:pt>
                <c:pt idx="391">
                  <c:v>387</c:v>
                </c:pt>
                <c:pt idx="392">
                  <c:v>388</c:v>
                </c:pt>
                <c:pt idx="393">
                  <c:v>389</c:v>
                </c:pt>
                <c:pt idx="394">
                  <c:v>390</c:v>
                </c:pt>
                <c:pt idx="395">
                  <c:v>391</c:v>
                </c:pt>
                <c:pt idx="396">
                  <c:v>392</c:v>
                </c:pt>
                <c:pt idx="397">
                  <c:v>393</c:v>
                </c:pt>
                <c:pt idx="398">
                  <c:v>394</c:v>
                </c:pt>
                <c:pt idx="399">
                  <c:v>395</c:v>
                </c:pt>
                <c:pt idx="400">
                  <c:v>396</c:v>
                </c:pt>
                <c:pt idx="401">
                  <c:v>397</c:v>
                </c:pt>
                <c:pt idx="402">
                  <c:v>398</c:v>
                </c:pt>
                <c:pt idx="403">
                  <c:v>399</c:v>
                </c:pt>
                <c:pt idx="404">
                  <c:v>400</c:v>
                </c:pt>
                <c:pt idx="405">
                  <c:v>401</c:v>
                </c:pt>
                <c:pt idx="406">
                  <c:v>402</c:v>
                </c:pt>
                <c:pt idx="407">
                  <c:v>403</c:v>
                </c:pt>
                <c:pt idx="408">
                  <c:v>404</c:v>
                </c:pt>
                <c:pt idx="409">
                  <c:v>405</c:v>
                </c:pt>
                <c:pt idx="410">
                  <c:v>406</c:v>
                </c:pt>
                <c:pt idx="411">
                  <c:v>407</c:v>
                </c:pt>
                <c:pt idx="412">
                  <c:v>408</c:v>
                </c:pt>
                <c:pt idx="413">
                  <c:v>409</c:v>
                </c:pt>
                <c:pt idx="414">
                  <c:v>410</c:v>
                </c:pt>
                <c:pt idx="415">
                  <c:v>411</c:v>
                </c:pt>
                <c:pt idx="416">
                  <c:v>412</c:v>
                </c:pt>
                <c:pt idx="417">
                  <c:v>413</c:v>
                </c:pt>
                <c:pt idx="418">
                  <c:v>414</c:v>
                </c:pt>
                <c:pt idx="419">
                  <c:v>415</c:v>
                </c:pt>
                <c:pt idx="420">
                  <c:v>416</c:v>
                </c:pt>
                <c:pt idx="421">
                  <c:v>417</c:v>
                </c:pt>
                <c:pt idx="422">
                  <c:v>418</c:v>
                </c:pt>
                <c:pt idx="423">
                  <c:v>419</c:v>
                </c:pt>
                <c:pt idx="424">
                  <c:v>420</c:v>
                </c:pt>
                <c:pt idx="425">
                  <c:v>421</c:v>
                </c:pt>
                <c:pt idx="426">
                  <c:v>422</c:v>
                </c:pt>
                <c:pt idx="427">
                  <c:v>423</c:v>
                </c:pt>
                <c:pt idx="428">
                  <c:v>424</c:v>
                </c:pt>
                <c:pt idx="429">
                  <c:v>425</c:v>
                </c:pt>
                <c:pt idx="430">
                  <c:v>426</c:v>
                </c:pt>
                <c:pt idx="431">
                  <c:v>427</c:v>
                </c:pt>
                <c:pt idx="432">
                  <c:v>428</c:v>
                </c:pt>
                <c:pt idx="433">
                  <c:v>429</c:v>
                </c:pt>
                <c:pt idx="434">
                  <c:v>430</c:v>
                </c:pt>
                <c:pt idx="435">
                  <c:v>431</c:v>
                </c:pt>
                <c:pt idx="436">
                  <c:v>432</c:v>
                </c:pt>
                <c:pt idx="437">
                  <c:v>433</c:v>
                </c:pt>
                <c:pt idx="438">
                  <c:v>434</c:v>
                </c:pt>
                <c:pt idx="439">
                  <c:v>435</c:v>
                </c:pt>
                <c:pt idx="440">
                  <c:v>436</c:v>
                </c:pt>
                <c:pt idx="441">
                  <c:v>437</c:v>
                </c:pt>
                <c:pt idx="442">
                  <c:v>438</c:v>
                </c:pt>
                <c:pt idx="443">
                  <c:v>439</c:v>
                </c:pt>
                <c:pt idx="444">
                  <c:v>440</c:v>
                </c:pt>
                <c:pt idx="445">
                  <c:v>441</c:v>
                </c:pt>
                <c:pt idx="446">
                  <c:v>442</c:v>
                </c:pt>
                <c:pt idx="447">
                  <c:v>443</c:v>
                </c:pt>
                <c:pt idx="448">
                  <c:v>444</c:v>
                </c:pt>
                <c:pt idx="449">
                  <c:v>445</c:v>
                </c:pt>
                <c:pt idx="450">
                  <c:v>446</c:v>
                </c:pt>
                <c:pt idx="451">
                  <c:v>447</c:v>
                </c:pt>
                <c:pt idx="452">
                  <c:v>448</c:v>
                </c:pt>
                <c:pt idx="453">
                  <c:v>449</c:v>
                </c:pt>
                <c:pt idx="454">
                  <c:v>450</c:v>
                </c:pt>
                <c:pt idx="455">
                  <c:v>451</c:v>
                </c:pt>
                <c:pt idx="456">
                  <c:v>452</c:v>
                </c:pt>
                <c:pt idx="457">
                  <c:v>453</c:v>
                </c:pt>
                <c:pt idx="458">
                  <c:v>454</c:v>
                </c:pt>
                <c:pt idx="459">
                  <c:v>455</c:v>
                </c:pt>
                <c:pt idx="460">
                  <c:v>456</c:v>
                </c:pt>
                <c:pt idx="461">
                  <c:v>457</c:v>
                </c:pt>
                <c:pt idx="462">
                  <c:v>458</c:v>
                </c:pt>
                <c:pt idx="463">
                  <c:v>459</c:v>
                </c:pt>
                <c:pt idx="464">
                  <c:v>460</c:v>
                </c:pt>
                <c:pt idx="465">
                  <c:v>461</c:v>
                </c:pt>
                <c:pt idx="466">
                  <c:v>462</c:v>
                </c:pt>
                <c:pt idx="467">
                  <c:v>463</c:v>
                </c:pt>
                <c:pt idx="468">
                  <c:v>464</c:v>
                </c:pt>
                <c:pt idx="469">
                  <c:v>465</c:v>
                </c:pt>
                <c:pt idx="470">
                  <c:v>466</c:v>
                </c:pt>
                <c:pt idx="471">
                  <c:v>467</c:v>
                </c:pt>
                <c:pt idx="472">
                  <c:v>468</c:v>
                </c:pt>
                <c:pt idx="473">
                  <c:v>469</c:v>
                </c:pt>
                <c:pt idx="474">
                  <c:v>470</c:v>
                </c:pt>
                <c:pt idx="475">
                  <c:v>471</c:v>
                </c:pt>
                <c:pt idx="476">
                  <c:v>472</c:v>
                </c:pt>
                <c:pt idx="477">
                  <c:v>473</c:v>
                </c:pt>
                <c:pt idx="478">
                  <c:v>474</c:v>
                </c:pt>
                <c:pt idx="479">
                  <c:v>475</c:v>
                </c:pt>
                <c:pt idx="480">
                  <c:v>476</c:v>
                </c:pt>
                <c:pt idx="481">
                  <c:v>477</c:v>
                </c:pt>
                <c:pt idx="482">
                  <c:v>478</c:v>
                </c:pt>
                <c:pt idx="483">
                  <c:v>479</c:v>
                </c:pt>
                <c:pt idx="484">
                  <c:v>480</c:v>
                </c:pt>
                <c:pt idx="485">
                  <c:v>481</c:v>
                </c:pt>
                <c:pt idx="486">
                  <c:v>482</c:v>
                </c:pt>
                <c:pt idx="487">
                  <c:v>483</c:v>
                </c:pt>
                <c:pt idx="488">
                  <c:v>484</c:v>
                </c:pt>
                <c:pt idx="489">
                  <c:v>485</c:v>
                </c:pt>
                <c:pt idx="490">
                  <c:v>486</c:v>
                </c:pt>
                <c:pt idx="491">
                  <c:v>487</c:v>
                </c:pt>
                <c:pt idx="492">
                  <c:v>488</c:v>
                </c:pt>
                <c:pt idx="493">
                  <c:v>489</c:v>
                </c:pt>
                <c:pt idx="494">
                  <c:v>490</c:v>
                </c:pt>
                <c:pt idx="495">
                  <c:v>491</c:v>
                </c:pt>
                <c:pt idx="496">
                  <c:v>492</c:v>
                </c:pt>
                <c:pt idx="497">
                  <c:v>493</c:v>
                </c:pt>
                <c:pt idx="498">
                  <c:v>494</c:v>
                </c:pt>
                <c:pt idx="499">
                  <c:v>495</c:v>
                </c:pt>
                <c:pt idx="500">
                  <c:v>496</c:v>
                </c:pt>
                <c:pt idx="501">
                  <c:v>497</c:v>
                </c:pt>
                <c:pt idx="502">
                  <c:v>498</c:v>
                </c:pt>
                <c:pt idx="503">
                  <c:v>499</c:v>
                </c:pt>
                <c:pt idx="504">
                  <c:v>500</c:v>
                </c:pt>
                <c:pt idx="505">
                  <c:v>501</c:v>
                </c:pt>
                <c:pt idx="506">
                  <c:v>502</c:v>
                </c:pt>
                <c:pt idx="507">
                  <c:v>503</c:v>
                </c:pt>
                <c:pt idx="508">
                  <c:v>504</c:v>
                </c:pt>
                <c:pt idx="509">
                  <c:v>505</c:v>
                </c:pt>
                <c:pt idx="510">
                  <c:v>506</c:v>
                </c:pt>
                <c:pt idx="511">
                  <c:v>507</c:v>
                </c:pt>
                <c:pt idx="512">
                  <c:v>508</c:v>
                </c:pt>
                <c:pt idx="513">
                  <c:v>509</c:v>
                </c:pt>
                <c:pt idx="514">
                  <c:v>510</c:v>
                </c:pt>
                <c:pt idx="515">
                  <c:v>511</c:v>
                </c:pt>
                <c:pt idx="516">
                  <c:v>512</c:v>
                </c:pt>
                <c:pt idx="517">
                  <c:v>513</c:v>
                </c:pt>
                <c:pt idx="518">
                  <c:v>514</c:v>
                </c:pt>
                <c:pt idx="519">
                  <c:v>515</c:v>
                </c:pt>
                <c:pt idx="520">
                  <c:v>516</c:v>
                </c:pt>
                <c:pt idx="521">
                  <c:v>517</c:v>
                </c:pt>
                <c:pt idx="522">
                  <c:v>518</c:v>
                </c:pt>
                <c:pt idx="523">
                  <c:v>519</c:v>
                </c:pt>
                <c:pt idx="524">
                  <c:v>520</c:v>
                </c:pt>
                <c:pt idx="525">
                  <c:v>521</c:v>
                </c:pt>
                <c:pt idx="526">
                  <c:v>522</c:v>
                </c:pt>
                <c:pt idx="527">
                  <c:v>523</c:v>
                </c:pt>
                <c:pt idx="528">
                  <c:v>524</c:v>
                </c:pt>
                <c:pt idx="529">
                  <c:v>525</c:v>
                </c:pt>
                <c:pt idx="530">
                  <c:v>526</c:v>
                </c:pt>
                <c:pt idx="531">
                  <c:v>527</c:v>
                </c:pt>
                <c:pt idx="532">
                  <c:v>528</c:v>
                </c:pt>
                <c:pt idx="533">
                  <c:v>529</c:v>
                </c:pt>
                <c:pt idx="534">
                  <c:v>530</c:v>
                </c:pt>
                <c:pt idx="535">
                  <c:v>531</c:v>
                </c:pt>
                <c:pt idx="536">
                  <c:v>532</c:v>
                </c:pt>
                <c:pt idx="537">
                  <c:v>533</c:v>
                </c:pt>
                <c:pt idx="538">
                  <c:v>534</c:v>
                </c:pt>
                <c:pt idx="539">
                  <c:v>535</c:v>
                </c:pt>
                <c:pt idx="540">
                  <c:v>536</c:v>
                </c:pt>
                <c:pt idx="541">
                  <c:v>537</c:v>
                </c:pt>
                <c:pt idx="542">
                  <c:v>538</c:v>
                </c:pt>
                <c:pt idx="543">
                  <c:v>539</c:v>
                </c:pt>
                <c:pt idx="544">
                  <c:v>540</c:v>
                </c:pt>
                <c:pt idx="545">
                  <c:v>541</c:v>
                </c:pt>
                <c:pt idx="546">
                  <c:v>542</c:v>
                </c:pt>
                <c:pt idx="547">
                  <c:v>543</c:v>
                </c:pt>
                <c:pt idx="548">
                  <c:v>544</c:v>
                </c:pt>
                <c:pt idx="549">
                  <c:v>545</c:v>
                </c:pt>
                <c:pt idx="550">
                  <c:v>546</c:v>
                </c:pt>
                <c:pt idx="551">
                  <c:v>547</c:v>
                </c:pt>
                <c:pt idx="552">
                  <c:v>548</c:v>
                </c:pt>
                <c:pt idx="553">
                  <c:v>549</c:v>
                </c:pt>
                <c:pt idx="554">
                  <c:v>550</c:v>
                </c:pt>
                <c:pt idx="555">
                  <c:v>551</c:v>
                </c:pt>
                <c:pt idx="556">
                  <c:v>552</c:v>
                </c:pt>
                <c:pt idx="557">
                  <c:v>553</c:v>
                </c:pt>
                <c:pt idx="558">
                  <c:v>554</c:v>
                </c:pt>
                <c:pt idx="559">
                  <c:v>555</c:v>
                </c:pt>
                <c:pt idx="560">
                  <c:v>556</c:v>
                </c:pt>
                <c:pt idx="561">
                  <c:v>557</c:v>
                </c:pt>
                <c:pt idx="562">
                  <c:v>558</c:v>
                </c:pt>
                <c:pt idx="563">
                  <c:v>559</c:v>
                </c:pt>
                <c:pt idx="564">
                  <c:v>560</c:v>
                </c:pt>
                <c:pt idx="565">
                  <c:v>561</c:v>
                </c:pt>
                <c:pt idx="566">
                  <c:v>562</c:v>
                </c:pt>
                <c:pt idx="567">
                  <c:v>563</c:v>
                </c:pt>
                <c:pt idx="568">
                  <c:v>564</c:v>
                </c:pt>
                <c:pt idx="569">
                  <c:v>565</c:v>
                </c:pt>
                <c:pt idx="570">
                  <c:v>566</c:v>
                </c:pt>
                <c:pt idx="571">
                  <c:v>567</c:v>
                </c:pt>
                <c:pt idx="572">
                  <c:v>568</c:v>
                </c:pt>
                <c:pt idx="573">
                  <c:v>569</c:v>
                </c:pt>
                <c:pt idx="574">
                  <c:v>570</c:v>
                </c:pt>
                <c:pt idx="575">
                  <c:v>571</c:v>
                </c:pt>
                <c:pt idx="576">
                  <c:v>572</c:v>
                </c:pt>
                <c:pt idx="577">
                  <c:v>573</c:v>
                </c:pt>
                <c:pt idx="578">
                  <c:v>574</c:v>
                </c:pt>
                <c:pt idx="579">
                  <c:v>575</c:v>
                </c:pt>
                <c:pt idx="580">
                  <c:v>576</c:v>
                </c:pt>
                <c:pt idx="581">
                  <c:v>577</c:v>
                </c:pt>
                <c:pt idx="582">
                  <c:v>578</c:v>
                </c:pt>
                <c:pt idx="583">
                  <c:v>579</c:v>
                </c:pt>
                <c:pt idx="584">
                  <c:v>580</c:v>
                </c:pt>
                <c:pt idx="585">
                  <c:v>581</c:v>
                </c:pt>
                <c:pt idx="586">
                  <c:v>582</c:v>
                </c:pt>
                <c:pt idx="587">
                  <c:v>583</c:v>
                </c:pt>
                <c:pt idx="588">
                  <c:v>584</c:v>
                </c:pt>
                <c:pt idx="589">
                  <c:v>585</c:v>
                </c:pt>
                <c:pt idx="590">
                  <c:v>586</c:v>
                </c:pt>
                <c:pt idx="591">
                  <c:v>587</c:v>
                </c:pt>
                <c:pt idx="592">
                  <c:v>588</c:v>
                </c:pt>
                <c:pt idx="593">
                  <c:v>589</c:v>
                </c:pt>
                <c:pt idx="594">
                  <c:v>590</c:v>
                </c:pt>
                <c:pt idx="595">
                  <c:v>591</c:v>
                </c:pt>
                <c:pt idx="596">
                  <c:v>592</c:v>
                </c:pt>
                <c:pt idx="597">
                  <c:v>593</c:v>
                </c:pt>
                <c:pt idx="598">
                  <c:v>594</c:v>
                </c:pt>
                <c:pt idx="599">
                  <c:v>595</c:v>
                </c:pt>
                <c:pt idx="600">
                  <c:v>596</c:v>
                </c:pt>
                <c:pt idx="601">
                  <c:v>597</c:v>
                </c:pt>
                <c:pt idx="602">
                  <c:v>598</c:v>
                </c:pt>
                <c:pt idx="603">
                  <c:v>599</c:v>
                </c:pt>
                <c:pt idx="604">
                  <c:v>600</c:v>
                </c:pt>
                <c:pt idx="605">
                  <c:v>601</c:v>
                </c:pt>
                <c:pt idx="606">
                  <c:v>602</c:v>
                </c:pt>
                <c:pt idx="607">
                  <c:v>603</c:v>
                </c:pt>
                <c:pt idx="608">
                  <c:v>604</c:v>
                </c:pt>
                <c:pt idx="609">
                  <c:v>605</c:v>
                </c:pt>
                <c:pt idx="610">
                  <c:v>606</c:v>
                </c:pt>
                <c:pt idx="611">
                  <c:v>607</c:v>
                </c:pt>
                <c:pt idx="612">
                  <c:v>608</c:v>
                </c:pt>
                <c:pt idx="613">
                  <c:v>609</c:v>
                </c:pt>
                <c:pt idx="614">
                  <c:v>610</c:v>
                </c:pt>
                <c:pt idx="615">
                  <c:v>611</c:v>
                </c:pt>
                <c:pt idx="616">
                  <c:v>612</c:v>
                </c:pt>
                <c:pt idx="617">
                  <c:v>613</c:v>
                </c:pt>
                <c:pt idx="618">
                  <c:v>614</c:v>
                </c:pt>
                <c:pt idx="619">
                  <c:v>615</c:v>
                </c:pt>
                <c:pt idx="620">
                  <c:v>616</c:v>
                </c:pt>
                <c:pt idx="621">
                  <c:v>617</c:v>
                </c:pt>
                <c:pt idx="622">
                  <c:v>618</c:v>
                </c:pt>
                <c:pt idx="623">
                  <c:v>619</c:v>
                </c:pt>
                <c:pt idx="624">
                  <c:v>620</c:v>
                </c:pt>
                <c:pt idx="625">
                  <c:v>621</c:v>
                </c:pt>
                <c:pt idx="626">
                  <c:v>622</c:v>
                </c:pt>
                <c:pt idx="627">
                  <c:v>623</c:v>
                </c:pt>
                <c:pt idx="628">
                  <c:v>624</c:v>
                </c:pt>
                <c:pt idx="629">
                  <c:v>625</c:v>
                </c:pt>
                <c:pt idx="630">
                  <c:v>626</c:v>
                </c:pt>
                <c:pt idx="631">
                  <c:v>627</c:v>
                </c:pt>
                <c:pt idx="632">
                  <c:v>628</c:v>
                </c:pt>
                <c:pt idx="633">
                  <c:v>629</c:v>
                </c:pt>
                <c:pt idx="634">
                  <c:v>630</c:v>
                </c:pt>
                <c:pt idx="635">
                  <c:v>631</c:v>
                </c:pt>
                <c:pt idx="636">
                  <c:v>632</c:v>
                </c:pt>
                <c:pt idx="637">
                  <c:v>633</c:v>
                </c:pt>
                <c:pt idx="638">
                  <c:v>634</c:v>
                </c:pt>
                <c:pt idx="639">
                  <c:v>635</c:v>
                </c:pt>
                <c:pt idx="640">
                  <c:v>636</c:v>
                </c:pt>
                <c:pt idx="641">
                  <c:v>637</c:v>
                </c:pt>
                <c:pt idx="642">
                  <c:v>638</c:v>
                </c:pt>
                <c:pt idx="643">
                  <c:v>639</c:v>
                </c:pt>
                <c:pt idx="644">
                  <c:v>640</c:v>
                </c:pt>
                <c:pt idx="645">
                  <c:v>641</c:v>
                </c:pt>
                <c:pt idx="646">
                  <c:v>642</c:v>
                </c:pt>
                <c:pt idx="647">
                  <c:v>643</c:v>
                </c:pt>
                <c:pt idx="648">
                  <c:v>644</c:v>
                </c:pt>
                <c:pt idx="649">
                  <c:v>645</c:v>
                </c:pt>
                <c:pt idx="650">
                  <c:v>646</c:v>
                </c:pt>
                <c:pt idx="651">
                  <c:v>647</c:v>
                </c:pt>
                <c:pt idx="652">
                  <c:v>648</c:v>
                </c:pt>
                <c:pt idx="653">
                  <c:v>649</c:v>
                </c:pt>
                <c:pt idx="654">
                  <c:v>650</c:v>
                </c:pt>
                <c:pt idx="655">
                  <c:v>651</c:v>
                </c:pt>
                <c:pt idx="656">
                  <c:v>652</c:v>
                </c:pt>
                <c:pt idx="657">
                  <c:v>653</c:v>
                </c:pt>
                <c:pt idx="658">
                  <c:v>654</c:v>
                </c:pt>
                <c:pt idx="659">
                  <c:v>655</c:v>
                </c:pt>
                <c:pt idx="660">
                  <c:v>656</c:v>
                </c:pt>
                <c:pt idx="661">
                  <c:v>657</c:v>
                </c:pt>
                <c:pt idx="662">
                  <c:v>658</c:v>
                </c:pt>
                <c:pt idx="663">
                  <c:v>659</c:v>
                </c:pt>
                <c:pt idx="664">
                  <c:v>660</c:v>
                </c:pt>
                <c:pt idx="665">
                  <c:v>661</c:v>
                </c:pt>
                <c:pt idx="666">
                  <c:v>662</c:v>
                </c:pt>
                <c:pt idx="667">
                  <c:v>663</c:v>
                </c:pt>
                <c:pt idx="668">
                  <c:v>664</c:v>
                </c:pt>
                <c:pt idx="669">
                  <c:v>665</c:v>
                </c:pt>
                <c:pt idx="670">
                  <c:v>666</c:v>
                </c:pt>
                <c:pt idx="671">
                  <c:v>667</c:v>
                </c:pt>
                <c:pt idx="672">
                  <c:v>668</c:v>
                </c:pt>
                <c:pt idx="673">
                  <c:v>669</c:v>
                </c:pt>
                <c:pt idx="674">
                  <c:v>670</c:v>
                </c:pt>
                <c:pt idx="675">
                  <c:v>671</c:v>
                </c:pt>
                <c:pt idx="676">
                  <c:v>672</c:v>
                </c:pt>
                <c:pt idx="677">
                  <c:v>673</c:v>
                </c:pt>
                <c:pt idx="678">
                  <c:v>674</c:v>
                </c:pt>
                <c:pt idx="679">
                  <c:v>675</c:v>
                </c:pt>
                <c:pt idx="680">
                  <c:v>676</c:v>
                </c:pt>
                <c:pt idx="681">
                  <c:v>677</c:v>
                </c:pt>
                <c:pt idx="682">
                  <c:v>678</c:v>
                </c:pt>
                <c:pt idx="683">
                  <c:v>679</c:v>
                </c:pt>
                <c:pt idx="684">
                  <c:v>680</c:v>
                </c:pt>
                <c:pt idx="685">
                  <c:v>681</c:v>
                </c:pt>
                <c:pt idx="686">
                  <c:v>682</c:v>
                </c:pt>
                <c:pt idx="687">
                  <c:v>683</c:v>
                </c:pt>
                <c:pt idx="688">
                  <c:v>684</c:v>
                </c:pt>
                <c:pt idx="689">
                  <c:v>685</c:v>
                </c:pt>
                <c:pt idx="690">
                  <c:v>686</c:v>
                </c:pt>
                <c:pt idx="691">
                  <c:v>687</c:v>
                </c:pt>
                <c:pt idx="692">
                  <c:v>688</c:v>
                </c:pt>
                <c:pt idx="693">
                  <c:v>689</c:v>
                </c:pt>
                <c:pt idx="694">
                  <c:v>690</c:v>
                </c:pt>
                <c:pt idx="695">
                  <c:v>691</c:v>
                </c:pt>
                <c:pt idx="696">
                  <c:v>692</c:v>
                </c:pt>
                <c:pt idx="697">
                  <c:v>693</c:v>
                </c:pt>
                <c:pt idx="698">
                  <c:v>694</c:v>
                </c:pt>
                <c:pt idx="699">
                  <c:v>695</c:v>
                </c:pt>
                <c:pt idx="700">
                  <c:v>696</c:v>
                </c:pt>
                <c:pt idx="701">
                  <c:v>697</c:v>
                </c:pt>
                <c:pt idx="702">
                  <c:v>698</c:v>
                </c:pt>
                <c:pt idx="703">
                  <c:v>699</c:v>
                </c:pt>
                <c:pt idx="704">
                  <c:v>700</c:v>
                </c:pt>
                <c:pt idx="705">
                  <c:v>701</c:v>
                </c:pt>
                <c:pt idx="706">
                  <c:v>702</c:v>
                </c:pt>
                <c:pt idx="707">
                  <c:v>703</c:v>
                </c:pt>
                <c:pt idx="708">
                  <c:v>704</c:v>
                </c:pt>
                <c:pt idx="709">
                  <c:v>705</c:v>
                </c:pt>
                <c:pt idx="710">
                  <c:v>706</c:v>
                </c:pt>
                <c:pt idx="711">
                  <c:v>707</c:v>
                </c:pt>
                <c:pt idx="712">
                  <c:v>708</c:v>
                </c:pt>
                <c:pt idx="713">
                  <c:v>709</c:v>
                </c:pt>
                <c:pt idx="714">
                  <c:v>710</c:v>
                </c:pt>
                <c:pt idx="715">
                  <c:v>711</c:v>
                </c:pt>
                <c:pt idx="716">
                  <c:v>712</c:v>
                </c:pt>
                <c:pt idx="717">
                  <c:v>713</c:v>
                </c:pt>
                <c:pt idx="718">
                  <c:v>714</c:v>
                </c:pt>
                <c:pt idx="719">
                  <c:v>715</c:v>
                </c:pt>
                <c:pt idx="720">
                  <c:v>716</c:v>
                </c:pt>
                <c:pt idx="721">
                  <c:v>717</c:v>
                </c:pt>
                <c:pt idx="722">
                  <c:v>718</c:v>
                </c:pt>
                <c:pt idx="723">
                  <c:v>719</c:v>
                </c:pt>
                <c:pt idx="724">
                  <c:v>720</c:v>
                </c:pt>
                <c:pt idx="725">
                  <c:v>721</c:v>
                </c:pt>
                <c:pt idx="726">
                  <c:v>722</c:v>
                </c:pt>
                <c:pt idx="727">
                  <c:v>723</c:v>
                </c:pt>
                <c:pt idx="728">
                  <c:v>724</c:v>
                </c:pt>
                <c:pt idx="729">
                  <c:v>725</c:v>
                </c:pt>
                <c:pt idx="730">
                  <c:v>726</c:v>
                </c:pt>
                <c:pt idx="731">
                  <c:v>727</c:v>
                </c:pt>
                <c:pt idx="732">
                  <c:v>728</c:v>
                </c:pt>
                <c:pt idx="733">
                  <c:v>729</c:v>
                </c:pt>
                <c:pt idx="734">
                  <c:v>730</c:v>
                </c:pt>
              </c:strCache>
            </c:strRef>
          </c:xVal>
          <c:yVal>
            <c:numRef>
              <c:f>Observaciones!$H:$H</c:f>
              <c:numCache>
                <c:formatCode>0.0</c:formatCode>
                <c:ptCount val="1048576"/>
                <c:pt idx="4">
                  <c:v>0</c:v>
                </c:pt>
                <c:pt idx="5">
                  <c:v>3.5956025883777398</c:v>
                </c:pt>
                <c:pt idx="6">
                  <c:v>1.2058495533566642</c:v>
                </c:pt>
                <c:pt idx="7">
                  <c:v>2.5752731916512372</c:v>
                </c:pt>
                <c:pt idx="8">
                  <c:v>1.342278116725431</c:v>
                </c:pt>
                <c:pt idx="9">
                  <c:v>1.6960917506784017</c:v>
                </c:pt>
                <c:pt idx="10">
                  <c:v>3.0895402328869666</c:v>
                </c:pt>
                <c:pt idx="11">
                  <c:v>1.4514309807432555</c:v>
                </c:pt>
                <c:pt idx="12">
                  <c:v>1.3407784172268926</c:v>
                </c:pt>
                <c:pt idx="13">
                  <c:v>1.2339445056609823</c:v>
                </c:pt>
                <c:pt idx="14">
                  <c:v>1.1339854884349567</c:v>
                </c:pt>
                <c:pt idx="15">
                  <c:v>1.1340431599414478</c:v>
                </c:pt>
                <c:pt idx="16">
                  <c:v>3.2357969162921236</c:v>
                </c:pt>
                <c:pt idx="17">
                  <c:v>1.4458934562639241</c:v>
                </c:pt>
                <c:pt idx="18">
                  <c:v>1.3495059526051145</c:v>
                </c:pt>
                <c:pt idx="19">
                  <c:v>1.2597898866800317</c:v>
                </c:pt>
                <c:pt idx="20">
                  <c:v>1.1555650692802824</c:v>
                </c:pt>
                <c:pt idx="21">
                  <c:v>1.5449266705292974</c:v>
                </c:pt>
                <c:pt idx="22">
                  <c:v>1.3293722147809401</c:v>
                </c:pt>
                <c:pt idx="23">
                  <c:v>1.6131532015776715</c:v>
                </c:pt>
                <c:pt idx="24">
                  <c:v>1.5184124805995169</c:v>
                </c:pt>
                <c:pt idx="25">
                  <c:v>1.5696137436765665</c:v>
                </c:pt>
                <c:pt idx="26">
                  <c:v>1.4291947825224085</c:v>
                </c:pt>
                <c:pt idx="27">
                  <c:v>3.8448020243048981</c:v>
                </c:pt>
                <c:pt idx="28">
                  <c:v>1.6175923816307491</c:v>
                </c:pt>
                <c:pt idx="29">
                  <c:v>1.5048036971785259</c:v>
                </c:pt>
                <c:pt idx="30">
                  <c:v>1.5319344256860985</c:v>
                </c:pt>
                <c:pt idx="31">
                  <c:v>1.424381885699505</c:v>
                </c:pt>
                <c:pt idx="32">
                  <c:v>1.3175786744990317</c:v>
                </c:pt>
                <c:pt idx="33">
                  <c:v>1.2754658649863604</c:v>
                </c:pt>
                <c:pt idx="34">
                  <c:v>1.3562422040366251</c:v>
                </c:pt>
                <c:pt idx="35">
                  <c:v>1.3527754041930637</c:v>
                </c:pt>
                <c:pt idx="36">
                  <c:v>1.2954507144270362</c:v>
                </c:pt>
                <c:pt idx="37">
                  <c:v>1.2655579471481655</c:v>
                </c:pt>
                <c:pt idx="38">
                  <c:v>1.1606371170349079</c:v>
                </c:pt>
                <c:pt idx="39">
                  <c:v>1.1739087389155642</c:v>
                </c:pt>
                <c:pt idx="40">
                  <c:v>1.0713822106249293</c:v>
                </c:pt>
                <c:pt idx="41">
                  <c:v>0.97117967790813964</c:v>
                </c:pt>
                <c:pt idx="42">
                  <c:v>2.1270987011681908</c:v>
                </c:pt>
                <c:pt idx="43">
                  <c:v>1.2004187285257604</c:v>
                </c:pt>
                <c:pt idx="44">
                  <c:v>1.1689217641251128</c:v>
                </c:pt>
                <c:pt idx="45">
                  <c:v>4.4032537348740508</c:v>
                </c:pt>
                <c:pt idx="46">
                  <c:v>1.4997265502264259</c:v>
                </c:pt>
                <c:pt idx="47">
                  <c:v>1.4533256023375341</c:v>
                </c:pt>
                <c:pt idx="48">
                  <c:v>1.3697479345123544</c:v>
                </c:pt>
                <c:pt idx="49">
                  <c:v>1.2630436644665124</c:v>
                </c:pt>
                <c:pt idx="50">
                  <c:v>1.2173372095634136</c:v>
                </c:pt>
                <c:pt idx="51">
                  <c:v>3.3952154230607219</c:v>
                </c:pt>
                <c:pt idx="52">
                  <c:v>1.5414560032866587</c:v>
                </c:pt>
                <c:pt idx="53">
                  <c:v>2.3116266113290607</c:v>
                </c:pt>
                <c:pt idx="54">
                  <c:v>1.5438254277009555</c:v>
                </c:pt>
                <c:pt idx="55">
                  <c:v>5.268308813292637</c:v>
                </c:pt>
                <c:pt idx="56">
                  <c:v>2.4614053137426222</c:v>
                </c:pt>
                <c:pt idx="57">
                  <c:v>1.956252497450039</c:v>
                </c:pt>
                <c:pt idx="58">
                  <c:v>6.8407540069502977</c:v>
                </c:pt>
                <c:pt idx="59">
                  <c:v>2.3428761560723417</c:v>
                </c:pt>
                <c:pt idx="60">
                  <c:v>2.0279643365142075</c:v>
                </c:pt>
                <c:pt idx="61">
                  <c:v>1.9122849593360747</c:v>
                </c:pt>
                <c:pt idx="62">
                  <c:v>1.8414231349023102</c:v>
                </c:pt>
                <c:pt idx="63">
                  <c:v>1.7468009173253582</c:v>
                </c:pt>
                <c:pt idx="64">
                  <c:v>1.6416058517647789</c:v>
                </c:pt>
                <c:pt idx="65">
                  <c:v>1.6562901632511569</c:v>
                </c:pt>
                <c:pt idx="66">
                  <c:v>1.554571674700465</c:v>
                </c:pt>
                <c:pt idx="67">
                  <c:v>1.5436649264345652</c:v>
                </c:pt>
                <c:pt idx="68">
                  <c:v>1.4457732217530124</c:v>
                </c:pt>
                <c:pt idx="69">
                  <c:v>1.5679672147681845</c:v>
                </c:pt>
                <c:pt idx="70">
                  <c:v>1.4531277378914504</c:v>
                </c:pt>
                <c:pt idx="71">
                  <c:v>9.3468132740992171</c:v>
                </c:pt>
                <c:pt idx="72">
                  <c:v>2.056557924933486</c:v>
                </c:pt>
                <c:pt idx="73">
                  <c:v>2.9018501764971205</c:v>
                </c:pt>
                <c:pt idx="74">
                  <c:v>2.1734552594877981</c:v>
                </c:pt>
                <c:pt idx="75">
                  <c:v>4.6054455786262913</c:v>
                </c:pt>
                <c:pt idx="76">
                  <c:v>2.5096134060582695</c:v>
                </c:pt>
                <c:pt idx="77">
                  <c:v>2.3328614266619714</c:v>
                </c:pt>
                <c:pt idx="78">
                  <c:v>2.3593596997005997</c:v>
                </c:pt>
                <c:pt idx="79">
                  <c:v>4.3023523663830732</c:v>
                </c:pt>
                <c:pt idx="80">
                  <c:v>2.3562536234519964</c:v>
                </c:pt>
                <c:pt idx="81">
                  <c:v>2.3163146530564633</c:v>
                </c:pt>
                <c:pt idx="82">
                  <c:v>2.2086844197465547</c:v>
                </c:pt>
                <c:pt idx="83">
                  <c:v>2.2216181054241204</c:v>
                </c:pt>
                <c:pt idx="84">
                  <c:v>2.1135830543938239</c:v>
                </c:pt>
                <c:pt idx="85">
                  <c:v>2.0667826046999278</c:v>
                </c:pt>
                <c:pt idx="86">
                  <c:v>2.0440356159383235</c:v>
                </c:pt>
                <c:pt idx="87">
                  <c:v>1.9418248897828101</c:v>
                </c:pt>
                <c:pt idx="88">
                  <c:v>1.8402693663725844</c:v>
                </c:pt>
                <c:pt idx="89">
                  <c:v>1.7436099901210342</c:v>
                </c:pt>
                <c:pt idx="90">
                  <c:v>1.649395639465888</c:v>
                </c:pt>
                <c:pt idx="91">
                  <c:v>2.4745970659183545</c:v>
                </c:pt>
                <c:pt idx="92">
                  <c:v>1.84026242571557</c:v>
                </c:pt>
                <c:pt idx="93">
                  <c:v>1.8029017356293684</c:v>
                </c:pt>
                <c:pt idx="94">
                  <c:v>1.7067722329624782</c:v>
                </c:pt>
                <c:pt idx="95">
                  <c:v>1.6139090188549681</c:v>
                </c:pt>
                <c:pt idx="96">
                  <c:v>1.5234173601148857</c:v>
                </c:pt>
                <c:pt idx="97">
                  <c:v>1.4539643504233009</c:v>
                </c:pt>
                <c:pt idx="98">
                  <c:v>1.3707006453922901</c:v>
                </c:pt>
                <c:pt idx="99">
                  <c:v>1.2902200528905174</c:v>
                </c:pt>
                <c:pt idx="100">
                  <c:v>1.2152595052007524</c:v>
                </c:pt>
                <c:pt idx="101">
                  <c:v>1.1490388729876222</c:v>
                </c:pt>
                <c:pt idx="102">
                  <c:v>1.0807753160336795</c:v>
                </c:pt>
                <c:pt idx="103">
                  <c:v>1.0606774656290725</c:v>
                </c:pt>
                <c:pt idx="104">
                  <c:v>1.0486584730463187</c:v>
                </c:pt>
                <c:pt idx="105">
                  <c:v>1.0380656222792037</c:v>
                </c:pt>
                <c:pt idx="106">
                  <c:v>1.0887431899739624</c:v>
                </c:pt>
                <c:pt idx="107">
                  <c:v>1.0833773615611493</c:v>
                </c:pt>
                <c:pt idx="108">
                  <c:v>1.0185363626944253</c:v>
                </c:pt>
                <c:pt idx="109">
                  <c:v>0.99951233700667741</c:v>
                </c:pt>
                <c:pt idx="110">
                  <c:v>0.98817244421426786</c:v>
                </c:pt>
                <c:pt idx="111">
                  <c:v>0.97818825841460821</c:v>
                </c:pt>
                <c:pt idx="112">
                  <c:v>0.97327778332761328</c:v>
                </c:pt>
                <c:pt idx="113">
                  <c:v>0.96315680945707449</c:v>
                </c:pt>
                <c:pt idx="114">
                  <c:v>0.95020567447289872</c:v>
                </c:pt>
                <c:pt idx="115">
                  <c:v>0.94026877902682371</c:v>
                </c:pt>
                <c:pt idx="116">
                  <c:v>0.93499643131339782</c:v>
                </c:pt>
                <c:pt idx="117">
                  <c:v>0.92239879973718275</c:v>
                </c:pt>
                <c:pt idx="118">
                  <c:v>0.91274850860403167</c:v>
                </c:pt>
                <c:pt idx="119">
                  <c:v>0.90366177768538103</c:v>
                </c:pt>
                <c:pt idx="120">
                  <c:v>1.9000128438682864</c:v>
                </c:pt>
                <c:pt idx="121">
                  <c:v>1.1708370253172318</c:v>
                </c:pt>
                <c:pt idx="122">
                  <c:v>1.100456065246725</c:v>
                </c:pt>
                <c:pt idx="123">
                  <c:v>1.0306468915308535</c:v>
                </c:pt>
                <c:pt idx="124">
                  <c:v>0.96475238973979693</c:v>
                </c:pt>
                <c:pt idx="125">
                  <c:v>0.901247931503947</c:v>
                </c:pt>
                <c:pt idx="126">
                  <c:v>0.85138058655227067</c:v>
                </c:pt>
                <c:pt idx="127">
                  <c:v>0.83619047623077258</c:v>
                </c:pt>
                <c:pt idx="128">
                  <c:v>0.82682271707983279</c:v>
                </c:pt>
                <c:pt idx="129">
                  <c:v>0.81848856428509997</c:v>
                </c:pt>
                <c:pt idx="130">
                  <c:v>0.81039272634569748</c:v>
                </c:pt>
                <c:pt idx="131">
                  <c:v>0.8024025772934188</c:v>
                </c:pt>
                <c:pt idx="132">
                  <c:v>0.79449545793141441</c:v>
                </c:pt>
                <c:pt idx="133">
                  <c:v>0.78802950980983999</c:v>
                </c:pt>
                <c:pt idx="134">
                  <c:v>0.77914181847214359</c:v>
                </c:pt>
                <c:pt idx="135">
                  <c:v>0.77127839394867781</c:v>
                </c:pt>
                <c:pt idx="136">
                  <c:v>0.76364788122921512</c:v>
                </c:pt>
                <c:pt idx="137">
                  <c:v>0.75611834551966217</c:v>
                </c:pt>
                <c:pt idx="138">
                  <c:v>0.74866727990726833</c:v>
                </c:pt>
                <c:pt idx="139">
                  <c:v>0.74129034159143758</c:v>
                </c:pt>
                <c:pt idx="140">
                  <c:v>0.73398620784927993</c:v>
                </c:pt>
                <c:pt idx="141">
                  <c:v>0.7267540630310938</c:v>
                </c:pt>
                <c:pt idx="142">
                  <c:v>0.71959318150316576</c:v>
                </c:pt>
                <c:pt idx="143">
                  <c:v>0.71250285838495209</c:v>
                </c:pt>
                <c:pt idx="144">
                  <c:v>0.70548239799855084</c:v>
                </c:pt>
                <c:pt idx="145">
                  <c:v>0.69853111189530581</c:v>
                </c:pt>
                <c:pt idx="146">
                  <c:v>0.69164831847216357</c:v>
                </c:pt>
                <c:pt idx="147">
                  <c:v>0.68483334285238129</c:v>
                </c:pt>
                <c:pt idx="148">
                  <c:v>0.67808551681064921</c:v>
                </c:pt>
                <c:pt idx="149">
                  <c:v>0.67140417870612457</c:v>
                </c:pt>
                <c:pt idx="150">
                  <c:v>0.6647886734173164</c:v>
                </c:pt>
                <c:pt idx="151">
                  <c:v>0.65823835227780969</c:v>
                </c:pt>
                <c:pt idx="152">
                  <c:v>0.65175257301265566</c:v>
                </c:pt>
                <c:pt idx="153">
                  <c:v>0.64533069967539336</c:v>
                </c:pt>
                <c:pt idx="154">
                  <c:v>0.63897210258569426</c:v>
                </c:pt>
                <c:pt idx="155">
                  <c:v>0.63267615826761969</c:v>
                </c:pt>
                <c:pt idx="156">
                  <c:v>0.62644224938848836</c:v>
                </c:pt>
                <c:pt idx="157">
                  <c:v>1.4767519172164114</c:v>
                </c:pt>
                <c:pt idx="158">
                  <c:v>0.94472018161146487</c:v>
                </c:pt>
                <c:pt idx="159">
                  <c:v>0.88377610078853419</c:v>
                </c:pt>
                <c:pt idx="160">
                  <c:v>0.82771851848180744</c:v>
                </c:pt>
                <c:pt idx="161">
                  <c:v>0.77229829002998884</c:v>
                </c:pt>
                <c:pt idx="162">
                  <c:v>0.71974881770565036</c:v>
                </c:pt>
                <c:pt idx="163">
                  <c:v>0.6684789463114138</c:v>
                </c:pt>
                <c:pt idx="164">
                  <c:v>0.67890355415465209</c:v>
                </c:pt>
                <c:pt idx="165">
                  <c:v>0.67604261583468173</c:v>
                </c:pt>
                <c:pt idx="166">
                  <c:v>0.63767204069798034</c:v>
                </c:pt>
                <c:pt idx="167">
                  <c:v>0.58867937610803378</c:v>
                </c:pt>
                <c:pt idx="168">
                  <c:v>0.56071894970316749</c:v>
                </c:pt>
                <c:pt idx="169">
                  <c:v>0.551516898593992</c:v>
                </c:pt>
                <c:pt idx="170">
                  <c:v>0.54547249783773333</c:v>
                </c:pt>
                <c:pt idx="171">
                  <c:v>0.53999657746221608</c:v>
                </c:pt>
                <c:pt idx="172">
                  <c:v>0.53465906152514808</c:v>
                </c:pt>
                <c:pt idx="173">
                  <c:v>0.52938815054281418</c:v>
                </c:pt>
                <c:pt idx="174">
                  <c:v>0.52417150039064964</c:v>
                </c:pt>
                <c:pt idx="175">
                  <c:v>0.5190066369848354</c:v>
                </c:pt>
                <c:pt idx="176">
                  <c:v>0.51389272823484788</c:v>
                </c:pt>
                <c:pt idx="177">
                  <c:v>0.50882921867013697</c:v>
                </c:pt>
                <c:pt idx="178">
                  <c:v>0.5038156028341626</c:v>
                </c:pt>
                <c:pt idx="179">
                  <c:v>0.49885138764170955</c:v>
                </c:pt>
                <c:pt idx="180">
                  <c:v>0.49393608609247464</c:v>
                </c:pt>
                <c:pt idx="181">
                  <c:v>0.48906921618819305</c:v>
                </c:pt>
                <c:pt idx="182">
                  <c:v>0.48425030071361308</c:v>
                </c:pt>
                <c:pt idx="183">
                  <c:v>0.47947886716120219</c:v>
                </c:pt>
                <c:pt idx="184">
                  <c:v>0.47475444768008696</c:v>
                </c:pt>
                <c:pt idx="185">
                  <c:v>0.4700765790293942</c:v>
                </c:pt>
                <c:pt idx="186">
                  <c:v>0.46544480253269932</c:v>
                </c:pt>
                <c:pt idx="187">
                  <c:v>0.46085866403302972</c:v>
                </c:pt>
                <c:pt idx="188">
                  <c:v>0.45631771384833053</c:v>
                </c:pt>
                <c:pt idx="189">
                  <c:v>0.4518215067273712</c:v>
                </c:pt>
                <c:pt idx="190">
                  <c:v>0.44736960180608781</c:v>
                </c:pt>
                <c:pt idx="191">
                  <c:v>0.44296156256435493</c:v>
                </c:pt>
                <c:pt idx="192">
                  <c:v>0.43859695678318411</c:v>
                </c:pt>
                <c:pt idx="193">
                  <c:v>0.43427535650234311</c:v>
                </c:pt>
                <c:pt idx="194">
                  <c:v>0.46673150141145658</c:v>
                </c:pt>
                <c:pt idx="195">
                  <c:v>0.43185517980568139</c:v>
                </c:pt>
                <c:pt idx="196">
                  <c:v>0.4225758698378323</c:v>
                </c:pt>
                <c:pt idx="197">
                  <c:v>0.41757844212331774</c:v>
                </c:pt>
                <c:pt idx="198">
                  <c:v>0.41332560331019036</c:v>
                </c:pt>
                <c:pt idx="199">
                  <c:v>0.40923005223454412</c:v>
                </c:pt>
                <c:pt idx="200">
                  <c:v>0.40519400191415422</c:v>
                </c:pt>
                <c:pt idx="201">
                  <c:v>0.40120089682811094</c:v>
                </c:pt>
                <c:pt idx="202">
                  <c:v>0.39724766394876837</c:v>
                </c:pt>
                <c:pt idx="203">
                  <c:v>0.39469601753775185</c:v>
                </c:pt>
                <c:pt idx="204">
                  <c:v>0.40370887175651904</c:v>
                </c:pt>
                <c:pt idx="205">
                  <c:v>0.53627056947260843</c:v>
                </c:pt>
                <c:pt idx="206">
                  <c:v>0.76278442032947424</c:v>
                </c:pt>
                <c:pt idx="207">
                  <c:v>0.65258167712238535</c:v>
                </c:pt>
                <c:pt idx="208">
                  <c:v>0.59731516684897612</c:v>
                </c:pt>
                <c:pt idx="209">
                  <c:v>0.54277851294565549</c:v>
                </c:pt>
                <c:pt idx="210">
                  <c:v>0.48979587905881394</c:v>
                </c:pt>
                <c:pt idx="211">
                  <c:v>0.43952996938800232</c:v>
                </c:pt>
                <c:pt idx="212">
                  <c:v>0.3907724027209234</c:v>
                </c:pt>
                <c:pt idx="213">
                  <c:v>0.36139144171613563</c:v>
                </c:pt>
                <c:pt idx="214">
                  <c:v>0.35359411380808009</c:v>
                </c:pt>
                <c:pt idx="215">
                  <c:v>0.3494070854999124</c:v>
                </c:pt>
                <c:pt idx="216">
                  <c:v>0.34584764413041885</c:v>
                </c:pt>
                <c:pt idx="217">
                  <c:v>0.3424205684233429</c:v>
                </c:pt>
                <c:pt idx="218">
                  <c:v>0.34176849874473908</c:v>
                </c:pt>
                <c:pt idx="219">
                  <c:v>0.33615438869858794</c:v>
                </c:pt>
                <c:pt idx="220">
                  <c:v>0.33246938960163064</c:v>
                </c:pt>
                <c:pt idx="221">
                  <c:v>0.32913163014044072</c:v>
                </c:pt>
                <c:pt idx="222">
                  <c:v>0.37177130520181545</c:v>
                </c:pt>
                <c:pt idx="223">
                  <c:v>0.33028100075596389</c:v>
                </c:pt>
                <c:pt idx="224">
                  <c:v>0.32483740497761687</c:v>
                </c:pt>
                <c:pt idx="225">
                  <c:v>0.31722606311903995</c:v>
                </c:pt>
                <c:pt idx="226">
                  <c:v>0.31336847349689817</c:v>
                </c:pt>
                <c:pt idx="227">
                  <c:v>0.3101593328685569</c:v>
                </c:pt>
                <c:pt idx="228">
                  <c:v>0.30708310671443972</c:v>
                </c:pt>
                <c:pt idx="229">
                  <c:v>0.30541654655466866</c:v>
                </c:pt>
                <c:pt idx="230">
                  <c:v>0.30128362436071976</c:v>
                </c:pt>
                <c:pt idx="231">
                  <c:v>0.29812856227339773</c:v>
                </c:pt>
                <c:pt idx="232">
                  <c:v>0.29516009291076828</c:v>
                </c:pt>
                <c:pt idx="233">
                  <c:v>0.35366515771315216</c:v>
                </c:pt>
                <c:pt idx="234">
                  <c:v>0.2995578058563349</c:v>
                </c:pt>
                <c:pt idx="235">
                  <c:v>0.2882060622414469</c:v>
                </c:pt>
                <c:pt idx="236">
                  <c:v>0.28397241266212792</c:v>
                </c:pt>
                <c:pt idx="237">
                  <c:v>0.28094306841741629</c:v>
                </c:pt>
                <c:pt idx="238">
                  <c:v>0.27813648896908444</c:v>
                </c:pt>
                <c:pt idx="239">
                  <c:v>0.27538957518040313</c:v>
                </c:pt>
                <c:pt idx="240">
                  <c:v>0.27267503930212456</c:v>
                </c:pt>
                <c:pt idx="241">
                  <c:v>0.26998813183201165</c:v>
                </c:pt>
                <c:pt idx="242">
                  <c:v>0.26732784536402548</c:v>
                </c:pt>
                <c:pt idx="243">
                  <c:v>0.26469379560256001</c:v>
                </c:pt>
                <c:pt idx="244">
                  <c:v>0.26208570378810392</c:v>
                </c:pt>
                <c:pt idx="245">
                  <c:v>0.25950331079177474</c:v>
                </c:pt>
                <c:pt idx="246">
                  <c:v>0.25694636283960831</c:v>
                </c:pt>
                <c:pt idx="247">
                  <c:v>0.25441460912303321</c:v>
                </c:pt>
                <c:pt idx="248">
                  <c:v>0.25190780138189772</c:v>
                </c:pt>
                <c:pt idx="249">
                  <c:v>0.24942569381501734</c:v>
                </c:pt>
                <c:pt idx="250">
                  <c:v>0.24696804304526951</c:v>
                </c:pt>
                <c:pt idx="251">
                  <c:v>0.24453460809393668</c:v>
                </c:pt>
                <c:pt idx="252">
                  <c:v>0.24212515035678067</c:v>
                </c:pt>
                <c:pt idx="253">
                  <c:v>0.23973943358059746</c:v>
                </c:pt>
                <c:pt idx="254">
                  <c:v>0.23737722384004351</c:v>
                </c:pt>
                <c:pt idx="255">
                  <c:v>0.23503828951469777</c:v>
                </c:pt>
                <c:pt idx="256">
                  <c:v>0.23272240126635049</c:v>
                </c:pt>
                <c:pt idx="257">
                  <c:v>0.23042933201651578</c:v>
                </c:pt>
                <c:pt idx="258">
                  <c:v>0.22815885692416618</c:v>
                </c:pt>
                <c:pt idx="259">
                  <c:v>0.22591075336368649</c:v>
                </c:pt>
                <c:pt idx="260">
                  <c:v>0.22368480090304474</c:v>
                </c:pt>
                <c:pt idx="261">
                  <c:v>0.2214807812821783</c:v>
                </c:pt>
                <c:pt idx="262">
                  <c:v>0.22270484549910824</c:v>
                </c:pt>
                <c:pt idx="263">
                  <c:v>0.21770291830396379</c:v>
                </c:pt>
                <c:pt idx="264">
                  <c:v>0.21509196284851936</c:v>
                </c:pt>
                <c:pt idx="265">
                  <c:v>0.21289530463026463</c:v>
                </c:pt>
                <c:pt idx="266">
                  <c:v>0.21078476863253254</c:v>
                </c:pt>
                <c:pt idx="267">
                  <c:v>0.20870572749525815</c:v>
                </c:pt>
                <c:pt idx="268">
                  <c:v>0.20664894703919839</c:v>
                </c:pt>
                <c:pt idx="269">
                  <c:v>0.204612727133172</c:v>
                </c:pt>
                <c:pt idx="270">
                  <c:v>0.20259661947209576</c:v>
                </c:pt>
                <c:pt idx="271">
                  <c:v>0.21422585354190035</c:v>
                </c:pt>
                <c:pt idx="272">
                  <c:v>0.30181865919995365</c:v>
                </c:pt>
                <c:pt idx="273">
                  <c:v>0.23342816843066405</c:v>
                </c:pt>
                <c:pt idx="274">
                  <c:v>0.20082898696949908</c:v>
                </c:pt>
                <c:pt idx="275">
                  <c:v>0.19382244005931062</c:v>
                </c:pt>
                <c:pt idx="276">
                  <c:v>0.19107837815627893</c:v>
                </c:pt>
                <c:pt idx="277">
                  <c:v>0.18905719948747957</c:v>
                </c:pt>
                <c:pt idx="278">
                  <c:v>0.18717140199451726</c:v>
                </c:pt>
                <c:pt idx="279">
                  <c:v>0.18532334572105638</c:v>
                </c:pt>
                <c:pt idx="280">
                  <c:v>0.18349667812756082</c:v>
                </c:pt>
                <c:pt idx="281">
                  <c:v>0.18168853669317106</c:v>
                </c:pt>
                <c:pt idx="282">
                  <c:v>0.17989829884973521</c:v>
                </c:pt>
                <c:pt idx="283">
                  <c:v>0.17812571517269227</c:v>
                </c:pt>
                <c:pt idx="284">
                  <c:v>0.17637059959529314</c:v>
                </c:pt>
                <c:pt idx="285">
                  <c:v>0.17463277798969981</c:v>
                </c:pt>
                <c:pt idx="286">
                  <c:v>0.17291207962067556</c:v>
                </c:pt>
                <c:pt idx="287">
                  <c:v>0.20755797699425474</c:v>
                </c:pt>
                <c:pt idx="288">
                  <c:v>0.17759692549910291</c:v>
                </c:pt>
                <c:pt idx="289">
                  <c:v>0.35656894370068726</c:v>
                </c:pt>
                <c:pt idx="290">
                  <c:v>0.36197495685391301</c:v>
                </c:pt>
                <c:pt idx="291">
                  <c:v>3.1693932735117767</c:v>
                </c:pt>
                <c:pt idx="292">
                  <c:v>0.93817436103621699</c:v>
                </c:pt>
                <c:pt idx="293">
                  <c:v>1.9162861432839533</c:v>
                </c:pt>
                <c:pt idx="294">
                  <c:v>1.1379667132872107</c:v>
                </c:pt>
                <c:pt idx="295">
                  <c:v>1.0348205459506223</c:v>
                </c:pt>
                <c:pt idx="296">
                  <c:v>1.3775360399882048</c:v>
                </c:pt>
                <c:pt idx="297">
                  <c:v>1.2260342853661697</c:v>
                </c:pt>
                <c:pt idx="298">
                  <c:v>1.1191601365119377</c:v>
                </c:pt>
                <c:pt idx="299">
                  <c:v>1.1003688193512919</c:v>
                </c:pt>
                <c:pt idx="300">
                  <c:v>1.1051303607601723</c:v>
                </c:pt>
                <c:pt idx="301">
                  <c:v>1.0666982580066742</c:v>
                </c:pt>
                <c:pt idx="302">
                  <c:v>1.1834646752837472</c:v>
                </c:pt>
                <c:pt idx="303">
                  <c:v>1.1184221062144395</c:v>
                </c:pt>
                <c:pt idx="304">
                  <c:v>1.0236528970178127</c:v>
                </c:pt>
                <c:pt idx="305">
                  <c:v>0.96742474825156077</c:v>
                </c:pt>
                <c:pt idx="306">
                  <c:v>0.86553152601627414</c:v>
                </c:pt>
                <c:pt idx="307">
                  <c:v>0.85428203570419292</c:v>
                </c:pt>
                <c:pt idx="308">
                  <c:v>0.75705876225588364</c:v>
                </c:pt>
                <c:pt idx="309">
                  <c:v>0.67726039705570662</c:v>
                </c:pt>
                <c:pt idx="310">
                  <c:v>0.66125457776348462</c:v>
                </c:pt>
                <c:pt idx="311">
                  <c:v>0.57017707433682929</c:v>
                </c:pt>
                <c:pt idx="312">
                  <c:v>0.57178055737785349</c:v>
                </c:pt>
                <c:pt idx="313">
                  <c:v>0.52016842296232813</c:v>
                </c:pt>
                <c:pt idx="314">
                  <c:v>0.43705193757466165</c:v>
                </c:pt>
                <c:pt idx="315">
                  <c:v>0.42177802858705143</c:v>
                </c:pt>
                <c:pt idx="316">
                  <c:v>0.33882326794785461</c:v>
                </c:pt>
                <c:pt idx="317">
                  <c:v>0.27151315814143218</c:v>
                </c:pt>
                <c:pt idx="318">
                  <c:v>0.19383269744930406</c:v>
                </c:pt>
                <c:pt idx="319">
                  <c:v>0.13597640525342611</c:v>
                </c:pt>
                <c:pt idx="320">
                  <c:v>0.12535305504518732</c:v>
                </c:pt>
                <c:pt idx="321">
                  <c:v>0.13892800672441252</c:v>
                </c:pt>
                <c:pt idx="322">
                  <c:v>0.12791483154701255</c:v>
                </c:pt>
                <c:pt idx="323">
                  <c:v>1.3048685997153773</c:v>
                </c:pt>
                <c:pt idx="324">
                  <c:v>0.97794050343412853</c:v>
                </c:pt>
                <c:pt idx="325">
                  <c:v>0.63648235015696397</c:v>
                </c:pt>
                <c:pt idx="326">
                  <c:v>0.56377497132283116</c:v>
                </c:pt>
                <c:pt idx="327">
                  <c:v>0.60286052532240753</c:v>
                </c:pt>
                <c:pt idx="328">
                  <c:v>1.7854315916865511</c:v>
                </c:pt>
                <c:pt idx="329">
                  <c:v>1.1417879082143905</c:v>
                </c:pt>
                <c:pt idx="330">
                  <c:v>0.97196464164670626</c:v>
                </c:pt>
                <c:pt idx="331">
                  <c:v>0.86769651009169035</c:v>
                </c:pt>
                <c:pt idx="332">
                  <c:v>0.76886436106209854</c:v>
                </c:pt>
                <c:pt idx="333">
                  <c:v>1.0313193279471664</c:v>
                </c:pt>
                <c:pt idx="334">
                  <c:v>1.9351068582041395</c:v>
                </c:pt>
                <c:pt idx="335">
                  <c:v>1.1306968057497018</c:v>
                </c:pt>
                <c:pt idx="336">
                  <c:v>1.0211805291160685</c:v>
                </c:pt>
                <c:pt idx="337">
                  <c:v>0.9172855282013781</c:v>
                </c:pt>
                <c:pt idx="338">
                  <c:v>0.81852382973480409</c:v>
                </c:pt>
                <c:pt idx="339">
                  <c:v>0.72449970081980919</c:v>
                </c:pt>
                <c:pt idx="340">
                  <c:v>0.63342916912613545</c:v>
                </c:pt>
                <c:pt idx="341">
                  <c:v>0.54358868353579615</c:v>
                </c:pt>
                <c:pt idx="342">
                  <c:v>0.45685603354325571</c:v>
                </c:pt>
                <c:pt idx="343">
                  <c:v>0.37305223474391563</c:v>
                </c:pt>
                <c:pt idx="344">
                  <c:v>0.29156133348238034</c:v>
                </c:pt>
                <c:pt idx="345">
                  <c:v>0.21674514251598001</c:v>
                </c:pt>
                <c:pt idx="346">
                  <c:v>0.1411210851867275</c:v>
                </c:pt>
                <c:pt idx="347">
                  <c:v>0.10316907938270582</c:v>
                </c:pt>
                <c:pt idx="348">
                  <c:v>9.6085647761876919E-2</c:v>
                </c:pt>
                <c:pt idx="349">
                  <c:v>9.4132176843521556E-2</c:v>
                </c:pt>
                <c:pt idx="350">
                  <c:v>9.3037619303150826E-2</c:v>
                </c:pt>
                <c:pt idx="351">
                  <c:v>0.16368499597931857</c:v>
                </c:pt>
                <c:pt idx="352">
                  <c:v>0.10578593914603057</c:v>
                </c:pt>
                <c:pt idx="353">
                  <c:v>9.2705432096798518E-2</c:v>
                </c:pt>
                <c:pt idx="354">
                  <c:v>0.41871149003078056</c:v>
                </c:pt>
                <c:pt idx="355">
                  <c:v>0.27114265053946274</c:v>
                </c:pt>
                <c:pt idx="356">
                  <c:v>0.21506529338924849</c:v>
                </c:pt>
                <c:pt idx="357">
                  <c:v>2.2448826668454513</c:v>
                </c:pt>
                <c:pt idx="358">
                  <c:v>0.58121582898816548</c:v>
                </c:pt>
                <c:pt idx="359">
                  <c:v>0.49274741358436686</c:v>
                </c:pt>
                <c:pt idx="360">
                  <c:v>1.8462634579632737</c:v>
                </c:pt>
                <c:pt idx="361">
                  <c:v>0.838320232762649</c:v>
                </c:pt>
                <c:pt idx="362">
                  <c:v>0.74095895842834647</c:v>
                </c:pt>
                <c:pt idx="363">
                  <c:v>4.4030202170012602</c:v>
                </c:pt>
                <c:pt idx="364">
                  <c:v>1.2398845191109809</c:v>
                </c:pt>
                <c:pt idx="365">
                  <c:v>1.2234656020381622</c:v>
                </c:pt>
                <c:pt idx="366">
                  <c:v>1.2967261567784383</c:v>
                </c:pt>
                <c:pt idx="367">
                  <c:v>1.2688106132196546</c:v>
                </c:pt>
                <c:pt idx="368">
                  <c:v>1.2762538381371709</c:v>
                </c:pt>
                <c:pt idx="369">
                  <c:v>1.2543410695170669</c:v>
                </c:pt>
                <c:pt idx="370">
                  <c:v>3.5956025883777398</c:v>
                </c:pt>
                <c:pt idx="371">
                  <c:v>1.2058495533566642</c:v>
                </c:pt>
                <c:pt idx="372">
                  <c:v>2.5752731916512372</c:v>
                </c:pt>
                <c:pt idx="373">
                  <c:v>1.342278116725431</c:v>
                </c:pt>
                <c:pt idx="374">
                  <c:v>1.6960917506784017</c:v>
                </c:pt>
                <c:pt idx="375">
                  <c:v>3.0895402328869666</c:v>
                </c:pt>
                <c:pt idx="376">
                  <c:v>1.4514309807432555</c:v>
                </c:pt>
                <c:pt idx="377">
                  <c:v>1.3407784172268926</c:v>
                </c:pt>
                <c:pt idx="378">
                  <c:v>1.2339445056609823</c:v>
                </c:pt>
                <c:pt idx="379">
                  <c:v>1.1339854884349567</c:v>
                </c:pt>
                <c:pt idx="380">
                  <c:v>1.1340431599414478</c:v>
                </c:pt>
                <c:pt idx="381">
                  <c:v>3.2357969162921236</c:v>
                </c:pt>
                <c:pt idx="382">
                  <c:v>1.4458934562639241</c:v>
                </c:pt>
                <c:pt idx="383">
                  <c:v>1.3495059526051145</c:v>
                </c:pt>
                <c:pt idx="384">
                  <c:v>1.2597898866800317</c:v>
                </c:pt>
                <c:pt idx="385">
                  <c:v>1.1555650692802824</c:v>
                </c:pt>
                <c:pt idx="386">
                  <c:v>1.5449266705292974</c:v>
                </c:pt>
                <c:pt idx="387">
                  <c:v>1.3293722147809401</c:v>
                </c:pt>
                <c:pt idx="388">
                  <c:v>1.6131532015776715</c:v>
                </c:pt>
                <c:pt idx="389">
                  <c:v>1.5184124805995169</c:v>
                </c:pt>
                <c:pt idx="390">
                  <c:v>1.5696137436765665</c:v>
                </c:pt>
                <c:pt idx="391">
                  <c:v>1.4291947825224085</c:v>
                </c:pt>
                <c:pt idx="392">
                  <c:v>3.8448020243048981</c:v>
                </c:pt>
                <c:pt idx="393">
                  <c:v>1.6175923816307491</c:v>
                </c:pt>
                <c:pt idx="394">
                  <c:v>1.5048036971785259</c:v>
                </c:pt>
                <c:pt idx="395">
                  <c:v>1.5319344256860985</c:v>
                </c:pt>
                <c:pt idx="396">
                  <c:v>1.424381885699505</c:v>
                </c:pt>
                <c:pt idx="397">
                  <c:v>1.3175786744990317</c:v>
                </c:pt>
                <c:pt idx="398">
                  <c:v>1.2754658649863604</c:v>
                </c:pt>
                <c:pt idx="399">
                  <c:v>1.3562422040366251</c:v>
                </c:pt>
                <c:pt idx="400">
                  <c:v>1.3527754041930637</c:v>
                </c:pt>
                <c:pt idx="401">
                  <c:v>1.2954507144270362</c:v>
                </c:pt>
                <c:pt idx="402">
                  <c:v>1.2655579471481655</c:v>
                </c:pt>
                <c:pt idx="403">
                  <c:v>1.1606371170349079</c:v>
                </c:pt>
                <c:pt idx="404">
                  <c:v>1.1739087389155642</c:v>
                </c:pt>
                <c:pt idx="405">
                  <c:v>1.0713822106249293</c:v>
                </c:pt>
                <c:pt idx="406">
                  <c:v>0.97117967790813964</c:v>
                </c:pt>
                <c:pt idx="407">
                  <c:v>2.1270987011681908</c:v>
                </c:pt>
                <c:pt idx="408">
                  <c:v>1.2004187285257604</c:v>
                </c:pt>
                <c:pt idx="409">
                  <c:v>1.1689217641251128</c:v>
                </c:pt>
                <c:pt idx="410">
                  <c:v>4.4032537348740508</c:v>
                </c:pt>
                <c:pt idx="411">
                  <c:v>1.4997265502264259</c:v>
                </c:pt>
                <c:pt idx="412">
                  <c:v>1.4533256023375341</c:v>
                </c:pt>
                <c:pt idx="413">
                  <c:v>1.3697479345123544</c:v>
                </c:pt>
                <c:pt idx="414">
                  <c:v>1.2630436644665124</c:v>
                </c:pt>
                <c:pt idx="415">
                  <c:v>1.2173372095634136</c:v>
                </c:pt>
                <c:pt idx="416">
                  <c:v>3.3952154230607219</c:v>
                </c:pt>
                <c:pt idx="417">
                  <c:v>1.5414560032866587</c:v>
                </c:pt>
                <c:pt idx="418">
                  <c:v>2.3116266113290607</c:v>
                </c:pt>
                <c:pt idx="419">
                  <c:v>1.5438254277009555</c:v>
                </c:pt>
                <c:pt idx="420">
                  <c:v>5.268308813292637</c:v>
                </c:pt>
                <c:pt idx="421">
                  <c:v>2.4614053137426222</c:v>
                </c:pt>
                <c:pt idx="422">
                  <c:v>1.956252497450039</c:v>
                </c:pt>
                <c:pt idx="423">
                  <c:v>6.8407540069502977</c:v>
                </c:pt>
                <c:pt idx="424">
                  <c:v>2.3428761560723417</c:v>
                </c:pt>
                <c:pt idx="425">
                  <c:v>2.0279643365142075</c:v>
                </c:pt>
                <c:pt idx="426">
                  <c:v>1.9122849593360747</c:v>
                </c:pt>
                <c:pt idx="427">
                  <c:v>1.8414231349023102</c:v>
                </c:pt>
                <c:pt idx="428">
                  <c:v>1.7468009173253582</c:v>
                </c:pt>
                <c:pt idx="429">
                  <c:v>1.6416058517647789</c:v>
                </c:pt>
                <c:pt idx="430">
                  <c:v>1.6562901632511569</c:v>
                </c:pt>
                <c:pt idx="431">
                  <c:v>1.554571674700465</c:v>
                </c:pt>
                <c:pt idx="432">
                  <c:v>1.5436649264345652</c:v>
                </c:pt>
                <c:pt idx="433">
                  <c:v>1.4457732217530124</c:v>
                </c:pt>
                <c:pt idx="434">
                  <c:v>1.5679672147681845</c:v>
                </c:pt>
                <c:pt idx="435">
                  <c:v>1.4531277378914504</c:v>
                </c:pt>
                <c:pt idx="436">
                  <c:v>9.3468132740992171</c:v>
                </c:pt>
                <c:pt idx="437">
                  <c:v>2.056557924933486</c:v>
                </c:pt>
                <c:pt idx="438">
                  <c:v>2.9018501764971205</c:v>
                </c:pt>
                <c:pt idx="439">
                  <c:v>2.1734552594877981</c:v>
                </c:pt>
                <c:pt idx="440">
                  <c:v>4.6054455786262913</c:v>
                </c:pt>
                <c:pt idx="441">
                  <c:v>2.5096134060582695</c:v>
                </c:pt>
                <c:pt idx="442">
                  <c:v>2.3328614266619714</c:v>
                </c:pt>
                <c:pt idx="443">
                  <c:v>2.3593596997005997</c:v>
                </c:pt>
                <c:pt idx="444">
                  <c:v>4.3023523663830732</c:v>
                </c:pt>
                <c:pt idx="445">
                  <c:v>2.3562536234519964</c:v>
                </c:pt>
                <c:pt idx="446">
                  <c:v>2.3163146530564633</c:v>
                </c:pt>
                <c:pt idx="447">
                  <c:v>2.2086844197465547</c:v>
                </c:pt>
                <c:pt idx="448">
                  <c:v>2.2216181054241204</c:v>
                </c:pt>
                <c:pt idx="449">
                  <c:v>2.1135830543938239</c:v>
                </c:pt>
                <c:pt idx="450">
                  <c:v>2.0667826046999278</c:v>
                </c:pt>
                <c:pt idx="451">
                  <c:v>2.0440356159383235</c:v>
                </c:pt>
                <c:pt idx="452">
                  <c:v>1.9418248897828101</c:v>
                </c:pt>
                <c:pt idx="453">
                  <c:v>1.8402693663725844</c:v>
                </c:pt>
                <c:pt idx="454">
                  <c:v>1.7436099901210342</c:v>
                </c:pt>
                <c:pt idx="455">
                  <c:v>1.649395639465888</c:v>
                </c:pt>
                <c:pt idx="456">
                  <c:v>2.4745970659183545</c:v>
                </c:pt>
                <c:pt idx="457">
                  <c:v>1.84026242571557</c:v>
                </c:pt>
                <c:pt idx="458">
                  <c:v>1.8029017356293684</c:v>
                </c:pt>
                <c:pt idx="459">
                  <c:v>1.7067722329624782</c:v>
                </c:pt>
                <c:pt idx="460">
                  <c:v>1.6139090188549681</c:v>
                </c:pt>
                <c:pt idx="461">
                  <c:v>1.5234173601148857</c:v>
                </c:pt>
                <c:pt idx="462">
                  <c:v>1.4539643504233009</c:v>
                </c:pt>
                <c:pt idx="463">
                  <c:v>1.3707006453922901</c:v>
                </c:pt>
                <c:pt idx="464">
                  <c:v>1.2902200528905174</c:v>
                </c:pt>
                <c:pt idx="465">
                  <c:v>1.2152595052007524</c:v>
                </c:pt>
                <c:pt idx="466">
                  <c:v>1.1490388729876222</c:v>
                </c:pt>
                <c:pt idx="467">
                  <c:v>1.0807753160336795</c:v>
                </c:pt>
                <c:pt idx="468">
                  <c:v>1.0606774656290725</c:v>
                </c:pt>
                <c:pt idx="469">
                  <c:v>1.0486584730463187</c:v>
                </c:pt>
                <c:pt idx="470">
                  <c:v>1.0380656222792037</c:v>
                </c:pt>
                <c:pt idx="471">
                  <c:v>1.0887431899739624</c:v>
                </c:pt>
                <c:pt idx="472">
                  <c:v>1.0833773615611493</c:v>
                </c:pt>
                <c:pt idx="473">
                  <c:v>1.0185363626944253</c:v>
                </c:pt>
                <c:pt idx="474">
                  <c:v>0.99951233700667741</c:v>
                </c:pt>
                <c:pt idx="475">
                  <c:v>0.98817244421426786</c:v>
                </c:pt>
                <c:pt idx="476">
                  <c:v>0.97818825841460821</c:v>
                </c:pt>
                <c:pt idx="477">
                  <c:v>0.97327778332761328</c:v>
                </c:pt>
                <c:pt idx="478">
                  <c:v>0.96315680945707449</c:v>
                </c:pt>
                <c:pt idx="479">
                  <c:v>0.95020567447289872</c:v>
                </c:pt>
                <c:pt idx="480">
                  <c:v>0.94026877902682371</c:v>
                </c:pt>
                <c:pt idx="481">
                  <c:v>0.93499643131339782</c:v>
                </c:pt>
                <c:pt idx="482">
                  <c:v>0.92239879973718275</c:v>
                </c:pt>
                <c:pt idx="483">
                  <c:v>0.91274850860403167</c:v>
                </c:pt>
                <c:pt idx="484">
                  <c:v>0.90366177768538103</c:v>
                </c:pt>
                <c:pt idx="485">
                  <c:v>1.9000128438682864</c:v>
                </c:pt>
                <c:pt idx="486">
                  <c:v>1.1708370253172318</c:v>
                </c:pt>
                <c:pt idx="487">
                  <c:v>1.100456065246725</c:v>
                </c:pt>
                <c:pt idx="488">
                  <c:v>1.0306468915308535</c:v>
                </c:pt>
                <c:pt idx="489">
                  <c:v>0.96475238973979693</c:v>
                </c:pt>
                <c:pt idx="490">
                  <c:v>0.901247931503947</c:v>
                </c:pt>
                <c:pt idx="491">
                  <c:v>0.85138058655227067</c:v>
                </c:pt>
                <c:pt idx="492">
                  <c:v>0.83619047623077258</c:v>
                </c:pt>
                <c:pt idx="493">
                  <c:v>0.82682271707983279</c:v>
                </c:pt>
                <c:pt idx="494">
                  <c:v>0.81848856428509997</c:v>
                </c:pt>
                <c:pt idx="495">
                  <c:v>0.81039272634569748</c:v>
                </c:pt>
                <c:pt idx="496">
                  <c:v>0.8024025772934188</c:v>
                </c:pt>
                <c:pt idx="497">
                  <c:v>0.79449545793141441</c:v>
                </c:pt>
                <c:pt idx="498">
                  <c:v>0.78802950980983999</c:v>
                </c:pt>
                <c:pt idx="499">
                  <c:v>0.77914181847214359</c:v>
                </c:pt>
                <c:pt idx="500">
                  <c:v>0.77127839394867781</c:v>
                </c:pt>
                <c:pt idx="501">
                  <c:v>0.76364788122921512</c:v>
                </c:pt>
                <c:pt idx="502">
                  <c:v>0.75611834551966217</c:v>
                </c:pt>
                <c:pt idx="503">
                  <c:v>0.74866727990726833</c:v>
                </c:pt>
                <c:pt idx="504">
                  <c:v>0.74129034159143758</c:v>
                </c:pt>
                <c:pt idx="505">
                  <c:v>0.73398620784927993</c:v>
                </c:pt>
                <c:pt idx="506">
                  <c:v>0.7267540630310938</c:v>
                </c:pt>
                <c:pt idx="507">
                  <c:v>0.71959318150316576</c:v>
                </c:pt>
                <c:pt idx="508">
                  <c:v>0.71250285838495209</c:v>
                </c:pt>
                <c:pt idx="509">
                  <c:v>0.70548239799855084</c:v>
                </c:pt>
                <c:pt idx="510">
                  <c:v>0.69853111189530581</c:v>
                </c:pt>
                <c:pt idx="511">
                  <c:v>0.69164831847216357</c:v>
                </c:pt>
                <c:pt idx="512">
                  <c:v>0.68483334285238129</c:v>
                </c:pt>
                <c:pt idx="513">
                  <c:v>0.67808551681064921</c:v>
                </c:pt>
                <c:pt idx="514">
                  <c:v>0.67140417870612457</c:v>
                </c:pt>
                <c:pt idx="515">
                  <c:v>0.6647886734173164</c:v>
                </c:pt>
                <c:pt idx="516">
                  <c:v>0.65823835227780969</c:v>
                </c:pt>
                <c:pt idx="517">
                  <c:v>0.65175257301265566</c:v>
                </c:pt>
                <c:pt idx="518">
                  <c:v>0.64533069967539336</c:v>
                </c:pt>
                <c:pt idx="519">
                  <c:v>0.63897210258569426</c:v>
                </c:pt>
                <c:pt idx="520">
                  <c:v>0.63267615826761969</c:v>
                </c:pt>
                <c:pt idx="521">
                  <c:v>0.62644224938848836</c:v>
                </c:pt>
                <c:pt idx="522">
                  <c:v>1.4767519172164114</c:v>
                </c:pt>
                <c:pt idx="523">
                  <c:v>0.94472018161146487</c:v>
                </c:pt>
                <c:pt idx="524">
                  <c:v>0.88377610078853419</c:v>
                </c:pt>
                <c:pt idx="525">
                  <c:v>0.82771851848180744</c:v>
                </c:pt>
                <c:pt idx="526">
                  <c:v>0.77229829002998884</c:v>
                </c:pt>
                <c:pt idx="527">
                  <c:v>0.71974881770565036</c:v>
                </c:pt>
                <c:pt idx="528">
                  <c:v>0.6684789463114138</c:v>
                </c:pt>
                <c:pt idx="529">
                  <c:v>0.67890355415465209</c:v>
                </c:pt>
                <c:pt idx="530">
                  <c:v>0.67604261583468173</c:v>
                </c:pt>
                <c:pt idx="531">
                  <c:v>0.63767204069798034</c:v>
                </c:pt>
                <c:pt idx="532">
                  <c:v>0.58867937610803378</c:v>
                </c:pt>
                <c:pt idx="533">
                  <c:v>0.56071894970316749</c:v>
                </c:pt>
                <c:pt idx="534">
                  <c:v>0.551516898593992</c:v>
                </c:pt>
                <c:pt idx="535">
                  <c:v>0.54547249783773333</c:v>
                </c:pt>
                <c:pt idx="536">
                  <c:v>0.53999657746221608</c:v>
                </c:pt>
                <c:pt idx="537">
                  <c:v>0.53465906152514808</c:v>
                </c:pt>
                <c:pt idx="538">
                  <c:v>0.52938815054281418</c:v>
                </c:pt>
                <c:pt idx="539">
                  <c:v>0.52417150039064964</c:v>
                </c:pt>
                <c:pt idx="540">
                  <c:v>0.5190066369848354</c:v>
                </c:pt>
                <c:pt idx="541">
                  <c:v>0.51389272823484788</c:v>
                </c:pt>
                <c:pt idx="542">
                  <c:v>0.50882921867013697</c:v>
                </c:pt>
                <c:pt idx="543">
                  <c:v>0.5038156028341626</c:v>
                </c:pt>
                <c:pt idx="544">
                  <c:v>0.49885138764170955</c:v>
                </c:pt>
                <c:pt idx="545">
                  <c:v>0.49393608609247464</c:v>
                </c:pt>
                <c:pt idx="546">
                  <c:v>0.48906921618819305</c:v>
                </c:pt>
                <c:pt idx="547">
                  <c:v>0.48425030071361308</c:v>
                </c:pt>
                <c:pt idx="548">
                  <c:v>0.47947886716120219</c:v>
                </c:pt>
                <c:pt idx="549">
                  <c:v>0.47475444768008696</c:v>
                </c:pt>
                <c:pt idx="550">
                  <c:v>0.4700765790293942</c:v>
                </c:pt>
                <c:pt idx="551">
                  <c:v>0.46544480253269932</c:v>
                </c:pt>
                <c:pt idx="552">
                  <c:v>0.46085866403302972</c:v>
                </c:pt>
                <c:pt idx="553">
                  <c:v>0.45631771384833053</c:v>
                </c:pt>
                <c:pt idx="554">
                  <c:v>0.4518215067273712</c:v>
                </c:pt>
                <c:pt idx="555">
                  <c:v>0.44736960180608781</c:v>
                </c:pt>
                <c:pt idx="556">
                  <c:v>0.44296156256435493</c:v>
                </c:pt>
                <c:pt idx="557">
                  <c:v>0.43859695678318411</c:v>
                </c:pt>
                <c:pt idx="558">
                  <c:v>0.43427535650234311</c:v>
                </c:pt>
                <c:pt idx="559">
                  <c:v>0.46673150141145658</c:v>
                </c:pt>
                <c:pt idx="560">
                  <c:v>0.43185517980568139</c:v>
                </c:pt>
                <c:pt idx="561">
                  <c:v>0.4225758698378323</c:v>
                </c:pt>
                <c:pt idx="562">
                  <c:v>0.41757844212331774</c:v>
                </c:pt>
                <c:pt idx="563">
                  <c:v>0.41332560331019036</c:v>
                </c:pt>
                <c:pt idx="564">
                  <c:v>0.40923005223454412</c:v>
                </c:pt>
                <c:pt idx="565">
                  <c:v>0.40519400191415422</c:v>
                </c:pt>
                <c:pt idx="566">
                  <c:v>0.40120089682811094</c:v>
                </c:pt>
                <c:pt idx="567">
                  <c:v>0.39724766394876837</c:v>
                </c:pt>
                <c:pt idx="568">
                  <c:v>0.39469601753775185</c:v>
                </c:pt>
                <c:pt idx="569">
                  <c:v>0.40370887175651904</c:v>
                </c:pt>
                <c:pt idx="570">
                  <c:v>0.53627056947260843</c:v>
                </c:pt>
                <c:pt idx="571">
                  <c:v>0.76278442032947424</c:v>
                </c:pt>
                <c:pt idx="572">
                  <c:v>0.65258167712238535</c:v>
                </c:pt>
                <c:pt idx="573">
                  <c:v>0.59731516684897612</c:v>
                </c:pt>
                <c:pt idx="574">
                  <c:v>0.54277851294565549</c:v>
                </c:pt>
                <c:pt idx="575">
                  <c:v>0.48979587905881394</c:v>
                </c:pt>
                <c:pt idx="576">
                  <c:v>0.43952996938800232</c:v>
                </c:pt>
                <c:pt idx="577">
                  <c:v>0.3907724027209234</c:v>
                </c:pt>
                <c:pt idx="578">
                  <c:v>0.36139144171613563</c:v>
                </c:pt>
                <c:pt idx="579">
                  <c:v>0.35359411380808009</c:v>
                </c:pt>
                <c:pt idx="580">
                  <c:v>0.3494070854999124</c:v>
                </c:pt>
                <c:pt idx="581">
                  <c:v>0.34584764413041885</c:v>
                </c:pt>
                <c:pt idx="582">
                  <c:v>0.3424205684233429</c:v>
                </c:pt>
                <c:pt idx="583">
                  <c:v>0.34176849874473908</c:v>
                </c:pt>
                <c:pt idx="584">
                  <c:v>0.33615438869858794</c:v>
                </c:pt>
                <c:pt idx="585">
                  <c:v>0.33246938960163064</c:v>
                </c:pt>
                <c:pt idx="586">
                  <c:v>0.32913163014044072</c:v>
                </c:pt>
                <c:pt idx="587">
                  <c:v>0.37177130520181545</c:v>
                </c:pt>
                <c:pt idx="588">
                  <c:v>0.33028100075596389</c:v>
                </c:pt>
                <c:pt idx="589">
                  <c:v>0.32483740497761687</c:v>
                </c:pt>
                <c:pt idx="590">
                  <c:v>0.31722606311903995</c:v>
                </c:pt>
                <c:pt idx="591">
                  <c:v>0.31336847349689817</c:v>
                </c:pt>
                <c:pt idx="592">
                  <c:v>0.3101593328685569</c:v>
                </c:pt>
                <c:pt idx="593">
                  <c:v>0.30708310671443972</c:v>
                </c:pt>
                <c:pt idx="594">
                  <c:v>0.30541654655466866</c:v>
                </c:pt>
                <c:pt idx="595">
                  <c:v>0.30128362436071976</c:v>
                </c:pt>
                <c:pt idx="596">
                  <c:v>0.29812856227339773</c:v>
                </c:pt>
                <c:pt idx="597">
                  <c:v>0.29516009291076828</c:v>
                </c:pt>
                <c:pt idx="598">
                  <c:v>0.35366515771315216</c:v>
                </c:pt>
                <c:pt idx="599">
                  <c:v>0.2995578058563349</c:v>
                </c:pt>
                <c:pt idx="600">
                  <c:v>0.2882060622414469</c:v>
                </c:pt>
                <c:pt idx="601">
                  <c:v>0.28397241266212792</c:v>
                </c:pt>
                <c:pt idx="602">
                  <c:v>0.28094306841741629</c:v>
                </c:pt>
                <c:pt idx="603">
                  <c:v>0.27813648896908444</c:v>
                </c:pt>
                <c:pt idx="604">
                  <c:v>0.27538957518040313</c:v>
                </c:pt>
                <c:pt idx="605">
                  <c:v>0.27267503930212456</c:v>
                </c:pt>
                <c:pt idx="606">
                  <c:v>0.26998813183201165</c:v>
                </c:pt>
                <c:pt idx="607">
                  <c:v>0.26732784536402548</c:v>
                </c:pt>
                <c:pt idx="608">
                  <c:v>0.26469379560256001</c:v>
                </c:pt>
                <c:pt idx="609">
                  <c:v>0.26208570378810392</c:v>
                </c:pt>
                <c:pt idx="610">
                  <c:v>0.25950331079177474</c:v>
                </c:pt>
                <c:pt idx="611">
                  <c:v>0.25694636283960831</c:v>
                </c:pt>
                <c:pt idx="612">
                  <c:v>0.25441460912303321</c:v>
                </c:pt>
                <c:pt idx="613">
                  <c:v>0.25190780138189772</c:v>
                </c:pt>
                <c:pt idx="614">
                  <c:v>0.24942569381501734</c:v>
                </c:pt>
                <c:pt idx="615">
                  <c:v>0.24696804304526951</c:v>
                </c:pt>
                <c:pt idx="616">
                  <c:v>0.24453460809393668</c:v>
                </c:pt>
                <c:pt idx="617">
                  <c:v>0.24212515035678067</c:v>
                </c:pt>
                <c:pt idx="618">
                  <c:v>0.23973943358059746</c:v>
                </c:pt>
                <c:pt idx="619">
                  <c:v>0.23737722384004351</c:v>
                </c:pt>
                <c:pt idx="620">
                  <c:v>0.23503828951469777</c:v>
                </c:pt>
                <c:pt idx="621">
                  <c:v>0.23272240126635049</c:v>
                </c:pt>
                <c:pt idx="622">
                  <c:v>0.23042933201651578</c:v>
                </c:pt>
                <c:pt idx="623">
                  <c:v>0.22815885692416618</c:v>
                </c:pt>
                <c:pt idx="624">
                  <c:v>0.22591075336368649</c:v>
                </c:pt>
                <c:pt idx="625">
                  <c:v>0.22368480090304474</c:v>
                </c:pt>
                <c:pt idx="626">
                  <c:v>0.2214807812821783</c:v>
                </c:pt>
                <c:pt idx="627">
                  <c:v>0.22270484549910824</c:v>
                </c:pt>
                <c:pt idx="628">
                  <c:v>0.21770291830396379</c:v>
                </c:pt>
                <c:pt idx="629">
                  <c:v>0.21509196284851936</c:v>
                </c:pt>
                <c:pt idx="630">
                  <c:v>0.21289530463026463</c:v>
                </c:pt>
                <c:pt idx="631">
                  <c:v>0.21078476863253254</c:v>
                </c:pt>
                <c:pt idx="632">
                  <c:v>0.20870572749525815</c:v>
                </c:pt>
                <c:pt idx="633">
                  <c:v>0.20664894703919839</c:v>
                </c:pt>
                <c:pt idx="634">
                  <c:v>0.204612727133172</c:v>
                </c:pt>
                <c:pt idx="635">
                  <c:v>0.20259661947209576</c:v>
                </c:pt>
                <c:pt idx="636">
                  <c:v>0.21422585354190035</c:v>
                </c:pt>
                <c:pt idx="637">
                  <c:v>0.30181865919995365</c:v>
                </c:pt>
                <c:pt idx="638">
                  <c:v>0.23342816843066405</c:v>
                </c:pt>
                <c:pt idx="639">
                  <c:v>0.20082898696949908</c:v>
                </c:pt>
                <c:pt idx="640">
                  <c:v>0.19382244005931062</c:v>
                </c:pt>
                <c:pt idx="641">
                  <c:v>0.19107837815627893</c:v>
                </c:pt>
                <c:pt idx="642">
                  <c:v>0.18905719948747957</c:v>
                </c:pt>
                <c:pt idx="643">
                  <c:v>0.18717140199451726</c:v>
                </c:pt>
                <c:pt idx="644">
                  <c:v>0.18532334572105638</c:v>
                </c:pt>
                <c:pt idx="645">
                  <c:v>0.18349667812756082</c:v>
                </c:pt>
                <c:pt idx="646">
                  <c:v>0.18168853669317106</c:v>
                </c:pt>
                <c:pt idx="647">
                  <c:v>0.17989829884973521</c:v>
                </c:pt>
                <c:pt idx="648">
                  <c:v>0.17812571517269227</c:v>
                </c:pt>
                <c:pt idx="649">
                  <c:v>0.17637059959529314</c:v>
                </c:pt>
                <c:pt idx="650">
                  <c:v>0.17463277798969981</c:v>
                </c:pt>
                <c:pt idx="651">
                  <c:v>0.17291207962067556</c:v>
                </c:pt>
                <c:pt idx="652">
                  <c:v>0.20755797699425474</c:v>
                </c:pt>
                <c:pt idx="653">
                  <c:v>0.17759692549910291</c:v>
                </c:pt>
                <c:pt idx="654">
                  <c:v>0.35656894370068726</c:v>
                </c:pt>
                <c:pt idx="655">
                  <c:v>0.36197495685391301</c:v>
                </c:pt>
                <c:pt idx="656">
                  <c:v>3.1693932735117767</c:v>
                </c:pt>
                <c:pt idx="657">
                  <c:v>0.93817436103621699</c:v>
                </c:pt>
                <c:pt idx="658">
                  <c:v>1.9162861432839533</c:v>
                </c:pt>
                <c:pt idx="659">
                  <c:v>1.1379667132872107</c:v>
                </c:pt>
                <c:pt idx="660">
                  <c:v>1.0348205459506223</c:v>
                </c:pt>
                <c:pt idx="661">
                  <c:v>1.3775360399882048</c:v>
                </c:pt>
                <c:pt idx="662">
                  <c:v>1.2260342853661697</c:v>
                </c:pt>
                <c:pt idx="663">
                  <c:v>1.1191601365119377</c:v>
                </c:pt>
                <c:pt idx="664">
                  <c:v>1.1003688193512919</c:v>
                </c:pt>
                <c:pt idx="665">
                  <c:v>1.1051303607601723</c:v>
                </c:pt>
                <c:pt idx="666">
                  <c:v>1.0666982580066742</c:v>
                </c:pt>
                <c:pt idx="667">
                  <c:v>1.1834646752837472</c:v>
                </c:pt>
                <c:pt idx="668">
                  <c:v>1.1184221062144395</c:v>
                </c:pt>
                <c:pt idx="669">
                  <c:v>1.0236528970178127</c:v>
                </c:pt>
                <c:pt idx="670">
                  <c:v>0.96742474825156077</c:v>
                </c:pt>
                <c:pt idx="671">
                  <c:v>0.86553152601627414</c:v>
                </c:pt>
                <c:pt idx="672">
                  <c:v>0.85428203570419292</c:v>
                </c:pt>
                <c:pt idx="673">
                  <c:v>0.75705876225588364</c:v>
                </c:pt>
                <c:pt idx="674">
                  <c:v>0.67726039705570662</c:v>
                </c:pt>
                <c:pt idx="675">
                  <c:v>0.66125457776348462</c:v>
                </c:pt>
                <c:pt idx="676">
                  <c:v>0.57017707433682929</c:v>
                </c:pt>
                <c:pt idx="677">
                  <c:v>0.57178055737785349</c:v>
                </c:pt>
                <c:pt idx="678">
                  <c:v>0.52016842296232813</c:v>
                </c:pt>
                <c:pt idx="679">
                  <c:v>0.43705193757466165</c:v>
                </c:pt>
                <c:pt idx="680">
                  <c:v>0.42177802858705143</c:v>
                </c:pt>
                <c:pt idx="681">
                  <c:v>0.33882326794785461</c:v>
                </c:pt>
                <c:pt idx="682">
                  <c:v>0.27151315814143218</c:v>
                </c:pt>
                <c:pt idx="683">
                  <c:v>0.19383269744930406</c:v>
                </c:pt>
                <c:pt idx="684">
                  <c:v>0.13597640525342611</c:v>
                </c:pt>
                <c:pt idx="685">
                  <c:v>0.12535305504518732</c:v>
                </c:pt>
                <c:pt idx="686">
                  <c:v>0.13892800672441252</c:v>
                </c:pt>
                <c:pt idx="687">
                  <c:v>0.12791483154701255</c:v>
                </c:pt>
                <c:pt idx="688">
                  <c:v>1.3048685997153773</c:v>
                </c:pt>
                <c:pt idx="689">
                  <c:v>0.97794050343412853</c:v>
                </c:pt>
                <c:pt idx="690">
                  <c:v>0.63648235015696397</c:v>
                </c:pt>
                <c:pt idx="691">
                  <c:v>0.56377497132283116</c:v>
                </c:pt>
                <c:pt idx="692">
                  <c:v>0.60286052532240753</c:v>
                </c:pt>
                <c:pt idx="693">
                  <c:v>1.7854315916865511</c:v>
                </c:pt>
                <c:pt idx="694">
                  <c:v>1.1417879082143905</c:v>
                </c:pt>
                <c:pt idx="695">
                  <c:v>0.97196464164670626</c:v>
                </c:pt>
                <c:pt idx="696">
                  <c:v>0.86769651009169035</c:v>
                </c:pt>
                <c:pt idx="697">
                  <c:v>0.76886436106209854</c:v>
                </c:pt>
                <c:pt idx="698">
                  <c:v>1.0313193279471664</c:v>
                </c:pt>
                <c:pt idx="699">
                  <c:v>1.9351068582041395</c:v>
                </c:pt>
                <c:pt idx="700">
                  <c:v>1.1306968057497018</c:v>
                </c:pt>
                <c:pt idx="701">
                  <c:v>1.0211805291160685</c:v>
                </c:pt>
                <c:pt idx="702">
                  <c:v>0.9172855282013781</c:v>
                </c:pt>
                <c:pt idx="703">
                  <c:v>0.81852382973480409</c:v>
                </c:pt>
                <c:pt idx="704">
                  <c:v>0.72449970081980919</c:v>
                </c:pt>
                <c:pt idx="705">
                  <c:v>0.63342916912613545</c:v>
                </c:pt>
                <c:pt idx="706">
                  <c:v>0.54358868353579615</c:v>
                </c:pt>
                <c:pt idx="707">
                  <c:v>0.45685603354325571</c:v>
                </c:pt>
                <c:pt idx="708">
                  <c:v>0.37305223474391563</c:v>
                </c:pt>
                <c:pt idx="709">
                  <c:v>0.29156133348238034</c:v>
                </c:pt>
                <c:pt idx="710">
                  <c:v>0.21674514251598001</c:v>
                </c:pt>
                <c:pt idx="711">
                  <c:v>0.1411210851867275</c:v>
                </c:pt>
                <c:pt idx="712">
                  <c:v>0.10316907938270582</c:v>
                </c:pt>
                <c:pt idx="713">
                  <c:v>9.6085647761876919E-2</c:v>
                </c:pt>
                <c:pt idx="714">
                  <c:v>9.4132176843521556E-2</c:v>
                </c:pt>
                <c:pt idx="715">
                  <c:v>9.3037619303150826E-2</c:v>
                </c:pt>
                <c:pt idx="716">
                  <c:v>0.16368499597931857</c:v>
                </c:pt>
                <c:pt idx="717">
                  <c:v>0.10578593914603057</c:v>
                </c:pt>
                <c:pt idx="718">
                  <c:v>9.2705432096798518E-2</c:v>
                </c:pt>
                <c:pt idx="719">
                  <c:v>0.41871149003078056</c:v>
                </c:pt>
                <c:pt idx="720">
                  <c:v>0.27114265053946274</c:v>
                </c:pt>
                <c:pt idx="721">
                  <c:v>0.21506529338924849</c:v>
                </c:pt>
                <c:pt idx="722">
                  <c:v>2.2448826668454513</c:v>
                </c:pt>
                <c:pt idx="723">
                  <c:v>0.58121582898816548</c:v>
                </c:pt>
                <c:pt idx="724">
                  <c:v>0.49274741358436686</c:v>
                </c:pt>
                <c:pt idx="725">
                  <c:v>1.8462634579632737</c:v>
                </c:pt>
                <c:pt idx="726">
                  <c:v>0.838320232762649</c:v>
                </c:pt>
                <c:pt idx="727">
                  <c:v>0.74095895842834647</c:v>
                </c:pt>
                <c:pt idx="728">
                  <c:v>4.4030202170012602</c:v>
                </c:pt>
                <c:pt idx="729">
                  <c:v>1.2398845191109809</c:v>
                </c:pt>
                <c:pt idx="730">
                  <c:v>1.2234656020381622</c:v>
                </c:pt>
                <c:pt idx="731">
                  <c:v>1.2967261567784383</c:v>
                </c:pt>
                <c:pt idx="732">
                  <c:v>1.2688106132196546</c:v>
                </c:pt>
                <c:pt idx="733">
                  <c:v>1.2762538381371709</c:v>
                </c:pt>
                <c:pt idx="734">
                  <c:v>1.2543410695170669</c:v>
                </c:pt>
              </c:numCache>
            </c:numRef>
          </c:yVal>
          <c:smooth val="0"/>
          <c:extLst>
            <c:ext xmlns:c16="http://schemas.microsoft.com/office/drawing/2014/chart" uri="{C3380CC4-5D6E-409C-BE32-E72D297353CC}">
              <c16:uniqueId val="{00000000-82DA-4342-AAE4-181116C4F46E}"/>
            </c:ext>
          </c:extLst>
        </c:ser>
        <c:ser>
          <c:idx val="0"/>
          <c:order val="1"/>
          <c:tx>
            <c:strRef>
              <c:f>Escenarios!$D$5</c:f>
              <c:strCache>
                <c:ptCount val="1"/>
                <c:pt idx="0">
                  <c:v>Línea base</c:v>
                </c:pt>
              </c:strCache>
            </c:strRef>
          </c:tx>
          <c:spPr>
            <a:ln w="12700" cap="rnd">
              <a:solidFill>
                <a:schemeClr val="accent1"/>
              </a:solidFill>
              <a:round/>
            </a:ln>
            <a:effectLst/>
          </c:spPr>
          <c:marker>
            <c:symbol val="none"/>
          </c:marker>
          <c:xVal>
            <c:strRef>
              <c:f>Cálculos!$C:$C</c:f>
              <c:strCache>
                <c:ptCount val="736"/>
                <c:pt idx="2">
                  <c:v>Línea base</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Cálculos!$M:$M</c:f>
              <c:numCache>
                <c:formatCode>0.0000</c:formatCode>
                <c:ptCount val="1048576"/>
                <c:pt idx="4" formatCode="General">
                  <c:v>0</c:v>
                </c:pt>
                <c:pt idx="6">
                  <c:v>4.4638461381324346</c:v>
                </c:pt>
                <c:pt idx="7">
                  <c:v>0.86905000930868426</c:v>
                </c:pt>
                <c:pt idx="8">
                  <c:v>2.9694600857318743</c:v>
                </c:pt>
                <c:pt idx="9">
                  <c:v>0.95776301121961771</c:v>
                </c:pt>
                <c:pt idx="10">
                  <c:v>1.594108871641069</c:v>
                </c:pt>
                <c:pt idx="11">
                  <c:v>3.5889199557389078</c:v>
                </c:pt>
                <c:pt idx="12">
                  <c:v>1.0482316415795685</c:v>
                </c:pt>
                <c:pt idx="13">
                  <c:v>1.0019701485255863</c:v>
                </c:pt>
                <c:pt idx="14">
                  <c:v>0.9584848743416019</c:v>
                </c:pt>
                <c:pt idx="15">
                  <c:v>0.91901464329434701</c:v>
                </c:pt>
                <c:pt idx="16">
                  <c:v>0.93007729195351785</c:v>
                </c:pt>
                <c:pt idx="17">
                  <c:v>3.812600522163581</c:v>
                </c:pt>
                <c:pt idx="18">
                  <c:v>1.0664786677044265</c:v>
                </c:pt>
                <c:pt idx="19">
                  <c:v>1.0270718821930767</c:v>
                </c:pt>
                <c:pt idx="20">
                  <c:v>0.99172441645023646</c:v>
                </c:pt>
                <c:pt idx="21">
                  <c:v>0.94952609037469204</c:v>
                </c:pt>
                <c:pt idx="22">
                  <c:v>1.5107425906210481</c:v>
                </c:pt>
                <c:pt idx="23">
                  <c:v>1.0512910003758449</c:v>
                </c:pt>
                <c:pt idx="24">
                  <c:v>1.4344020043512158</c:v>
                </c:pt>
                <c:pt idx="25">
                  <c:v>1.1706815435601234</c:v>
                </c:pt>
                <c:pt idx="26">
                  <c:v>1.2772467774494543</c:v>
                </c:pt>
                <c:pt idx="27">
                  <c:v>1.0931383631078913</c:v>
                </c:pt>
                <c:pt idx="28">
                  <c:v>4.6274159786332714</c:v>
                </c:pt>
                <c:pt idx="29">
                  <c:v>1.2084524515862387</c:v>
                </c:pt>
                <c:pt idx="30">
                  <c:v>1.1595600372140669</c:v>
                </c:pt>
                <c:pt idx="31">
                  <c:v>1.192766593556204</c:v>
                </c:pt>
                <c:pt idx="32">
                  <c:v>1.1360467537154844</c:v>
                </c:pt>
                <c:pt idx="33">
                  <c:v>1.0911813201972367</c:v>
                </c:pt>
                <c:pt idx="34">
                  <c:v>1.0792161907026978</c:v>
                </c:pt>
                <c:pt idx="35">
                  <c:v>1.1882529143831271</c:v>
                </c:pt>
                <c:pt idx="36">
                  <c:v>1.13466823141872</c:v>
                </c:pt>
                <c:pt idx="37">
                  <c:v>1.1132672719984922</c:v>
                </c:pt>
                <c:pt idx="38">
                  <c:v>1.106063841616844</c:v>
                </c:pt>
                <c:pt idx="39">
                  <c:v>1.0609464661296517</c:v>
                </c:pt>
                <c:pt idx="40">
                  <c:v>1.0760853756630124</c:v>
                </c:pt>
                <c:pt idx="41">
                  <c:v>1.0320010185185247</c:v>
                </c:pt>
                <c:pt idx="42">
                  <c:v>0.99002682964261113</c:v>
                </c:pt>
                <c:pt idx="43">
                  <c:v>2.6017996297395363</c:v>
                </c:pt>
                <c:pt idx="44">
                  <c:v>1.1083334634512758</c:v>
                </c:pt>
                <c:pt idx="45">
                  <c:v>1.0981397933133443</c:v>
                </c:pt>
                <c:pt idx="46">
                  <c:v>5.4662643802073863</c:v>
                </c:pt>
                <c:pt idx="47">
                  <c:v>1.1937170741588023</c:v>
                </c:pt>
                <c:pt idx="48">
                  <c:v>1.179407838970491</c:v>
                </c:pt>
                <c:pt idx="49">
                  <c:v>1.1464297261389087</c:v>
                </c:pt>
                <c:pt idx="50">
                  <c:v>1.1020971348631736</c:v>
                </c:pt>
                <c:pt idx="51">
                  <c:v>1.089109435835373</c:v>
                </c:pt>
                <c:pt idx="52">
                  <c:v>4.1011156886720581</c:v>
                </c:pt>
                <c:pt idx="53">
                  <c:v>1.2346275726401235</c:v>
                </c:pt>
                <c:pt idx="54">
                  <c:v>2.4942952880854676</c:v>
                </c:pt>
                <c:pt idx="55">
                  <c:v>1.2505998777373062</c:v>
                </c:pt>
                <c:pt idx="56">
                  <c:v>6.5333094143704669</c:v>
                </c:pt>
                <c:pt idx="57">
                  <c:v>2.5431771041685387</c:v>
                </c:pt>
                <c:pt idx="58">
                  <c:v>1.6630236166777861</c:v>
                </c:pt>
                <c:pt idx="59">
                  <c:v>8.4199028043167559</c:v>
                </c:pt>
                <c:pt idx="60">
                  <c:v>2.1112214048699807</c:v>
                </c:pt>
                <c:pt idx="61">
                  <c:v>1.5790642779016313</c:v>
                </c:pt>
                <c:pt idx="62">
                  <c:v>1.5295052814733952</c:v>
                </c:pt>
                <c:pt idx="63">
                  <c:v>1.503011166136035</c:v>
                </c:pt>
                <c:pt idx="64">
                  <c:v>1.4648387347501977</c:v>
                </c:pt>
                <c:pt idx="65">
                  <c:v>1.4215706633464238</c:v>
                </c:pt>
                <c:pt idx="66">
                  <c:v>1.4396377813523205</c:v>
                </c:pt>
                <c:pt idx="67">
                  <c:v>1.3967141089178987</c:v>
                </c:pt>
                <c:pt idx="68">
                  <c:v>1.4006729775792317</c:v>
                </c:pt>
                <c:pt idx="69">
                  <c:v>1.3600773983265406</c:v>
                </c:pt>
                <c:pt idx="70">
                  <c:v>1.5236477074195751</c:v>
                </c:pt>
                <c:pt idx="71">
                  <c:v>1.3783624857249883</c:v>
                </c:pt>
                <c:pt idx="72">
                  <c:v>11.65848019374419</c:v>
                </c:pt>
                <c:pt idx="73">
                  <c:v>1.6233871438687808</c:v>
                </c:pt>
                <c:pt idx="74">
                  <c:v>3.0224842536979954</c:v>
                </c:pt>
                <c:pt idx="75">
                  <c:v>1.7695759251056979</c:v>
                </c:pt>
                <c:pt idx="76">
                  <c:v>5.3459556116139186</c:v>
                </c:pt>
                <c:pt idx="77">
                  <c:v>2.2273626498210741</c:v>
                </c:pt>
                <c:pt idx="78">
                  <c:v>1.8158985576987414</c:v>
                </c:pt>
                <c:pt idx="79">
                  <c:v>1.9176775738052991</c:v>
                </c:pt>
                <c:pt idx="80">
                  <c:v>4.8194463780709533</c:v>
                </c:pt>
                <c:pt idx="81">
                  <c:v>1.8618197123593756</c:v>
                </c:pt>
                <c:pt idx="82">
                  <c:v>1.8498850392876336</c:v>
                </c:pt>
                <c:pt idx="83">
                  <c:v>1.8036420923886749</c:v>
                </c:pt>
                <c:pt idx="84">
                  <c:v>1.8214446921430167</c:v>
                </c:pt>
                <c:pt idx="85">
                  <c:v>1.7715932709699795</c:v>
                </c:pt>
                <c:pt idx="86">
                  <c:v>1.7559351694976963</c:v>
                </c:pt>
                <c:pt idx="87">
                  <c:v>1.7519706456287292</c:v>
                </c:pt>
                <c:pt idx="88">
                  <c:v>1.7077442650875791</c:v>
                </c:pt>
                <c:pt idx="89">
                  <c:v>1.6644316413240099</c:v>
                </c:pt>
                <c:pt idx="90">
                  <c:v>1.6234815757811978</c:v>
                </c:pt>
                <c:pt idx="91">
                  <c:v>1.5838496589639146</c:v>
                </c:pt>
                <c:pt idx="92">
                  <c:v>2.7389828272120127</c:v>
                </c:pt>
                <c:pt idx="93">
                  <c:v>1.685194438951056</c:v>
                </c:pt>
                <c:pt idx="94">
                  <c:v>1.6723019000012078</c:v>
                </c:pt>
                <c:pt idx="95">
                  <c:v>1.6298278393646473</c:v>
                </c:pt>
                <c:pt idx="96">
                  <c:v>1.5891512063331574</c:v>
                </c:pt>
                <c:pt idx="97">
                  <c:v>1.5498118366580522</c:v>
                </c:pt>
                <c:pt idx="98">
                  <c:v>1.5208502802898165</c:v>
                </c:pt>
                <c:pt idx="99">
                  <c:v>1.4845771300914743</c:v>
                </c:pt>
                <c:pt idx="100">
                  <c:v>1.4495090516981064</c:v>
                </c:pt>
                <c:pt idx="101">
                  <c:v>1.4164345359929837</c:v>
                </c:pt>
                <c:pt idx="102">
                  <c:v>1.387601563604596</c:v>
                </c:pt>
                <c:pt idx="103">
                  <c:v>1.356095213027424</c:v>
                </c:pt>
                <c:pt idx="104">
                  <c:v>1.3258037488700873</c:v>
                </c:pt>
                <c:pt idx="105">
                  <c:v>1.2957802897741377</c:v>
                </c:pt>
                <c:pt idx="106">
                  <c:v>1.2663920954570866</c:v>
                </c:pt>
                <c:pt idx="107">
                  <c:v>1.2995546564058047</c:v>
                </c:pt>
                <c:pt idx="108">
                  <c:v>1.3002847281133629</c:v>
                </c:pt>
                <c:pt idx="109">
                  <c:v>1.2706383689622198</c:v>
                </c:pt>
                <c:pt idx="110">
                  <c:v>1.2425314607351126</c:v>
                </c:pt>
                <c:pt idx="111">
                  <c:v>1.2147598266887276</c:v>
                </c:pt>
                <c:pt idx="112">
                  <c:v>1.1878341255253253</c:v>
                </c:pt>
                <c:pt idx="113">
                  <c:v>1.1732921578224602</c:v>
                </c:pt>
                <c:pt idx="114">
                  <c:v>1.1554604584426402</c:v>
                </c:pt>
                <c:pt idx="115">
                  <c:v>1.1291746372805531</c:v>
                </c:pt>
                <c:pt idx="116">
                  <c:v>1.1041892933311737</c:v>
                </c:pt>
                <c:pt idx="117">
                  <c:v>1.090306963246344</c:v>
                </c:pt>
                <c:pt idx="118">
                  <c:v>1.0667221208508446</c:v>
                </c:pt>
                <c:pt idx="119">
                  <c:v>1.0433551769419727</c:v>
                </c:pt>
                <c:pt idx="120">
                  <c:v>1.0206100174340504</c:v>
                </c:pt>
                <c:pt idx="121">
                  <c:v>2.3865495687593024</c:v>
                </c:pt>
                <c:pt idx="122">
                  <c:v>1.1651113001076789</c:v>
                </c:pt>
                <c:pt idx="123">
                  <c:v>1.1390437232303141</c:v>
                </c:pt>
                <c:pt idx="124">
                  <c:v>1.1131098116732303</c:v>
                </c:pt>
                <c:pt idx="125">
                  <c:v>1.0882177173005008</c:v>
                </c:pt>
                <c:pt idx="126">
                  <c:v>1.0639469753920849</c:v>
                </c:pt>
                <c:pt idx="127">
                  <c:v>1.0400749642658664</c:v>
                </c:pt>
                <c:pt idx="128">
                  <c:v>1.0167371715007778</c:v>
                </c:pt>
                <c:pt idx="129">
                  <c:v>0.9943390276655264</c:v>
                </c:pt>
                <c:pt idx="130">
                  <c:v>0.97229024830931432</c:v>
                </c:pt>
                <c:pt idx="131">
                  <c:v>0.95110780788739657</c:v>
                </c:pt>
                <c:pt idx="132">
                  <c:v>0.93003925590961822</c:v>
                </c:pt>
                <c:pt idx="133">
                  <c:v>0.90978071535467997</c:v>
                </c:pt>
                <c:pt idx="134">
                  <c:v>0.89322864066457242</c:v>
                </c:pt>
                <c:pt idx="135">
                  <c:v>0.87345564536836606</c:v>
                </c:pt>
                <c:pt idx="136">
                  <c:v>0.8541301296259205</c:v>
                </c:pt>
                <c:pt idx="137">
                  <c:v>0.83547807227076354</c:v>
                </c:pt>
                <c:pt idx="138">
                  <c:v>0.81738298838152723</c:v>
                </c:pt>
                <c:pt idx="139">
                  <c:v>0.79965733936482153</c:v>
                </c:pt>
                <c:pt idx="140">
                  <c:v>0.78209674215235792</c:v>
                </c:pt>
                <c:pt idx="141">
                  <c:v>0.76514644005320886</c:v>
                </c:pt>
                <c:pt idx="142">
                  <c:v>0.74836830196446724</c:v>
                </c:pt>
                <c:pt idx="143">
                  <c:v>0.73183425679031511</c:v>
                </c:pt>
                <c:pt idx="144">
                  <c:v>0.71819275313168895</c:v>
                </c:pt>
                <c:pt idx="145">
                  <c:v>0.71166207081709232</c:v>
                </c:pt>
                <c:pt idx="146">
                  <c:v>0.70645927687839694</c:v>
                </c:pt>
                <c:pt idx="147">
                  <c:v>0.70152693944181177</c:v>
                </c:pt>
                <c:pt idx="148">
                  <c:v>0.69667154690247401</c:v>
                </c:pt>
                <c:pt idx="149">
                  <c:v>0.69185753139742678</c:v>
                </c:pt>
                <c:pt idx="150">
                  <c:v>0.68707820174526391</c:v>
                </c:pt>
                <c:pt idx="151">
                  <c:v>0.68233214731983904</c:v>
                </c:pt>
                <c:pt idx="152">
                  <c:v>0.67761892418333391</c:v>
                </c:pt>
                <c:pt idx="153">
                  <c:v>0.67293826641358423</c:v>
                </c:pt>
                <c:pt idx="154">
                  <c:v>0.66828994190959334</c:v>
                </c:pt>
                <c:pt idx="155">
                  <c:v>0.66367372602099339</c:v>
                </c:pt>
                <c:pt idx="156">
                  <c:v>0.65908939671821365</c:v>
                </c:pt>
                <c:pt idx="157">
                  <c:v>0.65453673370079302</c:v>
                </c:pt>
                <c:pt idx="158">
                  <c:v>1.8092507048503959</c:v>
                </c:pt>
                <c:pt idx="159">
                  <c:v>0.82717835313883392</c:v>
                </c:pt>
                <c:pt idx="160">
                  <c:v>0.80823200298061482</c:v>
                </c:pt>
                <c:pt idx="161">
                  <c:v>0.7903962691757479</c:v>
                </c:pt>
                <c:pt idx="162">
                  <c:v>0.77259390684404283</c:v>
                </c:pt>
                <c:pt idx="163">
                  <c:v>0.75539780606091023</c:v>
                </c:pt>
                <c:pt idx="164">
                  <c:v>0.73841250022548122</c:v>
                </c:pt>
                <c:pt idx="165">
                  <c:v>0.75148015710364158</c:v>
                </c:pt>
                <c:pt idx="166">
                  <c:v>0.75755147221174546</c:v>
                </c:pt>
                <c:pt idx="167">
                  <c:v>0.74589411305339159</c:v>
                </c:pt>
                <c:pt idx="168">
                  <c:v>0.72887044798142553</c:v>
                </c:pt>
                <c:pt idx="169">
                  <c:v>0.71271404160103391</c:v>
                </c:pt>
                <c:pt idx="170">
                  <c:v>0.69657135348850008</c:v>
                </c:pt>
                <c:pt idx="171">
                  <c:v>0.68109596065640943</c:v>
                </c:pt>
                <c:pt idx="172">
                  <c:v>0.66550095769287032</c:v>
                </c:pt>
                <c:pt idx="173">
                  <c:v>0.65042583443322433</c:v>
                </c:pt>
                <c:pt idx="174">
                  <c:v>0.63567014046330339</c:v>
                </c:pt>
                <c:pt idx="175">
                  <c:v>0.62114434490741055</c:v>
                </c:pt>
                <c:pt idx="176">
                  <c:v>0.60675026791024467</c:v>
                </c:pt>
                <c:pt idx="177">
                  <c:v>0.59266535238820905</c:v>
                </c:pt>
                <c:pt idx="178">
                  <c:v>0.5788012882137118</c:v>
                </c:pt>
                <c:pt idx="179">
                  <c:v>0.56491340337567653</c:v>
                </c:pt>
                <c:pt idx="180">
                  <c:v>0.55862032173157472</c:v>
                </c:pt>
                <c:pt idx="181">
                  <c:v>0.55432453627724898</c:v>
                </c:pt>
                <c:pt idx="182">
                  <c:v>0.55041562374722575</c:v>
                </c:pt>
                <c:pt idx="183">
                  <c:v>0.546599015523484</c:v>
                </c:pt>
                <c:pt idx="184">
                  <c:v>0.5428207093588755</c:v>
                </c:pt>
                <c:pt idx="185">
                  <c:v>0.53907068452363316</c:v>
                </c:pt>
                <c:pt idx="186">
                  <c:v>0.5353469620376784</c:v>
                </c:pt>
                <c:pt idx="187">
                  <c:v>0.53164903413371878</c:v>
                </c:pt>
                <c:pt idx="188">
                  <c:v>0.52797666302074509</c:v>
                </c:pt>
                <c:pt idx="189">
                  <c:v>0.52432966126629055</c:v>
                </c:pt>
                <c:pt idx="190">
                  <c:v>0.52070785163886757</c:v>
                </c:pt>
                <c:pt idx="191">
                  <c:v>0.51711105975946825</c:v>
                </c:pt>
                <c:pt idx="192">
                  <c:v>0.51353911275128727</c:v>
                </c:pt>
                <c:pt idx="193">
                  <c:v>0.50999183898608791</c:v>
                </c:pt>
                <c:pt idx="194">
                  <c:v>0.5064690680311057</c:v>
                </c:pt>
                <c:pt idx="195">
                  <c:v>0.53144120565621278</c:v>
                </c:pt>
                <c:pt idx="196">
                  <c:v>0.51750130493463609</c:v>
                </c:pt>
                <c:pt idx="197">
                  <c:v>0.5034362523411603</c:v>
                </c:pt>
                <c:pt idx="198">
                  <c:v>0.49397071948812749</c:v>
                </c:pt>
                <c:pt idx="199">
                  <c:v>0.48946387658357571</c:v>
                </c:pt>
                <c:pt idx="200">
                  <c:v>0.48588276198349528</c:v>
                </c:pt>
                <c:pt idx="201">
                  <c:v>0.48248993475658181</c:v>
                </c:pt>
                <c:pt idx="202">
                  <c:v>0.4791504439557806</c:v>
                </c:pt>
                <c:pt idx="203">
                  <c:v>0.4758394871222893</c:v>
                </c:pt>
                <c:pt idx="204">
                  <c:v>0.47323957617048312</c:v>
                </c:pt>
                <c:pt idx="205">
                  <c:v>0.48731731822759405</c:v>
                </c:pt>
                <c:pt idx="206">
                  <c:v>0.61707069020891714</c:v>
                </c:pt>
                <c:pt idx="207">
                  <c:v>0.84290154453998767</c:v>
                </c:pt>
                <c:pt idx="208">
                  <c:v>0.6398181598864664</c:v>
                </c:pt>
                <c:pt idx="209">
                  <c:v>0.62257306010719915</c:v>
                </c:pt>
                <c:pt idx="210">
                  <c:v>0.605388725153997</c:v>
                </c:pt>
                <c:pt idx="211">
                  <c:v>0.58848134625575388</c:v>
                </c:pt>
                <c:pt idx="212">
                  <c:v>0.57215172854450613</c:v>
                </c:pt>
                <c:pt idx="213">
                  <c:v>0.55610027320222755</c:v>
                </c:pt>
                <c:pt idx="214">
                  <c:v>0.5401513074219817</c:v>
                </c:pt>
                <c:pt idx="215">
                  <c:v>0.52437749414109969</c:v>
                </c:pt>
                <c:pt idx="216">
                  <c:v>0.50821381737372162</c:v>
                </c:pt>
                <c:pt idx="217">
                  <c:v>0.49277141799807184</c:v>
                </c:pt>
                <c:pt idx="218">
                  <c:v>0.47701752225319116</c:v>
                </c:pt>
                <c:pt idx="219">
                  <c:v>0.46850637665331052</c:v>
                </c:pt>
                <c:pt idx="220">
                  <c:v>0.45319763895726073</c:v>
                </c:pt>
                <c:pt idx="221">
                  <c:v>0.43810386076771696</c:v>
                </c:pt>
                <c:pt idx="222">
                  <c:v>0.42284958559372121</c:v>
                </c:pt>
                <c:pt idx="223">
                  <c:v>0.45414330678939929</c:v>
                </c:pt>
                <c:pt idx="224">
                  <c:v>0.43872850652531009</c:v>
                </c:pt>
                <c:pt idx="225">
                  <c:v>0.4341573888925514</c:v>
                </c:pt>
                <c:pt idx="226">
                  <c:v>0.4187194661266111</c:v>
                </c:pt>
                <c:pt idx="227">
                  <c:v>0.40529171924992152</c:v>
                </c:pt>
                <c:pt idx="228">
                  <c:v>0.40056606935673034</c:v>
                </c:pt>
                <c:pt idx="229">
                  <c:v>0.39744702747396887</c:v>
                </c:pt>
                <c:pt idx="230">
                  <c:v>0.39532445977161096</c:v>
                </c:pt>
                <c:pt idx="231">
                  <c:v>0.39202518544430903</c:v>
                </c:pt>
                <c:pt idx="232">
                  <c:v>0.38921332359551186</c:v>
                </c:pt>
                <c:pt idx="233">
                  <c:v>0.38650582730013705</c:v>
                </c:pt>
                <c:pt idx="234">
                  <c:v>0.42839857546517573</c:v>
                </c:pt>
                <c:pt idx="235">
                  <c:v>0.41214719147329992</c:v>
                </c:pt>
                <c:pt idx="236">
                  <c:v>0.3963440159150563</c:v>
                </c:pt>
                <c:pt idx="237">
                  <c:v>0.38034037195612325</c:v>
                </c:pt>
                <c:pt idx="238">
                  <c:v>0.3741417034279218</c:v>
                </c:pt>
                <c:pt idx="239">
                  <c:v>0.37090438041219692</c:v>
                </c:pt>
                <c:pt idx="240">
                  <c:v>0.36822298628895778</c:v>
                </c:pt>
                <c:pt idx="241">
                  <c:v>0.36565766095877533</c:v>
                </c:pt>
                <c:pt idx="242">
                  <c:v>0.36312788923525141</c:v>
                </c:pt>
                <c:pt idx="243">
                  <c:v>0.36061885227274837</c:v>
                </c:pt>
                <c:pt idx="244">
                  <c:v>0.35812774255388796</c:v>
                </c:pt>
                <c:pt idx="245">
                  <c:v>0.35565394915870935</c:v>
                </c:pt>
                <c:pt idx="246">
                  <c:v>0.35319726342500946</c:v>
                </c:pt>
                <c:pt idx="247">
                  <c:v>0.35075755090143429</c:v>
                </c:pt>
                <c:pt idx="248">
                  <c:v>0.34833469136911882</c:v>
                </c:pt>
                <c:pt idx="249">
                  <c:v>0.3459285678718132</c:v>
                </c:pt>
                <c:pt idx="250">
                  <c:v>0.34353906470579992</c:v>
                </c:pt>
                <c:pt idx="251">
                  <c:v>0.341166067047878</c:v>
                </c:pt>
                <c:pt idx="252">
                  <c:v>0.33880946088284986</c:v>
                </c:pt>
                <c:pt idx="253">
                  <c:v>0.33646913298579573</c:v>
                </c:pt>
                <c:pt idx="254">
                  <c:v>0.33414497091439427</c:v>
                </c:pt>
                <c:pt idx="255">
                  <c:v>0.3318368630031106</c:v>
                </c:pt>
                <c:pt idx="256">
                  <c:v>0.32954469835775679</c:v>
                </c:pt>
                <c:pt idx="257">
                  <c:v>0.32726836685014998</c:v>
                </c:pt>
                <c:pt idx="258">
                  <c:v>0.32500775911281876</c:v>
                </c:pt>
                <c:pt idx="259">
                  <c:v>0.32276276653374819</c:v>
                </c:pt>
                <c:pt idx="260">
                  <c:v>0.32053328125116148</c:v>
                </c:pt>
                <c:pt idx="261">
                  <c:v>0.31831919614833726</c:v>
                </c:pt>
                <c:pt idx="262">
                  <c:v>0.31612040484846354</c:v>
                </c:pt>
                <c:pt idx="263">
                  <c:v>0.3156547418550017</c:v>
                </c:pt>
                <c:pt idx="264">
                  <c:v>0.31208235666489642</c:v>
                </c:pt>
                <c:pt idx="265">
                  <c:v>0.30967216034125361</c:v>
                </c:pt>
                <c:pt idx="266">
                  <c:v>0.30748657319400019</c:v>
                </c:pt>
                <c:pt idx="267">
                  <c:v>0.30535410250585548</c:v>
                </c:pt>
                <c:pt idx="268">
                  <c:v>0.30324331261754739</c:v>
                </c:pt>
                <c:pt idx="269">
                  <c:v>0.30114837376008535</c:v>
                </c:pt>
                <c:pt idx="270">
                  <c:v>0.29906813801979887</c:v>
                </c:pt>
                <c:pt idx="271">
                  <c:v>0.29700231398979726</c:v>
                </c:pt>
                <c:pt idx="272">
                  <c:v>0.31407210963825105</c:v>
                </c:pt>
                <c:pt idx="273">
                  <c:v>0.40027290089671502</c:v>
                </c:pt>
                <c:pt idx="274">
                  <c:v>0.35420470138872262</c:v>
                </c:pt>
                <c:pt idx="275">
                  <c:v>0.33580017732162387</c:v>
                </c:pt>
                <c:pt idx="276">
                  <c:v>0.31744116441524345</c:v>
                </c:pt>
                <c:pt idx="277">
                  <c:v>0.29907580772973918</c:v>
                </c:pt>
                <c:pt idx="278">
                  <c:v>0.28552664809889405</c:v>
                </c:pt>
                <c:pt idx="279">
                  <c:v>0.28145498913487232</c:v>
                </c:pt>
                <c:pt idx="280">
                  <c:v>0.27912702717728416</c:v>
                </c:pt>
                <c:pt idx="281">
                  <c:v>0.2771287875280789</c:v>
                </c:pt>
                <c:pt idx="282">
                  <c:v>0.27520169092835356</c:v>
                </c:pt>
                <c:pt idx="283">
                  <c:v>0.27329838872686635</c:v>
                </c:pt>
                <c:pt idx="284">
                  <c:v>0.27141015009681224</c:v>
                </c:pt>
                <c:pt idx="285">
                  <c:v>0.26953530485989885</c:v>
                </c:pt>
                <c:pt idx="286">
                  <c:v>0.26767347418099857</c:v>
                </c:pt>
                <c:pt idx="287">
                  <c:v>0.26582451581676153</c:v>
                </c:pt>
                <c:pt idx="288">
                  <c:v>0.29964302016879285</c:v>
                </c:pt>
                <c:pt idx="289">
                  <c:v>0.2859634041236841</c:v>
                </c:pt>
                <c:pt idx="290">
                  <c:v>0.5195399330909618</c:v>
                </c:pt>
                <c:pt idx="291">
                  <c:v>0.40996285079887307</c:v>
                </c:pt>
                <c:pt idx="292">
                  <c:v>4.1954691769359673</c:v>
                </c:pt>
                <c:pt idx="293">
                  <c:v>0.73014563089149698</c:v>
                </c:pt>
                <c:pt idx="294">
                  <c:v>2.0962882948367985</c:v>
                </c:pt>
                <c:pt idx="295">
                  <c:v>0.84002148976831403</c:v>
                </c:pt>
                <c:pt idx="296">
                  <c:v>0.80420607115323395</c:v>
                </c:pt>
                <c:pt idx="297">
                  <c:v>1.3044108250334228</c:v>
                </c:pt>
                <c:pt idx="298">
                  <c:v>0.92755007784904031</c:v>
                </c:pt>
                <c:pt idx="299">
                  <c:v>0.88629319624546032</c:v>
                </c:pt>
                <c:pt idx="300">
                  <c:v>0.89052212995460178</c:v>
                </c:pt>
                <c:pt idx="301">
                  <c:v>0.90616987082854528</c:v>
                </c:pt>
                <c:pt idx="302">
                  <c:v>0.89866146228792043</c:v>
                </c:pt>
                <c:pt idx="303">
                  <c:v>1.0624831816380564</c:v>
                </c:pt>
                <c:pt idx="304">
                  <c:v>0.94512773182094567</c:v>
                </c:pt>
                <c:pt idx="305">
                  <c:v>0.90770416154327949</c:v>
                </c:pt>
                <c:pt idx="306">
                  <c:v>0.89034707352352949</c:v>
                </c:pt>
                <c:pt idx="307">
                  <c:v>0.84984390486554462</c:v>
                </c:pt>
                <c:pt idx="308">
                  <c:v>0.8549996078813602</c:v>
                </c:pt>
                <c:pt idx="309">
                  <c:v>0.81647198358469808</c:v>
                </c:pt>
                <c:pt idx="310">
                  <c:v>0.7867500533177253</c:v>
                </c:pt>
                <c:pt idx="311">
                  <c:v>0.7891358940447547</c:v>
                </c:pt>
                <c:pt idx="312">
                  <c:v>0.75334950179248783</c:v>
                </c:pt>
                <c:pt idx="313">
                  <c:v>0.7640315984508923</c:v>
                </c:pt>
                <c:pt idx="314">
                  <c:v>0.74778104571974913</c:v>
                </c:pt>
                <c:pt idx="315">
                  <c:v>0.71524729426176481</c:v>
                </c:pt>
                <c:pt idx="316">
                  <c:v>0.71670415570068968</c:v>
                </c:pt>
                <c:pt idx="317">
                  <c:v>0.68368390289057168</c:v>
                </c:pt>
                <c:pt idx="318">
                  <c:v>0.65850503734109189</c:v>
                </c:pt>
                <c:pt idx="319">
                  <c:v>0.62762917069869417</c:v>
                </c:pt>
                <c:pt idx="320">
                  <c:v>0.59844821380988888</c:v>
                </c:pt>
                <c:pt idx="321">
                  <c:v>0.56960736497954012</c:v>
                </c:pt>
                <c:pt idx="322">
                  <c:v>0.58227443296027437</c:v>
                </c:pt>
                <c:pt idx="323">
                  <c:v>0.56362897452652461</c:v>
                </c:pt>
                <c:pt idx="324">
                  <c:v>2.1865217486615025</c:v>
                </c:pt>
                <c:pt idx="325">
                  <c:v>1.4341414926455132</c:v>
                </c:pt>
                <c:pt idx="326">
                  <c:v>0.8291337905333378</c:v>
                </c:pt>
                <c:pt idx="327">
                  <c:v>0.80003961058359674</c:v>
                </c:pt>
                <c:pt idx="328">
                  <c:v>0.8311091200039773</c:v>
                </c:pt>
                <c:pt idx="329">
                  <c:v>2.4670947343390375</c:v>
                </c:pt>
                <c:pt idx="330">
                  <c:v>1.2239637124880693</c:v>
                </c:pt>
                <c:pt idx="331">
                  <c:v>0.96869818565066546</c:v>
                </c:pt>
                <c:pt idx="332">
                  <c:v>0.92274329086953788</c:v>
                </c:pt>
                <c:pt idx="333">
                  <c:v>0.88024993501953597</c:v>
                </c:pt>
                <c:pt idx="334">
                  <c:v>1.2535385687573932</c:v>
                </c:pt>
                <c:pt idx="335">
                  <c:v>2.3218385387741272</c:v>
                </c:pt>
                <c:pt idx="336">
                  <c:v>1.0106680980299276</c:v>
                </c:pt>
                <c:pt idx="337">
                  <c:v>0.96407432246049307</c:v>
                </c:pt>
                <c:pt idx="338">
                  <c:v>0.92101780093901509</c:v>
                </c:pt>
                <c:pt idx="339">
                  <c:v>0.88086672879639183</c:v>
                </c:pt>
                <c:pt idx="340">
                  <c:v>0.84316075200151686</c:v>
                </c:pt>
                <c:pt idx="341">
                  <c:v>0.80704539278481158</c:v>
                </c:pt>
                <c:pt idx="342">
                  <c:v>0.77180986819751995</c:v>
                </c:pt>
                <c:pt idx="343">
                  <c:v>0.73799665362384459</c:v>
                </c:pt>
                <c:pt idx="344">
                  <c:v>0.70545029838716677</c:v>
                </c:pt>
                <c:pt idx="345">
                  <c:v>0.67390328634516683</c:v>
                </c:pt>
                <c:pt idx="346">
                  <c:v>0.64530090221540715</c:v>
                </c:pt>
                <c:pt idx="347">
                  <c:v>0.6159271695880687</c:v>
                </c:pt>
                <c:pt idx="348">
                  <c:v>0.58687848406372711</c:v>
                </c:pt>
                <c:pt idx="349">
                  <c:v>0.56009843084680988</c:v>
                </c:pt>
                <c:pt idx="350">
                  <c:v>0.5330199875763707</c:v>
                </c:pt>
                <c:pt idx="351">
                  <c:v>0.50706431479671621</c:v>
                </c:pt>
                <c:pt idx="352">
                  <c:v>0.56587300192807555</c:v>
                </c:pt>
                <c:pt idx="353">
                  <c:v>0.53213280891101489</c:v>
                </c:pt>
                <c:pt idx="354">
                  <c:v>0.50577532088629007</c:v>
                </c:pt>
                <c:pt idx="355">
                  <c:v>0.95219939999533842</c:v>
                </c:pt>
                <c:pt idx="356">
                  <c:v>0.61393667961894638</c:v>
                </c:pt>
                <c:pt idx="357">
                  <c:v>0.59582158756093606</c:v>
                </c:pt>
                <c:pt idx="358">
                  <c:v>3.3570894904803383</c:v>
                </c:pt>
                <c:pt idx="359">
                  <c:v>0.78299065452234484</c:v>
                </c:pt>
                <c:pt idx="360">
                  <c:v>0.74772622171464409</c:v>
                </c:pt>
                <c:pt idx="361">
                  <c:v>2.6183925685317937</c:v>
                </c:pt>
                <c:pt idx="362">
                  <c:v>0.92612917024381636</c:v>
                </c:pt>
                <c:pt idx="363">
                  <c:v>0.88352657768843235</c:v>
                </c:pt>
                <c:pt idx="364">
                  <c:v>5.7877842090636111</c:v>
                </c:pt>
                <c:pt idx="365">
                  <c:v>1.0781217395397216</c:v>
                </c:pt>
                <c:pt idx="366">
                  <c:v>1.0701854485790232</c:v>
                </c:pt>
                <c:pt idx="367">
                  <c:v>1.2381238161016039</c:v>
                </c:pt>
                <c:pt idx="368">
                  <c:v>1.1069017433949147</c:v>
                </c:pt>
                <c:pt idx="369">
                  <c:v>1.1195076979238747</c:v>
                </c:pt>
                <c:pt idx="370">
                  <c:v>1.1022658533402947</c:v>
                </c:pt>
                <c:pt idx="371">
                  <c:v>4.758525999273016</c:v>
                </c:pt>
                <c:pt idx="372">
                  <c:v>1.1614820291461116</c:v>
                </c:pt>
                <c:pt idx="373">
                  <c:v>3.2577597436958401</c:v>
                </c:pt>
                <c:pt idx="374">
                  <c:v>1.2440841784220469</c:v>
                </c:pt>
                <c:pt idx="375">
                  <c:v>1.8785794380786727</c:v>
                </c:pt>
                <c:pt idx="376">
                  <c:v>3.8714169203882585</c:v>
                </c:pt>
                <c:pt idx="377">
                  <c:v>1.3287773122619164</c:v>
                </c:pt>
                <c:pt idx="378">
                  <c:v>1.2805779961939268</c:v>
                </c:pt>
                <c:pt idx="379">
                  <c:v>1.235168276900704</c:v>
                </c:pt>
                <c:pt idx="380">
                  <c:v>1.1937868880691207</c:v>
                </c:pt>
                <c:pt idx="381">
                  <c:v>1.202951575378409</c:v>
                </c:pt>
                <c:pt idx="382">
                  <c:v>4.0835903479967595</c:v>
                </c:pt>
                <c:pt idx="383">
                  <c:v>1.3355966280109381</c:v>
                </c:pt>
                <c:pt idx="384">
                  <c:v>1.2943309072220508</c:v>
                </c:pt>
                <c:pt idx="385">
                  <c:v>1.2571373470588578</c:v>
                </c:pt>
                <c:pt idx="386">
                  <c:v>1.2131056786561274</c:v>
                </c:pt>
                <c:pt idx="387">
                  <c:v>1.7725015005837501</c:v>
                </c:pt>
                <c:pt idx="388">
                  <c:v>1.3112418081614667</c:v>
                </c:pt>
                <c:pt idx="389">
                  <c:v>1.6925571860014186</c:v>
                </c:pt>
                <c:pt idx="390">
                  <c:v>1.4270535180432438</c:v>
                </c:pt>
                <c:pt idx="391">
                  <c:v>1.5318478612863156</c:v>
                </c:pt>
                <c:pt idx="392">
                  <c:v>1.3459807887968163</c:v>
                </c:pt>
                <c:pt idx="393">
                  <c:v>4.8785118941170449</c:v>
                </c:pt>
                <c:pt idx="394">
                  <c:v>1.4578139208880434</c:v>
                </c:pt>
                <c:pt idx="395">
                  <c:v>1.4071990410288204</c:v>
                </c:pt>
                <c:pt idx="396">
                  <c:v>1.4386950298221215</c:v>
                </c:pt>
                <c:pt idx="397">
                  <c:v>1.3802764381857147</c:v>
                </c:pt>
                <c:pt idx="398">
                  <c:v>1.3337239870075628</c:v>
                </c:pt>
                <c:pt idx="399">
                  <c:v>1.3200834929353058</c:v>
                </c:pt>
                <c:pt idx="400">
                  <c:v>1.4274564246264827</c:v>
                </c:pt>
                <c:pt idx="401">
                  <c:v>1.3722194423235798</c:v>
                </c:pt>
                <c:pt idx="402">
                  <c:v>1.349177596830077</c:v>
                </c:pt>
                <c:pt idx="403">
                  <c:v>1.3403446148031932</c:v>
                </c:pt>
                <c:pt idx="404">
                  <c:v>1.2936089438061906</c:v>
                </c:pt>
                <c:pt idx="405">
                  <c:v>1.3071407362133614</c:v>
                </c:pt>
                <c:pt idx="406">
                  <c:v>1.2614603631115657</c:v>
                </c:pt>
                <c:pt idx="407">
                  <c:v>1.2179011827658535</c:v>
                </c:pt>
                <c:pt idx="408">
                  <c:v>2.8280999397287916</c:v>
                </c:pt>
                <c:pt idx="409">
                  <c:v>1.3330706030166701</c:v>
                </c:pt>
                <c:pt idx="410">
                  <c:v>1.3213245600617156</c:v>
                </c:pt>
                <c:pt idx="411">
                  <c:v>5.6879074971609729</c:v>
                </c:pt>
                <c:pt idx="412">
                  <c:v>1.4138291902706825</c:v>
                </c:pt>
                <c:pt idx="413">
                  <c:v>1.3979995296359649</c:v>
                </c:pt>
                <c:pt idx="414">
                  <c:v>1.3635114937036854</c:v>
                </c:pt>
                <c:pt idx="415">
                  <c:v>1.3176794091279604</c:v>
                </c:pt>
                <c:pt idx="416">
                  <c:v>1.303202574556982</c:v>
                </c:pt>
                <c:pt idx="417">
                  <c:v>4.3137299780610521</c:v>
                </c:pt>
                <c:pt idx="418">
                  <c:v>1.4457732278550117</c:v>
                </c:pt>
                <c:pt idx="419">
                  <c:v>2.7039824537235089</c:v>
                </c:pt>
                <c:pt idx="420">
                  <c:v>1.4588386283219075</c:v>
                </c:pt>
                <c:pt idx="421">
                  <c:v>6.7401097548352196</c:v>
                </c:pt>
                <c:pt idx="422">
                  <c:v>2.7485489703379082</c:v>
                </c:pt>
                <c:pt idx="423">
                  <c:v>1.866976875744486</c:v>
                </c:pt>
                <c:pt idx="424">
                  <c:v>8.6224472553158211</c:v>
                </c:pt>
                <c:pt idx="425">
                  <c:v>2.312366779149567</c:v>
                </c:pt>
                <c:pt idx="426">
                  <c:v>1.7788202395905621</c:v>
                </c:pt>
                <c:pt idx="427">
                  <c:v>1.7278814279454806</c:v>
                </c:pt>
                <c:pt idx="428">
                  <c:v>1.7000170284711813</c:v>
                </c:pt>
                <c:pt idx="429">
                  <c:v>1.6604837781923332</c:v>
                </c:pt>
                <c:pt idx="430">
                  <c:v>1.6158642877582614</c:v>
                </c:pt>
                <c:pt idx="431">
                  <c:v>1.6325893216669787</c:v>
                </c:pt>
                <c:pt idx="432">
                  <c:v>1.5883328355874022</c:v>
                </c:pt>
                <c:pt idx="433">
                  <c:v>1.5909680970199163</c:v>
                </c:pt>
                <c:pt idx="434">
                  <c:v>1.5490580533613789</c:v>
                </c:pt>
                <c:pt idx="435">
                  <c:v>1.7113229777174483</c:v>
                </c:pt>
                <c:pt idx="436">
                  <c:v>1.5647413882369237</c:v>
                </c:pt>
                <c:pt idx="437">
                  <c:v>11.843571683136583</c:v>
                </c:pt>
                <c:pt idx="438">
                  <c:v>1.8072001129536308</c:v>
                </c:pt>
                <c:pt idx="439">
                  <c:v>3.2050275338601599</c:v>
                </c:pt>
                <c:pt idx="440">
                  <c:v>1.9508582867272035</c:v>
                </c:pt>
                <c:pt idx="441">
                  <c:v>5.5259857644953385</c:v>
                </c:pt>
                <c:pt idx="442">
                  <c:v>2.4061492435999949</c:v>
                </c:pt>
                <c:pt idx="443">
                  <c:v>1.9934501822653374</c:v>
                </c:pt>
                <c:pt idx="444">
                  <c:v>2.0940027597150399</c:v>
                </c:pt>
                <c:pt idx="445">
                  <c:v>4.9945535969544572</c:v>
                </c:pt>
                <c:pt idx="446">
                  <c:v>2.035717377329433</c:v>
                </c:pt>
                <c:pt idx="447">
                  <c:v>2.0225815053434224</c:v>
                </c:pt>
                <c:pt idx="448">
                  <c:v>1.9751456568171748</c:v>
                </c:pt>
                <c:pt idx="449">
                  <c:v>1.9917635949176624</c:v>
                </c:pt>
                <c:pt idx="450">
                  <c:v>1.9407356951465506</c:v>
                </c:pt>
                <c:pt idx="451">
                  <c:v>1.9239092416074772</c:v>
                </c:pt>
                <c:pt idx="452">
                  <c:v>1.9187844360689517</c:v>
                </c:pt>
                <c:pt idx="453">
                  <c:v>1.8734057885091704</c:v>
                </c:pt>
                <c:pt idx="454">
                  <c:v>1.828948857016659</c:v>
                </c:pt>
                <c:pt idx="455">
                  <c:v>1.7868623880557639</c:v>
                </c:pt>
                <c:pt idx="456">
                  <c:v>1.7461019175321935</c:v>
                </c:pt>
                <c:pt idx="457">
                  <c:v>2.9001143275638794</c:v>
                </c:pt>
                <c:pt idx="458">
                  <c:v>1.8452129227290053</c:v>
                </c:pt>
                <c:pt idx="459">
                  <c:v>1.8312150553723021</c:v>
                </c:pt>
                <c:pt idx="460">
                  <c:v>1.7876433013899011</c:v>
                </c:pt>
                <c:pt idx="461">
                  <c:v>1.7458765573343653</c:v>
                </c:pt>
                <c:pt idx="462">
                  <c:v>1.7054546065820873</c:v>
                </c:pt>
                <c:pt idx="463">
                  <c:v>1.6754179470704091</c:v>
                </c:pt>
                <c:pt idx="464">
                  <c:v>1.6380771200084934</c:v>
                </c:pt>
                <c:pt idx="465">
                  <c:v>1.6019487397343584</c:v>
                </c:pt>
                <c:pt idx="466">
                  <c:v>1.5678212461885483</c:v>
                </c:pt>
                <c:pt idx="467">
                  <c:v>1.5379425694087128</c:v>
                </c:pt>
                <c:pt idx="468">
                  <c:v>1.5053977376479482</c:v>
                </c:pt>
                <c:pt idx="469">
                  <c:v>1.4740749656205332</c:v>
                </c:pt>
                <c:pt idx="470">
                  <c:v>1.4430273224183237</c:v>
                </c:pt>
                <c:pt idx="471">
                  <c:v>1.4126220185513998</c:v>
                </c:pt>
                <c:pt idx="472">
                  <c:v>1.4447744956391022</c:v>
                </c:pt>
                <c:pt idx="473">
                  <c:v>1.4445014606445234</c:v>
                </c:pt>
                <c:pt idx="474">
                  <c:v>1.4138589237553656</c:v>
                </c:pt>
                <c:pt idx="475">
                  <c:v>1.3847627188925142</c:v>
                </c:pt>
                <c:pt idx="476">
                  <c:v>1.3560086217814109</c:v>
                </c:pt>
                <c:pt idx="477">
                  <c:v>1.328107243921393</c:v>
                </c:pt>
                <c:pt idx="478">
                  <c:v>1.3125963390131457</c:v>
                </c:pt>
                <c:pt idx="479">
                  <c:v>1.2938023953661113</c:v>
                </c:pt>
                <c:pt idx="480">
                  <c:v>1.266560976643476</c:v>
                </c:pt>
                <c:pt idx="481">
                  <c:v>1.2406266359280582</c:v>
                </c:pt>
                <c:pt idx="482">
                  <c:v>1.2258018642766817</c:v>
                </c:pt>
                <c:pt idx="483">
                  <c:v>1.2012810902340569</c:v>
                </c:pt>
                <c:pt idx="484">
                  <c:v>1.1769846796301828</c:v>
                </c:pt>
                <c:pt idx="485">
                  <c:v>1.1533164737226951</c:v>
                </c:pt>
                <c:pt idx="486">
                  <c:v>2.5183393545955988</c:v>
                </c:pt>
                <c:pt idx="487">
                  <c:v>1.295990747396959</c:v>
                </c:pt>
                <c:pt idx="488">
                  <c:v>1.269019120140245</c:v>
                </c:pt>
                <c:pt idx="489">
                  <c:v>1.2421874029359328</c:v>
                </c:pt>
                <c:pt idx="490">
                  <c:v>1.2164037045125797</c:v>
                </c:pt>
                <c:pt idx="491">
                  <c:v>1.1912475173125885</c:v>
                </c:pt>
                <c:pt idx="492">
                  <c:v>1.1664961771121862</c:v>
                </c:pt>
                <c:pt idx="493">
                  <c:v>1.1422851292425062</c:v>
                </c:pt>
                <c:pt idx="494">
                  <c:v>1.1190197623162832</c:v>
                </c:pt>
                <c:pt idx="495">
                  <c:v>1.0961097502165571</c:v>
                </c:pt>
                <c:pt idx="496">
                  <c:v>1.0740720260202312</c:v>
                </c:pt>
                <c:pt idx="497">
                  <c:v>1.0521540981446189</c:v>
                </c:pt>
                <c:pt idx="498">
                  <c:v>1.0310520487597368</c:v>
                </c:pt>
                <c:pt idx="499">
                  <c:v>1.0136622917807769</c:v>
                </c:pt>
                <c:pt idx="500">
                  <c:v>0.99305740048995106</c:v>
                </c:pt>
                <c:pt idx="501">
                  <c:v>0.97290573507826461</c:v>
                </c:pt>
                <c:pt idx="502">
                  <c:v>0.95343323468647678</c:v>
                </c:pt>
                <c:pt idx="503">
                  <c:v>0.93452337497462878</c:v>
                </c:pt>
                <c:pt idx="504">
                  <c:v>0.91598857820302382</c:v>
                </c:pt>
                <c:pt idx="505">
                  <c:v>0.89762442242747031</c:v>
                </c:pt>
                <c:pt idx="506">
                  <c:v>0.87987611234967211</c:v>
                </c:pt>
                <c:pt idx="507">
                  <c:v>0.86230547852603523</c:v>
                </c:pt>
                <c:pt idx="508">
                  <c:v>0.8449844117848927</c:v>
                </c:pt>
                <c:pt idx="509">
                  <c:v>0.83056132291434126</c:v>
                </c:pt>
                <c:pt idx="510">
                  <c:v>0.82325445419123711</c:v>
                </c:pt>
                <c:pt idx="511">
                  <c:v>0.81728083535519291</c:v>
                </c:pt>
                <c:pt idx="512">
                  <c:v>0.81158299749775442</c:v>
                </c:pt>
                <c:pt idx="513">
                  <c:v>0.80596739223521352</c:v>
                </c:pt>
                <c:pt idx="514">
                  <c:v>0.80039841517981747</c:v>
                </c:pt>
                <c:pt idx="515">
                  <c:v>0.79486933887765965</c:v>
                </c:pt>
                <c:pt idx="516">
                  <c:v>0.78937871668064552</c:v>
                </c:pt>
                <c:pt idx="517">
                  <c:v>0.78392606887783101</c:v>
                </c:pt>
                <c:pt idx="518">
                  <c:v>0.77851109402102847</c:v>
                </c:pt>
                <c:pt idx="519">
                  <c:v>0.77313352472861396</c:v>
                </c:pt>
                <c:pt idx="520">
                  <c:v>0.76779310131329404</c:v>
                </c:pt>
                <c:pt idx="521">
                  <c:v>0.76248956695058978</c:v>
                </c:pt>
                <c:pt idx="522">
                  <c:v>0.75722266678547767</c:v>
                </c:pt>
                <c:pt idx="523">
                  <c:v>1.9112273343837456</c:v>
                </c:pt>
                <c:pt idx="524">
                  <c:v>0.92845057863836655</c:v>
                </c:pt>
                <c:pt idx="525">
                  <c:v>0.90880469012040788</c:v>
                </c:pt>
                <c:pt idx="526">
                  <c:v>0.89027425002021332</c:v>
                </c:pt>
                <c:pt idx="527">
                  <c:v>0.87178198008008545</c:v>
                </c:pt>
                <c:pt idx="528">
                  <c:v>0.85390073722848325</c:v>
                </c:pt>
                <c:pt idx="529">
                  <c:v>0.83623502194654897</c:v>
                </c:pt>
                <c:pt idx="530">
                  <c:v>0.8486269693095605</c:v>
                </c:pt>
                <c:pt idx="531">
                  <c:v>0.85402724236907446</c:v>
                </c:pt>
                <c:pt idx="532">
                  <c:v>0.84170347638814313</c:v>
                </c:pt>
                <c:pt idx="533">
                  <c:v>0.8240180077017677</c:v>
                </c:pt>
                <c:pt idx="534">
                  <c:v>0.80720436911845295</c:v>
                </c:pt>
                <c:pt idx="535">
                  <c:v>0.79040898863743658</c:v>
                </c:pt>
                <c:pt idx="536">
                  <c:v>0.77428541191237699</c:v>
                </c:pt>
                <c:pt idx="537">
                  <c:v>0.75804670238906713</c:v>
                </c:pt>
                <c:pt idx="538">
                  <c:v>0.74233231897564922</c:v>
                </c:pt>
                <c:pt idx="539">
                  <c:v>0.72694178054438552</c:v>
                </c:pt>
                <c:pt idx="540">
                  <c:v>0.71178552571816345</c:v>
                </c:pt>
                <c:pt idx="541">
                  <c:v>0.69676534435095472</c:v>
                </c:pt>
                <c:pt idx="542">
                  <c:v>0.68205864927766946</c:v>
                </c:pt>
                <c:pt idx="543">
                  <c:v>0.66757710049700991</c:v>
                </c:pt>
                <c:pt idx="544">
                  <c:v>0.65307599633054692</c:v>
                </c:pt>
                <c:pt idx="545">
                  <c:v>0.64617393117332644</c:v>
                </c:pt>
                <c:pt idx="546">
                  <c:v>0.64127336876227781</c:v>
                </c:pt>
                <c:pt idx="547">
                  <c:v>0.63676385677512004</c:v>
                </c:pt>
                <c:pt idx="548">
                  <c:v>0.63235079773773406</c:v>
                </c:pt>
                <c:pt idx="549">
                  <c:v>0.62798016074619833</c:v>
                </c:pt>
                <c:pt idx="550">
                  <c:v>0.62364189661191838</c:v>
                </c:pt>
                <c:pt idx="551">
                  <c:v>0.61933399809256839</c:v>
                </c:pt>
                <c:pt idx="552">
                  <c:v>0.6150559293538298</c:v>
                </c:pt>
                <c:pt idx="553">
                  <c:v>0.6108074247315407</c:v>
                </c:pt>
                <c:pt idx="554">
                  <c:v>0.60658826911261499</c:v>
                </c:pt>
                <c:pt idx="555">
                  <c:v>0.60239825777615064</c:v>
                </c:pt>
                <c:pt idx="556">
                  <c:v>0.59823718904360756</c:v>
                </c:pt>
                <c:pt idx="557">
                  <c:v>0.59410486292722098</c:v>
                </c:pt>
                <c:pt idx="558">
                  <c:v>0.59000108087506264</c:v>
                </c:pt>
                <c:pt idx="559">
                  <c:v>0.58592564571665318</c:v>
                </c:pt>
                <c:pt idx="560">
                  <c:v>0.61034893666883983</c:v>
                </c:pt>
                <c:pt idx="561">
                  <c:v>0.59586398043524014</c:v>
                </c:pt>
                <c:pt idx="562">
                  <c:v>0.58125763730317792</c:v>
                </c:pt>
                <c:pt idx="563">
                  <c:v>0.57125455287842375</c:v>
                </c:pt>
                <c:pt idx="564">
                  <c:v>0.56621387154208502</c:v>
                </c:pt>
                <c:pt idx="565">
                  <c:v>0.56210260600162121</c:v>
                </c:pt>
                <c:pt idx="566">
                  <c:v>0.55818328985436416</c:v>
                </c:pt>
                <c:pt idx="567">
                  <c:v>0.55432094685783906</c:v>
                </c:pt>
                <c:pt idx="568">
                  <c:v>0.55049074943255139</c:v>
                </c:pt>
                <c:pt idx="569">
                  <c:v>0.54737518454570622</c:v>
                </c:pt>
                <c:pt idx="570">
                  <c:v>0.56094083454968713</c:v>
                </c:pt>
                <c:pt idx="571">
                  <c:v>0.69018565175607405</c:v>
                </c:pt>
                <c:pt idx="572">
                  <c:v>0.91551146415663653</c:v>
                </c:pt>
                <c:pt idx="573">
                  <c:v>0.71192652615204688</c:v>
                </c:pt>
                <c:pt idx="574">
                  <c:v>0.69418333750377226</c:v>
                </c:pt>
                <c:pt idx="575">
                  <c:v>0.67650435423269828</c:v>
                </c:pt>
                <c:pt idx="576">
                  <c:v>0.65910574380209608</c:v>
                </c:pt>
                <c:pt idx="577">
                  <c:v>0.64228828774254043</c:v>
                </c:pt>
                <c:pt idx="578">
                  <c:v>0.62575236379757082</c:v>
                </c:pt>
                <c:pt idx="579">
                  <c:v>0.60932227588371757</c:v>
                </c:pt>
                <c:pt idx="580">
                  <c:v>0.59307066382256157</c:v>
                </c:pt>
                <c:pt idx="581">
                  <c:v>0.57643248867216434</c:v>
                </c:pt>
                <c:pt idx="582">
                  <c:v>0.56051886851324118</c:v>
                </c:pt>
                <c:pt idx="583">
                  <c:v>0.54429700694479799</c:v>
                </c:pt>
                <c:pt idx="584">
                  <c:v>0.53532112799741605</c:v>
                </c:pt>
                <c:pt idx="585">
                  <c:v>0.51955086710158349</c:v>
                </c:pt>
                <c:pt idx="586">
                  <c:v>0.50399875368586533</c:v>
                </c:pt>
                <c:pt idx="587">
                  <c:v>0.48828930923836145</c:v>
                </c:pt>
                <c:pt idx="588">
                  <c:v>0.51913100524436517</c:v>
                </c:pt>
                <c:pt idx="589">
                  <c:v>0.50326730215666182</c:v>
                </c:pt>
                <c:pt idx="590">
                  <c:v>0.49825038249859133</c:v>
                </c:pt>
                <c:pt idx="591">
                  <c:v>0.48236973708686337</c:v>
                </c:pt>
                <c:pt idx="592">
                  <c:v>0.46850232567308209</c:v>
                </c:pt>
                <c:pt idx="593">
                  <c:v>0.46334004822759522</c:v>
                </c:pt>
                <c:pt idx="594">
                  <c:v>0.45978739479934788</c:v>
                </c:pt>
                <c:pt idx="595">
                  <c:v>0.45723421072523313</c:v>
                </c:pt>
                <c:pt idx="596">
                  <c:v>0.45350729451072713</c:v>
                </c:pt>
                <c:pt idx="597">
                  <c:v>0.45027074471301298</c:v>
                </c:pt>
                <c:pt idx="598">
                  <c:v>0.44714149400266617</c:v>
                </c:pt>
                <c:pt idx="599">
                  <c:v>0.48861540102327888</c:v>
                </c:pt>
                <c:pt idx="600">
                  <c:v>0.47194806903409336</c:v>
                </c:pt>
                <c:pt idx="601">
                  <c:v>0.45573181864122947</c:v>
                </c:pt>
                <c:pt idx="602">
                  <c:v>0.43931795316398087</c:v>
                </c:pt>
                <c:pt idx="603">
                  <c:v>0.43271189672447347</c:v>
                </c:pt>
                <c:pt idx="604">
                  <c:v>0.42906999983129912</c:v>
                </c:pt>
                <c:pt idx="605">
                  <c:v>0.42598682642651486</c:v>
                </c:pt>
                <c:pt idx="606">
                  <c:v>0.42302249710700796</c:v>
                </c:pt>
                <c:pt idx="607">
                  <c:v>0.42009647751603646</c:v>
                </c:pt>
                <c:pt idx="608">
                  <c:v>0.41719392977003833</c:v>
                </c:pt>
                <c:pt idx="609">
                  <c:v>0.41431202744521539</c:v>
                </c:pt>
                <c:pt idx="610">
                  <c:v>0.41145014084578302</c:v>
                </c:pt>
                <c:pt idx="611">
                  <c:v>0.40860804266340872</c:v>
                </c:pt>
                <c:pt idx="612">
                  <c:v>0.40578557992940689</c:v>
                </c:pt>
                <c:pt idx="613">
                  <c:v>0.40298261403548985</c:v>
                </c:pt>
                <c:pt idx="614">
                  <c:v>0.40019900976300982</c:v>
                </c:pt>
                <c:pt idx="615">
                  <c:v>0.39743463327199896</c:v>
                </c:pt>
                <c:pt idx="616">
                  <c:v>0.39468935172828246</c:v>
                </c:pt>
                <c:pt idx="617">
                  <c:v>0.39196303323009946</c:v>
                </c:pt>
                <c:pt idx="618">
                  <c:v>0.38925554678951879</c:v>
                </c:pt>
                <c:pt idx="619">
                  <c:v>0.38656676232390558</c:v>
                </c:pt>
                <c:pt idx="620">
                  <c:v>0.38389655064926204</c:v>
                </c:pt>
                <c:pt idx="621">
                  <c:v>0.38124478347394586</c:v>
                </c:pt>
                <c:pt idx="622">
                  <c:v>0.37861133339249337</c:v>
                </c:pt>
                <c:pt idx="623">
                  <c:v>0.37599607387949485</c:v>
                </c:pt>
                <c:pt idx="624">
                  <c:v>0.37339887928351573</c:v>
                </c:pt>
                <c:pt idx="625">
                  <c:v>0.37081962482105918</c:v>
                </c:pt>
                <c:pt idx="626">
                  <c:v>0.36825818657057113</c:v>
                </c:pt>
                <c:pt idx="627">
                  <c:v>0.36571444146648602</c:v>
                </c:pt>
                <c:pt idx="628">
                  <c:v>0.36490620743878938</c:v>
                </c:pt>
                <c:pt idx="629">
                  <c:v>0.36099361752543152</c:v>
                </c:pt>
                <c:pt idx="630">
                  <c:v>0.35824556644421424</c:v>
                </c:pt>
                <c:pt idx="631">
                  <c:v>0.35572445827266591</c:v>
                </c:pt>
                <c:pt idx="632">
                  <c:v>0.35325878417323248</c:v>
                </c:pt>
                <c:pt idx="633">
                  <c:v>0.35081709247771964</c:v>
                </c:pt>
                <c:pt idx="634">
                  <c:v>0.34839353751879604</c:v>
                </c:pt>
                <c:pt idx="635">
                  <c:v>0.34598695559426829</c:v>
                </c:pt>
                <c:pt idx="636">
                  <c:v>0.34359703961778221</c:v>
                </c:pt>
                <c:pt idx="637">
                  <c:v>0.36034498198635062</c:v>
                </c:pt>
                <c:pt idx="638">
                  <c:v>0.44622614316792869</c:v>
                </c:pt>
                <c:pt idx="639">
                  <c:v>0.39984052142926479</c:v>
                </c:pt>
                <c:pt idx="640">
                  <c:v>0.38112076772700137</c:v>
                </c:pt>
                <c:pt idx="641">
                  <c:v>0.36244870263559953</c:v>
                </c:pt>
                <c:pt idx="642">
                  <c:v>0.3437724561744705</c:v>
                </c:pt>
                <c:pt idx="643">
                  <c:v>0.32991455424054422</c:v>
                </c:pt>
                <c:pt idx="644">
                  <c:v>0.32553628561230857</c:v>
                </c:pt>
                <c:pt idx="645">
                  <c:v>0.32290383189816108</c:v>
                </c:pt>
                <c:pt idx="646">
                  <c:v>0.32060320377059437</c:v>
                </c:pt>
                <c:pt idx="647">
                  <c:v>0.31837580744230171</c:v>
                </c:pt>
                <c:pt idx="648">
                  <c:v>0.31617427983399238</c:v>
                </c:pt>
                <c:pt idx="649">
                  <c:v>0.3139898757904746</c:v>
                </c:pt>
                <c:pt idx="650">
                  <c:v>0.31182091090404246</c:v>
                </c:pt>
                <c:pt idx="651">
                  <c:v>0.30966699220844457</c:v>
                </c:pt>
                <c:pt idx="652">
                  <c:v>0.30752796342681804</c:v>
                </c:pt>
                <c:pt idx="653">
                  <c:v>0.3410584010241916</c:v>
                </c:pt>
                <c:pt idx="654">
                  <c:v>0.32709270804684731</c:v>
                </c:pt>
                <c:pt idx="655">
                  <c:v>0.56038513615960428</c:v>
                </c:pt>
                <c:pt idx="656">
                  <c:v>0.45052591544094378</c:v>
                </c:pt>
                <c:pt idx="657">
                  <c:v>4.2357520520239351</c:v>
                </c:pt>
                <c:pt idx="658">
                  <c:v>0.77015025183598529</c:v>
                </c:pt>
                <c:pt idx="659">
                  <c:v>2.1360165836795728</c:v>
                </c:pt>
                <c:pt idx="660">
                  <c:v>0.87947535527462839</c:v>
                </c:pt>
                <c:pt idx="661">
                  <c:v>0.84338740890353692</c:v>
                </c:pt>
                <c:pt idx="662">
                  <c:v>1.3433215175144322</c:v>
                </c:pt>
                <c:pt idx="663">
                  <c:v>0.96619199454418925</c:v>
                </c:pt>
                <c:pt idx="664">
                  <c:v>0.92466819372471587</c:v>
                </c:pt>
                <c:pt idx="665">
                  <c:v>0.92863205196366549</c:v>
                </c:pt>
                <c:pt idx="666">
                  <c:v>0.9440165483774372</c:v>
                </c:pt>
                <c:pt idx="667">
                  <c:v>0.93624671373895041</c:v>
                </c:pt>
                <c:pt idx="668">
                  <c:v>1.0998088127931882</c:v>
                </c:pt>
                <c:pt idx="669">
                  <c:v>0.98219553600855791</c:v>
                </c:pt>
                <c:pt idx="670">
                  <c:v>0.94451591970432669</c:v>
                </c:pt>
                <c:pt idx="671">
                  <c:v>0.92690455429710861</c:v>
                </c:pt>
                <c:pt idx="672">
                  <c:v>0.88614886467386977</c:v>
                </c:pt>
                <c:pt idx="673">
                  <c:v>0.89105379101415094</c:v>
                </c:pt>
                <c:pt idx="674">
                  <c:v>0.85227712228298524</c:v>
                </c:pt>
                <c:pt idx="675">
                  <c:v>0.82230786785707655</c:v>
                </c:pt>
                <c:pt idx="676">
                  <c:v>0.82444809281792641</c:v>
                </c:pt>
                <c:pt idx="677">
                  <c:v>0.78841778139150565</c:v>
                </c:pt>
                <c:pt idx="678">
                  <c:v>0.79885764374856449</c:v>
                </c:pt>
                <c:pt idx="679">
                  <c:v>0.78236652995061773</c:v>
                </c:pt>
                <c:pt idx="680">
                  <c:v>0.74959387910249631</c:v>
                </c:pt>
                <c:pt idx="681">
                  <c:v>0.7508134913499116</c:v>
                </c:pt>
                <c:pt idx="682">
                  <c:v>0.71755762814815682</c:v>
                </c:pt>
                <c:pt idx="683">
                  <c:v>0.69214477968689581</c:v>
                </c:pt>
                <c:pt idx="684">
                  <c:v>0.66103654637074738</c:v>
                </c:pt>
                <c:pt idx="685">
                  <c:v>0.63162482788205065</c:v>
                </c:pt>
                <c:pt idx="686">
                  <c:v>0.60255481143861489</c:v>
                </c:pt>
                <c:pt idx="687">
                  <c:v>0.61499429478259493</c:v>
                </c:pt>
                <c:pt idx="688">
                  <c:v>0.59612282375400805</c:v>
                </c:pt>
                <c:pt idx="689">
                  <c:v>2.2187911464771788</c:v>
                </c:pt>
                <c:pt idx="690">
                  <c:v>1.4661879894485335</c:v>
                </c:pt>
                <c:pt idx="691">
                  <c:v>0.86095892601346435</c:v>
                </c:pt>
                <c:pt idx="692">
                  <c:v>0.83164491379517747</c:v>
                </c:pt>
                <c:pt idx="693">
                  <c:v>0.86249610943941013</c:v>
                </c:pt>
                <c:pt idx="694">
                  <c:v>2.4982649180017273</c:v>
                </c:pt>
                <c:pt idx="695">
                  <c:v>1.2549185879648808</c:v>
                </c:pt>
                <c:pt idx="696">
                  <c:v>0.99943924018387487</c:v>
                </c:pt>
                <c:pt idx="697">
                  <c:v>0.95327200142828894</c:v>
                </c:pt>
                <c:pt idx="698">
                  <c:v>0.91056776837080111</c:v>
                </c:pt>
                <c:pt idx="699">
                  <c:v>1.2836469815364453</c:v>
                </c:pt>
                <c:pt idx="700">
                  <c:v>2.3517389775545245</c:v>
                </c:pt>
                <c:pt idx="701">
                  <c:v>1.0403619993930144</c:v>
                </c:pt>
                <c:pt idx="702">
                  <c:v>0.99356311306442224</c:v>
                </c:pt>
                <c:pt idx="703">
                  <c:v>0.95030289758729136</c:v>
                </c:pt>
                <c:pt idx="704">
                  <c:v>0.90994953850594329</c:v>
                </c:pt>
                <c:pt idx="705">
                  <c:v>0.87204267207029584</c:v>
                </c:pt>
                <c:pt idx="706">
                  <c:v>0.83572781085892822</c:v>
                </c:pt>
                <c:pt idx="707">
                  <c:v>0.80029416233791284</c:v>
                </c:pt>
                <c:pt idx="708">
                  <c:v>0.7662841923724899</c:v>
                </c:pt>
                <c:pt idx="709">
                  <c:v>0.73354244083283082</c:v>
                </c:pt>
                <c:pt idx="710">
                  <c:v>0.70180138218870391</c:v>
                </c:pt>
                <c:pt idx="711">
                  <c:v>0.67300629183460692</c:v>
                </c:pt>
                <c:pt idx="712">
                  <c:v>0.6434411841020552</c:v>
                </c:pt>
                <c:pt idx="713">
                  <c:v>0.61420244539691282</c:v>
                </c:pt>
                <c:pt idx="714">
                  <c:v>0.58723365179240838</c:v>
                </c:pt>
                <c:pt idx="715">
                  <c:v>0.55996777185947044</c:v>
                </c:pt>
                <c:pt idx="716">
                  <c:v>0.53382595713691861</c:v>
                </c:pt>
                <c:pt idx="717">
                  <c:v>0.59244978810170057</c:v>
                </c:pt>
                <c:pt idx="718">
                  <c:v>0.55852601581287675</c:v>
                </c:pt>
                <c:pt idx="719">
                  <c:v>0.53198621659104606</c:v>
                </c:pt>
                <c:pt idx="720">
                  <c:v>0.97822924381841436</c:v>
                </c:pt>
                <c:pt idx="721">
                  <c:v>0.63978672217704124</c:v>
                </c:pt>
                <c:pt idx="722">
                  <c:v>0.62149307083210803</c:v>
                </c:pt>
                <c:pt idx="723">
                  <c:v>3.3825836478636768</c:v>
                </c:pt>
                <c:pt idx="724">
                  <c:v>0.808308710897229</c:v>
                </c:pt>
                <c:pt idx="725">
                  <c:v>0.77286939349959327</c:v>
                </c:pt>
                <c:pt idx="726">
                  <c:v>2.6433620637429107</c:v>
                </c:pt>
                <c:pt idx="727">
                  <c:v>0.95092618855282796</c:v>
                </c:pt>
                <c:pt idx="728">
                  <c:v>0.90815231048032663</c:v>
                </c:pt>
                <c:pt idx="729">
                  <c:v>5.8122398394938797</c:v>
                </c:pt>
                <c:pt idx="730">
                  <c:v>1.1024084425912022</c:v>
                </c:pt>
                <c:pt idx="731">
                  <c:v>1.0943043911183565</c:v>
                </c:pt>
                <c:pt idx="732">
                  <c:v>1.2620761569352927</c:v>
                </c:pt>
                <c:pt idx="733">
                  <c:v>1.1306886333250012</c:v>
                </c:pt>
                <c:pt idx="734">
                  <c:v>1.1431302798032306</c:v>
                </c:pt>
                <c:pt idx="735">
                  <c:v>1.1257252621275298</c:v>
                </c:pt>
              </c:numCache>
            </c:numRef>
          </c:yVal>
          <c:smooth val="0"/>
          <c:extLst>
            <c:ext xmlns:c16="http://schemas.microsoft.com/office/drawing/2014/chart" uri="{C3380CC4-5D6E-409C-BE32-E72D297353CC}">
              <c16:uniqueId val="{00000001-82DA-4342-AAE4-181116C4F46E}"/>
            </c:ext>
          </c:extLst>
        </c:ser>
        <c:ser>
          <c:idx val="1"/>
          <c:order val="2"/>
          <c:tx>
            <c:v>Periodo de calentamiento</c:v>
          </c:tx>
          <c:spPr>
            <a:ln w="19050" cap="rnd">
              <a:solidFill>
                <a:srgbClr val="FF0000"/>
              </a:solidFill>
              <a:prstDash val="dash"/>
              <a:round/>
            </a:ln>
            <a:effectLst/>
          </c:spPr>
          <c:marker>
            <c:symbol val="none"/>
          </c:marker>
          <c:xVal>
            <c:numRef>
              <c:f>Entradas!$K$45:$K$46</c:f>
              <c:numCache>
                <c:formatCode>General</c:formatCode>
                <c:ptCount val="2"/>
                <c:pt idx="0">
                  <c:v>60</c:v>
                </c:pt>
                <c:pt idx="1">
                  <c:v>60</c:v>
                </c:pt>
              </c:numCache>
            </c:numRef>
          </c:xVal>
          <c:yVal>
            <c:numRef>
              <c:f>Entradas!$L$45:$L$46</c:f>
              <c:numCache>
                <c:formatCode>General</c:formatCode>
                <c:ptCount val="2"/>
                <c:pt idx="0">
                  <c:v>0</c:v>
                </c:pt>
                <c:pt idx="1">
                  <c:v>11.843571683136583</c:v>
                </c:pt>
              </c:numCache>
            </c:numRef>
          </c:yVal>
          <c:smooth val="0"/>
          <c:extLst>
            <c:ext xmlns:c16="http://schemas.microsoft.com/office/drawing/2014/chart" uri="{C3380CC4-5D6E-409C-BE32-E72D297353CC}">
              <c16:uniqueId val="{00000001-AF47-9F4F-8794-3D64057AADD4}"/>
            </c:ext>
          </c:extLst>
        </c:ser>
        <c:dLbls>
          <c:showLegendKey val="0"/>
          <c:showVal val="0"/>
          <c:showCatName val="0"/>
          <c:showSerName val="0"/>
          <c:showPercent val="0"/>
          <c:showBubbleSize val="0"/>
        </c:dLbls>
        <c:axId val="809718511"/>
        <c:axId val="809720159"/>
      </c:scatterChart>
      <c:valAx>
        <c:axId val="809718511"/>
        <c:scaling>
          <c:orientation val="minMax"/>
          <c:max val="73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Días</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20159"/>
        <c:crosses val="autoZero"/>
        <c:crossBetween val="midCat"/>
      </c:valAx>
      <c:valAx>
        <c:axId val="8097201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Caudal (mm)</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1851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100" b="0" i="0">
          <a:latin typeface="Gill Sans" panose="020B0502020104020203" pitchFamily="34" charset="-79"/>
          <a:cs typeface="Gill Sans" panose="020B0502020104020203" pitchFamily="34" charset="-79"/>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sz="2000"/>
              <a:t>Comparación de caudal entre escenarios</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title>
    <c:autoTitleDeleted val="0"/>
    <c:plotArea>
      <c:layout/>
      <c:scatterChart>
        <c:scatterStyle val="lineMarker"/>
        <c:varyColors val="0"/>
        <c:ser>
          <c:idx val="0"/>
          <c:order val="0"/>
          <c:tx>
            <c:strRef>
              <c:f>Escenarios!$D$5</c:f>
              <c:strCache>
                <c:ptCount val="1"/>
                <c:pt idx="0">
                  <c:v>Línea base</c:v>
                </c:pt>
              </c:strCache>
            </c:strRef>
          </c:tx>
          <c:spPr>
            <a:ln w="12700" cap="rnd">
              <a:solidFill>
                <a:schemeClr val="accent1"/>
              </a:solidFill>
              <a:round/>
            </a:ln>
            <a:effectLst/>
          </c:spPr>
          <c:marker>
            <c:symbol val="none"/>
          </c:marker>
          <c:xVal>
            <c:strRef>
              <c:f>Cálculos!$C:$C</c:f>
              <c:strCache>
                <c:ptCount val="736"/>
                <c:pt idx="2">
                  <c:v>Línea base</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Cálculos!$M:$M</c:f>
              <c:numCache>
                <c:formatCode>0.0000</c:formatCode>
                <c:ptCount val="1048576"/>
                <c:pt idx="4" formatCode="General">
                  <c:v>0</c:v>
                </c:pt>
                <c:pt idx="6">
                  <c:v>4.4638461381324346</c:v>
                </c:pt>
                <c:pt idx="7">
                  <c:v>0.86905000930868426</c:v>
                </c:pt>
                <c:pt idx="8">
                  <c:v>2.9694600857318743</c:v>
                </c:pt>
                <c:pt idx="9">
                  <c:v>0.95776301121961771</c:v>
                </c:pt>
                <c:pt idx="10">
                  <c:v>1.594108871641069</c:v>
                </c:pt>
                <c:pt idx="11">
                  <c:v>3.5889199557389078</c:v>
                </c:pt>
                <c:pt idx="12">
                  <c:v>1.0482316415795685</c:v>
                </c:pt>
                <c:pt idx="13">
                  <c:v>1.0019701485255863</c:v>
                </c:pt>
                <c:pt idx="14">
                  <c:v>0.9584848743416019</c:v>
                </c:pt>
                <c:pt idx="15">
                  <c:v>0.91901464329434701</c:v>
                </c:pt>
                <c:pt idx="16">
                  <c:v>0.93007729195351785</c:v>
                </c:pt>
                <c:pt idx="17">
                  <c:v>3.812600522163581</c:v>
                </c:pt>
                <c:pt idx="18">
                  <c:v>1.0664786677044265</c:v>
                </c:pt>
                <c:pt idx="19">
                  <c:v>1.0270718821930767</c:v>
                </c:pt>
                <c:pt idx="20">
                  <c:v>0.99172441645023646</c:v>
                </c:pt>
                <c:pt idx="21">
                  <c:v>0.94952609037469204</c:v>
                </c:pt>
                <c:pt idx="22">
                  <c:v>1.5107425906210481</c:v>
                </c:pt>
                <c:pt idx="23">
                  <c:v>1.0512910003758449</c:v>
                </c:pt>
                <c:pt idx="24">
                  <c:v>1.4344020043512158</c:v>
                </c:pt>
                <c:pt idx="25">
                  <c:v>1.1706815435601234</c:v>
                </c:pt>
                <c:pt idx="26">
                  <c:v>1.2772467774494543</c:v>
                </c:pt>
                <c:pt idx="27">
                  <c:v>1.0931383631078913</c:v>
                </c:pt>
                <c:pt idx="28">
                  <c:v>4.6274159786332714</c:v>
                </c:pt>
                <c:pt idx="29">
                  <c:v>1.2084524515862387</c:v>
                </c:pt>
                <c:pt idx="30">
                  <c:v>1.1595600372140669</c:v>
                </c:pt>
                <c:pt idx="31">
                  <c:v>1.192766593556204</c:v>
                </c:pt>
                <c:pt idx="32">
                  <c:v>1.1360467537154844</c:v>
                </c:pt>
                <c:pt idx="33">
                  <c:v>1.0911813201972367</c:v>
                </c:pt>
                <c:pt idx="34">
                  <c:v>1.0792161907026978</c:v>
                </c:pt>
                <c:pt idx="35">
                  <c:v>1.1882529143831271</c:v>
                </c:pt>
                <c:pt idx="36">
                  <c:v>1.13466823141872</c:v>
                </c:pt>
                <c:pt idx="37">
                  <c:v>1.1132672719984922</c:v>
                </c:pt>
                <c:pt idx="38">
                  <c:v>1.106063841616844</c:v>
                </c:pt>
                <c:pt idx="39">
                  <c:v>1.0609464661296517</c:v>
                </c:pt>
                <c:pt idx="40">
                  <c:v>1.0760853756630124</c:v>
                </c:pt>
                <c:pt idx="41">
                  <c:v>1.0320010185185247</c:v>
                </c:pt>
                <c:pt idx="42">
                  <c:v>0.99002682964261113</c:v>
                </c:pt>
                <c:pt idx="43">
                  <c:v>2.6017996297395363</c:v>
                </c:pt>
                <c:pt idx="44">
                  <c:v>1.1083334634512758</c:v>
                </c:pt>
                <c:pt idx="45">
                  <c:v>1.0981397933133443</c:v>
                </c:pt>
                <c:pt idx="46">
                  <c:v>5.4662643802073863</c:v>
                </c:pt>
                <c:pt idx="47">
                  <c:v>1.1937170741588023</c:v>
                </c:pt>
                <c:pt idx="48">
                  <c:v>1.179407838970491</c:v>
                </c:pt>
                <c:pt idx="49">
                  <c:v>1.1464297261389087</c:v>
                </c:pt>
                <c:pt idx="50">
                  <c:v>1.1020971348631736</c:v>
                </c:pt>
                <c:pt idx="51">
                  <c:v>1.089109435835373</c:v>
                </c:pt>
                <c:pt idx="52">
                  <c:v>4.1011156886720581</c:v>
                </c:pt>
                <c:pt idx="53">
                  <c:v>1.2346275726401235</c:v>
                </c:pt>
                <c:pt idx="54">
                  <c:v>2.4942952880854676</c:v>
                </c:pt>
                <c:pt idx="55">
                  <c:v>1.2505998777373062</c:v>
                </c:pt>
                <c:pt idx="56">
                  <c:v>6.5333094143704669</c:v>
                </c:pt>
                <c:pt idx="57">
                  <c:v>2.5431771041685387</c:v>
                </c:pt>
                <c:pt idx="58">
                  <c:v>1.6630236166777861</c:v>
                </c:pt>
                <c:pt idx="59">
                  <c:v>8.4199028043167559</c:v>
                </c:pt>
                <c:pt idx="60">
                  <c:v>2.1112214048699807</c:v>
                </c:pt>
                <c:pt idx="61">
                  <c:v>1.5790642779016313</c:v>
                </c:pt>
                <c:pt idx="62">
                  <c:v>1.5295052814733952</c:v>
                </c:pt>
                <c:pt idx="63">
                  <c:v>1.503011166136035</c:v>
                </c:pt>
                <c:pt idx="64">
                  <c:v>1.4648387347501977</c:v>
                </c:pt>
                <c:pt idx="65">
                  <c:v>1.4215706633464238</c:v>
                </c:pt>
                <c:pt idx="66">
                  <c:v>1.4396377813523205</c:v>
                </c:pt>
                <c:pt idx="67">
                  <c:v>1.3967141089178987</c:v>
                </c:pt>
                <c:pt idx="68">
                  <c:v>1.4006729775792317</c:v>
                </c:pt>
                <c:pt idx="69">
                  <c:v>1.3600773983265406</c:v>
                </c:pt>
                <c:pt idx="70">
                  <c:v>1.5236477074195751</c:v>
                </c:pt>
                <c:pt idx="71">
                  <c:v>1.3783624857249883</c:v>
                </c:pt>
                <c:pt idx="72">
                  <c:v>11.65848019374419</c:v>
                </c:pt>
                <c:pt idx="73">
                  <c:v>1.6233871438687808</c:v>
                </c:pt>
                <c:pt idx="74">
                  <c:v>3.0224842536979954</c:v>
                </c:pt>
                <c:pt idx="75">
                  <c:v>1.7695759251056979</c:v>
                </c:pt>
                <c:pt idx="76">
                  <c:v>5.3459556116139186</c:v>
                </c:pt>
                <c:pt idx="77">
                  <c:v>2.2273626498210741</c:v>
                </c:pt>
                <c:pt idx="78">
                  <c:v>1.8158985576987414</c:v>
                </c:pt>
                <c:pt idx="79">
                  <c:v>1.9176775738052991</c:v>
                </c:pt>
                <c:pt idx="80">
                  <c:v>4.8194463780709533</c:v>
                </c:pt>
                <c:pt idx="81">
                  <c:v>1.8618197123593756</c:v>
                </c:pt>
                <c:pt idx="82">
                  <c:v>1.8498850392876336</c:v>
                </c:pt>
                <c:pt idx="83">
                  <c:v>1.8036420923886749</c:v>
                </c:pt>
                <c:pt idx="84">
                  <c:v>1.8214446921430167</c:v>
                </c:pt>
                <c:pt idx="85">
                  <c:v>1.7715932709699795</c:v>
                </c:pt>
                <c:pt idx="86">
                  <c:v>1.7559351694976963</c:v>
                </c:pt>
                <c:pt idx="87">
                  <c:v>1.7519706456287292</c:v>
                </c:pt>
                <c:pt idx="88">
                  <c:v>1.7077442650875791</c:v>
                </c:pt>
                <c:pt idx="89">
                  <c:v>1.6644316413240099</c:v>
                </c:pt>
                <c:pt idx="90">
                  <c:v>1.6234815757811978</c:v>
                </c:pt>
                <c:pt idx="91">
                  <c:v>1.5838496589639146</c:v>
                </c:pt>
                <c:pt idx="92">
                  <c:v>2.7389828272120127</c:v>
                </c:pt>
                <c:pt idx="93">
                  <c:v>1.685194438951056</c:v>
                </c:pt>
                <c:pt idx="94">
                  <c:v>1.6723019000012078</c:v>
                </c:pt>
                <c:pt idx="95">
                  <c:v>1.6298278393646473</c:v>
                </c:pt>
                <c:pt idx="96">
                  <c:v>1.5891512063331574</c:v>
                </c:pt>
                <c:pt idx="97">
                  <c:v>1.5498118366580522</c:v>
                </c:pt>
                <c:pt idx="98">
                  <c:v>1.5208502802898165</c:v>
                </c:pt>
                <c:pt idx="99">
                  <c:v>1.4845771300914743</c:v>
                </c:pt>
                <c:pt idx="100">
                  <c:v>1.4495090516981064</c:v>
                </c:pt>
                <c:pt idx="101">
                  <c:v>1.4164345359929837</c:v>
                </c:pt>
                <c:pt idx="102">
                  <c:v>1.387601563604596</c:v>
                </c:pt>
                <c:pt idx="103">
                  <c:v>1.356095213027424</c:v>
                </c:pt>
                <c:pt idx="104">
                  <c:v>1.3258037488700873</c:v>
                </c:pt>
                <c:pt idx="105">
                  <c:v>1.2957802897741377</c:v>
                </c:pt>
                <c:pt idx="106">
                  <c:v>1.2663920954570866</c:v>
                </c:pt>
                <c:pt idx="107">
                  <c:v>1.2995546564058047</c:v>
                </c:pt>
                <c:pt idx="108">
                  <c:v>1.3002847281133629</c:v>
                </c:pt>
                <c:pt idx="109">
                  <c:v>1.2706383689622198</c:v>
                </c:pt>
                <c:pt idx="110">
                  <c:v>1.2425314607351126</c:v>
                </c:pt>
                <c:pt idx="111">
                  <c:v>1.2147598266887276</c:v>
                </c:pt>
                <c:pt idx="112">
                  <c:v>1.1878341255253253</c:v>
                </c:pt>
                <c:pt idx="113">
                  <c:v>1.1732921578224602</c:v>
                </c:pt>
                <c:pt idx="114">
                  <c:v>1.1554604584426402</c:v>
                </c:pt>
                <c:pt idx="115">
                  <c:v>1.1291746372805531</c:v>
                </c:pt>
                <c:pt idx="116">
                  <c:v>1.1041892933311737</c:v>
                </c:pt>
                <c:pt idx="117">
                  <c:v>1.090306963246344</c:v>
                </c:pt>
                <c:pt idx="118">
                  <c:v>1.0667221208508446</c:v>
                </c:pt>
                <c:pt idx="119">
                  <c:v>1.0433551769419727</c:v>
                </c:pt>
                <c:pt idx="120">
                  <c:v>1.0206100174340504</c:v>
                </c:pt>
                <c:pt idx="121">
                  <c:v>2.3865495687593024</c:v>
                </c:pt>
                <c:pt idx="122">
                  <c:v>1.1651113001076789</c:v>
                </c:pt>
                <c:pt idx="123">
                  <c:v>1.1390437232303141</c:v>
                </c:pt>
                <c:pt idx="124">
                  <c:v>1.1131098116732303</c:v>
                </c:pt>
                <c:pt idx="125">
                  <c:v>1.0882177173005008</c:v>
                </c:pt>
                <c:pt idx="126">
                  <c:v>1.0639469753920849</c:v>
                </c:pt>
                <c:pt idx="127">
                  <c:v>1.0400749642658664</c:v>
                </c:pt>
                <c:pt idx="128">
                  <c:v>1.0167371715007778</c:v>
                </c:pt>
                <c:pt idx="129">
                  <c:v>0.9943390276655264</c:v>
                </c:pt>
                <c:pt idx="130">
                  <c:v>0.97229024830931432</c:v>
                </c:pt>
                <c:pt idx="131">
                  <c:v>0.95110780788739657</c:v>
                </c:pt>
                <c:pt idx="132">
                  <c:v>0.93003925590961822</c:v>
                </c:pt>
                <c:pt idx="133">
                  <c:v>0.90978071535467997</c:v>
                </c:pt>
                <c:pt idx="134">
                  <c:v>0.89322864066457242</c:v>
                </c:pt>
                <c:pt idx="135">
                  <c:v>0.87345564536836606</c:v>
                </c:pt>
                <c:pt idx="136">
                  <c:v>0.8541301296259205</c:v>
                </c:pt>
                <c:pt idx="137">
                  <c:v>0.83547807227076354</c:v>
                </c:pt>
                <c:pt idx="138">
                  <c:v>0.81738298838152723</c:v>
                </c:pt>
                <c:pt idx="139">
                  <c:v>0.79965733936482153</c:v>
                </c:pt>
                <c:pt idx="140">
                  <c:v>0.78209674215235792</c:v>
                </c:pt>
                <c:pt idx="141">
                  <c:v>0.76514644005320886</c:v>
                </c:pt>
                <c:pt idx="142">
                  <c:v>0.74836830196446724</c:v>
                </c:pt>
                <c:pt idx="143">
                  <c:v>0.73183425679031511</c:v>
                </c:pt>
                <c:pt idx="144">
                  <c:v>0.71819275313168895</c:v>
                </c:pt>
                <c:pt idx="145">
                  <c:v>0.71166207081709232</c:v>
                </c:pt>
                <c:pt idx="146">
                  <c:v>0.70645927687839694</c:v>
                </c:pt>
                <c:pt idx="147">
                  <c:v>0.70152693944181177</c:v>
                </c:pt>
                <c:pt idx="148">
                  <c:v>0.69667154690247401</c:v>
                </c:pt>
                <c:pt idx="149">
                  <c:v>0.69185753139742678</c:v>
                </c:pt>
                <c:pt idx="150">
                  <c:v>0.68707820174526391</c:v>
                </c:pt>
                <c:pt idx="151">
                  <c:v>0.68233214731983904</c:v>
                </c:pt>
                <c:pt idx="152">
                  <c:v>0.67761892418333391</c:v>
                </c:pt>
                <c:pt idx="153">
                  <c:v>0.67293826641358423</c:v>
                </c:pt>
                <c:pt idx="154">
                  <c:v>0.66828994190959334</c:v>
                </c:pt>
                <c:pt idx="155">
                  <c:v>0.66367372602099339</c:v>
                </c:pt>
                <c:pt idx="156">
                  <c:v>0.65908939671821365</c:v>
                </c:pt>
                <c:pt idx="157">
                  <c:v>0.65453673370079302</c:v>
                </c:pt>
                <c:pt idx="158">
                  <c:v>1.8092507048503959</c:v>
                </c:pt>
                <c:pt idx="159">
                  <c:v>0.82717835313883392</c:v>
                </c:pt>
                <c:pt idx="160">
                  <c:v>0.80823200298061482</c:v>
                </c:pt>
                <c:pt idx="161">
                  <c:v>0.7903962691757479</c:v>
                </c:pt>
                <c:pt idx="162">
                  <c:v>0.77259390684404283</c:v>
                </c:pt>
                <c:pt idx="163">
                  <c:v>0.75539780606091023</c:v>
                </c:pt>
                <c:pt idx="164">
                  <c:v>0.73841250022548122</c:v>
                </c:pt>
                <c:pt idx="165">
                  <c:v>0.75148015710364158</c:v>
                </c:pt>
                <c:pt idx="166">
                  <c:v>0.75755147221174546</c:v>
                </c:pt>
                <c:pt idx="167">
                  <c:v>0.74589411305339159</c:v>
                </c:pt>
                <c:pt idx="168">
                  <c:v>0.72887044798142553</c:v>
                </c:pt>
                <c:pt idx="169">
                  <c:v>0.71271404160103391</c:v>
                </c:pt>
                <c:pt idx="170">
                  <c:v>0.69657135348850008</c:v>
                </c:pt>
                <c:pt idx="171">
                  <c:v>0.68109596065640943</c:v>
                </c:pt>
                <c:pt idx="172">
                  <c:v>0.66550095769287032</c:v>
                </c:pt>
                <c:pt idx="173">
                  <c:v>0.65042583443322433</c:v>
                </c:pt>
                <c:pt idx="174">
                  <c:v>0.63567014046330339</c:v>
                </c:pt>
                <c:pt idx="175">
                  <c:v>0.62114434490741055</c:v>
                </c:pt>
                <c:pt idx="176">
                  <c:v>0.60675026791024467</c:v>
                </c:pt>
                <c:pt idx="177">
                  <c:v>0.59266535238820905</c:v>
                </c:pt>
                <c:pt idx="178">
                  <c:v>0.5788012882137118</c:v>
                </c:pt>
                <c:pt idx="179">
                  <c:v>0.56491340337567653</c:v>
                </c:pt>
                <c:pt idx="180">
                  <c:v>0.55862032173157472</c:v>
                </c:pt>
                <c:pt idx="181">
                  <c:v>0.55432453627724898</c:v>
                </c:pt>
                <c:pt idx="182">
                  <c:v>0.55041562374722575</c:v>
                </c:pt>
                <c:pt idx="183">
                  <c:v>0.546599015523484</c:v>
                </c:pt>
                <c:pt idx="184">
                  <c:v>0.5428207093588755</c:v>
                </c:pt>
                <c:pt idx="185">
                  <c:v>0.53907068452363316</c:v>
                </c:pt>
                <c:pt idx="186">
                  <c:v>0.5353469620376784</c:v>
                </c:pt>
                <c:pt idx="187">
                  <c:v>0.53164903413371878</c:v>
                </c:pt>
                <c:pt idx="188">
                  <c:v>0.52797666302074509</c:v>
                </c:pt>
                <c:pt idx="189">
                  <c:v>0.52432966126629055</c:v>
                </c:pt>
                <c:pt idx="190">
                  <c:v>0.52070785163886757</c:v>
                </c:pt>
                <c:pt idx="191">
                  <c:v>0.51711105975946825</c:v>
                </c:pt>
                <c:pt idx="192">
                  <c:v>0.51353911275128727</c:v>
                </c:pt>
                <c:pt idx="193">
                  <c:v>0.50999183898608791</c:v>
                </c:pt>
                <c:pt idx="194">
                  <c:v>0.5064690680311057</c:v>
                </c:pt>
                <c:pt idx="195">
                  <c:v>0.53144120565621278</c:v>
                </c:pt>
                <c:pt idx="196">
                  <c:v>0.51750130493463609</c:v>
                </c:pt>
                <c:pt idx="197">
                  <c:v>0.5034362523411603</c:v>
                </c:pt>
                <c:pt idx="198">
                  <c:v>0.49397071948812749</c:v>
                </c:pt>
                <c:pt idx="199">
                  <c:v>0.48946387658357571</c:v>
                </c:pt>
                <c:pt idx="200">
                  <c:v>0.48588276198349528</c:v>
                </c:pt>
                <c:pt idx="201">
                  <c:v>0.48248993475658181</c:v>
                </c:pt>
                <c:pt idx="202">
                  <c:v>0.4791504439557806</c:v>
                </c:pt>
                <c:pt idx="203">
                  <c:v>0.4758394871222893</c:v>
                </c:pt>
                <c:pt idx="204">
                  <c:v>0.47323957617048312</c:v>
                </c:pt>
                <c:pt idx="205">
                  <c:v>0.48731731822759405</c:v>
                </c:pt>
                <c:pt idx="206">
                  <c:v>0.61707069020891714</c:v>
                </c:pt>
                <c:pt idx="207">
                  <c:v>0.84290154453998767</c:v>
                </c:pt>
                <c:pt idx="208">
                  <c:v>0.6398181598864664</c:v>
                </c:pt>
                <c:pt idx="209">
                  <c:v>0.62257306010719915</c:v>
                </c:pt>
                <c:pt idx="210">
                  <c:v>0.605388725153997</c:v>
                </c:pt>
                <c:pt idx="211">
                  <c:v>0.58848134625575388</c:v>
                </c:pt>
                <c:pt idx="212">
                  <c:v>0.57215172854450613</c:v>
                </c:pt>
                <c:pt idx="213">
                  <c:v>0.55610027320222755</c:v>
                </c:pt>
                <c:pt idx="214">
                  <c:v>0.5401513074219817</c:v>
                </c:pt>
                <c:pt idx="215">
                  <c:v>0.52437749414109969</c:v>
                </c:pt>
                <c:pt idx="216">
                  <c:v>0.50821381737372162</c:v>
                </c:pt>
                <c:pt idx="217">
                  <c:v>0.49277141799807184</c:v>
                </c:pt>
                <c:pt idx="218">
                  <c:v>0.47701752225319116</c:v>
                </c:pt>
                <c:pt idx="219">
                  <c:v>0.46850637665331052</c:v>
                </c:pt>
                <c:pt idx="220">
                  <c:v>0.45319763895726073</c:v>
                </c:pt>
                <c:pt idx="221">
                  <c:v>0.43810386076771696</c:v>
                </c:pt>
                <c:pt idx="222">
                  <c:v>0.42284958559372121</c:v>
                </c:pt>
                <c:pt idx="223">
                  <c:v>0.45414330678939929</c:v>
                </c:pt>
                <c:pt idx="224">
                  <c:v>0.43872850652531009</c:v>
                </c:pt>
                <c:pt idx="225">
                  <c:v>0.4341573888925514</c:v>
                </c:pt>
                <c:pt idx="226">
                  <c:v>0.4187194661266111</c:v>
                </c:pt>
                <c:pt idx="227">
                  <c:v>0.40529171924992152</c:v>
                </c:pt>
                <c:pt idx="228">
                  <c:v>0.40056606935673034</c:v>
                </c:pt>
                <c:pt idx="229">
                  <c:v>0.39744702747396887</c:v>
                </c:pt>
                <c:pt idx="230">
                  <c:v>0.39532445977161096</c:v>
                </c:pt>
                <c:pt idx="231">
                  <c:v>0.39202518544430903</c:v>
                </c:pt>
                <c:pt idx="232">
                  <c:v>0.38921332359551186</c:v>
                </c:pt>
                <c:pt idx="233">
                  <c:v>0.38650582730013705</c:v>
                </c:pt>
                <c:pt idx="234">
                  <c:v>0.42839857546517573</c:v>
                </c:pt>
                <c:pt idx="235">
                  <c:v>0.41214719147329992</c:v>
                </c:pt>
                <c:pt idx="236">
                  <c:v>0.3963440159150563</c:v>
                </c:pt>
                <c:pt idx="237">
                  <c:v>0.38034037195612325</c:v>
                </c:pt>
                <c:pt idx="238">
                  <c:v>0.3741417034279218</c:v>
                </c:pt>
                <c:pt idx="239">
                  <c:v>0.37090438041219692</c:v>
                </c:pt>
                <c:pt idx="240">
                  <c:v>0.36822298628895778</c:v>
                </c:pt>
                <c:pt idx="241">
                  <c:v>0.36565766095877533</c:v>
                </c:pt>
                <c:pt idx="242">
                  <c:v>0.36312788923525141</c:v>
                </c:pt>
                <c:pt idx="243">
                  <c:v>0.36061885227274837</c:v>
                </c:pt>
                <c:pt idx="244">
                  <c:v>0.35812774255388796</c:v>
                </c:pt>
                <c:pt idx="245">
                  <c:v>0.35565394915870935</c:v>
                </c:pt>
                <c:pt idx="246">
                  <c:v>0.35319726342500946</c:v>
                </c:pt>
                <c:pt idx="247">
                  <c:v>0.35075755090143429</c:v>
                </c:pt>
                <c:pt idx="248">
                  <c:v>0.34833469136911882</c:v>
                </c:pt>
                <c:pt idx="249">
                  <c:v>0.3459285678718132</c:v>
                </c:pt>
                <c:pt idx="250">
                  <c:v>0.34353906470579992</c:v>
                </c:pt>
                <c:pt idx="251">
                  <c:v>0.341166067047878</c:v>
                </c:pt>
                <c:pt idx="252">
                  <c:v>0.33880946088284986</c:v>
                </c:pt>
                <c:pt idx="253">
                  <c:v>0.33646913298579573</c:v>
                </c:pt>
                <c:pt idx="254">
                  <c:v>0.33414497091439427</c:v>
                </c:pt>
                <c:pt idx="255">
                  <c:v>0.3318368630031106</c:v>
                </c:pt>
                <c:pt idx="256">
                  <c:v>0.32954469835775679</c:v>
                </c:pt>
                <c:pt idx="257">
                  <c:v>0.32726836685014998</c:v>
                </c:pt>
                <c:pt idx="258">
                  <c:v>0.32500775911281876</c:v>
                </c:pt>
                <c:pt idx="259">
                  <c:v>0.32276276653374819</c:v>
                </c:pt>
                <c:pt idx="260">
                  <c:v>0.32053328125116148</c:v>
                </c:pt>
                <c:pt idx="261">
                  <c:v>0.31831919614833726</c:v>
                </c:pt>
                <c:pt idx="262">
                  <c:v>0.31612040484846354</c:v>
                </c:pt>
                <c:pt idx="263">
                  <c:v>0.3156547418550017</c:v>
                </c:pt>
                <c:pt idx="264">
                  <c:v>0.31208235666489642</c:v>
                </c:pt>
                <c:pt idx="265">
                  <c:v>0.30967216034125361</c:v>
                </c:pt>
                <c:pt idx="266">
                  <c:v>0.30748657319400019</c:v>
                </c:pt>
                <c:pt idx="267">
                  <c:v>0.30535410250585548</c:v>
                </c:pt>
                <c:pt idx="268">
                  <c:v>0.30324331261754739</c:v>
                </c:pt>
                <c:pt idx="269">
                  <c:v>0.30114837376008535</c:v>
                </c:pt>
                <c:pt idx="270">
                  <c:v>0.29906813801979887</c:v>
                </c:pt>
                <c:pt idx="271">
                  <c:v>0.29700231398979726</c:v>
                </c:pt>
                <c:pt idx="272">
                  <c:v>0.31407210963825105</c:v>
                </c:pt>
                <c:pt idx="273">
                  <c:v>0.40027290089671502</c:v>
                </c:pt>
                <c:pt idx="274">
                  <c:v>0.35420470138872262</c:v>
                </c:pt>
                <c:pt idx="275">
                  <c:v>0.33580017732162387</c:v>
                </c:pt>
                <c:pt idx="276">
                  <c:v>0.31744116441524345</c:v>
                </c:pt>
                <c:pt idx="277">
                  <c:v>0.29907580772973918</c:v>
                </c:pt>
                <c:pt idx="278">
                  <c:v>0.28552664809889405</c:v>
                </c:pt>
                <c:pt idx="279">
                  <c:v>0.28145498913487232</c:v>
                </c:pt>
                <c:pt idx="280">
                  <c:v>0.27912702717728416</c:v>
                </c:pt>
                <c:pt idx="281">
                  <c:v>0.2771287875280789</c:v>
                </c:pt>
                <c:pt idx="282">
                  <c:v>0.27520169092835356</c:v>
                </c:pt>
                <c:pt idx="283">
                  <c:v>0.27329838872686635</c:v>
                </c:pt>
                <c:pt idx="284">
                  <c:v>0.27141015009681224</c:v>
                </c:pt>
                <c:pt idx="285">
                  <c:v>0.26953530485989885</c:v>
                </c:pt>
                <c:pt idx="286">
                  <c:v>0.26767347418099857</c:v>
                </c:pt>
                <c:pt idx="287">
                  <c:v>0.26582451581676153</c:v>
                </c:pt>
                <c:pt idx="288">
                  <c:v>0.29964302016879285</c:v>
                </c:pt>
                <c:pt idx="289">
                  <c:v>0.2859634041236841</c:v>
                </c:pt>
                <c:pt idx="290">
                  <c:v>0.5195399330909618</c:v>
                </c:pt>
                <c:pt idx="291">
                  <c:v>0.40996285079887307</c:v>
                </c:pt>
                <c:pt idx="292">
                  <c:v>4.1954691769359673</c:v>
                </c:pt>
                <c:pt idx="293">
                  <c:v>0.73014563089149698</c:v>
                </c:pt>
                <c:pt idx="294">
                  <c:v>2.0962882948367985</c:v>
                </c:pt>
                <c:pt idx="295">
                  <c:v>0.84002148976831403</c:v>
                </c:pt>
                <c:pt idx="296">
                  <c:v>0.80420607115323395</c:v>
                </c:pt>
                <c:pt idx="297">
                  <c:v>1.3044108250334228</c:v>
                </c:pt>
                <c:pt idx="298">
                  <c:v>0.92755007784904031</c:v>
                </c:pt>
                <c:pt idx="299">
                  <c:v>0.88629319624546032</c:v>
                </c:pt>
                <c:pt idx="300">
                  <c:v>0.89052212995460178</c:v>
                </c:pt>
                <c:pt idx="301">
                  <c:v>0.90616987082854528</c:v>
                </c:pt>
                <c:pt idx="302">
                  <c:v>0.89866146228792043</c:v>
                </c:pt>
                <c:pt idx="303">
                  <c:v>1.0624831816380564</c:v>
                </c:pt>
                <c:pt idx="304">
                  <c:v>0.94512773182094567</c:v>
                </c:pt>
                <c:pt idx="305">
                  <c:v>0.90770416154327949</c:v>
                </c:pt>
                <c:pt idx="306">
                  <c:v>0.89034707352352949</c:v>
                </c:pt>
                <c:pt idx="307">
                  <c:v>0.84984390486554462</c:v>
                </c:pt>
                <c:pt idx="308">
                  <c:v>0.8549996078813602</c:v>
                </c:pt>
                <c:pt idx="309">
                  <c:v>0.81647198358469808</c:v>
                </c:pt>
                <c:pt idx="310">
                  <c:v>0.7867500533177253</c:v>
                </c:pt>
                <c:pt idx="311">
                  <c:v>0.7891358940447547</c:v>
                </c:pt>
                <c:pt idx="312">
                  <c:v>0.75334950179248783</c:v>
                </c:pt>
                <c:pt idx="313">
                  <c:v>0.7640315984508923</c:v>
                </c:pt>
                <c:pt idx="314">
                  <c:v>0.74778104571974913</c:v>
                </c:pt>
                <c:pt idx="315">
                  <c:v>0.71524729426176481</c:v>
                </c:pt>
                <c:pt idx="316">
                  <c:v>0.71670415570068968</c:v>
                </c:pt>
                <c:pt idx="317">
                  <c:v>0.68368390289057168</c:v>
                </c:pt>
                <c:pt idx="318">
                  <c:v>0.65850503734109189</c:v>
                </c:pt>
                <c:pt idx="319">
                  <c:v>0.62762917069869417</c:v>
                </c:pt>
                <c:pt idx="320">
                  <c:v>0.59844821380988888</c:v>
                </c:pt>
                <c:pt idx="321">
                  <c:v>0.56960736497954012</c:v>
                </c:pt>
                <c:pt idx="322">
                  <c:v>0.58227443296027437</c:v>
                </c:pt>
                <c:pt idx="323">
                  <c:v>0.56362897452652461</c:v>
                </c:pt>
                <c:pt idx="324">
                  <c:v>2.1865217486615025</c:v>
                </c:pt>
                <c:pt idx="325">
                  <c:v>1.4341414926455132</c:v>
                </c:pt>
                <c:pt idx="326">
                  <c:v>0.8291337905333378</c:v>
                </c:pt>
                <c:pt idx="327">
                  <c:v>0.80003961058359674</c:v>
                </c:pt>
                <c:pt idx="328">
                  <c:v>0.8311091200039773</c:v>
                </c:pt>
                <c:pt idx="329">
                  <c:v>2.4670947343390375</c:v>
                </c:pt>
                <c:pt idx="330">
                  <c:v>1.2239637124880693</c:v>
                </c:pt>
                <c:pt idx="331">
                  <c:v>0.96869818565066546</c:v>
                </c:pt>
                <c:pt idx="332">
                  <c:v>0.92274329086953788</c:v>
                </c:pt>
                <c:pt idx="333">
                  <c:v>0.88024993501953597</c:v>
                </c:pt>
                <c:pt idx="334">
                  <c:v>1.2535385687573932</c:v>
                </c:pt>
                <c:pt idx="335">
                  <c:v>2.3218385387741272</c:v>
                </c:pt>
                <c:pt idx="336">
                  <c:v>1.0106680980299276</c:v>
                </c:pt>
                <c:pt idx="337">
                  <c:v>0.96407432246049307</c:v>
                </c:pt>
                <c:pt idx="338">
                  <c:v>0.92101780093901509</c:v>
                </c:pt>
                <c:pt idx="339">
                  <c:v>0.88086672879639183</c:v>
                </c:pt>
                <c:pt idx="340">
                  <c:v>0.84316075200151686</c:v>
                </c:pt>
                <c:pt idx="341">
                  <c:v>0.80704539278481158</c:v>
                </c:pt>
                <c:pt idx="342">
                  <c:v>0.77180986819751995</c:v>
                </c:pt>
                <c:pt idx="343">
                  <c:v>0.73799665362384459</c:v>
                </c:pt>
                <c:pt idx="344">
                  <c:v>0.70545029838716677</c:v>
                </c:pt>
                <c:pt idx="345">
                  <c:v>0.67390328634516683</c:v>
                </c:pt>
                <c:pt idx="346">
                  <c:v>0.64530090221540715</c:v>
                </c:pt>
                <c:pt idx="347">
                  <c:v>0.6159271695880687</c:v>
                </c:pt>
                <c:pt idx="348">
                  <c:v>0.58687848406372711</c:v>
                </c:pt>
                <c:pt idx="349">
                  <c:v>0.56009843084680988</c:v>
                </c:pt>
                <c:pt idx="350">
                  <c:v>0.5330199875763707</c:v>
                </c:pt>
                <c:pt idx="351">
                  <c:v>0.50706431479671621</c:v>
                </c:pt>
                <c:pt idx="352">
                  <c:v>0.56587300192807555</c:v>
                </c:pt>
                <c:pt idx="353">
                  <c:v>0.53213280891101489</c:v>
                </c:pt>
                <c:pt idx="354">
                  <c:v>0.50577532088629007</c:v>
                </c:pt>
                <c:pt idx="355">
                  <c:v>0.95219939999533842</c:v>
                </c:pt>
                <c:pt idx="356">
                  <c:v>0.61393667961894638</c:v>
                </c:pt>
                <c:pt idx="357">
                  <c:v>0.59582158756093606</c:v>
                </c:pt>
                <c:pt idx="358">
                  <c:v>3.3570894904803383</c:v>
                </c:pt>
                <c:pt idx="359">
                  <c:v>0.78299065452234484</c:v>
                </c:pt>
                <c:pt idx="360">
                  <c:v>0.74772622171464409</c:v>
                </c:pt>
                <c:pt idx="361">
                  <c:v>2.6183925685317937</c:v>
                </c:pt>
                <c:pt idx="362">
                  <c:v>0.92612917024381636</c:v>
                </c:pt>
                <c:pt idx="363">
                  <c:v>0.88352657768843235</c:v>
                </c:pt>
                <c:pt idx="364">
                  <c:v>5.7877842090636111</c:v>
                </c:pt>
                <c:pt idx="365">
                  <c:v>1.0781217395397216</c:v>
                </c:pt>
                <c:pt idx="366">
                  <c:v>1.0701854485790232</c:v>
                </c:pt>
                <c:pt idx="367">
                  <c:v>1.2381238161016039</c:v>
                </c:pt>
                <c:pt idx="368">
                  <c:v>1.1069017433949147</c:v>
                </c:pt>
                <c:pt idx="369">
                  <c:v>1.1195076979238747</c:v>
                </c:pt>
                <c:pt idx="370">
                  <c:v>1.1022658533402947</c:v>
                </c:pt>
                <c:pt idx="371">
                  <c:v>4.758525999273016</c:v>
                </c:pt>
                <c:pt idx="372">
                  <c:v>1.1614820291461116</c:v>
                </c:pt>
                <c:pt idx="373">
                  <c:v>3.2577597436958401</c:v>
                </c:pt>
                <c:pt idx="374">
                  <c:v>1.2440841784220469</c:v>
                </c:pt>
                <c:pt idx="375">
                  <c:v>1.8785794380786727</c:v>
                </c:pt>
                <c:pt idx="376">
                  <c:v>3.8714169203882585</c:v>
                </c:pt>
                <c:pt idx="377">
                  <c:v>1.3287773122619164</c:v>
                </c:pt>
                <c:pt idx="378">
                  <c:v>1.2805779961939268</c:v>
                </c:pt>
                <c:pt idx="379">
                  <c:v>1.235168276900704</c:v>
                </c:pt>
                <c:pt idx="380">
                  <c:v>1.1937868880691207</c:v>
                </c:pt>
                <c:pt idx="381">
                  <c:v>1.202951575378409</c:v>
                </c:pt>
                <c:pt idx="382">
                  <c:v>4.0835903479967595</c:v>
                </c:pt>
                <c:pt idx="383">
                  <c:v>1.3355966280109381</c:v>
                </c:pt>
                <c:pt idx="384">
                  <c:v>1.2943309072220508</c:v>
                </c:pt>
                <c:pt idx="385">
                  <c:v>1.2571373470588578</c:v>
                </c:pt>
                <c:pt idx="386">
                  <c:v>1.2131056786561274</c:v>
                </c:pt>
                <c:pt idx="387">
                  <c:v>1.7725015005837501</c:v>
                </c:pt>
                <c:pt idx="388">
                  <c:v>1.3112418081614667</c:v>
                </c:pt>
                <c:pt idx="389">
                  <c:v>1.6925571860014186</c:v>
                </c:pt>
                <c:pt idx="390">
                  <c:v>1.4270535180432438</c:v>
                </c:pt>
                <c:pt idx="391">
                  <c:v>1.5318478612863156</c:v>
                </c:pt>
                <c:pt idx="392">
                  <c:v>1.3459807887968163</c:v>
                </c:pt>
                <c:pt idx="393">
                  <c:v>4.8785118941170449</c:v>
                </c:pt>
                <c:pt idx="394">
                  <c:v>1.4578139208880434</c:v>
                </c:pt>
                <c:pt idx="395">
                  <c:v>1.4071990410288204</c:v>
                </c:pt>
                <c:pt idx="396">
                  <c:v>1.4386950298221215</c:v>
                </c:pt>
                <c:pt idx="397">
                  <c:v>1.3802764381857147</c:v>
                </c:pt>
                <c:pt idx="398">
                  <c:v>1.3337239870075628</c:v>
                </c:pt>
                <c:pt idx="399">
                  <c:v>1.3200834929353058</c:v>
                </c:pt>
                <c:pt idx="400">
                  <c:v>1.4274564246264827</c:v>
                </c:pt>
                <c:pt idx="401">
                  <c:v>1.3722194423235798</c:v>
                </c:pt>
                <c:pt idx="402">
                  <c:v>1.349177596830077</c:v>
                </c:pt>
                <c:pt idx="403">
                  <c:v>1.3403446148031932</c:v>
                </c:pt>
                <c:pt idx="404">
                  <c:v>1.2936089438061906</c:v>
                </c:pt>
                <c:pt idx="405">
                  <c:v>1.3071407362133614</c:v>
                </c:pt>
                <c:pt idx="406">
                  <c:v>1.2614603631115657</c:v>
                </c:pt>
                <c:pt idx="407">
                  <c:v>1.2179011827658535</c:v>
                </c:pt>
                <c:pt idx="408">
                  <c:v>2.8280999397287916</c:v>
                </c:pt>
                <c:pt idx="409">
                  <c:v>1.3330706030166701</c:v>
                </c:pt>
                <c:pt idx="410">
                  <c:v>1.3213245600617156</c:v>
                </c:pt>
                <c:pt idx="411">
                  <c:v>5.6879074971609729</c:v>
                </c:pt>
                <c:pt idx="412">
                  <c:v>1.4138291902706825</c:v>
                </c:pt>
                <c:pt idx="413">
                  <c:v>1.3979995296359649</c:v>
                </c:pt>
                <c:pt idx="414">
                  <c:v>1.3635114937036854</c:v>
                </c:pt>
                <c:pt idx="415">
                  <c:v>1.3176794091279604</c:v>
                </c:pt>
                <c:pt idx="416">
                  <c:v>1.303202574556982</c:v>
                </c:pt>
                <c:pt idx="417">
                  <c:v>4.3137299780610521</c:v>
                </c:pt>
                <c:pt idx="418">
                  <c:v>1.4457732278550117</c:v>
                </c:pt>
                <c:pt idx="419">
                  <c:v>2.7039824537235089</c:v>
                </c:pt>
                <c:pt idx="420">
                  <c:v>1.4588386283219075</c:v>
                </c:pt>
                <c:pt idx="421">
                  <c:v>6.7401097548352196</c:v>
                </c:pt>
                <c:pt idx="422">
                  <c:v>2.7485489703379082</c:v>
                </c:pt>
                <c:pt idx="423">
                  <c:v>1.866976875744486</c:v>
                </c:pt>
                <c:pt idx="424">
                  <c:v>8.6224472553158211</c:v>
                </c:pt>
                <c:pt idx="425">
                  <c:v>2.312366779149567</c:v>
                </c:pt>
                <c:pt idx="426">
                  <c:v>1.7788202395905621</c:v>
                </c:pt>
                <c:pt idx="427">
                  <c:v>1.7278814279454806</c:v>
                </c:pt>
                <c:pt idx="428">
                  <c:v>1.7000170284711813</c:v>
                </c:pt>
                <c:pt idx="429">
                  <c:v>1.6604837781923332</c:v>
                </c:pt>
                <c:pt idx="430">
                  <c:v>1.6158642877582614</c:v>
                </c:pt>
                <c:pt idx="431">
                  <c:v>1.6325893216669787</c:v>
                </c:pt>
                <c:pt idx="432">
                  <c:v>1.5883328355874022</c:v>
                </c:pt>
                <c:pt idx="433">
                  <c:v>1.5909680970199163</c:v>
                </c:pt>
                <c:pt idx="434">
                  <c:v>1.5490580533613789</c:v>
                </c:pt>
                <c:pt idx="435">
                  <c:v>1.7113229777174483</c:v>
                </c:pt>
                <c:pt idx="436">
                  <c:v>1.5647413882369237</c:v>
                </c:pt>
                <c:pt idx="437">
                  <c:v>11.843571683136583</c:v>
                </c:pt>
                <c:pt idx="438">
                  <c:v>1.8072001129536308</c:v>
                </c:pt>
                <c:pt idx="439">
                  <c:v>3.2050275338601599</c:v>
                </c:pt>
                <c:pt idx="440">
                  <c:v>1.9508582867272035</c:v>
                </c:pt>
                <c:pt idx="441">
                  <c:v>5.5259857644953385</c:v>
                </c:pt>
                <c:pt idx="442">
                  <c:v>2.4061492435999949</c:v>
                </c:pt>
                <c:pt idx="443">
                  <c:v>1.9934501822653374</c:v>
                </c:pt>
                <c:pt idx="444">
                  <c:v>2.0940027597150399</c:v>
                </c:pt>
                <c:pt idx="445">
                  <c:v>4.9945535969544572</c:v>
                </c:pt>
                <c:pt idx="446">
                  <c:v>2.035717377329433</c:v>
                </c:pt>
                <c:pt idx="447">
                  <c:v>2.0225815053434224</c:v>
                </c:pt>
                <c:pt idx="448">
                  <c:v>1.9751456568171748</c:v>
                </c:pt>
                <c:pt idx="449">
                  <c:v>1.9917635949176624</c:v>
                </c:pt>
                <c:pt idx="450">
                  <c:v>1.9407356951465506</c:v>
                </c:pt>
                <c:pt idx="451">
                  <c:v>1.9239092416074772</c:v>
                </c:pt>
                <c:pt idx="452">
                  <c:v>1.9187844360689517</c:v>
                </c:pt>
                <c:pt idx="453">
                  <c:v>1.8734057885091704</c:v>
                </c:pt>
                <c:pt idx="454">
                  <c:v>1.828948857016659</c:v>
                </c:pt>
                <c:pt idx="455">
                  <c:v>1.7868623880557639</c:v>
                </c:pt>
                <c:pt idx="456">
                  <c:v>1.7461019175321935</c:v>
                </c:pt>
                <c:pt idx="457">
                  <c:v>2.9001143275638794</c:v>
                </c:pt>
                <c:pt idx="458">
                  <c:v>1.8452129227290053</c:v>
                </c:pt>
                <c:pt idx="459">
                  <c:v>1.8312150553723021</c:v>
                </c:pt>
                <c:pt idx="460">
                  <c:v>1.7876433013899011</c:v>
                </c:pt>
                <c:pt idx="461">
                  <c:v>1.7458765573343653</c:v>
                </c:pt>
                <c:pt idx="462">
                  <c:v>1.7054546065820873</c:v>
                </c:pt>
                <c:pt idx="463">
                  <c:v>1.6754179470704091</c:v>
                </c:pt>
                <c:pt idx="464">
                  <c:v>1.6380771200084934</c:v>
                </c:pt>
                <c:pt idx="465">
                  <c:v>1.6019487397343584</c:v>
                </c:pt>
                <c:pt idx="466">
                  <c:v>1.5678212461885483</c:v>
                </c:pt>
                <c:pt idx="467">
                  <c:v>1.5379425694087128</c:v>
                </c:pt>
                <c:pt idx="468">
                  <c:v>1.5053977376479482</c:v>
                </c:pt>
                <c:pt idx="469">
                  <c:v>1.4740749656205332</c:v>
                </c:pt>
                <c:pt idx="470">
                  <c:v>1.4430273224183237</c:v>
                </c:pt>
                <c:pt idx="471">
                  <c:v>1.4126220185513998</c:v>
                </c:pt>
                <c:pt idx="472">
                  <c:v>1.4447744956391022</c:v>
                </c:pt>
                <c:pt idx="473">
                  <c:v>1.4445014606445234</c:v>
                </c:pt>
                <c:pt idx="474">
                  <c:v>1.4138589237553656</c:v>
                </c:pt>
                <c:pt idx="475">
                  <c:v>1.3847627188925142</c:v>
                </c:pt>
                <c:pt idx="476">
                  <c:v>1.3560086217814109</c:v>
                </c:pt>
                <c:pt idx="477">
                  <c:v>1.328107243921393</c:v>
                </c:pt>
                <c:pt idx="478">
                  <c:v>1.3125963390131457</c:v>
                </c:pt>
                <c:pt idx="479">
                  <c:v>1.2938023953661113</c:v>
                </c:pt>
                <c:pt idx="480">
                  <c:v>1.266560976643476</c:v>
                </c:pt>
                <c:pt idx="481">
                  <c:v>1.2406266359280582</c:v>
                </c:pt>
                <c:pt idx="482">
                  <c:v>1.2258018642766817</c:v>
                </c:pt>
                <c:pt idx="483">
                  <c:v>1.2012810902340569</c:v>
                </c:pt>
                <c:pt idx="484">
                  <c:v>1.1769846796301828</c:v>
                </c:pt>
                <c:pt idx="485">
                  <c:v>1.1533164737226951</c:v>
                </c:pt>
                <c:pt idx="486">
                  <c:v>2.5183393545955988</c:v>
                </c:pt>
                <c:pt idx="487">
                  <c:v>1.295990747396959</c:v>
                </c:pt>
                <c:pt idx="488">
                  <c:v>1.269019120140245</c:v>
                </c:pt>
                <c:pt idx="489">
                  <c:v>1.2421874029359328</c:v>
                </c:pt>
                <c:pt idx="490">
                  <c:v>1.2164037045125797</c:v>
                </c:pt>
                <c:pt idx="491">
                  <c:v>1.1912475173125885</c:v>
                </c:pt>
                <c:pt idx="492">
                  <c:v>1.1664961771121862</c:v>
                </c:pt>
                <c:pt idx="493">
                  <c:v>1.1422851292425062</c:v>
                </c:pt>
                <c:pt idx="494">
                  <c:v>1.1190197623162832</c:v>
                </c:pt>
                <c:pt idx="495">
                  <c:v>1.0961097502165571</c:v>
                </c:pt>
                <c:pt idx="496">
                  <c:v>1.0740720260202312</c:v>
                </c:pt>
                <c:pt idx="497">
                  <c:v>1.0521540981446189</c:v>
                </c:pt>
                <c:pt idx="498">
                  <c:v>1.0310520487597368</c:v>
                </c:pt>
                <c:pt idx="499">
                  <c:v>1.0136622917807769</c:v>
                </c:pt>
                <c:pt idx="500">
                  <c:v>0.99305740048995106</c:v>
                </c:pt>
                <c:pt idx="501">
                  <c:v>0.97290573507826461</c:v>
                </c:pt>
                <c:pt idx="502">
                  <c:v>0.95343323468647678</c:v>
                </c:pt>
                <c:pt idx="503">
                  <c:v>0.93452337497462878</c:v>
                </c:pt>
                <c:pt idx="504">
                  <c:v>0.91598857820302382</c:v>
                </c:pt>
                <c:pt idx="505">
                  <c:v>0.89762442242747031</c:v>
                </c:pt>
                <c:pt idx="506">
                  <c:v>0.87987611234967211</c:v>
                </c:pt>
                <c:pt idx="507">
                  <c:v>0.86230547852603523</c:v>
                </c:pt>
                <c:pt idx="508">
                  <c:v>0.8449844117848927</c:v>
                </c:pt>
                <c:pt idx="509">
                  <c:v>0.83056132291434126</c:v>
                </c:pt>
                <c:pt idx="510">
                  <c:v>0.82325445419123711</c:v>
                </c:pt>
                <c:pt idx="511">
                  <c:v>0.81728083535519291</c:v>
                </c:pt>
                <c:pt idx="512">
                  <c:v>0.81158299749775442</c:v>
                </c:pt>
                <c:pt idx="513">
                  <c:v>0.80596739223521352</c:v>
                </c:pt>
                <c:pt idx="514">
                  <c:v>0.80039841517981747</c:v>
                </c:pt>
                <c:pt idx="515">
                  <c:v>0.79486933887765965</c:v>
                </c:pt>
                <c:pt idx="516">
                  <c:v>0.78937871668064552</c:v>
                </c:pt>
                <c:pt idx="517">
                  <c:v>0.78392606887783101</c:v>
                </c:pt>
                <c:pt idx="518">
                  <c:v>0.77851109402102847</c:v>
                </c:pt>
                <c:pt idx="519">
                  <c:v>0.77313352472861396</c:v>
                </c:pt>
                <c:pt idx="520">
                  <c:v>0.76779310131329404</c:v>
                </c:pt>
                <c:pt idx="521">
                  <c:v>0.76248956695058978</c:v>
                </c:pt>
                <c:pt idx="522">
                  <c:v>0.75722266678547767</c:v>
                </c:pt>
                <c:pt idx="523">
                  <c:v>1.9112273343837456</c:v>
                </c:pt>
                <c:pt idx="524">
                  <c:v>0.92845057863836655</c:v>
                </c:pt>
                <c:pt idx="525">
                  <c:v>0.90880469012040788</c:v>
                </c:pt>
                <c:pt idx="526">
                  <c:v>0.89027425002021332</c:v>
                </c:pt>
                <c:pt idx="527">
                  <c:v>0.87178198008008545</c:v>
                </c:pt>
                <c:pt idx="528">
                  <c:v>0.85390073722848325</c:v>
                </c:pt>
                <c:pt idx="529">
                  <c:v>0.83623502194654897</c:v>
                </c:pt>
                <c:pt idx="530">
                  <c:v>0.8486269693095605</c:v>
                </c:pt>
                <c:pt idx="531">
                  <c:v>0.85402724236907446</c:v>
                </c:pt>
                <c:pt idx="532">
                  <c:v>0.84170347638814313</c:v>
                </c:pt>
                <c:pt idx="533">
                  <c:v>0.8240180077017677</c:v>
                </c:pt>
                <c:pt idx="534">
                  <c:v>0.80720436911845295</c:v>
                </c:pt>
                <c:pt idx="535">
                  <c:v>0.79040898863743658</c:v>
                </c:pt>
                <c:pt idx="536">
                  <c:v>0.77428541191237699</c:v>
                </c:pt>
                <c:pt idx="537">
                  <c:v>0.75804670238906713</c:v>
                </c:pt>
                <c:pt idx="538">
                  <c:v>0.74233231897564922</c:v>
                </c:pt>
                <c:pt idx="539">
                  <c:v>0.72694178054438552</c:v>
                </c:pt>
                <c:pt idx="540">
                  <c:v>0.71178552571816345</c:v>
                </c:pt>
                <c:pt idx="541">
                  <c:v>0.69676534435095472</c:v>
                </c:pt>
                <c:pt idx="542">
                  <c:v>0.68205864927766946</c:v>
                </c:pt>
                <c:pt idx="543">
                  <c:v>0.66757710049700991</c:v>
                </c:pt>
                <c:pt idx="544">
                  <c:v>0.65307599633054692</c:v>
                </c:pt>
                <c:pt idx="545">
                  <c:v>0.64617393117332644</c:v>
                </c:pt>
                <c:pt idx="546">
                  <c:v>0.64127336876227781</c:v>
                </c:pt>
                <c:pt idx="547">
                  <c:v>0.63676385677512004</c:v>
                </c:pt>
                <c:pt idx="548">
                  <c:v>0.63235079773773406</c:v>
                </c:pt>
                <c:pt idx="549">
                  <c:v>0.62798016074619833</c:v>
                </c:pt>
                <c:pt idx="550">
                  <c:v>0.62364189661191838</c:v>
                </c:pt>
                <c:pt idx="551">
                  <c:v>0.61933399809256839</c:v>
                </c:pt>
                <c:pt idx="552">
                  <c:v>0.6150559293538298</c:v>
                </c:pt>
                <c:pt idx="553">
                  <c:v>0.6108074247315407</c:v>
                </c:pt>
                <c:pt idx="554">
                  <c:v>0.60658826911261499</c:v>
                </c:pt>
                <c:pt idx="555">
                  <c:v>0.60239825777615064</c:v>
                </c:pt>
                <c:pt idx="556">
                  <c:v>0.59823718904360756</c:v>
                </c:pt>
                <c:pt idx="557">
                  <c:v>0.59410486292722098</c:v>
                </c:pt>
                <c:pt idx="558">
                  <c:v>0.59000108087506264</c:v>
                </c:pt>
                <c:pt idx="559">
                  <c:v>0.58592564571665318</c:v>
                </c:pt>
                <c:pt idx="560">
                  <c:v>0.61034893666883983</c:v>
                </c:pt>
                <c:pt idx="561">
                  <c:v>0.59586398043524014</c:v>
                </c:pt>
                <c:pt idx="562">
                  <c:v>0.58125763730317792</c:v>
                </c:pt>
                <c:pt idx="563">
                  <c:v>0.57125455287842375</c:v>
                </c:pt>
                <c:pt idx="564">
                  <c:v>0.56621387154208502</c:v>
                </c:pt>
                <c:pt idx="565">
                  <c:v>0.56210260600162121</c:v>
                </c:pt>
                <c:pt idx="566">
                  <c:v>0.55818328985436416</c:v>
                </c:pt>
                <c:pt idx="567">
                  <c:v>0.55432094685783906</c:v>
                </c:pt>
                <c:pt idx="568">
                  <c:v>0.55049074943255139</c:v>
                </c:pt>
                <c:pt idx="569">
                  <c:v>0.54737518454570622</c:v>
                </c:pt>
                <c:pt idx="570">
                  <c:v>0.56094083454968713</c:v>
                </c:pt>
                <c:pt idx="571">
                  <c:v>0.69018565175607405</c:v>
                </c:pt>
                <c:pt idx="572">
                  <c:v>0.91551146415663653</c:v>
                </c:pt>
                <c:pt idx="573">
                  <c:v>0.71192652615204688</c:v>
                </c:pt>
                <c:pt idx="574">
                  <c:v>0.69418333750377226</c:v>
                </c:pt>
                <c:pt idx="575">
                  <c:v>0.67650435423269828</c:v>
                </c:pt>
                <c:pt idx="576">
                  <c:v>0.65910574380209608</c:v>
                </c:pt>
                <c:pt idx="577">
                  <c:v>0.64228828774254043</c:v>
                </c:pt>
                <c:pt idx="578">
                  <c:v>0.62575236379757082</c:v>
                </c:pt>
                <c:pt idx="579">
                  <c:v>0.60932227588371757</c:v>
                </c:pt>
                <c:pt idx="580">
                  <c:v>0.59307066382256157</c:v>
                </c:pt>
                <c:pt idx="581">
                  <c:v>0.57643248867216434</c:v>
                </c:pt>
                <c:pt idx="582">
                  <c:v>0.56051886851324118</c:v>
                </c:pt>
                <c:pt idx="583">
                  <c:v>0.54429700694479799</c:v>
                </c:pt>
                <c:pt idx="584">
                  <c:v>0.53532112799741605</c:v>
                </c:pt>
                <c:pt idx="585">
                  <c:v>0.51955086710158349</c:v>
                </c:pt>
                <c:pt idx="586">
                  <c:v>0.50399875368586533</c:v>
                </c:pt>
                <c:pt idx="587">
                  <c:v>0.48828930923836145</c:v>
                </c:pt>
                <c:pt idx="588">
                  <c:v>0.51913100524436517</c:v>
                </c:pt>
                <c:pt idx="589">
                  <c:v>0.50326730215666182</c:v>
                </c:pt>
                <c:pt idx="590">
                  <c:v>0.49825038249859133</c:v>
                </c:pt>
                <c:pt idx="591">
                  <c:v>0.48236973708686337</c:v>
                </c:pt>
                <c:pt idx="592">
                  <c:v>0.46850232567308209</c:v>
                </c:pt>
                <c:pt idx="593">
                  <c:v>0.46334004822759522</c:v>
                </c:pt>
                <c:pt idx="594">
                  <c:v>0.45978739479934788</c:v>
                </c:pt>
                <c:pt idx="595">
                  <c:v>0.45723421072523313</c:v>
                </c:pt>
                <c:pt idx="596">
                  <c:v>0.45350729451072713</c:v>
                </c:pt>
                <c:pt idx="597">
                  <c:v>0.45027074471301298</c:v>
                </c:pt>
                <c:pt idx="598">
                  <c:v>0.44714149400266617</c:v>
                </c:pt>
                <c:pt idx="599">
                  <c:v>0.48861540102327888</c:v>
                </c:pt>
                <c:pt idx="600">
                  <c:v>0.47194806903409336</c:v>
                </c:pt>
                <c:pt idx="601">
                  <c:v>0.45573181864122947</c:v>
                </c:pt>
                <c:pt idx="602">
                  <c:v>0.43931795316398087</c:v>
                </c:pt>
                <c:pt idx="603">
                  <c:v>0.43271189672447347</c:v>
                </c:pt>
                <c:pt idx="604">
                  <c:v>0.42906999983129912</c:v>
                </c:pt>
                <c:pt idx="605">
                  <c:v>0.42598682642651486</c:v>
                </c:pt>
                <c:pt idx="606">
                  <c:v>0.42302249710700796</c:v>
                </c:pt>
                <c:pt idx="607">
                  <c:v>0.42009647751603646</c:v>
                </c:pt>
                <c:pt idx="608">
                  <c:v>0.41719392977003833</c:v>
                </c:pt>
                <c:pt idx="609">
                  <c:v>0.41431202744521539</c:v>
                </c:pt>
                <c:pt idx="610">
                  <c:v>0.41145014084578302</c:v>
                </c:pt>
                <c:pt idx="611">
                  <c:v>0.40860804266340872</c:v>
                </c:pt>
                <c:pt idx="612">
                  <c:v>0.40578557992940689</c:v>
                </c:pt>
                <c:pt idx="613">
                  <c:v>0.40298261403548985</c:v>
                </c:pt>
                <c:pt idx="614">
                  <c:v>0.40019900976300982</c:v>
                </c:pt>
                <c:pt idx="615">
                  <c:v>0.39743463327199896</c:v>
                </c:pt>
                <c:pt idx="616">
                  <c:v>0.39468935172828246</c:v>
                </c:pt>
                <c:pt idx="617">
                  <c:v>0.39196303323009946</c:v>
                </c:pt>
                <c:pt idx="618">
                  <c:v>0.38925554678951879</c:v>
                </c:pt>
                <c:pt idx="619">
                  <c:v>0.38656676232390558</c:v>
                </c:pt>
                <c:pt idx="620">
                  <c:v>0.38389655064926204</c:v>
                </c:pt>
                <c:pt idx="621">
                  <c:v>0.38124478347394586</c:v>
                </c:pt>
                <c:pt idx="622">
                  <c:v>0.37861133339249337</c:v>
                </c:pt>
                <c:pt idx="623">
                  <c:v>0.37599607387949485</c:v>
                </c:pt>
                <c:pt idx="624">
                  <c:v>0.37339887928351573</c:v>
                </c:pt>
                <c:pt idx="625">
                  <c:v>0.37081962482105918</c:v>
                </c:pt>
                <c:pt idx="626">
                  <c:v>0.36825818657057113</c:v>
                </c:pt>
                <c:pt idx="627">
                  <c:v>0.36571444146648602</c:v>
                </c:pt>
                <c:pt idx="628">
                  <c:v>0.36490620743878938</c:v>
                </c:pt>
                <c:pt idx="629">
                  <c:v>0.36099361752543152</c:v>
                </c:pt>
                <c:pt idx="630">
                  <c:v>0.35824556644421424</c:v>
                </c:pt>
                <c:pt idx="631">
                  <c:v>0.35572445827266591</c:v>
                </c:pt>
                <c:pt idx="632">
                  <c:v>0.35325878417323248</c:v>
                </c:pt>
                <c:pt idx="633">
                  <c:v>0.35081709247771964</c:v>
                </c:pt>
                <c:pt idx="634">
                  <c:v>0.34839353751879604</c:v>
                </c:pt>
                <c:pt idx="635">
                  <c:v>0.34598695559426829</c:v>
                </c:pt>
                <c:pt idx="636">
                  <c:v>0.34359703961778221</c:v>
                </c:pt>
                <c:pt idx="637">
                  <c:v>0.36034498198635062</c:v>
                </c:pt>
                <c:pt idx="638">
                  <c:v>0.44622614316792869</c:v>
                </c:pt>
                <c:pt idx="639">
                  <c:v>0.39984052142926479</c:v>
                </c:pt>
                <c:pt idx="640">
                  <c:v>0.38112076772700137</c:v>
                </c:pt>
                <c:pt idx="641">
                  <c:v>0.36244870263559953</c:v>
                </c:pt>
                <c:pt idx="642">
                  <c:v>0.3437724561744705</c:v>
                </c:pt>
                <c:pt idx="643">
                  <c:v>0.32991455424054422</c:v>
                </c:pt>
                <c:pt idx="644">
                  <c:v>0.32553628561230857</c:v>
                </c:pt>
                <c:pt idx="645">
                  <c:v>0.32290383189816108</c:v>
                </c:pt>
                <c:pt idx="646">
                  <c:v>0.32060320377059437</c:v>
                </c:pt>
                <c:pt idx="647">
                  <c:v>0.31837580744230171</c:v>
                </c:pt>
                <c:pt idx="648">
                  <c:v>0.31617427983399238</c:v>
                </c:pt>
                <c:pt idx="649">
                  <c:v>0.3139898757904746</c:v>
                </c:pt>
                <c:pt idx="650">
                  <c:v>0.31182091090404246</c:v>
                </c:pt>
                <c:pt idx="651">
                  <c:v>0.30966699220844457</c:v>
                </c:pt>
                <c:pt idx="652">
                  <c:v>0.30752796342681804</c:v>
                </c:pt>
                <c:pt idx="653">
                  <c:v>0.3410584010241916</c:v>
                </c:pt>
                <c:pt idx="654">
                  <c:v>0.32709270804684731</c:v>
                </c:pt>
                <c:pt idx="655">
                  <c:v>0.56038513615960428</c:v>
                </c:pt>
                <c:pt idx="656">
                  <c:v>0.45052591544094378</c:v>
                </c:pt>
                <c:pt idx="657">
                  <c:v>4.2357520520239351</c:v>
                </c:pt>
                <c:pt idx="658">
                  <c:v>0.77015025183598529</c:v>
                </c:pt>
                <c:pt idx="659">
                  <c:v>2.1360165836795728</c:v>
                </c:pt>
                <c:pt idx="660">
                  <c:v>0.87947535527462839</c:v>
                </c:pt>
                <c:pt idx="661">
                  <c:v>0.84338740890353692</c:v>
                </c:pt>
                <c:pt idx="662">
                  <c:v>1.3433215175144322</c:v>
                </c:pt>
                <c:pt idx="663">
                  <c:v>0.96619199454418925</c:v>
                </c:pt>
                <c:pt idx="664">
                  <c:v>0.92466819372471587</c:v>
                </c:pt>
                <c:pt idx="665">
                  <c:v>0.92863205196366549</c:v>
                </c:pt>
                <c:pt idx="666">
                  <c:v>0.9440165483774372</c:v>
                </c:pt>
                <c:pt idx="667">
                  <c:v>0.93624671373895041</c:v>
                </c:pt>
                <c:pt idx="668">
                  <c:v>1.0998088127931882</c:v>
                </c:pt>
                <c:pt idx="669">
                  <c:v>0.98219553600855791</c:v>
                </c:pt>
                <c:pt idx="670">
                  <c:v>0.94451591970432669</c:v>
                </c:pt>
                <c:pt idx="671">
                  <c:v>0.92690455429710861</c:v>
                </c:pt>
                <c:pt idx="672">
                  <c:v>0.88614886467386977</c:v>
                </c:pt>
                <c:pt idx="673">
                  <c:v>0.89105379101415094</c:v>
                </c:pt>
                <c:pt idx="674">
                  <c:v>0.85227712228298524</c:v>
                </c:pt>
                <c:pt idx="675">
                  <c:v>0.82230786785707655</c:v>
                </c:pt>
                <c:pt idx="676">
                  <c:v>0.82444809281792641</c:v>
                </c:pt>
                <c:pt idx="677">
                  <c:v>0.78841778139150565</c:v>
                </c:pt>
                <c:pt idx="678">
                  <c:v>0.79885764374856449</c:v>
                </c:pt>
                <c:pt idx="679">
                  <c:v>0.78236652995061773</c:v>
                </c:pt>
                <c:pt idx="680">
                  <c:v>0.74959387910249631</c:v>
                </c:pt>
                <c:pt idx="681">
                  <c:v>0.7508134913499116</c:v>
                </c:pt>
                <c:pt idx="682">
                  <c:v>0.71755762814815682</c:v>
                </c:pt>
                <c:pt idx="683">
                  <c:v>0.69214477968689581</c:v>
                </c:pt>
                <c:pt idx="684">
                  <c:v>0.66103654637074738</c:v>
                </c:pt>
                <c:pt idx="685">
                  <c:v>0.63162482788205065</c:v>
                </c:pt>
                <c:pt idx="686">
                  <c:v>0.60255481143861489</c:v>
                </c:pt>
                <c:pt idx="687">
                  <c:v>0.61499429478259493</c:v>
                </c:pt>
                <c:pt idx="688">
                  <c:v>0.59612282375400805</c:v>
                </c:pt>
                <c:pt idx="689">
                  <c:v>2.2187911464771788</c:v>
                </c:pt>
                <c:pt idx="690">
                  <c:v>1.4661879894485335</c:v>
                </c:pt>
                <c:pt idx="691">
                  <c:v>0.86095892601346435</c:v>
                </c:pt>
                <c:pt idx="692">
                  <c:v>0.83164491379517747</c:v>
                </c:pt>
                <c:pt idx="693">
                  <c:v>0.86249610943941013</c:v>
                </c:pt>
                <c:pt idx="694">
                  <c:v>2.4982649180017273</c:v>
                </c:pt>
                <c:pt idx="695">
                  <c:v>1.2549185879648808</c:v>
                </c:pt>
                <c:pt idx="696">
                  <c:v>0.99943924018387487</c:v>
                </c:pt>
                <c:pt idx="697">
                  <c:v>0.95327200142828894</c:v>
                </c:pt>
                <c:pt idx="698">
                  <c:v>0.91056776837080111</c:v>
                </c:pt>
                <c:pt idx="699">
                  <c:v>1.2836469815364453</c:v>
                </c:pt>
                <c:pt idx="700">
                  <c:v>2.3517389775545245</c:v>
                </c:pt>
                <c:pt idx="701">
                  <c:v>1.0403619993930144</c:v>
                </c:pt>
                <c:pt idx="702">
                  <c:v>0.99356311306442224</c:v>
                </c:pt>
                <c:pt idx="703">
                  <c:v>0.95030289758729136</c:v>
                </c:pt>
                <c:pt idx="704">
                  <c:v>0.90994953850594329</c:v>
                </c:pt>
                <c:pt idx="705">
                  <c:v>0.87204267207029584</c:v>
                </c:pt>
                <c:pt idx="706">
                  <c:v>0.83572781085892822</c:v>
                </c:pt>
                <c:pt idx="707">
                  <c:v>0.80029416233791284</c:v>
                </c:pt>
                <c:pt idx="708">
                  <c:v>0.7662841923724899</c:v>
                </c:pt>
                <c:pt idx="709">
                  <c:v>0.73354244083283082</c:v>
                </c:pt>
                <c:pt idx="710">
                  <c:v>0.70180138218870391</c:v>
                </c:pt>
                <c:pt idx="711">
                  <c:v>0.67300629183460692</c:v>
                </c:pt>
                <c:pt idx="712">
                  <c:v>0.6434411841020552</c:v>
                </c:pt>
                <c:pt idx="713">
                  <c:v>0.61420244539691282</c:v>
                </c:pt>
                <c:pt idx="714">
                  <c:v>0.58723365179240838</c:v>
                </c:pt>
                <c:pt idx="715">
                  <c:v>0.55996777185947044</c:v>
                </c:pt>
                <c:pt idx="716">
                  <c:v>0.53382595713691861</c:v>
                </c:pt>
                <c:pt idx="717">
                  <c:v>0.59244978810170057</c:v>
                </c:pt>
                <c:pt idx="718">
                  <c:v>0.55852601581287675</c:v>
                </c:pt>
                <c:pt idx="719">
                  <c:v>0.53198621659104606</c:v>
                </c:pt>
                <c:pt idx="720">
                  <c:v>0.97822924381841436</c:v>
                </c:pt>
                <c:pt idx="721">
                  <c:v>0.63978672217704124</c:v>
                </c:pt>
                <c:pt idx="722">
                  <c:v>0.62149307083210803</c:v>
                </c:pt>
                <c:pt idx="723">
                  <c:v>3.3825836478636768</c:v>
                </c:pt>
                <c:pt idx="724">
                  <c:v>0.808308710897229</c:v>
                </c:pt>
                <c:pt idx="725">
                  <c:v>0.77286939349959327</c:v>
                </c:pt>
                <c:pt idx="726">
                  <c:v>2.6433620637429107</c:v>
                </c:pt>
                <c:pt idx="727">
                  <c:v>0.95092618855282796</c:v>
                </c:pt>
                <c:pt idx="728">
                  <c:v>0.90815231048032663</c:v>
                </c:pt>
                <c:pt idx="729">
                  <c:v>5.8122398394938797</c:v>
                </c:pt>
                <c:pt idx="730">
                  <c:v>1.1024084425912022</c:v>
                </c:pt>
                <c:pt idx="731">
                  <c:v>1.0943043911183565</c:v>
                </c:pt>
                <c:pt idx="732">
                  <c:v>1.2620761569352927</c:v>
                </c:pt>
                <c:pt idx="733">
                  <c:v>1.1306886333250012</c:v>
                </c:pt>
                <c:pt idx="734">
                  <c:v>1.1431302798032306</c:v>
                </c:pt>
                <c:pt idx="735">
                  <c:v>1.1257252621275298</c:v>
                </c:pt>
              </c:numCache>
            </c:numRef>
          </c:yVal>
          <c:smooth val="0"/>
          <c:extLst>
            <c:ext xmlns:c16="http://schemas.microsoft.com/office/drawing/2014/chart" uri="{C3380CC4-5D6E-409C-BE32-E72D297353CC}">
              <c16:uniqueId val="{00000001-83D0-EB43-AB43-DC861DD737FB}"/>
            </c:ext>
          </c:extLst>
        </c:ser>
        <c:ser>
          <c:idx val="1"/>
          <c:order val="1"/>
          <c:tx>
            <c:strRef>
              <c:f>Escenarios!$E$5</c:f>
              <c:strCache>
                <c:ptCount val="1"/>
                <c:pt idx="0">
                  <c:v>Escenario 1</c:v>
                </c:pt>
              </c:strCache>
            </c:strRef>
          </c:tx>
          <c:spPr>
            <a:ln w="12700" cap="rnd">
              <a:solidFill>
                <a:schemeClr val="accent2"/>
              </a:solidFill>
              <a:round/>
            </a:ln>
            <a:effectLst/>
          </c:spPr>
          <c:marker>
            <c:symbol val="none"/>
          </c:marker>
          <c:xVal>
            <c:strRef>
              <c:f>Cálculos!$R:$R</c:f>
              <c:strCache>
                <c:ptCount val="736"/>
                <c:pt idx="2">
                  <c:v>Escenario 1</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Cálculos!$AB:$AB</c:f>
              <c:numCache>
                <c:formatCode>0.0000</c:formatCode>
                <c:ptCount val="1048576"/>
                <c:pt idx="4" formatCode="General">
                  <c:v>0</c:v>
                </c:pt>
                <c:pt idx="6">
                  <c:v>3.8959364417705502</c:v>
                </c:pt>
                <c:pt idx="7">
                  <c:v>0.87597224006696328</c:v>
                </c:pt>
                <c:pt idx="8">
                  <c:v>2.6054831184123017</c:v>
                </c:pt>
                <c:pt idx="9">
                  <c:v>0.96728936349381456</c:v>
                </c:pt>
                <c:pt idx="10">
                  <c:v>1.4531324137600745</c:v>
                </c:pt>
                <c:pt idx="11">
                  <c:v>3.1626721175161165</c:v>
                </c:pt>
                <c:pt idx="12">
                  <c:v>1.0632970331398781</c:v>
                </c:pt>
                <c:pt idx="13">
                  <c:v>1.0176529928143403</c:v>
                </c:pt>
                <c:pt idx="14">
                  <c:v>0.97427104058122693</c:v>
                </c:pt>
                <c:pt idx="15">
                  <c:v>0.93450283733673967</c:v>
                </c:pt>
                <c:pt idx="16">
                  <c:v>0.9449725151831172</c:v>
                </c:pt>
                <c:pt idx="17">
                  <c:v>3.3624047246562196</c:v>
                </c:pt>
                <c:pt idx="18">
                  <c:v>1.0838926644070928</c:v>
                </c:pt>
                <c:pt idx="19">
                  <c:v>1.0451806986934638</c:v>
                </c:pt>
                <c:pt idx="20">
                  <c:v>1.0100749038281929</c:v>
                </c:pt>
                <c:pt idx="21">
                  <c:v>0.96777255267741902</c:v>
                </c:pt>
                <c:pt idx="22">
                  <c:v>1.4044870613432212</c:v>
                </c:pt>
                <c:pt idx="23">
                  <c:v>1.0717101629015229</c:v>
                </c:pt>
                <c:pt idx="24">
                  <c:v>1.3536611930407823</c:v>
                </c:pt>
                <c:pt idx="25">
                  <c:v>1.1624278004108177</c:v>
                </c:pt>
                <c:pt idx="26">
                  <c:v>1.2429964194127703</c:v>
                </c:pt>
                <c:pt idx="27">
                  <c:v>1.1146560372390959</c:v>
                </c:pt>
                <c:pt idx="28">
                  <c:v>4.096232223093069</c:v>
                </c:pt>
                <c:pt idx="29">
                  <c:v>1.2338724846744722</c:v>
                </c:pt>
                <c:pt idx="30">
                  <c:v>1.1859549480593619</c:v>
                </c:pt>
                <c:pt idx="31">
                  <c:v>1.2104339888452229</c:v>
                </c:pt>
                <c:pt idx="32">
                  <c:v>1.163607821206321</c:v>
                </c:pt>
                <c:pt idx="33">
                  <c:v>1.1188541682414406</c:v>
                </c:pt>
                <c:pt idx="34">
                  <c:v>1.1065913538833563</c:v>
                </c:pt>
                <c:pt idx="35">
                  <c:v>1.1836356159170682</c:v>
                </c:pt>
                <c:pt idx="36">
                  <c:v>1.1622867548203843</c:v>
                </c:pt>
                <c:pt idx="37">
                  <c:v>1.1410704721254652</c:v>
                </c:pt>
                <c:pt idx="38">
                  <c:v>1.1338462888589529</c:v>
                </c:pt>
                <c:pt idx="39">
                  <c:v>1.0886573309443608</c:v>
                </c:pt>
                <c:pt idx="40">
                  <c:v>1.1030884949909119</c:v>
                </c:pt>
                <c:pt idx="41">
                  <c:v>1.0589461845765202</c:v>
                </c:pt>
                <c:pt idx="42">
                  <c:v>1.0162985645276179</c:v>
                </c:pt>
                <c:pt idx="43">
                  <c:v>2.3405552497990048</c:v>
                </c:pt>
                <c:pt idx="44">
                  <c:v>1.1391482288792303</c:v>
                </c:pt>
                <c:pt idx="45">
                  <c:v>1.1288749935964635</c:v>
                </c:pt>
                <c:pt idx="46">
                  <c:v>4.8433850557335489</c:v>
                </c:pt>
                <c:pt idx="47">
                  <c:v>1.2241424756624697</c:v>
                </c:pt>
                <c:pt idx="48">
                  <c:v>1.210313464000023</c:v>
                </c:pt>
                <c:pt idx="49">
                  <c:v>1.1776613637805735</c:v>
                </c:pt>
                <c:pt idx="50">
                  <c:v>1.1333088197129024</c:v>
                </c:pt>
                <c:pt idx="51">
                  <c:v>1.1199030251729241</c:v>
                </c:pt>
                <c:pt idx="52">
                  <c:v>3.6493896202712937</c:v>
                </c:pt>
                <c:pt idx="53">
                  <c:v>1.2679729871340446</c:v>
                </c:pt>
                <c:pt idx="54">
                  <c:v>2.2762991144163514</c:v>
                </c:pt>
                <c:pt idx="55">
                  <c:v>1.2867966530844779</c:v>
                </c:pt>
                <c:pt idx="56">
                  <c:v>5.8177201220644319</c:v>
                </c:pt>
                <c:pt idx="57">
                  <c:v>2.3474930159355534</c:v>
                </c:pt>
                <c:pt idx="58">
                  <c:v>1.6365909171688995</c:v>
                </c:pt>
                <c:pt idx="59">
                  <c:v>7.5354695670820462</c:v>
                </c:pt>
                <c:pt idx="60">
                  <c:v>2.0298113837148941</c:v>
                </c:pt>
                <c:pt idx="61">
                  <c:v>1.630863871723863</c:v>
                </c:pt>
                <c:pt idx="62">
                  <c:v>1.5816402867548605</c:v>
                </c:pt>
                <c:pt idx="63">
                  <c:v>1.5549781278613266</c:v>
                </c:pt>
                <c:pt idx="64">
                  <c:v>1.5164379450304279</c:v>
                </c:pt>
                <c:pt idx="65">
                  <c:v>1.4725223821417082</c:v>
                </c:pt>
                <c:pt idx="66">
                  <c:v>1.4888873668856912</c:v>
                </c:pt>
                <c:pt idx="67">
                  <c:v>1.446037939750298</c:v>
                </c:pt>
                <c:pt idx="68">
                  <c:v>1.4490088054848691</c:v>
                </c:pt>
                <c:pt idx="69">
                  <c:v>1.407536954827683</c:v>
                </c:pt>
                <c:pt idx="70">
                  <c:v>1.5254551083797601</c:v>
                </c:pt>
                <c:pt idx="71">
                  <c:v>1.4249126392051084</c:v>
                </c:pt>
                <c:pt idx="72">
                  <c:v>10.474538820903582</c:v>
                </c:pt>
                <c:pt idx="73">
                  <c:v>1.6783408811272449</c:v>
                </c:pt>
                <c:pt idx="74">
                  <c:v>2.8036139555152322</c:v>
                </c:pt>
                <c:pt idx="75">
                  <c:v>1.7906277891610483</c:v>
                </c:pt>
                <c:pt idx="76">
                  <c:v>4.83373232394454</c:v>
                </c:pt>
                <c:pt idx="77">
                  <c:v>2.1726367673386076</c:v>
                </c:pt>
                <c:pt idx="78">
                  <c:v>1.8775035158364297</c:v>
                </c:pt>
                <c:pt idx="79">
                  <c:v>1.9395705509401395</c:v>
                </c:pt>
                <c:pt idx="80">
                  <c:v>4.3928471768456046</c:v>
                </c:pt>
                <c:pt idx="81">
                  <c:v>1.9286769012635618</c:v>
                </c:pt>
                <c:pt idx="82">
                  <c:v>1.9169388370474649</c:v>
                </c:pt>
                <c:pt idx="83">
                  <c:v>1.8708221704707735</c:v>
                </c:pt>
                <c:pt idx="84">
                  <c:v>1.8855608563776292</c:v>
                </c:pt>
                <c:pt idx="85">
                  <c:v>1.8384484187754244</c:v>
                </c:pt>
                <c:pt idx="86">
                  <c:v>1.8223359655030675</c:v>
                </c:pt>
                <c:pt idx="87">
                  <c:v>1.8178575788899582</c:v>
                </c:pt>
                <c:pt idx="88">
                  <c:v>1.7731495358992353</c:v>
                </c:pt>
                <c:pt idx="89">
                  <c:v>1.7290556116488929</c:v>
                </c:pt>
                <c:pt idx="90">
                  <c:v>1.6870967656536329</c:v>
                </c:pt>
                <c:pt idx="91">
                  <c:v>1.6462563253530162</c:v>
                </c:pt>
                <c:pt idx="92">
                  <c:v>2.580217922600653</c:v>
                </c:pt>
                <c:pt idx="93">
                  <c:v>1.7497131700016106</c:v>
                </c:pt>
                <c:pt idx="94">
                  <c:v>1.7361342562970745</c:v>
                </c:pt>
                <c:pt idx="95">
                  <c:v>1.6929344192300824</c:v>
                </c:pt>
                <c:pt idx="96">
                  <c:v>1.651296763091368</c:v>
                </c:pt>
                <c:pt idx="97">
                  <c:v>1.6107958740717938</c:v>
                </c:pt>
                <c:pt idx="98">
                  <c:v>1.5805296654596841</c:v>
                </c:pt>
                <c:pt idx="99">
                  <c:v>1.5428855248803175</c:v>
                </c:pt>
                <c:pt idx="100">
                  <c:v>1.5063389665669855</c:v>
                </c:pt>
                <c:pt idx="101">
                  <c:v>1.4717563814379044</c:v>
                </c:pt>
                <c:pt idx="102">
                  <c:v>1.4413362557663307</c:v>
                </c:pt>
                <c:pt idx="103">
                  <c:v>1.4081955557220833</c:v>
                </c:pt>
                <c:pt idx="104">
                  <c:v>1.3762509240570953</c:v>
                </c:pt>
                <c:pt idx="105">
                  <c:v>1.3444892923321508</c:v>
                </c:pt>
                <c:pt idx="106">
                  <c:v>1.3133167304561588</c:v>
                </c:pt>
                <c:pt idx="107">
                  <c:v>1.3430476254381969</c:v>
                </c:pt>
                <c:pt idx="108">
                  <c:v>1.3438837267993042</c:v>
                </c:pt>
                <c:pt idx="109">
                  <c:v>1.3126719440405554</c:v>
                </c:pt>
                <c:pt idx="110">
                  <c:v>1.2830318230228206</c:v>
                </c:pt>
                <c:pt idx="111">
                  <c:v>1.2536640464935225</c:v>
                </c:pt>
                <c:pt idx="112">
                  <c:v>1.2251356533908393</c:v>
                </c:pt>
                <c:pt idx="113">
                  <c:v>1.2089432825716462</c:v>
                </c:pt>
                <c:pt idx="114">
                  <c:v>1.1894601515644914</c:v>
                </c:pt>
                <c:pt idx="115">
                  <c:v>1.1615022416236247</c:v>
                </c:pt>
                <c:pt idx="116">
                  <c:v>1.134912021909126</c:v>
                </c:pt>
                <c:pt idx="117">
                  <c:v>1.1194456546447755</c:v>
                </c:pt>
                <c:pt idx="118">
                  <c:v>1.0943336929325431</c:v>
                </c:pt>
                <c:pt idx="119">
                  <c:v>1.0694025909941507</c:v>
                </c:pt>
                <c:pt idx="120">
                  <c:v>1.0451083751342447</c:v>
                </c:pt>
                <c:pt idx="121">
                  <c:v>2.1606049597855841</c:v>
                </c:pt>
                <c:pt idx="122">
                  <c:v>1.1911597698347813</c:v>
                </c:pt>
                <c:pt idx="123">
                  <c:v>1.1638688507608812</c:v>
                </c:pt>
                <c:pt idx="124">
                  <c:v>1.1366340384635409</c:v>
                </c:pt>
                <c:pt idx="125">
                  <c:v>1.1104594162984096</c:v>
                </c:pt>
                <c:pt idx="126">
                  <c:v>1.0848918943072858</c:v>
                </c:pt>
                <c:pt idx="127">
                  <c:v>1.0596913361788896</c:v>
                </c:pt>
                <c:pt idx="128">
                  <c:v>1.0350133054093746</c:v>
                </c:pt>
                <c:pt idx="129">
                  <c:v>1.0113166543112979</c:v>
                </c:pt>
                <c:pt idx="130">
                  <c:v>0.98794866124922576</c:v>
                </c:pt>
                <c:pt idx="131">
                  <c:v>0.9654933085196743</c:v>
                </c:pt>
                <c:pt idx="132">
                  <c:v>0.94311075804927147</c:v>
                </c:pt>
                <c:pt idx="133">
                  <c:v>0.9215877473717895</c:v>
                </c:pt>
                <c:pt idx="134">
                  <c:v>0.90375630207958901</c:v>
                </c:pt>
                <c:pt idx="135">
                  <c:v>0.8826992374685465</c:v>
                </c:pt>
                <c:pt idx="136">
                  <c:v>0.86210220807134275</c:v>
                </c:pt>
                <c:pt idx="137">
                  <c:v>0.8422252244753029</c:v>
                </c:pt>
                <c:pt idx="138">
                  <c:v>0.82293967095481113</c:v>
                </c:pt>
                <c:pt idx="139">
                  <c:v>0.80403515591071129</c:v>
                </c:pt>
                <c:pt idx="140">
                  <c:v>0.78528059201223999</c:v>
                </c:pt>
                <c:pt idx="141">
                  <c:v>0.77500582134357876</c:v>
                </c:pt>
                <c:pt idx="142">
                  <c:v>0.76876570449707526</c:v>
                </c:pt>
                <c:pt idx="143">
                  <c:v>0.76329333378189024</c:v>
                </c:pt>
                <c:pt idx="144">
                  <c:v>0.75799124306719112</c:v>
                </c:pt>
                <c:pt idx="145">
                  <c:v>0.75274999656345698</c:v>
                </c:pt>
                <c:pt idx="146">
                  <c:v>0.74754938190787479</c:v>
                </c:pt>
                <c:pt idx="147">
                  <c:v>0.74238550003564641</c:v>
                </c:pt>
                <c:pt idx="148">
                  <c:v>0.73725743569682678</c:v>
                </c:pt>
                <c:pt idx="149">
                  <c:v>0.7321648205425102</c:v>
                </c:pt>
                <c:pt idx="150">
                  <c:v>0.72710738759712845</c:v>
                </c:pt>
                <c:pt idx="151">
                  <c:v>0.72208488979721919</c:v>
                </c:pt>
                <c:pt idx="152">
                  <c:v>0.71709708508910985</c:v>
                </c:pt>
                <c:pt idx="153">
                  <c:v>0.7121437336950065</c:v>
                </c:pt>
                <c:pt idx="154">
                  <c:v>0.70722459760378575</c:v>
                </c:pt>
                <c:pt idx="155">
                  <c:v>0.70233944046857111</c:v>
                </c:pt>
                <c:pt idx="156">
                  <c:v>0.69748802757874373</c:v>
                </c:pt>
                <c:pt idx="157">
                  <c:v>0.69267012584562304</c:v>
                </c:pt>
                <c:pt idx="158">
                  <c:v>1.6293379372616499</c:v>
                </c:pt>
                <c:pt idx="159">
                  <c:v>0.86573830978454103</c:v>
                </c:pt>
                <c:pt idx="160">
                  <c:v>0.84508776122090634</c:v>
                </c:pt>
                <c:pt idx="161">
                  <c:v>0.82566230087247838</c:v>
                </c:pt>
                <c:pt idx="162">
                  <c:v>0.80624528477831992</c:v>
                </c:pt>
                <c:pt idx="163">
                  <c:v>0.7874874305801981</c:v>
                </c:pt>
                <c:pt idx="164">
                  <c:v>0.76894180520059241</c:v>
                </c:pt>
                <c:pt idx="165">
                  <c:v>0.78053914862007334</c:v>
                </c:pt>
                <c:pt idx="166">
                  <c:v>0.78521309526083327</c:v>
                </c:pt>
                <c:pt idx="167">
                  <c:v>0.77214782418910333</c:v>
                </c:pt>
                <c:pt idx="168">
                  <c:v>0.75367966680495624</c:v>
                </c:pt>
                <c:pt idx="169">
                  <c:v>0.73616629402073386</c:v>
                </c:pt>
                <c:pt idx="170">
                  <c:v>0.71864168939526418</c:v>
                </c:pt>
                <c:pt idx="171">
                  <c:v>0.70184922043748288</c:v>
                </c:pt>
                <c:pt idx="172">
                  <c:v>0.68489569776559422</c:v>
                </c:pt>
                <c:pt idx="173">
                  <c:v>0.66850986117124267</c:v>
                </c:pt>
                <c:pt idx="174">
                  <c:v>0.6524648302555921</c:v>
                </c:pt>
                <c:pt idx="175">
                  <c:v>0.63665956963237991</c:v>
                </c:pt>
                <c:pt idx="176">
                  <c:v>0.62098264131590486</c:v>
                </c:pt>
                <c:pt idx="177">
                  <c:v>0.60563774421293259</c:v>
                </c:pt>
                <c:pt idx="178">
                  <c:v>0.59932054818103464</c:v>
                </c:pt>
                <c:pt idx="179">
                  <c:v>0.59479064520705438</c:v>
                </c:pt>
                <c:pt idx="180">
                  <c:v>0.5906108089744776</c:v>
                </c:pt>
                <c:pt idx="181">
                  <c:v>0.58651812387491398</c:v>
                </c:pt>
                <c:pt idx="182">
                  <c:v>0.5824643635988469</c:v>
                </c:pt>
                <c:pt idx="183">
                  <c:v>0.57844055256753313</c:v>
                </c:pt>
                <c:pt idx="184">
                  <c:v>0.57444489214134498</c:v>
                </c:pt>
                <c:pt idx="185">
                  <c:v>0.57047689686240399</c:v>
                </c:pt>
                <c:pt idx="186">
                  <c:v>0.56653632243142393</c:v>
                </c:pt>
                <c:pt idx="187">
                  <c:v>0.56262296971232229</c:v>
                </c:pt>
                <c:pt idx="188">
                  <c:v>0.55873664889280505</c:v>
                </c:pt>
                <c:pt idx="189">
                  <c:v>0.55487717292481165</c:v>
                </c:pt>
                <c:pt idx="190">
                  <c:v>0.5510443563179741</c:v>
                </c:pt>
                <c:pt idx="191">
                  <c:v>0.54723801491176816</c:v>
                </c:pt>
                <c:pt idx="192">
                  <c:v>0.5434579658266383</c:v>
                </c:pt>
                <c:pt idx="193">
                  <c:v>0.53970402744789359</c:v>
                </c:pt>
                <c:pt idx="194">
                  <c:v>0.53597601941564377</c:v>
                </c:pt>
                <c:pt idx="195">
                  <c:v>0.55933708647044467</c:v>
                </c:pt>
                <c:pt idx="196">
                  <c:v>0.5437488659156019</c:v>
                </c:pt>
                <c:pt idx="197">
                  <c:v>0.5280010470583697</c:v>
                </c:pt>
                <c:pt idx="198">
                  <c:v>0.52187829045782508</c:v>
                </c:pt>
                <c:pt idx="199">
                  <c:v>0.51782082549562813</c:v>
                </c:pt>
                <c:pt idx="200">
                  <c:v>0.51416123331872965</c:v>
                </c:pt>
                <c:pt idx="201">
                  <c:v>0.51059453522705545</c:v>
                </c:pt>
                <c:pt idx="202">
                  <c:v>0.50706483561312454</c:v>
                </c:pt>
                <c:pt idx="203">
                  <c:v>0.50356177735118812</c:v>
                </c:pt>
                <c:pt idx="204">
                  <c:v>0.50077050570118697</c:v>
                </c:pt>
                <c:pt idx="205">
                  <c:v>0.51312170389740097</c:v>
                </c:pt>
                <c:pt idx="206">
                  <c:v>0.61166358893550055</c:v>
                </c:pt>
                <c:pt idx="207">
                  <c:v>0.80007146334107371</c:v>
                </c:pt>
                <c:pt idx="208">
                  <c:v>0.66260214869222511</c:v>
                </c:pt>
                <c:pt idx="209">
                  <c:v>0.64387225042920371</c:v>
                </c:pt>
                <c:pt idx="210">
                  <c:v>0.62517688122117232</c:v>
                </c:pt>
                <c:pt idx="211">
                  <c:v>0.60676112811685612</c:v>
                </c:pt>
                <c:pt idx="212">
                  <c:v>0.58896759705273893</c:v>
                </c:pt>
                <c:pt idx="213">
                  <c:v>0.57145907789089667</c:v>
                </c:pt>
                <c:pt idx="214">
                  <c:v>0.55403728423552945</c:v>
                </c:pt>
                <c:pt idx="215">
                  <c:v>0.53678547331795823</c:v>
                </c:pt>
                <c:pt idx="216">
                  <c:v>0.51905882049427654</c:v>
                </c:pt>
                <c:pt idx="217">
                  <c:v>0.50212730224624003</c:v>
                </c:pt>
                <c:pt idx="218">
                  <c:v>0.48481038412226601</c:v>
                </c:pt>
                <c:pt idx="219">
                  <c:v>0.47476221348566244</c:v>
                </c:pt>
                <c:pt idx="220">
                  <c:v>0.45792857024198075</c:v>
                </c:pt>
                <c:pt idx="221">
                  <c:v>0.44638602296662933</c:v>
                </c:pt>
                <c:pt idx="222">
                  <c:v>0.44177068189693575</c:v>
                </c:pt>
                <c:pt idx="223">
                  <c:v>0.47141524964273801</c:v>
                </c:pt>
                <c:pt idx="224">
                  <c:v>0.45420556776222032</c:v>
                </c:pt>
                <c:pt idx="225">
                  <c:v>0.44789852872700053</c:v>
                </c:pt>
                <c:pt idx="226">
                  <c:v>0.43219854693926829</c:v>
                </c:pt>
                <c:pt idx="227">
                  <c:v>0.42690847498036794</c:v>
                </c:pt>
                <c:pt idx="228">
                  <c:v>0.42353826369070757</c:v>
                </c:pt>
                <c:pt idx="229">
                  <c:v>0.42053564174422259</c:v>
                </c:pt>
                <c:pt idx="230">
                  <c:v>0.41830388336665852</c:v>
                </c:pt>
                <c:pt idx="231">
                  <c:v>0.41485507335127575</c:v>
                </c:pt>
                <c:pt idx="232">
                  <c:v>0.41188719494373321</c:v>
                </c:pt>
                <c:pt idx="233">
                  <c:v>0.40902338609928157</c:v>
                </c:pt>
                <c:pt idx="234">
                  <c:v>0.44860802771007269</c:v>
                </c:pt>
                <c:pt idx="235">
                  <c:v>0.43060823996375974</c:v>
                </c:pt>
                <c:pt idx="236">
                  <c:v>0.4128194009764054</c:v>
                </c:pt>
                <c:pt idx="237">
                  <c:v>0.40006816904134013</c:v>
                </c:pt>
                <c:pt idx="238">
                  <c:v>0.39549483090802817</c:v>
                </c:pt>
                <c:pt idx="239">
                  <c:v>0.39243206787767365</c:v>
                </c:pt>
                <c:pt idx="240">
                  <c:v>0.38966084977396592</c:v>
                </c:pt>
                <c:pt idx="241">
                  <c:v>0.38695820652829477</c:v>
                </c:pt>
                <c:pt idx="242">
                  <c:v>0.38428326911099503</c:v>
                </c:pt>
                <c:pt idx="243">
                  <c:v>0.38162846104213577</c:v>
                </c:pt>
                <c:pt idx="244">
                  <c:v>0.37899229312942034</c:v>
                </c:pt>
                <c:pt idx="245">
                  <c:v>0.37637438978088616</c:v>
                </c:pt>
                <c:pt idx="246">
                  <c:v>0.37377457970745043</c:v>
                </c:pt>
                <c:pt idx="247">
                  <c:v>0.37119272967967509</c:v>
                </c:pt>
                <c:pt idx="248">
                  <c:v>0.36862871413018222</c:v>
                </c:pt>
                <c:pt idx="249">
                  <c:v>0.36608240959148708</c:v>
                </c:pt>
                <c:pt idx="250">
                  <c:v>0.36355369367428975</c:v>
                </c:pt>
                <c:pt idx="251">
                  <c:v>0.36104244487589088</c:v>
                </c:pt>
                <c:pt idx="252">
                  <c:v>0.35854854254040264</c:v>
                </c:pt>
                <c:pt idx="253">
                  <c:v>0.35607186684674519</c:v>
                </c:pt>
                <c:pt idx="254">
                  <c:v>0.35361229880175526</c:v>
                </c:pt>
                <c:pt idx="255">
                  <c:v>0.35116972023426146</c:v>
                </c:pt>
                <c:pt idx="256">
                  <c:v>0.34874401378936837</c:v>
                </c:pt>
                <c:pt idx="257">
                  <c:v>0.34633506292281185</c:v>
                </c:pt>
                <c:pt idx="258">
                  <c:v>0.34394275189535806</c:v>
                </c:pt>
                <c:pt idx="259">
                  <c:v>0.34156696576724244</c:v>
                </c:pt>
                <c:pt idx="260">
                  <c:v>0.33920759039264742</c:v>
                </c:pt>
                <c:pt idx="261">
                  <c:v>0.33686451241421816</c:v>
                </c:pt>
                <c:pt idx="262">
                  <c:v>0.33453761925761627</c:v>
                </c:pt>
                <c:pt idx="263">
                  <c:v>0.33394473927158608</c:v>
                </c:pt>
                <c:pt idx="264">
                  <c:v>0.33024601584086921</c:v>
                </c:pt>
                <c:pt idx="265">
                  <c:v>0.32771035395858833</c:v>
                </c:pt>
                <c:pt idx="266">
                  <c:v>0.32540016790661552</c:v>
                </c:pt>
                <c:pt idx="267">
                  <c:v>0.32314395898125425</c:v>
                </c:pt>
                <c:pt idx="268">
                  <c:v>0.32091028557816786</c:v>
                </c:pt>
                <c:pt idx="269">
                  <c:v>0.31869331202436657</c:v>
                </c:pt>
                <c:pt idx="270">
                  <c:v>0.31649188454296262</c:v>
                </c:pt>
                <c:pt idx="271">
                  <c:v>0.31430570590434831</c:v>
                </c:pt>
                <c:pt idx="272">
                  <c:v>0.32886036974889205</c:v>
                </c:pt>
                <c:pt idx="273">
                  <c:v>0.39470565702661692</c:v>
                </c:pt>
                <c:pt idx="274">
                  <c:v>0.36454280335018335</c:v>
                </c:pt>
                <c:pt idx="275">
                  <c:v>0.34387526273058977</c:v>
                </c:pt>
                <c:pt idx="276">
                  <c:v>0.32322490168895995</c:v>
                </c:pt>
                <c:pt idx="277">
                  <c:v>0.30509014879377844</c:v>
                </c:pt>
                <c:pt idx="278">
                  <c:v>0.30007551025395446</c:v>
                </c:pt>
                <c:pt idx="279">
                  <c:v>0.29747123632746519</c:v>
                </c:pt>
                <c:pt idx="280">
                  <c:v>0.29531928307968763</c:v>
                </c:pt>
                <c:pt idx="281">
                  <c:v>0.2932615992300362</c:v>
                </c:pt>
                <c:pt idx="282">
                  <c:v>0.29123264566877222</c:v>
                </c:pt>
                <c:pt idx="283">
                  <c:v>0.2892203610886393</c:v>
                </c:pt>
                <c:pt idx="284">
                  <c:v>0.28722246157475095</c:v>
                </c:pt>
                <c:pt idx="285">
                  <c:v>0.28523845126566771</c:v>
                </c:pt>
                <c:pt idx="286">
                  <c:v>0.28326816173391145</c:v>
                </c:pt>
                <c:pt idx="287">
                  <c:v>0.28131148495089947</c:v>
                </c:pt>
                <c:pt idx="288">
                  <c:v>0.31251695770971316</c:v>
                </c:pt>
                <c:pt idx="289">
                  <c:v>0.2962658160307628</c:v>
                </c:pt>
                <c:pt idx="290">
                  <c:v>0.4711035422276843</c:v>
                </c:pt>
                <c:pt idx="291">
                  <c:v>0.41616987382044807</c:v>
                </c:pt>
                <c:pt idx="292">
                  <c:v>3.6402468025185857</c:v>
                </c:pt>
                <c:pt idx="293">
                  <c:v>0.72989281125092909</c:v>
                </c:pt>
                <c:pt idx="294">
                  <c:v>1.8546799808062873</c:v>
                </c:pt>
                <c:pt idx="295">
                  <c:v>0.85484002305342277</c:v>
                </c:pt>
                <c:pt idx="296">
                  <c:v>0.81821714252679756</c:v>
                </c:pt>
                <c:pt idx="297">
                  <c:v>1.2052375160849151</c:v>
                </c:pt>
                <c:pt idx="298">
                  <c:v>0.9414500637575931</c:v>
                </c:pt>
                <c:pt idx="299">
                  <c:v>0.90089706231643851</c:v>
                </c:pt>
                <c:pt idx="300">
                  <c:v>0.90469896610692069</c:v>
                </c:pt>
                <c:pt idx="301">
                  <c:v>0.91996770600457944</c:v>
                </c:pt>
                <c:pt idx="302">
                  <c:v>0.91227717897877558</c:v>
                </c:pt>
                <c:pt idx="303">
                  <c:v>1.0312892054927614</c:v>
                </c:pt>
                <c:pt idx="304">
                  <c:v>0.95958205290017484</c:v>
                </c:pt>
                <c:pt idx="305">
                  <c:v>0.9223266615520207</c:v>
                </c:pt>
                <c:pt idx="306">
                  <c:v>0.90477775485239242</c:v>
                </c:pt>
                <c:pt idx="307">
                  <c:v>0.86394560471290616</c:v>
                </c:pt>
                <c:pt idx="308">
                  <c:v>0.86847693120742631</c:v>
                </c:pt>
                <c:pt idx="309">
                  <c:v>0.82938945673623499</c:v>
                </c:pt>
                <c:pt idx="310">
                  <c:v>0.79885270667034047</c:v>
                </c:pt>
                <c:pt idx="311">
                  <c:v>0.80025477113037435</c:v>
                </c:pt>
                <c:pt idx="312">
                  <c:v>0.76353517612045374</c:v>
                </c:pt>
                <c:pt idx="313">
                  <c:v>0.77310981317551297</c:v>
                </c:pt>
                <c:pt idx="314">
                  <c:v>0.755832546519425</c:v>
                </c:pt>
                <c:pt idx="315">
                  <c:v>0.72222473362331252</c:v>
                </c:pt>
                <c:pt idx="316">
                  <c:v>0.72246114215817492</c:v>
                </c:pt>
                <c:pt idx="317">
                  <c:v>0.68827485739687788</c:v>
                </c:pt>
                <c:pt idx="318">
                  <c:v>0.66177281260230592</c:v>
                </c:pt>
                <c:pt idx="319">
                  <c:v>0.62951027845397423</c:v>
                </c:pt>
                <c:pt idx="320">
                  <c:v>0.5988925461060679</c:v>
                </c:pt>
                <c:pt idx="321">
                  <c:v>0.56848288158242299</c:v>
                </c:pt>
                <c:pt idx="322">
                  <c:v>0.57945105248219475</c:v>
                </c:pt>
                <c:pt idx="323">
                  <c:v>0.55921751530995811</c:v>
                </c:pt>
                <c:pt idx="324">
                  <c:v>1.8939351232462049</c:v>
                </c:pt>
                <c:pt idx="325">
                  <c:v>1.2867480060702872</c:v>
                </c:pt>
                <c:pt idx="326">
                  <c:v>0.83013663897295886</c:v>
                </c:pt>
                <c:pt idx="327">
                  <c:v>0.80092870660166748</c:v>
                </c:pt>
                <c:pt idx="328">
                  <c:v>0.82744588824945575</c:v>
                </c:pt>
                <c:pt idx="329">
                  <c:v>2.1772351539477692</c:v>
                </c:pt>
                <c:pt idx="330">
                  <c:v>1.1630137514326422</c:v>
                </c:pt>
                <c:pt idx="331">
                  <c:v>0.98111160160733435</c:v>
                </c:pt>
                <c:pt idx="332">
                  <c:v>0.93561611699406066</c:v>
                </c:pt>
                <c:pt idx="333">
                  <c:v>0.89308505506001723</c:v>
                </c:pt>
                <c:pt idx="334">
                  <c:v>1.1764172229567877</c:v>
                </c:pt>
                <c:pt idx="335">
                  <c:v>2.0706714827084336</c:v>
                </c:pt>
                <c:pt idx="336">
                  <c:v>1.0252794943062837</c:v>
                </c:pt>
                <c:pt idx="337">
                  <c:v>0.97927339899922483</c:v>
                </c:pt>
                <c:pt idx="338">
                  <c:v>0.936278079144651</c:v>
                </c:pt>
                <c:pt idx="339">
                  <c:v>0.89580208730082189</c:v>
                </c:pt>
                <c:pt idx="340">
                  <c:v>0.85748085807783458</c:v>
                </c:pt>
                <c:pt idx="341">
                  <c:v>0.82051058450539438</c:v>
                </c:pt>
                <c:pt idx="342">
                  <c:v>0.78419669817544757</c:v>
                </c:pt>
                <c:pt idx="343">
                  <c:v>0.74913780132227492</c:v>
                </c:pt>
                <c:pt idx="344">
                  <c:v>0.71520634353620327</c:v>
                </c:pt>
                <c:pt idx="345">
                  <c:v>0.68214683174357649</c:v>
                </c:pt>
                <c:pt idx="346">
                  <c:v>0.65194626485890272</c:v>
                </c:pt>
                <c:pt idx="347">
                  <c:v>0.62090281328967967</c:v>
                </c:pt>
                <c:pt idx="348">
                  <c:v>0.59006127675311104</c:v>
                </c:pt>
                <c:pt idx="349">
                  <c:v>0.56156485683420487</c:v>
                </c:pt>
                <c:pt idx="350">
                  <c:v>0.53261739794802554</c:v>
                </c:pt>
                <c:pt idx="351">
                  <c:v>0.50479224214073637</c:v>
                </c:pt>
                <c:pt idx="352">
                  <c:v>0.55097185056072628</c:v>
                </c:pt>
                <c:pt idx="353">
                  <c:v>0.52643468059025089</c:v>
                </c:pt>
                <c:pt idx="354">
                  <c:v>0.49831786545045431</c:v>
                </c:pt>
                <c:pt idx="355">
                  <c:v>0.84224787793699418</c:v>
                </c:pt>
                <c:pt idx="356">
                  <c:v>0.60506048257094325</c:v>
                </c:pt>
                <c:pt idx="357">
                  <c:v>0.58566182015242729</c:v>
                </c:pt>
                <c:pt idx="358">
                  <c:v>2.9086942761814658</c:v>
                </c:pt>
                <c:pt idx="359">
                  <c:v>0.7789616168588116</c:v>
                </c:pt>
                <c:pt idx="360">
                  <c:v>0.74324277884844592</c:v>
                </c:pt>
                <c:pt idx="361">
                  <c:v>2.2915656493389274</c:v>
                </c:pt>
                <c:pt idx="362">
                  <c:v>0.92735854415181007</c:v>
                </c:pt>
                <c:pt idx="363">
                  <c:v>0.88542218225575819</c:v>
                </c:pt>
                <c:pt idx="364">
                  <c:v>5.0914602244350338</c:v>
                </c:pt>
                <c:pt idx="365">
                  <c:v>1.0855598807521147</c:v>
                </c:pt>
                <c:pt idx="366">
                  <c:v>1.0838658730443884</c:v>
                </c:pt>
                <c:pt idx="367">
                  <c:v>1.1954412145015056</c:v>
                </c:pt>
                <c:pt idx="368">
                  <c:v>1.1142059943054834</c:v>
                </c:pt>
                <c:pt idx="369">
                  <c:v>1.123868582482497</c:v>
                </c:pt>
                <c:pt idx="370">
                  <c:v>1.1186414107021467</c:v>
                </c:pt>
                <c:pt idx="371">
                  <c:v>4.2047195118550782</c:v>
                </c:pt>
                <c:pt idx="372">
                  <c:v>1.182492844836097</c:v>
                </c:pt>
                <c:pt idx="373">
                  <c:v>2.9082667141674268</c:v>
                </c:pt>
                <c:pt idx="374">
                  <c:v>1.2679880167415982</c:v>
                </c:pt>
                <c:pt idx="375">
                  <c:v>1.7518348625299294</c:v>
                </c:pt>
                <c:pt idx="376">
                  <c:v>3.4593068142554593</c:v>
                </c:pt>
                <c:pt idx="377">
                  <c:v>1.3578827430689406</c:v>
                </c:pt>
                <c:pt idx="378">
                  <c:v>1.3102038670696343</c:v>
                </c:pt>
                <c:pt idx="379">
                  <c:v>1.2648011324421851</c:v>
                </c:pt>
                <c:pt idx="380">
                  <c:v>1.223026103529492</c:v>
                </c:pt>
                <c:pt idx="381">
                  <c:v>1.2315028162709352</c:v>
                </c:pt>
                <c:pt idx="382">
                  <c:v>3.646956005479066</c:v>
                </c:pt>
                <c:pt idx="383">
                  <c:v>1.3664784053407535</c:v>
                </c:pt>
                <c:pt idx="384">
                  <c:v>1.3258144768000828</c:v>
                </c:pt>
                <c:pt idx="385">
                  <c:v>1.2887702023683767</c:v>
                </c:pt>
                <c:pt idx="386">
                  <c:v>1.2445427617594063</c:v>
                </c:pt>
                <c:pt idx="387">
                  <c:v>1.6793454785849158</c:v>
                </c:pt>
                <c:pt idx="388">
                  <c:v>1.3446699939491775</c:v>
                </c:pt>
                <c:pt idx="389">
                  <c:v>1.6247355469180804</c:v>
                </c:pt>
                <c:pt idx="390">
                  <c:v>1.4316297072566908</c:v>
                </c:pt>
                <c:pt idx="391">
                  <c:v>1.5103388128420234</c:v>
                </c:pt>
                <c:pt idx="392">
                  <c:v>1.3801517618659331</c:v>
                </c:pt>
                <c:pt idx="393">
                  <c:v>4.3598940347914805</c:v>
                </c:pt>
                <c:pt idx="394">
                  <c:v>1.4957130512054944</c:v>
                </c:pt>
                <c:pt idx="395">
                  <c:v>1.4459868496822992</c:v>
                </c:pt>
                <c:pt idx="396">
                  <c:v>1.4686697189211806</c:v>
                </c:pt>
                <c:pt idx="397">
                  <c:v>1.4200597867984561</c:v>
                </c:pt>
                <c:pt idx="398">
                  <c:v>1.3735346907110642</c:v>
                </c:pt>
                <c:pt idx="399">
                  <c:v>1.3595126694819211</c:v>
                </c:pt>
                <c:pt idx="400">
                  <c:v>1.4348098763740627</c:v>
                </c:pt>
                <c:pt idx="401">
                  <c:v>1.4117260279271706</c:v>
                </c:pt>
                <c:pt idx="402">
                  <c:v>1.3887867423150824</c:v>
                </c:pt>
                <c:pt idx="403">
                  <c:v>1.3798514577819125</c:v>
                </c:pt>
                <c:pt idx="404">
                  <c:v>1.3329632180404714</c:v>
                </c:pt>
                <c:pt idx="405">
                  <c:v>1.3457068380571449</c:v>
                </c:pt>
                <c:pt idx="406">
                  <c:v>1.2998886403309631</c:v>
                </c:pt>
                <c:pt idx="407">
                  <c:v>1.255576709169524</c:v>
                </c:pt>
                <c:pt idx="408">
                  <c:v>2.5781805795649775</c:v>
                </c:pt>
                <c:pt idx="409">
                  <c:v>1.3751321605955678</c:v>
                </c:pt>
                <c:pt idx="410">
                  <c:v>1.3632288652276825</c:v>
                </c:pt>
                <c:pt idx="411">
                  <c:v>5.0761201269271092</c:v>
                </c:pt>
                <c:pt idx="412">
                  <c:v>1.4552699282897983</c:v>
                </c:pt>
                <c:pt idx="413">
                  <c:v>1.4398444026937018</c:v>
                </c:pt>
                <c:pt idx="414">
                  <c:v>1.4056068164678845</c:v>
                </c:pt>
                <c:pt idx="415">
                  <c:v>1.3596797381456689</c:v>
                </c:pt>
                <c:pt idx="416">
                  <c:v>1.3447102854536941</c:v>
                </c:pt>
                <c:pt idx="417">
                  <c:v>3.8726440233758872</c:v>
                </c:pt>
                <c:pt idx="418">
                  <c:v>1.4896852594304915</c:v>
                </c:pt>
                <c:pt idx="419">
                  <c:v>2.4964799081802451</c:v>
                </c:pt>
                <c:pt idx="420">
                  <c:v>1.5054565470107706</c:v>
                </c:pt>
                <c:pt idx="421">
                  <c:v>6.0348696217756919</c:v>
                </c:pt>
                <c:pt idx="422">
                  <c:v>2.5631425544867121</c:v>
                </c:pt>
                <c:pt idx="423">
                  <c:v>1.8507508555485153</c:v>
                </c:pt>
                <c:pt idx="424">
                  <c:v>7.7481501947101004</c:v>
                </c:pt>
                <c:pt idx="425">
                  <c:v>2.241022918937154</c:v>
                </c:pt>
                <c:pt idx="426">
                  <c:v>1.8406164623028243</c:v>
                </c:pt>
                <c:pt idx="427">
                  <c:v>1.7899440103573037</c:v>
                </c:pt>
                <c:pt idx="428">
                  <c:v>1.7618429925425039</c:v>
                </c:pt>
                <c:pt idx="429">
                  <c:v>1.7218738897149031</c:v>
                </c:pt>
                <c:pt idx="430">
                  <c:v>1.6765392771008787</c:v>
                </c:pt>
                <c:pt idx="431">
                  <c:v>1.6914950142120093</c:v>
                </c:pt>
                <c:pt idx="432">
                  <c:v>1.6472460738282182</c:v>
                </c:pt>
                <c:pt idx="433">
                  <c:v>1.6488270934585407</c:v>
                </c:pt>
                <c:pt idx="434">
                  <c:v>1.6059749970654127</c:v>
                </c:pt>
                <c:pt idx="435">
                  <c:v>1.7225224389352669</c:v>
                </c:pt>
                <c:pt idx="436">
                  <c:v>1.6206187262755916</c:v>
                </c:pt>
                <c:pt idx="437">
                  <c:v>10.668893067284628</c:v>
                </c:pt>
                <c:pt idx="438">
                  <c:v>1.8713526246645809</c:v>
                </c:pt>
                <c:pt idx="439">
                  <c:v>2.9952924695533785</c:v>
                </c:pt>
                <c:pt idx="440">
                  <c:v>1.9809822829888537</c:v>
                </c:pt>
                <c:pt idx="441">
                  <c:v>5.0227719432376494</c:v>
                </c:pt>
                <c:pt idx="442">
                  <c:v>2.3603705945988689</c:v>
                </c:pt>
                <c:pt idx="443">
                  <c:v>2.0639405708282674</c:v>
                </c:pt>
                <c:pt idx="444">
                  <c:v>2.1247197911239155</c:v>
                </c:pt>
                <c:pt idx="445">
                  <c:v>4.5767174978079819</c:v>
                </c:pt>
                <c:pt idx="446">
                  <c:v>2.1112771371448975</c:v>
                </c:pt>
                <c:pt idx="447">
                  <c:v>2.0982777609662522</c:v>
                </c:pt>
                <c:pt idx="448">
                  <c:v>2.050908494945149</c:v>
                </c:pt>
                <c:pt idx="449">
                  <c:v>2.0644032337439704</c:v>
                </c:pt>
                <c:pt idx="450">
                  <c:v>2.0160554416040566</c:v>
                </c:pt>
                <c:pt idx="451">
                  <c:v>1.9987161670110964</c:v>
                </c:pt>
                <c:pt idx="452">
                  <c:v>1.9930194333512541</c:v>
                </c:pt>
                <c:pt idx="453">
                  <c:v>1.9471014590515827</c:v>
                </c:pt>
                <c:pt idx="454">
                  <c:v>1.9018059610983291</c:v>
                </c:pt>
                <c:pt idx="455">
                  <c:v>1.8586538412759932</c:v>
                </c:pt>
                <c:pt idx="456">
                  <c:v>1.8166283696927068</c:v>
                </c:pt>
                <c:pt idx="457">
                  <c:v>2.7494131212666657</c:v>
                </c:pt>
                <c:pt idx="458">
                  <c:v>1.9177396520608063</c:v>
                </c:pt>
                <c:pt idx="459">
                  <c:v>1.9030000946647472</c:v>
                </c:pt>
                <c:pt idx="460">
                  <c:v>1.8586476310578277</c:v>
                </c:pt>
                <c:pt idx="461">
                  <c:v>1.8158653101522695</c:v>
                </c:pt>
                <c:pt idx="462">
                  <c:v>1.7742276631429519</c:v>
                </c:pt>
                <c:pt idx="463">
                  <c:v>1.7428325487020997</c:v>
                </c:pt>
                <c:pt idx="464">
                  <c:v>1.7040673002161544</c:v>
                </c:pt>
                <c:pt idx="465">
                  <c:v>1.6664073780542232</c:v>
                </c:pt>
                <c:pt idx="466">
                  <c:v>1.6307191196424076</c:v>
                </c:pt>
                <c:pt idx="467">
                  <c:v>1.5992009581313451</c:v>
                </c:pt>
                <c:pt idx="468">
                  <c:v>1.5649698069351803</c:v>
                </c:pt>
                <c:pt idx="469">
                  <c:v>1.5319422564145826</c:v>
                </c:pt>
                <c:pt idx="470">
                  <c:v>1.4991051861009648</c:v>
                </c:pt>
                <c:pt idx="471">
                  <c:v>1.4668646142332578</c:v>
                </c:pt>
                <c:pt idx="472">
                  <c:v>1.4955348765074723</c:v>
                </c:pt>
                <c:pt idx="473">
                  <c:v>1.4953176714860246</c:v>
                </c:pt>
                <c:pt idx="474">
                  <c:v>1.4630598580633645</c:v>
                </c:pt>
                <c:pt idx="475">
                  <c:v>1.4323809318433027</c:v>
                </c:pt>
                <c:pt idx="476">
                  <c:v>1.4019815256633525</c:v>
                </c:pt>
                <c:pt idx="477">
                  <c:v>1.3724286288965366</c:v>
                </c:pt>
                <c:pt idx="478">
                  <c:v>1.3552188311769451</c:v>
                </c:pt>
                <c:pt idx="479">
                  <c:v>1.334725301150349</c:v>
                </c:pt>
                <c:pt idx="480">
                  <c:v>1.3057639715258784</c:v>
                </c:pt>
                <c:pt idx="481">
                  <c:v>1.2781772632538189</c:v>
                </c:pt>
                <c:pt idx="482">
                  <c:v>1.2617212906811657</c:v>
                </c:pt>
                <c:pt idx="483">
                  <c:v>1.2356265593638136</c:v>
                </c:pt>
                <c:pt idx="484">
                  <c:v>1.2097194763058328</c:v>
                </c:pt>
                <c:pt idx="485">
                  <c:v>1.1844560209203754</c:v>
                </c:pt>
                <c:pt idx="486">
                  <c:v>2.2989900610726091</c:v>
                </c:pt>
                <c:pt idx="487">
                  <c:v>1.3285889754032196</c:v>
                </c:pt>
                <c:pt idx="488">
                  <c:v>1.300348763464771</c:v>
                </c:pt>
                <c:pt idx="489">
                  <c:v>1.2721712155476756</c:v>
                </c:pt>
                <c:pt idx="490">
                  <c:v>1.2450603697133844</c:v>
                </c:pt>
                <c:pt idx="491">
                  <c:v>1.2185630910223673</c:v>
                </c:pt>
                <c:pt idx="492">
                  <c:v>1.1924391984927247</c:v>
                </c:pt>
                <c:pt idx="493">
                  <c:v>1.1668442112585531</c:v>
                </c:pt>
                <c:pt idx="494">
                  <c:v>1.1422369375767836</c:v>
                </c:pt>
                <c:pt idx="495">
                  <c:v>1.1179646120606705</c:v>
                </c:pt>
                <c:pt idx="496">
                  <c:v>1.0946111735576312</c:v>
                </c:pt>
                <c:pt idx="497">
                  <c:v>1.0713367408453183</c:v>
                </c:pt>
                <c:pt idx="498">
                  <c:v>1.0489280086065822</c:v>
                </c:pt>
                <c:pt idx="499">
                  <c:v>1.0302169598788533</c:v>
                </c:pt>
                <c:pt idx="500">
                  <c:v>1.0082863676970271</c:v>
                </c:pt>
                <c:pt idx="501">
                  <c:v>0.98682184462472033</c:v>
                </c:pt>
                <c:pt idx="502">
                  <c:v>0.96608335957009683</c:v>
                </c:pt>
                <c:pt idx="503">
                  <c:v>0.94594225541627741</c:v>
                </c:pt>
                <c:pt idx="504">
                  <c:v>0.92618809945875369</c:v>
                </c:pt>
                <c:pt idx="505">
                  <c:v>0.90658976354534471</c:v>
                </c:pt>
                <c:pt idx="506">
                  <c:v>0.8954770492207893</c:v>
                </c:pt>
                <c:pt idx="507">
                  <c:v>0.88840477681801799</c:v>
                </c:pt>
                <c:pt idx="508">
                  <c:v>0.88210599866486727</c:v>
                </c:pt>
                <c:pt idx="509">
                  <c:v>0.87598320892535098</c:v>
                </c:pt>
                <c:pt idx="510">
                  <c:v>0.86992693237905849</c:v>
                </c:pt>
                <c:pt idx="511">
                  <c:v>0.86391691750465605</c:v>
                </c:pt>
                <c:pt idx="512">
                  <c:v>0.85794922634931192</c:v>
                </c:pt>
                <c:pt idx="513">
                  <c:v>0.85202290504366751</c:v>
                </c:pt>
                <c:pt idx="514">
                  <c:v>0.84613754688616682</c:v>
                </c:pt>
                <c:pt idx="515">
                  <c:v>0.84029284681351279</c:v>
                </c:pt>
                <c:pt idx="516">
                  <c:v>0.83448851993760531</c:v>
                </c:pt>
                <c:pt idx="517">
                  <c:v>0.8287242866414074</c:v>
                </c:pt>
                <c:pt idx="518">
                  <c:v>0.82299986984323059</c:v>
                </c:pt>
                <c:pt idx="519">
                  <c:v>0.81731499448573341</c:v>
                </c:pt>
                <c:pt idx="520">
                  <c:v>0.81166938743171813</c:v>
                </c:pt>
                <c:pt idx="521">
                  <c:v>0.80606277743437404</c:v>
                </c:pt>
                <c:pt idx="522">
                  <c:v>0.80049489512120309</c:v>
                </c:pt>
                <c:pt idx="523">
                  <c:v>1.7364179064514582</c:v>
                </c:pt>
                <c:pt idx="524">
                  <c:v>0.97207862359856867</c:v>
                </c:pt>
                <c:pt idx="525">
                  <c:v>0.95069352883203651</c:v>
                </c:pt>
                <c:pt idx="526">
                  <c:v>0.93053859616195922</c:v>
                </c:pt>
                <c:pt idx="527">
                  <c:v>0.91039714657954196</c:v>
                </c:pt>
                <c:pt idx="528">
                  <c:v>0.89091986292078695</c:v>
                </c:pt>
                <c:pt idx="529">
                  <c:v>0.87165977754283008</c:v>
                </c:pt>
                <c:pt idx="530">
                  <c:v>0.88254759609965849</c:v>
                </c:pt>
                <c:pt idx="531">
                  <c:v>0.88651691892399231</c:v>
                </c:pt>
                <c:pt idx="532">
                  <c:v>0.8727518912280634</c:v>
                </c:pt>
                <c:pt idx="533">
                  <c:v>0.85358881079179183</c:v>
                </c:pt>
                <c:pt idx="534">
                  <c:v>0.83538531513959868</c:v>
                </c:pt>
                <c:pt idx="535">
                  <c:v>0.8171753546730175</c:v>
                </c:pt>
                <c:pt idx="536">
                  <c:v>0.79970226397272448</c:v>
                </c:pt>
                <c:pt idx="537">
                  <c:v>0.7820728209561163</c:v>
                </c:pt>
                <c:pt idx="538">
                  <c:v>0.76501573293991054</c:v>
                </c:pt>
                <c:pt idx="539">
                  <c:v>0.74830408727466502</c:v>
                </c:pt>
                <c:pt idx="540">
                  <c:v>0.73183681654628263</c:v>
                </c:pt>
                <c:pt idx="541">
                  <c:v>0.71550245096245924</c:v>
                </c:pt>
                <c:pt idx="542">
                  <c:v>0.69950465784306293</c:v>
                </c:pt>
                <c:pt idx="543">
                  <c:v>0.69253907567695372</c:v>
                </c:pt>
                <c:pt idx="544">
                  <c:v>0.68736526529894237</c:v>
                </c:pt>
                <c:pt idx="545">
                  <c:v>0.68254596945566615</c:v>
                </c:pt>
                <c:pt idx="546">
                  <c:v>0.67781824181558181</c:v>
                </c:pt>
                <c:pt idx="547">
                  <c:v>0.67313382555824053</c:v>
                </c:pt>
                <c:pt idx="548">
                  <c:v>0.6684837148047208</c:v>
                </c:pt>
                <c:pt idx="549">
                  <c:v>0.6638660808245157</c:v>
                </c:pt>
                <c:pt idx="550">
                  <c:v>0.65928040827672008</c:v>
                </c:pt>
                <c:pt idx="551">
                  <c:v>0.65472642318543839</c:v>
                </c:pt>
                <c:pt idx="552">
                  <c:v>0.65020389694297032</c:v>
                </c:pt>
                <c:pt idx="553">
                  <c:v>0.64571261046897876</c:v>
                </c:pt>
                <c:pt idx="554">
                  <c:v>0.64125234764952976</c:v>
                </c:pt>
                <c:pt idx="555">
                  <c:v>0.63682289412915449</c:v>
                </c:pt>
                <c:pt idx="556">
                  <c:v>0.63242403708161354</c:v>
                </c:pt>
                <c:pt idx="557">
                  <c:v>0.62805556515964478</c:v>
                </c:pt>
                <c:pt idx="558">
                  <c:v>0.62371726847749132</c:v>
                </c:pt>
                <c:pt idx="559">
                  <c:v>0.61940893859948032</c:v>
                </c:pt>
                <c:pt idx="560">
                  <c:v>0.64219369238431723</c:v>
                </c:pt>
                <c:pt idx="561">
                  <c:v>0.62603313944605266</c:v>
                </c:pt>
                <c:pt idx="562">
                  <c:v>0.60971694159394862</c:v>
                </c:pt>
                <c:pt idx="563">
                  <c:v>0.60302973207903265</c:v>
                </c:pt>
                <c:pt idx="564">
                  <c:v>0.59841171316354613</c:v>
                </c:pt>
                <c:pt idx="565">
                  <c:v>0.59419543906234817</c:v>
                </c:pt>
                <c:pt idx="566">
                  <c:v>0.59007590432930657</c:v>
                </c:pt>
                <c:pt idx="567">
                  <c:v>0.5859971867956314</c:v>
                </c:pt>
                <c:pt idx="568">
                  <c:v>0.58194890295773627</c:v>
                </c:pt>
                <c:pt idx="569">
                  <c:v>0.5786161718799302</c:v>
                </c:pt>
                <c:pt idx="570">
                  <c:v>0.59042965078180754</c:v>
                </c:pt>
                <c:pt idx="571">
                  <c:v>0.68843753082404979</c:v>
                </c:pt>
                <c:pt idx="572">
                  <c:v>0.87631508887571119</c:v>
                </c:pt>
                <c:pt idx="573">
                  <c:v>0.73831912103558484</c:v>
                </c:pt>
                <c:pt idx="574">
                  <c:v>0.71906620744060801</c:v>
                </c:pt>
                <c:pt idx="575">
                  <c:v>0.69985143563141294</c:v>
                </c:pt>
                <c:pt idx="576">
                  <c:v>0.68091986770177093</c:v>
                </c:pt>
                <c:pt idx="577">
                  <c:v>0.66261408480558714</c:v>
                </c:pt>
                <c:pt idx="578">
                  <c:v>0.64459685219354579</c:v>
                </c:pt>
                <c:pt idx="579">
                  <c:v>0.62666985902845806</c:v>
                </c:pt>
                <c:pt idx="580">
                  <c:v>0.60891633826908464</c:v>
                </c:pt>
                <c:pt idx="581">
                  <c:v>0.59069144116662253</c:v>
                </c:pt>
                <c:pt idx="582">
                  <c:v>0.57326512026443466</c:v>
                </c:pt>
                <c:pt idx="583">
                  <c:v>0.55545681733790053</c:v>
                </c:pt>
                <c:pt idx="584">
                  <c:v>0.54492065614150287</c:v>
                </c:pt>
                <c:pt idx="585">
                  <c:v>0.52760239313504553</c:v>
                </c:pt>
                <c:pt idx="586">
                  <c:v>0.51557857361014103</c:v>
                </c:pt>
                <c:pt idx="587">
                  <c:v>0.51048528468115451</c:v>
                </c:pt>
                <c:pt idx="588">
                  <c:v>0.53965520599468231</c:v>
                </c:pt>
                <c:pt idx="589">
                  <c:v>0.52197415630428723</c:v>
                </c:pt>
                <c:pt idx="590">
                  <c:v>0.51519900543448738</c:v>
                </c:pt>
                <c:pt idx="591">
                  <c:v>0.49903414529680856</c:v>
                </c:pt>
                <c:pt idx="592">
                  <c:v>0.49328240613728502</c:v>
                </c:pt>
                <c:pt idx="593">
                  <c:v>0.48945371661529624</c:v>
                </c:pt>
                <c:pt idx="594">
                  <c:v>0.48599578337696497</c:v>
                </c:pt>
                <c:pt idx="595">
                  <c:v>0.48331185877238048</c:v>
                </c:pt>
                <c:pt idx="596">
                  <c:v>0.47941400587025351</c:v>
                </c:pt>
                <c:pt idx="597">
                  <c:v>0.47600018634175612</c:v>
                </c:pt>
                <c:pt idx="598">
                  <c:v>0.47269351671667742</c:v>
                </c:pt>
                <c:pt idx="599">
                  <c:v>0.51183835660970445</c:v>
                </c:pt>
                <c:pt idx="600">
                  <c:v>0.49340180507799952</c:v>
                </c:pt>
                <c:pt idx="601">
                  <c:v>0.4751792192530937</c:v>
                </c:pt>
                <c:pt idx="602">
                  <c:v>0.46199723658873648</c:v>
                </c:pt>
                <c:pt idx="603">
                  <c:v>0.45699612313876081</c:v>
                </c:pt>
                <c:pt idx="604">
                  <c:v>0.45350853965169435</c:v>
                </c:pt>
                <c:pt idx="605">
                  <c:v>0.45031543554051784</c:v>
                </c:pt>
                <c:pt idx="606">
                  <c:v>0.44719382046689959</c:v>
                </c:pt>
                <c:pt idx="607">
                  <c:v>0.44410280527146606</c:v>
                </c:pt>
                <c:pt idx="608">
                  <c:v>0.44103479348362401</c:v>
                </c:pt>
                <c:pt idx="609">
                  <c:v>0.43798827605850005</c:v>
                </c:pt>
                <c:pt idx="610">
                  <c:v>0.43496285768868659</c:v>
                </c:pt>
                <c:pt idx="611">
                  <c:v>0.43195834750584056</c:v>
                </c:pt>
                <c:pt idx="612">
                  <c:v>0.4289745928365073</c:v>
                </c:pt>
                <c:pt idx="613">
                  <c:v>0.42601144880360209</c:v>
                </c:pt>
                <c:pt idx="614">
                  <c:v>0.42306877276331489</c:v>
                </c:pt>
                <c:pt idx="615">
                  <c:v>0.42014642328248153</c:v>
                </c:pt>
                <c:pt idx="616">
                  <c:v>0.41724425994608344</c:v>
                </c:pt>
                <c:pt idx="617">
                  <c:v>0.41436214331655091</c:v>
                </c:pt>
                <c:pt idx="618">
                  <c:v>0.41149993492085685</c:v>
                </c:pt>
                <c:pt idx="619">
                  <c:v>0.40865749724272882</c:v>
                </c:pt>
                <c:pt idx="620">
                  <c:v>0.40583469371583469</c:v>
                </c:pt>
                <c:pt idx="621">
                  <c:v>0.40303138871718336</c:v>
                </c:pt>
                <c:pt idx="622">
                  <c:v>0.40024744756060165</c:v>
                </c:pt>
                <c:pt idx="623">
                  <c:v>0.39748273649026217</c:v>
                </c:pt>
                <c:pt idx="624">
                  <c:v>0.39473712267425615</c:v>
                </c:pt>
                <c:pt idx="625">
                  <c:v>0.39201047419821239</c:v>
                </c:pt>
                <c:pt idx="626">
                  <c:v>0.38930266005895864</c:v>
                </c:pt>
                <c:pt idx="627">
                  <c:v>0.3866135501582274</c:v>
                </c:pt>
                <c:pt idx="628">
                  <c:v>0.38566095544188073</c:v>
                </c:pt>
                <c:pt idx="629">
                  <c:v>0.38160500201198827</c:v>
                </c:pt>
                <c:pt idx="630">
                  <c:v>0.37871457769838107</c:v>
                </c:pt>
                <c:pt idx="631">
                  <c:v>0.37605207973819532</c:v>
                </c:pt>
                <c:pt idx="632">
                  <c:v>0.37344599250073457</c:v>
                </c:pt>
                <c:pt idx="633">
                  <c:v>0.37086485757158605</c:v>
                </c:pt>
                <c:pt idx="634">
                  <c:v>0.36830282258379937</c:v>
                </c:pt>
                <c:pt idx="635">
                  <c:v>0.36575871718183972</c:v>
                </c:pt>
                <c:pt idx="636">
                  <c:v>0.36323222767196955</c:v>
                </c:pt>
                <c:pt idx="637">
                  <c:v>0.37744893134415342</c:v>
                </c:pt>
                <c:pt idx="638">
                  <c:v>0.4429585929109513</c:v>
                </c:pt>
                <c:pt idx="639">
                  <c:v>0.41246243185972031</c:v>
                </c:pt>
                <c:pt idx="640">
                  <c:v>0.39146388618754158</c:v>
                </c:pt>
                <c:pt idx="641">
                  <c:v>0.37048480651223764</c:v>
                </c:pt>
                <c:pt idx="642">
                  <c:v>0.3520236056088441</c:v>
                </c:pt>
                <c:pt idx="643">
                  <c:v>0.34668477400191444</c:v>
                </c:pt>
                <c:pt idx="644">
                  <c:v>0.34375854637340975</c:v>
                </c:pt>
                <c:pt idx="645">
                  <c:v>0.34128686332028241</c:v>
                </c:pt>
                <c:pt idx="646">
                  <c:v>0.33891165820037061</c:v>
                </c:pt>
                <c:pt idx="647">
                  <c:v>0.33656737664846953</c:v>
                </c:pt>
                <c:pt idx="648">
                  <c:v>0.33424194220723369</c:v>
                </c:pt>
                <c:pt idx="649">
                  <c:v>0.33193305591633676</c:v>
                </c:pt>
                <c:pt idx="650">
                  <c:v>0.32964020697282626</c:v>
                </c:pt>
                <c:pt idx="651">
                  <c:v>0.32736321211091918</c:v>
                </c:pt>
                <c:pt idx="652">
                  <c:v>0.32510194856622399</c:v>
                </c:pt>
                <c:pt idx="653">
                  <c:v>0.35600493849780052</c:v>
                </c:pt>
                <c:pt idx="654">
                  <c:v>0.33945340339312235</c:v>
                </c:pt>
                <c:pt idx="655">
                  <c:v>0.513992811133275</c:v>
                </c:pt>
                <c:pt idx="656">
                  <c:v>0.45876288490537109</c:v>
                </c:pt>
                <c:pt idx="657">
                  <c:v>3.6825456021850891</c:v>
                </c:pt>
                <c:pt idx="658">
                  <c:v>0.77189943176572817</c:v>
                </c:pt>
                <c:pt idx="659">
                  <c:v>1.8963964403982059</c:v>
                </c:pt>
                <c:pt idx="660">
                  <c:v>0.89626832601035933</c:v>
                </c:pt>
                <c:pt idx="661">
                  <c:v>0.85935927929202327</c:v>
                </c:pt>
                <c:pt idx="662">
                  <c:v>1.2460954633527048</c:v>
                </c:pt>
                <c:pt idx="663">
                  <c:v>0.98202578456819711</c:v>
                </c:pt>
                <c:pt idx="664">
                  <c:v>0.94119250615039785</c:v>
                </c:pt>
                <c:pt idx="665">
                  <c:v>0.94471606897873028</c:v>
                </c:pt>
                <c:pt idx="666">
                  <c:v>0.95970839055570534</c:v>
                </c:pt>
                <c:pt idx="667">
                  <c:v>0.95174335457002934</c:v>
                </c:pt>
                <c:pt idx="668">
                  <c:v>1.0704827682960356</c:v>
                </c:pt>
                <c:pt idx="669">
                  <c:v>0.9985048859895469</c:v>
                </c:pt>
                <c:pt idx="670">
                  <c:v>0.96098063499422426</c:v>
                </c:pt>
                <c:pt idx="671">
                  <c:v>0.94316472579666744</c:v>
                </c:pt>
                <c:pt idx="672">
                  <c:v>0.90206741748022523</c:v>
                </c:pt>
                <c:pt idx="673">
                  <c:v>0.9063354173791065</c:v>
                </c:pt>
                <c:pt idx="674">
                  <c:v>0.86698643524193741</c:v>
                </c:pt>
                <c:pt idx="675">
                  <c:v>0.83618998387546117</c:v>
                </c:pt>
                <c:pt idx="676">
                  <c:v>0.83733414092283198</c:v>
                </c:pt>
                <c:pt idx="677">
                  <c:v>0.80035841999687807</c:v>
                </c:pt>
                <c:pt idx="678">
                  <c:v>0.80967870032683775</c:v>
                </c:pt>
                <c:pt idx="679">
                  <c:v>0.79214883391588953</c:v>
                </c:pt>
                <c:pt idx="680">
                  <c:v>0.75829016609887612</c:v>
                </c:pt>
                <c:pt idx="681">
                  <c:v>0.7582774524943483</c:v>
                </c:pt>
                <c:pt idx="682">
                  <c:v>0.72384376640597559</c:v>
                </c:pt>
                <c:pt idx="683">
                  <c:v>0.6970960292101237</c:v>
                </c:pt>
                <c:pt idx="684">
                  <c:v>0.66458949978189497</c:v>
                </c:pt>
                <c:pt idx="685">
                  <c:v>0.63372945755260079</c:v>
                </c:pt>
                <c:pt idx="686">
                  <c:v>0.60307915690417935</c:v>
                </c:pt>
                <c:pt idx="687">
                  <c:v>0.61380835387430466</c:v>
                </c:pt>
                <c:pt idx="688">
                  <c:v>0.59333749348593079</c:v>
                </c:pt>
                <c:pt idx="689">
                  <c:v>1.927819417517239</c:v>
                </c:pt>
                <c:pt idx="690">
                  <c:v>1.320398244424031</c:v>
                </c:pt>
                <c:pt idx="691">
                  <c:v>0.8635544381517295</c:v>
                </c:pt>
                <c:pt idx="692">
                  <c:v>0.83411567218012639</c:v>
                </c:pt>
                <c:pt idx="693">
                  <c:v>0.86040361471175053</c:v>
                </c:pt>
                <c:pt idx="694">
                  <c:v>2.209965224764141</c:v>
                </c:pt>
                <c:pt idx="695">
                  <c:v>1.1955177391355034</c:v>
                </c:pt>
                <c:pt idx="696">
                  <c:v>1.0133910678668236</c:v>
                </c:pt>
                <c:pt idx="697">
                  <c:v>0.96767261269307236</c:v>
                </c:pt>
                <c:pt idx="698">
                  <c:v>0.9249201203687154</c:v>
                </c:pt>
                <c:pt idx="699">
                  <c:v>1.2080323874066039</c:v>
                </c:pt>
                <c:pt idx="700">
                  <c:v>2.1020682652655536</c:v>
                </c:pt>
                <c:pt idx="701">
                  <c:v>1.0564594034446282</c:v>
                </c:pt>
                <c:pt idx="702">
                  <c:v>1.0102379327729234</c:v>
                </c:pt>
                <c:pt idx="703">
                  <c:v>0.9670287252600176</c:v>
                </c:pt>
                <c:pt idx="704">
                  <c:v>0.92634032318783266</c:v>
                </c:pt>
                <c:pt idx="705">
                  <c:v>0.88780815096111088</c:v>
                </c:pt>
                <c:pt idx="706">
                  <c:v>0.85062839147469693</c:v>
                </c:pt>
                <c:pt idx="707">
                  <c:v>0.81410646625568317</c:v>
                </c:pt>
                <c:pt idx="708">
                  <c:v>0.77884096754301924</c:v>
                </c:pt>
                <c:pt idx="709">
                  <c:v>0.7447043350007434</c:v>
                </c:pt>
                <c:pt idx="710">
                  <c:v>0.711441065697477</c:v>
                </c:pt>
                <c:pt idx="711">
                  <c:v>0.68103814875809809</c:v>
                </c:pt>
                <c:pt idx="712">
                  <c:v>0.64979374486809605</c:v>
                </c:pt>
                <c:pt idx="713">
                  <c:v>0.61875264408982122</c:v>
                </c:pt>
                <c:pt idx="714">
                  <c:v>0.59005803842011906</c:v>
                </c:pt>
                <c:pt idx="715">
                  <c:v>0.56091376275212168</c:v>
                </c:pt>
                <c:pt idx="716">
                  <c:v>0.5328931496758329</c:v>
                </c:pt>
                <c:pt idx="717">
                  <c:v>0.57887865094880075</c:v>
                </c:pt>
                <c:pt idx="718">
                  <c:v>0.55414871462730708</c:v>
                </c:pt>
                <c:pt idx="719">
                  <c:v>0.52584046467094148</c:v>
                </c:pt>
                <c:pt idx="720">
                  <c:v>0.8695803646777811</c:v>
                </c:pt>
                <c:pt idx="721">
                  <c:v>0.63220417003485119</c:v>
                </c:pt>
                <c:pt idx="722">
                  <c:v>0.61261801247132253</c:v>
                </c:pt>
                <c:pt idx="723">
                  <c:v>2.9354642684789178</c:v>
                </c:pt>
                <c:pt idx="724">
                  <c:v>0.80554669531231871</c:v>
                </c:pt>
                <c:pt idx="725">
                  <c:v>0.76964422075122885</c:v>
                </c:pt>
                <c:pt idx="726">
                  <c:v>2.317784723161298</c:v>
                </c:pt>
                <c:pt idx="727">
                  <c:v>0.95339650960211597</c:v>
                </c:pt>
                <c:pt idx="728">
                  <c:v>0.91128029034090585</c:v>
                </c:pt>
                <c:pt idx="729">
                  <c:v>5.1171397175205939</c:v>
                </c:pt>
                <c:pt idx="730">
                  <c:v>1.1110619926220116</c:v>
                </c:pt>
                <c:pt idx="731">
                  <c:v>1.1091918289601785</c:v>
                </c:pt>
                <c:pt idx="732">
                  <c:v>1.2205922312612463</c:v>
                </c:pt>
                <c:pt idx="733">
                  <c:v>1.1391832803021926</c:v>
                </c:pt>
                <c:pt idx="734">
                  <c:v>1.1486733377622138</c:v>
                </c:pt>
                <c:pt idx="735">
                  <c:v>1.1432748270215858</c:v>
                </c:pt>
              </c:numCache>
            </c:numRef>
          </c:yVal>
          <c:smooth val="0"/>
          <c:extLst>
            <c:ext xmlns:c16="http://schemas.microsoft.com/office/drawing/2014/chart" uri="{C3380CC4-5D6E-409C-BE32-E72D297353CC}">
              <c16:uniqueId val="{00000002-83D0-EB43-AB43-DC861DD737FB}"/>
            </c:ext>
          </c:extLst>
        </c:ser>
        <c:ser>
          <c:idx val="2"/>
          <c:order val="2"/>
          <c:tx>
            <c:strRef>
              <c:f>Escenarios!$F$5</c:f>
              <c:strCache>
                <c:ptCount val="1"/>
                <c:pt idx="0">
                  <c:v>Escenario 2</c:v>
                </c:pt>
              </c:strCache>
            </c:strRef>
          </c:tx>
          <c:spPr>
            <a:ln w="12700" cap="rnd">
              <a:solidFill>
                <a:schemeClr val="accent6"/>
              </a:solidFill>
              <a:round/>
            </a:ln>
            <a:effectLst/>
          </c:spPr>
          <c:marker>
            <c:symbol val="none"/>
          </c:marker>
          <c:xVal>
            <c:strRef>
              <c:f>Cálculos!$AG:$AG</c:f>
              <c:strCache>
                <c:ptCount val="736"/>
                <c:pt idx="2">
                  <c:v>Escenario 2</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Cálculos!$AQ:$AQ</c:f>
              <c:numCache>
                <c:formatCode>0.0000</c:formatCode>
                <c:ptCount val="1048576"/>
                <c:pt idx="4" formatCode="General">
                  <c:v>0</c:v>
                </c:pt>
                <c:pt idx="6">
                  <c:v>3.1623582051810653</c:v>
                </c:pt>
                <c:pt idx="7">
                  <c:v>0.88050077031760199</c:v>
                </c:pt>
                <c:pt idx="8">
                  <c:v>2.1453041457119122</c:v>
                </c:pt>
                <c:pt idx="9">
                  <c:v>0.97404780910708655</c:v>
                </c:pt>
                <c:pt idx="10">
                  <c:v>1.2833895441621044</c:v>
                </c:pt>
                <c:pt idx="11">
                  <c:v>2.6163120774826107</c:v>
                </c:pt>
                <c:pt idx="12">
                  <c:v>1.0745584123450369</c:v>
                </c:pt>
                <c:pt idx="13">
                  <c:v>1.0280746142544528</c:v>
                </c:pt>
                <c:pt idx="14">
                  <c:v>0.98352463289671954</c:v>
                </c:pt>
                <c:pt idx="15">
                  <c:v>0.94232473275846762</c:v>
                </c:pt>
                <c:pt idx="16">
                  <c:v>0.95119221098820006</c:v>
                </c:pt>
                <c:pt idx="17">
                  <c:v>2.7813931425357752</c:v>
                </c:pt>
                <c:pt idx="18">
                  <c:v>1.0956947411288938</c:v>
                </c:pt>
                <c:pt idx="19">
                  <c:v>1.0561922502787304</c:v>
                </c:pt>
                <c:pt idx="20">
                  <c:v>1.0200189561192872</c:v>
                </c:pt>
                <c:pt idx="21">
                  <c:v>0.97642863025332161</c:v>
                </c:pt>
                <c:pt idx="22">
                  <c:v>1.2686041872319156</c:v>
                </c:pt>
                <c:pt idx="23">
                  <c:v>1.0806547405416105</c:v>
                </c:pt>
                <c:pt idx="24">
                  <c:v>1.2536964600884359</c:v>
                </c:pt>
                <c:pt idx="25">
                  <c:v>1.1528686977744844</c:v>
                </c:pt>
                <c:pt idx="26">
                  <c:v>1.1999443587342924</c:v>
                </c:pt>
                <c:pt idx="27">
                  <c:v>1.1256674917442151</c:v>
                </c:pt>
                <c:pt idx="28">
                  <c:v>3.397928134318664</c:v>
                </c:pt>
                <c:pt idx="29">
                  <c:v>1.2489583910395694</c:v>
                </c:pt>
                <c:pt idx="30">
                  <c:v>1.2005045694100835</c:v>
                </c:pt>
                <c:pt idx="31">
                  <c:v>1.2227602533901532</c:v>
                </c:pt>
                <c:pt idx="32">
                  <c:v>1.1765925084410145</c:v>
                </c:pt>
                <c:pt idx="33">
                  <c:v>1.1308339326261712</c:v>
                </c:pt>
                <c:pt idx="34">
                  <c:v>1.117336744906676</c:v>
                </c:pt>
                <c:pt idx="35">
                  <c:v>1.1672909634105273</c:v>
                </c:pt>
                <c:pt idx="36">
                  <c:v>1.1712844603561607</c:v>
                </c:pt>
                <c:pt idx="37">
                  <c:v>1.1492995566122226</c:v>
                </c:pt>
                <c:pt idx="38">
                  <c:v>1.1411569898037737</c:v>
                </c:pt>
                <c:pt idx="39">
                  <c:v>1.0950334659165797</c:v>
                </c:pt>
                <c:pt idx="40">
                  <c:v>1.1082617478130539</c:v>
                </c:pt>
                <c:pt idx="41">
                  <c:v>1.0630466059596033</c:v>
                </c:pt>
                <c:pt idx="42">
                  <c:v>1.0190253073636761</c:v>
                </c:pt>
                <c:pt idx="43">
                  <c:v>1.9873590546030231</c:v>
                </c:pt>
                <c:pt idx="44">
                  <c:v>1.1461925548760621</c:v>
                </c:pt>
                <c:pt idx="45">
                  <c:v>1.1352100821832087</c:v>
                </c:pt>
                <c:pt idx="46">
                  <c:v>4.0138510591843266</c:v>
                </c:pt>
                <c:pt idx="47">
                  <c:v>1.2399616498167714</c:v>
                </c:pt>
                <c:pt idx="48">
                  <c:v>1.2251905813560462</c:v>
                </c:pt>
                <c:pt idx="49">
                  <c:v>1.1915269246722977</c:v>
                </c:pt>
                <c:pt idx="50">
                  <c:v>1.1459793371360771</c:v>
                </c:pt>
                <c:pt idx="51">
                  <c:v>1.1311093425367389</c:v>
                </c:pt>
                <c:pt idx="52">
                  <c:v>3.0495655058954618</c:v>
                </c:pt>
                <c:pt idx="53">
                  <c:v>1.2846010337621219</c:v>
                </c:pt>
                <c:pt idx="54">
                  <c:v>1.9852034629181383</c:v>
                </c:pt>
                <c:pt idx="55">
                  <c:v>1.3053073483110991</c:v>
                </c:pt>
                <c:pt idx="56">
                  <c:v>4.8538011850458096</c:v>
                </c:pt>
                <c:pt idx="57">
                  <c:v>2.0837342063076196</c:v>
                </c:pt>
                <c:pt idx="58">
                  <c:v>1.5901780343008318</c:v>
                </c:pt>
                <c:pt idx="59">
                  <c:v>6.3328361091859824</c:v>
                </c:pt>
                <c:pt idx="60">
                  <c:v>1.9122244397180257</c:v>
                </c:pt>
                <c:pt idx="61">
                  <c:v>1.6660216640924721</c:v>
                </c:pt>
                <c:pt idx="62">
                  <c:v>1.6157757750416879</c:v>
                </c:pt>
                <c:pt idx="63">
                  <c:v>1.5878281351968804</c:v>
                </c:pt>
                <c:pt idx="64">
                  <c:v>1.5478592684384247</c:v>
                </c:pt>
                <c:pt idx="65">
                  <c:v>1.5023382312006264</c:v>
                </c:pt>
                <c:pt idx="66">
                  <c:v>1.5169267346236535</c:v>
                </c:pt>
                <c:pt idx="67">
                  <c:v>1.4724939147925993</c:v>
                </c:pt>
                <c:pt idx="68">
                  <c:v>1.4736812275575992</c:v>
                </c:pt>
                <c:pt idx="69">
                  <c:v>1.4305639560142203</c:v>
                </c:pt>
                <c:pt idx="70">
                  <c:v>1.5046673408248243</c:v>
                </c:pt>
                <c:pt idx="71">
                  <c:v>1.4455706165824178</c:v>
                </c:pt>
                <c:pt idx="72">
                  <c:v>8.8430974433126188</c:v>
                </c:pt>
                <c:pt idx="73">
                  <c:v>1.716148055339731</c:v>
                </c:pt>
                <c:pt idx="74">
                  <c:v>2.5039465669049372</c:v>
                </c:pt>
                <c:pt idx="75">
                  <c:v>1.7992586197939042</c:v>
                </c:pt>
                <c:pt idx="76">
                  <c:v>4.1399505567630506</c:v>
                </c:pt>
                <c:pt idx="77">
                  <c:v>2.0840673533406999</c:v>
                </c:pt>
                <c:pt idx="78">
                  <c:v>1.9223465410171081</c:v>
                </c:pt>
                <c:pt idx="79">
                  <c:v>1.9470926870797913</c:v>
                </c:pt>
                <c:pt idx="80">
                  <c:v>3.8124654596349972</c:v>
                </c:pt>
                <c:pt idx="81">
                  <c:v>1.97642420180664</c:v>
                </c:pt>
                <c:pt idx="82">
                  <c:v>1.9636065706685804</c:v>
                </c:pt>
                <c:pt idx="83">
                  <c:v>1.9164068202285778</c:v>
                </c:pt>
                <c:pt idx="84">
                  <c:v>1.9298193331843545</c:v>
                </c:pt>
                <c:pt idx="85">
                  <c:v>1.8816236765519374</c:v>
                </c:pt>
                <c:pt idx="86">
                  <c:v>1.8641784277029585</c:v>
                </c:pt>
                <c:pt idx="87">
                  <c:v>1.8583913413324145</c:v>
                </c:pt>
                <c:pt idx="88">
                  <c:v>1.8124066836990971</c:v>
                </c:pt>
                <c:pt idx="89">
                  <c:v>1.7667857570366956</c:v>
                </c:pt>
                <c:pt idx="90">
                  <c:v>1.723165290632422</c:v>
                </c:pt>
                <c:pt idx="91">
                  <c:v>1.6805119441127552</c:v>
                </c:pt>
                <c:pt idx="92">
                  <c:v>2.3456948155614423</c:v>
                </c:pt>
                <c:pt idx="93">
                  <c:v>1.7856715320027901</c:v>
                </c:pt>
                <c:pt idx="94">
                  <c:v>1.7708094257275722</c:v>
                </c:pt>
                <c:pt idx="95">
                  <c:v>1.7262891716215183</c:v>
                </c:pt>
                <c:pt idx="96">
                  <c:v>1.6831566269136136</c:v>
                </c:pt>
                <c:pt idx="97">
                  <c:v>1.6410005732061252</c:v>
                </c:pt>
                <c:pt idx="98">
                  <c:v>1.6089872977405943</c:v>
                </c:pt>
                <c:pt idx="99">
                  <c:v>1.5695662410299298</c:v>
                </c:pt>
                <c:pt idx="100">
                  <c:v>1.5311642971491992</c:v>
                </c:pt>
                <c:pt idx="101">
                  <c:v>1.4947527724811449</c:v>
                </c:pt>
                <c:pt idx="102">
                  <c:v>1.4624387677111317</c:v>
                </c:pt>
                <c:pt idx="103">
                  <c:v>1.4273715131622839</c:v>
                </c:pt>
                <c:pt idx="104">
                  <c:v>1.3935109140465474</c:v>
                </c:pt>
                <c:pt idx="105">
                  <c:v>1.3597433808438455</c:v>
                </c:pt>
                <c:pt idx="106">
                  <c:v>1.3265275621917521</c:v>
                </c:pt>
                <c:pt idx="107">
                  <c:v>1.3542093595993898</c:v>
                </c:pt>
                <c:pt idx="108">
                  <c:v>1.353273962654262</c:v>
                </c:pt>
                <c:pt idx="109">
                  <c:v>1.320234517848766</c:v>
                </c:pt>
                <c:pt idx="110">
                  <c:v>1.2888441413212324</c:v>
                </c:pt>
                <c:pt idx="111">
                  <c:v>1.2576624763490156</c:v>
                </c:pt>
                <c:pt idx="112">
                  <c:v>1.2273329553968713</c:v>
                </c:pt>
                <c:pt idx="113">
                  <c:v>1.2092925257386247</c:v>
                </c:pt>
                <c:pt idx="114">
                  <c:v>1.1879594950628078</c:v>
                </c:pt>
                <c:pt idx="115">
                  <c:v>1.158128466404571</c:v>
                </c:pt>
                <c:pt idx="116">
                  <c:v>1.1297700838014668</c:v>
                </c:pt>
                <c:pt idx="117">
                  <c:v>1.1125755800285193</c:v>
                </c:pt>
                <c:pt idx="118">
                  <c:v>1.0858102019905815</c:v>
                </c:pt>
                <c:pt idx="119">
                  <c:v>1.0591851473240335</c:v>
                </c:pt>
                <c:pt idx="120">
                  <c:v>1.0332253474202688</c:v>
                </c:pt>
                <c:pt idx="121">
                  <c:v>1.8421833524745528</c:v>
                </c:pt>
                <c:pt idx="122">
                  <c:v>1.181461148947714</c:v>
                </c:pt>
                <c:pt idx="123">
                  <c:v>1.1527573680276864</c:v>
                </c:pt>
                <c:pt idx="124">
                  <c:v>1.1240267634697889</c:v>
                </c:pt>
                <c:pt idx="125">
                  <c:v>1.0964061029430501</c:v>
                </c:pt>
                <c:pt idx="126">
                  <c:v>1.0693926695519771</c:v>
                </c:pt>
                <c:pt idx="127">
                  <c:v>1.042719728935199</c:v>
                </c:pt>
                <c:pt idx="128">
                  <c:v>1.0165685371219761</c:v>
                </c:pt>
                <c:pt idx="129">
                  <c:v>0.99146821732633184</c:v>
                </c:pt>
                <c:pt idx="130">
                  <c:v>0.96667928814569481</c:v>
                </c:pt>
                <c:pt idx="131">
                  <c:v>0.94287468007253517</c:v>
                </c:pt>
                <c:pt idx="132">
                  <c:v>0.91909549863501938</c:v>
                </c:pt>
                <c:pt idx="133">
                  <c:v>0.89624875152291028</c:v>
                </c:pt>
                <c:pt idx="134">
                  <c:v>0.87707928139852742</c:v>
                </c:pt>
                <c:pt idx="135">
                  <c:v>0.8546799071028881</c:v>
                </c:pt>
                <c:pt idx="136">
                  <c:v>0.83702538279650096</c:v>
                </c:pt>
                <c:pt idx="137">
                  <c:v>0.82909533439201055</c:v>
                </c:pt>
                <c:pt idx="138">
                  <c:v>0.8229756026023396</c:v>
                </c:pt>
                <c:pt idx="139">
                  <c:v>0.81721909171931983</c:v>
                </c:pt>
                <c:pt idx="140">
                  <c:v>0.81156102001894825</c:v>
                </c:pt>
                <c:pt idx="141">
                  <c:v>0.80595275866660931</c:v>
                </c:pt>
                <c:pt idx="142">
                  <c:v>0.80038519755680382</c:v>
                </c:pt>
                <c:pt idx="143">
                  <c:v>0.79485645293968787</c:v>
                </c:pt>
                <c:pt idx="144">
                  <c:v>0.78936596369954182</c:v>
                </c:pt>
                <c:pt idx="145">
                  <c:v>0.78391341202245446</c:v>
                </c:pt>
                <c:pt idx="146">
                  <c:v>0.77849852606180137</c:v>
                </c:pt>
                <c:pt idx="147">
                  <c:v>0.77312104385116109</c:v>
                </c:pt>
                <c:pt idx="148">
                  <c:v>0.76778070669665355</c:v>
                </c:pt>
                <c:pt idx="149">
                  <c:v>0.76247725795879573</c:v>
                </c:pt>
                <c:pt idx="150">
                  <c:v>0.75721044281974148</c:v>
                </c:pt>
                <c:pt idx="151">
                  <c:v>0.75198000823073974</c:v>
                </c:pt>
                <c:pt idx="152">
                  <c:v>0.74678570289260982</c:v>
                </c:pt>
                <c:pt idx="153">
                  <c:v>0.74162727724231958</c:v>
                </c:pt>
                <c:pt idx="154">
                  <c:v>0.73650448344074904</c:v>
                </c:pt>
                <c:pt idx="155">
                  <c:v>0.73141707536073852</c:v>
                </c:pt>
                <c:pt idx="156">
                  <c:v>0.72636480857525443</c:v>
                </c:pt>
                <c:pt idx="157">
                  <c:v>0.72134744034564435</c:v>
                </c:pt>
                <c:pt idx="158">
                  <c:v>1.3935702527635501</c:v>
                </c:pt>
                <c:pt idx="159">
                  <c:v>0.89480970284055183</c:v>
                </c:pt>
                <c:pt idx="160">
                  <c:v>0.87197177065243636</c:v>
                </c:pt>
                <c:pt idx="161">
                  <c:v>0.85051912559941378</c:v>
                </c:pt>
                <c:pt idx="162">
                  <c:v>0.8290483066139378</c:v>
                </c:pt>
                <c:pt idx="163">
                  <c:v>0.8083134128209073</c:v>
                </c:pt>
                <c:pt idx="164">
                  <c:v>0.7877983881676599</c:v>
                </c:pt>
                <c:pt idx="165">
                  <c:v>0.79755170003017217</c:v>
                </c:pt>
                <c:pt idx="166">
                  <c:v>0.80046538201351303</c:v>
                </c:pt>
                <c:pt idx="167">
                  <c:v>0.78561460585895437</c:v>
                </c:pt>
                <c:pt idx="168">
                  <c:v>0.76531431554036233</c:v>
                </c:pt>
                <c:pt idx="169">
                  <c:v>0.74609251504766405</c:v>
                </c:pt>
                <c:pt idx="170">
                  <c:v>0.72683117302361866</c:v>
                </c:pt>
                <c:pt idx="171">
                  <c:v>0.70839415073696055</c:v>
                </c:pt>
                <c:pt idx="172">
                  <c:v>0.6897450499362906</c:v>
                </c:pt>
                <c:pt idx="173">
                  <c:v>0.67173182019218702</c:v>
                </c:pt>
                <c:pt idx="174">
                  <c:v>0.65409191284584156</c:v>
                </c:pt>
                <c:pt idx="175">
                  <c:v>0.63909896388851262</c:v>
                </c:pt>
                <c:pt idx="176">
                  <c:v>0.63276937456120808</c:v>
                </c:pt>
                <c:pt idx="177">
                  <c:v>0.62804841388655452</c:v>
                </c:pt>
                <c:pt idx="178">
                  <c:v>0.62364616050105814</c:v>
                </c:pt>
                <c:pt idx="179">
                  <c:v>0.61932662016806084</c:v>
                </c:pt>
                <c:pt idx="180">
                  <c:v>0.61504647941361501</c:v>
                </c:pt>
                <c:pt idx="181">
                  <c:v>0.6107976519425844</c:v>
                </c:pt>
                <c:pt idx="182">
                  <c:v>0.60657849287213605</c:v>
                </c:pt>
                <c:pt idx="183">
                  <c:v>0.60238853609267662</c:v>
                </c:pt>
                <c:pt idx="184">
                  <c:v>0.59822753214108093</c:v>
                </c:pt>
                <c:pt idx="185">
                  <c:v>0.59409527229621051</c:v>
                </c:pt>
                <c:pt idx="186">
                  <c:v>0.58999155641211198</c:v>
                </c:pt>
                <c:pt idx="187">
                  <c:v>0.58591618702948189</c:v>
                </c:pt>
                <c:pt idx="188">
                  <c:v>0.58186896829139145</c:v>
                </c:pt>
                <c:pt idx="189">
                  <c:v>0.57784970573738337</c:v>
                </c:pt>
                <c:pt idx="190">
                  <c:v>0.57385820625820572</c:v>
                </c:pt>
                <c:pt idx="191">
                  <c:v>0.5698942780799664</c:v>
                </c:pt>
                <c:pt idx="192">
                  <c:v>0.56595773075371891</c:v>
                </c:pt>
                <c:pt idx="193">
                  <c:v>0.56204837514609218</c:v>
                </c:pt>
                <c:pt idx="194">
                  <c:v>0.55816602343016386</c:v>
                </c:pt>
                <c:pt idx="195">
                  <c:v>0.57952355075872486</c:v>
                </c:pt>
                <c:pt idx="196">
                  <c:v>0.56186925689667533</c:v>
                </c:pt>
                <c:pt idx="197">
                  <c:v>0.54876103342597882</c:v>
                </c:pt>
                <c:pt idx="198">
                  <c:v>0.5432835584906669</c:v>
                </c:pt>
                <c:pt idx="199">
                  <c:v>0.53922242374121765</c:v>
                </c:pt>
                <c:pt idx="200">
                  <c:v>0.53544136031687184</c:v>
                </c:pt>
                <c:pt idx="201">
                  <c:v>0.53173248887315117</c:v>
                </c:pt>
                <c:pt idx="202">
                  <c:v>0.52805765980106256</c:v>
                </c:pt>
                <c:pt idx="203">
                  <c:v>0.52440975458491423</c:v>
                </c:pt>
                <c:pt idx="204">
                  <c:v>0.52147450488480751</c:v>
                </c:pt>
                <c:pt idx="205">
                  <c:v>0.53167126118792418</c:v>
                </c:pt>
                <c:pt idx="206">
                  <c:v>0.60493861243644087</c:v>
                </c:pt>
                <c:pt idx="207">
                  <c:v>0.74597129170658705</c:v>
                </c:pt>
                <c:pt idx="208">
                  <c:v>0.67677737111128877</c:v>
                </c:pt>
                <c:pt idx="209">
                  <c:v>0.65611108557857745</c:v>
                </c:pt>
                <c:pt idx="210">
                  <c:v>0.63545347683785991</c:v>
                </c:pt>
                <c:pt idx="211">
                  <c:v>0.61508837043730147</c:v>
                </c:pt>
                <c:pt idx="212">
                  <c:v>0.59541385533315627</c:v>
                </c:pt>
                <c:pt idx="213">
                  <c:v>0.5760414119720515</c:v>
                </c:pt>
                <c:pt idx="214">
                  <c:v>0.55674206051418451</c:v>
                </c:pt>
                <c:pt idx="215">
                  <c:v>0.53761302923878007</c:v>
                </c:pt>
                <c:pt idx="216">
                  <c:v>0.51790505297278699</c:v>
                </c:pt>
                <c:pt idx="217">
                  <c:v>0.49909541931658552</c:v>
                </c:pt>
                <c:pt idx="218">
                  <c:v>0.47981109353267593</c:v>
                </c:pt>
                <c:pt idx="219">
                  <c:v>0.47204802427359421</c:v>
                </c:pt>
                <c:pt idx="220">
                  <c:v>0.46660916447005002</c:v>
                </c:pt>
                <c:pt idx="221">
                  <c:v>0.46298784228336121</c:v>
                </c:pt>
                <c:pt idx="222">
                  <c:v>0.45971694933346641</c:v>
                </c:pt>
                <c:pt idx="223">
                  <c:v>0.4871785259667194</c:v>
                </c:pt>
                <c:pt idx="224">
                  <c:v>0.46757837818774889</c:v>
                </c:pt>
                <c:pt idx="225">
                  <c:v>0.45896518474570613</c:v>
                </c:pt>
                <c:pt idx="226">
                  <c:v>0.44872512734243175</c:v>
                </c:pt>
                <c:pt idx="227">
                  <c:v>0.44433305994876465</c:v>
                </c:pt>
                <c:pt idx="228">
                  <c:v>0.44102753232063729</c:v>
                </c:pt>
                <c:pt idx="229">
                  <c:v>0.43793793303740725</c:v>
                </c:pt>
                <c:pt idx="230">
                  <c:v>0.43559215304970189</c:v>
                </c:pt>
                <c:pt idx="231">
                  <c:v>0.43202505494077237</c:v>
                </c:pt>
                <c:pt idx="232">
                  <c:v>0.42893878152379961</c:v>
                </c:pt>
                <c:pt idx="233">
                  <c:v>0.42595722655931956</c:v>
                </c:pt>
                <c:pt idx="234">
                  <c:v>0.46296245001249003</c:v>
                </c:pt>
                <c:pt idx="235">
                  <c:v>0.44245037003797011</c:v>
                </c:pt>
                <c:pt idx="236">
                  <c:v>0.42216569767263951</c:v>
                </c:pt>
                <c:pt idx="237">
                  <c:v>0.41521551198957884</c:v>
                </c:pt>
                <c:pt idx="238">
                  <c:v>0.41160989708606643</c:v>
                </c:pt>
                <c:pt idx="239">
                  <c:v>0.40863186748413477</c:v>
                </c:pt>
                <c:pt idx="240">
                  <c:v>0.40578459086222135</c:v>
                </c:pt>
                <c:pt idx="241">
                  <c:v>0.40297712539724684</c:v>
                </c:pt>
                <c:pt idx="242">
                  <c:v>0.4001927351742588</c:v>
                </c:pt>
                <c:pt idx="243">
                  <c:v>0.3974282514058165</c:v>
                </c:pt>
                <c:pt idx="244">
                  <c:v>0.39468298640858057</c:v>
                </c:pt>
                <c:pt idx="245">
                  <c:v>0.39195670684467177</c:v>
                </c:pt>
                <c:pt idx="246">
                  <c:v>0.38924926318327185</c:v>
                </c:pt>
                <c:pt idx="247">
                  <c:v>0.38656052195343754</c:v>
                </c:pt>
                <c:pt idx="248">
                  <c:v>0.38389035335342003</c:v>
                </c:pt>
                <c:pt idx="249">
                  <c:v>0.38123862898032929</c:v>
                </c:pt>
                <c:pt idx="250">
                  <c:v>0.37860522141004138</c:v>
                </c:pt>
                <c:pt idx="251">
                  <c:v>0.37599000411540162</c:v>
                </c:pt>
                <c:pt idx="252">
                  <c:v>0.37339285144631129</c:v>
                </c:pt>
                <c:pt idx="253">
                  <c:v>0.37081363862116135</c:v>
                </c:pt>
                <c:pt idx="254">
                  <c:v>0.36825224172037518</c:v>
                </c:pt>
                <c:pt idx="255">
                  <c:v>0.36570853768036976</c:v>
                </c:pt>
                <c:pt idx="256">
                  <c:v>0.3631824042876276</c:v>
                </c:pt>
                <c:pt idx="257">
                  <c:v>0.36067372017282257</c:v>
                </c:pt>
                <c:pt idx="258">
                  <c:v>0.35818236480498755</c:v>
                </c:pt>
                <c:pt idx="259">
                  <c:v>0.35570821848572381</c:v>
                </c:pt>
                <c:pt idx="260">
                  <c:v>0.35325116234344978</c:v>
                </c:pt>
                <c:pt idx="261">
                  <c:v>0.35081107832769004</c:v>
                </c:pt>
                <c:pt idx="262">
                  <c:v>0.3483878492034031</c:v>
                </c:pt>
                <c:pt idx="263">
                  <c:v>0.34769929869082428</c:v>
                </c:pt>
                <c:pt idx="264">
                  <c:v>0.34390556557815749</c:v>
                </c:pt>
                <c:pt idx="265">
                  <c:v>0.34127555029373824</c:v>
                </c:pt>
                <c:pt idx="266">
                  <c:v>0.3388716625861829</c:v>
                </c:pt>
                <c:pt idx="267">
                  <c:v>0.33652239924985261</c:v>
                </c:pt>
                <c:pt idx="268">
                  <c:v>0.33419631420956553</c:v>
                </c:pt>
                <c:pt idx="269">
                  <c:v>0.33188756735236918</c:v>
                </c:pt>
                <c:pt idx="270">
                  <c:v>0.32959500049208218</c:v>
                </c:pt>
                <c:pt idx="271">
                  <c:v>0.32731831202026024</c:v>
                </c:pt>
                <c:pt idx="272">
                  <c:v>0.33874286090298517</c:v>
                </c:pt>
                <c:pt idx="273">
                  <c:v>0.39281421174131276</c:v>
                </c:pt>
                <c:pt idx="274">
                  <c:v>0.36858166135262038</c:v>
                </c:pt>
                <c:pt idx="275">
                  <c:v>0.34505408829387302</c:v>
                </c:pt>
                <c:pt idx="276">
                  <c:v>0.32151650369909945</c:v>
                </c:pt>
                <c:pt idx="277">
                  <c:v>0.31496240869253123</c:v>
                </c:pt>
                <c:pt idx="278">
                  <c:v>0.3119946028558841</c:v>
                </c:pt>
                <c:pt idx="279">
                  <c:v>0.3096946679494057</c:v>
                </c:pt>
                <c:pt idx="280">
                  <c:v>0.30752897257052469</c:v>
                </c:pt>
                <c:pt idx="281">
                  <c:v>0.30539987405686858</c:v>
                </c:pt>
                <c:pt idx="282">
                  <c:v>0.30328943804770064</c:v>
                </c:pt>
                <c:pt idx="283">
                  <c:v>0.30119430307689182</c:v>
                </c:pt>
                <c:pt idx="284">
                  <c:v>0.29911377247484738</c:v>
                </c:pt>
                <c:pt idx="285">
                  <c:v>0.29704763731894462</c:v>
                </c:pt>
                <c:pt idx="286">
                  <c:v>0.29499577842010971</c:v>
                </c:pt>
                <c:pt idx="287">
                  <c:v>0.29295809355387453</c:v>
                </c:pt>
                <c:pt idx="288">
                  <c:v>0.32091245393874723</c:v>
                </c:pt>
                <c:pt idx="289">
                  <c:v>0.30143582200495889</c:v>
                </c:pt>
                <c:pt idx="290">
                  <c:v>0.41639160244667461</c:v>
                </c:pt>
                <c:pt idx="291">
                  <c:v>0.41620649974875773</c:v>
                </c:pt>
                <c:pt idx="292">
                  <c:v>2.9174912003378806</c:v>
                </c:pt>
                <c:pt idx="293">
                  <c:v>0.73347884222552462</c:v>
                </c:pt>
                <c:pt idx="294">
                  <c:v>1.5496220052471652</c:v>
                </c:pt>
                <c:pt idx="295">
                  <c:v>0.86314202495565495</c:v>
                </c:pt>
                <c:pt idx="296">
                  <c:v>0.82464398402936301</c:v>
                </c:pt>
                <c:pt idx="297">
                  <c:v>1.0818298604529262</c:v>
                </c:pt>
                <c:pt idx="298">
                  <c:v>0.9467109612995992</c:v>
                </c:pt>
                <c:pt idx="299">
                  <c:v>0.90492515180641853</c:v>
                </c:pt>
                <c:pt idx="300">
                  <c:v>0.90726309291988616</c:v>
                </c:pt>
                <c:pt idx="301">
                  <c:v>0.92113490221601757</c:v>
                </c:pt>
                <c:pt idx="302">
                  <c:v>0.91230007471640229</c:v>
                </c:pt>
                <c:pt idx="303">
                  <c:v>0.98810952052579948</c:v>
                </c:pt>
                <c:pt idx="304">
                  <c:v>0.95847208707960363</c:v>
                </c:pt>
                <c:pt idx="305">
                  <c:v>0.92040655973643082</c:v>
                </c:pt>
                <c:pt idx="306">
                  <c:v>0.90176197226162158</c:v>
                </c:pt>
                <c:pt idx="307">
                  <c:v>0.8597559488418498</c:v>
                </c:pt>
                <c:pt idx="308">
                  <c:v>0.86292450991183067</c:v>
                </c:pt>
                <c:pt idx="309">
                  <c:v>0.82253455009225873</c:v>
                </c:pt>
                <c:pt idx="310">
                  <c:v>0.79051073928777948</c:v>
                </c:pt>
                <c:pt idx="311">
                  <c:v>0.79029845371730745</c:v>
                </c:pt>
                <c:pt idx="312">
                  <c:v>0.75201372128797117</c:v>
                </c:pt>
                <c:pt idx="313">
                  <c:v>0.75990563456652016</c:v>
                </c:pt>
                <c:pt idx="314">
                  <c:v>0.74099889976466127</c:v>
                </c:pt>
                <c:pt idx="315">
                  <c:v>0.70574635781525163</c:v>
                </c:pt>
                <c:pt idx="316">
                  <c:v>0.70423101524672482</c:v>
                </c:pt>
                <c:pt idx="317">
                  <c:v>0.66834870091833309</c:v>
                </c:pt>
                <c:pt idx="318">
                  <c:v>0.64001811303889644</c:v>
                </c:pt>
                <c:pt idx="319">
                  <c:v>0.60589660769311704</c:v>
                </c:pt>
                <c:pt idx="320">
                  <c:v>0.5734182049086054</c:v>
                </c:pt>
                <c:pt idx="321">
                  <c:v>0.5410159101526828</c:v>
                </c:pt>
                <c:pt idx="322">
                  <c:v>0.5498595450584628</c:v>
                </c:pt>
                <c:pt idx="323">
                  <c:v>0.52760337229005905</c:v>
                </c:pt>
                <c:pt idx="324">
                  <c:v>1.5059424253455218</c:v>
                </c:pt>
                <c:pt idx="325">
                  <c:v>1.0872176865429852</c:v>
                </c:pt>
                <c:pt idx="326">
                  <c:v>0.8038693957036851</c:v>
                </c:pt>
                <c:pt idx="327">
                  <c:v>0.77390178268275411</c:v>
                </c:pt>
                <c:pt idx="328">
                  <c:v>0.79954917340861098</c:v>
                </c:pt>
                <c:pt idx="329">
                  <c:v>1.7892676993038845</c:v>
                </c:pt>
                <c:pt idx="330">
                  <c:v>1.0838802546543773</c:v>
                </c:pt>
                <c:pt idx="331">
                  <c:v>0.97820808913258384</c:v>
                </c:pt>
                <c:pt idx="332">
                  <c:v>0.93176931952144693</c:v>
                </c:pt>
                <c:pt idx="333">
                  <c:v>0.88800976703145795</c:v>
                </c:pt>
                <c:pt idx="334">
                  <c:v>1.0708973109376987</c:v>
                </c:pt>
                <c:pt idx="335">
                  <c:v>1.7431621952243663</c:v>
                </c:pt>
                <c:pt idx="336">
                  <c:v>1.0223967193889458</c:v>
                </c:pt>
                <c:pt idx="337">
                  <c:v>0.97557184921259621</c:v>
                </c:pt>
                <c:pt idx="338">
                  <c:v>0.93145167049525834</c:v>
                </c:pt>
                <c:pt idx="339">
                  <c:v>0.88962699984228855</c:v>
                </c:pt>
                <c:pt idx="340">
                  <c:v>0.84979083944432987</c:v>
                </c:pt>
                <c:pt idx="341">
                  <c:v>0.81114342771210546</c:v>
                </c:pt>
                <c:pt idx="342">
                  <c:v>0.77297131921619577</c:v>
                </c:pt>
                <c:pt idx="343">
                  <c:v>0.73594522683655572</c:v>
                </c:pt>
                <c:pt idx="344">
                  <c:v>0.69995551000891987</c:v>
                </c:pt>
                <c:pt idx="345">
                  <c:v>0.66474582527782755</c:v>
                </c:pt>
                <c:pt idx="346">
                  <c:v>0.63235139060837486</c:v>
                </c:pt>
                <c:pt idx="347">
                  <c:v>0.59907337075471045</c:v>
                </c:pt>
                <c:pt idx="348">
                  <c:v>0.56588048381380796</c:v>
                </c:pt>
                <c:pt idx="349">
                  <c:v>0.53518781720986386</c:v>
                </c:pt>
                <c:pt idx="350">
                  <c:v>0.50387245813770243</c:v>
                </c:pt>
                <c:pt idx="351">
                  <c:v>0.4737136585694206</c:v>
                </c:pt>
                <c:pt idx="352">
                  <c:v>0.51537471074572605</c:v>
                </c:pt>
                <c:pt idx="353">
                  <c:v>0.49085846069459316</c:v>
                </c:pt>
                <c:pt idx="354">
                  <c:v>0.46051584032849163</c:v>
                </c:pt>
                <c:pt idx="355">
                  <c:v>0.68903022268629233</c:v>
                </c:pt>
                <c:pt idx="356">
                  <c:v>0.56509223642563311</c:v>
                </c:pt>
                <c:pt idx="357">
                  <c:v>0.54390712016873799</c:v>
                </c:pt>
                <c:pt idx="358">
                  <c:v>2.3108427318761082</c:v>
                </c:pt>
                <c:pt idx="359">
                  <c:v>0.74414499849863869</c:v>
                </c:pt>
                <c:pt idx="360">
                  <c:v>0.70728821757022498</c:v>
                </c:pt>
                <c:pt idx="361">
                  <c:v>1.8536291890740253</c:v>
                </c:pt>
                <c:pt idx="362">
                  <c:v>0.89695816374747184</c:v>
                </c:pt>
                <c:pt idx="363">
                  <c:v>0.85487086823807423</c:v>
                </c:pt>
                <c:pt idx="364">
                  <c:v>4.160915958048772</c:v>
                </c:pt>
                <c:pt idx="365">
                  <c:v>1.0781574924422999</c:v>
                </c:pt>
                <c:pt idx="366">
                  <c:v>1.0764385951007713</c:v>
                </c:pt>
                <c:pt idx="367">
                  <c:v>1.1305920221155374</c:v>
                </c:pt>
                <c:pt idx="368">
                  <c:v>1.1062811227678542</c:v>
                </c:pt>
                <c:pt idx="369">
                  <c:v>1.1141421067086204</c:v>
                </c:pt>
                <c:pt idx="370">
                  <c:v>1.1108184467364084</c:v>
                </c:pt>
                <c:pt idx="371">
                  <c:v>3.4634799478252662</c:v>
                </c:pt>
                <c:pt idx="372">
                  <c:v>1.1794551736201284</c:v>
                </c:pt>
                <c:pt idx="373">
                  <c:v>2.4408388047622949</c:v>
                </c:pt>
                <c:pt idx="374">
                  <c:v>1.2675447524723946</c:v>
                </c:pt>
                <c:pt idx="375">
                  <c:v>1.5749158870623623</c:v>
                </c:pt>
                <c:pt idx="376">
                  <c:v>2.9058221130148034</c:v>
                </c:pt>
                <c:pt idx="377">
                  <c:v>1.3620686632941805</c:v>
                </c:pt>
                <c:pt idx="378">
                  <c:v>1.3135988933535692</c:v>
                </c:pt>
                <c:pt idx="379">
                  <c:v>1.2670766574071632</c:v>
                </c:pt>
                <c:pt idx="380">
                  <c:v>1.2239181253652398</c:v>
                </c:pt>
                <c:pt idx="381">
                  <c:v>1.2308405003577731</c:v>
                </c:pt>
                <c:pt idx="382">
                  <c:v>3.0591098550431433</c:v>
                </c:pt>
                <c:pt idx="383">
                  <c:v>1.3714931239649775</c:v>
                </c:pt>
                <c:pt idx="384">
                  <c:v>1.3300855543412076</c:v>
                </c:pt>
                <c:pt idx="385">
                  <c:v>1.2920203407700774</c:v>
                </c:pt>
                <c:pt idx="386">
                  <c:v>1.2465511639509781</c:v>
                </c:pt>
                <c:pt idx="387">
                  <c:v>1.5368608481654618</c:v>
                </c:pt>
                <c:pt idx="388">
                  <c:v>1.3470584172135101</c:v>
                </c:pt>
                <c:pt idx="389">
                  <c:v>1.518259949520405</c:v>
                </c:pt>
                <c:pt idx="390">
                  <c:v>1.4156047138084857</c:v>
                </c:pt>
                <c:pt idx="391">
                  <c:v>1.4608655245335771</c:v>
                </c:pt>
                <c:pt idx="392">
                  <c:v>1.3847863434001817</c:v>
                </c:pt>
                <c:pt idx="393">
                  <c:v>3.6552571213246927</c:v>
                </c:pt>
                <c:pt idx="394">
                  <c:v>1.5045098768936702</c:v>
                </c:pt>
                <c:pt idx="395">
                  <c:v>1.454290832209574</c:v>
                </c:pt>
                <c:pt idx="396">
                  <c:v>1.4747934864213379</c:v>
                </c:pt>
                <c:pt idx="397">
                  <c:v>1.4268848207650175</c:v>
                </c:pt>
                <c:pt idx="398">
                  <c:v>1.3793973496607213</c:v>
                </c:pt>
                <c:pt idx="399">
                  <c:v>1.3641832090038735</c:v>
                </c:pt>
                <c:pt idx="400">
                  <c:v>1.4124323344306213</c:v>
                </c:pt>
                <c:pt idx="401">
                  <c:v>1.4147325162373616</c:v>
                </c:pt>
                <c:pt idx="402">
                  <c:v>1.391065993936579</c:v>
                </c:pt>
                <c:pt idx="403">
                  <c:v>1.3812534243591403</c:v>
                </c:pt>
                <c:pt idx="404">
                  <c:v>1.3334714332547035</c:v>
                </c:pt>
                <c:pt idx="405">
                  <c:v>1.3450527038038049</c:v>
                </c:pt>
                <c:pt idx="406">
                  <c:v>1.2982019273413794</c:v>
                </c:pt>
                <c:pt idx="407">
                  <c:v>1.2525562922900022</c:v>
                </c:pt>
                <c:pt idx="408">
                  <c:v>2.2192769231853773</c:v>
                </c:pt>
                <c:pt idx="409">
                  <c:v>1.3765084497229503</c:v>
                </c:pt>
                <c:pt idx="410">
                  <c:v>1.3639350689355183</c:v>
                </c:pt>
                <c:pt idx="411">
                  <c:v>4.2409961270469765</c:v>
                </c:pt>
                <c:pt idx="412">
                  <c:v>1.465537712086705</c:v>
                </c:pt>
                <c:pt idx="413">
                  <c:v>1.4492084759465547</c:v>
                </c:pt>
                <c:pt idx="414">
                  <c:v>1.4139974146337366</c:v>
                </c:pt>
                <c:pt idx="415">
                  <c:v>1.3669131111729826</c:v>
                </c:pt>
                <c:pt idx="416">
                  <c:v>1.3505170155213713</c:v>
                </c:pt>
                <c:pt idx="417">
                  <c:v>3.2674576193778035</c:v>
                </c:pt>
                <c:pt idx="418">
                  <c:v>1.5009880564763507</c:v>
                </c:pt>
                <c:pt idx="419">
                  <c:v>2.2000957912856025</c:v>
                </c:pt>
                <c:pt idx="420">
                  <c:v>1.5187153069398189</c:v>
                </c:pt>
                <c:pt idx="421">
                  <c:v>5.0657350272265287</c:v>
                </c:pt>
                <c:pt idx="422">
                  <c:v>2.2942041145064289</c:v>
                </c:pt>
                <c:pt idx="423">
                  <c:v>1.7991941206483915</c:v>
                </c:pt>
                <c:pt idx="424">
                  <c:v>6.5404084159633635</c:v>
                </c:pt>
                <c:pt idx="425">
                  <c:v>2.118362939839197</c:v>
                </c:pt>
                <c:pt idx="426">
                  <c:v>1.8707362615834535</c:v>
                </c:pt>
                <c:pt idx="427">
                  <c:v>1.8190763055163952</c:v>
                </c:pt>
                <c:pt idx="428">
                  <c:v>1.7897243663296807</c:v>
                </c:pt>
                <c:pt idx="429">
                  <c:v>1.74836090043343</c:v>
                </c:pt>
                <c:pt idx="430">
                  <c:v>1.7014548972577446</c:v>
                </c:pt>
                <c:pt idx="431">
                  <c:v>1.71466800140142</c:v>
                </c:pt>
                <c:pt idx="432">
                  <c:v>1.668869282867812</c:v>
                </c:pt>
                <c:pt idx="433">
                  <c:v>1.6687001318817787</c:v>
                </c:pt>
                <c:pt idx="434">
                  <c:v>1.624235766366916</c:v>
                </c:pt>
                <c:pt idx="435">
                  <c:v>1.6970013622637916</c:v>
                </c:pt>
                <c:pt idx="436">
                  <c:v>1.6365760898906818</c:v>
                </c:pt>
                <c:pt idx="437">
                  <c:v>9.0327835454424541</c:v>
                </c:pt>
                <c:pt idx="438">
                  <c:v>1.9045238998535745</c:v>
                </c:pt>
                <c:pt idx="439">
                  <c:v>2.6910212044132491</c:v>
                </c:pt>
                <c:pt idx="440">
                  <c:v>1.9850410383900123</c:v>
                </c:pt>
                <c:pt idx="441">
                  <c:v>4.3244496824549881</c:v>
                </c:pt>
                <c:pt idx="442">
                  <c:v>2.2672920504800573</c:v>
                </c:pt>
                <c:pt idx="443">
                  <c:v>2.1043056127249278</c:v>
                </c:pt>
                <c:pt idx="444">
                  <c:v>2.1277948756695162</c:v>
                </c:pt>
                <c:pt idx="445">
                  <c:v>3.991919447032501</c:v>
                </c:pt>
                <c:pt idx="446">
                  <c:v>2.1546386099673533</c:v>
                </c:pt>
                <c:pt idx="447">
                  <c:v>2.1405899619917381</c:v>
                </c:pt>
                <c:pt idx="448">
                  <c:v>2.0921676979686019</c:v>
                </c:pt>
                <c:pt idx="449">
                  <c:v>2.1043661418593986</c:v>
                </c:pt>
                <c:pt idx="450">
                  <c:v>2.0549648023496081</c:v>
                </c:pt>
                <c:pt idx="451">
                  <c:v>2.0363221988832327</c:v>
                </c:pt>
                <c:pt idx="452">
                  <c:v>2.0293460286277751</c:v>
                </c:pt>
                <c:pt idx="453">
                  <c:v>1.9821805007119053</c:v>
                </c:pt>
                <c:pt idx="454">
                  <c:v>1.935386860633816</c:v>
                </c:pt>
                <c:pt idx="455">
                  <c:v>1.8906017813371241</c:v>
                </c:pt>
                <c:pt idx="456">
                  <c:v>1.8467918664939078</c:v>
                </c:pt>
                <c:pt idx="457">
                  <c:v>2.5108261586200173</c:v>
                </c:pt>
                <c:pt idx="458">
                  <c:v>1.9496622295557002</c:v>
                </c:pt>
                <c:pt idx="459">
                  <c:v>1.933667356788852</c:v>
                </c:pt>
                <c:pt idx="460">
                  <c:v>1.8880221607808774</c:v>
                </c:pt>
                <c:pt idx="461">
                  <c:v>1.8437724447123727</c:v>
                </c:pt>
                <c:pt idx="462">
                  <c:v>1.8005069365105555</c:v>
                </c:pt>
                <c:pt idx="463">
                  <c:v>1.767391870112677</c:v>
                </c:pt>
                <c:pt idx="464">
                  <c:v>1.7268766330955581</c:v>
                </c:pt>
                <c:pt idx="465">
                  <c:v>1.6873880669638326</c:v>
                </c:pt>
                <c:pt idx="466">
                  <c:v>1.64989742589294</c:v>
                </c:pt>
                <c:pt idx="467">
                  <c:v>1.6165117587215652</c:v>
                </c:pt>
                <c:pt idx="468">
                  <c:v>1.5803802442842834</c:v>
                </c:pt>
                <c:pt idx="469">
                  <c:v>1.5454627366601483</c:v>
                </c:pt>
                <c:pt idx="470">
                  <c:v>1.5106455955493925</c:v>
                </c:pt>
                <c:pt idx="471">
                  <c:v>1.4763874191606587</c:v>
                </c:pt>
                <c:pt idx="472">
                  <c:v>1.5030340589224787</c:v>
                </c:pt>
                <c:pt idx="473">
                  <c:v>1.5010706546876951</c:v>
                </c:pt>
                <c:pt idx="474">
                  <c:v>1.4670103035575872</c:v>
                </c:pt>
                <c:pt idx="475">
                  <c:v>1.4346060726205374</c:v>
                </c:pt>
                <c:pt idx="476">
                  <c:v>1.4024175564427639</c:v>
                </c:pt>
                <c:pt idx="477">
                  <c:v>1.3710881391143599</c:v>
                </c:pt>
                <c:pt idx="478">
                  <c:v>1.352054719868635</c:v>
                </c:pt>
                <c:pt idx="479">
                  <c:v>1.3297355586854467</c:v>
                </c:pt>
                <c:pt idx="480">
                  <c:v>1.2989252112208172</c:v>
                </c:pt>
                <c:pt idx="481">
                  <c:v>1.2695942744604445</c:v>
                </c:pt>
                <c:pt idx="482">
                  <c:v>1.2514339344525074</c:v>
                </c:pt>
                <c:pt idx="483">
                  <c:v>1.2237093916977801</c:v>
                </c:pt>
                <c:pt idx="484">
                  <c:v>1.1961317977491006</c:v>
                </c:pt>
                <c:pt idx="485">
                  <c:v>1.169226038232642</c:v>
                </c:pt>
                <c:pt idx="486">
                  <c:v>1.9772446178945733</c:v>
                </c:pt>
                <c:pt idx="487">
                  <c:v>1.3155894780605659</c:v>
                </c:pt>
                <c:pt idx="488">
                  <c:v>1.2859592050951685</c:v>
                </c:pt>
                <c:pt idx="489">
                  <c:v>1.2563085082399321</c:v>
                </c:pt>
                <c:pt idx="490">
                  <c:v>1.2277741109575966</c:v>
                </c:pt>
                <c:pt idx="491">
                  <c:v>1.1998532524517358</c:v>
                </c:pt>
                <c:pt idx="492">
                  <c:v>1.1722791547632907</c:v>
                </c:pt>
                <c:pt idx="493">
                  <c:v>1.1452330306249854</c:v>
                </c:pt>
                <c:pt idx="494">
                  <c:v>1.1192439602533777</c:v>
                </c:pt>
                <c:pt idx="495">
                  <c:v>1.0935724195454357</c:v>
                </c:pt>
                <c:pt idx="496">
                  <c:v>1.0688912965881234</c:v>
                </c:pt>
                <c:pt idx="497">
                  <c:v>1.044241654797017</c:v>
                </c:pt>
                <c:pt idx="498">
                  <c:v>1.0205304600401814</c:v>
                </c:pt>
                <c:pt idx="499">
                  <c:v>1.0005025134471226</c:v>
                </c:pt>
                <c:pt idx="500">
                  <c:v>0.97725059261293201</c:v>
                </c:pt>
                <c:pt idx="501">
                  <c:v>0.95874941073709874</c:v>
                </c:pt>
                <c:pt idx="502">
                  <c:v>0.94997855305418633</c:v>
                </c:pt>
                <c:pt idx="503">
                  <c:v>0.94302381988002049</c:v>
                </c:pt>
                <c:pt idx="504">
                  <c:v>0.93643807538837942</c:v>
                </c:pt>
                <c:pt idx="505">
                  <c:v>0.92995649801432179</c:v>
                </c:pt>
                <c:pt idx="506">
                  <c:v>0.92353041935749558</c:v>
                </c:pt>
                <c:pt idx="507">
                  <c:v>0.9171506900199653</c:v>
                </c:pt>
                <c:pt idx="508">
                  <c:v>0.91081538723086319</c:v>
                </c:pt>
                <c:pt idx="509">
                  <c:v>0.90452391112298447</c:v>
                </c:pt>
                <c:pt idx="510">
                  <c:v>0.89827590539860791</c:v>
                </c:pt>
                <c:pt idx="511">
                  <c:v>0.89207105999312708</c:v>
                </c:pt>
                <c:pt idx="512">
                  <c:v>0.88590907498612892</c:v>
                </c:pt>
                <c:pt idx="513">
                  <c:v>0.87978965399190878</c:v>
                </c:pt>
                <c:pt idx="514">
                  <c:v>0.87371250293951608</c:v>
                </c:pt>
                <c:pt idx="515">
                  <c:v>0.86767732983819501</c:v>
                </c:pt>
                <c:pt idx="516">
                  <c:v>0.86168384472305704</c:v>
                </c:pt>
                <c:pt idx="517">
                  <c:v>0.85573175963378179</c:v>
                </c:pt>
                <c:pt idx="518">
                  <c:v>0.84982078859943477</c:v>
                </c:pt>
                <c:pt idx="519">
                  <c:v>0.84395064762448191</c:v>
                </c:pt>
                <c:pt idx="520">
                  <c:v>0.83812105467509912</c:v>
                </c:pt>
                <c:pt idx="521">
                  <c:v>0.83233172966561453</c:v>
                </c:pt>
                <c:pt idx="522">
                  <c:v>0.82658239444504955</c:v>
                </c:pt>
                <c:pt idx="523">
                  <c:v>1.4980782959373302</c:v>
                </c:pt>
                <c:pt idx="524">
                  <c:v>0.99859585622924285</c:v>
                </c:pt>
                <c:pt idx="525">
                  <c:v>0.97504102071302234</c:v>
                </c:pt>
                <c:pt idx="526">
                  <c:v>0.95287642434490527</c:v>
                </c:pt>
                <c:pt idx="527">
                  <c:v>0.93069857185129201</c:v>
                </c:pt>
                <c:pt idx="528">
                  <c:v>0.909261528387308</c:v>
                </c:pt>
                <c:pt idx="529">
                  <c:v>0.88804920416516309</c:v>
                </c:pt>
                <c:pt idx="530">
                  <c:v>0.89711003305873172</c:v>
                </c:pt>
                <c:pt idx="531">
                  <c:v>0.89933601540239672</c:v>
                </c:pt>
                <c:pt idx="532">
                  <c:v>0.88380228989656118</c:v>
                </c:pt>
                <c:pt idx="533">
                  <c:v>0.8628237677024525</c:v>
                </c:pt>
                <c:pt idx="534">
                  <c:v>0.84292842022401238</c:v>
                </c:pt>
                <c:pt idx="535">
                  <c:v>0.82299818374310274</c:v>
                </c:pt>
                <c:pt idx="536">
                  <c:v>0.80389688739109311</c:v>
                </c:pt>
                <c:pt idx="537">
                  <c:v>0.78458810100120924</c:v>
                </c:pt>
                <c:pt idx="538">
                  <c:v>0.7659197424491091</c:v>
                </c:pt>
                <c:pt idx="539">
                  <c:v>0.74762923159999772</c:v>
                </c:pt>
                <c:pt idx="540">
                  <c:v>0.73199017318656712</c:v>
                </c:pt>
                <c:pt idx="541">
                  <c:v>0.72501893740717704</c:v>
                </c:pt>
                <c:pt idx="542">
                  <c:v>0.71966076245623367</c:v>
                </c:pt>
                <c:pt idx="543">
                  <c:v>0.71462569635496842</c:v>
                </c:pt>
                <c:pt idx="544">
                  <c:v>0.70967771446292383</c:v>
                </c:pt>
                <c:pt idx="545">
                  <c:v>0.70477347311236749</c:v>
                </c:pt>
                <c:pt idx="546">
                  <c:v>0.69990485602294161</c:v>
                </c:pt>
                <c:pt idx="547">
                  <c:v>0.69507018853371527</c:v>
                </c:pt>
                <c:pt idx="548">
                  <c:v>0.69026897496268891</c:v>
                </c:pt>
                <c:pt idx="549">
                  <c:v>0.68550093647860344</c:v>
                </c:pt>
                <c:pt idx="550">
                  <c:v>0.68076583519504608</c:v>
                </c:pt>
                <c:pt idx="551">
                  <c:v>0.67606344200224922</c:v>
                </c:pt>
                <c:pt idx="552">
                  <c:v>0.67139353067716223</c:v>
                </c:pt>
                <c:pt idx="553">
                  <c:v>0.66675587679779547</c:v>
                </c:pt>
                <c:pt idx="554">
                  <c:v>0.66215025753594348</c:v>
                </c:pt>
                <c:pt idx="555">
                  <c:v>0.65757645161055667</c:v>
                </c:pt>
                <c:pt idx="556">
                  <c:v>0.65303423927054283</c:v>
                </c:pt>
                <c:pt idx="557">
                  <c:v>0.64852340228300676</c:v>
                </c:pt>
                <c:pt idx="558">
                  <c:v>0.64404372392254727</c:v>
                </c:pt>
                <c:pt idx="559">
                  <c:v>0.6395949889608038</c:v>
                </c:pt>
                <c:pt idx="560">
                  <c:v>0.66039004533840451</c:v>
                </c:pt>
                <c:pt idx="561">
                  <c:v>0.64217716579605499</c:v>
                </c:pt>
                <c:pt idx="562">
                  <c:v>0.62851421507819405</c:v>
                </c:pt>
                <c:pt idx="563">
                  <c:v>0.62248584467670875</c:v>
                </c:pt>
                <c:pt idx="564">
                  <c:v>0.61787761977403211</c:v>
                </c:pt>
                <c:pt idx="565">
                  <c:v>0.61355324522418886</c:v>
                </c:pt>
                <c:pt idx="566">
                  <c:v>0.60930481557904914</c:v>
                </c:pt>
                <c:pt idx="567">
                  <c:v>0.60509415530627964</c:v>
                </c:pt>
                <c:pt idx="568">
                  <c:v>0.60091412014591439</c:v>
                </c:pt>
                <c:pt idx="569">
                  <c:v>0.59745041619160821</c:v>
                </c:pt>
                <c:pt idx="570">
                  <c:v>0.6071223685406979</c:v>
                </c:pt>
                <c:pt idx="571">
                  <c:v>0.67986854092089466</c:v>
                </c:pt>
                <c:pt idx="572">
                  <c:v>0.82038364136813202</c:v>
                </c:pt>
                <c:pt idx="573">
                  <c:v>0.75067571712800585</c:v>
                </c:pt>
                <c:pt idx="574">
                  <c:v>0.72949897843298861</c:v>
                </c:pt>
                <c:pt idx="575">
                  <c:v>0.70833444248751287</c:v>
                </c:pt>
                <c:pt idx="576">
                  <c:v>0.68746591048417616</c:v>
                </c:pt>
                <c:pt idx="577">
                  <c:v>0.66729144719190103</c:v>
                </c:pt>
                <c:pt idx="578">
                  <c:v>0.64742250903705711</c:v>
                </c:pt>
                <c:pt idx="579">
                  <c:v>0.62763009232550426</c:v>
                </c:pt>
                <c:pt idx="580">
                  <c:v>0.60801140164690348</c:v>
                </c:pt>
                <c:pt idx="581">
                  <c:v>0.58781714830227616</c:v>
                </c:pt>
                <c:pt idx="582">
                  <c:v>0.56852459652857978</c:v>
                </c:pt>
                <c:pt idx="583">
                  <c:v>0.54876068838627567</c:v>
                </c:pt>
                <c:pt idx="584">
                  <c:v>0.54052134948612818</c:v>
                </c:pt>
                <c:pt idx="585">
                  <c:v>0.53460950987623712</c:v>
                </c:pt>
                <c:pt idx="586">
                  <c:v>0.53051847499337179</c:v>
                </c:pt>
                <c:pt idx="587">
                  <c:v>0.52678111388989268</c:v>
                </c:pt>
                <c:pt idx="588">
                  <c:v>0.55377944450046068</c:v>
                </c:pt>
                <c:pt idx="589">
                  <c:v>0.53371925057282077</c:v>
                </c:pt>
                <c:pt idx="590">
                  <c:v>0.52464918875297983</c:v>
                </c:pt>
                <c:pt idx="591">
                  <c:v>0.51395541879231155</c:v>
                </c:pt>
                <c:pt idx="592">
                  <c:v>0.50911277286281098</c:v>
                </c:pt>
                <c:pt idx="593">
                  <c:v>0.50535977907214247</c:v>
                </c:pt>
                <c:pt idx="594">
                  <c:v>0.50182580450093073</c:v>
                </c:pt>
                <c:pt idx="595">
                  <c:v>0.49903871874957306</c:v>
                </c:pt>
                <c:pt idx="596">
                  <c:v>0.49503336319856744</c:v>
                </c:pt>
                <c:pt idx="597">
                  <c:v>0.49151185960479932</c:v>
                </c:pt>
                <c:pt idx="598">
                  <c:v>0.48809808081795614</c:v>
                </c:pt>
                <c:pt idx="599">
                  <c:v>0.52467406603678857</c:v>
                </c:pt>
                <c:pt idx="600">
                  <c:v>0.5037357127929929</c:v>
                </c:pt>
                <c:pt idx="601">
                  <c:v>0.48302771164293923</c:v>
                </c:pt>
                <c:pt idx="602">
                  <c:v>0.47565712132066751</c:v>
                </c:pt>
                <c:pt idx="603">
                  <c:v>0.47163400572490766</c:v>
                </c:pt>
                <c:pt idx="604">
                  <c:v>0.46824135931866523</c:v>
                </c:pt>
                <c:pt idx="605">
                  <c:v>0.46498232985990889</c:v>
                </c:pt>
                <c:pt idx="606">
                  <c:v>0.46176595574269053</c:v>
                </c:pt>
                <c:pt idx="607">
                  <c:v>0.45857548140583992</c:v>
                </c:pt>
                <c:pt idx="608">
                  <c:v>0.45540771855140472</c:v>
                </c:pt>
                <c:pt idx="609">
                  <c:v>0.45226196012030251</c:v>
                </c:pt>
                <c:pt idx="610">
                  <c:v>0.44913795353274932</c:v>
                </c:pt>
                <c:pt idx="611">
                  <c:v>0.44603553014893543</c:v>
                </c:pt>
                <c:pt idx="612">
                  <c:v>0.44295453752092201</c:v>
                </c:pt>
                <c:pt idx="613">
                  <c:v>0.43989482700104821</c:v>
                </c:pt>
                <c:pt idx="614">
                  <c:v>0.43685625147069018</c:v>
                </c:pt>
                <c:pt idx="615">
                  <c:v>0.43383866491926892</c:v>
                </c:pt>
                <c:pt idx="616">
                  <c:v>0.43084192236156077</c:v>
                </c:pt>
                <c:pt idx="617">
                  <c:v>0.42786587981689778</c:v>
                </c:pt>
                <c:pt idx="618">
                  <c:v>0.42491039429971955</c:v>
                </c:pt>
                <c:pt idx="619">
                  <c:v>0.42197532381224223</c:v>
                </c:pt>
                <c:pt idx="620">
                  <c:v>0.41906052733755073</c:v>
                </c:pt>
                <c:pt idx="621">
                  <c:v>0.41616586483280832</c:v>
                </c:pt>
                <c:pt idx="622">
                  <c:v>0.41329119722252583</c:v>
                </c:pt>
                <c:pt idx="623">
                  <c:v>0.4104363863918784</c:v>
                </c:pt>
                <c:pt idx="624">
                  <c:v>0.4076012951800701</c:v>
                </c:pt>
                <c:pt idx="625">
                  <c:v>0.40478578737374377</c:v>
                </c:pt>
                <c:pt idx="626">
                  <c:v>0.40198972770043656</c:v>
                </c:pt>
                <c:pt idx="627">
                  <c:v>0.3992129818220812</c:v>
                </c:pt>
                <c:pt idx="628">
                  <c:v>0.39817335647402569</c:v>
                </c:pt>
                <c:pt idx="629">
                  <c:v>0.39403097357690997</c:v>
                </c:pt>
                <c:pt idx="630">
                  <c:v>0.3910547168080189</c:v>
                </c:pt>
                <c:pt idx="631">
                  <c:v>0.38830697928062563</c:v>
                </c:pt>
                <c:pt idx="632">
                  <c:v>0.3856162412686569</c:v>
                </c:pt>
                <c:pt idx="633">
                  <c:v>0.38295104029061139</c:v>
                </c:pt>
                <c:pt idx="634">
                  <c:v>0.38030551994054412</c:v>
                </c:pt>
                <c:pt idx="635">
                  <c:v>0.377678505851825</c:v>
                </c:pt>
                <c:pt idx="636">
                  <c:v>0.37506968034732746</c:v>
                </c:pt>
                <c:pt idx="637">
                  <c:v>0.38616438643544532</c:v>
                </c:pt>
                <c:pt idx="638">
                  <c:v>0.43990817286977468</c:v>
                </c:pt>
                <c:pt idx="639">
                  <c:v>0.41535032072969941</c:v>
                </c:pt>
                <c:pt idx="640">
                  <c:v>0.39149969294290121</c:v>
                </c:pt>
                <c:pt idx="641">
                  <c:v>0.36764128512208488</c:v>
                </c:pt>
                <c:pt idx="642">
                  <c:v>0.36076858297737158</c:v>
                </c:pt>
                <c:pt idx="643">
                  <c:v>0.35748437078284001</c:v>
                </c:pt>
                <c:pt idx="644">
                  <c:v>0.35487021509683803</c:v>
                </c:pt>
                <c:pt idx="645">
                  <c:v>0.35239246941990177</c:v>
                </c:pt>
                <c:pt idx="646">
                  <c:v>0.34995347609704808</c:v>
                </c:pt>
                <c:pt idx="647">
                  <c:v>0.34753528587849114</c:v>
                </c:pt>
                <c:pt idx="648">
                  <c:v>0.34513452251189891</c:v>
                </c:pt>
                <c:pt idx="649">
                  <c:v>0.34275047464360953</c:v>
                </c:pt>
                <c:pt idx="650">
                  <c:v>0.3403829187683633</c:v>
                </c:pt>
                <c:pt idx="651">
                  <c:v>0.3380317212151791</c:v>
                </c:pt>
                <c:pt idx="652">
                  <c:v>0.33569676537771553</c:v>
                </c:pt>
                <c:pt idx="653">
                  <c:v>0.36335590819194996</c:v>
                </c:pt>
                <c:pt idx="654">
                  <c:v>0.34358609790423972</c:v>
                </c:pt>
                <c:pt idx="655">
                  <c:v>0.45825072512285081</c:v>
                </c:pt>
                <c:pt idx="656">
                  <c:v>0.45777648034404667</c:v>
                </c:pt>
                <c:pt idx="657">
                  <c:v>2.958774036102525</c:v>
                </c:pt>
                <c:pt idx="658">
                  <c:v>0.77447651661375294</c:v>
                </c:pt>
                <c:pt idx="659">
                  <c:v>1.5903364880124857</c:v>
                </c:pt>
                <c:pt idx="660">
                  <c:v>0.90357527224549561</c:v>
                </c:pt>
                <c:pt idx="661">
                  <c:v>0.86479793847905362</c:v>
                </c:pt>
                <c:pt idx="662">
                  <c:v>1.1217064512790345</c:v>
                </c:pt>
                <c:pt idx="663">
                  <c:v>0.98631210439262074</c:v>
                </c:pt>
                <c:pt idx="664">
                  <c:v>0.94425274982282636</c:v>
                </c:pt>
                <c:pt idx="665">
                  <c:v>0.94631903537354534</c:v>
                </c:pt>
                <c:pt idx="666">
                  <c:v>0.95992106556896706</c:v>
                </c:pt>
                <c:pt idx="667">
                  <c:v>0.95081832246901155</c:v>
                </c:pt>
                <c:pt idx="668">
                  <c:v>1.0263617033063002</c:v>
                </c:pt>
                <c:pt idx="669">
                  <c:v>0.99646004273300459</c:v>
                </c:pt>
                <c:pt idx="670">
                  <c:v>0.95813211341281823</c:v>
                </c:pt>
                <c:pt idx="671">
                  <c:v>0.93922693650384903</c:v>
                </c:pt>
                <c:pt idx="672">
                  <c:v>0.89696212367262307</c:v>
                </c:pt>
                <c:pt idx="673">
                  <c:v>0.89987368292018988</c:v>
                </c:pt>
                <c:pt idx="674">
                  <c:v>0.85922849651946498</c:v>
                </c:pt>
                <c:pt idx="675">
                  <c:v>0.82695122211260674</c:v>
                </c:pt>
                <c:pt idx="676">
                  <c:v>0.82648722374074557</c:v>
                </c:pt>
                <c:pt idx="677">
                  <c:v>0.78795251721734427</c:v>
                </c:pt>
                <c:pt idx="678">
                  <c:v>0.79559618309902369</c:v>
                </c:pt>
                <c:pt idx="679">
                  <c:v>0.77644291567032175</c:v>
                </c:pt>
                <c:pt idx="680">
                  <c:v>0.7409455440193139</c:v>
                </c:pt>
                <c:pt idx="681">
                  <c:v>0.73918706291147007</c:v>
                </c:pt>
                <c:pt idx="682">
                  <c:v>0.70306328952433073</c:v>
                </c:pt>
                <c:pt idx="683">
                  <c:v>0.67449291046569682</c:v>
                </c:pt>
                <c:pt idx="684">
                  <c:v>0.64013327029938449</c:v>
                </c:pt>
                <c:pt idx="685">
                  <c:v>0.60741837761169948</c:v>
                </c:pt>
                <c:pt idx="686">
                  <c:v>0.57478122650768859</c:v>
                </c:pt>
                <c:pt idx="687">
                  <c:v>0.58339162733667638</c:v>
                </c:pt>
                <c:pt idx="688">
                  <c:v>0.56090383155693035</c:v>
                </c:pt>
                <c:pt idx="689">
                  <c:v>1.5390128615380583</c:v>
                </c:pt>
                <c:pt idx="690">
                  <c:v>1.1200596885466225</c:v>
                </c:pt>
                <c:pt idx="691">
                  <c:v>0.83648454142862549</c:v>
                </c:pt>
                <c:pt idx="692">
                  <c:v>0.80629163913977786</c:v>
                </c:pt>
                <c:pt idx="693">
                  <c:v>0.83171529678436407</c:v>
                </c:pt>
                <c:pt idx="694">
                  <c:v>1.8212116350356466</c:v>
                </c:pt>
                <c:pt idx="695">
                  <c:v>1.1156035375043134</c:v>
                </c:pt>
                <c:pt idx="696">
                  <c:v>1.0097122432614818</c:v>
                </c:pt>
                <c:pt idx="697">
                  <c:v>0.96305585856194709</c:v>
                </c:pt>
                <c:pt idx="698">
                  <c:v>0.91908019416077646</c:v>
                </c:pt>
                <c:pt idx="699">
                  <c:v>1.1017531189498482</c:v>
                </c:pt>
                <c:pt idx="700">
                  <c:v>1.7738048666018782</c:v>
                </c:pt>
                <c:pt idx="701">
                  <c:v>1.0528277263740959</c:v>
                </c:pt>
                <c:pt idx="702">
                  <c:v>1.005792653878141</c:v>
                </c:pt>
                <c:pt idx="703">
                  <c:v>0.96146372481467934</c:v>
                </c:pt>
                <c:pt idx="704">
                  <c:v>0.91943174575955422</c:v>
                </c:pt>
                <c:pt idx="705">
                  <c:v>0.87938970894317392</c:v>
                </c:pt>
                <c:pt idx="706">
                  <c:v>0.8405378428848278</c:v>
                </c:pt>
                <c:pt idx="707">
                  <c:v>0.80216269233198689</c:v>
                </c:pt>
                <c:pt idx="708">
                  <c:v>0.76493496040935027</c:v>
                </c:pt>
                <c:pt idx="709">
                  <c:v>0.72874499686478122</c:v>
                </c:pt>
                <c:pt idx="710">
                  <c:v>0.6933364486218665</c:v>
                </c:pt>
                <c:pt idx="711">
                  <c:v>0.66074452409120699</c:v>
                </c:pt>
                <c:pt idx="712">
                  <c:v>0.62727037853845313</c:v>
                </c:pt>
                <c:pt idx="713">
                  <c:v>0.59388272063762249</c:v>
                </c:pt>
                <c:pt idx="714">
                  <c:v>0.56299662845504472</c:v>
                </c:pt>
                <c:pt idx="715">
                  <c:v>0.53148917989231648</c:v>
                </c:pt>
                <c:pt idx="716">
                  <c:v>0.50113961769250059</c:v>
                </c:pt>
                <c:pt idx="717">
                  <c:v>0.54261122493101965</c:v>
                </c:pt>
                <c:pt idx="718">
                  <c:v>0.51790683853387265</c:v>
                </c:pt>
                <c:pt idx="719">
                  <c:v>0.48737738137442543</c:v>
                </c:pt>
                <c:pt idx="720">
                  <c:v>0.71570621751488306</c:v>
                </c:pt>
                <c:pt idx="721">
                  <c:v>0.59158396669822377</c:v>
                </c:pt>
                <c:pt idx="722">
                  <c:v>0.57021585869358993</c:v>
                </c:pt>
                <c:pt idx="723">
                  <c:v>2.3369697426695537</c:v>
                </c:pt>
                <c:pt idx="724">
                  <c:v>0.77009153684581211</c:v>
                </c:pt>
                <c:pt idx="725">
                  <c:v>0.73305553008537205</c:v>
                </c:pt>
                <c:pt idx="726">
                  <c:v>1.8792185137603989</c:v>
                </c:pt>
                <c:pt idx="727">
                  <c:v>0.92237073005681092</c:v>
                </c:pt>
                <c:pt idx="728">
                  <c:v>0.88010789712967497</c:v>
                </c:pt>
                <c:pt idx="729">
                  <c:v>4.1859786620481483</c:v>
                </c:pt>
                <c:pt idx="730">
                  <c:v>1.1030470756994404</c:v>
                </c:pt>
                <c:pt idx="731">
                  <c:v>1.1011562534479926</c:v>
                </c:pt>
                <c:pt idx="732">
                  <c:v>1.1551389431249397</c:v>
                </c:pt>
                <c:pt idx="733">
                  <c:v>1.130658485808377</c:v>
                </c:pt>
                <c:pt idx="734">
                  <c:v>1.1383510830027079</c:v>
                </c:pt>
                <c:pt idx="735">
                  <c:v>1.1348601994162801</c:v>
                </c:pt>
              </c:numCache>
            </c:numRef>
          </c:yVal>
          <c:smooth val="0"/>
          <c:extLst>
            <c:ext xmlns:c16="http://schemas.microsoft.com/office/drawing/2014/chart" uri="{C3380CC4-5D6E-409C-BE32-E72D297353CC}">
              <c16:uniqueId val="{00000003-83D0-EB43-AB43-DC861DD737FB}"/>
            </c:ext>
          </c:extLst>
        </c:ser>
        <c:dLbls>
          <c:showLegendKey val="0"/>
          <c:showVal val="0"/>
          <c:showCatName val="0"/>
          <c:showSerName val="0"/>
          <c:showPercent val="0"/>
          <c:showBubbleSize val="0"/>
        </c:dLbls>
        <c:axId val="809718511"/>
        <c:axId val="809720159"/>
      </c:scatterChart>
      <c:valAx>
        <c:axId val="809718511"/>
        <c:scaling>
          <c:orientation val="minMax"/>
          <c:max val="73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Días</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20159"/>
        <c:crosses val="autoZero"/>
        <c:crossBetween val="midCat"/>
      </c:valAx>
      <c:valAx>
        <c:axId val="8097201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Caudal (mm)</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title>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1851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100" b="0" i="0">
          <a:latin typeface="Gill Sans" panose="020B0502020104020203" pitchFamily="34" charset="-79"/>
          <a:cs typeface="Gill Sans" panose="020B0502020104020203" pitchFamily="34" charset="-79"/>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sz="2000"/>
              <a:t>Comparación de carga de sedimentos entre escenarios</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title>
    <c:autoTitleDeleted val="0"/>
    <c:plotArea>
      <c:layout/>
      <c:scatterChart>
        <c:scatterStyle val="lineMarker"/>
        <c:varyColors val="0"/>
        <c:ser>
          <c:idx val="0"/>
          <c:order val="0"/>
          <c:tx>
            <c:strRef>
              <c:f>Escenarios!$D$5</c:f>
              <c:strCache>
                <c:ptCount val="1"/>
                <c:pt idx="0">
                  <c:v>Línea base</c:v>
                </c:pt>
              </c:strCache>
            </c:strRef>
          </c:tx>
          <c:spPr>
            <a:ln w="12700" cap="rnd">
              <a:solidFill>
                <a:schemeClr val="accent1"/>
              </a:solidFill>
              <a:round/>
            </a:ln>
            <a:effectLst/>
          </c:spPr>
          <c:marker>
            <c:symbol val="none"/>
          </c:marker>
          <c:xVal>
            <c:strRef>
              <c:f>Cálculos!$C:$C</c:f>
              <c:strCache>
                <c:ptCount val="736"/>
                <c:pt idx="2">
                  <c:v>Línea base</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Cálculos!$O:$O</c:f>
              <c:numCache>
                <c:formatCode>0.0000</c:formatCode>
                <c:ptCount val="1048576"/>
                <c:pt idx="4" formatCode="General">
                  <c:v>0</c:v>
                </c:pt>
                <c:pt idx="6">
                  <c:v>0.11315778579281756</c:v>
                </c:pt>
                <c:pt idx="7">
                  <c:v>0</c:v>
                </c:pt>
                <c:pt idx="8">
                  <c:v>4.6377870444832305E-2</c:v>
                </c:pt>
                <c:pt idx="9">
                  <c:v>0</c:v>
                </c:pt>
                <c:pt idx="10">
                  <c:v>7.6250993840971185E-3</c:v>
                </c:pt>
                <c:pt idx="11">
                  <c:v>6.5346723055672379E-2</c:v>
                </c:pt>
                <c:pt idx="12">
                  <c:v>0</c:v>
                </c:pt>
                <c:pt idx="13">
                  <c:v>0</c:v>
                </c:pt>
                <c:pt idx="14">
                  <c:v>0</c:v>
                </c:pt>
                <c:pt idx="15">
                  <c:v>0</c:v>
                </c:pt>
                <c:pt idx="16">
                  <c:v>0</c:v>
                </c:pt>
                <c:pt idx="17">
                  <c:v>7.3579240557037684E-2</c:v>
                </c:pt>
                <c:pt idx="18">
                  <c:v>0</c:v>
                </c:pt>
                <c:pt idx="19">
                  <c:v>0</c:v>
                </c:pt>
                <c:pt idx="20">
                  <c:v>0</c:v>
                </c:pt>
                <c:pt idx="21">
                  <c:v>0</c:v>
                </c:pt>
                <c:pt idx="22">
                  <c:v>5.3175938280450238E-3</c:v>
                </c:pt>
                <c:pt idx="23">
                  <c:v>0</c:v>
                </c:pt>
                <c:pt idx="24">
                  <c:v>3.3334599090098895E-3</c:v>
                </c:pt>
                <c:pt idx="25">
                  <c:v>2.9752066922592268E-4</c:v>
                </c:pt>
                <c:pt idx="26">
                  <c:v>1.0430960728330112E-3</c:v>
                </c:pt>
                <c:pt idx="27">
                  <c:v>0</c:v>
                </c:pt>
                <c:pt idx="28">
                  <c:v>0.10578947813179872</c:v>
                </c:pt>
                <c:pt idx="29">
                  <c:v>0</c:v>
                </c:pt>
                <c:pt idx="30">
                  <c:v>0</c:v>
                </c:pt>
                <c:pt idx="31">
                  <c:v>4.7050314356446546E-5</c:v>
                </c:pt>
                <c:pt idx="32">
                  <c:v>0</c:v>
                </c:pt>
                <c:pt idx="33">
                  <c:v>0</c:v>
                </c:pt>
                <c:pt idx="34">
                  <c:v>0</c:v>
                </c:pt>
                <c:pt idx="35">
                  <c:v>3.8305440045201635E-4</c:v>
                </c:pt>
                <c:pt idx="36">
                  <c:v>0</c:v>
                </c:pt>
                <c:pt idx="37">
                  <c:v>0</c:v>
                </c:pt>
                <c:pt idx="38">
                  <c:v>0</c:v>
                </c:pt>
                <c:pt idx="39">
                  <c:v>0</c:v>
                </c:pt>
                <c:pt idx="40">
                  <c:v>8.6390814224520989E-7</c:v>
                </c:pt>
                <c:pt idx="41">
                  <c:v>0</c:v>
                </c:pt>
                <c:pt idx="42">
                  <c:v>0</c:v>
                </c:pt>
                <c:pt idx="43">
                  <c:v>2.8251958056028571E-2</c:v>
                </c:pt>
                <c:pt idx="44">
                  <c:v>0</c:v>
                </c:pt>
                <c:pt idx="45">
                  <c:v>0</c:v>
                </c:pt>
                <c:pt idx="46">
                  <c:v>0.14814348167527316</c:v>
                </c:pt>
                <c:pt idx="47">
                  <c:v>0</c:v>
                </c:pt>
                <c:pt idx="48">
                  <c:v>0</c:v>
                </c:pt>
                <c:pt idx="49">
                  <c:v>0</c:v>
                </c:pt>
                <c:pt idx="50">
                  <c:v>0</c:v>
                </c:pt>
                <c:pt idx="51">
                  <c:v>0</c:v>
                </c:pt>
                <c:pt idx="52">
                  <c:v>7.9424047311805912E-2</c:v>
                </c:pt>
                <c:pt idx="53">
                  <c:v>0</c:v>
                </c:pt>
                <c:pt idx="54">
                  <c:v>2.1270560849275675E-2</c:v>
                </c:pt>
                <c:pt idx="55">
                  <c:v>0</c:v>
                </c:pt>
                <c:pt idx="56">
                  <c:v>0.20278523036597587</c:v>
                </c:pt>
                <c:pt idx="57">
                  <c:v>1.8831542056544016E-2</c:v>
                </c:pt>
                <c:pt idx="58">
                  <c:v>1.6613186348809715E-3</c:v>
                </c:pt>
                <c:pt idx="59">
                  <c:v>0.32083202677760003</c:v>
                </c:pt>
                <c:pt idx="60">
                  <c:v>5.8437915405333786E-3</c:v>
                </c:pt>
                <c:pt idx="61">
                  <c:v>0</c:v>
                </c:pt>
                <c:pt idx="62">
                  <c:v>0</c:v>
                </c:pt>
                <c:pt idx="63">
                  <c:v>0</c:v>
                </c:pt>
                <c:pt idx="64">
                  <c:v>0</c:v>
                </c:pt>
                <c:pt idx="65">
                  <c:v>0</c:v>
                </c:pt>
                <c:pt idx="66">
                  <c:v>2.8981567482334985E-6</c:v>
                </c:pt>
                <c:pt idx="67">
                  <c:v>0</c:v>
                </c:pt>
                <c:pt idx="68">
                  <c:v>0</c:v>
                </c:pt>
                <c:pt idx="69">
                  <c:v>0</c:v>
                </c:pt>
                <c:pt idx="70">
                  <c:v>7.2857385820484111E-4</c:v>
                </c:pt>
                <c:pt idx="71">
                  <c:v>0</c:v>
                </c:pt>
                <c:pt idx="72">
                  <c:v>0.60162548829302276</c:v>
                </c:pt>
                <c:pt idx="73">
                  <c:v>0</c:v>
                </c:pt>
                <c:pt idx="74">
                  <c:v>2.5303399452709235E-2</c:v>
                </c:pt>
                <c:pt idx="75">
                  <c:v>4.8273678427949806E-4</c:v>
                </c:pt>
                <c:pt idx="76">
                  <c:v>0.11315778579281756</c:v>
                </c:pt>
                <c:pt idx="77">
                  <c:v>4.5882874013511545E-3</c:v>
                </c:pt>
                <c:pt idx="78">
                  <c:v>2.8981567482334985E-6</c:v>
                </c:pt>
                <c:pt idx="79">
                  <c:v>5.9757403946011705E-4</c:v>
                </c:pt>
                <c:pt idx="80">
                  <c:v>8.2455739929707228E-2</c:v>
                </c:pt>
                <c:pt idx="81">
                  <c:v>0</c:v>
                </c:pt>
                <c:pt idx="82">
                  <c:v>0</c:v>
                </c:pt>
                <c:pt idx="83">
                  <c:v>0</c:v>
                </c:pt>
                <c:pt idx="84">
                  <c:v>1.1051186982606139E-5</c:v>
                </c:pt>
                <c:pt idx="85">
                  <c:v>0</c:v>
                </c:pt>
                <c:pt idx="86">
                  <c:v>0</c:v>
                </c:pt>
                <c:pt idx="87">
                  <c:v>0</c:v>
                </c:pt>
                <c:pt idx="88">
                  <c:v>0</c:v>
                </c:pt>
                <c:pt idx="89">
                  <c:v>0</c:v>
                </c:pt>
                <c:pt idx="90">
                  <c:v>0</c:v>
                </c:pt>
                <c:pt idx="91">
                  <c:v>0</c:v>
                </c:pt>
                <c:pt idx="92">
                  <c:v>1.6583692859284696E-2</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6.2542629181475971E-6</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2.1270560849275675E-2</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1.6050742858327655E-2</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3.3858176813731717E-4</c:v>
                </c:pt>
                <c:pt idx="207">
                  <c:v>1.5451330691349336E-3</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8.6390814224520989E-7</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1.3900404253315733E-4</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1.133404593212933E-3</c:v>
                </c:pt>
                <c:pt idx="291">
                  <c:v>8.6390814224520989E-7</c:v>
                </c:pt>
                <c:pt idx="292">
                  <c:v>0.1112856851740263</c:v>
                </c:pt>
                <c:pt idx="293">
                  <c:v>7.6835639640680854E-5</c:v>
                </c:pt>
                <c:pt idx="294">
                  <c:v>2.1911038485869089E-2</c:v>
                </c:pt>
                <c:pt idx="295">
                  <c:v>0</c:v>
                </c:pt>
                <c:pt idx="296">
                  <c:v>0</c:v>
                </c:pt>
                <c:pt idx="297">
                  <c:v>4.360691559502217E-3</c:v>
                </c:pt>
                <c:pt idx="298">
                  <c:v>2.8981567482334985E-6</c:v>
                </c:pt>
                <c:pt idx="299">
                  <c:v>0</c:v>
                </c:pt>
                <c:pt idx="300">
                  <c:v>0</c:v>
                </c:pt>
                <c:pt idx="301">
                  <c:v>3.33375265812734E-8</c:v>
                </c:pt>
                <c:pt idx="302">
                  <c:v>0</c:v>
                </c:pt>
                <c:pt idx="303">
                  <c:v>7.2857385820484111E-4</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2.8251958056028571E-2</c:v>
                </c:pt>
                <c:pt idx="325">
                  <c:v>7.3063895641022206E-3</c:v>
                </c:pt>
                <c:pt idx="326">
                  <c:v>0</c:v>
                </c:pt>
                <c:pt idx="327">
                  <c:v>0</c:v>
                </c:pt>
                <c:pt idx="328">
                  <c:v>1.7408609251471745E-5</c:v>
                </c:pt>
                <c:pt idx="329">
                  <c:v>2.9022615101540875E-2</c:v>
                </c:pt>
                <c:pt idx="330">
                  <c:v>1.7830572743258658E-3</c:v>
                </c:pt>
                <c:pt idx="331">
                  <c:v>0</c:v>
                </c:pt>
                <c:pt idx="332">
                  <c:v>0</c:v>
                </c:pt>
                <c:pt idx="333">
                  <c:v>0</c:v>
                </c:pt>
                <c:pt idx="334">
                  <c:v>2.8012586857071517E-3</c:v>
                </c:pt>
                <c:pt idx="335">
                  <c:v>2.3229651696023163E-2</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6.0859045052466513E-5</c:v>
                </c:pt>
                <c:pt idx="353">
                  <c:v>0</c:v>
                </c:pt>
                <c:pt idx="354">
                  <c:v>0</c:v>
                </c:pt>
                <c:pt idx="355">
                  <c:v>3.5245522802650454E-3</c:v>
                </c:pt>
                <c:pt idx="356">
                  <c:v>0</c:v>
                </c:pt>
                <c:pt idx="357">
                  <c:v>0</c:v>
                </c:pt>
                <c:pt idx="358">
                  <c:v>6.6674991814166126E-2</c:v>
                </c:pt>
                <c:pt idx="359">
                  <c:v>0</c:v>
                </c:pt>
                <c:pt idx="360">
                  <c:v>0</c:v>
                </c:pt>
                <c:pt idx="361">
                  <c:v>3.5687625165563952E-2</c:v>
                </c:pt>
                <c:pt idx="362">
                  <c:v>0</c:v>
                </c:pt>
                <c:pt idx="363">
                  <c:v>0</c:v>
                </c:pt>
                <c:pt idx="364">
                  <c:v>0.17658789583630044</c:v>
                </c:pt>
                <c:pt idx="365">
                  <c:v>2.5446873742395757E-5</c:v>
                </c:pt>
                <c:pt idx="366">
                  <c:v>0</c:v>
                </c:pt>
                <c:pt idx="367">
                  <c:v>1.133404593212933E-3</c:v>
                </c:pt>
                <c:pt idx="368">
                  <c:v>3.528693596359174E-5</c:v>
                </c:pt>
                <c:pt idx="369">
                  <c:v>6.0859045052466513E-5</c:v>
                </c:pt>
                <c:pt idx="370">
                  <c:v>0</c:v>
                </c:pt>
                <c:pt idx="371">
                  <c:v>0.11315778579281756</c:v>
                </c:pt>
                <c:pt idx="372">
                  <c:v>0</c:v>
                </c:pt>
                <c:pt idx="373">
                  <c:v>4.6377870444832305E-2</c:v>
                </c:pt>
                <c:pt idx="374">
                  <c:v>0</c:v>
                </c:pt>
                <c:pt idx="375">
                  <c:v>7.6250993840971185E-3</c:v>
                </c:pt>
                <c:pt idx="376">
                  <c:v>6.5346723055672379E-2</c:v>
                </c:pt>
                <c:pt idx="377">
                  <c:v>0</c:v>
                </c:pt>
                <c:pt idx="378">
                  <c:v>0</c:v>
                </c:pt>
                <c:pt idx="379">
                  <c:v>0</c:v>
                </c:pt>
                <c:pt idx="380">
                  <c:v>0</c:v>
                </c:pt>
                <c:pt idx="381">
                  <c:v>0</c:v>
                </c:pt>
                <c:pt idx="382">
                  <c:v>7.3579240557037684E-2</c:v>
                </c:pt>
                <c:pt idx="383">
                  <c:v>0</c:v>
                </c:pt>
                <c:pt idx="384">
                  <c:v>0</c:v>
                </c:pt>
                <c:pt idx="385">
                  <c:v>0</c:v>
                </c:pt>
                <c:pt idx="386">
                  <c:v>0</c:v>
                </c:pt>
                <c:pt idx="387">
                  <c:v>5.3175938280450238E-3</c:v>
                </c:pt>
                <c:pt idx="388">
                  <c:v>0</c:v>
                </c:pt>
                <c:pt idx="389">
                  <c:v>3.3334599090098895E-3</c:v>
                </c:pt>
                <c:pt idx="390">
                  <c:v>2.9752066922592268E-4</c:v>
                </c:pt>
                <c:pt idx="391">
                  <c:v>1.0430960728330112E-3</c:v>
                </c:pt>
                <c:pt idx="392">
                  <c:v>0</c:v>
                </c:pt>
                <c:pt idx="393">
                  <c:v>0.10578947813179872</c:v>
                </c:pt>
                <c:pt idx="394">
                  <c:v>0</c:v>
                </c:pt>
                <c:pt idx="395">
                  <c:v>0</c:v>
                </c:pt>
                <c:pt idx="396">
                  <c:v>4.7050314356446546E-5</c:v>
                </c:pt>
                <c:pt idx="397">
                  <c:v>0</c:v>
                </c:pt>
                <c:pt idx="398">
                  <c:v>0</c:v>
                </c:pt>
                <c:pt idx="399">
                  <c:v>0</c:v>
                </c:pt>
                <c:pt idx="400">
                  <c:v>3.8305440045201635E-4</c:v>
                </c:pt>
                <c:pt idx="401">
                  <c:v>0</c:v>
                </c:pt>
                <c:pt idx="402">
                  <c:v>0</c:v>
                </c:pt>
                <c:pt idx="403">
                  <c:v>0</c:v>
                </c:pt>
                <c:pt idx="404">
                  <c:v>0</c:v>
                </c:pt>
                <c:pt idx="405">
                  <c:v>8.6390814224520989E-7</c:v>
                </c:pt>
                <c:pt idx="406">
                  <c:v>0</c:v>
                </c:pt>
                <c:pt idx="407">
                  <c:v>0</c:v>
                </c:pt>
                <c:pt idx="408">
                  <c:v>2.8251958056028571E-2</c:v>
                </c:pt>
                <c:pt idx="409">
                  <c:v>0</c:v>
                </c:pt>
                <c:pt idx="410">
                  <c:v>0</c:v>
                </c:pt>
                <c:pt idx="411">
                  <c:v>0.14814348167527316</c:v>
                </c:pt>
                <c:pt idx="412">
                  <c:v>0</c:v>
                </c:pt>
                <c:pt idx="413">
                  <c:v>0</c:v>
                </c:pt>
                <c:pt idx="414">
                  <c:v>0</c:v>
                </c:pt>
                <c:pt idx="415">
                  <c:v>0</c:v>
                </c:pt>
                <c:pt idx="416">
                  <c:v>0</c:v>
                </c:pt>
                <c:pt idx="417">
                  <c:v>7.9424047311805912E-2</c:v>
                </c:pt>
                <c:pt idx="418">
                  <c:v>0</c:v>
                </c:pt>
                <c:pt idx="419">
                  <c:v>2.1270560849275675E-2</c:v>
                </c:pt>
                <c:pt idx="420">
                  <c:v>0</c:v>
                </c:pt>
                <c:pt idx="421">
                  <c:v>0.20278523036597587</c:v>
                </c:pt>
                <c:pt idx="422">
                  <c:v>1.8831542056544016E-2</c:v>
                </c:pt>
                <c:pt idx="423">
                  <c:v>1.6613186348809715E-3</c:v>
                </c:pt>
                <c:pt idx="424">
                  <c:v>0.32083202677760003</c:v>
                </c:pt>
                <c:pt idx="425">
                  <c:v>5.8437915405333786E-3</c:v>
                </c:pt>
                <c:pt idx="426">
                  <c:v>0</c:v>
                </c:pt>
                <c:pt idx="427">
                  <c:v>0</c:v>
                </c:pt>
                <c:pt idx="428">
                  <c:v>0</c:v>
                </c:pt>
                <c:pt idx="429">
                  <c:v>0</c:v>
                </c:pt>
                <c:pt idx="430">
                  <c:v>0</c:v>
                </c:pt>
                <c:pt idx="431">
                  <c:v>2.8981567482334985E-6</c:v>
                </c:pt>
                <c:pt idx="432">
                  <c:v>0</c:v>
                </c:pt>
                <c:pt idx="433">
                  <c:v>0</c:v>
                </c:pt>
                <c:pt idx="434">
                  <c:v>0</c:v>
                </c:pt>
                <c:pt idx="435">
                  <c:v>7.2857385820484111E-4</c:v>
                </c:pt>
                <c:pt idx="436">
                  <c:v>0</c:v>
                </c:pt>
                <c:pt idx="437">
                  <c:v>0.60162548829302276</c:v>
                </c:pt>
                <c:pt idx="438">
                  <c:v>0</c:v>
                </c:pt>
                <c:pt idx="439">
                  <c:v>2.5303399452709235E-2</c:v>
                </c:pt>
                <c:pt idx="440">
                  <c:v>4.8273678427949806E-4</c:v>
                </c:pt>
                <c:pt idx="441">
                  <c:v>0.11315778579281756</c:v>
                </c:pt>
                <c:pt idx="442">
                  <c:v>4.5882874013511545E-3</c:v>
                </c:pt>
                <c:pt idx="443">
                  <c:v>2.8981567482334985E-6</c:v>
                </c:pt>
                <c:pt idx="444">
                  <c:v>5.9757403946011705E-4</c:v>
                </c:pt>
                <c:pt idx="445">
                  <c:v>8.2455739929707228E-2</c:v>
                </c:pt>
                <c:pt idx="446">
                  <c:v>0</c:v>
                </c:pt>
                <c:pt idx="447">
                  <c:v>0</c:v>
                </c:pt>
                <c:pt idx="448">
                  <c:v>0</c:v>
                </c:pt>
                <c:pt idx="449">
                  <c:v>1.1051186982606139E-5</c:v>
                </c:pt>
                <c:pt idx="450">
                  <c:v>0</c:v>
                </c:pt>
                <c:pt idx="451">
                  <c:v>0</c:v>
                </c:pt>
                <c:pt idx="452">
                  <c:v>0</c:v>
                </c:pt>
                <c:pt idx="453">
                  <c:v>0</c:v>
                </c:pt>
                <c:pt idx="454">
                  <c:v>0</c:v>
                </c:pt>
                <c:pt idx="455">
                  <c:v>0</c:v>
                </c:pt>
                <c:pt idx="456">
                  <c:v>0</c:v>
                </c:pt>
                <c:pt idx="457">
                  <c:v>1.6583692859284696E-2</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6.2542629181475971E-6</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2.1270560849275675E-2</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1.6050742858327655E-2</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3.3858176813731717E-4</c:v>
                </c:pt>
                <c:pt idx="572">
                  <c:v>1.5451330691349336E-3</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8.6390814224520989E-7</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1.3900404253315733E-4</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1.133404593212933E-3</c:v>
                </c:pt>
                <c:pt idx="656">
                  <c:v>8.6390814224520989E-7</c:v>
                </c:pt>
                <c:pt idx="657">
                  <c:v>0.1112856851740263</c:v>
                </c:pt>
                <c:pt idx="658">
                  <c:v>7.6835639640680854E-5</c:v>
                </c:pt>
                <c:pt idx="659">
                  <c:v>2.1911038485869089E-2</c:v>
                </c:pt>
                <c:pt idx="660">
                  <c:v>0</c:v>
                </c:pt>
                <c:pt idx="661">
                  <c:v>0</c:v>
                </c:pt>
                <c:pt idx="662">
                  <c:v>4.360691559502217E-3</c:v>
                </c:pt>
                <c:pt idx="663">
                  <c:v>2.8981567482334985E-6</c:v>
                </c:pt>
                <c:pt idx="664">
                  <c:v>0</c:v>
                </c:pt>
                <c:pt idx="665">
                  <c:v>0</c:v>
                </c:pt>
                <c:pt idx="666">
                  <c:v>3.33375265812734E-8</c:v>
                </c:pt>
                <c:pt idx="667">
                  <c:v>0</c:v>
                </c:pt>
                <c:pt idx="668">
                  <c:v>7.2857385820484111E-4</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2.8251958056028571E-2</c:v>
                </c:pt>
                <c:pt idx="690">
                  <c:v>7.3063895641022206E-3</c:v>
                </c:pt>
                <c:pt idx="691">
                  <c:v>0</c:v>
                </c:pt>
                <c:pt idx="692">
                  <c:v>0</c:v>
                </c:pt>
                <c:pt idx="693">
                  <c:v>1.7408609251471745E-5</c:v>
                </c:pt>
                <c:pt idx="694">
                  <c:v>2.9022615101540875E-2</c:v>
                </c:pt>
                <c:pt idx="695">
                  <c:v>1.7830572743258658E-3</c:v>
                </c:pt>
                <c:pt idx="696">
                  <c:v>0</c:v>
                </c:pt>
                <c:pt idx="697">
                  <c:v>0</c:v>
                </c:pt>
                <c:pt idx="698">
                  <c:v>0</c:v>
                </c:pt>
                <c:pt idx="699">
                  <c:v>2.8012586857071517E-3</c:v>
                </c:pt>
                <c:pt idx="700">
                  <c:v>2.3229651696023163E-2</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6.0859045052466513E-5</c:v>
                </c:pt>
                <c:pt idx="718">
                  <c:v>0</c:v>
                </c:pt>
                <c:pt idx="719">
                  <c:v>0</c:v>
                </c:pt>
                <c:pt idx="720">
                  <c:v>3.5245522802650454E-3</c:v>
                </c:pt>
                <c:pt idx="721">
                  <c:v>0</c:v>
                </c:pt>
                <c:pt idx="722">
                  <c:v>0</c:v>
                </c:pt>
                <c:pt idx="723">
                  <c:v>6.6674991814166126E-2</c:v>
                </c:pt>
                <c:pt idx="724">
                  <c:v>0</c:v>
                </c:pt>
                <c:pt idx="725">
                  <c:v>0</c:v>
                </c:pt>
                <c:pt idx="726">
                  <c:v>3.5687625165563952E-2</c:v>
                </c:pt>
                <c:pt idx="727">
                  <c:v>0</c:v>
                </c:pt>
                <c:pt idx="728">
                  <c:v>0</c:v>
                </c:pt>
                <c:pt idx="729">
                  <c:v>0.17658789583630044</c:v>
                </c:pt>
                <c:pt idx="730">
                  <c:v>2.5446873742395757E-5</c:v>
                </c:pt>
                <c:pt idx="731">
                  <c:v>0</c:v>
                </c:pt>
                <c:pt idx="732">
                  <c:v>1.133404593212933E-3</c:v>
                </c:pt>
                <c:pt idx="733">
                  <c:v>3.528693596359174E-5</c:v>
                </c:pt>
                <c:pt idx="734">
                  <c:v>6.0859045052466513E-5</c:v>
                </c:pt>
                <c:pt idx="735">
                  <c:v>0</c:v>
                </c:pt>
              </c:numCache>
            </c:numRef>
          </c:yVal>
          <c:smooth val="0"/>
          <c:extLst>
            <c:ext xmlns:c16="http://schemas.microsoft.com/office/drawing/2014/chart" uri="{C3380CC4-5D6E-409C-BE32-E72D297353CC}">
              <c16:uniqueId val="{00000000-1CC7-5A43-AE37-C4871AA0D6D5}"/>
            </c:ext>
          </c:extLst>
        </c:ser>
        <c:ser>
          <c:idx val="1"/>
          <c:order val="1"/>
          <c:tx>
            <c:strRef>
              <c:f>Escenarios!$E$5</c:f>
              <c:strCache>
                <c:ptCount val="1"/>
                <c:pt idx="0">
                  <c:v>Escenario 1</c:v>
                </c:pt>
              </c:strCache>
            </c:strRef>
          </c:tx>
          <c:spPr>
            <a:ln w="12700" cap="rnd">
              <a:solidFill>
                <a:schemeClr val="accent2"/>
              </a:solidFill>
              <a:round/>
            </a:ln>
            <a:effectLst/>
          </c:spPr>
          <c:marker>
            <c:symbol val="none"/>
          </c:marker>
          <c:xVal>
            <c:strRef>
              <c:f>Cálculos!$R:$R</c:f>
              <c:strCache>
                <c:ptCount val="736"/>
                <c:pt idx="2">
                  <c:v>Escenario 1</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Cálculos!$AD:$AD</c:f>
              <c:numCache>
                <c:formatCode>0.0000</c:formatCode>
                <c:ptCount val="1048576"/>
                <c:pt idx="4" formatCode="General">
                  <c:v>0</c:v>
                </c:pt>
                <c:pt idx="6">
                  <c:v>7.1196918298634351E-2</c:v>
                </c:pt>
                <c:pt idx="7">
                  <c:v>0</c:v>
                </c:pt>
                <c:pt idx="8">
                  <c:v>2.8319093338063765E-2</c:v>
                </c:pt>
                <c:pt idx="9">
                  <c:v>0</c:v>
                </c:pt>
                <c:pt idx="10">
                  <c:v>4.251893350725771E-3</c:v>
                </c:pt>
                <c:pt idx="11">
                  <c:v>4.0395218576724533E-2</c:v>
                </c:pt>
                <c:pt idx="12">
                  <c:v>0</c:v>
                </c:pt>
                <c:pt idx="13">
                  <c:v>0</c:v>
                </c:pt>
                <c:pt idx="14">
                  <c:v>0</c:v>
                </c:pt>
                <c:pt idx="15">
                  <c:v>0</c:v>
                </c:pt>
                <c:pt idx="16">
                  <c:v>0</c:v>
                </c:pt>
                <c:pt idx="17">
                  <c:v>4.5667078893401485E-2</c:v>
                </c:pt>
                <c:pt idx="18">
                  <c:v>0</c:v>
                </c:pt>
                <c:pt idx="19">
                  <c:v>0</c:v>
                </c:pt>
                <c:pt idx="20">
                  <c:v>0</c:v>
                </c:pt>
                <c:pt idx="21">
                  <c:v>0</c:v>
                </c:pt>
                <c:pt idx="22">
                  <c:v>2.8885062627959659E-3</c:v>
                </c:pt>
                <c:pt idx="23">
                  <c:v>0</c:v>
                </c:pt>
                <c:pt idx="24">
                  <c:v>1.7394674534864727E-3</c:v>
                </c:pt>
                <c:pt idx="25">
                  <c:v>1.0051220979594356E-4</c:v>
                </c:pt>
                <c:pt idx="26">
                  <c:v>4.7098146888198932E-4</c:v>
                </c:pt>
                <c:pt idx="27">
                  <c:v>0</c:v>
                </c:pt>
                <c:pt idx="28">
                  <c:v>6.6424573073752866E-2</c:v>
                </c:pt>
                <c:pt idx="29">
                  <c:v>0</c:v>
                </c:pt>
                <c:pt idx="30">
                  <c:v>0</c:v>
                </c:pt>
                <c:pt idx="31">
                  <c:v>4.4092257096449428E-6</c:v>
                </c:pt>
                <c:pt idx="32">
                  <c:v>0</c:v>
                </c:pt>
                <c:pt idx="33">
                  <c:v>0</c:v>
                </c:pt>
                <c:pt idx="34">
                  <c:v>0</c:v>
                </c:pt>
                <c:pt idx="35">
                  <c:v>1.3962608540177737E-4</c:v>
                </c:pt>
                <c:pt idx="36">
                  <c:v>0</c:v>
                </c:pt>
                <c:pt idx="37">
                  <c:v>0</c:v>
                </c:pt>
                <c:pt idx="38">
                  <c:v>0</c:v>
                </c:pt>
                <c:pt idx="39">
                  <c:v>0</c:v>
                </c:pt>
                <c:pt idx="40">
                  <c:v>0</c:v>
                </c:pt>
                <c:pt idx="41">
                  <c:v>0</c:v>
                </c:pt>
                <c:pt idx="42">
                  <c:v>0</c:v>
                </c:pt>
                <c:pt idx="43">
                  <c:v>1.6910505022283265E-2</c:v>
                </c:pt>
                <c:pt idx="44">
                  <c:v>0</c:v>
                </c:pt>
                <c:pt idx="45">
                  <c:v>0</c:v>
                </c:pt>
                <c:pt idx="46">
                  <c:v>9.3950852451909636E-2</c:v>
                </c:pt>
                <c:pt idx="47">
                  <c:v>0</c:v>
                </c:pt>
                <c:pt idx="48">
                  <c:v>0</c:v>
                </c:pt>
                <c:pt idx="49">
                  <c:v>0</c:v>
                </c:pt>
                <c:pt idx="50">
                  <c:v>0</c:v>
                </c:pt>
                <c:pt idx="51">
                  <c:v>0</c:v>
                </c:pt>
                <c:pt idx="52">
                  <c:v>4.9419222831457839E-2</c:v>
                </c:pt>
                <c:pt idx="53">
                  <c:v>0</c:v>
                </c:pt>
                <c:pt idx="54">
                  <c:v>1.256951400240248E-2</c:v>
                </c:pt>
                <c:pt idx="55">
                  <c:v>0</c:v>
                </c:pt>
                <c:pt idx="56">
                  <c:v>0.12973189726695103</c:v>
                </c:pt>
                <c:pt idx="57">
                  <c:v>1.1063125557082129E-2</c:v>
                </c:pt>
                <c:pt idx="58">
                  <c:v>8.0249530523880609E-4</c:v>
                </c:pt>
                <c:pt idx="59">
                  <c:v>0.20771987741899708</c:v>
                </c:pt>
                <c:pt idx="60">
                  <c:v>3.197343905415343E-3</c:v>
                </c:pt>
                <c:pt idx="61">
                  <c:v>0</c:v>
                </c:pt>
                <c:pt idx="62">
                  <c:v>0</c:v>
                </c:pt>
                <c:pt idx="63">
                  <c:v>0</c:v>
                </c:pt>
                <c:pt idx="64">
                  <c:v>0</c:v>
                </c:pt>
                <c:pt idx="65">
                  <c:v>0</c:v>
                </c:pt>
                <c:pt idx="66">
                  <c:v>0</c:v>
                </c:pt>
                <c:pt idx="67">
                  <c:v>0</c:v>
                </c:pt>
                <c:pt idx="68">
                  <c:v>0</c:v>
                </c:pt>
                <c:pt idx="69">
                  <c:v>0</c:v>
                </c:pt>
                <c:pt idx="70">
                  <c:v>3.0861557530082991E-4</c:v>
                </c:pt>
                <c:pt idx="71">
                  <c:v>0</c:v>
                </c:pt>
                <c:pt idx="72">
                  <c:v>0.39546683108686248</c:v>
                </c:pt>
                <c:pt idx="73">
                  <c:v>0</c:v>
                </c:pt>
                <c:pt idx="74">
                  <c:v>1.5072410759811939E-2</c:v>
                </c:pt>
                <c:pt idx="75">
                  <c:v>1.8690493992894999E-4</c:v>
                </c:pt>
                <c:pt idx="76">
                  <c:v>7.1196918298634351E-2</c:v>
                </c:pt>
                <c:pt idx="77">
                  <c:v>2.4629760570666496E-3</c:v>
                </c:pt>
                <c:pt idx="78">
                  <c:v>0</c:v>
                </c:pt>
                <c:pt idx="79">
                  <c:v>2.4301267576123722E-4</c:v>
                </c:pt>
                <c:pt idx="80">
                  <c:v>5.1368244776360587E-2</c:v>
                </c:pt>
                <c:pt idx="81">
                  <c:v>0</c:v>
                </c:pt>
                <c:pt idx="82">
                  <c:v>0</c:v>
                </c:pt>
                <c:pt idx="83">
                  <c:v>0</c:v>
                </c:pt>
                <c:pt idx="84">
                  <c:v>0</c:v>
                </c:pt>
                <c:pt idx="85">
                  <c:v>0</c:v>
                </c:pt>
                <c:pt idx="86">
                  <c:v>0</c:v>
                </c:pt>
                <c:pt idx="87">
                  <c:v>0</c:v>
                </c:pt>
                <c:pt idx="88">
                  <c:v>0</c:v>
                </c:pt>
                <c:pt idx="89">
                  <c:v>0</c:v>
                </c:pt>
                <c:pt idx="90">
                  <c:v>0</c:v>
                </c:pt>
                <c:pt idx="91">
                  <c:v>0</c:v>
                </c:pt>
                <c:pt idx="92">
                  <c:v>9.6806235046485827E-3</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1.256951400240248E-2</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9.3537602789071604E-3</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1.1908991406811357E-4</c:v>
                </c:pt>
                <c:pt idx="207">
                  <c:v>7.3928234057668281E-4</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3.4119395008317874E-5</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5.1855341222131236E-4</c:v>
                </c:pt>
                <c:pt idx="291">
                  <c:v>0</c:v>
                </c:pt>
                <c:pt idx="292">
                  <c:v>6.9983655375126505E-2</c:v>
                </c:pt>
                <c:pt idx="293">
                  <c:v>1.253863784396022E-5</c:v>
                </c:pt>
                <c:pt idx="294">
                  <c:v>1.2966060524415512E-2</c:v>
                </c:pt>
                <c:pt idx="295">
                  <c:v>0</c:v>
                </c:pt>
                <c:pt idx="296">
                  <c:v>0</c:v>
                </c:pt>
                <c:pt idx="297">
                  <c:v>2.3308595324808053E-3</c:v>
                </c:pt>
                <c:pt idx="298">
                  <c:v>0</c:v>
                </c:pt>
                <c:pt idx="299">
                  <c:v>0</c:v>
                </c:pt>
                <c:pt idx="300">
                  <c:v>0</c:v>
                </c:pt>
                <c:pt idx="301">
                  <c:v>0</c:v>
                </c:pt>
                <c:pt idx="302">
                  <c:v>0</c:v>
                </c:pt>
                <c:pt idx="303">
                  <c:v>3.0861557530082991E-4</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1.6910505022283265E-2</c:v>
                </c:pt>
                <c:pt idx="325">
                  <c:v>4.062314644520163E-3</c:v>
                </c:pt>
                <c:pt idx="326">
                  <c:v>0</c:v>
                </c:pt>
                <c:pt idx="327">
                  <c:v>0</c:v>
                </c:pt>
                <c:pt idx="328">
                  <c:v>6.8464020383774023E-9</c:v>
                </c:pt>
                <c:pt idx="329">
                  <c:v>1.7391925971778101E-2</c:v>
                </c:pt>
                <c:pt idx="330">
                  <c:v>8.6908883481181263E-4</c:v>
                </c:pt>
                <c:pt idx="331">
                  <c:v>0</c:v>
                </c:pt>
                <c:pt idx="332">
                  <c:v>0</c:v>
                </c:pt>
                <c:pt idx="333">
                  <c:v>0</c:v>
                </c:pt>
                <c:pt idx="334">
                  <c:v>1.4369685681925575E-3</c:v>
                </c:pt>
                <c:pt idx="335">
                  <c:v>1.3783642630494367E-2</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7.9015886264684151E-6</c:v>
                </c:pt>
                <c:pt idx="353">
                  <c:v>0</c:v>
                </c:pt>
                <c:pt idx="354">
                  <c:v>0</c:v>
                </c:pt>
                <c:pt idx="355">
                  <c:v>1.8487995276606679E-3</c:v>
                </c:pt>
                <c:pt idx="356">
                  <c:v>0</c:v>
                </c:pt>
                <c:pt idx="357">
                  <c:v>0</c:v>
                </c:pt>
                <c:pt idx="358">
                  <c:v>4.1244693678677523E-2</c:v>
                </c:pt>
                <c:pt idx="359">
                  <c:v>0</c:v>
                </c:pt>
                <c:pt idx="360">
                  <c:v>0</c:v>
                </c:pt>
                <c:pt idx="361">
                  <c:v>2.1570586974702918E-2</c:v>
                </c:pt>
                <c:pt idx="362">
                  <c:v>0</c:v>
                </c:pt>
                <c:pt idx="363">
                  <c:v>0</c:v>
                </c:pt>
                <c:pt idx="364">
                  <c:v>0.1125452819069368</c:v>
                </c:pt>
                <c:pt idx="365">
                  <c:v>5.4075032463428144E-7</c:v>
                </c:pt>
                <c:pt idx="366">
                  <c:v>0</c:v>
                </c:pt>
                <c:pt idx="367">
                  <c:v>5.1855341222131236E-4</c:v>
                </c:pt>
                <c:pt idx="368">
                  <c:v>1.9819888259382286E-6</c:v>
                </c:pt>
                <c:pt idx="369">
                  <c:v>7.9015886264684151E-6</c:v>
                </c:pt>
                <c:pt idx="370">
                  <c:v>0</c:v>
                </c:pt>
                <c:pt idx="371">
                  <c:v>7.1196918298634351E-2</c:v>
                </c:pt>
                <c:pt idx="372">
                  <c:v>0</c:v>
                </c:pt>
                <c:pt idx="373">
                  <c:v>2.8319093338063765E-2</c:v>
                </c:pt>
                <c:pt idx="374">
                  <c:v>0</c:v>
                </c:pt>
                <c:pt idx="375">
                  <c:v>4.251893350725771E-3</c:v>
                </c:pt>
                <c:pt idx="376">
                  <c:v>4.0395218576724533E-2</c:v>
                </c:pt>
                <c:pt idx="377">
                  <c:v>0</c:v>
                </c:pt>
                <c:pt idx="378">
                  <c:v>0</c:v>
                </c:pt>
                <c:pt idx="379">
                  <c:v>0</c:v>
                </c:pt>
                <c:pt idx="380">
                  <c:v>0</c:v>
                </c:pt>
                <c:pt idx="381">
                  <c:v>0</c:v>
                </c:pt>
                <c:pt idx="382">
                  <c:v>4.5667078893401485E-2</c:v>
                </c:pt>
                <c:pt idx="383">
                  <c:v>0</c:v>
                </c:pt>
                <c:pt idx="384">
                  <c:v>0</c:v>
                </c:pt>
                <c:pt idx="385">
                  <c:v>0</c:v>
                </c:pt>
                <c:pt idx="386">
                  <c:v>0</c:v>
                </c:pt>
                <c:pt idx="387">
                  <c:v>2.8885062627959659E-3</c:v>
                </c:pt>
                <c:pt idx="388">
                  <c:v>0</c:v>
                </c:pt>
                <c:pt idx="389">
                  <c:v>1.7394674534864727E-3</c:v>
                </c:pt>
                <c:pt idx="390">
                  <c:v>1.0051220979594356E-4</c:v>
                </c:pt>
                <c:pt idx="391">
                  <c:v>4.7098146888198932E-4</c:v>
                </c:pt>
                <c:pt idx="392">
                  <c:v>0</c:v>
                </c:pt>
                <c:pt idx="393">
                  <c:v>6.6424573073752866E-2</c:v>
                </c:pt>
                <c:pt idx="394">
                  <c:v>0</c:v>
                </c:pt>
                <c:pt idx="395">
                  <c:v>0</c:v>
                </c:pt>
                <c:pt idx="396">
                  <c:v>4.4092257096449428E-6</c:v>
                </c:pt>
                <c:pt idx="397">
                  <c:v>0</c:v>
                </c:pt>
                <c:pt idx="398">
                  <c:v>0</c:v>
                </c:pt>
                <c:pt idx="399">
                  <c:v>0</c:v>
                </c:pt>
                <c:pt idx="400">
                  <c:v>1.3962608540177737E-4</c:v>
                </c:pt>
                <c:pt idx="401">
                  <c:v>0</c:v>
                </c:pt>
                <c:pt idx="402">
                  <c:v>0</c:v>
                </c:pt>
                <c:pt idx="403">
                  <c:v>0</c:v>
                </c:pt>
                <c:pt idx="404">
                  <c:v>0</c:v>
                </c:pt>
                <c:pt idx="405">
                  <c:v>0</c:v>
                </c:pt>
                <c:pt idx="406">
                  <c:v>0</c:v>
                </c:pt>
                <c:pt idx="407">
                  <c:v>0</c:v>
                </c:pt>
                <c:pt idx="408">
                  <c:v>1.6910505022283265E-2</c:v>
                </c:pt>
                <c:pt idx="409">
                  <c:v>0</c:v>
                </c:pt>
                <c:pt idx="410">
                  <c:v>0</c:v>
                </c:pt>
                <c:pt idx="411">
                  <c:v>9.3950852451909636E-2</c:v>
                </c:pt>
                <c:pt idx="412">
                  <c:v>0</c:v>
                </c:pt>
                <c:pt idx="413">
                  <c:v>0</c:v>
                </c:pt>
                <c:pt idx="414">
                  <c:v>0</c:v>
                </c:pt>
                <c:pt idx="415">
                  <c:v>0</c:v>
                </c:pt>
                <c:pt idx="416">
                  <c:v>0</c:v>
                </c:pt>
                <c:pt idx="417">
                  <c:v>4.9419222831457839E-2</c:v>
                </c:pt>
                <c:pt idx="418">
                  <c:v>0</c:v>
                </c:pt>
                <c:pt idx="419">
                  <c:v>1.256951400240248E-2</c:v>
                </c:pt>
                <c:pt idx="420">
                  <c:v>0</c:v>
                </c:pt>
                <c:pt idx="421">
                  <c:v>0.12973189726695103</c:v>
                </c:pt>
                <c:pt idx="422">
                  <c:v>1.1063125557082129E-2</c:v>
                </c:pt>
                <c:pt idx="423">
                  <c:v>8.0249530523880609E-4</c:v>
                </c:pt>
                <c:pt idx="424">
                  <c:v>0.20771987741899708</c:v>
                </c:pt>
                <c:pt idx="425">
                  <c:v>3.197343905415343E-3</c:v>
                </c:pt>
                <c:pt idx="426">
                  <c:v>0</c:v>
                </c:pt>
                <c:pt idx="427">
                  <c:v>0</c:v>
                </c:pt>
                <c:pt idx="428">
                  <c:v>0</c:v>
                </c:pt>
                <c:pt idx="429">
                  <c:v>0</c:v>
                </c:pt>
                <c:pt idx="430">
                  <c:v>0</c:v>
                </c:pt>
                <c:pt idx="431">
                  <c:v>0</c:v>
                </c:pt>
                <c:pt idx="432">
                  <c:v>0</c:v>
                </c:pt>
                <c:pt idx="433">
                  <c:v>0</c:v>
                </c:pt>
                <c:pt idx="434">
                  <c:v>0</c:v>
                </c:pt>
                <c:pt idx="435">
                  <c:v>3.0861557530082991E-4</c:v>
                </c:pt>
                <c:pt idx="436">
                  <c:v>0</c:v>
                </c:pt>
                <c:pt idx="437">
                  <c:v>0.39546683108686248</c:v>
                </c:pt>
                <c:pt idx="438">
                  <c:v>0</c:v>
                </c:pt>
                <c:pt idx="439">
                  <c:v>1.5072410759811939E-2</c:v>
                </c:pt>
                <c:pt idx="440">
                  <c:v>1.8690493992894999E-4</c:v>
                </c:pt>
                <c:pt idx="441">
                  <c:v>7.1196918298634351E-2</c:v>
                </c:pt>
                <c:pt idx="442">
                  <c:v>2.4629760570666496E-3</c:v>
                </c:pt>
                <c:pt idx="443">
                  <c:v>0</c:v>
                </c:pt>
                <c:pt idx="444">
                  <c:v>2.4301267576123722E-4</c:v>
                </c:pt>
                <c:pt idx="445">
                  <c:v>5.1368244776360587E-2</c:v>
                </c:pt>
                <c:pt idx="446">
                  <c:v>0</c:v>
                </c:pt>
                <c:pt idx="447">
                  <c:v>0</c:v>
                </c:pt>
                <c:pt idx="448">
                  <c:v>0</c:v>
                </c:pt>
                <c:pt idx="449">
                  <c:v>0</c:v>
                </c:pt>
                <c:pt idx="450">
                  <c:v>0</c:v>
                </c:pt>
                <c:pt idx="451">
                  <c:v>0</c:v>
                </c:pt>
                <c:pt idx="452">
                  <c:v>0</c:v>
                </c:pt>
                <c:pt idx="453">
                  <c:v>0</c:v>
                </c:pt>
                <c:pt idx="454">
                  <c:v>0</c:v>
                </c:pt>
                <c:pt idx="455">
                  <c:v>0</c:v>
                </c:pt>
                <c:pt idx="456">
                  <c:v>0</c:v>
                </c:pt>
                <c:pt idx="457">
                  <c:v>9.6806235046485827E-3</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1.256951400240248E-2</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9.3537602789071604E-3</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1.1908991406811357E-4</c:v>
                </c:pt>
                <c:pt idx="572">
                  <c:v>7.3928234057668281E-4</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3.4119395008317874E-5</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5.1855341222131236E-4</c:v>
                </c:pt>
                <c:pt idx="656">
                  <c:v>0</c:v>
                </c:pt>
                <c:pt idx="657">
                  <c:v>6.9983655375126505E-2</c:v>
                </c:pt>
                <c:pt idx="658">
                  <c:v>1.253863784396022E-5</c:v>
                </c:pt>
                <c:pt idx="659">
                  <c:v>1.2966060524415512E-2</c:v>
                </c:pt>
                <c:pt idx="660">
                  <c:v>0</c:v>
                </c:pt>
                <c:pt idx="661">
                  <c:v>0</c:v>
                </c:pt>
                <c:pt idx="662">
                  <c:v>2.3308595324808053E-3</c:v>
                </c:pt>
                <c:pt idx="663">
                  <c:v>0</c:v>
                </c:pt>
                <c:pt idx="664">
                  <c:v>0</c:v>
                </c:pt>
                <c:pt idx="665">
                  <c:v>0</c:v>
                </c:pt>
                <c:pt idx="666">
                  <c:v>0</c:v>
                </c:pt>
                <c:pt idx="667">
                  <c:v>0</c:v>
                </c:pt>
                <c:pt idx="668">
                  <c:v>3.0861557530082991E-4</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1.6910505022283265E-2</c:v>
                </c:pt>
                <c:pt idx="690">
                  <c:v>4.062314644520163E-3</c:v>
                </c:pt>
                <c:pt idx="691">
                  <c:v>0</c:v>
                </c:pt>
                <c:pt idx="692">
                  <c:v>0</c:v>
                </c:pt>
                <c:pt idx="693">
                  <c:v>6.8464020383774023E-9</c:v>
                </c:pt>
                <c:pt idx="694">
                  <c:v>1.7391925971778101E-2</c:v>
                </c:pt>
                <c:pt idx="695">
                  <c:v>8.6908883481181263E-4</c:v>
                </c:pt>
                <c:pt idx="696">
                  <c:v>0</c:v>
                </c:pt>
                <c:pt idx="697">
                  <c:v>0</c:v>
                </c:pt>
                <c:pt idx="698">
                  <c:v>0</c:v>
                </c:pt>
                <c:pt idx="699">
                  <c:v>1.4369685681925575E-3</c:v>
                </c:pt>
                <c:pt idx="700">
                  <c:v>1.3783642630494367E-2</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7.9015886264684151E-6</c:v>
                </c:pt>
                <c:pt idx="718">
                  <c:v>0</c:v>
                </c:pt>
                <c:pt idx="719">
                  <c:v>0</c:v>
                </c:pt>
                <c:pt idx="720">
                  <c:v>1.8487995276606679E-3</c:v>
                </c:pt>
                <c:pt idx="721">
                  <c:v>0</c:v>
                </c:pt>
                <c:pt idx="722">
                  <c:v>0</c:v>
                </c:pt>
                <c:pt idx="723">
                  <c:v>4.1244693678677523E-2</c:v>
                </c:pt>
                <c:pt idx="724">
                  <c:v>0</c:v>
                </c:pt>
                <c:pt idx="725">
                  <c:v>0</c:v>
                </c:pt>
                <c:pt idx="726">
                  <c:v>2.1570586974702918E-2</c:v>
                </c:pt>
                <c:pt idx="727">
                  <c:v>0</c:v>
                </c:pt>
                <c:pt idx="728">
                  <c:v>0</c:v>
                </c:pt>
                <c:pt idx="729">
                  <c:v>0.1125452819069368</c:v>
                </c:pt>
                <c:pt idx="730">
                  <c:v>5.4075032463428144E-7</c:v>
                </c:pt>
                <c:pt idx="731">
                  <c:v>0</c:v>
                </c:pt>
                <c:pt idx="732">
                  <c:v>5.1855341222131236E-4</c:v>
                </c:pt>
                <c:pt idx="733">
                  <c:v>1.9819888259382286E-6</c:v>
                </c:pt>
                <c:pt idx="734">
                  <c:v>7.9015886264684151E-6</c:v>
                </c:pt>
                <c:pt idx="735">
                  <c:v>0</c:v>
                </c:pt>
              </c:numCache>
            </c:numRef>
          </c:yVal>
          <c:smooth val="0"/>
          <c:extLst>
            <c:ext xmlns:c16="http://schemas.microsoft.com/office/drawing/2014/chart" uri="{C3380CC4-5D6E-409C-BE32-E72D297353CC}">
              <c16:uniqueId val="{00000001-1CC7-5A43-AE37-C4871AA0D6D5}"/>
            </c:ext>
          </c:extLst>
        </c:ser>
        <c:ser>
          <c:idx val="2"/>
          <c:order val="2"/>
          <c:tx>
            <c:strRef>
              <c:f>Escenarios!$F$5</c:f>
              <c:strCache>
                <c:ptCount val="1"/>
                <c:pt idx="0">
                  <c:v>Escenario 2</c:v>
                </c:pt>
              </c:strCache>
            </c:strRef>
          </c:tx>
          <c:spPr>
            <a:ln w="12700" cap="rnd">
              <a:solidFill>
                <a:schemeClr val="accent6"/>
              </a:solidFill>
              <a:round/>
            </a:ln>
            <a:effectLst/>
          </c:spPr>
          <c:marker>
            <c:symbol val="none"/>
          </c:marker>
          <c:xVal>
            <c:strRef>
              <c:f>Cálculos!$AG:$AG</c:f>
              <c:strCache>
                <c:ptCount val="736"/>
                <c:pt idx="2">
                  <c:v>Escenario 2</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Cálculos!$AS:$AS</c:f>
              <c:numCache>
                <c:formatCode>0.0000</c:formatCode>
                <c:ptCount val="1048576"/>
                <c:pt idx="4" formatCode="General">
                  <c:v>0</c:v>
                </c:pt>
                <c:pt idx="6">
                  <c:v>3.8589535415653513E-2</c:v>
                </c:pt>
                <c:pt idx="7">
                  <c:v>0</c:v>
                </c:pt>
                <c:pt idx="8">
                  <c:v>1.4546348585098153E-2</c:v>
                </c:pt>
                <c:pt idx="9">
                  <c:v>0</c:v>
                </c:pt>
                <c:pt idx="10">
                  <c:v>1.8203175346258929E-3</c:v>
                </c:pt>
                <c:pt idx="11">
                  <c:v>2.1219964570346965E-2</c:v>
                </c:pt>
                <c:pt idx="12">
                  <c:v>0</c:v>
                </c:pt>
                <c:pt idx="13">
                  <c:v>0</c:v>
                </c:pt>
                <c:pt idx="14">
                  <c:v>0</c:v>
                </c:pt>
                <c:pt idx="15">
                  <c:v>0</c:v>
                </c:pt>
                <c:pt idx="16">
                  <c:v>0</c:v>
                </c:pt>
                <c:pt idx="17">
                  <c:v>2.416275338596784E-2</c:v>
                </c:pt>
                <c:pt idx="18">
                  <c:v>0</c:v>
                </c:pt>
                <c:pt idx="19">
                  <c:v>0</c:v>
                </c:pt>
                <c:pt idx="20">
                  <c:v>0</c:v>
                </c:pt>
                <c:pt idx="21">
                  <c:v>0</c:v>
                </c:pt>
                <c:pt idx="22">
                  <c:v>1.166770632068488E-3</c:v>
                </c:pt>
                <c:pt idx="23">
                  <c:v>0</c:v>
                </c:pt>
                <c:pt idx="24">
                  <c:v>6.3933237361076098E-4</c:v>
                </c:pt>
                <c:pt idx="25">
                  <c:v>6.0733260257584932E-6</c:v>
                </c:pt>
                <c:pt idx="26">
                  <c:v>1.1546566687666967E-4</c:v>
                </c:pt>
                <c:pt idx="27">
                  <c:v>0</c:v>
                </c:pt>
                <c:pt idx="28">
                  <c:v>3.5874300133316259E-2</c:v>
                </c:pt>
                <c:pt idx="29">
                  <c:v>0</c:v>
                </c:pt>
                <c:pt idx="30">
                  <c:v>0</c:v>
                </c:pt>
                <c:pt idx="31">
                  <c:v>0</c:v>
                </c:pt>
                <c:pt idx="32">
                  <c:v>0</c:v>
                </c:pt>
                <c:pt idx="33">
                  <c:v>0</c:v>
                </c:pt>
                <c:pt idx="34">
                  <c:v>0</c:v>
                </c:pt>
                <c:pt idx="35">
                  <c:v>1.3828986701287397E-5</c:v>
                </c:pt>
                <c:pt idx="36">
                  <c:v>0</c:v>
                </c:pt>
                <c:pt idx="37">
                  <c:v>0</c:v>
                </c:pt>
                <c:pt idx="38">
                  <c:v>0</c:v>
                </c:pt>
                <c:pt idx="39">
                  <c:v>0</c:v>
                </c:pt>
                <c:pt idx="40">
                  <c:v>0</c:v>
                </c:pt>
                <c:pt idx="41">
                  <c:v>0</c:v>
                </c:pt>
                <c:pt idx="42">
                  <c:v>0</c:v>
                </c:pt>
                <c:pt idx="43">
                  <c:v>8.3663921060595711E-3</c:v>
                </c:pt>
                <c:pt idx="44">
                  <c:v>0</c:v>
                </c:pt>
                <c:pt idx="45">
                  <c:v>0</c:v>
                </c:pt>
                <c:pt idx="46">
                  <c:v>5.1624295831510139E-2</c:v>
                </c:pt>
                <c:pt idx="47">
                  <c:v>0</c:v>
                </c:pt>
                <c:pt idx="48">
                  <c:v>0</c:v>
                </c:pt>
                <c:pt idx="49">
                  <c:v>0</c:v>
                </c:pt>
                <c:pt idx="50">
                  <c:v>0</c:v>
                </c:pt>
                <c:pt idx="51">
                  <c:v>0</c:v>
                </c:pt>
                <c:pt idx="52">
                  <c:v>2.6266065529958905E-2</c:v>
                </c:pt>
                <c:pt idx="53">
                  <c:v>0</c:v>
                </c:pt>
                <c:pt idx="54">
                  <c:v>6.0660379914770765E-3</c:v>
                </c:pt>
                <c:pt idx="55">
                  <c:v>0</c:v>
                </c:pt>
                <c:pt idx="56">
                  <c:v>7.235078116541846E-2</c:v>
                </c:pt>
                <c:pt idx="57">
                  <c:v>5.2776722431920817E-3</c:v>
                </c:pt>
                <c:pt idx="58">
                  <c:v>2.4101661702537509E-4</c:v>
                </c:pt>
                <c:pt idx="59">
                  <c:v>0.11817216272371761</c:v>
                </c:pt>
                <c:pt idx="60">
                  <c:v>1.312734028100187E-3</c:v>
                </c:pt>
                <c:pt idx="61">
                  <c:v>0</c:v>
                </c:pt>
                <c:pt idx="62">
                  <c:v>0</c:v>
                </c:pt>
                <c:pt idx="63">
                  <c:v>0</c:v>
                </c:pt>
                <c:pt idx="64">
                  <c:v>0</c:v>
                </c:pt>
                <c:pt idx="65">
                  <c:v>0</c:v>
                </c:pt>
                <c:pt idx="66">
                  <c:v>0</c:v>
                </c:pt>
                <c:pt idx="67">
                  <c:v>0</c:v>
                </c:pt>
                <c:pt idx="68">
                  <c:v>0</c:v>
                </c:pt>
                <c:pt idx="69">
                  <c:v>0</c:v>
                </c:pt>
                <c:pt idx="70">
                  <c:v>6.0662996308086077E-5</c:v>
                </c:pt>
                <c:pt idx="71">
                  <c:v>0</c:v>
                </c:pt>
                <c:pt idx="72">
                  <c:v>0.23058904382590037</c:v>
                </c:pt>
                <c:pt idx="73">
                  <c:v>0</c:v>
                </c:pt>
                <c:pt idx="74">
                  <c:v>7.3877905594968716E-3</c:v>
                </c:pt>
                <c:pt idx="75">
                  <c:v>2.5251420492329252E-5</c:v>
                </c:pt>
                <c:pt idx="76">
                  <c:v>3.8589535415653513E-2</c:v>
                </c:pt>
                <c:pt idx="77">
                  <c:v>9.681984118281332E-4</c:v>
                </c:pt>
                <c:pt idx="78">
                  <c:v>0</c:v>
                </c:pt>
                <c:pt idx="79">
                  <c:v>4.073156089990849E-5</c:v>
                </c:pt>
                <c:pt idx="80">
                  <c:v>2.7361260839263477E-2</c:v>
                </c:pt>
                <c:pt idx="81">
                  <c:v>0</c:v>
                </c:pt>
                <c:pt idx="82">
                  <c:v>0</c:v>
                </c:pt>
                <c:pt idx="83">
                  <c:v>0</c:v>
                </c:pt>
                <c:pt idx="84">
                  <c:v>0</c:v>
                </c:pt>
                <c:pt idx="85">
                  <c:v>0</c:v>
                </c:pt>
                <c:pt idx="86">
                  <c:v>0</c:v>
                </c:pt>
                <c:pt idx="87">
                  <c:v>0</c:v>
                </c:pt>
                <c:pt idx="88">
                  <c:v>0</c:v>
                </c:pt>
                <c:pt idx="89">
                  <c:v>0</c:v>
                </c:pt>
                <c:pt idx="90">
                  <c:v>0</c:v>
                </c:pt>
                <c:pt idx="91">
                  <c:v>0</c:v>
                </c:pt>
                <c:pt idx="92">
                  <c:v>4.5598241697889395E-3</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6.0660379914770765E-3</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4.3910048467148514E-3</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9.5171308288867973E-6</c:v>
                </c:pt>
                <c:pt idx="207">
                  <c:v>2.1610227635526403E-4</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1.3256955622308742E-4</c:v>
                </c:pt>
                <c:pt idx="291">
                  <c:v>0</c:v>
                </c:pt>
                <c:pt idx="292">
                  <c:v>3.7898558466141118E-2</c:v>
                </c:pt>
                <c:pt idx="293">
                  <c:v>0</c:v>
                </c:pt>
                <c:pt idx="294">
                  <c:v>6.2745224656539436E-3</c:v>
                </c:pt>
                <c:pt idx="295">
                  <c:v>0</c:v>
                </c:pt>
                <c:pt idx="296">
                  <c:v>0</c:v>
                </c:pt>
                <c:pt idx="297">
                  <c:v>9.0723581887500594E-4</c:v>
                </c:pt>
                <c:pt idx="298">
                  <c:v>0</c:v>
                </c:pt>
                <c:pt idx="299">
                  <c:v>0</c:v>
                </c:pt>
                <c:pt idx="300">
                  <c:v>0</c:v>
                </c:pt>
                <c:pt idx="301">
                  <c:v>0</c:v>
                </c:pt>
                <c:pt idx="302">
                  <c:v>0</c:v>
                </c:pt>
                <c:pt idx="303">
                  <c:v>6.0662996308086077E-5</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8.3663921060595711E-3</c:v>
                </c:pt>
                <c:pt idx="325">
                  <c:v>1.7281624179983461E-3</c:v>
                </c:pt>
                <c:pt idx="326">
                  <c:v>0</c:v>
                </c:pt>
                <c:pt idx="327">
                  <c:v>0</c:v>
                </c:pt>
                <c:pt idx="328">
                  <c:v>0</c:v>
                </c:pt>
                <c:pt idx="329">
                  <c:v>8.6236742798895503E-3</c:v>
                </c:pt>
                <c:pt idx="330">
                  <c:v>2.6764444850369847E-4</c:v>
                </c:pt>
                <c:pt idx="331">
                  <c:v>0</c:v>
                </c:pt>
                <c:pt idx="332">
                  <c:v>0</c:v>
                </c:pt>
                <c:pt idx="333">
                  <c:v>0</c:v>
                </c:pt>
                <c:pt idx="334">
                  <c:v>5.0627786089694126E-4</c:v>
                </c:pt>
                <c:pt idx="335">
                  <c:v>6.7055116230337391E-3</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6.8816222292850874E-4</c:v>
                </c:pt>
                <c:pt idx="356">
                  <c:v>0</c:v>
                </c:pt>
                <c:pt idx="357">
                  <c:v>0</c:v>
                </c:pt>
                <c:pt idx="358">
                  <c:v>2.1693094189334333E-2</c:v>
                </c:pt>
                <c:pt idx="359">
                  <c:v>0</c:v>
                </c:pt>
                <c:pt idx="360">
                  <c:v>0</c:v>
                </c:pt>
                <c:pt idx="361">
                  <c:v>1.0871484099902518E-2</c:v>
                </c:pt>
                <c:pt idx="362">
                  <c:v>0</c:v>
                </c:pt>
                <c:pt idx="363">
                  <c:v>0</c:v>
                </c:pt>
                <c:pt idx="364">
                  <c:v>6.2365469696977018E-2</c:v>
                </c:pt>
                <c:pt idx="365">
                  <c:v>0</c:v>
                </c:pt>
                <c:pt idx="366">
                  <c:v>0</c:v>
                </c:pt>
                <c:pt idx="367">
                  <c:v>1.3256955622308742E-4</c:v>
                </c:pt>
                <c:pt idx="368">
                  <c:v>0</c:v>
                </c:pt>
                <c:pt idx="369">
                  <c:v>0</c:v>
                </c:pt>
                <c:pt idx="370">
                  <c:v>0</c:v>
                </c:pt>
                <c:pt idx="371">
                  <c:v>3.8589535415653513E-2</c:v>
                </c:pt>
                <c:pt idx="372">
                  <c:v>0</c:v>
                </c:pt>
                <c:pt idx="373">
                  <c:v>1.4546348585098153E-2</c:v>
                </c:pt>
                <c:pt idx="374">
                  <c:v>0</c:v>
                </c:pt>
                <c:pt idx="375">
                  <c:v>1.8203175346258929E-3</c:v>
                </c:pt>
                <c:pt idx="376">
                  <c:v>2.1219964570346965E-2</c:v>
                </c:pt>
                <c:pt idx="377">
                  <c:v>0</c:v>
                </c:pt>
                <c:pt idx="378">
                  <c:v>0</c:v>
                </c:pt>
                <c:pt idx="379">
                  <c:v>0</c:v>
                </c:pt>
                <c:pt idx="380">
                  <c:v>0</c:v>
                </c:pt>
                <c:pt idx="381">
                  <c:v>0</c:v>
                </c:pt>
                <c:pt idx="382">
                  <c:v>2.416275338596784E-2</c:v>
                </c:pt>
                <c:pt idx="383">
                  <c:v>0</c:v>
                </c:pt>
                <c:pt idx="384">
                  <c:v>0</c:v>
                </c:pt>
                <c:pt idx="385">
                  <c:v>0</c:v>
                </c:pt>
                <c:pt idx="386">
                  <c:v>0</c:v>
                </c:pt>
                <c:pt idx="387">
                  <c:v>1.166770632068488E-3</c:v>
                </c:pt>
                <c:pt idx="388">
                  <c:v>0</c:v>
                </c:pt>
                <c:pt idx="389">
                  <c:v>6.3933237361076098E-4</c:v>
                </c:pt>
                <c:pt idx="390">
                  <c:v>6.0733260257584932E-6</c:v>
                </c:pt>
                <c:pt idx="391">
                  <c:v>1.1546566687666967E-4</c:v>
                </c:pt>
                <c:pt idx="392">
                  <c:v>0</c:v>
                </c:pt>
                <c:pt idx="393">
                  <c:v>3.5874300133316259E-2</c:v>
                </c:pt>
                <c:pt idx="394">
                  <c:v>0</c:v>
                </c:pt>
                <c:pt idx="395">
                  <c:v>0</c:v>
                </c:pt>
                <c:pt idx="396">
                  <c:v>0</c:v>
                </c:pt>
                <c:pt idx="397">
                  <c:v>0</c:v>
                </c:pt>
                <c:pt idx="398">
                  <c:v>0</c:v>
                </c:pt>
                <c:pt idx="399">
                  <c:v>0</c:v>
                </c:pt>
                <c:pt idx="400">
                  <c:v>1.3828986701287397E-5</c:v>
                </c:pt>
                <c:pt idx="401">
                  <c:v>0</c:v>
                </c:pt>
                <c:pt idx="402">
                  <c:v>0</c:v>
                </c:pt>
                <c:pt idx="403">
                  <c:v>0</c:v>
                </c:pt>
                <c:pt idx="404">
                  <c:v>0</c:v>
                </c:pt>
                <c:pt idx="405">
                  <c:v>0</c:v>
                </c:pt>
                <c:pt idx="406">
                  <c:v>0</c:v>
                </c:pt>
                <c:pt idx="407">
                  <c:v>0</c:v>
                </c:pt>
                <c:pt idx="408">
                  <c:v>8.3663921060595711E-3</c:v>
                </c:pt>
                <c:pt idx="409">
                  <c:v>0</c:v>
                </c:pt>
                <c:pt idx="410">
                  <c:v>0</c:v>
                </c:pt>
                <c:pt idx="411">
                  <c:v>5.1624295831510139E-2</c:v>
                </c:pt>
                <c:pt idx="412">
                  <c:v>0</c:v>
                </c:pt>
                <c:pt idx="413">
                  <c:v>0</c:v>
                </c:pt>
                <c:pt idx="414">
                  <c:v>0</c:v>
                </c:pt>
                <c:pt idx="415">
                  <c:v>0</c:v>
                </c:pt>
                <c:pt idx="416">
                  <c:v>0</c:v>
                </c:pt>
                <c:pt idx="417">
                  <c:v>2.6266065529958905E-2</c:v>
                </c:pt>
                <c:pt idx="418">
                  <c:v>0</c:v>
                </c:pt>
                <c:pt idx="419">
                  <c:v>6.0660379914770765E-3</c:v>
                </c:pt>
                <c:pt idx="420">
                  <c:v>0</c:v>
                </c:pt>
                <c:pt idx="421">
                  <c:v>7.235078116541846E-2</c:v>
                </c:pt>
                <c:pt idx="422">
                  <c:v>5.2776722431920817E-3</c:v>
                </c:pt>
                <c:pt idx="423">
                  <c:v>2.4101661702537509E-4</c:v>
                </c:pt>
                <c:pt idx="424">
                  <c:v>0.11817216272371761</c:v>
                </c:pt>
                <c:pt idx="425">
                  <c:v>1.312734028100187E-3</c:v>
                </c:pt>
                <c:pt idx="426">
                  <c:v>0</c:v>
                </c:pt>
                <c:pt idx="427">
                  <c:v>0</c:v>
                </c:pt>
                <c:pt idx="428">
                  <c:v>0</c:v>
                </c:pt>
                <c:pt idx="429">
                  <c:v>0</c:v>
                </c:pt>
                <c:pt idx="430">
                  <c:v>0</c:v>
                </c:pt>
                <c:pt idx="431">
                  <c:v>0</c:v>
                </c:pt>
                <c:pt idx="432">
                  <c:v>0</c:v>
                </c:pt>
                <c:pt idx="433">
                  <c:v>0</c:v>
                </c:pt>
                <c:pt idx="434">
                  <c:v>0</c:v>
                </c:pt>
                <c:pt idx="435">
                  <c:v>6.0662996308086077E-5</c:v>
                </c:pt>
                <c:pt idx="436">
                  <c:v>0</c:v>
                </c:pt>
                <c:pt idx="437">
                  <c:v>0.23058904382590037</c:v>
                </c:pt>
                <c:pt idx="438">
                  <c:v>0</c:v>
                </c:pt>
                <c:pt idx="439">
                  <c:v>7.3877905594968716E-3</c:v>
                </c:pt>
                <c:pt idx="440">
                  <c:v>2.5251420492329252E-5</c:v>
                </c:pt>
                <c:pt idx="441">
                  <c:v>3.8589535415653513E-2</c:v>
                </c:pt>
                <c:pt idx="442">
                  <c:v>9.681984118281332E-4</c:v>
                </c:pt>
                <c:pt idx="443">
                  <c:v>0</c:v>
                </c:pt>
                <c:pt idx="444">
                  <c:v>4.073156089990849E-5</c:v>
                </c:pt>
                <c:pt idx="445">
                  <c:v>2.7361260839263477E-2</c:v>
                </c:pt>
                <c:pt idx="446">
                  <c:v>0</c:v>
                </c:pt>
                <c:pt idx="447">
                  <c:v>0</c:v>
                </c:pt>
                <c:pt idx="448">
                  <c:v>0</c:v>
                </c:pt>
                <c:pt idx="449">
                  <c:v>0</c:v>
                </c:pt>
                <c:pt idx="450">
                  <c:v>0</c:v>
                </c:pt>
                <c:pt idx="451">
                  <c:v>0</c:v>
                </c:pt>
                <c:pt idx="452">
                  <c:v>0</c:v>
                </c:pt>
                <c:pt idx="453">
                  <c:v>0</c:v>
                </c:pt>
                <c:pt idx="454">
                  <c:v>0</c:v>
                </c:pt>
                <c:pt idx="455">
                  <c:v>0</c:v>
                </c:pt>
                <c:pt idx="456">
                  <c:v>0</c:v>
                </c:pt>
                <c:pt idx="457">
                  <c:v>4.5598241697889395E-3</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6.0660379914770765E-3</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4.3910048467148514E-3</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9.5171308288867973E-6</c:v>
                </c:pt>
                <c:pt idx="572">
                  <c:v>2.1610227635526403E-4</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1.3256955622308742E-4</c:v>
                </c:pt>
                <c:pt idx="656">
                  <c:v>0</c:v>
                </c:pt>
                <c:pt idx="657">
                  <c:v>3.7898558466141118E-2</c:v>
                </c:pt>
                <c:pt idx="658">
                  <c:v>0</c:v>
                </c:pt>
                <c:pt idx="659">
                  <c:v>6.2745224656539436E-3</c:v>
                </c:pt>
                <c:pt idx="660">
                  <c:v>0</c:v>
                </c:pt>
                <c:pt idx="661">
                  <c:v>0</c:v>
                </c:pt>
                <c:pt idx="662">
                  <c:v>9.0723581887500594E-4</c:v>
                </c:pt>
                <c:pt idx="663">
                  <c:v>0</c:v>
                </c:pt>
                <c:pt idx="664">
                  <c:v>0</c:v>
                </c:pt>
                <c:pt idx="665">
                  <c:v>0</c:v>
                </c:pt>
                <c:pt idx="666">
                  <c:v>0</c:v>
                </c:pt>
                <c:pt idx="667">
                  <c:v>0</c:v>
                </c:pt>
                <c:pt idx="668">
                  <c:v>6.0662996308086077E-5</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8.3663921060595711E-3</c:v>
                </c:pt>
                <c:pt idx="690">
                  <c:v>1.7281624179983461E-3</c:v>
                </c:pt>
                <c:pt idx="691">
                  <c:v>0</c:v>
                </c:pt>
                <c:pt idx="692">
                  <c:v>0</c:v>
                </c:pt>
                <c:pt idx="693">
                  <c:v>0</c:v>
                </c:pt>
                <c:pt idx="694">
                  <c:v>8.6236742798895503E-3</c:v>
                </c:pt>
                <c:pt idx="695">
                  <c:v>2.6764444850369847E-4</c:v>
                </c:pt>
                <c:pt idx="696">
                  <c:v>0</c:v>
                </c:pt>
                <c:pt idx="697">
                  <c:v>0</c:v>
                </c:pt>
                <c:pt idx="698">
                  <c:v>0</c:v>
                </c:pt>
                <c:pt idx="699">
                  <c:v>5.0627786089694126E-4</c:v>
                </c:pt>
                <c:pt idx="700">
                  <c:v>6.7055116230337391E-3</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6.8816222292850874E-4</c:v>
                </c:pt>
                <c:pt idx="721">
                  <c:v>0</c:v>
                </c:pt>
                <c:pt idx="722">
                  <c:v>0</c:v>
                </c:pt>
                <c:pt idx="723">
                  <c:v>2.1693094189334333E-2</c:v>
                </c:pt>
                <c:pt idx="724">
                  <c:v>0</c:v>
                </c:pt>
                <c:pt idx="725">
                  <c:v>0</c:v>
                </c:pt>
                <c:pt idx="726">
                  <c:v>1.0871484099902518E-2</c:v>
                </c:pt>
                <c:pt idx="727">
                  <c:v>0</c:v>
                </c:pt>
                <c:pt idx="728">
                  <c:v>0</c:v>
                </c:pt>
                <c:pt idx="729">
                  <c:v>6.2365469696977018E-2</c:v>
                </c:pt>
                <c:pt idx="730">
                  <c:v>0</c:v>
                </c:pt>
                <c:pt idx="731">
                  <c:v>0</c:v>
                </c:pt>
                <c:pt idx="732">
                  <c:v>1.3256955622308742E-4</c:v>
                </c:pt>
                <c:pt idx="733">
                  <c:v>0</c:v>
                </c:pt>
                <c:pt idx="734">
                  <c:v>0</c:v>
                </c:pt>
                <c:pt idx="735">
                  <c:v>0</c:v>
                </c:pt>
              </c:numCache>
            </c:numRef>
          </c:yVal>
          <c:smooth val="0"/>
          <c:extLst>
            <c:ext xmlns:c16="http://schemas.microsoft.com/office/drawing/2014/chart" uri="{C3380CC4-5D6E-409C-BE32-E72D297353CC}">
              <c16:uniqueId val="{00000002-1CC7-5A43-AE37-C4871AA0D6D5}"/>
            </c:ext>
          </c:extLst>
        </c:ser>
        <c:dLbls>
          <c:showLegendKey val="0"/>
          <c:showVal val="0"/>
          <c:showCatName val="0"/>
          <c:showSerName val="0"/>
          <c:showPercent val="0"/>
          <c:showBubbleSize val="0"/>
        </c:dLbls>
        <c:axId val="809718511"/>
        <c:axId val="809720159"/>
      </c:scatterChart>
      <c:valAx>
        <c:axId val="809718511"/>
        <c:scaling>
          <c:orientation val="minMax"/>
          <c:max val="73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Días</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20159"/>
        <c:crosses val="autoZero"/>
        <c:crossBetween val="midCat"/>
      </c:valAx>
      <c:valAx>
        <c:axId val="8097201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Sedimentos (ton/ha)</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title>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1851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100" b="0" i="0">
          <a:latin typeface="Gill Sans" panose="020B0502020104020203" pitchFamily="34" charset="-79"/>
          <a:cs typeface="Gill Sans" panose="020B0502020104020203" pitchFamily="34" charset="-79"/>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sz="2000"/>
              <a:t>Análisis de umbrales para caudal</a:t>
            </a:r>
          </a:p>
        </c:rich>
      </c:tx>
      <c:overlay val="0"/>
      <c:spPr>
        <a:noFill/>
        <a:ln>
          <a:noFill/>
        </a:ln>
        <a:effectLst/>
      </c:spPr>
    </c:title>
    <c:autoTitleDeleted val="0"/>
    <c:plotArea>
      <c:layout/>
      <c:scatterChart>
        <c:scatterStyle val="lineMarker"/>
        <c:varyColors val="0"/>
        <c:ser>
          <c:idx val="0"/>
          <c:order val="0"/>
          <c:tx>
            <c:strRef>
              <c:f>Escenarios!$D$5</c:f>
              <c:strCache>
                <c:ptCount val="1"/>
                <c:pt idx="0">
                  <c:v>Línea base</c:v>
                </c:pt>
              </c:strCache>
            </c:strRef>
          </c:tx>
          <c:spPr>
            <a:ln w="12700"/>
          </c:spPr>
          <c:marker>
            <c:symbol val="none"/>
          </c:marker>
          <c:xVal>
            <c:strRef>
              <c:f>Cálculos!$C:$C</c:f>
              <c:strCache>
                <c:ptCount val="736"/>
                <c:pt idx="2">
                  <c:v>Línea base</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Cálculos!$M:$M</c:f>
              <c:numCache>
                <c:formatCode>0.0000</c:formatCode>
                <c:ptCount val="1048576"/>
                <c:pt idx="4" formatCode="General">
                  <c:v>0</c:v>
                </c:pt>
                <c:pt idx="6">
                  <c:v>4.4638461381324346</c:v>
                </c:pt>
                <c:pt idx="7">
                  <c:v>0.86905000930868426</c:v>
                </c:pt>
                <c:pt idx="8">
                  <c:v>2.9694600857318743</c:v>
                </c:pt>
                <c:pt idx="9">
                  <c:v>0.95776301121961771</c:v>
                </c:pt>
                <c:pt idx="10">
                  <c:v>1.594108871641069</c:v>
                </c:pt>
                <c:pt idx="11">
                  <c:v>3.5889199557389078</c:v>
                </c:pt>
                <c:pt idx="12">
                  <c:v>1.0482316415795685</c:v>
                </c:pt>
                <c:pt idx="13">
                  <c:v>1.0019701485255863</c:v>
                </c:pt>
                <c:pt idx="14">
                  <c:v>0.9584848743416019</c:v>
                </c:pt>
                <c:pt idx="15">
                  <c:v>0.91901464329434701</c:v>
                </c:pt>
                <c:pt idx="16">
                  <c:v>0.93007729195351785</c:v>
                </c:pt>
                <c:pt idx="17">
                  <c:v>3.812600522163581</c:v>
                </c:pt>
                <c:pt idx="18">
                  <c:v>1.0664786677044265</c:v>
                </c:pt>
                <c:pt idx="19">
                  <c:v>1.0270718821930767</c:v>
                </c:pt>
                <c:pt idx="20">
                  <c:v>0.99172441645023646</c:v>
                </c:pt>
                <c:pt idx="21">
                  <c:v>0.94952609037469204</c:v>
                </c:pt>
                <c:pt idx="22">
                  <c:v>1.5107425906210481</c:v>
                </c:pt>
                <c:pt idx="23">
                  <c:v>1.0512910003758449</c:v>
                </c:pt>
                <c:pt idx="24">
                  <c:v>1.4344020043512158</c:v>
                </c:pt>
                <c:pt idx="25">
                  <c:v>1.1706815435601234</c:v>
                </c:pt>
                <c:pt idx="26">
                  <c:v>1.2772467774494543</c:v>
                </c:pt>
                <c:pt idx="27">
                  <c:v>1.0931383631078913</c:v>
                </c:pt>
                <c:pt idx="28">
                  <c:v>4.6274159786332714</c:v>
                </c:pt>
                <c:pt idx="29">
                  <c:v>1.2084524515862387</c:v>
                </c:pt>
                <c:pt idx="30">
                  <c:v>1.1595600372140669</c:v>
                </c:pt>
                <c:pt idx="31">
                  <c:v>1.192766593556204</c:v>
                </c:pt>
                <c:pt idx="32">
                  <c:v>1.1360467537154844</c:v>
                </c:pt>
                <c:pt idx="33">
                  <c:v>1.0911813201972367</c:v>
                </c:pt>
                <c:pt idx="34">
                  <c:v>1.0792161907026978</c:v>
                </c:pt>
                <c:pt idx="35">
                  <c:v>1.1882529143831271</c:v>
                </c:pt>
                <c:pt idx="36">
                  <c:v>1.13466823141872</c:v>
                </c:pt>
                <c:pt idx="37">
                  <c:v>1.1132672719984922</c:v>
                </c:pt>
                <c:pt idx="38">
                  <c:v>1.106063841616844</c:v>
                </c:pt>
                <c:pt idx="39">
                  <c:v>1.0609464661296517</c:v>
                </c:pt>
                <c:pt idx="40">
                  <c:v>1.0760853756630124</c:v>
                </c:pt>
                <c:pt idx="41">
                  <c:v>1.0320010185185247</c:v>
                </c:pt>
                <c:pt idx="42">
                  <c:v>0.99002682964261113</c:v>
                </c:pt>
                <c:pt idx="43">
                  <c:v>2.6017996297395363</c:v>
                </c:pt>
                <c:pt idx="44">
                  <c:v>1.1083334634512758</c:v>
                </c:pt>
                <c:pt idx="45">
                  <c:v>1.0981397933133443</c:v>
                </c:pt>
                <c:pt idx="46">
                  <c:v>5.4662643802073863</c:v>
                </c:pt>
                <c:pt idx="47">
                  <c:v>1.1937170741588023</c:v>
                </c:pt>
                <c:pt idx="48">
                  <c:v>1.179407838970491</c:v>
                </c:pt>
                <c:pt idx="49">
                  <c:v>1.1464297261389087</c:v>
                </c:pt>
                <c:pt idx="50">
                  <c:v>1.1020971348631736</c:v>
                </c:pt>
                <c:pt idx="51">
                  <c:v>1.089109435835373</c:v>
                </c:pt>
                <c:pt idx="52">
                  <c:v>4.1011156886720581</c:v>
                </c:pt>
                <c:pt idx="53">
                  <c:v>1.2346275726401235</c:v>
                </c:pt>
                <c:pt idx="54">
                  <c:v>2.4942952880854676</c:v>
                </c:pt>
                <c:pt idx="55">
                  <c:v>1.2505998777373062</c:v>
                </c:pt>
                <c:pt idx="56">
                  <c:v>6.5333094143704669</c:v>
                </c:pt>
                <c:pt idx="57">
                  <c:v>2.5431771041685387</c:v>
                </c:pt>
                <c:pt idx="58">
                  <c:v>1.6630236166777861</c:v>
                </c:pt>
                <c:pt idx="59">
                  <c:v>8.4199028043167559</c:v>
                </c:pt>
                <c:pt idx="60">
                  <c:v>2.1112214048699807</c:v>
                </c:pt>
                <c:pt idx="61">
                  <c:v>1.5790642779016313</c:v>
                </c:pt>
                <c:pt idx="62">
                  <c:v>1.5295052814733952</c:v>
                </c:pt>
                <c:pt idx="63">
                  <c:v>1.503011166136035</c:v>
                </c:pt>
                <c:pt idx="64">
                  <c:v>1.4648387347501977</c:v>
                </c:pt>
                <c:pt idx="65">
                  <c:v>1.4215706633464238</c:v>
                </c:pt>
                <c:pt idx="66">
                  <c:v>1.4396377813523205</c:v>
                </c:pt>
                <c:pt idx="67">
                  <c:v>1.3967141089178987</c:v>
                </c:pt>
                <c:pt idx="68">
                  <c:v>1.4006729775792317</c:v>
                </c:pt>
                <c:pt idx="69">
                  <c:v>1.3600773983265406</c:v>
                </c:pt>
                <c:pt idx="70">
                  <c:v>1.5236477074195751</c:v>
                </c:pt>
                <c:pt idx="71">
                  <c:v>1.3783624857249883</c:v>
                </c:pt>
                <c:pt idx="72">
                  <c:v>11.65848019374419</c:v>
                </c:pt>
                <c:pt idx="73">
                  <c:v>1.6233871438687808</c:v>
                </c:pt>
                <c:pt idx="74">
                  <c:v>3.0224842536979954</c:v>
                </c:pt>
                <c:pt idx="75">
                  <c:v>1.7695759251056979</c:v>
                </c:pt>
                <c:pt idx="76">
                  <c:v>5.3459556116139186</c:v>
                </c:pt>
                <c:pt idx="77">
                  <c:v>2.2273626498210741</c:v>
                </c:pt>
                <c:pt idx="78">
                  <c:v>1.8158985576987414</c:v>
                </c:pt>
                <c:pt idx="79">
                  <c:v>1.9176775738052991</c:v>
                </c:pt>
                <c:pt idx="80">
                  <c:v>4.8194463780709533</c:v>
                </c:pt>
                <c:pt idx="81">
                  <c:v>1.8618197123593756</c:v>
                </c:pt>
                <c:pt idx="82">
                  <c:v>1.8498850392876336</c:v>
                </c:pt>
                <c:pt idx="83">
                  <c:v>1.8036420923886749</c:v>
                </c:pt>
                <c:pt idx="84">
                  <c:v>1.8214446921430167</c:v>
                </c:pt>
                <c:pt idx="85">
                  <c:v>1.7715932709699795</c:v>
                </c:pt>
                <c:pt idx="86">
                  <c:v>1.7559351694976963</c:v>
                </c:pt>
                <c:pt idx="87">
                  <c:v>1.7519706456287292</c:v>
                </c:pt>
                <c:pt idx="88">
                  <c:v>1.7077442650875791</c:v>
                </c:pt>
                <c:pt idx="89">
                  <c:v>1.6644316413240099</c:v>
                </c:pt>
                <c:pt idx="90">
                  <c:v>1.6234815757811978</c:v>
                </c:pt>
                <c:pt idx="91">
                  <c:v>1.5838496589639146</c:v>
                </c:pt>
                <c:pt idx="92">
                  <c:v>2.7389828272120127</c:v>
                </c:pt>
                <c:pt idx="93">
                  <c:v>1.685194438951056</c:v>
                </c:pt>
                <c:pt idx="94">
                  <c:v>1.6723019000012078</c:v>
                </c:pt>
                <c:pt idx="95">
                  <c:v>1.6298278393646473</c:v>
                </c:pt>
                <c:pt idx="96">
                  <c:v>1.5891512063331574</c:v>
                </c:pt>
                <c:pt idx="97">
                  <c:v>1.5498118366580522</c:v>
                </c:pt>
                <c:pt idx="98">
                  <c:v>1.5208502802898165</c:v>
                </c:pt>
                <c:pt idx="99">
                  <c:v>1.4845771300914743</c:v>
                </c:pt>
                <c:pt idx="100">
                  <c:v>1.4495090516981064</c:v>
                </c:pt>
                <c:pt idx="101">
                  <c:v>1.4164345359929837</c:v>
                </c:pt>
                <c:pt idx="102">
                  <c:v>1.387601563604596</c:v>
                </c:pt>
                <c:pt idx="103">
                  <c:v>1.356095213027424</c:v>
                </c:pt>
                <c:pt idx="104">
                  <c:v>1.3258037488700873</c:v>
                </c:pt>
                <c:pt idx="105">
                  <c:v>1.2957802897741377</c:v>
                </c:pt>
                <c:pt idx="106">
                  <c:v>1.2663920954570866</c:v>
                </c:pt>
                <c:pt idx="107">
                  <c:v>1.2995546564058047</c:v>
                </c:pt>
                <c:pt idx="108">
                  <c:v>1.3002847281133629</c:v>
                </c:pt>
                <c:pt idx="109">
                  <c:v>1.2706383689622198</c:v>
                </c:pt>
                <c:pt idx="110">
                  <c:v>1.2425314607351126</c:v>
                </c:pt>
                <c:pt idx="111">
                  <c:v>1.2147598266887276</c:v>
                </c:pt>
                <c:pt idx="112">
                  <c:v>1.1878341255253253</c:v>
                </c:pt>
                <c:pt idx="113">
                  <c:v>1.1732921578224602</c:v>
                </c:pt>
                <c:pt idx="114">
                  <c:v>1.1554604584426402</c:v>
                </c:pt>
                <c:pt idx="115">
                  <c:v>1.1291746372805531</c:v>
                </c:pt>
                <c:pt idx="116">
                  <c:v>1.1041892933311737</c:v>
                </c:pt>
                <c:pt idx="117">
                  <c:v>1.090306963246344</c:v>
                </c:pt>
                <c:pt idx="118">
                  <c:v>1.0667221208508446</c:v>
                </c:pt>
                <c:pt idx="119">
                  <c:v>1.0433551769419727</c:v>
                </c:pt>
                <c:pt idx="120">
                  <c:v>1.0206100174340504</c:v>
                </c:pt>
                <c:pt idx="121">
                  <c:v>2.3865495687593024</c:v>
                </c:pt>
                <c:pt idx="122">
                  <c:v>1.1651113001076789</c:v>
                </c:pt>
                <c:pt idx="123">
                  <c:v>1.1390437232303141</c:v>
                </c:pt>
                <c:pt idx="124">
                  <c:v>1.1131098116732303</c:v>
                </c:pt>
                <c:pt idx="125">
                  <c:v>1.0882177173005008</c:v>
                </c:pt>
                <c:pt idx="126">
                  <c:v>1.0639469753920849</c:v>
                </c:pt>
                <c:pt idx="127">
                  <c:v>1.0400749642658664</c:v>
                </c:pt>
                <c:pt idx="128">
                  <c:v>1.0167371715007778</c:v>
                </c:pt>
                <c:pt idx="129">
                  <c:v>0.9943390276655264</c:v>
                </c:pt>
                <c:pt idx="130">
                  <c:v>0.97229024830931432</c:v>
                </c:pt>
                <c:pt idx="131">
                  <c:v>0.95110780788739657</c:v>
                </c:pt>
                <c:pt idx="132">
                  <c:v>0.93003925590961822</c:v>
                </c:pt>
                <c:pt idx="133">
                  <c:v>0.90978071535467997</c:v>
                </c:pt>
                <c:pt idx="134">
                  <c:v>0.89322864066457242</c:v>
                </c:pt>
                <c:pt idx="135">
                  <c:v>0.87345564536836606</c:v>
                </c:pt>
                <c:pt idx="136">
                  <c:v>0.8541301296259205</c:v>
                </c:pt>
                <c:pt idx="137">
                  <c:v>0.83547807227076354</c:v>
                </c:pt>
                <c:pt idx="138">
                  <c:v>0.81738298838152723</c:v>
                </c:pt>
                <c:pt idx="139">
                  <c:v>0.79965733936482153</c:v>
                </c:pt>
                <c:pt idx="140">
                  <c:v>0.78209674215235792</c:v>
                </c:pt>
                <c:pt idx="141">
                  <c:v>0.76514644005320886</c:v>
                </c:pt>
                <c:pt idx="142">
                  <c:v>0.74836830196446724</c:v>
                </c:pt>
                <c:pt idx="143">
                  <c:v>0.73183425679031511</c:v>
                </c:pt>
                <c:pt idx="144">
                  <c:v>0.71819275313168895</c:v>
                </c:pt>
                <c:pt idx="145">
                  <c:v>0.71166207081709232</c:v>
                </c:pt>
                <c:pt idx="146">
                  <c:v>0.70645927687839694</c:v>
                </c:pt>
                <c:pt idx="147">
                  <c:v>0.70152693944181177</c:v>
                </c:pt>
                <c:pt idx="148">
                  <c:v>0.69667154690247401</c:v>
                </c:pt>
                <c:pt idx="149">
                  <c:v>0.69185753139742678</c:v>
                </c:pt>
                <c:pt idx="150">
                  <c:v>0.68707820174526391</c:v>
                </c:pt>
                <c:pt idx="151">
                  <c:v>0.68233214731983904</c:v>
                </c:pt>
                <c:pt idx="152">
                  <c:v>0.67761892418333391</c:v>
                </c:pt>
                <c:pt idx="153">
                  <c:v>0.67293826641358423</c:v>
                </c:pt>
                <c:pt idx="154">
                  <c:v>0.66828994190959334</c:v>
                </c:pt>
                <c:pt idx="155">
                  <c:v>0.66367372602099339</c:v>
                </c:pt>
                <c:pt idx="156">
                  <c:v>0.65908939671821365</c:v>
                </c:pt>
                <c:pt idx="157">
                  <c:v>0.65453673370079302</c:v>
                </c:pt>
                <c:pt idx="158">
                  <c:v>1.8092507048503959</c:v>
                </c:pt>
                <c:pt idx="159">
                  <c:v>0.82717835313883392</c:v>
                </c:pt>
                <c:pt idx="160">
                  <c:v>0.80823200298061482</c:v>
                </c:pt>
                <c:pt idx="161">
                  <c:v>0.7903962691757479</c:v>
                </c:pt>
                <c:pt idx="162">
                  <c:v>0.77259390684404283</c:v>
                </c:pt>
                <c:pt idx="163">
                  <c:v>0.75539780606091023</c:v>
                </c:pt>
                <c:pt idx="164">
                  <c:v>0.73841250022548122</c:v>
                </c:pt>
                <c:pt idx="165">
                  <c:v>0.75148015710364158</c:v>
                </c:pt>
                <c:pt idx="166">
                  <c:v>0.75755147221174546</c:v>
                </c:pt>
                <c:pt idx="167">
                  <c:v>0.74589411305339159</c:v>
                </c:pt>
                <c:pt idx="168">
                  <c:v>0.72887044798142553</c:v>
                </c:pt>
                <c:pt idx="169">
                  <c:v>0.71271404160103391</c:v>
                </c:pt>
                <c:pt idx="170">
                  <c:v>0.69657135348850008</c:v>
                </c:pt>
                <c:pt idx="171">
                  <c:v>0.68109596065640943</c:v>
                </c:pt>
                <c:pt idx="172">
                  <c:v>0.66550095769287032</c:v>
                </c:pt>
                <c:pt idx="173">
                  <c:v>0.65042583443322433</c:v>
                </c:pt>
                <c:pt idx="174">
                  <c:v>0.63567014046330339</c:v>
                </c:pt>
                <c:pt idx="175">
                  <c:v>0.62114434490741055</c:v>
                </c:pt>
                <c:pt idx="176">
                  <c:v>0.60675026791024467</c:v>
                </c:pt>
                <c:pt idx="177">
                  <c:v>0.59266535238820905</c:v>
                </c:pt>
                <c:pt idx="178">
                  <c:v>0.5788012882137118</c:v>
                </c:pt>
                <c:pt idx="179">
                  <c:v>0.56491340337567653</c:v>
                </c:pt>
                <c:pt idx="180">
                  <c:v>0.55862032173157472</c:v>
                </c:pt>
                <c:pt idx="181">
                  <c:v>0.55432453627724898</c:v>
                </c:pt>
                <c:pt idx="182">
                  <c:v>0.55041562374722575</c:v>
                </c:pt>
                <c:pt idx="183">
                  <c:v>0.546599015523484</c:v>
                </c:pt>
                <c:pt idx="184">
                  <c:v>0.5428207093588755</c:v>
                </c:pt>
                <c:pt idx="185">
                  <c:v>0.53907068452363316</c:v>
                </c:pt>
                <c:pt idx="186">
                  <c:v>0.5353469620376784</c:v>
                </c:pt>
                <c:pt idx="187">
                  <c:v>0.53164903413371878</c:v>
                </c:pt>
                <c:pt idx="188">
                  <c:v>0.52797666302074509</c:v>
                </c:pt>
                <c:pt idx="189">
                  <c:v>0.52432966126629055</c:v>
                </c:pt>
                <c:pt idx="190">
                  <c:v>0.52070785163886757</c:v>
                </c:pt>
                <c:pt idx="191">
                  <c:v>0.51711105975946825</c:v>
                </c:pt>
                <c:pt idx="192">
                  <c:v>0.51353911275128727</c:v>
                </c:pt>
                <c:pt idx="193">
                  <c:v>0.50999183898608791</c:v>
                </c:pt>
                <c:pt idx="194">
                  <c:v>0.5064690680311057</c:v>
                </c:pt>
                <c:pt idx="195">
                  <c:v>0.53144120565621278</c:v>
                </c:pt>
                <c:pt idx="196">
                  <c:v>0.51750130493463609</c:v>
                </c:pt>
                <c:pt idx="197">
                  <c:v>0.5034362523411603</c:v>
                </c:pt>
                <c:pt idx="198">
                  <c:v>0.49397071948812749</c:v>
                </c:pt>
                <c:pt idx="199">
                  <c:v>0.48946387658357571</c:v>
                </c:pt>
                <c:pt idx="200">
                  <c:v>0.48588276198349528</c:v>
                </c:pt>
                <c:pt idx="201">
                  <c:v>0.48248993475658181</c:v>
                </c:pt>
                <c:pt idx="202">
                  <c:v>0.4791504439557806</c:v>
                </c:pt>
                <c:pt idx="203">
                  <c:v>0.4758394871222893</c:v>
                </c:pt>
                <c:pt idx="204">
                  <c:v>0.47323957617048312</c:v>
                </c:pt>
                <c:pt idx="205">
                  <c:v>0.48731731822759405</c:v>
                </c:pt>
                <c:pt idx="206">
                  <c:v>0.61707069020891714</c:v>
                </c:pt>
                <c:pt idx="207">
                  <c:v>0.84290154453998767</c:v>
                </c:pt>
                <c:pt idx="208">
                  <c:v>0.6398181598864664</c:v>
                </c:pt>
                <c:pt idx="209">
                  <c:v>0.62257306010719915</c:v>
                </c:pt>
                <c:pt idx="210">
                  <c:v>0.605388725153997</c:v>
                </c:pt>
                <c:pt idx="211">
                  <c:v>0.58848134625575388</c:v>
                </c:pt>
                <c:pt idx="212">
                  <c:v>0.57215172854450613</c:v>
                </c:pt>
                <c:pt idx="213">
                  <c:v>0.55610027320222755</c:v>
                </c:pt>
                <c:pt idx="214">
                  <c:v>0.5401513074219817</c:v>
                </c:pt>
                <c:pt idx="215">
                  <c:v>0.52437749414109969</c:v>
                </c:pt>
                <c:pt idx="216">
                  <c:v>0.50821381737372162</c:v>
                </c:pt>
                <c:pt idx="217">
                  <c:v>0.49277141799807184</c:v>
                </c:pt>
                <c:pt idx="218">
                  <c:v>0.47701752225319116</c:v>
                </c:pt>
                <c:pt idx="219">
                  <c:v>0.46850637665331052</c:v>
                </c:pt>
                <c:pt idx="220">
                  <c:v>0.45319763895726073</c:v>
                </c:pt>
                <c:pt idx="221">
                  <c:v>0.43810386076771696</c:v>
                </c:pt>
                <c:pt idx="222">
                  <c:v>0.42284958559372121</c:v>
                </c:pt>
                <c:pt idx="223">
                  <c:v>0.45414330678939929</c:v>
                </c:pt>
                <c:pt idx="224">
                  <c:v>0.43872850652531009</c:v>
                </c:pt>
                <c:pt idx="225">
                  <c:v>0.4341573888925514</c:v>
                </c:pt>
                <c:pt idx="226">
                  <c:v>0.4187194661266111</c:v>
                </c:pt>
                <c:pt idx="227">
                  <c:v>0.40529171924992152</c:v>
                </c:pt>
                <c:pt idx="228">
                  <c:v>0.40056606935673034</c:v>
                </c:pt>
                <c:pt idx="229">
                  <c:v>0.39744702747396887</c:v>
                </c:pt>
                <c:pt idx="230">
                  <c:v>0.39532445977161096</c:v>
                </c:pt>
                <c:pt idx="231">
                  <c:v>0.39202518544430903</c:v>
                </c:pt>
                <c:pt idx="232">
                  <c:v>0.38921332359551186</c:v>
                </c:pt>
                <c:pt idx="233">
                  <c:v>0.38650582730013705</c:v>
                </c:pt>
                <c:pt idx="234">
                  <c:v>0.42839857546517573</c:v>
                </c:pt>
                <c:pt idx="235">
                  <c:v>0.41214719147329992</c:v>
                </c:pt>
                <c:pt idx="236">
                  <c:v>0.3963440159150563</c:v>
                </c:pt>
                <c:pt idx="237">
                  <c:v>0.38034037195612325</c:v>
                </c:pt>
                <c:pt idx="238">
                  <c:v>0.3741417034279218</c:v>
                </c:pt>
                <c:pt idx="239">
                  <c:v>0.37090438041219692</c:v>
                </c:pt>
                <c:pt idx="240">
                  <c:v>0.36822298628895778</c:v>
                </c:pt>
                <c:pt idx="241">
                  <c:v>0.36565766095877533</c:v>
                </c:pt>
                <c:pt idx="242">
                  <c:v>0.36312788923525141</c:v>
                </c:pt>
                <c:pt idx="243">
                  <c:v>0.36061885227274837</c:v>
                </c:pt>
                <c:pt idx="244">
                  <c:v>0.35812774255388796</c:v>
                </c:pt>
                <c:pt idx="245">
                  <c:v>0.35565394915870935</c:v>
                </c:pt>
                <c:pt idx="246">
                  <c:v>0.35319726342500946</c:v>
                </c:pt>
                <c:pt idx="247">
                  <c:v>0.35075755090143429</c:v>
                </c:pt>
                <c:pt idx="248">
                  <c:v>0.34833469136911882</c:v>
                </c:pt>
                <c:pt idx="249">
                  <c:v>0.3459285678718132</c:v>
                </c:pt>
                <c:pt idx="250">
                  <c:v>0.34353906470579992</c:v>
                </c:pt>
                <c:pt idx="251">
                  <c:v>0.341166067047878</c:v>
                </c:pt>
                <c:pt idx="252">
                  <c:v>0.33880946088284986</c:v>
                </c:pt>
                <c:pt idx="253">
                  <c:v>0.33646913298579573</c:v>
                </c:pt>
                <c:pt idx="254">
                  <c:v>0.33414497091439427</c:v>
                </c:pt>
                <c:pt idx="255">
                  <c:v>0.3318368630031106</c:v>
                </c:pt>
                <c:pt idx="256">
                  <c:v>0.32954469835775679</c:v>
                </c:pt>
                <c:pt idx="257">
                  <c:v>0.32726836685014998</c:v>
                </c:pt>
                <c:pt idx="258">
                  <c:v>0.32500775911281876</c:v>
                </c:pt>
                <c:pt idx="259">
                  <c:v>0.32276276653374819</c:v>
                </c:pt>
                <c:pt idx="260">
                  <c:v>0.32053328125116148</c:v>
                </c:pt>
                <c:pt idx="261">
                  <c:v>0.31831919614833726</c:v>
                </c:pt>
                <c:pt idx="262">
                  <c:v>0.31612040484846354</c:v>
                </c:pt>
                <c:pt idx="263">
                  <c:v>0.3156547418550017</c:v>
                </c:pt>
                <c:pt idx="264">
                  <c:v>0.31208235666489642</c:v>
                </c:pt>
                <c:pt idx="265">
                  <c:v>0.30967216034125361</c:v>
                </c:pt>
                <c:pt idx="266">
                  <c:v>0.30748657319400019</c:v>
                </c:pt>
                <c:pt idx="267">
                  <c:v>0.30535410250585548</c:v>
                </c:pt>
                <c:pt idx="268">
                  <c:v>0.30324331261754739</c:v>
                </c:pt>
                <c:pt idx="269">
                  <c:v>0.30114837376008535</c:v>
                </c:pt>
                <c:pt idx="270">
                  <c:v>0.29906813801979887</c:v>
                </c:pt>
                <c:pt idx="271">
                  <c:v>0.29700231398979726</c:v>
                </c:pt>
                <c:pt idx="272">
                  <c:v>0.31407210963825105</c:v>
                </c:pt>
                <c:pt idx="273">
                  <c:v>0.40027290089671502</c:v>
                </c:pt>
                <c:pt idx="274">
                  <c:v>0.35420470138872262</c:v>
                </c:pt>
                <c:pt idx="275">
                  <c:v>0.33580017732162387</c:v>
                </c:pt>
                <c:pt idx="276">
                  <c:v>0.31744116441524345</c:v>
                </c:pt>
                <c:pt idx="277">
                  <c:v>0.29907580772973918</c:v>
                </c:pt>
                <c:pt idx="278">
                  <c:v>0.28552664809889405</c:v>
                </c:pt>
                <c:pt idx="279">
                  <c:v>0.28145498913487232</c:v>
                </c:pt>
                <c:pt idx="280">
                  <c:v>0.27912702717728416</c:v>
                </c:pt>
                <c:pt idx="281">
                  <c:v>0.2771287875280789</c:v>
                </c:pt>
                <c:pt idx="282">
                  <c:v>0.27520169092835356</c:v>
                </c:pt>
                <c:pt idx="283">
                  <c:v>0.27329838872686635</c:v>
                </c:pt>
                <c:pt idx="284">
                  <c:v>0.27141015009681224</c:v>
                </c:pt>
                <c:pt idx="285">
                  <c:v>0.26953530485989885</c:v>
                </c:pt>
                <c:pt idx="286">
                  <c:v>0.26767347418099857</c:v>
                </c:pt>
                <c:pt idx="287">
                  <c:v>0.26582451581676153</c:v>
                </c:pt>
                <c:pt idx="288">
                  <c:v>0.29964302016879285</c:v>
                </c:pt>
                <c:pt idx="289">
                  <c:v>0.2859634041236841</c:v>
                </c:pt>
                <c:pt idx="290">
                  <c:v>0.5195399330909618</c:v>
                </c:pt>
                <c:pt idx="291">
                  <c:v>0.40996285079887307</c:v>
                </c:pt>
                <c:pt idx="292">
                  <c:v>4.1954691769359673</c:v>
                </c:pt>
                <c:pt idx="293">
                  <c:v>0.73014563089149698</c:v>
                </c:pt>
                <c:pt idx="294">
                  <c:v>2.0962882948367985</c:v>
                </c:pt>
                <c:pt idx="295">
                  <c:v>0.84002148976831403</c:v>
                </c:pt>
                <c:pt idx="296">
                  <c:v>0.80420607115323395</c:v>
                </c:pt>
                <c:pt idx="297">
                  <c:v>1.3044108250334228</c:v>
                </c:pt>
                <c:pt idx="298">
                  <c:v>0.92755007784904031</c:v>
                </c:pt>
                <c:pt idx="299">
                  <c:v>0.88629319624546032</c:v>
                </c:pt>
                <c:pt idx="300">
                  <c:v>0.89052212995460178</c:v>
                </c:pt>
                <c:pt idx="301">
                  <c:v>0.90616987082854528</c:v>
                </c:pt>
                <c:pt idx="302">
                  <c:v>0.89866146228792043</c:v>
                </c:pt>
                <c:pt idx="303">
                  <c:v>1.0624831816380564</c:v>
                </c:pt>
                <c:pt idx="304">
                  <c:v>0.94512773182094567</c:v>
                </c:pt>
                <c:pt idx="305">
                  <c:v>0.90770416154327949</c:v>
                </c:pt>
                <c:pt idx="306">
                  <c:v>0.89034707352352949</c:v>
                </c:pt>
                <c:pt idx="307">
                  <c:v>0.84984390486554462</c:v>
                </c:pt>
                <c:pt idx="308">
                  <c:v>0.8549996078813602</c:v>
                </c:pt>
                <c:pt idx="309">
                  <c:v>0.81647198358469808</c:v>
                </c:pt>
                <c:pt idx="310">
                  <c:v>0.7867500533177253</c:v>
                </c:pt>
                <c:pt idx="311">
                  <c:v>0.7891358940447547</c:v>
                </c:pt>
                <c:pt idx="312">
                  <c:v>0.75334950179248783</c:v>
                </c:pt>
                <c:pt idx="313">
                  <c:v>0.7640315984508923</c:v>
                </c:pt>
                <c:pt idx="314">
                  <c:v>0.74778104571974913</c:v>
                </c:pt>
                <c:pt idx="315">
                  <c:v>0.71524729426176481</c:v>
                </c:pt>
                <c:pt idx="316">
                  <c:v>0.71670415570068968</c:v>
                </c:pt>
                <c:pt idx="317">
                  <c:v>0.68368390289057168</c:v>
                </c:pt>
                <c:pt idx="318">
                  <c:v>0.65850503734109189</c:v>
                </c:pt>
                <c:pt idx="319">
                  <c:v>0.62762917069869417</c:v>
                </c:pt>
                <c:pt idx="320">
                  <c:v>0.59844821380988888</c:v>
                </c:pt>
                <c:pt idx="321">
                  <c:v>0.56960736497954012</c:v>
                </c:pt>
                <c:pt idx="322">
                  <c:v>0.58227443296027437</c:v>
                </c:pt>
                <c:pt idx="323">
                  <c:v>0.56362897452652461</c:v>
                </c:pt>
                <c:pt idx="324">
                  <c:v>2.1865217486615025</c:v>
                </c:pt>
                <c:pt idx="325">
                  <c:v>1.4341414926455132</c:v>
                </c:pt>
                <c:pt idx="326">
                  <c:v>0.8291337905333378</c:v>
                </c:pt>
                <c:pt idx="327">
                  <c:v>0.80003961058359674</c:v>
                </c:pt>
                <c:pt idx="328">
                  <c:v>0.8311091200039773</c:v>
                </c:pt>
                <c:pt idx="329">
                  <c:v>2.4670947343390375</c:v>
                </c:pt>
                <c:pt idx="330">
                  <c:v>1.2239637124880693</c:v>
                </c:pt>
                <c:pt idx="331">
                  <c:v>0.96869818565066546</c:v>
                </c:pt>
                <c:pt idx="332">
                  <c:v>0.92274329086953788</c:v>
                </c:pt>
                <c:pt idx="333">
                  <c:v>0.88024993501953597</c:v>
                </c:pt>
                <c:pt idx="334">
                  <c:v>1.2535385687573932</c:v>
                </c:pt>
                <c:pt idx="335">
                  <c:v>2.3218385387741272</c:v>
                </c:pt>
                <c:pt idx="336">
                  <c:v>1.0106680980299276</c:v>
                </c:pt>
                <c:pt idx="337">
                  <c:v>0.96407432246049307</c:v>
                </c:pt>
                <c:pt idx="338">
                  <c:v>0.92101780093901509</c:v>
                </c:pt>
                <c:pt idx="339">
                  <c:v>0.88086672879639183</c:v>
                </c:pt>
                <c:pt idx="340">
                  <c:v>0.84316075200151686</c:v>
                </c:pt>
                <c:pt idx="341">
                  <c:v>0.80704539278481158</c:v>
                </c:pt>
                <c:pt idx="342">
                  <c:v>0.77180986819751995</c:v>
                </c:pt>
                <c:pt idx="343">
                  <c:v>0.73799665362384459</c:v>
                </c:pt>
                <c:pt idx="344">
                  <c:v>0.70545029838716677</c:v>
                </c:pt>
                <c:pt idx="345">
                  <c:v>0.67390328634516683</c:v>
                </c:pt>
                <c:pt idx="346">
                  <c:v>0.64530090221540715</c:v>
                </c:pt>
                <c:pt idx="347">
                  <c:v>0.6159271695880687</c:v>
                </c:pt>
                <c:pt idx="348">
                  <c:v>0.58687848406372711</c:v>
                </c:pt>
                <c:pt idx="349">
                  <c:v>0.56009843084680988</c:v>
                </c:pt>
                <c:pt idx="350">
                  <c:v>0.5330199875763707</c:v>
                </c:pt>
                <c:pt idx="351">
                  <c:v>0.50706431479671621</c:v>
                </c:pt>
                <c:pt idx="352">
                  <c:v>0.56587300192807555</c:v>
                </c:pt>
                <c:pt idx="353">
                  <c:v>0.53213280891101489</c:v>
                </c:pt>
                <c:pt idx="354">
                  <c:v>0.50577532088629007</c:v>
                </c:pt>
                <c:pt idx="355">
                  <c:v>0.95219939999533842</c:v>
                </c:pt>
                <c:pt idx="356">
                  <c:v>0.61393667961894638</c:v>
                </c:pt>
                <c:pt idx="357">
                  <c:v>0.59582158756093606</c:v>
                </c:pt>
                <c:pt idx="358">
                  <c:v>3.3570894904803383</c:v>
                </c:pt>
                <c:pt idx="359">
                  <c:v>0.78299065452234484</c:v>
                </c:pt>
                <c:pt idx="360">
                  <c:v>0.74772622171464409</c:v>
                </c:pt>
                <c:pt idx="361">
                  <c:v>2.6183925685317937</c:v>
                </c:pt>
                <c:pt idx="362">
                  <c:v>0.92612917024381636</c:v>
                </c:pt>
                <c:pt idx="363">
                  <c:v>0.88352657768843235</c:v>
                </c:pt>
                <c:pt idx="364">
                  <c:v>5.7877842090636111</c:v>
                </c:pt>
                <c:pt idx="365">
                  <c:v>1.0781217395397216</c:v>
                </c:pt>
                <c:pt idx="366">
                  <c:v>1.0701854485790232</c:v>
                </c:pt>
                <c:pt idx="367">
                  <c:v>1.2381238161016039</c:v>
                </c:pt>
                <c:pt idx="368">
                  <c:v>1.1069017433949147</c:v>
                </c:pt>
                <c:pt idx="369">
                  <c:v>1.1195076979238747</c:v>
                </c:pt>
                <c:pt idx="370">
                  <c:v>1.1022658533402947</c:v>
                </c:pt>
                <c:pt idx="371">
                  <c:v>4.758525999273016</c:v>
                </c:pt>
                <c:pt idx="372">
                  <c:v>1.1614820291461116</c:v>
                </c:pt>
                <c:pt idx="373">
                  <c:v>3.2577597436958401</c:v>
                </c:pt>
                <c:pt idx="374">
                  <c:v>1.2440841784220469</c:v>
                </c:pt>
                <c:pt idx="375">
                  <c:v>1.8785794380786727</c:v>
                </c:pt>
                <c:pt idx="376">
                  <c:v>3.8714169203882585</c:v>
                </c:pt>
                <c:pt idx="377">
                  <c:v>1.3287773122619164</c:v>
                </c:pt>
                <c:pt idx="378">
                  <c:v>1.2805779961939268</c:v>
                </c:pt>
                <c:pt idx="379">
                  <c:v>1.235168276900704</c:v>
                </c:pt>
                <c:pt idx="380">
                  <c:v>1.1937868880691207</c:v>
                </c:pt>
                <c:pt idx="381">
                  <c:v>1.202951575378409</c:v>
                </c:pt>
                <c:pt idx="382">
                  <c:v>4.0835903479967595</c:v>
                </c:pt>
                <c:pt idx="383">
                  <c:v>1.3355966280109381</c:v>
                </c:pt>
                <c:pt idx="384">
                  <c:v>1.2943309072220508</c:v>
                </c:pt>
                <c:pt idx="385">
                  <c:v>1.2571373470588578</c:v>
                </c:pt>
                <c:pt idx="386">
                  <c:v>1.2131056786561274</c:v>
                </c:pt>
                <c:pt idx="387">
                  <c:v>1.7725015005837501</c:v>
                </c:pt>
                <c:pt idx="388">
                  <c:v>1.3112418081614667</c:v>
                </c:pt>
                <c:pt idx="389">
                  <c:v>1.6925571860014186</c:v>
                </c:pt>
                <c:pt idx="390">
                  <c:v>1.4270535180432438</c:v>
                </c:pt>
                <c:pt idx="391">
                  <c:v>1.5318478612863156</c:v>
                </c:pt>
                <c:pt idx="392">
                  <c:v>1.3459807887968163</c:v>
                </c:pt>
                <c:pt idx="393">
                  <c:v>4.8785118941170449</c:v>
                </c:pt>
                <c:pt idx="394">
                  <c:v>1.4578139208880434</c:v>
                </c:pt>
                <c:pt idx="395">
                  <c:v>1.4071990410288204</c:v>
                </c:pt>
                <c:pt idx="396">
                  <c:v>1.4386950298221215</c:v>
                </c:pt>
                <c:pt idx="397">
                  <c:v>1.3802764381857147</c:v>
                </c:pt>
                <c:pt idx="398">
                  <c:v>1.3337239870075628</c:v>
                </c:pt>
                <c:pt idx="399">
                  <c:v>1.3200834929353058</c:v>
                </c:pt>
                <c:pt idx="400">
                  <c:v>1.4274564246264827</c:v>
                </c:pt>
                <c:pt idx="401">
                  <c:v>1.3722194423235798</c:v>
                </c:pt>
                <c:pt idx="402">
                  <c:v>1.349177596830077</c:v>
                </c:pt>
                <c:pt idx="403">
                  <c:v>1.3403446148031932</c:v>
                </c:pt>
                <c:pt idx="404">
                  <c:v>1.2936089438061906</c:v>
                </c:pt>
                <c:pt idx="405">
                  <c:v>1.3071407362133614</c:v>
                </c:pt>
                <c:pt idx="406">
                  <c:v>1.2614603631115657</c:v>
                </c:pt>
                <c:pt idx="407">
                  <c:v>1.2179011827658535</c:v>
                </c:pt>
                <c:pt idx="408">
                  <c:v>2.8280999397287916</c:v>
                </c:pt>
                <c:pt idx="409">
                  <c:v>1.3330706030166701</c:v>
                </c:pt>
                <c:pt idx="410">
                  <c:v>1.3213245600617156</c:v>
                </c:pt>
                <c:pt idx="411">
                  <c:v>5.6879074971609729</c:v>
                </c:pt>
                <c:pt idx="412">
                  <c:v>1.4138291902706825</c:v>
                </c:pt>
                <c:pt idx="413">
                  <c:v>1.3979995296359649</c:v>
                </c:pt>
                <c:pt idx="414">
                  <c:v>1.3635114937036854</c:v>
                </c:pt>
                <c:pt idx="415">
                  <c:v>1.3176794091279604</c:v>
                </c:pt>
                <c:pt idx="416">
                  <c:v>1.303202574556982</c:v>
                </c:pt>
                <c:pt idx="417">
                  <c:v>4.3137299780610521</c:v>
                </c:pt>
                <c:pt idx="418">
                  <c:v>1.4457732278550117</c:v>
                </c:pt>
                <c:pt idx="419">
                  <c:v>2.7039824537235089</c:v>
                </c:pt>
                <c:pt idx="420">
                  <c:v>1.4588386283219075</c:v>
                </c:pt>
                <c:pt idx="421">
                  <c:v>6.7401097548352196</c:v>
                </c:pt>
                <c:pt idx="422">
                  <c:v>2.7485489703379082</c:v>
                </c:pt>
                <c:pt idx="423">
                  <c:v>1.866976875744486</c:v>
                </c:pt>
                <c:pt idx="424">
                  <c:v>8.6224472553158211</c:v>
                </c:pt>
                <c:pt idx="425">
                  <c:v>2.312366779149567</c:v>
                </c:pt>
                <c:pt idx="426">
                  <c:v>1.7788202395905621</c:v>
                </c:pt>
                <c:pt idx="427">
                  <c:v>1.7278814279454806</c:v>
                </c:pt>
                <c:pt idx="428">
                  <c:v>1.7000170284711813</c:v>
                </c:pt>
                <c:pt idx="429">
                  <c:v>1.6604837781923332</c:v>
                </c:pt>
                <c:pt idx="430">
                  <c:v>1.6158642877582614</c:v>
                </c:pt>
                <c:pt idx="431">
                  <c:v>1.6325893216669787</c:v>
                </c:pt>
                <c:pt idx="432">
                  <c:v>1.5883328355874022</c:v>
                </c:pt>
                <c:pt idx="433">
                  <c:v>1.5909680970199163</c:v>
                </c:pt>
                <c:pt idx="434">
                  <c:v>1.5490580533613789</c:v>
                </c:pt>
                <c:pt idx="435">
                  <c:v>1.7113229777174483</c:v>
                </c:pt>
                <c:pt idx="436">
                  <c:v>1.5647413882369237</c:v>
                </c:pt>
                <c:pt idx="437">
                  <c:v>11.843571683136583</c:v>
                </c:pt>
                <c:pt idx="438">
                  <c:v>1.8072001129536308</c:v>
                </c:pt>
                <c:pt idx="439">
                  <c:v>3.2050275338601599</c:v>
                </c:pt>
                <c:pt idx="440">
                  <c:v>1.9508582867272035</c:v>
                </c:pt>
                <c:pt idx="441">
                  <c:v>5.5259857644953385</c:v>
                </c:pt>
                <c:pt idx="442">
                  <c:v>2.4061492435999949</c:v>
                </c:pt>
                <c:pt idx="443">
                  <c:v>1.9934501822653374</c:v>
                </c:pt>
                <c:pt idx="444">
                  <c:v>2.0940027597150399</c:v>
                </c:pt>
                <c:pt idx="445">
                  <c:v>4.9945535969544572</c:v>
                </c:pt>
                <c:pt idx="446">
                  <c:v>2.035717377329433</c:v>
                </c:pt>
                <c:pt idx="447">
                  <c:v>2.0225815053434224</c:v>
                </c:pt>
                <c:pt idx="448">
                  <c:v>1.9751456568171748</c:v>
                </c:pt>
                <c:pt idx="449">
                  <c:v>1.9917635949176624</c:v>
                </c:pt>
                <c:pt idx="450">
                  <c:v>1.9407356951465506</c:v>
                </c:pt>
                <c:pt idx="451">
                  <c:v>1.9239092416074772</c:v>
                </c:pt>
                <c:pt idx="452">
                  <c:v>1.9187844360689517</c:v>
                </c:pt>
                <c:pt idx="453">
                  <c:v>1.8734057885091704</c:v>
                </c:pt>
                <c:pt idx="454">
                  <c:v>1.828948857016659</c:v>
                </c:pt>
                <c:pt idx="455">
                  <c:v>1.7868623880557639</c:v>
                </c:pt>
                <c:pt idx="456">
                  <c:v>1.7461019175321935</c:v>
                </c:pt>
                <c:pt idx="457">
                  <c:v>2.9001143275638794</c:v>
                </c:pt>
                <c:pt idx="458">
                  <c:v>1.8452129227290053</c:v>
                </c:pt>
                <c:pt idx="459">
                  <c:v>1.8312150553723021</c:v>
                </c:pt>
                <c:pt idx="460">
                  <c:v>1.7876433013899011</c:v>
                </c:pt>
                <c:pt idx="461">
                  <c:v>1.7458765573343653</c:v>
                </c:pt>
                <c:pt idx="462">
                  <c:v>1.7054546065820873</c:v>
                </c:pt>
                <c:pt idx="463">
                  <c:v>1.6754179470704091</c:v>
                </c:pt>
                <c:pt idx="464">
                  <c:v>1.6380771200084934</c:v>
                </c:pt>
                <c:pt idx="465">
                  <c:v>1.6019487397343584</c:v>
                </c:pt>
                <c:pt idx="466">
                  <c:v>1.5678212461885483</c:v>
                </c:pt>
                <c:pt idx="467">
                  <c:v>1.5379425694087128</c:v>
                </c:pt>
                <c:pt idx="468">
                  <c:v>1.5053977376479482</c:v>
                </c:pt>
                <c:pt idx="469">
                  <c:v>1.4740749656205332</c:v>
                </c:pt>
                <c:pt idx="470">
                  <c:v>1.4430273224183237</c:v>
                </c:pt>
                <c:pt idx="471">
                  <c:v>1.4126220185513998</c:v>
                </c:pt>
                <c:pt idx="472">
                  <c:v>1.4447744956391022</c:v>
                </c:pt>
                <c:pt idx="473">
                  <c:v>1.4445014606445234</c:v>
                </c:pt>
                <c:pt idx="474">
                  <c:v>1.4138589237553656</c:v>
                </c:pt>
                <c:pt idx="475">
                  <c:v>1.3847627188925142</c:v>
                </c:pt>
                <c:pt idx="476">
                  <c:v>1.3560086217814109</c:v>
                </c:pt>
                <c:pt idx="477">
                  <c:v>1.328107243921393</c:v>
                </c:pt>
                <c:pt idx="478">
                  <c:v>1.3125963390131457</c:v>
                </c:pt>
                <c:pt idx="479">
                  <c:v>1.2938023953661113</c:v>
                </c:pt>
                <c:pt idx="480">
                  <c:v>1.266560976643476</c:v>
                </c:pt>
                <c:pt idx="481">
                  <c:v>1.2406266359280582</c:v>
                </c:pt>
                <c:pt idx="482">
                  <c:v>1.2258018642766817</c:v>
                </c:pt>
                <c:pt idx="483">
                  <c:v>1.2012810902340569</c:v>
                </c:pt>
                <c:pt idx="484">
                  <c:v>1.1769846796301828</c:v>
                </c:pt>
                <c:pt idx="485">
                  <c:v>1.1533164737226951</c:v>
                </c:pt>
                <c:pt idx="486">
                  <c:v>2.5183393545955988</c:v>
                </c:pt>
                <c:pt idx="487">
                  <c:v>1.295990747396959</c:v>
                </c:pt>
                <c:pt idx="488">
                  <c:v>1.269019120140245</c:v>
                </c:pt>
                <c:pt idx="489">
                  <c:v>1.2421874029359328</c:v>
                </c:pt>
                <c:pt idx="490">
                  <c:v>1.2164037045125797</c:v>
                </c:pt>
                <c:pt idx="491">
                  <c:v>1.1912475173125885</c:v>
                </c:pt>
                <c:pt idx="492">
                  <c:v>1.1664961771121862</c:v>
                </c:pt>
                <c:pt idx="493">
                  <c:v>1.1422851292425062</c:v>
                </c:pt>
                <c:pt idx="494">
                  <c:v>1.1190197623162832</c:v>
                </c:pt>
                <c:pt idx="495">
                  <c:v>1.0961097502165571</c:v>
                </c:pt>
                <c:pt idx="496">
                  <c:v>1.0740720260202312</c:v>
                </c:pt>
                <c:pt idx="497">
                  <c:v>1.0521540981446189</c:v>
                </c:pt>
                <c:pt idx="498">
                  <c:v>1.0310520487597368</c:v>
                </c:pt>
                <c:pt idx="499">
                  <c:v>1.0136622917807769</c:v>
                </c:pt>
                <c:pt idx="500">
                  <c:v>0.99305740048995106</c:v>
                </c:pt>
                <c:pt idx="501">
                  <c:v>0.97290573507826461</c:v>
                </c:pt>
                <c:pt idx="502">
                  <c:v>0.95343323468647678</c:v>
                </c:pt>
                <c:pt idx="503">
                  <c:v>0.93452337497462878</c:v>
                </c:pt>
                <c:pt idx="504">
                  <c:v>0.91598857820302382</c:v>
                </c:pt>
                <c:pt idx="505">
                  <c:v>0.89762442242747031</c:v>
                </c:pt>
                <c:pt idx="506">
                  <c:v>0.87987611234967211</c:v>
                </c:pt>
                <c:pt idx="507">
                  <c:v>0.86230547852603523</c:v>
                </c:pt>
                <c:pt idx="508">
                  <c:v>0.8449844117848927</c:v>
                </c:pt>
                <c:pt idx="509">
                  <c:v>0.83056132291434126</c:v>
                </c:pt>
                <c:pt idx="510">
                  <c:v>0.82325445419123711</c:v>
                </c:pt>
                <c:pt idx="511">
                  <c:v>0.81728083535519291</c:v>
                </c:pt>
                <c:pt idx="512">
                  <c:v>0.81158299749775442</c:v>
                </c:pt>
                <c:pt idx="513">
                  <c:v>0.80596739223521352</c:v>
                </c:pt>
                <c:pt idx="514">
                  <c:v>0.80039841517981747</c:v>
                </c:pt>
                <c:pt idx="515">
                  <c:v>0.79486933887765965</c:v>
                </c:pt>
                <c:pt idx="516">
                  <c:v>0.78937871668064552</c:v>
                </c:pt>
                <c:pt idx="517">
                  <c:v>0.78392606887783101</c:v>
                </c:pt>
                <c:pt idx="518">
                  <c:v>0.77851109402102847</c:v>
                </c:pt>
                <c:pt idx="519">
                  <c:v>0.77313352472861396</c:v>
                </c:pt>
                <c:pt idx="520">
                  <c:v>0.76779310131329404</c:v>
                </c:pt>
                <c:pt idx="521">
                  <c:v>0.76248956695058978</c:v>
                </c:pt>
                <c:pt idx="522">
                  <c:v>0.75722266678547767</c:v>
                </c:pt>
                <c:pt idx="523">
                  <c:v>1.9112273343837456</c:v>
                </c:pt>
                <c:pt idx="524">
                  <c:v>0.92845057863836655</c:v>
                </c:pt>
                <c:pt idx="525">
                  <c:v>0.90880469012040788</c:v>
                </c:pt>
                <c:pt idx="526">
                  <c:v>0.89027425002021332</c:v>
                </c:pt>
                <c:pt idx="527">
                  <c:v>0.87178198008008545</c:v>
                </c:pt>
                <c:pt idx="528">
                  <c:v>0.85390073722848325</c:v>
                </c:pt>
                <c:pt idx="529">
                  <c:v>0.83623502194654897</c:v>
                </c:pt>
                <c:pt idx="530">
                  <c:v>0.8486269693095605</c:v>
                </c:pt>
                <c:pt idx="531">
                  <c:v>0.85402724236907446</c:v>
                </c:pt>
                <c:pt idx="532">
                  <c:v>0.84170347638814313</c:v>
                </c:pt>
                <c:pt idx="533">
                  <c:v>0.8240180077017677</c:v>
                </c:pt>
                <c:pt idx="534">
                  <c:v>0.80720436911845295</c:v>
                </c:pt>
                <c:pt idx="535">
                  <c:v>0.79040898863743658</c:v>
                </c:pt>
                <c:pt idx="536">
                  <c:v>0.77428541191237699</c:v>
                </c:pt>
                <c:pt idx="537">
                  <c:v>0.75804670238906713</c:v>
                </c:pt>
                <c:pt idx="538">
                  <c:v>0.74233231897564922</c:v>
                </c:pt>
                <c:pt idx="539">
                  <c:v>0.72694178054438552</c:v>
                </c:pt>
                <c:pt idx="540">
                  <c:v>0.71178552571816345</c:v>
                </c:pt>
                <c:pt idx="541">
                  <c:v>0.69676534435095472</c:v>
                </c:pt>
                <c:pt idx="542">
                  <c:v>0.68205864927766946</c:v>
                </c:pt>
                <c:pt idx="543">
                  <c:v>0.66757710049700991</c:v>
                </c:pt>
                <c:pt idx="544">
                  <c:v>0.65307599633054692</c:v>
                </c:pt>
                <c:pt idx="545">
                  <c:v>0.64617393117332644</c:v>
                </c:pt>
                <c:pt idx="546">
                  <c:v>0.64127336876227781</c:v>
                </c:pt>
                <c:pt idx="547">
                  <c:v>0.63676385677512004</c:v>
                </c:pt>
                <c:pt idx="548">
                  <c:v>0.63235079773773406</c:v>
                </c:pt>
                <c:pt idx="549">
                  <c:v>0.62798016074619833</c:v>
                </c:pt>
                <c:pt idx="550">
                  <c:v>0.62364189661191838</c:v>
                </c:pt>
                <c:pt idx="551">
                  <c:v>0.61933399809256839</c:v>
                </c:pt>
                <c:pt idx="552">
                  <c:v>0.6150559293538298</c:v>
                </c:pt>
                <c:pt idx="553">
                  <c:v>0.6108074247315407</c:v>
                </c:pt>
                <c:pt idx="554">
                  <c:v>0.60658826911261499</c:v>
                </c:pt>
                <c:pt idx="555">
                  <c:v>0.60239825777615064</c:v>
                </c:pt>
                <c:pt idx="556">
                  <c:v>0.59823718904360756</c:v>
                </c:pt>
                <c:pt idx="557">
                  <c:v>0.59410486292722098</c:v>
                </c:pt>
                <c:pt idx="558">
                  <c:v>0.59000108087506264</c:v>
                </c:pt>
                <c:pt idx="559">
                  <c:v>0.58592564571665318</c:v>
                </c:pt>
                <c:pt idx="560">
                  <c:v>0.61034893666883983</c:v>
                </c:pt>
                <c:pt idx="561">
                  <c:v>0.59586398043524014</c:v>
                </c:pt>
                <c:pt idx="562">
                  <c:v>0.58125763730317792</c:v>
                </c:pt>
                <c:pt idx="563">
                  <c:v>0.57125455287842375</c:v>
                </c:pt>
                <c:pt idx="564">
                  <c:v>0.56621387154208502</c:v>
                </c:pt>
                <c:pt idx="565">
                  <c:v>0.56210260600162121</c:v>
                </c:pt>
                <c:pt idx="566">
                  <c:v>0.55818328985436416</c:v>
                </c:pt>
                <c:pt idx="567">
                  <c:v>0.55432094685783906</c:v>
                </c:pt>
                <c:pt idx="568">
                  <c:v>0.55049074943255139</c:v>
                </c:pt>
                <c:pt idx="569">
                  <c:v>0.54737518454570622</c:v>
                </c:pt>
                <c:pt idx="570">
                  <c:v>0.56094083454968713</c:v>
                </c:pt>
                <c:pt idx="571">
                  <c:v>0.69018565175607405</c:v>
                </c:pt>
                <c:pt idx="572">
                  <c:v>0.91551146415663653</c:v>
                </c:pt>
                <c:pt idx="573">
                  <c:v>0.71192652615204688</c:v>
                </c:pt>
                <c:pt idx="574">
                  <c:v>0.69418333750377226</c:v>
                </c:pt>
                <c:pt idx="575">
                  <c:v>0.67650435423269828</c:v>
                </c:pt>
                <c:pt idx="576">
                  <c:v>0.65910574380209608</c:v>
                </c:pt>
                <c:pt idx="577">
                  <c:v>0.64228828774254043</c:v>
                </c:pt>
                <c:pt idx="578">
                  <c:v>0.62575236379757082</c:v>
                </c:pt>
                <c:pt idx="579">
                  <c:v>0.60932227588371757</c:v>
                </c:pt>
                <c:pt idx="580">
                  <c:v>0.59307066382256157</c:v>
                </c:pt>
                <c:pt idx="581">
                  <c:v>0.57643248867216434</c:v>
                </c:pt>
                <c:pt idx="582">
                  <c:v>0.56051886851324118</c:v>
                </c:pt>
                <c:pt idx="583">
                  <c:v>0.54429700694479799</c:v>
                </c:pt>
                <c:pt idx="584">
                  <c:v>0.53532112799741605</c:v>
                </c:pt>
                <c:pt idx="585">
                  <c:v>0.51955086710158349</c:v>
                </c:pt>
                <c:pt idx="586">
                  <c:v>0.50399875368586533</c:v>
                </c:pt>
                <c:pt idx="587">
                  <c:v>0.48828930923836145</c:v>
                </c:pt>
                <c:pt idx="588">
                  <c:v>0.51913100524436517</c:v>
                </c:pt>
                <c:pt idx="589">
                  <c:v>0.50326730215666182</c:v>
                </c:pt>
                <c:pt idx="590">
                  <c:v>0.49825038249859133</c:v>
                </c:pt>
                <c:pt idx="591">
                  <c:v>0.48236973708686337</c:v>
                </c:pt>
                <c:pt idx="592">
                  <c:v>0.46850232567308209</c:v>
                </c:pt>
                <c:pt idx="593">
                  <c:v>0.46334004822759522</c:v>
                </c:pt>
                <c:pt idx="594">
                  <c:v>0.45978739479934788</c:v>
                </c:pt>
                <c:pt idx="595">
                  <c:v>0.45723421072523313</c:v>
                </c:pt>
                <c:pt idx="596">
                  <c:v>0.45350729451072713</c:v>
                </c:pt>
                <c:pt idx="597">
                  <c:v>0.45027074471301298</c:v>
                </c:pt>
                <c:pt idx="598">
                  <c:v>0.44714149400266617</c:v>
                </c:pt>
                <c:pt idx="599">
                  <c:v>0.48861540102327888</c:v>
                </c:pt>
                <c:pt idx="600">
                  <c:v>0.47194806903409336</c:v>
                </c:pt>
                <c:pt idx="601">
                  <c:v>0.45573181864122947</c:v>
                </c:pt>
                <c:pt idx="602">
                  <c:v>0.43931795316398087</c:v>
                </c:pt>
                <c:pt idx="603">
                  <c:v>0.43271189672447347</c:v>
                </c:pt>
                <c:pt idx="604">
                  <c:v>0.42906999983129912</c:v>
                </c:pt>
                <c:pt idx="605">
                  <c:v>0.42598682642651486</c:v>
                </c:pt>
                <c:pt idx="606">
                  <c:v>0.42302249710700796</c:v>
                </c:pt>
                <c:pt idx="607">
                  <c:v>0.42009647751603646</c:v>
                </c:pt>
                <c:pt idx="608">
                  <c:v>0.41719392977003833</c:v>
                </c:pt>
                <c:pt idx="609">
                  <c:v>0.41431202744521539</c:v>
                </c:pt>
                <c:pt idx="610">
                  <c:v>0.41145014084578302</c:v>
                </c:pt>
                <c:pt idx="611">
                  <c:v>0.40860804266340872</c:v>
                </c:pt>
                <c:pt idx="612">
                  <c:v>0.40578557992940689</c:v>
                </c:pt>
                <c:pt idx="613">
                  <c:v>0.40298261403548985</c:v>
                </c:pt>
                <c:pt idx="614">
                  <c:v>0.40019900976300982</c:v>
                </c:pt>
                <c:pt idx="615">
                  <c:v>0.39743463327199896</c:v>
                </c:pt>
                <c:pt idx="616">
                  <c:v>0.39468935172828246</c:v>
                </c:pt>
                <c:pt idx="617">
                  <c:v>0.39196303323009946</c:v>
                </c:pt>
                <c:pt idx="618">
                  <c:v>0.38925554678951879</c:v>
                </c:pt>
                <c:pt idx="619">
                  <c:v>0.38656676232390558</c:v>
                </c:pt>
                <c:pt idx="620">
                  <c:v>0.38389655064926204</c:v>
                </c:pt>
                <c:pt idx="621">
                  <c:v>0.38124478347394586</c:v>
                </c:pt>
                <c:pt idx="622">
                  <c:v>0.37861133339249337</c:v>
                </c:pt>
                <c:pt idx="623">
                  <c:v>0.37599607387949485</c:v>
                </c:pt>
                <c:pt idx="624">
                  <c:v>0.37339887928351573</c:v>
                </c:pt>
                <c:pt idx="625">
                  <c:v>0.37081962482105918</c:v>
                </c:pt>
                <c:pt idx="626">
                  <c:v>0.36825818657057113</c:v>
                </c:pt>
                <c:pt idx="627">
                  <c:v>0.36571444146648602</c:v>
                </c:pt>
                <c:pt idx="628">
                  <c:v>0.36490620743878938</c:v>
                </c:pt>
                <c:pt idx="629">
                  <c:v>0.36099361752543152</c:v>
                </c:pt>
                <c:pt idx="630">
                  <c:v>0.35824556644421424</c:v>
                </c:pt>
                <c:pt idx="631">
                  <c:v>0.35572445827266591</c:v>
                </c:pt>
                <c:pt idx="632">
                  <c:v>0.35325878417323248</c:v>
                </c:pt>
                <c:pt idx="633">
                  <c:v>0.35081709247771964</c:v>
                </c:pt>
                <c:pt idx="634">
                  <c:v>0.34839353751879604</c:v>
                </c:pt>
                <c:pt idx="635">
                  <c:v>0.34598695559426829</c:v>
                </c:pt>
                <c:pt idx="636">
                  <c:v>0.34359703961778221</c:v>
                </c:pt>
                <c:pt idx="637">
                  <c:v>0.36034498198635062</c:v>
                </c:pt>
                <c:pt idx="638">
                  <c:v>0.44622614316792869</c:v>
                </c:pt>
                <c:pt idx="639">
                  <c:v>0.39984052142926479</c:v>
                </c:pt>
                <c:pt idx="640">
                  <c:v>0.38112076772700137</c:v>
                </c:pt>
                <c:pt idx="641">
                  <c:v>0.36244870263559953</c:v>
                </c:pt>
                <c:pt idx="642">
                  <c:v>0.3437724561744705</c:v>
                </c:pt>
                <c:pt idx="643">
                  <c:v>0.32991455424054422</c:v>
                </c:pt>
                <c:pt idx="644">
                  <c:v>0.32553628561230857</c:v>
                </c:pt>
                <c:pt idx="645">
                  <c:v>0.32290383189816108</c:v>
                </c:pt>
                <c:pt idx="646">
                  <c:v>0.32060320377059437</c:v>
                </c:pt>
                <c:pt idx="647">
                  <c:v>0.31837580744230171</c:v>
                </c:pt>
                <c:pt idx="648">
                  <c:v>0.31617427983399238</c:v>
                </c:pt>
                <c:pt idx="649">
                  <c:v>0.3139898757904746</c:v>
                </c:pt>
                <c:pt idx="650">
                  <c:v>0.31182091090404246</c:v>
                </c:pt>
                <c:pt idx="651">
                  <c:v>0.30966699220844457</c:v>
                </c:pt>
                <c:pt idx="652">
                  <c:v>0.30752796342681804</c:v>
                </c:pt>
                <c:pt idx="653">
                  <c:v>0.3410584010241916</c:v>
                </c:pt>
                <c:pt idx="654">
                  <c:v>0.32709270804684731</c:v>
                </c:pt>
                <c:pt idx="655">
                  <c:v>0.56038513615960428</c:v>
                </c:pt>
                <c:pt idx="656">
                  <c:v>0.45052591544094378</c:v>
                </c:pt>
                <c:pt idx="657">
                  <c:v>4.2357520520239351</c:v>
                </c:pt>
                <c:pt idx="658">
                  <c:v>0.77015025183598529</c:v>
                </c:pt>
                <c:pt idx="659">
                  <c:v>2.1360165836795728</c:v>
                </c:pt>
                <c:pt idx="660">
                  <c:v>0.87947535527462839</c:v>
                </c:pt>
                <c:pt idx="661">
                  <c:v>0.84338740890353692</c:v>
                </c:pt>
                <c:pt idx="662">
                  <c:v>1.3433215175144322</c:v>
                </c:pt>
                <c:pt idx="663">
                  <c:v>0.96619199454418925</c:v>
                </c:pt>
                <c:pt idx="664">
                  <c:v>0.92466819372471587</c:v>
                </c:pt>
                <c:pt idx="665">
                  <c:v>0.92863205196366549</c:v>
                </c:pt>
                <c:pt idx="666">
                  <c:v>0.9440165483774372</c:v>
                </c:pt>
                <c:pt idx="667">
                  <c:v>0.93624671373895041</c:v>
                </c:pt>
                <c:pt idx="668">
                  <c:v>1.0998088127931882</c:v>
                </c:pt>
                <c:pt idx="669">
                  <c:v>0.98219553600855791</c:v>
                </c:pt>
                <c:pt idx="670">
                  <c:v>0.94451591970432669</c:v>
                </c:pt>
                <c:pt idx="671">
                  <c:v>0.92690455429710861</c:v>
                </c:pt>
                <c:pt idx="672">
                  <c:v>0.88614886467386977</c:v>
                </c:pt>
                <c:pt idx="673">
                  <c:v>0.89105379101415094</c:v>
                </c:pt>
                <c:pt idx="674">
                  <c:v>0.85227712228298524</c:v>
                </c:pt>
                <c:pt idx="675">
                  <c:v>0.82230786785707655</c:v>
                </c:pt>
                <c:pt idx="676">
                  <c:v>0.82444809281792641</c:v>
                </c:pt>
                <c:pt idx="677">
                  <c:v>0.78841778139150565</c:v>
                </c:pt>
                <c:pt idx="678">
                  <c:v>0.79885764374856449</c:v>
                </c:pt>
                <c:pt idx="679">
                  <c:v>0.78236652995061773</c:v>
                </c:pt>
                <c:pt idx="680">
                  <c:v>0.74959387910249631</c:v>
                </c:pt>
                <c:pt idx="681">
                  <c:v>0.7508134913499116</c:v>
                </c:pt>
                <c:pt idx="682">
                  <c:v>0.71755762814815682</c:v>
                </c:pt>
                <c:pt idx="683">
                  <c:v>0.69214477968689581</c:v>
                </c:pt>
                <c:pt idx="684">
                  <c:v>0.66103654637074738</c:v>
                </c:pt>
                <c:pt idx="685">
                  <c:v>0.63162482788205065</c:v>
                </c:pt>
                <c:pt idx="686">
                  <c:v>0.60255481143861489</c:v>
                </c:pt>
                <c:pt idx="687">
                  <c:v>0.61499429478259493</c:v>
                </c:pt>
                <c:pt idx="688">
                  <c:v>0.59612282375400805</c:v>
                </c:pt>
                <c:pt idx="689">
                  <c:v>2.2187911464771788</c:v>
                </c:pt>
                <c:pt idx="690">
                  <c:v>1.4661879894485335</c:v>
                </c:pt>
                <c:pt idx="691">
                  <c:v>0.86095892601346435</c:v>
                </c:pt>
                <c:pt idx="692">
                  <c:v>0.83164491379517747</c:v>
                </c:pt>
                <c:pt idx="693">
                  <c:v>0.86249610943941013</c:v>
                </c:pt>
                <c:pt idx="694">
                  <c:v>2.4982649180017273</c:v>
                </c:pt>
                <c:pt idx="695">
                  <c:v>1.2549185879648808</c:v>
                </c:pt>
                <c:pt idx="696">
                  <c:v>0.99943924018387487</c:v>
                </c:pt>
                <c:pt idx="697">
                  <c:v>0.95327200142828894</c:v>
                </c:pt>
                <c:pt idx="698">
                  <c:v>0.91056776837080111</c:v>
                </c:pt>
                <c:pt idx="699">
                  <c:v>1.2836469815364453</c:v>
                </c:pt>
                <c:pt idx="700">
                  <c:v>2.3517389775545245</c:v>
                </c:pt>
                <c:pt idx="701">
                  <c:v>1.0403619993930144</c:v>
                </c:pt>
                <c:pt idx="702">
                  <c:v>0.99356311306442224</c:v>
                </c:pt>
                <c:pt idx="703">
                  <c:v>0.95030289758729136</c:v>
                </c:pt>
                <c:pt idx="704">
                  <c:v>0.90994953850594329</c:v>
                </c:pt>
                <c:pt idx="705">
                  <c:v>0.87204267207029584</c:v>
                </c:pt>
                <c:pt idx="706">
                  <c:v>0.83572781085892822</c:v>
                </c:pt>
                <c:pt idx="707">
                  <c:v>0.80029416233791284</c:v>
                </c:pt>
                <c:pt idx="708">
                  <c:v>0.7662841923724899</c:v>
                </c:pt>
                <c:pt idx="709">
                  <c:v>0.73354244083283082</c:v>
                </c:pt>
                <c:pt idx="710">
                  <c:v>0.70180138218870391</c:v>
                </c:pt>
                <c:pt idx="711">
                  <c:v>0.67300629183460692</c:v>
                </c:pt>
                <c:pt idx="712">
                  <c:v>0.6434411841020552</c:v>
                </c:pt>
                <c:pt idx="713">
                  <c:v>0.61420244539691282</c:v>
                </c:pt>
                <c:pt idx="714">
                  <c:v>0.58723365179240838</c:v>
                </c:pt>
                <c:pt idx="715">
                  <c:v>0.55996777185947044</c:v>
                </c:pt>
                <c:pt idx="716">
                  <c:v>0.53382595713691861</c:v>
                </c:pt>
                <c:pt idx="717">
                  <c:v>0.59244978810170057</c:v>
                </c:pt>
                <c:pt idx="718">
                  <c:v>0.55852601581287675</c:v>
                </c:pt>
                <c:pt idx="719">
                  <c:v>0.53198621659104606</c:v>
                </c:pt>
                <c:pt idx="720">
                  <c:v>0.97822924381841436</c:v>
                </c:pt>
                <c:pt idx="721">
                  <c:v>0.63978672217704124</c:v>
                </c:pt>
                <c:pt idx="722">
                  <c:v>0.62149307083210803</c:v>
                </c:pt>
                <c:pt idx="723">
                  <c:v>3.3825836478636768</c:v>
                </c:pt>
                <c:pt idx="724">
                  <c:v>0.808308710897229</c:v>
                </c:pt>
                <c:pt idx="725">
                  <c:v>0.77286939349959327</c:v>
                </c:pt>
                <c:pt idx="726">
                  <c:v>2.6433620637429107</c:v>
                </c:pt>
                <c:pt idx="727">
                  <c:v>0.95092618855282796</c:v>
                </c:pt>
                <c:pt idx="728">
                  <c:v>0.90815231048032663</c:v>
                </c:pt>
                <c:pt idx="729">
                  <c:v>5.8122398394938797</c:v>
                </c:pt>
                <c:pt idx="730">
                  <c:v>1.1024084425912022</c:v>
                </c:pt>
                <c:pt idx="731">
                  <c:v>1.0943043911183565</c:v>
                </c:pt>
                <c:pt idx="732">
                  <c:v>1.2620761569352927</c:v>
                </c:pt>
                <c:pt idx="733">
                  <c:v>1.1306886333250012</c:v>
                </c:pt>
                <c:pt idx="734">
                  <c:v>1.1431302798032306</c:v>
                </c:pt>
                <c:pt idx="735">
                  <c:v>1.1257252621275298</c:v>
                </c:pt>
              </c:numCache>
            </c:numRef>
          </c:yVal>
          <c:smooth val="0"/>
          <c:extLst>
            <c:ext xmlns:c16="http://schemas.microsoft.com/office/drawing/2014/chart" uri="{C3380CC4-5D6E-409C-BE32-E72D297353CC}">
              <c16:uniqueId val="{00000008-32B0-4047-A9AF-96EB3B3DA90C}"/>
            </c:ext>
          </c:extLst>
        </c:ser>
        <c:ser>
          <c:idx val="1"/>
          <c:order val="1"/>
          <c:tx>
            <c:strRef>
              <c:f>Escenarios!$E$5</c:f>
              <c:strCache>
                <c:ptCount val="1"/>
                <c:pt idx="0">
                  <c:v>Escenario 1</c:v>
                </c:pt>
              </c:strCache>
            </c:strRef>
          </c:tx>
          <c:spPr>
            <a:ln w="12700"/>
          </c:spPr>
          <c:marker>
            <c:symbol val="none"/>
          </c:marker>
          <c:xVal>
            <c:strRef>
              <c:f>Cálculos!$R:$R</c:f>
              <c:strCache>
                <c:ptCount val="736"/>
                <c:pt idx="2">
                  <c:v>Escenario 1</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Cálculos!$AB:$AB</c:f>
              <c:numCache>
                <c:formatCode>0.0000</c:formatCode>
                <c:ptCount val="1048576"/>
                <c:pt idx="4" formatCode="General">
                  <c:v>0</c:v>
                </c:pt>
                <c:pt idx="6">
                  <c:v>3.8959364417705502</c:v>
                </c:pt>
                <c:pt idx="7">
                  <c:v>0.87597224006696328</c:v>
                </c:pt>
                <c:pt idx="8">
                  <c:v>2.6054831184123017</c:v>
                </c:pt>
                <c:pt idx="9">
                  <c:v>0.96728936349381456</c:v>
                </c:pt>
                <c:pt idx="10">
                  <c:v>1.4531324137600745</c:v>
                </c:pt>
                <c:pt idx="11">
                  <c:v>3.1626721175161165</c:v>
                </c:pt>
                <c:pt idx="12">
                  <c:v>1.0632970331398781</c:v>
                </c:pt>
                <c:pt idx="13">
                  <c:v>1.0176529928143403</c:v>
                </c:pt>
                <c:pt idx="14">
                  <c:v>0.97427104058122693</c:v>
                </c:pt>
                <c:pt idx="15">
                  <c:v>0.93450283733673967</c:v>
                </c:pt>
                <c:pt idx="16">
                  <c:v>0.9449725151831172</c:v>
                </c:pt>
                <c:pt idx="17">
                  <c:v>3.3624047246562196</c:v>
                </c:pt>
                <c:pt idx="18">
                  <c:v>1.0838926644070928</c:v>
                </c:pt>
                <c:pt idx="19">
                  <c:v>1.0451806986934638</c:v>
                </c:pt>
                <c:pt idx="20">
                  <c:v>1.0100749038281929</c:v>
                </c:pt>
                <c:pt idx="21">
                  <c:v>0.96777255267741902</c:v>
                </c:pt>
                <c:pt idx="22">
                  <c:v>1.4044870613432212</c:v>
                </c:pt>
                <c:pt idx="23">
                  <c:v>1.0717101629015229</c:v>
                </c:pt>
                <c:pt idx="24">
                  <c:v>1.3536611930407823</c:v>
                </c:pt>
                <c:pt idx="25">
                  <c:v>1.1624278004108177</c:v>
                </c:pt>
                <c:pt idx="26">
                  <c:v>1.2429964194127703</c:v>
                </c:pt>
                <c:pt idx="27">
                  <c:v>1.1146560372390959</c:v>
                </c:pt>
                <c:pt idx="28">
                  <c:v>4.096232223093069</c:v>
                </c:pt>
                <c:pt idx="29">
                  <c:v>1.2338724846744722</c:v>
                </c:pt>
                <c:pt idx="30">
                  <c:v>1.1859549480593619</c:v>
                </c:pt>
                <c:pt idx="31">
                  <c:v>1.2104339888452229</c:v>
                </c:pt>
                <c:pt idx="32">
                  <c:v>1.163607821206321</c:v>
                </c:pt>
                <c:pt idx="33">
                  <c:v>1.1188541682414406</c:v>
                </c:pt>
                <c:pt idx="34">
                  <c:v>1.1065913538833563</c:v>
                </c:pt>
                <c:pt idx="35">
                  <c:v>1.1836356159170682</c:v>
                </c:pt>
                <c:pt idx="36">
                  <c:v>1.1622867548203843</c:v>
                </c:pt>
                <c:pt idx="37">
                  <c:v>1.1410704721254652</c:v>
                </c:pt>
                <c:pt idx="38">
                  <c:v>1.1338462888589529</c:v>
                </c:pt>
                <c:pt idx="39">
                  <c:v>1.0886573309443608</c:v>
                </c:pt>
                <c:pt idx="40">
                  <c:v>1.1030884949909119</c:v>
                </c:pt>
                <c:pt idx="41">
                  <c:v>1.0589461845765202</c:v>
                </c:pt>
                <c:pt idx="42">
                  <c:v>1.0162985645276179</c:v>
                </c:pt>
                <c:pt idx="43">
                  <c:v>2.3405552497990048</c:v>
                </c:pt>
                <c:pt idx="44">
                  <c:v>1.1391482288792303</c:v>
                </c:pt>
                <c:pt idx="45">
                  <c:v>1.1288749935964635</c:v>
                </c:pt>
                <c:pt idx="46">
                  <c:v>4.8433850557335489</c:v>
                </c:pt>
                <c:pt idx="47">
                  <c:v>1.2241424756624697</c:v>
                </c:pt>
                <c:pt idx="48">
                  <c:v>1.210313464000023</c:v>
                </c:pt>
                <c:pt idx="49">
                  <c:v>1.1776613637805735</c:v>
                </c:pt>
                <c:pt idx="50">
                  <c:v>1.1333088197129024</c:v>
                </c:pt>
                <c:pt idx="51">
                  <c:v>1.1199030251729241</c:v>
                </c:pt>
                <c:pt idx="52">
                  <c:v>3.6493896202712937</c:v>
                </c:pt>
                <c:pt idx="53">
                  <c:v>1.2679729871340446</c:v>
                </c:pt>
                <c:pt idx="54">
                  <c:v>2.2762991144163514</c:v>
                </c:pt>
                <c:pt idx="55">
                  <c:v>1.2867966530844779</c:v>
                </c:pt>
                <c:pt idx="56">
                  <c:v>5.8177201220644319</c:v>
                </c:pt>
                <c:pt idx="57">
                  <c:v>2.3474930159355534</c:v>
                </c:pt>
                <c:pt idx="58">
                  <c:v>1.6365909171688995</c:v>
                </c:pt>
                <c:pt idx="59">
                  <c:v>7.5354695670820462</c:v>
                </c:pt>
                <c:pt idx="60">
                  <c:v>2.0298113837148941</c:v>
                </c:pt>
                <c:pt idx="61">
                  <c:v>1.630863871723863</c:v>
                </c:pt>
                <c:pt idx="62">
                  <c:v>1.5816402867548605</c:v>
                </c:pt>
                <c:pt idx="63">
                  <c:v>1.5549781278613266</c:v>
                </c:pt>
                <c:pt idx="64">
                  <c:v>1.5164379450304279</c:v>
                </c:pt>
                <c:pt idx="65">
                  <c:v>1.4725223821417082</c:v>
                </c:pt>
                <c:pt idx="66">
                  <c:v>1.4888873668856912</c:v>
                </c:pt>
                <c:pt idx="67">
                  <c:v>1.446037939750298</c:v>
                </c:pt>
                <c:pt idx="68">
                  <c:v>1.4490088054848691</c:v>
                </c:pt>
                <c:pt idx="69">
                  <c:v>1.407536954827683</c:v>
                </c:pt>
                <c:pt idx="70">
                  <c:v>1.5254551083797601</c:v>
                </c:pt>
                <c:pt idx="71">
                  <c:v>1.4249126392051084</c:v>
                </c:pt>
                <c:pt idx="72">
                  <c:v>10.474538820903582</c:v>
                </c:pt>
                <c:pt idx="73">
                  <c:v>1.6783408811272449</c:v>
                </c:pt>
                <c:pt idx="74">
                  <c:v>2.8036139555152322</c:v>
                </c:pt>
                <c:pt idx="75">
                  <c:v>1.7906277891610483</c:v>
                </c:pt>
                <c:pt idx="76">
                  <c:v>4.83373232394454</c:v>
                </c:pt>
                <c:pt idx="77">
                  <c:v>2.1726367673386076</c:v>
                </c:pt>
                <c:pt idx="78">
                  <c:v>1.8775035158364297</c:v>
                </c:pt>
                <c:pt idx="79">
                  <c:v>1.9395705509401395</c:v>
                </c:pt>
                <c:pt idx="80">
                  <c:v>4.3928471768456046</c:v>
                </c:pt>
                <c:pt idx="81">
                  <c:v>1.9286769012635618</c:v>
                </c:pt>
                <c:pt idx="82">
                  <c:v>1.9169388370474649</c:v>
                </c:pt>
                <c:pt idx="83">
                  <c:v>1.8708221704707735</c:v>
                </c:pt>
                <c:pt idx="84">
                  <c:v>1.8855608563776292</c:v>
                </c:pt>
                <c:pt idx="85">
                  <c:v>1.8384484187754244</c:v>
                </c:pt>
                <c:pt idx="86">
                  <c:v>1.8223359655030675</c:v>
                </c:pt>
                <c:pt idx="87">
                  <c:v>1.8178575788899582</c:v>
                </c:pt>
                <c:pt idx="88">
                  <c:v>1.7731495358992353</c:v>
                </c:pt>
                <c:pt idx="89">
                  <c:v>1.7290556116488929</c:v>
                </c:pt>
                <c:pt idx="90">
                  <c:v>1.6870967656536329</c:v>
                </c:pt>
                <c:pt idx="91">
                  <c:v>1.6462563253530162</c:v>
                </c:pt>
                <c:pt idx="92">
                  <c:v>2.580217922600653</c:v>
                </c:pt>
                <c:pt idx="93">
                  <c:v>1.7497131700016106</c:v>
                </c:pt>
                <c:pt idx="94">
                  <c:v>1.7361342562970745</c:v>
                </c:pt>
                <c:pt idx="95">
                  <c:v>1.6929344192300824</c:v>
                </c:pt>
                <c:pt idx="96">
                  <c:v>1.651296763091368</c:v>
                </c:pt>
                <c:pt idx="97">
                  <c:v>1.6107958740717938</c:v>
                </c:pt>
                <c:pt idx="98">
                  <c:v>1.5805296654596841</c:v>
                </c:pt>
                <c:pt idx="99">
                  <c:v>1.5428855248803175</c:v>
                </c:pt>
                <c:pt idx="100">
                  <c:v>1.5063389665669855</c:v>
                </c:pt>
                <c:pt idx="101">
                  <c:v>1.4717563814379044</c:v>
                </c:pt>
                <c:pt idx="102">
                  <c:v>1.4413362557663307</c:v>
                </c:pt>
                <c:pt idx="103">
                  <c:v>1.4081955557220833</c:v>
                </c:pt>
                <c:pt idx="104">
                  <c:v>1.3762509240570953</c:v>
                </c:pt>
                <c:pt idx="105">
                  <c:v>1.3444892923321508</c:v>
                </c:pt>
                <c:pt idx="106">
                  <c:v>1.3133167304561588</c:v>
                </c:pt>
                <c:pt idx="107">
                  <c:v>1.3430476254381969</c:v>
                </c:pt>
                <c:pt idx="108">
                  <c:v>1.3438837267993042</c:v>
                </c:pt>
                <c:pt idx="109">
                  <c:v>1.3126719440405554</c:v>
                </c:pt>
                <c:pt idx="110">
                  <c:v>1.2830318230228206</c:v>
                </c:pt>
                <c:pt idx="111">
                  <c:v>1.2536640464935225</c:v>
                </c:pt>
                <c:pt idx="112">
                  <c:v>1.2251356533908393</c:v>
                </c:pt>
                <c:pt idx="113">
                  <c:v>1.2089432825716462</c:v>
                </c:pt>
                <c:pt idx="114">
                  <c:v>1.1894601515644914</c:v>
                </c:pt>
                <c:pt idx="115">
                  <c:v>1.1615022416236247</c:v>
                </c:pt>
                <c:pt idx="116">
                  <c:v>1.134912021909126</c:v>
                </c:pt>
                <c:pt idx="117">
                  <c:v>1.1194456546447755</c:v>
                </c:pt>
                <c:pt idx="118">
                  <c:v>1.0943336929325431</c:v>
                </c:pt>
                <c:pt idx="119">
                  <c:v>1.0694025909941507</c:v>
                </c:pt>
                <c:pt idx="120">
                  <c:v>1.0451083751342447</c:v>
                </c:pt>
                <c:pt idx="121">
                  <c:v>2.1606049597855841</c:v>
                </c:pt>
                <c:pt idx="122">
                  <c:v>1.1911597698347813</c:v>
                </c:pt>
                <c:pt idx="123">
                  <c:v>1.1638688507608812</c:v>
                </c:pt>
                <c:pt idx="124">
                  <c:v>1.1366340384635409</c:v>
                </c:pt>
                <c:pt idx="125">
                  <c:v>1.1104594162984096</c:v>
                </c:pt>
                <c:pt idx="126">
                  <c:v>1.0848918943072858</c:v>
                </c:pt>
                <c:pt idx="127">
                  <c:v>1.0596913361788896</c:v>
                </c:pt>
                <c:pt idx="128">
                  <c:v>1.0350133054093746</c:v>
                </c:pt>
                <c:pt idx="129">
                  <c:v>1.0113166543112979</c:v>
                </c:pt>
                <c:pt idx="130">
                  <c:v>0.98794866124922576</c:v>
                </c:pt>
                <c:pt idx="131">
                  <c:v>0.9654933085196743</c:v>
                </c:pt>
                <c:pt idx="132">
                  <c:v>0.94311075804927147</c:v>
                </c:pt>
                <c:pt idx="133">
                  <c:v>0.9215877473717895</c:v>
                </c:pt>
                <c:pt idx="134">
                  <c:v>0.90375630207958901</c:v>
                </c:pt>
                <c:pt idx="135">
                  <c:v>0.8826992374685465</c:v>
                </c:pt>
                <c:pt idx="136">
                  <c:v>0.86210220807134275</c:v>
                </c:pt>
                <c:pt idx="137">
                  <c:v>0.8422252244753029</c:v>
                </c:pt>
                <c:pt idx="138">
                  <c:v>0.82293967095481113</c:v>
                </c:pt>
                <c:pt idx="139">
                  <c:v>0.80403515591071129</c:v>
                </c:pt>
                <c:pt idx="140">
                  <c:v>0.78528059201223999</c:v>
                </c:pt>
                <c:pt idx="141">
                  <c:v>0.77500582134357876</c:v>
                </c:pt>
                <c:pt idx="142">
                  <c:v>0.76876570449707526</c:v>
                </c:pt>
                <c:pt idx="143">
                  <c:v>0.76329333378189024</c:v>
                </c:pt>
                <c:pt idx="144">
                  <c:v>0.75799124306719112</c:v>
                </c:pt>
                <c:pt idx="145">
                  <c:v>0.75274999656345698</c:v>
                </c:pt>
                <c:pt idx="146">
                  <c:v>0.74754938190787479</c:v>
                </c:pt>
                <c:pt idx="147">
                  <c:v>0.74238550003564641</c:v>
                </c:pt>
                <c:pt idx="148">
                  <c:v>0.73725743569682678</c:v>
                </c:pt>
                <c:pt idx="149">
                  <c:v>0.7321648205425102</c:v>
                </c:pt>
                <c:pt idx="150">
                  <c:v>0.72710738759712845</c:v>
                </c:pt>
                <c:pt idx="151">
                  <c:v>0.72208488979721919</c:v>
                </c:pt>
                <c:pt idx="152">
                  <c:v>0.71709708508910985</c:v>
                </c:pt>
                <c:pt idx="153">
                  <c:v>0.7121437336950065</c:v>
                </c:pt>
                <c:pt idx="154">
                  <c:v>0.70722459760378575</c:v>
                </c:pt>
                <c:pt idx="155">
                  <c:v>0.70233944046857111</c:v>
                </c:pt>
                <c:pt idx="156">
                  <c:v>0.69748802757874373</c:v>
                </c:pt>
                <c:pt idx="157">
                  <c:v>0.69267012584562304</c:v>
                </c:pt>
                <c:pt idx="158">
                  <c:v>1.6293379372616499</c:v>
                </c:pt>
                <c:pt idx="159">
                  <c:v>0.86573830978454103</c:v>
                </c:pt>
                <c:pt idx="160">
                  <c:v>0.84508776122090634</c:v>
                </c:pt>
                <c:pt idx="161">
                  <c:v>0.82566230087247838</c:v>
                </c:pt>
                <c:pt idx="162">
                  <c:v>0.80624528477831992</c:v>
                </c:pt>
                <c:pt idx="163">
                  <c:v>0.7874874305801981</c:v>
                </c:pt>
                <c:pt idx="164">
                  <c:v>0.76894180520059241</c:v>
                </c:pt>
                <c:pt idx="165">
                  <c:v>0.78053914862007334</c:v>
                </c:pt>
                <c:pt idx="166">
                  <c:v>0.78521309526083327</c:v>
                </c:pt>
                <c:pt idx="167">
                  <c:v>0.77214782418910333</c:v>
                </c:pt>
                <c:pt idx="168">
                  <c:v>0.75367966680495624</c:v>
                </c:pt>
                <c:pt idx="169">
                  <c:v>0.73616629402073386</c:v>
                </c:pt>
                <c:pt idx="170">
                  <c:v>0.71864168939526418</c:v>
                </c:pt>
                <c:pt idx="171">
                  <c:v>0.70184922043748288</c:v>
                </c:pt>
                <c:pt idx="172">
                  <c:v>0.68489569776559422</c:v>
                </c:pt>
                <c:pt idx="173">
                  <c:v>0.66850986117124267</c:v>
                </c:pt>
                <c:pt idx="174">
                  <c:v>0.6524648302555921</c:v>
                </c:pt>
                <c:pt idx="175">
                  <c:v>0.63665956963237991</c:v>
                </c:pt>
                <c:pt idx="176">
                  <c:v>0.62098264131590486</c:v>
                </c:pt>
                <c:pt idx="177">
                  <c:v>0.60563774421293259</c:v>
                </c:pt>
                <c:pt idx="178">
                  <c:v>0.59932054818103464</c:v>
                </c:pt>
                <c:pt idx="179">
                  <c:v>0.59479064520705438</c:v>
                </c:pt>
                <c:pt idx="180">
                  <c:v>0.5906108089744776</c:v>
                </c:pt>
                <c:pt idx="181">
                  <c:v>0.58651812387491398</c:v>
                </c:pt>
                <c:pt idx="182">
                  <c:v>0.5824643635988469</c:v>
                </c:pt>
                <c:pt idx="183">
                  <c:v>0.57844055256753313</c:v>
                </c:pt>
                <c:pt idx="184">
                  <c:v>0.57444489214134498</c:v>
                </c:pt>
                <c:pt idx="185">
                  <c:v>0.57047689686240399</c:v>
                </c:pt>
                <c:pt idx="186">
                  <c:v>0.56653632243142393</c:v>
                </c:pt>
                <c:pt idx="187">
                  <c:v>0.56262296971232229</c:v>
                </c:pt>
                <c:pt idx="188">
                  <c:v>0.55873664889280505</c:v>
                </c:pt>
                <c:pt idx="189">
                  <c:v>0.55487717292481165</c:v>
                </c:pt>
                <c:pt idx="190">
                  <c:v>0.5510443563179741</c:v>
                </c:pt>
                <c:pt idx="191">
                  <c:v>0.54723801491176816</c:v>
                </c:pt>
                <c:pt idx="192">
                  <c:v>0.5434579658266383</c:v>
                </c:pt>
                <c:pt idx="193">
                  <c:v>0.53970402744789359</c:v>
                </c:pt>
                <c:pt idx="194">
                  <c:v>0.53597601941564377</c:v>
                </c:pt>
                <c:pt idx="195">
                  <c:v>0.55933708647044467</c:v>
                </c:pt>
                <c:pt idx="196">
                  <c:v>0.5437488659156019</c:v>
                </c:pt>
                <c:pt idx="197">
                  <c:v>0.5280010470583697</c:v>
                </c:pt>
                <c:pt idx="198">
                  <c:v>0.52187829045782508</c:v>
                </c:pt>
                <c:pt idx="199">
                  <c:v>0.51782082549562813</c:v>
                </c:pt>
                <c:pt idx="200">
                  <c:v>0.51416123331872965</c:v>
                </c:pt>
                <c:pt idx="201">
                  <c:v>0.51059453522705545</c:v>
                </c:pt>
                <c:pt idx="202">
                  <c:v>0.50706483561312454</c:v>
                </c:pt>
                <c:pt idx="203">
                  <c:v>0.50356177735118812</c:v>
                </c:pt>
                <c:pt idx="204">
                  <c:v>0.50077050570118697</c:v>
                </c:pt>
                <c:pt idx="205">
                  <c:v>0.51312170389740097</c:v>
                </c:pt>
                <c:pt idx="206">
                  <c:v>0.61166358893550055</c:v>
                </c:pt>
                <c:pt idx="207">
                  <c:v>0.80007146334107371</c:v>
                </c:pt>
                <c:pt idx="208">
                  <c:v>0.66260214869222511</c:v>
                </c:pt>
                <c:pt idx="209">
                  <c:v>0.64387225042920371</c:v>
                </c:pt>
                <c:pt idx="210">
                  <c:v>0.62517688122117232</c:v>
                </c:pt>
                <c:pt idx="211">
                  <c:v>0.60676112811685612</c:v>
                </c:pt>
                <c:pt idx="212">
                  <c:v>0.58896759705273893</c:v>
                </c:pt>
                <c:pt idx="213">
                  <c:v>0.57145907789089667</c:v>
                </c:pt>
                <c:pt idx="214">
                  <c:v>0.55403728423552945</c:v>
                </c:pt>
                <c:pt idx="215">
                  <c:v>0.53678547331795823</c:v>
                </c:pt>
                <c:pt idx="216">
                  <c:v>0.51905882049427654</c:v>
                </c:pt>
                <c:pt idx="217">
                  <c:v>0.50212730224624003</c:v>
                </c:pt>
                <c:pt idx="218">
                  <c:v>0.48481038412226601</c:v>
                </c:pt>
                <c:pt idx="219">
                  <c:v>0.47476221348566244</c:v>
                </c:pt>
                <c:pt idx="220">
                  <c:v>0.45792857024198075</c:v>
                </c:pt>
                <c:pt idx="221">
                  <c:v>0.44638602296662933</c:v>
                </c:pt>
                <c:pt idx="222">
                  <c:v>0.44177068189693575</c:v>
                </c:pt>
                <c:pt idx="223">
                  <c:v>0.47141524964273801</c:v>
                </c:pt>
                <c:pt idx="224">
                  <c:v>0.45420556776222032</c:v>
                </c:pt>
                <c:pt idx="225">
                  <c:v>0.44789852872700053</c:v>
                </c:pt>
                <c:pt idx="226">
                  <c:v>0.43219854693926829</c:v>
                </c:pt>
                <c:pt idx="227">
                  <c:v>0.42690847498036794</c:v>
                </c:pt>
                <c:pt idx="228">
                  <c:v>0.42353826369070757</c:v>
                </c:pt>
                <c:pt idx="229">
                  <c:v>0.42053564174422259</c:v>
                </c:pt>
                <c:pt idx="230">
                  <c:v>0.41830388336665852</c:v>
                </c:pt>
                <c:pt idx="231">
                  <c:v>0.41485507335127575</c:v>
                </c:pt>
                <c:pt idx="232">
                  <c:v>0.41188719494373321</c:v>
                </c:pt>
                <c:pt idx="233">
                  <c:v>0.40902338609928157</c:v>
                </c:pt>
                <c:pt idx="234">
                  <c:v>0.44860802771007269</c:v>
                </c:pt>
                <c:pt idx="235">
                  <c:v>0.43060823996375974</c:v>
                </c:pt>
                <c:pt idx="236">
                  <c:v>0.4128194009764054</c:v>
                </c:pt>
                <c:pt idx="237">
                  <c:v>0.40006816904134013</c:v>
                </c:pt>
                <c:pt idx="238">
                  <c:v>0.39549483090802817</c:v>
                </c:pt>
                <c:pt idx="239">
                  <c:v>0.39243206787767365</c:v>
                </c:pt>
                <c:pt idx="240">
                  <c:v>0.38966084977396592</c:v>
                </c:pt>
                <c:pt idx="241">
                  <c:v>0.38695820652829477</c:v>
                </c:pt>
                <c:pt idx="242">
                  <c:v>0.38428326911099503</c:v>
                </c:pt>
                <c:pt idx="243">
                  <c:v>0.38162846104213577</c:v>
                </c:pt>
                <c:pt idx="244">
                  <c:v>0.37899229312942034</c:v>
                </c:pt>
                <c:pt idx="245">
                  <c:v>0.37637438978088616</c:v>
                </c:pt>
                <c:pt idx="246">
                  <c:v>0.37377457970745043</c:v>
                </c:pt>
                <c:pt idx="247">
                  <c:v>0.37119272967967509</c:v>
                </c:pt>
                <c:pt idx="248">
                  <c:v>0.36862871413018222</c:v>
                </c:pt>
                <c:pt idx="249">
                  <c:v>0.36608240959148708</c:v>
                </c:pt>
                <c:pt idx="250">
                  <c:v>0.36355369367428975</c:v>
                </c:pt>
                <c:pt idx="251">
                  <c:v>0.36104244487589088</c:v>
                </c:pt>
                <c:pt idx="252">
                  <c:v>0.35854854254040264</c:v>
                </c:pt>
                <c:pt idx="253">
                  <c:v>0.35607186684674519</c:v>
                </c:pt>
                <c:pt idx="254">
                  <c:v>0.35361229880175526</c:v>
                </c:pt>
                <c:pt idx="255">
                  <c:v>0.35116972023426146</c:v>
                </c:pt>
                <c:pt idx="256">
                  <c:v>0.34874401378936837</c:v>
                </c:pt>
                <c:pt idx="257">
                  <c:v>0.34633506292281185</c:v>
                </c:pt>
                <c:pt idx="258">
                  <c:v>0.34394275189535806</c:v>
                </c:pt>
                <c:pt idx="259">
                  <c:v>0.34156696576724244</c:v>
                </c:pt>
                <c:pt idx="260">
                  <c:v>0.33920759039264742</c:v>
                </c:pt>
                <c:pt idx="261">
                  <c:v>0.33686451241421816</c:v>
                </c:pt>
                <c:pt idx="262">
                  <c:v>0.33453761925761627</c:v>
                </c:pt>
                <c:pt idx="263">
                  <c:v>0.33394473927158608</c:v>
                </c:pt>
                <c:pt idx="264">
                  <c:v>0.33024601584086921</c:v>
                </c:pt>
                <c:pt idx="265">
                  <c:v>0.32771035395858833</c:v>
                </c:pt>
                <c:pt idx="266">
                  <c:v>0.32540016790661552</c:v>
                </c:pt>
                <c:pt idx="267">
                  <c:v>0.32314395898125425</c:v>
                </c:pt>
                <c:pt idx="268">
                  <c:v>0.32091028557816786</c:v>
                </c:pt>
                <c:pt idx="269">
                  <c:v>0.31869331202436657</c:v>
                </c:pt>
                <c:pt idx="270">
                  <c:v>0.31649188454296262</c:v>
                </c:pt>
                <c:pt idx="271">
                  <c:v>0.31430570590434831</c:v>
                </c:pt>
                <c:pt idx="272">
                  <c:v>0.32886036974889205</c:v>
                </c:pt>
                <c:pt idx="273">
                  <c:v>0.39470565702661692</c:v>
                </c:pt>
                <c:pt idx="274">
                  <c:v>0.36454280335018335</c:v>
                </c:pt>
                <c:pt idx="275">
                  <c:v>0.34387526273058977</c:v>
                </c:pt>
                <c:pt idx="276">
                  <c:v>0.32322490168895995</c:v>
                </c:pt>
                <c:pt idx="277">
                  <c:v>0.30509014879377844</c:v>
                </c:pt>
                <c:pt idx="278">
                  <c:v>0.30007551025395446</c:v>
                </c:pt>
                <c:pt idx="279">
                  <c:v>0.29747123632746519</c:v>
                </c:pt>
                <c:pt idx="280">
                  <c:v>0.29531928307968763</c:v>
                </c:pt>
                <c:pt idx="281">
                  <c:v>0.2932615992300362</c:v>
                </c:pt>
                <c:pt idx="282">
                  <c:v>0.29123264566877222</c:v>
                </c:pt>
                <c:pt idx="283">
                  <c:v>0.2892203610886393</c:v>
                </c:pt>
                <c:pt idx="284">
                  <c:v>0.28722246157475095</c:v>
                </c:pt>
                <c:pt idx="285">
                  <c:v>0.28523845126566771</c:v>
                </c:pt>
                <c:pt idx="286">
                  <c:v>0.28326816173391145</c:v>
                </c:pt>
                <c:pt idx="287">
                  <c:v>0.28131148495089947</c:v>
                </c:pt>
                <c:pt idx="288">
                  <c:v>0.31251695770971316</c:v>
                </c:pt>
                <c:pt idx="289">
                  <c:v>0.2962658160307628</c:v>
                </c:pt>
                <c:pt idx="290">
                  <c:v>0.4711035422276843</c:v>
                </c:pt>
                <c:pt idx="291">
                  <c:v>0.41616987382044807</c:v>
                </c:pt>
                <c:pt idx="292">
                  <c:v>3.6402468025185857</c:v>
                </c:pt>
                <c:pt idx="293">
                  <c:v>0.72989281125092909</c:v>
                </c:pt>
                <c:pt idx="294">
                  <c:v>1.8546799808062873</c:v>
                </c:pt>
                <c:pt idx="295">
                  <c:v>0.85484002305342277</c:v>
                </c:pt>
                <c:pt idx="296">
                  <c:v>0.81821714252679756</c:v>
                </c:pt>
                <c:pt idx="297">
                  <c:v>1.2052375160849151</c:v>
                </c:pt>
                <c:pt idx="298">
                  <c:v>0.9414500637575931</c:v>
                </c:pt>
                <c:pt idx="299">
                  <c:v>0.90089706231643851</c:v>
                </c:pt>
                <c:pt idx="300">
                  <c:v>0.90469896610692069</c:v>
                </c:pt>
                <c:pt idx="301">
                  <c:v>0.91996770600457944</c:v>
                </c:pt>
                <c:pt idx="302">
                  <c:v>0.91227717897877558</c:v>
                </c:pt>
                <c:pt idx="303">
                  <c:v>1.0312892054927614</c:v>
                </c:pt>
                <c:pt idx="304">
                  <c:v>0.95958205290017484</c:v>
                </c:pt>
                <c:pt idx="305">
                  <c:v>0.9223266615520207</c:v>
                </c:pt>
                <c:pt idx="306">
                  <c:v>0.90477775485239242</c:v>
                </c:pt>
                <c:pt idx="307">
                  <c:v>0.86394560471290616</c:v>
                </c:pt>
                <c:pt idx="308">
                  <c:v>0.86847693120742631</c:v>
                </c:pt>
                <c:pt idx="309">
                  <c:v>0.82938945673623499</c:v>
                </c:pt>
                <c:pt idx="310">
                  <c:v>0.79885270667034047</c:v>
                </c:pt>
                <c:pt idx="311">
                  <c:v>0.80025477113037435</c:v>
                </c:pt>
                <c:pt idx="312">
                  <c:v>0.76353517612045374</c:v>
                </c:pt>
                <c:pt idx="313">
                  <c:v>0.77310981317551297</c:v>
                </c:pt>
                <c:pt idx="314">
                  <c:v>0.755832546519425</c:v>
                </c:pt>
                <c:pt idx="315">
                  <c:v>0.72222473362331252</c:v>
                </c:pt>
                <c:pt idx="316">
                  <c:v>0.72246114215817492</c:v>
                </c:pt>
                <c:pt idx="317">
                  <c:v>0.68827485739687788</c:v>
                </c:pt>
                <c:pt idx="318">
                  <c:v>0.66177281260230592</c:v>
                </c:pt>
                <c:pt idx="319">
                  <c:v>0.62951027845397423</c:v>
                </c:pt>
                <c:pt idx="320">
                  <c:v>0.5988925461060679</c:v>
                </c:pt>
                <c:pt idx="321">
                  <c:v>0.56848288158242299</c:v>
                </c:pt>
                <c:pt idx="322">
                  <c:v>0.57945105248219475</c:v>
                </c:pt>
                <c:pt idx="323">
                  <c:v>0.55921751530995811</c:v>
                </c:pt>
                <c:pt idx="324">
                  <c:v>1.8939351232462049</c:v>
                </c:pt>
                <c:pt idx="325">
                  <c:v>1.2867480060702872</c:v>
                </c:pt>
                <c:pt idx="326">
                  <c:v>0.83013663897295886</c:v>
                </c:pt>
                <c:pt idx="327">
                  <c:v>0.80092870660166748</c:v>
                </c:pt>
                <c:pt idx="328">
                  <c:v>0.82744588824945575</c:v>
                </c:pt>
                <c:pt idx="329">
                  <c:v>2.1772351539477692</c:v>
                </c:pt>
                <c:pt idx="330">
                  <c:v>1.1630137514326422</c:v>
                </c:pt>
                <c:pt idx="331">
                  <c:v>0.98111160160733435</c:v>
                </c:pt>
                <c:pt idx="332">
                  <c:v>0.93561611699406066</c:v>
                </c:pt>
                <c:pt idx="333">
                  <c:v>0.89308505506001723</c:v>
                </c:pt>
                <c:pt idx="334">
                  <c:v>1.1764172229567877</c:v>
                </c:pt>
                <c:pt idx="335">
                  <c:v>2.0706714827084336</c:v>
                </c:pt>
                <c:pt idx="336">
                  <c:v>1.0252794943062837</c:v>
                </c:pt>
                <c:pt idx="337">
                  <c:v>0.97927339899922483</c:v>
                </c:pt>
                <c:pt idx="338">
                  <c:v>0.936278079144651</c:v>
                </c:pt>
                <c:pt idx="339">
                  <c:v>0.89580208730082189</c:v>
                </c:pt>
                <c:pt idx="340">
                  <c:v>0.85748085807783458</c:v>
                </c:pt>
                <c:pt idx="341">
                  <c:v>0.82051058450539438</c:v>
                </c:pt>
                <c:pt idx="342">
                  <c:v>0.78419669817544757</c:v>
                </c:pt>
                <c:pt idx="343">
                  <c:v>0.74913780132227492</c:v>
                </c:pt>
                <c:pt idx="344">
                  <c:v>0.71520634353620327</c:v>
                </c:pt>
                <c:pt idx="345">
                  <c:v>0.68214683174357649</c:v>
                </c:pt>
                <c:pt idx="346">
                  <c:v>0.65194626485890272</c:v>
                </c:pt>
                <c:pt idx="347">
                  <c:v>0.62090281328967967</c:v>
                </c:pt>
                <c:pt idx="348">
                  <c:v>0.59006127675311104</c:v>
                </c:pt>
                <c:pt idx="349">
                  <c:v>0.56156485683420487</c:v>
                </c:pt>
                <c:pt idx="350">
                  <c:v>0.53261739794802554</c:v>
                </c:pt>
                <c:pt idx="351">
                  <c:v>0.50479224214073637</c:v>
                </c:pt>
                <c:pt idx="352">
                  <c:v>0.55097185056072628</c:v>
                </c:pt>
                <c:pt idx="353">
                  <c:v>0.52643468059025089</c:v>
                </c:pt>
                <c:pt idx="354">
                  <c:v>0.49831786545045431</c:v>
                </c:pt>
                <c:pt idx="355">
                  <c:v>0.84224787793699418</c:v>
                </c:pt>
                <c:pt idx="356">
                  <c:v>0.60506048257094325</c:v>
                </c:pt>
                <c:pt idx="357">
                  <c:v>0.58566182015242729</c:v>
                </c:pt>
                <c:pt idx="358">
                  <c:v>2.9086942761814658</c:v>
                </c:pt>
                <c:pt idx="359">
                  <c:v>0.7789616168588116</c:v>
                </c:pt>
                <c:pt idx="360">
                  <c:v>0.74324277884844592</c:v>
                </c:pt>
                <c:pt idx="361">
                  <c:v>2.2915656493389274</c:v>
                </c:pt>
                <c:pt idx="362">
                  <c:v>0.92735854415181007</c:v>
                </c:pt>
                <c:pt idx="363">
                  <c:v>0.88542218225575819</c:v>
                </c:pt>
                <c:pt idx="364">
                  <c:v>5.0914602244350338</c:v>
                </c:pt>
                <c:pt idx="365">
                  <c:v>1.0855598807521147</c:v>
                </c:pt>
                <c:pt idx="366">
                  <c:v>1.0838658730443884</c:v>
                </c:pt>
                <c:pt idx="367">
                  <c:v>1.1954412145015056</c:v>
                </c:pt>
                <c:pt idx="368">
                  <c:v>1.1142059943054834</c:v>
                </c:pt>
                <c:pt idx="369">
                  <c:v>1.123868582482497</c:v>
                </c:pt>
                <c:pt idx="370">
                  <c:v>1.1186414107021467</c:v>
                </c:pt>
                <c:pt idx="371">
                  <c:v>4.2047195118550782</c:v>
                </c:pt>
                <c:pt idx="372">
                  <c:v>1.182492844836097</c:v>
                </c:pt>
                <c:pt idx="373">
                  <c:v>2.9082667141674268</c:v>
                </c:pt>
                <c:pt idx="374">
                  <c:v>1.2679880167415982</c:v>
                </c:pt>
                <c:pt idx="375">
                  <c:v>1.7518348625299294</c:v>
                </c:pt>
                <c:pt idx="376">
                  <c:v>3.4593068142554593</c:v>
                </c:pt>
                <c:pt idx="377">
                  <c:v>1.3578827430689406</c:v>
                </c:pt>
                <c:pt idx="378">
                  <c:v>1.3102038670696343</c:v>
                </c:pt>
                <c:pt idx="379">
                  <c:v>1.2648011324421851</c:v>
                </c:pt>
                <c:pt idx="380">
                  <c:v>1.223026103529492</c:v>
                </c:pt>
                <c:pt idx="381">
                  <c:v>1.2315028162709352</c:v>
                </c:pt>
                <c:pt idx="382">
                  <c:v>3.646956005479066</c:v>
                </c:pt>
                <c:pt idx="383">
                  <c:v>1.3664784053407535</c:v>
                </c:pt>
                <c:pt idx="384">
                  <c:v>1.3258144768000828</c:v>
                </c:pt>
                <c:pt idx="385">
                  <c:v>1.2887702023683767</c:v>
                </c:pt>
                <c:pt idx="386">
                  <c:v>1.2445427617594063</c:v>
                </c:pt>
                <c:pt idx="387">
                  <c:v>1.6793454785849158</c:v>
                </c:pt>
                <c:pt idx="388">
                  <c:v>1.3446699939491775</c:v>
                </c:pt>
                <c:pt idx="389">
                  <c:v>1.6247355469180804</c:v>
                </c:pt>
                <c:pt idx="390">
                  <c:v>1.4316297072566908</c:v>
                </c:pt>
                <c:pt idx="391">
                  <c:v>1.5103388128420234</c:v>
                </c:pt>
                <c:pt idx="392">
                  <c:v>1.3801517618659331</c:v>
                </c:pt>
                <c:pt idx="393">
                  <c:v>4.3598940347914805</c:v>
                </c:pt>
                <c:pt idx="394">
                  <c:v>1.4957130512054944</c:v>
                </c:pt>
                <c:pt idx="395">
                  <c:v>1.4459868496822992</c:v>
                </c:pt>
                <c:pt idx="396">
                  <c:v>1.4686697189211806</c:v>
                </c:pt>
                <c:pt idx="397">
                  <c:v>1.4200597867984561</c:v>
                </c:pt>
                <c:pt idx="398">
                  <c:v>1.3735346907110642</c:v>
                </c:pt>
                <c:pt idx="399">
                  <c:v>1.3595126694819211</c:v>
                </c:pt>
                <c:pt idx="400">
                  <c:v>1.4348098763740627</c:v>
                </c:pt>
                <c:pt idx="401">
                  <c:v>1.4117260279271706</c:v>
                </c:pt>
                <c:pt idx="402">
                  <c:v>1.3887867423150824</c:v>
                </c:pt>
                <c:pt idx="403">
                  <c:v>1.3798514577819125</c:v>
                </c:pt>
                <c:pt idx="404">
                  <c:v>1.3329632180404714</c:v>
                </c:pt>
                <c:pt idx="405">
                  <c:v>1.3457068380571449</c:v>
                </c:pt>
                <c:pt idx="406">
                  <c:v>1.2998886403309631</c:v>
                </c:pt>
                <c:pt idx="407">
                  <c:v>1.255576709169524</c:v>
                </c:pt>
                <c:pt idx="408">
                  <c:v>2.5781805795649775</c:v>
                </c:pt>
                <c:pt idx="409">
                  <c:v>1.3751321605955678</c:v>
                </c:pt>
                <c:pt idx="410">
                  <c:v>1.3632288652276825</c:v>
                </c:pt>
                <c:pt idx="411">
                  <c:v>5.0761201269271092</c:v>
                </c:pt>
                <c:pt idx="412">
                  <c:v>1.4552699282897983</c:v>
                </c:pt>
                <c:pt idx="413">
                  <c:v>1.4398444026937018</c:v>
                </c:pt>
                <c:pt idx="414">
                  <c:v>1.4056068164678845</c:v>
                </c:pt>
                <c:pt idx="415">
                  <c:v>1.3596797381456689</c:v>
                </c:pt>
                <c:pt idx="416">
                  <c:v>1.3447102854536941</c:v>
                </c:pt>
                <c:pt idx="417">
                  <c:v>3.8726440233758872</c:v>
                </c:pt>
                <c:pt idx="418">
                  <c:v>1.4896852594304915</c:v>
                </c:pt>
                <c:pt idx="419">
                  <c:v>2.4964799081802451</c:v>
                </c:pt>
                <c:pt idx="420">
                  <c:v>1.5054565470107706</c:v>
                </c:pt>
                <c:pt idx="421">
                  <c:v>6.0348696217756919</c:v>
                </c:pt>
                <c:pt idx="422">
                  <c:v>2.5631425544867121</c:v>
                </c:pt>
                <c:pt idx="423">
                  <c:v>1.8507508555485153</c:v>
                </c:pt>
                <c:pt idx="424">
                  <c:v>7.7481501947101004</c:v>
                </c:pt>
                <c:pt idx="425">
                  <c:v>2.241022918937154</c:v>
                </c:pt>
                <c:pt idx="426">
                  <c:v>1.8406164623028243</c:v>
                </c:pt>
                <c:pt idx="427">
                  <c:v>1.7899440103573037</c:v>
                </c:pt>
                <c:pt idx="428">
                  <c:v>1.7618429925425039</c:v>
                </c:pt>
                <c:pt idx="429">
                  <c:v>1.7218738897149031</c:v>
                </c:pt>
                <c:pt idx="430">
                  <c:v>1.6765392771008787</c:v>
                </c:pt>
                <c:pt idx="431">
                  <c:v>1.6914950142120093</c:v>
                </c:pt>
                <c:pt idx="432">
                  <c:v>1.6472460738282182</c:v>
                </c:pt>
                <c:pt idx="433">
                  <c:v>1.6488270934585407</c:v>
                </c:pt>
                <c:pt idx="434">
                  <c:v>1.6059749970654127</c:v>
                </c:pt>
                <c:pt idx="435">
                  <c:v>1.7225224389352669</c:v>
                </c:pt>
                <c:pt idx="436">
                  <c:v>1.6206187262755916</c:v>
                </c:pt>
                <c:pt idx="437">
                  <c:v>10.668893067284628</c:v>
                </c:pt>
                <c:pt idx="438">
                  <c:v>1.8713526246645809</c:v>
                </c:pt>
                <c:pt idx="439">
                  <c:v>2.9952924695533785</c:v>
                </c:pt>
                <c:pt idx="440">
                  <c:v>1.9809822829888537</c:v>
                </c:pt>
                <c:pt idx="441">
                  <c:v>5.0227719432376494</c:v>
                </c:pt>
                <c:pt idx="442">
                  <c:v>2.3603705945988689</c:v>
                </c:pt>
                <c:pt idx="443">
                  <c:v>2.0639405708282674</c:v>
                </c:pt>
                <c:pt idx="444">
                  <c:v>2.1247197911239155</c:v>
                </c:pt>
                <c:pt idx="445">
                  <c:v>4.5767174978079819</c:v>
                </c:pt>
                <c:pt idx="446">
                  <c:v>2.1112771371448975</c:v>
                </c:pt>
                <c:pt idx="447">
                  <c:v>2.0982777609662522</c:v>
                </c:pt>
                <c:pt idx="448">
                  <c:v>2.050908494945149</c:v>
                </c:pt>
                <c:pt idx="449">
                  <c:v>2.0644032337439704</c:v>
                </c:pt>
                <c:pt idx="450">
                  <c:v>2.0160554416040566</c:v>
                </c:pt>
                <c:pt idx="451">
                  <c:v>1.9987161670110964</c:v>
                </c:pt>
                <c:pt idx="452">
                  <c:v>1.9930194333512541</c:v>
                </c:pt>
                <c:pt idx="453">
                  <c:v>1.9471014590515827</c:v>
                </c:pt>
                <c:pt idx="454">
                  <c:v>1.9018059610983291</c:v>
                </c:pt>
                <c:pt idx="455">
                  <c:v>1.8586538412759932</c:v>
                </c:pt>
                <c:pt idx="456">
                  <c:v>1.8166283696927068</c:v>
                </c:pt>
                <c:pt idx="457">
                  <c:v>2.7494131212666657</c:v>
                </c:pt>
                <c:pt idx="458">
                  <c:v>1.9177396520608063</c:v>
                </c:pt>
                <c:pt idx="459">
                  <c:v>1.9030000946647472</c:v>
                </c:pt>
                <c:pt idx="460">
                  <c:v>1.8586476310578277</c:v>
                </c:pt>
                <c:pt idx="461">
                  <c:v>1.8158653101522695</c:v>
                </c:pt>
                <c:pt idx="462">
                  <c:v>1.7742276631429519</c:v>
                </c:pt>
                <c:pt idx="463">
                  <c:v>1.7428325487020997</c:v>
                </c:pt>
                <c:pt idx="464">
                  <c:v>1.7040673002161544</c:v>
                </c:pt>
                <c:pt idx="465">
                  <c:v>1.6664073780542232</c:v>
                </c:pt>
                <c:pt idx="466">
                  <c:v>1.6307191196424076</c:v>
                </c:pt>
                <c:pt idx="467">
                  <c:v>1.5992009581313451</c:v>
                </c:pt>
                <c:pt idx="468">
                  <c:v>1.5649698069351803</c:v>
                </c:pt>
                <c:pt idx="469">
                  <c:v>1.5319422564145826</c:v>
                </c:pt>
                <c:pt idx="470">
                  <c:v>1.4991051861009648</c:v>
                </c:pt>
                <c:pt idx="471">
                  <c:v>1.4668646142332578</c:v>
                </c:pt>
                <c:pt idx="472">
                  <c:v>1.4955348765074723</c:v>
                </c:pt>
                <c:pt idx="473">
                  <c:v>1.4953176714860246</c:v>
                </c:pt>
                <c:pt idx="474">
                  <c:v>1.4630598580633645</c:v>
                </c:pt>
                <c:pt idx="475">
                  <c:v>1.4323809318433027</c:v>
                </c:pt>
                <c:pt idx="476">
                  <c:v>1.4019815256633525</c:v>
                </c:pt>
                <c:pt idx="477">
                  <c:v>1.3724286288965366</c:v>
                </c:pt>
                <c:pt idx="478">
                  <c:v>1.3552188311769451</c:v>
                </c:pt>
                <c:pt idx="479">
                  <c:v>1.334725301150349</c:v>
                </c:pt>
                <c:pt idx="480">
                  <c:v>1.3057639715258784</c:v>
                </c:pt>
                <c:pt idx="481">
                  <c:v>1.2781772632538189</c:v>
                </c:pt>
                <c:pt idx="482">
                  <c:v>1.2617212906811657</c:v>
                </c:pt>
                <c:pt idx="483">
                  <c:v>1.2356265593638136</c:v>
                </c:pt>
                <c:pt idx="484">
                  <c:v>1.2097194763058328</c:v>
                </c:pt>
                <c:pt idx="485">
                  <c:v>1.1844560209203754</c:v>
                </c:pt>
                <c:pt idx="486">
                  <c:v>2.2989900610726091</c:v>
                </c:pt>
                <c:pt idx="487">
                  <c:v>1.3285889754032196</c:v>
                </c:pt>
                <c:pt idx="488">
                  <c:v>1.300348763464771</c:v>
                </c:pt>
                <c:pt idx="489">
                  <c:v>1.2721712155476756</c:v>
                </c:pt>
                <c:pt idx="490">
                  <c:v>1.2450603697133844</c:v>
                </c:pt>
                <c:pt idx="491">
                  <c:v>1.2185630910223673</c:v>
                </c:pt>
                <c:pt idx="492">
                  <c:v>1.1924391984927247</c:v>
                </c:pt>
                <c:pt idx="493">
                  <c:v>1.1668442112585531</c:v>
                </c:pt>
                <c:pt idx="494">
                  <c:v>1.1422369375767836</c:v>
                </c:pt>
                <c:pt idx="495">
                  <c:v>1.1179646120606705</c:v>
                </c:pt>
                <c:pt idx="496">
                  <c:v>1.0946111735576312</c:v>
                </c:pt>
                <c:pt idx="497">
                  <c:v>1.0713367408453183</c:v>
                </c:pt>
                <c:pt idx="498">
                  <c:v>1.0489280086065822</c:v>
                </c:pt>
                <c:pt idx="499">
                  <c:v>1.0302169598788533</c:v>
                </c:pt>
                <c:pt idx="500">
                  <c:v>1.0082863676970271</c:v>
                </c:pt>
                <c:pt idx="501">
                  <c:v>0.98682184462472033</c:v>
                </c:pt>
                <c:pt idx="502">
                  <c:v>0.96608335957009683</c:v>
                </c:pt>
                <c:pt idx="503">
                  <c:v>0.94594225541627741</c:v>
                </c:pt>
                <c:pt idx="504">
                  <c:v>0.92618809945875369</c:v>
                </c:pt>
                <c:pt idx="505">
                  <c:v>0.90658976354534471</c:v>
                </c:pt>
                <c:pt idx="506">
                  <c:v>0.8954770492207893</c:v>
                </c:pt>
                <c:pt idx="507">
                  <c:v>0.88840477681801799</c:v>
                </c:pt>
                <c:pt idx="508">
                  <c:v>0.88210599866486727</c:v>
                </c:pt>
                <c:pt idx="509">
                  <c:v>0.87598320892535098</c:v>
                </c:pt>
                <c:pt idx="510">
                  <c:v>0.86992693237905849</c:v>
                </c:pt>
                <c:pt idx="511">
                  <c:v>0.86391691750465605</c:v>
                </c:pt>
                <c:pt idx="512">
                  <c:v>0.85794922634931192</c:v>
                </c:pt>
                <c:pt idx="513">
                  <c:v>0.85202290504366751</c:v>
                </c:pt>
                <c:pt idx="514">
                  <c:v>0.84613754688616682</c:v>
                </c:pt>
                <c:pt idx="515">
                  <c:v>0.84029284681351279</c:v>
                </c:pt>
                <c:pt idx="516">
                  <c:v>0.83448851993760531</c:v>
                </c:pt>
                <c:pt idx="517">
                  <c:v>0.8287242866414074</c:v>
                </c:pt>
                <c:pt idx="518">
                  <c:v>0.82299986984323059</c:v>
                </c:pt>
                <c:pt idx="519">
                  <c:v>0.81731499448573341</c:v>
                </c:pt>
                <c:pt idx="520">
                  <c:v>0.81166938743171813</c:v>
                </c:pt>
                <c:pt idx="521">
                  <c:v>0.80606277743437404</c:v>
                </c:pt>
                <c:pt idx="522">
                  <c:v>0.80049489512120309</c:v>
                </c:pt>
                <c:pt idx="523">
                  <c:v>1.7364179064514582</c:v>
                </c:pt>
                <c:pt idx="524">
                  <c:v>0.97207862359856867</c:v>
                </c:pt>
                <c:pt idx="525">
                  <c:v>0.95069352883203651</c:v>
                </c:pt>
                <c:pt idx="526">
                  <c:v>0.93053859616195922</c:v>
                </c:pt>
                <c:pt idx="527">
                  <c:v>0.91039714657954196</c:v>
                </c:pt>
                <c:pt idx="528">
                  <c:v>0.89091986292078695</c:v>
                </c:pt>
                <c:pt idx="529">
                  <c:v>0.87165977754283008</c:v>
                </c:pt>
                <c:pt idx="530">
                  <c:v>0.88254759609965849</c:v>
                </c:pt>
                <c:pt idx="531">
                  <c:v>0.88651691892399231</c:v>
                </c:pt>
                <c:pt idx="532">
                  <c:v>0.8727518912280634</c:v>
                </c:pt>
                <c:pt idx="533">
                  <c:v>0.85358881079179183</c:v>
                </c:pt>
                <c:pt idx="534">
                  <c:v>0.83538531513959868</c:v>
                </c:pt>
                <c:pt idx="535">
                  <c:v>0.8171753546730175</c:v>
                </c:pt>
                <c:pt idx="536">
                  <c:v>0.79970226397272448</c:v>
                </c:pt>
                <c:pt idx="537">
                  <c:v>0.7820728209561163</c:v>
                </c:pt>
                <c:pt idx="538">
                  <c:v>0.76501573293991054</c:v>
                </c:pt>
                <c:pt idx="539">
                  <c:v>0.74830408727466502</c:v>
                </c:pt>
                <c:pt idx="540">
                  <c:v>0.73183681654628263</c:v>
                </c:pt>
                <c:pt idx="541">
                  <c:v>0.71550245096245924</c:v>
                </c:pt>
                <c:pt idx="542">
                  <c:v>0.69950465784306293</c:v>
                </c:pt>
                <c:pt idx="543">
                  <c:v>0.69253907567695372</c:v>
                </c:pt>
                <c:pt idx="544">
                  <c:v>0.68736526529894237</c:v>
                </c:pt>
                <c:pt idx="545">
                  <c:v>0.68254596945566615</c:v>
                </c:pt>
                <c:pt idx="546">
                  <c:v>0.67781824181558181</c:v>
                </c:pt>
                <c:pt idx="547">
                  <c:v>0.67313382555824053</c:v>
                </c:pt>
                <c:pt idx="548">
                  <c:v>0.6684837148047208</c:v>
                </c:pt>
                <c:pt idx="549">
                  <c:v>0.6638660808245157</c:v>
                </c:pt>
                <c:pt idx="550">
                  <c:v>0.65928040827672008</c:v>
                </c:pt>
                <c:pt idx="551">
                  <c:v>0.65472642318543839</c:v>
                </c:pt>
                <c:pt idx="552">
                  <c:v>0.65020389694297032</c:v>
                </c:pt>
                <c:pt idx="553">
                  <c:v>0.64571261046897876</c:v>
                </c:pt>
                <c:pt idx="554">
                  <c:v>0.64125234764952976</c:v>
                </c:pt>
                <c:pt idx="555">
                  <c:v>0.63682289412915449</c:v>
                </c:pt>
                <c:pt idx="556">
                  <c:v>0.63242403708161354</c:v>
                </c:pt>
                <c:pt idx="557">
                  <c:v>0.62805556515964478</c:v>
                </c:pt>
                <c:pt idx="558">
                  <c:v>0.62371726847749132</c:v>
                </c:pt>
                <c:pt idx="559">
                  <c:v>0.61940893859948032</c:v>
                </c:pt>
                <c:pt idx="560">
                  <c:v>0.64219369238431723</c:v>
                </c:pt>
                <c:pt idx="561">
                  <c:v>0.62603313944605266</c:v>
                </c:pt>
                <c:pt idx="562">
                  <c:v>0.60971694159394862</c:v>
                </c:pt>
                <c:pt idx="563">
                  <c:v>0.60302973207903265</c:v>
                </c:pt>
                <c:pt idx="564">
                  <c:v>0.59841171316354613</c:v>
                </c:pt>
                <c:pt idx="565">
                  <c:v>0.59419543906234817</c:v>
                </c:pt>
                <c:pt idx="566">
                  <c:v>0.59007590432930657</c:v>
                </c:pt>
                <c:pt idx="567">
                  <c:v>0.5859971867956314</c:v>
                </c:pt>
                <c:pt idx="568">
                  <c:v>0.58194890295773627</c:v>
                </c:pt>
                <c:pt idx="569">
                  <c:v>0.5786161718799302</c:v>
                </c:pt>
                <c:pt idx="570">
                  <c:v>0.59042965078180754</c:v>
                </c:pt>
                <c:pt idx="571">
                  <c:v>0.68843753082404979</c:v>
                </c:pt>
                <c:pt idx="572">
                  <c:v>0.87631508887571119</c:v>
                </c:pt>
                <c:pt idx="573">
                  <c:v>0.73831912103558484</c:v>
                </c:pt>
                <c:pt idx="574">
                  <c:v>0.71906620744060801</c:v>
                </c:pt>
                <c:pt idx="575">
                  <c:v>0.69985143563141294</c:v>
                </c:pt>
                <c:pt idx="576">
                  <c:v>0.68091986770177093</c:v>
                </c:pt>
                <c:pt idx="577">
                  <c:v>0.66261408480558714</c:v>
                </c:pt>
                <c:pt idx="578">
                  <c:v>0.64459685219354579</c:v>
                </c:pt>
                <c:pt idx="579">
                  <c:v>0.62666985902845806</c:v>
                </c:pt>
                <c:pt idx="580">
                  <c:v>0.60891633826908464</c:v>
                </c:pt>
                <c:pt idx="581">
                  <c:v>0.59069144116662253</c:v>
                </c:pt>
                <c:pt idx="582">
                  <c:v>0.57326512026443466</c:v>
                </c:pt>
                <c:pt idx="583">
                  <c:v>0.55545681733790053</c:v>
                </c:pt>
                <c:pt idx="584">
                  <c:v>0.54492065614150287</c:v>
                </c:pt>
                <c:pt idx="585">
                  <c:v>0.52760239313504553</c:v>
                </c:pt>
                <c:pt idx="586">
                  <c:v>0.51557857361014103</c:v>
                </c:pt>
                <c:pt idx="587">
                  <c:v>0.51048528468115451</c:v>
                </c:pt>
                <c:pt idx="588">
                  <c:v>0.53965520599468231</c:v>
                </c:pt>
                <c:pt idx="589">
                  <c:v>0.52197415630428723</c:v>
                </c:pt>
                <c:pt idx="590">
                  <c:v>0.51519900543448738</c:v>
                </c:pt>
                <c:pt idx="591">
                  <c:v>0.49903414529680856</c:v>
                </c:pt>
                <c:pt idx="592">
                  <c:v>0.49328240613728502</c:v>
                </c:pt>
                <c:pt idx="593">
                  <c:v>0.48945371661529624</c:v>
                </c:pt>
                <c:pt idx="594">
                  <c:v>0.48599578337696497</c:v>
                </c:pt>
                <c:pt idx="595">
                  <c:v>0.48331185877238048</c:v>
                </c:pt>
                <c:pt idx="596">
                  <c:v>0.47941400587025351</c:v>
                </c:pt>
                <c:pt idx="597">
                  <c:v>0.47600018634175612</c:v>
                </c:pt>
                <c:pt idx="598">
                  <c:v>0.47269351671667742</c:v>
                </c:pt>
                <c:pt idx="599">
                  <c:v>0.51183835660970445</c:v>
                </c:pt>
                <c:pt idx="600">
                  <c:v>0.49340180507799952</c:v>
                </c:pt>
                <c:pt idx="601">
                  <c:v>0.4751792192530937</c:v>
                </c:pt>
                <c:pt idx="602">
                  <c:v>0.46199723658873648</c:v>
                </c:pt>
                <c:pt idx="603">
                  <c:v>0.45699612313876081</c:v>
                </c:pt>
                <c:pt idx="604">
                  <c:v>0.45350853965169435</c:v>
                </c:pt>
                <c:pt idx="605">
                  <c:v>0.45031543554051784</c:v>
                </c:pt>
                <c:pt idx="606">
                  <c:v>0.44719382046689959</c:v>
                </c:pt>
                <c:pt idx="607">
                  <c:v>0.44410280527146606</c:v>
                </c:pt>
                <c:pt idx="608">
                  <c:v>0.44103479348362401</c:v>
                </c:pt>
                <c:pt idx="609">
                  <c:v>0.43798827605850005</c:v>
                </c:pt>
                <c:pt idx="610">
                  <c:v>0.43496285768868659</c:v>
                </c:pt>
                <c:pt idx="611">
                  <c:v>0.43195834750584056</c:v>
                </c:pt>
                <c:pt idx="612">
                  <c:v>0.4289745928365073</c:v>
                </c:pt>
                <c:pt idx="613">
                  <c:v>0.42601144880360209</c:v>
                </c:pt>
                <c:pt idx="614">
                  <c:v>0.42306877276331489</c:v>
                </c:pt>
                <c:pt idx="615">
                  <c:v>0.42014642328248153</c:v>
                </c:pt>
                <c:pt idx="616">
                  <c:v>0.41724425994608344</c:v>
                </c:pt>
                <c:pt idx="617">
                  <c:v>0.41436214331655091</c:v>
                </c:pt>
                <c:pt idx="618">
                  <c:v>0.41149993492085685</c:v>
                </c:pt>
                <c:pt idx="619">
                  <c:v>0.40865749724272882</c:v>
                </c:pt>
                <c:pt idx="620">
                  <c:v>0.40583469371583469</c:v>
                </c:pt>
                <c:pt idx="621">
                  <c:v>0.40303138871718336</c:v>
                </c:pt>
                <c:pt idx="622">
                  <c:v>0.40024744756060165</c:v>
                </c:pt>
                <c:pt idx="623">
                  <c:v>0.39748273649026217</c:v>
                </c:pt>
                <c:pt idx="624">
                  <c:v>0.39473712267425615</c:v>
                </c:pt>
                <c:pt idx="625">
                  <c:v>0.39201047419821239</c:v>
                </c:pt>
                <c:pt idx="626">
                  <c:v>0.38930266005895864</c:v>
                </c:pt>
                <c:pt idx="627">
                  <c:v>0.3866135501582274</c:v>
                </c:pt>
                <c:pt idx="628">
                  <c:v>0.38566095544188073</c:v>
                </c:pt>
                <c:pt idx="629">
                  <c:v>0.38160500201198827</c:v>
                </c:pt>
                <c:pt idx="630">
                  <c:v>0.37871457769838107</c:v>
                </c:pt>
                <c:pt idx="631">
                  <c:v>0.37605207973819532</c:v>
                </c:pt>
                <c:pt idx="632">
                  <c:v>0.37344599250073457</c:v>
                </c:pt>
                <c:pt idx="633">
                  <c:v>0.37086485757158605</c:v>
                </c:pt>
                <c:pt idx="634">
                  <c:v>0.36830282258379937</c:v>
                </c:pt>
                <c:pt idx="635">
                  <c:v>0.36575871718183972</c:v>
                </c:pt>
                <c:pt idx="636">
                  <c:v>0.36323222767196955</c:v>
                </c:pt>
                <c:pt idx="637">
                  <c:v>0.37744893134415342</c:v>
                </c:pt>
                <c:pt idx="638">
                  <c:v>0.4429585929109513</c:v>
                </c:pt>
                <c:pt idx="639">
                  <c:v>0.41246243185972031</c:v>
                </c:pt>
                <c:pt idx="640">
                  <c:v>0.39146388618754158</c:v>
                </c:pt>
                <c:pt idx="641">
                  <c:v>0.37048480651223764</c:v>
                </c:pt>
                <c:pt idx="642">
                  <c:v>0.3520236056088441</c:v>
                </c:pt>
                <c:pt idx="643">
                  <c:v>0.34668477400191444</c:v>
                </c:pt>
                <c:pt idx="644">
                  <c:v>0.34375854637340975</c:v>
                </c:pt>
                <c:pt idx="645">
                  <c:v>0.34128686332028241</c:v>
                </c:pt>
                <c:pt idx="646">
                  <c:v>0.33891165820037061</c:v>
                </c:pt>
                <c:pt idx="647">
                  <c:v>0.33656737664846953</c:v>
                </c:pt>
                <c:pt idx="648">
                  <c:v>0.33424194220723369</c:v>
                </c:pt>
                <c:pt idx="649">
                  <c:v>0.33193305591633676</c:v>
                </c:pt>
                <c:pt idx="650">
                  <c:v>0.32964020697282626</c:v>
                </c:pt>
                <c:pt idx="651">
                  <c:v>0.32736321211091918</c:v>
                </c:pt>
                <c:pt idx="652">
                  <c:v>0.32510194856622399</c:v>
                </c:pt>
                <c:pt idx="653">
                  <c:v>0.35600493849780052</c:v>
                </c:pt>
                <c:pt idx="654">
                  <c:v>0.33945340339312235</c:v>
                </c:pt>
                <c:pt idx="655">
                  <c:v>0.513992811133275</c:v>
                </c:pt>
                <c:pt idx="656">
                  <c:v>0.45876288490537109</c:v>
                </c:pt>
                <c:pt idx="657">
                  <c:v>3.6825456021850891</c:v>
                </c:pt>
                <c:pt idx="658">
                  <c:v>0.77189943176572817</c:v>
                </c:pt>
                <c:pt idx="659">
                  <c:v>1.8963964403982059</c:v>
                </c:pt>
                <c:pt idx="660">
                  <c:v>0.89626832601035933</c:v>
                </c:pt>
                <c:pt idx="661">
                  <c:v>0.85935927929202327</c:v>
                </c:pt>
                <c:pt idx="662">
                  <c:v>1.2460954633527048</c:v>
                </c:pt>
                <c:pt idx="663">
                  <c:v>0.98202578456819711</c:v>
                </c:pt>
                <c:pt idx="664">
                  <c:v>0.94119250615039785</c:v>
                </c:pt>
                <c:pt idx="665">
                  <c:v>0.94471606897873028</c:v>
                </c:pt>
                <c:pt idx="666">
                  <c:v>0.95970839055570534</c:v>
                </c:pt>
                <c:pt idx="667">
                  <c:v>0.95174335457002934</c:v>
                </c:pt>
                <c:pt idx="668">
                  <c:v>1.0704827682960356</c:v>
                </c:pt>
                <c:pt idx="669">
                  <c:v>0.9985048859895469</c:v>
                </c:pt>
                <c:pt idx="670">
                  <c:v>0.96098063499422426</c:v>
                </c:pt>
                <c:pt idx="671">
                  <c:v>0.94316472579666744</c:v>
                </c:pt>
                <c:pt idx="672">
                  <c:v>0.90206741748022523</c:v>
                </c:pt>
                <c:pt idx="673">
                  <c:v>0.9063354173791065</c:v>
                </c:pt>
                <c:pt idx="674">
                  <c:v>0.86698643524193741</c:v>
                </c:pt>
                <c:pt idx="675">
                  <c:v>0.83618998387546117</c:v>
                </c:pt>
                <c:pt idx="676">
                  <c:v>0.83733414092283198</c:v>
                </c:pt>
                <c:pt idx="677">
                  <c:v>0.80035841999687807</c:v>
                </c:pt>
                <c:pt idx="678">
                  <c:v>0.80967870032683775</c:v>
                </c:pt>
                <c:pt idx="679">
                  <c:v>0.79214883391588953</c:v>
                </c:pt>
                <c:pt idx="680">
                  <c:v>0.75829016609887612</c:v>
                </c:pt>
                <c:pt idx="681">
                  <c:v>0.7582774524943483</c:v>
                </c:pt>
                <c:pt idx="682">
                  <c:v>0.72384376640597559</c:v>
                </c:pt>
                <c:pt idx="683">
                  <c:v>0.6970960292101237</c:v>
                </c:pt>
                <c:pt idx="684">
                  <c:v>0.66458949978189497</c:v>
                </c:pt>
                <c:pt idx="685">
                  <c:v>0.63372945755260079</c:v>
                </c:pt>
                <c:pt idx="686">
                  <c:v>0.60307915690417935</c:v>
                </c:pt>
                <c:pt idx="687">
                  <c:v>0.61380835387430466</c:v>
                </c:pt>
                <c:pt idx="688">
                  <c:v>0.59333749348593079</c:v>
                </c:pt>
                <c:pt idx="689">
                  <c:v>1.927819417517239</c:v>
                </c:pt>
                <c:pt idx="690">
                  <c:v>1.320398244424031</c:v>
                </c:pt>
                <c:pt idx="691">
                  <c:v>0.8635544381517295</c:v>
                </c:pt>
                <c:pt idx="692">
                  <c:v>0.83411567218012639</c:v>
                </c:pt>
                <c:pt idx="693">
                  <c:v>0.86040361471175053</c:v>
                </c:pt>
                <c:pt idx="694">
                  <c:v>2.209965224764141</c:v>
                </c:pt>
                <c:pt idx="695">
                  <c:v>1.1955177391355034</c:v>
                </c:pt>
                <c:pt idx="696">
                  <c:v>1.0133910678668236</c:v>
                </c:pt>
                <c:pt idx="697">
                  <c:v>0.96767261269307236</c:v>
                </c:pt>
                <c:pt idx="698">
                  <c:v>0.9249201203687154</c:v>
                </c:pt>
                <c:pt idx="699">
                  <c:v>1.2080323874066039</c:v>
                </c:pt>
                <c:pt idx="700">
                  <c:v>2.1020682652655536</c:v>
                </c:pt>
                <c:pt idx="701">
                  <c:v>1.0564594034446282</c:v>
                </c:pt>
                <c:pt idx="702">
                  <c:v>1.0102379327729234</c:v>
                </c:pt>
                <c:pt idx="703">
                  <c:v>0.9670287252600176</c:v>
                </c:pt>
                <c:pt idx="704">
                  <c:v>0.92634032318783266</c:v>
                </c:pt>
                <c:pt idx="705">
                  <c:v>0.88780815096111088</c:v>
                </c:pt>
                <c:pt idx="706">
                  <c:v>0.85062839147469693</c:v>
                </c:pt>
                <c:pt idx="707">
                  <c:v>0.81410646625568317</c:v>
                </c:pt>
                <c:pt idx="708">
                  <c:v>0.77884096754301924</c:v>
                </c:pt>
                <c:pt idx="709">
                  <c:v>0.7447043350007434</c:v>
                </c:pt>
                <c:pt idx="710">
                  <c:v>0.711441065697477</c:v>
                </c:pt>
                <c:pt idx="711">
                  <c:v>0.68103814875809809</c:v>
                </c:pt>
                <c:pt idx="712">
                  <c:v>0.64979374486809605</c:v>
                </c:pt>
                <c:pt idx="713">
                  <c:v>0.61875264408982122</c:v>
                </c:pt>
                <c:pt idx="714">
                  <c:v>0.59005803842011906</c:v>
                </c:pt>
                <c:pt idx="715">
                  <c:v>0.56091376275212168</c:v>
                </c:pt>
                <c:pt idx="716">
                  <c:v>0.5328931496758329</c:v>
                </c:pt>
                <c:pt idx="717">
                  <c:v>0.57887865094880075</c:v>
                </c:pt>
                <c:pt idx="718">
                  <c:v>0.55414871462730708</c:v>
                </c:pt>
                <c:pt idx="719">
                  <c:v>0.52584046467094148</c:v>
                </c:pt>
                <c:pt idx="720">
                  <c:v>0.8695803646777811</c:v>
                </c:pt>
                <c:pt idx="721">
                  <c:v>0.63220417003485119</c:v>
                </c:pt>
                <c:pt idx="722">
                  <c:v>0.61261801247132253</c:v>
                </c:pt>
                <c:pt idx="723">
                  <c:v>2.9354642684789178</c:v>
                </c:pt>
                <c:pt idx="724">
                  <c:v>0.80554669531231871</c:v>
                </c:pt>
                <c:pt idx="725">
                  <c:v>0.76964422075122885</c:v>
                </c:pt>
                <c:pt idx="726">
                  <c:v>2.317784723161298</c:v>
                </c:pt>
                <c:pt idx="727">
                  <c:v>0.95339650960211597</c:v>
                </c:pt>
                <c:pt idx="728">
                  <c:v>0.91128029034090585</c:v>
                </c:pt>
                <c:pt idx="729">
                  <c:v>5.1171397175205939</c:v>
                </c:pt>
                <c:pt idx="730">
                  <c:v>1.1110619926220116</c:v>
                </c:pt>
                <c:pt idx="731">
                  <c:v>1.1091918289601785</c:v>
                </c:pt>
                <c:pt idx="732">
                  <c:v>1.2205922312612463</c:v>
                </c:pt>
                <c:pt idx="733">
                  <c:v>1.1391832803021926</c:v>
                </c:pt>
                <c:pt idx="734">
                  <c:v>1.1486733377622138</c:v>
                </c:pt>
                <c:pt idx="735">
                  <c:v>1.1432748270215858</c:v>
                </c:pt>
              </c:numCache>
            </c:numRef>
          </c:yVal>
          <c:smooth val="0"/>
          <c:extLst>
            <c:ext xmlns:c16="http://schemas.microsoft.com/office/drawing/2014/chart" uri="{C3380CC4-5D6E-409C-BE32-E72D297353CC}">
              <c16:uniqueId val="{00000009-32B0-4047-A9AF-96EB3B3DA90C}"/>
            </c:ext>
          </c:extLst>
        </c:ser>
        <c:ser>
          <c:idx val="2"/>
          <c:order val="2"/>
          <c:tx>
            <c:strRef>
              <c:f>Escenarios!$F$5</c:f>
              <c:strCache>
                <c:ptCount val="1"/>
                <c:pt idx="0">
                  <c:v>Escenario 2</c:v>
                </c:pt>
              </c:strCache>
            </c:strRef>
          </c:tx>
          <c:spPr>
            <a:ln w="12700">
              <a:solidFill>
                <a:schemeClr val="accent6"/>
              </a:solidFill>
            </a:ln>
          </c:spPr>
          <c:marker>
            <c:symbol val="none"/>
          </c:marker>
          <c:xVal>
            <c:strRef>
              <c:f>Cálculos!$AG:$AG</c:f>
              <c:strCache>
                <c:ptCount val="736"/>
                <c:pt idx="2">
                  <c:v>Escenario 2</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Cálculos!$AQ:$AQ</c:f>
              <c:numCache>
                <c:formatCode>0.0000</c:formatCode>
                <c:ptCount val="1048576"/>
                <c:pt idx="4" formatCode="General">
                  <c:v>0</c:v>
                </c:pt>
                <c:pt idx="6">
                  <c:v>3.1623582051810653</c:v>
                </c:pt>
                <c:pt idx="7">
                  <c:v>0.88050077031760199</c:v>
                </c:pt>
                <c:pt idx="8">
                  <c:v>2.1453041457119122</c:v>
                </c:pt>
                <c:pt idx="9">
                  <c:v>0.97404780910708655</c:v>
                </c:pt>
                <c:pt idx="10">
                  <c:v>1.2833895441621044</c:v>
                </c:pt>
                <c:pt idx="11">
                  <c:v>2.6163120774826107</c:v>
                </c:pt>
                <c:pt idx="12">
                  <c:v>1.0745584123450369</c:v>
                </c:pt>
                <c:pt idx="13">
                  <c:v>1.0280746142544528</c:v>
                </c:pt>
                <c:pt idx="14">
                  <c:v>0.98352463289671954</c:v>
                </c:pt>
                <c:pt idx="15">
                  <c:v>0.94232473275846762</c:v>
                </c:pt>
                <c:pt idx="16">
                  <c:v>0.95119221098820006</c:v>
                </c:pt>
                <c:pt idx="17">
                  <c:v>2.7813931425357752</c:v>
                </c:pt>
                <c:pt idx="18">
                  <c:v>1.0956947411288938</c:v>
                </c:pt>
                <c:pt idx="19">
                  <c:v>1.0561922502787304</c:v>
                </c:pt>
                <c:pt idx="20">
                  <c:v>1.0200189561192872</c:v>
                </c:pt>
                <c:pt idx="21">
                  <c:v>0.97642863025332161</c:v>
                </c:pt>
                <c:pt idx="22">
                  <c:v>1.2686041872319156</c:v>
                </c:pt>
                <c:pt idx="23">
                  <c:v>1.0806547405416105</c:v>
                </c:pt>
                <c:pt idx="24">
                  <c:v>1.2536964600884359</c:v>
                </c:pt>
                <c:pt idx="25">
                  <c:v>1.1528686977744844</c:v>
                </c:pt>
                <c:pt idx="26">
                  <c:v>1.1999443587342924</c:v>
                </c:pt>
                <c:pt idx="27">
                  <c:v>1.1256674917442151</c:v>
                </c:pt>
                <c:pt idx="28">
                  <c:v>3.397928134318664</c:v>
                </c:pt>
                <c:pt idx="29">
                  <c:v>1.2489583910395694</c:v>
                </c:pt>
                <c:pt idx="30">
                  <c:v>1.2005045694100835</c:v>
                </c:pt>
                <c:pt idx="31">
                  <c:v>1.2227602533901532</c:v>
                </c:pt>
                <c:pt idx="32">
                  <c:v>1.1765925084410145</c:v>
                </c:pt>
                <c:pt idx="33">
                  <c:v>1.1308339326261712</c:v>
                </c:pt>
                <c:pt idx="34">
                  <c:v>1.117336744906676</c:v>
                </c:pt>
                <c:pt idx="35">
                  <c:v>1.1672909634105273</c:v>
                </c:pt>
                <c:pt idx="36">
                  <c:v>1.1712844603561607</c:v>
                </c:pt>
                <c:pt idx="37">
                  <c:v>1.1492995566122226</c:v>
                </c:pt>
                <c:pt idx="38">
                  <c:v>1.1411569898037737</c:v>
                </c:pt>
                <c:pt idx="39">
                  <c:v>1.0950334659165797</c:v>
                </c:pt>
                <c:pt idx="40">
                  <c:v>1.1082617478130539</c:v>
                </c:pt>
                <c:pt idx="41">
                  <c:v>1.0630466059596033</c:v>
                </c:pt>
                <c:pt idx="42">
                  <c:v>1.0190253073636761</c:v>
                </c:pt>
                <c:pt idx="43">
                  <c:v>1.9873590546030231</c:v>
                </c:pt>
                <c:pt idx="44">
                  <c:v>1.1461925548760621</c:v>
                </c:pt>
                <c:pt idx="45">
                  <c:v>1.1352100821832087</c:v>
                </c:pt>
                <c:pt idx="46">
                  <c:v>4.0138510591843266</c:v>
                </c:pt>
                <c:pt idx="47">
                  <c:v>1.2399616498167714</c:v>
                </c:pt>
                <c:pt idx="48">
                  <c:v>1.2251905813560462</c:v>
                </c:pt>
                <c:pt idx="49">
                  <c:v>1.1915269246722977</c:v>
                </c:pt>
                <c:pt idx="50">
                  <c:v>1.1459793371360771</c:v>
                </c:pt>
                <c:pt idx="51">
                  <c:v>1.1311093425367389</c:v>
                </c:pt>
                <c:pt idx="52">
                  <c:v>3.0495655058954618</c:v>
                </c:pt>
                <c:pt idx="53">
                  <c:v>1.2846010337621219</c:v>
                </c:pt>
                <c:pt idx="54">
                  <c:v>1.9852034629181383</c:v>
                </c:pt>
                <c:pt idx="55">
                  <c:v>1.3053073483110991</c:v>
                </c:pt>
                <c:pt idx="56">
                  <c:v>4.8538011850458096</c:v>
                </c:pt>
                <c:pt idx="57">
                  <c:v>2.0837342063076196</c:v>
                </c:pt>
                <c:pt idx="58">
                  <c:v>1.5901780343008318</c:v>
                </c:pt>
                <c:pt idx="59">
                  <c:v>6.3328361091859824</c:v>
                </c:pt>
                <c:pt idx="60">
                  <c:v>1.9122244397180257</c:v>
                </c:pt>
                <c:pt idx="61">
                  <c:v>1.6660216640924721</c:v>
                </c:pt>
                <c:pt idx="62">
                  <c:v>1.6157757750416879</c:v>
                </c:pt>
                <c:pt idx="63">
                  <c:v>1.5878281351968804</c:v>
                </c:pt>
                <c:pt idx="64">
                  <c:v>1.5478592684384247</c:v>
                </c:pt>
                <c:pt idx="65">
                  <c:v>1.5023382312006264</c:v>
                </c:pt>
                <c:pt idx="66">
                  <c:v>1.5169267346236535</c:v>
                </c:pt>
                <c:pt idx="67">
                  <c:v>1.4724939147925993</c:v>
                </c:pt>
                <c:pt idx="68">
                  <c:v>1.4736812275575992</c:v>
                </c:pt>
                <c:pt idx="69">
                  <c:v>1.4305639560142203</c:v>
                </c:pt>
                <c:pt idx="70">
                  <c:v>1.5046673408248243</c:v>
                </c:pt>
                <c:pt idx="71">
                  <c:v>1.4455706165824178</c:v>
                </c:pt>
                <c:pt idx="72">
                  <c:v>8.8430974433126188</c:v>
                </c:pt>
                <c:pt idx="73">
                  <c:v>1.716148055339731</c:v>
                </c:pt>
                <c:pt idx="74">
                  <c:v>2.5039465669049372</c:v>
                </c:pt>
                <c:pt idx="75">
                  <c:v>1.7992586197939042</c:v>
                </c:pt>
                <c:pt idx="76">
                  <c:v>4.1399505567630506</c:v>
                </c:pt>
                <c:pt idx="77">
                  <c:v>2.0840673533406999</c:v>
                </c:pt>
                <c:pt idx="78">
                  <c:v>1.9223465410171081</c:v>
                </c:pt>
                <c:pt idx="79">
                  <c:v>1.9470926870797913</c:v>
                </c:pt>
                <c:pt idx="80">
                  <c:v>3.8124654596349972</c:v>
                </c:pt>
                <c:pt idx="81">
                  <c:v>1.97642420180664</c:v>
                </c:pt>
                <c:pt idx="82">
                  <c:v>1.9636065706685804</c:v>
                </c:pt>
                <c:pt idx="83">
                  <c:v>1.9164068202285778</c:v>
                </c:pt>
                <c:pt idx="84">
                  <c:v>1.9298193331843545</c:v>
                </c:pt>
                <c:pt idx="85">
                  <c:v>1.8816236765519374</c:v>
                </c:pt>
                <c:pt idx="86">
                  <c:v>1.8641784277029585</c:v>
                </c:pt>
                <c:pt idx="87">
                  <c:v>1.8583913413324145</c:v>
                </c:pt>
                <c:pt idx="88">
                  <c:v>1.8124066836990971</c:v>
                </c:pt>
                <c:pt idx="89">
                  <c:v>1.7667857570366956</c:v>
                </c:pt>
                <c:pt idx="90">
                  <c:v>1.723165290632422</c:v>
                </c:pt>
                <c:pt idx="91">
                  <c:v>1.6805119441127552</c:v>
                </c:pt>
                <c:pt idx="92">
                  <c:v>2.3456948155614423</c:v>
                </c:pt>
                <c:pt idx="93">
                  <c:v>1.7856715320027901</c:v>
                </c:pt>
                <c:pt idx="94">
                  <c:v>1.7708094257275722</c:v>
                </c:pt>
                <c:pt idx="95">
                  <c:v>1.7262891716215183</c:v>
                </c:pt>
                <c:pt idx="96">
                  <c:v>1.6831566269136136</c:v>
                </c:pt>
                <c:pt idx="97">
                  <c:v>1.6410005732061252</c:v>
                </c:pt>
                <c:pt idx="98">
                  <c:v>1.6089872977405943</c:v>
                </c:pt>
                <c:pt idx="99">
                  <c:v>1.5695662410299298</c:v>
                </c:pt>
                <c:pt idx="100">
                  <c:v>1.5311642971491992</c:v>
                </c:pt>
                <c:pt idx="101">
                  <c:v>1.4947527724811449</c:v>
                </c:pt>
                <c:pt idx="102">
                  <c:v>1.4624387677111317</c:v>
                </c:pt>
                <c:pt idx="103">
                  <c:v>1.4273715131622839</c:v>
                </c:pt>
                <c:pt idx="104">
                  <c:v>1.3935109140465474</c:v>
                </c:pt>
                <c:pt idx="105">
                  <c:v>1.3597433808438455</c:v>
                </c:pt>
                <c:pt idx="106">
                  <c:v>1.3265275621917521</c:v>
                </c:pt>
                <c:pt idx="107">
                  <c:v>1.3542093595993898</c:v>
                </c:pt>
                <c:pt idx="108">
                  <c:v>1.353273962654262</c:v>
                </c:pt>
                <c:pt idx="109">
                  <c:v>1.320234517848766</c:v>
                </c:pt>
                <c:pt idx="110">
                  <c:v>1.2888441413212324</c:v>
                </c:pt>
                <c:pt idx="111">
                  <c:v>1.2576624763490156</c:v>
                </c:pt>
                <c:pt idx="112">
                  <c:v>1.2273329553968713</c:v>
                </c:pt>
                <c:pt idx="113">
                  <c:v>1.2092925257386247</c:v>
                </c:pt>
                <c:pt idx="114">
                  <c:v>1.1879594950628078</c:v>
                </c:pt>
                <c:pt idx="115">
                  <c:v>1.158128466404571</c:v>
                </c:pt>
                <c:pt idx="116">
                  <c:v>1.1297700838014668</c:v>
                </c:pt>
                <c:pt idx="117">
                  <c:v>1.1125755800285193</c:v>
                </c:pt>
                <c:pt idx="118">
                  <c:v>1.0858102019905815</c:v>
                </c:pt>
                <c:pt idx="119">
                  <c:v>1.0591851473240335</c:v>
                </c:pt>
                <c:pt idx="120">
                  <c:v>1.0332253474202688</c:v>
                </c:pt>
                <c:pt idx="121">
                  <c:v>1.8421833524745528</c:v>
                </c:pt>
                <c:pt idx="122">
                  <c:v>1.181461148947714</c:v>
                </c:pt>
                <c:pt idx="123">
                  <c:v>1.1527573680276864</c:v>
                </c:pt>
                <c:pt idx="124">
                  <c:v>1.1240267634697889</c:v>
                </c:pt>
                <c:pt idx="125">
                  <c:v>1.0964061029430501</c:v>
                </c:pt>
                <c:pt idx="126">
                  <c:v>1.0693926695519771</c:v>
                </c:pt>
                <c:pt idx="127">
                  <c:v>1.042719728935199</c:v>
                </c:pt>
                <c:pt idx="128">
                  <c:v>1.0165685371219761</c:v>
                </c:pt>
                <c:pt idx="129">
                  <c:v>0.99146821732633184</c:v>
                </c:pt>
                <c:pt idx="130">
                  <c:v>0.96667928814569481</c:v>
                </c:pt>
                <c:pt idx="131">
                  <c:v>0.94287468007253517</c:v>
                </c:pt>
                <c:pt idx="132">
                  <c:v>0.91909549863501938</c:v>
                </c:pt>
                <c:pt idx="133">
                  <c:v>0.89624875152291028</c:v>
                </c:pt>
                <c:pt idx="134">
                  <c:v>0.87707928139852742</c:v>
                </c:pt>
                <c:pt idx="135">
                  <c:v>0.8546799071028881</c:v>
                </c:pt>
                <c:pt idx="136">
                  <c:v>0.83702538279650096</c:v>
                </c:pt>
                <c:pt idx="137">
                  <c:v>0.82909533439201055</c:v>
                </c:pt>
                <c:pt idx="138">
                  <c:v>0.8229756026023396</c:v>
                </c:pt>
                <c:pt idx="139">
                  <c:v>0.81721909171931983</c:v>
                </c:pt>
                <c:pt idx="140">
                  <c:v>0.81156102001894825</c:v>
                </c:pt>
                <c:pt idx="141">
                  <c:v>0.80595275866660931</c:v>
                </c:pt>
                <c:pt idx="142">
                  <c:v>0.80038519755680382</c:v>
                </c:pt>
                <c:pt idx="143">
                  <c:v>0.79485645293968787</c:v>
                </c:pt>
                <c:pt idx="144">
                  <c:v>0.78936596369954182</c:v>
                </c:pt>
                <c:pt idx="145">
                  <c:v>0.78391341202245446</c:v>
                </c:pt>
                <c:pt idx="146">
                  <c:v>0.77849852606180137</c:v>
                </c:pt>
                <c:pt idx="147">
                  <c:v>0.77312104385116109</c:v>
                </c:pt>
                <c:pt idx="148">
                  <c:v>0.76778070669665355</c:v>
                </c:pt>
                <c:pt idx="149">
                  <c:v>0.76247725795879573</c:v>
                </c:pt>
                <c:pt idx="150">
                  <c:v>0.75721044281974148</c:v>
                </c:pt>
                <c:pt idx="151">
                  <c:v>0.75198000823073974</c:v>
                </c:pt>
                <c:pt idx="152">
                  <c:v>0.74678570289260982</c:v>
                </c:pt>
                <c:pt idx="153">
                  <c:v>0.74162727724231958</c:v>
                </c:pt>
                <c:pt idx="154">
                  <c:v>0.73650448344074904</c:v>
                </c:pt>
                <c:pt idx="155">
                  <c:v>0.73141707536073852</c:v>
                </c:pt>
                <c:pt idx="156">
                  <c:v>0.72636480857525443</c:v>
                </c:pt>
                <c:pt idx="157">
                  <c:v>0.72134744034564435</c:v>
                </c:pt>
                <c:pt idx="158">
                  <c:v>1.3935702527635501</c:v>
                </c:pt>
                <c:pt idx="159">
                  <c:v>0.89480970284055183</c:v>
                </c:pt>
                <c:pt idx="160">
                  <c:v>0.87197177065243636</c:v>
                </c:pt>
                <c:pt idx="161">
                  <c:v>0.85051912559941378</c:v>
                </c:pt>
                <c:pt idx="162">
                  <c:v>0.8290483066139378</c:v>
                </c:pt>
                <c:pt idx="163">
                  <c:v>0.8083134128209073</c:v>
                </c:pt>
                <c:pt idx="164">
                  <c:v>0.7877983881676599</c:v>
                </c:pt>
                <c:pt idx="165">
                  <c:v>0.79755170003017217</c:v>
                </c:pt>
                <c:pt idx="166">
                  <c:v>0.80046538201351303</c:v>
                </c:pt>
                <c:pt idx="167">
                  <c:v>0.78561460585895437</c:v>
                </c:pt>
                <c:pt idx="168">
                  <c:v>0.76531431554036233</c:v>
                </c:pt>
                <c:pt idx="169">
                  <c:v>0.74609251504766405</c:v>
                </c:pt>
                <c:pt idx="170">
                  <c:v>0.72683117302361866</c:v>
                </c:pt>
                <c:pt idx="171">
                  <c:v>0.70839415073696055</c:v>
                </c:pt>
                <c:pt idx="172">
                  <c:v>0.6897450499362906</c:v>
                </c:pt>
                <c:pt idx="173">
                  <c:v>0.67173182019218702</c:v>
                </c:pt>
                <c:pt idx="174">
                  <c:v>0.65409191284584156</c:v>
                </c:pt>
                <c:pt idx="175">
                  <c:v>0.63909896388851262</c:v>
                </c:pt>
                <c:pt idx="176">
                  <c:v>0.63276937456120808</c:v>
                </c:pt>
                <c:pt idx="177">
                  <c:v>0.62804841388655452</c:v>
                </c:pt>
                <c:pt idx="178">
                  <c:v>0.62364616050105814</c:v>
                </c:pt>
                <c:pt idx="179">
                  <c:v>0.61932662016806084</c:v>
                </c:pt>
                <c:pt idx="180">
                  <c:v>0.61504647941361501</c:v>
                </c:pt>
                <c:pt idx="181">
                  <c:v>0.6107976519425844</c:v>
                </c:pt>
                <c:pt idx="182">
                  <c:v>0.60657849287213605</c:v>
                </c:pt>
                <c:pt idx="183">
                  <c:v>0.60238853609267662</c:v>
                </c:pt>
                <c:pt idx="184">
                  <c:v>0.59822753214108093</c:v>
                </c:pt>
                <c:pt idx="185">
                  <c:v>0.59409527229621051</c:v>
                </c:pt>
                <c:pt idx="186">
                  <c:v>0.58999155641211198</c:v>
                </c:pt>
                <c:pt idx="187">
                  <c:v>0.58591618702948189</c:v>
                </c:pt>
                <c:pt idx="188">
                  <c:v>0.58186896829139145</c:v>
                </c:pt>
                <c:pt idx="189">
                  <c:v>0.57784970573738337</c:v>
                </c:pt>
                <c:pt idx="190">
                  <c:v>0.57385820625820572</c:v>
                </c:pt>
                <c:pt idx="191">
                  <c:v>0.5698942780799664</c:v>
                </c:pt>
                <c:pt idx="192">
                  <c:v>0.56595773075371891</c:v>
                </c:pt>
                <c:pt idx="193">
                  <c:v>0.56204837514609218</c:v>
                </c:pt>
                <c:pt idx="194">
                  <c:v>0.55816602343016386</c:v>
                </c:pt>
                <c:pt idx="195">
                  <c:v>0.57952355075872486</c:v>
                </c:pt>
                <c:pt idx="196">
                  <c:v>0.56186925689667533</c:v>
                </c:pt>
                <c:pt idx="197">
                  <c:v>0.54876103342597882</c:v>
                </c:pt>
                <c:pt idx="198">
                  <c:v>0.5432835584906669</c:v>
                </c:pt>
                <c:pt idx="199">
                  <c:v>0.53922242374121765</c:v>
                </c:pt>
                <c:pt idx="200">
                  <c:v>0.53544136031687184</c:v>
                </c:pt>
                <c:pt idx="201">
                  <c:v>0.53173248887315117</c:v>
                </c:pt>
                <c:pt idx="202">
                  <c:v>0.52805765980106256</c:v>
                </c:pt>
                <c:pt idx="203">
                  <c:v>0.52440975458491423</c:v>
                </c:pt>
                <c:pt idx="204">
                  <c:v>0.52147450488480751</c:v>
                </c:pt>
                <c:pt idx="205">
                  <c:v>0.53167126118792418</c:v>
                </c:pt>
                <c:pt idx="206">
                  <c:v>0.60493861243644087</c:v>
                </c:pt>
                <c:pt idx="207">
                  <c:v>0.74597129170658705</c:v>
                </c:pt>
                <c:pt idx="208">
                  <c:v>0.67677737111128877</c:v>
                </c:pt>
                <c:pt idx="209">
                  <c:v>0.65611108557857745</c:v>
                </c:pt>
                <c:pt idx="210">
                  <c:v>0.63545347683785991</c:v>
                </c:pt>
                <c:pt idx="211">
                  <c:v>0.61508837043730147</c:v>
                </c:pt>
                <c:pt idx="212">
                  <c:v>0.59541385533315627</c:v>
                </c:pt>
                <c:pt idx="213">
                  <c:v>0.5760414119720515</c:v>
                </c:pt>
                <c:pt idx="214">
                  <c:v>0.55674206051418451</c:v>
                </c:pt>
                <c:pt idx="215">
                  <c:v>0.53761302923878007</c:v>
                </c:pt>
                <c:pt idx="216">
                  <c:v>0.51790505297278699</c:v>
                </c:pt>
                <c:pt idx="217">
                  <c:v>0.49909541931658552</c:v>
                </c:pt>
                <c:pt idx="218">
                  <c:v>0.47981109353267593</c:v>
                </c:pt>
                <c:pt idx="219">
                  <c:v>0.47204802427359421</c:v>
                </c:pt>
                <c:pt idx="220">
                  <c:v>0.46660916447005002</c:v>
                </c:pt>
                <c:pt idx="221">
                  <c:v>0.46298784228336121</c:v>
                </c:pt>
                <c:pt idx="222">
                  <c:v>0.45971694933346641</c:v>
                </c:pt>
                <c:pt idx="223">
                  <c:v>0.4871785259667194</c:v>
                </c:pt>
                <c:pt idx="224">
                  <c:v>0.46757837818774889</c:v>
                </c:pt>
                <c:pt idx="225">
                  <c:v>0.45896518474570613</c:v>
                </c:pt>
                <c:pt idx="226">
                  <c:v>0.44872512734243175</c:v>
                </c:pt>
                <c:pt idx="227">
                  <c:v>0.44433305994876465</c:v>
                </c:pt>
                <c:pt idx="228">
                  <c:v>0.44102753232063729</c:v>
                </c:pt>
                <c:pt idx="229">
                  <c:v>0.43793793303740725</c:v>
                </c:pt>
                <c:pt idx="230">
                  <c:v>0.43559215304970189</c:v>
                </c:pt>
                <c:pt idx="231">
                  <c:v>0.43202505494077237</c:v>
                </c:pt>
                <c:pt idx="232">
                  <c:v>0.42893878152379961</c:v>
                </c:pt>
                <c:pt idx="233">
                  <c:v>0.42595722655931956</c:v>
                </c:pt>
                <c:pt idx="234">
                  <c:v>0.46296245001249003</c:v>
                </c:pt>
                <c:pt idx="235">
                  <c:v>0.44245037003797011</c:v>
                </c:pt>
                <c:pt idx="236">
                  <c:v>0.42216569767263951</c:v>
                </c:pt>
                <c:pt idx="237">
                  <c:v>0.41521551198957884</c:v>
                </c:pt>
                <c:pt idx="238">
                  <c:v>0.41160989708606643</c:v>
                </c:pt>
                <c:pt idx="239">
                  <c:v>0.40863186748413477</c:v>
                </c:pt>
                <c:pt idx="240">
                  <c:v>0.40578459086222135</c:v>
                </c:pt>
                <c:pt idx="241">
                  <c:v>0.40297712539724684</c:v>
                </c:pt>
                <c:pt idx="242">
                  <c:v>0.4001927351742588</c:v>
                </c:pt>
                <c:pt idx="243">
                  <c:v>0.3974282514058165</c:v>
                </c:pt>
                <c:pt idx="244">
                  <c:v>0.39468298640858057</c:v>
                </c:pt>
                <c:pt idx="245">
                  <c:v>0.39195670684467177</c:v>
                </c:pt>
                <c:pt idx="246">
                  <c:v>0.38924926318327185</c:v>
                </c:pt>
                <c:pt idx="247">
                  <c:v>0.38656052195343754</c:v>
                </c:pt>
                <c:pt idx="248">
                  <c:v>0.38389035335342003</c:v>
                </c:pt>
                <c:pt idx="249">
                  <c:v>0.38123862898032929</c:v>
                </c:pt>
                <c:pt idx="250">
                  <c:v>0.37860522141004138</c:v>
                </c:pt>
                <c:pt idx="251">
                  <c:v>0.37599000411540162</c:v>
                </c:pt>
                <c:pt idx="252">
                  <c:v>0.37339285144631129</c:v>
                </c:pt>
                <c:pt idx="253">
                  <c:v>0.37081363862116135</c:v>
                </c:pt>
                <c:pt idx="254">
                  <c:v>0.36825224172037518</c:v>
                </c:pt>
                <c:pt idx="255">
                  <c:v>0.36570853768036976</c:v>
                </c:pt>
                <c:pt idx="256">
                  <c:v>0.3631824042876276</c:v>
                </c:pt>
                <c:pt idx="257">
                  <c:v>0.36067372017282257</c:v>
                </c:pt>
                <c:pt idx="258">
                  <c:v>0.35818236480498755</c:v>
                </c:pt>
                <c:pt idx="259">
                  <c:v>0.35570821848572381</c:v>
                </c:pt>
                <c:pt idx="260">
                  <c:v>0.35325116234344978</c:v>
                </c:pt>
                <c:pt idx="261">
                  <c:v>0.35081107832769004</c:v>
                </c:pt>
                <c:pt idx="262">
                  <c:v>0.3483878492034031</c:v>
                </c:pt>
                <c:pt idx="263">
                  <c:v>0.34769929869082428</c:v>
                </c:pt>
                <c:pt idx="264">
                  <c:v>0.34390556557815749</c:v>
                </c:pt>
                <c:pt idx="265">
                  <c:v>0.34127555029373824</c:v>
                </c:pt>
                <c:pt idx="266">
                  <c:v>0.3388716625861829</c:v>
                </c:pt>
                <c:pt idx="267">
                  <c:v>0.33652239924985261</c:v>
                </c:pt>
                <c:pt idx="268">
                  <c:v>0.33419631420956553</c:v>
                </c:pt>
                <c:pt idx="269">
                  <c:v>0.33188756735236918</c:v>
                </c:pt>
                <c:pt idx="270">
                  <c:v>0.32959500049208218</c:v>
                </c:pt>
                <c:pt idx="271">
                  <c:v>0.32731831202026024</c:v>
                </c:pt>
                <c:pt idx="272">
                  <c:v>0.33874286090298517</c:v>
                </c:pt>
                <c:pt idx="273">
                  <c:v>0.39281421174131276</c:v>
                </c:pt>
                <c:pt idx="274">
                  <c:v>0.36858166135262038</c:v>
                </c:pt>
                <c:pt idx="275">
                  <c:v>0.34505408829387302</c:v>
                </c:pt>
                <c:pt idx="276">
                  <c:v>0.32151650369909945</c:v>
                </c:pt>
                <c:pt idx="277">
                  <c:v>0.31496240869253123</c:v>
                </c:pt>
                <c:pt idx="278">
                  <c:v>0.3119946028558841</c:v>
                </c:pt>
                <c:pt idx="279">
                  <c:v>0.3096946679494057</c:v>
                </c:pt>
                <c:pt idx="280">
                  <c:v>0.30752897257052469</c:v>
                </c:pt>
                <c:pt idx="281">
                  <c:v>0.30539987405686858</c:v>
                </c:pt>
                <c:pt idx="282">
                  <c:v>0.30328943804770064</c:v>
                </c:pt>
                <c:pt idx="283">
                  <c:v>0.30119430307689182</c:v>
                </c:pt>
                <c:pt idx="284">
                  <c:v>0.29911377247484738</c:v>
                </c:pt>
                <c:pt idx="285">
                  <c:v>0.29704763731894462</c:v>
                </c:pt>
                <c:pt idx="286">
                  <c:v>0.29499577842010971</c:v>
                </c:pt>
                <c:pt idx="287">
                  <c:v>0.29295809355387453</c:v>
                </c:pt>
                <c:pt idx="288">
                  <c:v>0.32091245393874723</c:v>
                </c:pt>
                <c:pt idx="289">
                  <c:v>0.30143582200495889</c:v>
                </c:pt>
                <c:pt idx="290">
                  <c:v>0.41639160244667461</c:v>
                </c:pt>
                <c:pt idx="291">
                  <c:v>0.41620649974875773</c:v>
                </c:pt>
                <c:pt idx="292">
                  <c:v>2.9174912003378806</c:v>
                </c:pt>
                <c:pt idx="293">
                  <c:v>0.73347884222552462</c:v>
                </c:pt>
                <c:pt idx="294">
                  <c:v>1.5496220052471652</c:v>
                </c:pt>
                <c:pt idx="295">
                  <c:v>0.86314202495565495</c:v>
                </c:pt>
                <c:pt idx="296">
                  <c:v>0.82464398402936301</c:v>
                </c:pt>
                <c:pt idx="297">
                  <c:v>1.0818298604529262</c:v>
                </c:pt>
                <c:pt idx="298">
                  <c:v>0.9467109612995992</c:v>
                </c:pt>
                <c:pt idx="299">
                  <c:v>0.90492515180641853</c:v>
                </c:pt>
                <c:pt idx="300">
                  <c:v>0.90726309291988616</c:v>
                </c:pt>
                <c:pt idx="301">
                  <c:v>0.92113490221601757</c:v>
                </c:pt>
                <c:pt idx="302">
                  <c:v>0.91230007471640229</c:v>
                </c:pt>
                <c:pt idx="303">
                  <c:v>0.98810952052579948</c:v>
                </c:pt>
                <c:pt idx="304">
                  <c:v>0.95847208707960363</c:v>
                </c:pt>
                <c:pt idx="305">
                  <c:v>0.92040655973643082</c:v>
                </c:pt>
                <c:pt idx="306">
                  <c:v>0.90176197226162158</c:v>
                </c:pt>
                <c:pt idx="307">
                  <c:v>0.8597559488418498</c:v>
                </c:pt>
                <c:pt idx="308">
                  <c:v>0.86292450991183067</c:v>
                </c:pt>
                <c:pt idx="309">
                  <c:v>0.82253455009225873</c:v>
                </c:pt>
                <c:pt idx="310">
                  <c:v>0.79051073928777948</c:v>
                </c:pt>
                <c:pt idx="311">
                  <c:v>0.79029845371730745</c:v>
                </c:pt>
                <c:pt idx="312">
                  <c:v>0.75201372128797117</c:v>
                </c:pt>
                <c:pt idx="313">
                  <c:v>0.75990563456652016</c:v>
                </c:pt>
                <c:pt idx="314">
                  <c:v>0.74099889976466127</c:v>
                </c:pt>
                <c:pt idx="315">
                  <c:v>0.70574635781525163</c:v>
                </c:pt>
                <c:pt idx="316">
                  <c:v>0.70423101524672482</c:v>
                </c:pt>
                <c:pt idx="317">
                  <c:v>0.66834870091833309</c:v>
                </c:pt>
                <c:pt idx="318">
                  <c:v>0.64001811303889644</c:v>
                </c:pt>
                <c:pt idx="319">
                  <c:v>0.60589660769311704</c:v>
                </c:pt>
                <c:pt idx="320">
                  <c:v>0.5734182049086054</c:v>
                </c:pt>
                <c:pt idx="321">
                  <c:v>0.5410159101526828</c:v>
                </c:pt>
                <c:pt idx="322">
                  <c:v>0.5498595450584628</c:v>
                </c:pt>
                <c:pt idx="323">
                  <c:v>0.52760337229005905</c:v>
                </c:pt>
                <c:pt idx="324">
                  <c:v>1.5059424253455218</c:v>
                </c:pt>
                <c:pt idx="325">
                  <c:v>1.0872176865429852</c:v>
                </c:pt>
                <c:pt idx="326">
                  <c:v>0.8038693957036851</c:v>
                </c:pt>
                <c:pt idx="327">
                  <c:v>0.77390178268275411</c:v>
                </c:pt>
                <c:pt idx="328">
                  <c:v>0.79954917340861098</c:v>
                </c:pt>
                <c:pt idx="329">
                  <c:v>1.7892676993038845</c:v>
                </c:pt>
                <c:pt idx="330">
                  <c:v>1.0838802546543773</c:v>
                </c:pt>
                <c:pt idx="331">
                  <c:v>0.97820808913258384</c:v>
                </c:pt>
                <c:pt idx="332">
                  <c:v>0.93176931952144693</c:v>
                </c:pt>
                <c:pt idx="333">
                  <c:v>0.88800976703145795</c:v>
                </c:pt>
                <c:pt idx="334">
                  <c:v>1.0708973109376987</c:v>
                </c:pt>
                <c:pt idx="335">
                  <c:v>1.7431621952243663</c:v>
                </c:pt>
                <c:pt idx="336">
                  <c:v>1.0223967193889458</c:v>
                </c:pt>
                <c:pt idx="337">
                  <c:v>0.97557184921259621</c:v>
                </c:pt>
                <c:pt idx="338">
                  <c:v>0.93145167049525834</c:v>
                </c:pt>
                <c:pt idx="339">
                  <c:v>0.88962699984228855</c:v>
                </c:pt>
                <c:pt idx="340">
                  <c:v>0.84979083944432987</c:v>
                </c:pt>
                <c:pt idx="341">
                  <c:v>0.81114342771210546</c:v>
                </c:pt>
                <c:pt idx="342">
                  <c:v>0.77297131921619577</c:v>
                </c:pt>
                <c:pt idx="343">
                  <c:v>0.73594522683655572</c:v>
                </c:pt>
                <c:pt idx="344">
                  <c:v>0.69995551000891987</c:v>
                </c:pt>
                <c:pt idx="345">
                  <c:v>0.66474582527782755</c:v>
                </c:pt>
                <c:pt idx="346">
                  <c:v>0.63235139060837486</c:v>
                </c:pt>
                <c:pt idx="347">
                  <c:v>0.59907337075471045</c:v>
                </c:pt>
                <c:pt idx="348">
                  <c:v>0.56588048381380796</c:v>
                </c:pt>
                <c:pt idx="349">
                  <c:v>0.53518781720986386</c:v>
                </c:pt>
                <c:pt idx="350">
                  <c:v>0.50387245813770243</c:v>
                </c:pt>
                <c:pt idx="351">
                  <c:v>0.4737136585694206</c:v>
                </c:pt>
                <c:pt idx="352">
                  <c:v>0.51537471074572605</c:v>
                </c:pt>
                <c:pt idx="353">
                  <c:v>0.49085846069459316</c:v>
                </c:pt>
                <c:pt idx="354">
                  <c:v>0.46051584032849163</c:v>
                </c:pt>
                <c:pt idx="355">
                  <c:v>0.68903022268629233</c:v>
                </c:pt>
                <c:pt idx="356">
                  <c:v>0.56509223642563311</c:v>
                </c:pt>
                <c:pt idx="357">
                  <c:v>0.54390712016873799</c:v>
                </c:pt>
                <c:pt idx="358">
                  <c:v>2.3108427318761082</c:v>
                </c:pt>
                <c:pt idx="359">
                  <c:v>0.74414499849863869</c:v>
                </c:pt>
                <c:pt idx="360">
                  <c:v>0.70728821757022498</c:v>
                </c:pt>
                <c:pt idx="361">
                  <c:v>1.8536291890740253</c:v>
                </c:pt>
                <c:pt idx="362">
                  <c:v>0.89695816374747184</c:v>
                </c:pt>
                <c:pt idx="363">
                  <c:v>0.85487086823807423</c:v>
                </c:pt>
                <c:pt idx="364">
                  <c:v>4.160915958048772</c:v>
                </c:pt>
                <c:pt idx="365">
                  <c:v>1.0781574924422999</c:v>
                </c:pt>
                <c:pt idx="366">
                  <c:v>1.0764385951007713</c:v>
                </c:pt>
                <c:pt idx="367">
                  <c:v>1.1305920221155374</c:v>
                </c:pt>
                <c:pt idx="368">
                  <c:v>1.1062811227678542</c:v>
                </c:pt>
                <c:pt idx="369">
                  <c:v>1.1141421067086204</c:v>
                </c:pt>
                <c:pt idx="370">
                  <c:v>1.1108184467364084</c:v>
                </c:pt>
                <c:pt idx="371">
                  <c:v>3.4634799478252662</c:v>
                </c:pt>
                <c:pt idx="372">
                  <c:v>1.1794551736201284</c:v>
                </c:pt>
                <c:pt idx="373">
                  <c:v>2.4408388047622949</c:v>
                </c:pt>
                <c:pt idx="374">
                  <c:v>1.2675447524723946</c:v>
                </c:pt>
                <c:pt idx="375">
                  <c:v>1.5749158870623623</c:v>
                </c:pt>
                <c:pt idx="376">
                  <c:v>2.9058221130148034</c:v>
                </c:pt>
                <c:pt idx="377">
                  <c:v>1.3620686632941805</c:v>
                </c:pt>
                <c:pt idx="378">
                  <c:v>1.3135988933535692</c:v>
                </c:pt>
                <c:pt idx="379">
                  <c:v>1.2670766574071632</c:v>
                </c:pt>
                <c:pt idx="380">
                  <c:v>1.2239181253652398</c:v>
                </c:pt>
                <c:pt idx="381">
                  <c:v>1.2308405003577731</c:v>
                </c:pt>
                <c:pt idx="382">
                  <c:v>3.0591098550431433</c:v>
                </c:pt>
                <c:pt idx="383">
                  <c:v>1.3714931239649775</c:v>
                </c:pt>
                <c:pt idx="384">
                  <c:v>1.3300855543412076</c:v>
                </c:pt>
                <c:pt idx="385">
                  <c:v>1.2920203407700774</c:v>
                </c:pt>
                <c:pt idx="386">
                  <c:v>1.2465511639509781</c:v>
                </c:pt>
                <c:pt idx="387">
                  <c:v>1.5368608481654618</c:v>
                </c:pt>
                <c:pt idx="388">
                  <c:v>1.3470584172135101</c:v>
                </c:pt>
                <c:pt idx="389">
                  <c:v>1.518259949520405</c:v>
                </c:pt>
                <c:pt idx="390">
                  <c:v>1.4156047138084857</c:v>
                </c:pt>
                <c:pt idx="391">
                  <c:v>1.4608655245335771</c:v>
                </c:pt>
                <c:pt idx="392">
                  <c:v>1.3847863434001817</c:v>
                </c:pt>
                <c:pt idx="393">
                  <c:v>3.6552571213246927</c:v>
                </c:pt>
                <c:pt idx="394">
                  <c:v>1.5045098768936702</c:v>
                </c:pt>
                <c:pt idx="395">
                  <c:v>1.454290832209574</c:v>
                </c:pt>
                <c:pt idx="396">
                  <c:v>1.4747934864213379</c:v>
                </c:pt>
                <c:pt idx="397">
                  <c:v>1.4268848207650175</c:v>
                </c:pt>
                <c:pt idx="398">
                  <c:v>1.3793973496607213</c:v>
                </c:pt>
                <c:pt idx="399">
                  <c:v>1.3641832090038735</c:v>
                </c:pt>
                <c:pt idx="400">
                  <c:v>1.4124323344306213</c:v>
                </c:pt>
                <c:pt idx="401">
                  <c:v>1.4147325162373616</c:v>
                </c:pt>
                <c:pt idx="402">
                  <c:v>1.391065993936579</c:v>
                </c:pt>
                <c:pt idx="403">
                  <c:v>1.3812534243591403</c:v>
                </c:pt>
                <c:pt idx="404">
                  <c:v>1.3334714332547035</c:v>
                </c:pt>
                <c:pt idx="405">
                  <c:v>1.3450527038038049</c:v>
                </c:pt>
                <c:pt idx="406">
                  <c:v>1.2982019273413794</c:v>
                </c:pt>
                <c:pt idx="407">
                  <c:v>1.2525562922900022</c:v>
                </c:pt>
                <c:pt idx="408">
                  <c:v>2.2192769231853773</c:v>
                </c:pt>
                <c:pt idx="409">
                  <c:v>1.3765084497229503</c:v>
                </c:pt>
                <c:pt idx="410">
                  <c:v>1.3639350689355183</c:v>
                </c:pt>
                <c:pt idx="411">
                  <c:v>4.2409961270469765</c:v>
                </c:pt>
                <c:pt idx="412">
                  <c:v>1.465537712086705</c:v>
                </c:pt>
                <c:pt idx="413">
                  <c:v>1.4492084759465547</c:v>
                </c:pt>
                <c:pt idx="414">
                  <c:v>1.4139974146337366</c:v>
                </c:pt>
                <c:pt idx="415">
                  <c:v>1.3669131111729826</c:v>
                </c:pt>
                <c:pt idx="416">
                  <c:v>1.3505170155213713</c:v>
                </c:pt>
                <c:pt idx="417">
                  <c:v>3.2674576193778035</c:v>
                </c:pt>
                <c:pt idx="418">
                  <c:v>1.5009880564763507</c:v>
                </c:pt>
                <c:pt idx="419">
                  <c:v>2.2000957912856025</c:v>
                </c:pt>
                <c:pt idx="420">
                  <c:v>1.5187153069398189</c:v>
                </c:pt>
                <c:pt idx="421">
                  <c:v>5.0657350272265287</c:v>
                </c:pt>
                <c:pt idx="422">
                  <c:v>2.2942041145064289</c:v>
                </c:pt>
                <c:pt idx="423">
                  <c:v>1.7991941206483915</c:v>
                </c:pt>
                <c:pt idx="424">
                  <c:v>6.5404084159633635</c:v>
                </c:pt>
                <c:pt idx="425">
                  <c:v>2.118362939839197</c:v>
                </c:pt>
                <c:pt idx="426">
                  <c:v>1.8707362615834535</c:v>
                </c:pt>
                <c:pt idx="427">
                  <c:v>1.8190763055163952</c:v>
                </c:pt>
                <c:pt idx="428">
                  <c:v>1.7897243663296807</c:v>
                </c:pt>
                <c:pt idx="429">
                  <c:v>1.74836090043343</c:v>
                </c:pt>
                <c:pt idx="430">
                  <c:v>1.7014548972577446</c:v>
                </c:pt>
                <c:pt idx="431">
                  <c:v>1.71466800140142</c:v>
                </c:pt>
                <c:pt idx="432">
                  <c:v>1.668869282867812</c:v>
                </c:pt>
                <c:pt idx="433">
                  <c:v>1.6687001318817787</c:v>
                </c:pt>
                <c:pt idx="434">
                  <c:v>1.624235766366916</c:v>
                </c:pt>
                <c:pt idx="435">
                  <c:v>1.6970013622637916</c:v>
                </c:pt>
                <c:pt idx="436">
                  <c:v>1.6365760898906818</c:v>
                </c:pt>
                <c:pt idx="437">
                  <c:v>9.0327835454424541</c:v>
                </c:pt>
                <c:pt idx="438">
                  <c:v>1.9045238998535745</c:v>
                </c:pt>
                <c:pt idx="439">
                  <c:v>2.6910212044132491</c:v>
                </c:pt>
                <c:pt idx="440">
                  <c:v>1.9850410383900123</c:v>
                </c:pt>
                <c:pt idx="441">
                  <c:v>4.3244496824549881</c:v>
                </c:pt>
                <c:pt idx="442">
                  <c:v>2.2672920504800573</c:v>
                </c:pt>
                <c:pt idx="443">
                  <c:v>2.1043056127249278</c:v>
                </c:pt>
                <c:pt idx="444">
                  <c:v>2.1277948756695162</c:v>
                </c:pt>
                <c:pt idx="445">
                  <c:v>3.991919447032501</c:v>
                </c:pt>
                <c:pt idx="446">
                  <c:v>2.1546386099673533</c:v>
                </c:pt>
                <c:pt idx="447">
                  <c:v>2.1405899619917381</c:v>
                </c:pt>
                <c:pt idx="448">
                  <c:v>2.0921676979686019</c:v>
                </c:pt>
                <c:pt idx="449">
                  <c:v>2.1043661418593986</c:v>
                </c:pt>
                <c:pt idx="450">
                  <c:v>2.0549648023496081</c:v>
                </c:pt>
                <c:pt idx="451">
                  <c:v>2.0363221988832327</c:v>
                </c:pt>
                <c:pt idx="452">
                  <c:v>2.0293460286277751</c:v>
                </c:pt>
                <c:pt idx="453">
                  <c:v>1.9821805007119053</c:v>
                </c:pt>
                <c:pt idx="454">
                  <c:v>1.935386860633816</c:v>
                </c:pt>
                <c:pt idx="455">
                  <c:v>1.8906017813371241</c:v>
                </c:pt>
                <c:pt idx="456">
                  <c:v>1.8467918664939078</c:v>
                </c:pt>
                <c:pt idx="457">
                  <c:v>2.5108261586200173</c:v>
                </c:pt>
                <c:pt idx="458">
                  <c:v>1.9496622295557002</c:v>
                </c:pt>
                <c:pt idx="459">
                  <c:v>1.933667356788852</c:v>
                </c:pt>
                <c:pt idx="460">
                  <c:v>1.8880221607808774</c:v>
                </c:pt>
                <c:pt idx="461">
                  <c:v>1.8437724447123727</c:v>
                </c:pt>
                <c:pt idx="462">
                  <c:v>1.8005069365105555</c:v>
                </c:pt>
                <c:pt idx="463">
                  <c:v>1.767391870112677</c:v>
                </c:pt>
                <c:pt idx="464">
                  <c:v>1.7268766330955581</c:v>
                </c:pt>
                <c:pt idx="465">
                  <c:v>1.6873880669638326</c:v>
                </c:pt>
                <c:pt idx="466">
                  <c:v>1.64989742589294</c:v>
                </c:pt>
                <c:pt idx="467">
                  <c:v>1.6165117587215652</c:v>
                </c:pt>
                <c:pt idx="468">
                  <c:v>1.5803802442842834</c:v>
                </c:pt>
                <c:pt idx="469">
                  <c:v>1.5454627366601483</c:v>
                </c:pt>
                <c:pt idx="470">
                  <c:v>1.5106455955493925</c:v>
                </c:pt>
                <c:pt idx="471">
                  <c:v>1.4763874191606587</c:v>
                </c:pt>
                <c:pt idx="472">
                  <c:v>1.5030340589224787</c:v>
                </c:pt>
                <c:pt idx="473">
                  <c:v>1.5010706546876951</c:v>
                </c:pt>
                <c:pt idx="474">
                  <c:v>1.4670103035575872</c:v>
                </c:pt>
                <c:pt idx="475">
                  <c:v>1.4346060726205374</c:v>
                </c:pt>
                <c:pt idx="476">
                  <c:v>1.4024175564427639</c:v>
                </c:pt>
                <c:pt idx="477">
                  <c:v>1.3710881391143599</c:v>
                </c:pt>
                <c:pt idx="478">
                  <c:v>1.352054719868635</c:v>
                </c:pt>
                <c:pt idx="479">
                  <c:v>1.3297355586854467</c:v>
                </c:pt>
                <c:pt idx="480">
                  <c:v>1.2989252112208172</c:v>
                </c:pt>
                <c:pt idx="481">
                  <c:v>1.2695942744604445</c:v>
                </c:pt>
                <c:pt idx="482">
                  <c:v>1.2514339344525074</c:v>
                </c:pt>
                <c:pt idx="483">
                  <c:v>1.2237093916977801</c:v>
                </c:pt>
                <c:pt idx="484">
                  <c:v>1.1961317977491006</c:v>
                </c:pt>
                <c:pt idx="485">
                  <c:v>1.169226038232642</c:v>
                </c:pt>
                <c:pt idx="486">
                  <c:v>1.9772446178945733</c:v>
                </c:pt>
                <c:pt idx="487">
                  <c:v>1.3155894780605659</c:v>
                </c:pt>
                <c:pt idx="488">
                  <c:v>1.2859592050951685</c:v>
                </c:pt>
                <c:pt idx="489">
                  <c:v>1.2563085082399321</c:v>
                </c:pt>
                <c:pt idx="490">
                  <c:v>1.2277741109575966</c:v>
                </c:pt>
                <c:pt idx="491">
                  <c:v>1.1998532524517358</c:v>
                </c:pt>
                <c:pt idx="492">
                  <c:v>1.1722791547632907</c:v>
                </c:pt>
                <c:pt idx="493">
                  <c:v>1.1452330306249854</c:v>
                </c:pt>
                <c:pt idx="494">
                  <c:v>1.1192439602533777</c:v>
                </c:pt>
                <c:pt idx="495">
                  <c:v>1.0935724195454357</c:v>
                </c:pt>
                <c:pt idx="496">
                  <c:v>1.0688912965881234</c:v>
                </c:pt>
                <c:pt idx="497">
                  <c:v>1.044241654797017</c:v>
                </c:pt>
                <c:pt idx="498">
                  <c:v>1.0205304600401814</c:v>
                </c:pt>
                <c:pt idx="499">
                  <c:v>1.0005025134471226</c:v>
                </c:pt>
                <c:pt idx="500">
                  <c:v>0.97725059261293201</c:v>
                </c:pt>
                <c:pt idx="501">
                  <c:v>0.95874941073709874</c:v>
                </c:pt>
                <c:pt idx="502">
                  <c:v>0.94997855305418633</c:v>
                </c:pt>
                <c:pt idx="503">
                  <c:v>0.94302381988002049</c:v>
                </c:pt>
                <c:pt idx="504">
                  <c:v>0.93643807538837942</c:v>
                </c:pt>
                <c:pt idx="505">
                  <c:v>0.92995649801432179</c:v>
                </c:pt>
                <c:pt idx="506">
                  <c:v>0.92353041935749558</c:v>
                </c:pt>
                <c:pt idx="507">
                  <c:v>0.9171506900199653</c:v>
                </c:pt>
                <c:pt idx="508">
                  <c:v>0.91081538723086319</c:v>
                </c:pt>
                <c:pt idx="509">
                  <c:v>0.90452391112298447</c:v>
                </c:pt>
                <c:pt idx="510">
                  <c:v>0.89827590539860791</c:v>
                </c:pt>
                <c:pt idx="511">
                  <c:v>0.89207105999312708</c:v>
                </c:pt>
                <c:pt idx="512">
                  <c:v>0.88590907498612892</c:v>
                </c:pt>
                <c:pt idx="513">
                  <c:v>0.87978965399190878</c:v>
                </c:pt>
                <c:pt idx="514">
                  <c:v>0.87371250293951608</c:v>
                </c:pt>
                <c:pt idx="515">
                  <c:v>0.86767732983819501</c:v>
                </c:pt>
                <c:pt idx="516">
                  <c:v>0.86168384472305704</c:v>
                </c:pt>
                <c:pt idx="517">
                  <c:v>0.85573175963378179</c:v>
                </c:pt>
                <c:pt idx="518">
                  <c:v>0.84982078859943477</c:v>
                </c:pt>
                <c:pt idx="519">
                  <c:v>0.84395064762448191</c:v>
                </c:pt>
                <c:pt idx="520">
                  <c:v>0.83812105467509912</c:v>
                </c:pt>
                <c:pt idx="521">
                  <c:v>0.83233172966561453</c:v>
                </c:pt>
                <c:pt idx="522">
                  <c:v>0.82658239444504955</c:v>
                </c:pt>
                <c:pt idx="523">
                  <c:v>1.4980782959373302</c:v>
                </c:pt>
                <c:pt idx="524">
                  <c:v>0.99859585622924285</c:v>
                </c:pt>
                <c:pt idx="525">
                  <c:v>0.97504102071302234</c:v>
                </c:pt>
                <c:pt idx="526">
                  <c:v>0.95287642434490527</c:v>
                </c:pt>
                <c:pt idx="527">
                  <c:v>0.93069857185129201</c:v>
                </c:pt>
                <c:pt idx="528">
                  <c:v>0.909261528387308</c:v>
                </c:pt>
                <c:pt idx="529">
                  <c:v>0.88804920416516309</c:v>
                </c:pt>
                <c:pt idx="530">
                  <c:v>0.89711003305873172</c:v>
                </c:pt>
                <c:pt idx="531">
                  <c:v>0.89933601540239672</c:v>
                </c:pt>
                <c:pt idx="532">
                  <c:v>0.88380228989656118</c:v>
                </c:pt>
                <c:pt idx="533">
                  <c:v>0.8628237677024525</c:v>
                </c:pt>
                <c:pt idx="534">
                  <c:v>0.84292842022401238</c:v>
                </c:pt>
                <c:pt idx="535">
                  <c:v>0.82299818374310274</c:v>
                </c:pt>
                <c:pt idx="536">
                  <c:v>0.80389688739109311</c:v>
                </c:pt>
                <c:pt idx="537">
                  <c:v>0.78458810100120924</c:v>
                </c:pt>
                <c:pt idx="538">
                  <c:v>0.7659197424491091</c:v>
                </c:pt>
                <c:pt idx="539">
                  <c:v>0.74762923159999772</c:v>
                </c:pt>
                <c:pt idx="540">
                  <c:v>0.73199017318656712</c:v>
                </c:pt>
                <c:pt idx="541">
                  <c:v>0.72501893740717704</c:v>
                </c:pt>
                <c:pt idx="542">
                  <c:v>0.71966076245623367</c:v>
                </c:pt>
                <c:pt idx="543">
                  <c:v>0.71462569635496842</c:v>
                </c:pt>
                <c:pt idx="544">
                  <c:v>0.70967771446292383</c:v>
                </c:pt>
                <c:pt idx="545">
                  <c:v>0.70477347311236749</c:v>
                </c:pt>
                <c:pt idx="546">
                  <c:v>0.69990485602294161</c:v>
                </c:pt>
                <c:pt idx="547">
                  <c:v>0.69507018853371527</c:v>
                </c:pt>
                <c:pt idx="548">
                  <c:v>0.69026897496268891</c:v>
                </c:pt>
                <c:pt idx="549">
                  <c:v>0.68550093647860344</c:v>
                </c:pt>
                <c:pt idx="550">
                  <c:v>0.68076583519504608</c:v>
                </c:pt>
                <c:pt idx="551">
                  <c:v>0.67606344200224922</c:v>
                </c:pt>
                <c:pt idx="552">
                  <c:v>0.67139353067716223</c:v>
                </c:pt>
                <c:pt idx="553">
                  <c:v>0.66675587679779547</c:v>
                </c:pt>
                <c:pt idx="554">
                  <c:v>0.66215025753594348</c:v>
                </c:pt>
                <c:pt idx="555">
                  <c:v>0.65757645161055667</c:v>
                </c:pt>
                <c:pt idx="556">
                  <c:v>0.65303423927054283</c:v>
                </c:pt>
                <c:pt idx="557">
                  <c:v>0.64852340228300676</c:v>
                </c:pt>
                <c:pt idx="558">
                  <c:v>0.64404372392254727</c:v>
                </c:pt>
                <c:pt idx="559">
                  <c:v>0.6395949889608038</c:v>
                </c:pt>
                <c:pt idx="560">
                  <c:v>0.66039004533840451</c:v>
                </c:pt>
                <c:pt idx="561">
                  <c:v>0.64217716579605499</c:v>
                </c:pt>
                <c:pt idx="562">
                  <c:v>0.62851421507819405</c:v>
                </c:pt>
                <c:pt idx="563">
                  <c:v>0.62248584467670875</c:v>
                </c:pt>
                <c:pt idx="564">
                  <c:v>0.61787761977403211</c:v>
                </c:pt>
                <c:pt idx="565">
                  <c:v>0.61355324522418886</c:v>
                </c:pt>
                <c:pt idx="566">
                  <c:v>0.60930481557904914</c:v>
                </c:pt>
                <c:pt idx="567">
                  <c:v>0.60509415530627964</c:v>
                </c:pt>
                <c:pt idx="568">
                  <c:v>0.60091412014591439</c:v>
                </c:pt>
                <c:pt idx="569">
                  <c:v>0.59745041619160821</c:v>
                </c:pt>
                <c:pt idx="570">
                  <c:v>0.6071223685406979</c:v>
                </c:pt>
                <c:pt idx="571">
                  <c:v>0.67986854092089466</c:v>
                </c:pt>
                <c:pt idx="572">
                  <c:v>0.82038364136813202</c:v>
                </c:pt>
                <c:pt idx="573">
                  <c:v>0.75067571712800585</c:v>
                </c:pt>
                <c:pt idx="574">
                  <c:v>0.72949897843298861</c:v>
                </c:pt>
                <c:pt idx="575">
                  <c:v>0.70833444248751287</c:v>
                </c:pt>
                <c:pt idx="576">
                  <c:v>0.68746591048417616</c:v>
                </c:pt>
                <c:pt idx="577">
                  <c:v>0.66729144719190103</c:v>
                </c:pt>
                <c:pt idx="578">
                  <c:v>0.64742250903705711</c:v>
                </c:pt>
                <c:pt idx="579">
                  <c:v>0.62763009232550426</c:v>
                </c:pt>
                <c:pt idx="580">
                  <c:v>0.60801140164690348</c:v>
                </c:pt>
                <c:pt idx="581">
                  <c:v>0.58781714830227616</c:v>
                </c:pt>
                <c:pt idx="582">
                  <c:v>0.56852459652857978</c:v>
                </c:pt>
                <c:pt idx="583">
                  <c:v>0.54876068838627567</c:v>
                </c:pt>
                <c:pt idx="584">
                  <c:v>0.54052134948612818</c:v>
                </c:pt>
                <c:pt idx="585">
                  <c:v>0.53460950987623712</c:v>
                </c:pt>
                <c:pt idx="586">
                  <c:v>0.53051847499337179</c:v>
                </c:pt>
                <c:pt idx="587">
                  <c:v>0.52678111388989268</c:v>
                </c:pt>
                <c:pt idx="588">
                  <c:v>0.55377944450046068</c:v>
                </c:pt>
                <c:pt idx="589">
                  <c:v>0.53371925057282077</c:v>
                </c:pt>
                <c:pt idx="590">
                  <c:v>0.52464918875297983</c:v>
                </c:pt>
                <c:pt idx="591">
                  <c:v>0.51395541879231155</c:v>
                </c:pt>
                <c:pt idx="592">
                  <c:v>0.50911277286281098</c:v>
                </c:pt>
                <c:pt idx="593">
                  <c:v>0.50535977907214247</c:v>
                </c:pt>
                <c:pt idx="594">
                  <c:v>0.50182580450093073</c:v>
                </c:pt>
                <c:pt idx="595">
                  <c:v>0.49903871874957306</c:v>
                </c:pt>
                <c:pt idx="596">
                  <c:v>0.49503336319856744</c:v>
                </c:pt>
                <c:pt idx="597">
                  <c:v>0.49151185960479932</c:v>
                </c:pt>
                <c:pt idx="598">
                  <c:v>0.48809808081795614</c:v>
                </c:pt>
                <c:pt idx="599">
                  <c:v>0.52467406603678857</c:v>
                </c:pt>
                <c:pt idx="600">
                  <c:v>0.5037357127929929</c:v>
                </c:pt>
                <c:pt idx="601">
                  <c:v>0.48302771164293923</c:v>
                </c:pt>
                <c:pt idx="602">
                  <c:v>0.47565712132066751</c:v>
                </c:pt>
                <c:pt idx="603">
                  <c:v>0.47163400572490766</c:v>
                </c:pt>
                <c:pt idx="604">
                  <c:v>0.46824135931866523</c:v>
                </c:pt>
                <c:pt idx="605">
                  <c:v>0.46498232985990889</c:v>
                </c:pt>
                <c:pt idx="606">
                  <c:v>0.46176595574269053</c:v>
                </c:pt>
                <c:pt idx="607">
                  <c:v>0.45857548140583992</c:v>
                </c:pt>
                <c:pt idx="608">
                  <c:v>0.45540771855140472</c:v>
                </c:pt>
                <c:pt idx="609">
                  <c:v>0.45226196012030251</c:v>
                </c:pt>
                <c:pt idx="610">
                  <c:v>0.44913795353274932</c:v>
                </c:pt>
                <c:pt idx="611">
                  <c:v>0.44603553014893543</c:v>
                </c:pt>
                <c:pt idx="612">
                  <c:v>0.44295453752092201</c:v>
                </c:pt>
                <c:pt idx="613">
                  <c:v>0.43989482700104821</c:v>
                </c:pt>
                <c:pt idx="614">
                  <c:v>0.43685625147069018</c:v>
                </c:pt>
                <c:pt idx="615">
                  <c:v>0.43383866491926892</c:v>
                </c:pt>
                <c:pt idx="616">
                  <c:v>0.43084192236156077</c:v>
                </c:pt>
                <c:pt idx="617">
                  <c:v>0.42786587981689778</c:v>
                </c:pt>
                <c:pt idx="618">
                  <c:v>0.42491039429971955</c:v>
                </c:pt>
                <c:pt idx="619">
                  <c:v>0.42197532381224223</c:v>
                </c:pt>
                <c:pt idx="620">
                  <c:v>0.41906052733755073</c:v>
                </c:pt>
                <c:pt idx="621">
                  <c:v>0.41616586483280832</c:v>
                </c:pt>
                <c:pt idx="622">
                  <c:v>0.41329119722252583</c:v>
                </c:pt>
                <c:pt idx="623">
                  <c:v>0.4104363863918784</c:v>
                </c:pt>
                <c:pt idx="624">
                  <c:v>0.4076012951800701</c:v>
                </c:pt>
                <c:pt idx="625">
                  <c:v>0.40478578737374377</c:v>
                </c:pt>
                <c:pt idx="626">
                  <c:v>0.40198972770043656</c:v>
                </c:pt>
                <c:pt idx="627">
                  <c:v>0.3992129818220812</c:v>
                </c:pt>
                <c:pt idx="628">
                  <c:v>0.39817335647402569</c:v>
                </c:pt>
                <c:pt idx="629">
                  <c:v>0.39403097357690997</c:v>
                </c:pt>
                <c:pt idx="630">
                  <c:v>0.3910547168080189</c:v>
                </c:pt>
                <c:pt idx="631">
                  <c:v>0.38830697928062563</c:v>
                </c:pt>
                <c:pt idx="632">
                  <c:v>0.3856162412686569</c:v>
                </c:pt>
                <c:pt idx="633">
                  <c:v>0.38295104029061139</c:v>
                </c:pt>
                <c:pt idx="634">
                  <c:v>0.38030551994054412</c:v>
                </c:pt>
                <c:pt idx="635">
                  <c:v>0.377678505851825</c:v>
                </c:pt>
                <c:pt idx="636">
                  <c:v>0.37506968034732746</c:v>
                </c:pt>
                <c:pt idx="637">
                  <c:v>0.38616438643544532</c:v>
                </c:pt>
                <c:pt idx="638">
                  <c:v>0.43990817286977468</c:v>
                </c:pt>
                <c:pt idx="639">
                  <c:v>0.41535032072969941</c:v>
                </c:pt>
                <c:pt idx="640">
                  <c:v>0.39149969294290121</c:v>
                </c:pt>
                <c:pt idx="641">
                  <c:v>0.36764128512208488</c:v>
                </c:pt>
                <c:pt idx="642">
                  <c:v>0.36076858297737158</c:v>
                </c:pt>
                <c:pt idx="643">
                  <c:v>0.35748437078284001</c:v>
                </c:pt>
                <c:pt idx="644">
                  <c:v>0.35487021509683803</c:v>
                </c:pt>
                <c:pt idx="645">
                  <c:v>0.35239246941990177</c:v>
                </c:pt>
                <c:pt idx="646">
                  <c:v>0.34995347609704808</c:v>
                </c:pt>
                <c:pt idx="647">
                  <c:v>0.34753528587849114</c:v>
                </c:pt>
                <c:pt idx="648">
                  <c:v>0.34513452251189891</c:v>
                </c:pt>
                <c:pt idx="649">
                  <c:v>0.34275047464360953</c:v>
                </c:pt>
                <c:pt idx="650">
                  <c:v>0.3403829187683633</c:v>
                </c:pt>
                <c:pt idx="651">
                  <c:v>0.3380317212151791</c:v>
                </c:pt>
                <c:pt idx="652">
                  <c:v>0.33569676537771553</c:v>
                </c:pt>
                <c:pt idx="653">
                  <c:v>0.36335590819194996</c:v>
                </c:pt>
                <c:pt idx="654">
                  <c:v>0.34358609790423972</c:v>
                </c:pt>
                <c:pt idx="655">
                  <c:v>0.45825072512285081</c:v>
                </c:pt>
                <c:pt idx="656">
                  <c:v>0.45777648034404667</c:v>
                </c:pt>
                <c:pt idx="657">
                  <c:v>2.958774036102525</c:v>
                </c:pt>
                <c:pt idx="658">
                  <c:v>0.77447651661375294</c:v>
                </c:pt>
                <c:pt idx="659">
                  <c:v>1.5903364880124857</c:v>
                </c:pt>
                <c:pt idx="660">
                  <c:v>0.90357527224549561</c:v>
                </c:pt>
                <c:pt idx="661">
                  <c:v>0.86479793847905362</c:v>
                </c:pt>
                <c:pt idx="662">
                  <c:v>1.1217064512790345</c:v>
                </c:pt>
                <c:pt idx="663">
                  <c:v>0.98631210439262074</c:v>
                </c:pt>
                <c:pt idx="664">
                  <c:v>0.94425274982282636</c:v>
                </c:pt>
                <c:pt idx="665">
                  <c:v>0.94631903537354534</c:v>
                </c:pt>
                <c:pt idx="666">
                  <c:v>0.95992106556896706</c:v>
                </c:pt>
                <c:pt idx="667">
                  <c:v>0.95081832246901155</c:v>
                </c:pt>
                <c:pt idx="668">
                  <c:v>1.0263617033063002</c:v>
                </c:pt>
                <c:pt idx="669">
                  <c:v>0.99646004273300459</c:v>
                </c:pt>
                <c:pt idx="670">
                  <c:v>0.95813211341281823</c:v>
                </c:pt>
                <c:pt idx="671">
                  <c:v>0.93922693650384903</c:v>
                </c:pt>
                <c:pt idx="672">
                  <c:v>0.89696212367262307</c:v>
                </c:pt>
                <c:pt idx="673">
                  <c:v>0.89987368292018988</c:v>
                </c:pt>
                <c:pt idx="674">
                  <c:v>0.85922849651946498</c:v>
                </c:pt>
                <c:pt idx="675">
                  <c:v>0.82695122211260674</c:v>
                </c:pt>
                <c:pt idx="676">
                  <c:v>0.82648722374074557</c:v>
                </c:pt>
                <c:pt idx="677">
                  <c:v>0.78795251721734427</c:v>
                </c:pt>
                <c:pt idx="678">
                  <c:v>0.79559618309902369</c:v>
                </c:pt>
                <c:pt idx="679">
                  <c:v>0.77644291567032175</c:v>
                </c:pt>
                <c:pt idx="680">
                  <c:v>0.7409455440193139</c:v>
                </c:pt>
                <c:pt idx="681">
                  <c:v>0.73918706291147007</c:v>
                </c:pt>
                <c:pt idx="682">
                  <c:v>0.70306328952433073</c:v>
                </c:pt>
                <c:pt idx="683">
                  <c:v>0.67449291046569682</c:v>
                </c:pt>
                <c:pt idx="684">
                  <c:v>0.64013327029938449</c:v>
                </c:pt>
                <c:pt idx="685">
                  <c:v>0.60741837761169948</c:v>
                </c:pt>
                <c:pt idx="686">
                  <c:v>0.57478122650768859</c:v>
                </c:pt>
                <c:pt idx="687">
                  <c:v>0.58339162733667638</c:v>
                </c:pt>
                <c:pt idx="688">
                  <c:v>0.56090383155693035</c:v>
                </c:pt>
                <c:pt idx="689">
                  <c:v>1.5390128615380583</c:v>
                </c:pt>
                <c:pt idx="690">
                  <c:v>1.1200596885466225</c:v>
                </c:pt>
                <c:pt idx="691">
                  <c:v>0.83648454142862549</c:v>
                </c:pt>
                <c:pt idx="692">
                  <c:v>0.80629163913977786</c:v>
                </c:pt>
                <c:pt idx="693">
                  <c:v>0.83171529678436407</c:v>
                </c:pt>
                <c:pt idx="694">
                  <c:v>1.8212116350356466</c:v>
                </c:pt>
                <c:pt idx="695">
                  <c:v>1.1156035375043134</c:v>
                </c:pt>
                <c:pt idx="696">
                  <c:v>1.0097122432614818</c:v>
                </c:pt>
                <c:pt idx="697">
                  <c:v>0.96305585856194709</c:v>
                </c:pt>
                <c:pt idx="698">
                  <c:v>0.91908019416077646</c:v>
                </c:pt>
                <c:pt idx="699">
                  <c:v>1.1017531189498482</c:v>
                </c:pt>
                <c:pt idx="700">
                  <c:v>1.7738048666018782</c:v>
                </c:pt>
                <c:pt idx="701">
                  <c:v>1.0528277263740959</c:v>
                </c:pt>
                <c:pt idx="702">
                  <c:v>1.005792653878141</c:v>
                </c:pt>
                <c:pt idx="703">
                  <c:v>0.96146372481467934</c:v>
                </c:pt>
                <c:pt idx="704">
                  <c:v>0.91943174575955422</c:v>
                </c:pt>
                <c:pt idx="705">
                  <c:v>0.87938970894317392</c:v>
                </c:pt>
                <c:pt idx="706">
                  <c:v>0.8405378428848278</c:v>
                </c:pt>
                <c:pt idx="707">
                  <c:v>0.80216269233198689</c:v>
                </c:pt>
                <c:pt idx="708">
                  <c:v>0.76493496040935027</c:v>
                </c:pt>
                <c:pt idx="709">
                  <c:v>0.72874499686478122</c:v>
                </c:pt>
                <c:pt idx="710">
                  <c:v>0.6933364486218665</c:v>
                </c:pt>
                <c:pt idx="711">
                  <c:v>0.66074452409120699</c:v>
                </c:pt>
                <c:pt idx="712">
                  <c:v>0.62727037853845313</c:v>
                </c:pt>
                <c:pt idx="713">
                  <c:v>0.59388272063762249</c:v>
                </c:pt>
                <c:pt idx="714">
                  <c:v>0.56299662845504472</c:v>
                </c:pt>
                <c:pt idx="715">
                  <c:v>0.53148917989231648</c:v>
                </c:pt>
                <c:pt idx="716">
                  <c:v>0.50113961769250059</c:v>
                </c:pt>
                <c:pt idx="717">
                  <c:v>0.54261122493101965</c:v>
                </c:pt>
                <c:pt idx="718">
                  <c:v>0.51790683853387265</c:v>
                </c:pt>
                <c:pt idx="719">
                  <c:v>0.48737738137442543</c:v>
                </c:pt>
                <c:pt idx="720">
                  <c:v>0.71570621751488306</c:v>
                </c:pt>
                <c:pt idx="721">
                  <c:v>0.59158396669822377</c:v>
                </c:pt>
                <c:pt idx="722">
                  <c:v>0.57021585869358993</c:v>
                </c:pt>
                <c:pt idx="723">
                  <c:v>2.3369697426695537</c:v>
                </c:pt>
                <c:pt idx="724">
                  <c:v>0.77009153684581211</c:v>
                </c:pt>
                <c:pt idx="725">
                  <c:v>0.73305553008537205</c:v>
                </c:pt>
                <c:pt idx="726">
                  <c:v>1.8792185137603989</c:v>
                </c:pt>
                <c:pt idx="727">
                  <c:v>0.92237073005681092</c:v>
                </c:pt>
                <c:pt idx="728">
                  <c:v>0.88010789712967497</c:v>
                </c:pt>
                <c:pt idx="729">
                  <c:v>4.1859786620481483</c:v>
                </c:pt>
                <c:pt idx="730">
                  <c:v>1.1030470756994404</c:v>
                </c:pt>
                <c:pt idx="731">
                  <c:v>1.1011562534479926</c:v>
                </c:pt>
                <c:pt idx="732">
                  <c:v>1.1551389431249397</c:v>
                </c:pt>
                <c:pt idx="733">
                  <c:v>1.130658485808377</c:v>
                </c:pt>
                <c:pt idx="734">
                  <c:v>1.1383510830027079</c:v>
                </c:pt>
                <c:pt idx="735">
                  <c:v>1.1348601994162801</c:v>
                </c:pt>
              </c:numCache>
            </c:numRef>
          </c:yVal>
          <c:smooth val="0"/>
          <c:extLst>
            <c:ext xmlns:c16="http://schemas.microsoft.com/office/drawing/2014/chart" uri="{C3380CC4-5D6E-409C-BE32-E72D297353CC}">
              <c16:uniqueId val="{0000000A-32B0-4047-A9AF-96EB3B3DA90C}"/>
            </c:ext>
          </c:extLst>
        </c:ser>
        <c:ser>
          <c:idx val="3"/>
          <c:order val="3"/>
          <c:tx>
            <c:strRef>
              <c:f>Gráficos!$V$5</c:f>
              <c:strCache>
                <c:ptCount val="1"/>
                <c:pt idx="0">
                  <c:v>Umbral alto de caudal</c:v>
                </c:pt>
              </c:strCache>
            </c:strRef>
          </c:tx>
          <c:spPr>
            <a:ln w="19050" cap="rnd">
              <a:solidFill>
                <a:srgbClr val="7030A0"/>
              </a:solidFill>
              <a:prstDash val="dash"/>
              <a:round/>
            </a:ln>
            <a:effectLst/>
          </c:spPr>
          <c:marker>
            <c:symbol val="none"/>
          </c:marker>
          <c:xVal>
            <c:numRef>
              <c:f>Gráficos!$T$6:$T$7</c:f>
              <c:numCache>
                <c:formatCode>General</c:formatCode>
                <c:ptCount val="2"/>
                <c:pt idx="0">
                  <c:v>1</c:v>
                </c:pt>
                <c:pt idx="1">
                  <c:v>730</c:v>
                </c:pt>
              </c:numCache>
            </c:numRef>
          </c:xVal>
          <c:yVal>
            <c:numRef>
              <c:f>Gráficos!$V$6:$V$7</c:f>
              <c:numCache>
                <c:formatCode>General</c:formatCode>
                <c:ptCount val="2"/>
                <c:pt idx="0">
                  <c:v>3</c:v>
                </c:pt>
                <c:pt idx="1">
                  <c:v>3</c:v>
                </c:pt>
              </c:numCache>
            </c:numRef>
          </c:yVal>
          <c:smooth val="0"/>
          <c:extLst>
            <c:ext xmlns:c16="http://schemas.microsoft.com/office/drawing/2014/chart" uri="{C3380CC4-5D6E-409C-BE32-E72D297353CC}">
              <c16:uniqueId val="{00000005-32B0-4047-A9AF-96EB3B3DA90C}"/>
            </c:ext>
          </c:extLst>
        </c:ser>
        <c:ser>
          <c:idx val="4"/>
          <c:order val="4"/>
          <c:tx>
            <c:strRef>
              <c:f>Gráficos!$V$9</c:f>
              <c:strCache>
                <c:ptCount val="1"/>
                <c:pt idx="0">
                  <c:v>Umbral bajo de caudal</c:v>
                </c:pt>
              </c:strCache>
            </c:strRef>
          </c:tx>
          <c:spPr>
            <a:ln w="19050" cap="rnd">
              <a:solidFill>
                <a:srgbClr val="C00000"/>
              </a:solidFill>
              <a:prstDash val="dash"/>
              <a:round/>
            </a:ln>
            <a:effectLst/>
          </c:spPr>
          <c:marker>
            <c:symbol val="none"/>
          </c:marker>
          <c:xVal>
            <c:numRef>
              <c:f>Gráficos!$T$10:$T$11</c:f>
              <c:numCache>
                <c:formatCode>General</c:formatCode>
                <c:ptCount val="2"/>
                <c:pt idx="0">
                  <c:v>1</c:v>
                </c:pt>
                <c:pt idx="1">
                  <c:v>730</c:v>
                </c:pt>
              </c:numCache>
            </c:numRef>
          </c:xVal>
          <c:yVal>
            <c:numRef>
              <c:f>Gráficos!$V$10:$V$11</c:f>
              <c:numCache>
                <c:formatCode>General</c:formatCode>
                <c:ptCount val="2"/>
                <c:pt idx="0">
                  <c:v>0.4</c:v>
                </c:pt>
                <c:pt idx="1">
                  <c:v>0.4</c:v>
                </c:pt>
              </c:numCache>
            </c:numRef>
          </c:yVal>
          <c:smooth val="0"/>
          <c:extLst>
            <c:ext xmlns:c16="http://schemas.microsoft.com/office/drawing/2014/chart" uri="{C3380CC4-5D6E-409C-BE32-E72D297353CC}">
              <c16:uniqueId val="{00000007-32B0-4047-A9AF-96EB3B3DA90C}"/>
            </c:ext>
          </c:extLst>
        </c:ser>
        <c:dLbls>
          <c:showLegendKey val="0"/>
          <c:showVal val="0"/>
          <c:showCatName val="0"/>
          <c:showSerName val="0"/>
          <c:showPercent val="0"/>
          <c:showBubbleSize val="0"/>
        </c:dLbls>
        <c:axId val="809718511"/>
        <c:axId val="809720159"/>
      </c:scatterChart>
      <c:valAx>
        <c:axId val="809718511"/>
        <c:scaling>
          <c:orientation val="minMax"/>
          <c:max val="73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Días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20159"/>
        <c:crosses val="autoZero"/>
        <c:crossBetween val="midCat"/>
      </c:valAx>
      <c:valAx>
        <c:axId val="809720159"/>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Caudal (mm)</a:t>
                </a:r>
              </a:p>
            </c:rich>
          </c:tx>
          <c:overlay val="0"/>
          <c:spPr>
            <a:noFill/>
            <a:ln>
              <a:noFill/>
            </a:ln>
            <a:effectLst/>
          </c:spPr>
        </c:title>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18511"/>
        <c:crosses val="autoZero"/>
        <c:crossBetween val="midCat"/>
      </c:valAx>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legend>
    <c:plotVisOnly val="1"/>
    <c:dispBlanksAs val="gap"/>
    <c:showDLblsOverMax val="0"/>
    <c:extLst/>
  </c:chart>
  <c:spPr>
    <a:solidFill>
      <a:schemeClr val="bg1"/>
    </a:solidFill>
    <a:ln w="12700" cap="flat" cmpd="sng" algn="ctr">
      <a:solidFill>
        <a:sysClr val="windowText" lastClr="000000"/>
      </a:solidFill>
      <a:round/>
    </a:ln>
    <a:effectLst/>
  </c:spPr>
  <c:txPr>
    <a:bodyPr/>
    <a:lstStyle/>
    <a:p>
      <a:pPr>
        <a:defRPr sz="1100" b="0" i="0">
          <a:latin typeface="Gill Sans" panose="020B0502020104020203" pitchFamily="34" charset="-79"/>
          <a:cs typeface="Gill Sans" panose="020B0502020104020203" pitchFamily="34" charset="-79"/>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sz="2000"/>
              <a:t>Análisis de umbrales para sedimentos</a:t>
            </a:r>
          </a:p>
        </c:rich>
      </c:tx>
      <c:overlay val="0"/>
      <c:spPr>
        <a:noFill/>
        <a:ln>
          <a:noFill/>
        </a:ln>
        <a:effectLst/>
      </c:spPr>
    </c:title>
    <c:autoTitleDeleted val="0"/>
    <c:plotArea>
      <c:layout/>
      <c:scatterChart>
        <c:scatterStyle val="lineMarker"/>
        <c:varyColors val="0"/>
        <c:ser>
          <c:idx val="0"/>
          <c:order val="0"/>
          <c:tx>
            <c:strRef>
              <c:f>Escenarios!$D$5</c:f>
              <c:strCache>
                <c:ptCount val="1"/>
                <c:pt idx="0">
                  <c:v>Línea base</c:v>
                </c:pt>
              </c:strCache>
            </c:strRef>
          </c:tx>
          <c:spPr>
            <a:ln w="12700"/>
          </c:spPr>
          <c:marker>
            <c:symbol val="none"/>
          </c:marker>
          <c:xVal>
            <c:strRef>
              <c:f>Cálculos!$C:$C</c:f>
              <c:strCache>
                <c:ptCount val="736"/>
                <c:pt idx="2">
                  <c:v>Línea base</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Cálculos!$O:$O</c:f>
              <c:numCache>
                <c:formatCode>0.0000</c:formatCode>
                <c:ptCount val="1048576"/>
                <c:pt idx="4" formatCode="General">
                  <c:v>0</c:v>
                </c:pt>
                <c:pt idx="6">
                  <c:v>0.11315778579281756</c:v>
                </c:pt>
                <c:pt idx="7">
                  <c:v>0</c:v>
                </c:pt>
                <c:pt idx="8">
                  <c:v>4.6377870444832305E-2</c:v>
                </c:pt>
                <c:pt idx="9">
                  <c:v>0</c:v>
                </c:pt>
                <c:pt idx="10">
                  <c:v>7.6250993840971185E-3</c:v>
                </c:pt>
                <c:pt idx="11">
                  <c:v>6.5346723055672379E-2</c:v>
                </c:pt>
                <c:pt idx="12">
                  <c:v>0</c:v>
                </c:pt>
                <c:pt idx="13">
                  <c:v>0</c:v>
                </c:pt>
                <c:pt idx="14">
                  <c:v>0</c:v>
                </c:pt>
                <c:pt idx="15">
                  <c:v>0</c:v>
                </c:pt>
                <c:pt idx="16">
                  <c:v>0</c:v>
                </c:pt>
                <c:pt idx="17">
                  <c:v>7.3579240557037684E-2</c:v>
                </c:pt>
                <c:pt idx="18">
                  <c:v>0</c:v>
                </c:pt>
                <c:pt idx="19">
                  <c:v>0</c:v>
                </c:pt>
                <c:pt idx="20">
                  <c:v>0</c:v>
                </c:pt>
                <c:pt idx="21">
                  <c:v>0</c:v>
                </c:pt>
                <c:pt idx="22">
                  <c:v>5.3175938280450238E-3</c:v>
                </c:pt>
                <c:pt idx="23">
                  <c:v>0</c:v>
                </c:pt>
                <c:pt idx="24">
                  <c:v>3.3334599090098895E-3</c:v>
                </c:pt>
                <c:pt idx="25">
                  <c:v>2.9752066922592268E-4</c:v>
                </c:pt>
                <c:pt idx="26">
                  <c:v>1.0430960728330112E-3</c:v>
                </c:pt>
                <c:pt idx="27">
                  <c:v>0</c:v>
                </c:pt>
                <c:pt idx="28">
                  <c:v>0.10578947813179872</c:v>
                </c:pt>
                <c:pt idx="29">
                  <c:v>0</c:v>
                </c:pt>
                <c:pt idx="30">
                  <c:v>0</c:v>
                </c:pt>
                <c:pt idx="31">
                  <c:v>4.7050314356446546E-5</c:v>
                </c:pt>
                <c:pt idx="32">
                  <c:v>0</c:v>
                </c:pt>
                <c:pt idx="33">
                  <c:v>0</c:v>
                </c:pt>
                <c:pt idx="34">
                  <c:v>0</c:v>
                </c:pt>
                <c:pt idx="35">
                  <c:v>3.8305440045201635E-4</c:v>
                </c:pt>
                <c:pt idx="36">
                  <c:v>0</c:v>
                </c:pt>
                <c:pt idx="37">
                  <c:v>0</c:v>
                </c:pt>
                <c:pt idx="38">
                  <c:v>0</c:v>
                </c:pt>
                <c:pt idx="39">
                  <c:v>0</c:v>
                </c:pt>
                <c:pt idx="40">
                  <c:v>8.6390814224520989E-7</c:v>
                </c:pt>
                <c:pt idx="41">
                  <c:v>0</c:v>
                </c:pt>
                <c:pt idx="42">
                  <c:v>0</c:v>
                </c:pt>
                <c:pt idx="43">
                  <c:v>2.8251958056028571E-2</c:v>
                </c:pt>
                <c:pt idx="44">
                  <c:v>0</c:v>
                </c:pt>
                <c:pt idx="45">
                  <c:v>0</c:v>
                </c:pt>
                <c:pt idx="46">
                  <c:v>0.14814348167527316</c:v>
                </c:pt>
                <c:pt idx="47">
                  <c:v>0</c:v>
                </c:pt>
                <c:pt idx="48">
                  <c:v>0</c:v>
                </c:pt>
                <c:pt idx="49">
                  <c:v>0</c:v>
                </c:pt>
                <c:pt idx="50">
                  <c:v>0</c:v>
                </c:pt>
                <c:pt idx="51">
                  <c:v>0</c:v>
                </c:pt>
                <c:pt idx="52">
                  <c:v>7.9424047311805912E-2</c:v>
                </c:pt>
                <c:pt idx="53">
                  <c:v>0</c:v>
                </c:pt>
                <c:pt idx="54">
                  <c:v>2.1270560849275675E-2</c:v>
                </c:pt>
                <c:pt idx="55">
                  <c:v>0</c:v>
                </c:pt>
                <c:pt idx="56">
                  <c:v>0.20278523036597587</c:v>
                </c:pt>
                <c:pt idx="57">
                  <c:v>1.8831542056544016E-2</c:v>
                </c:pt>
                <c:pt idx="58">
                  <c:v>1.6613186348809715E-3</c:v>
                </c:pt>
                <c:pt idx="59">
                  <c:v>0.32083202677760003</c:v>
                </c:pt>
                <c:pt idx="60">
                  <c:v>5.8437915405333786E-3</c:v>
                </c:pt>
                <c:pt idx="61">
                  <c:v>0</c:v>
                </c:pt>
                <c:pt idx="62">
                  <c:v>0</c:v>
                </c:pt>
                <c:pt idx="63">
                  <c:v>0</c:v>
                </c:pt>
                <c:pt idx="64">
                  <c:v>0</c:v>
                </c:pt>
                <c:pt idx="65">
                  <c:v>0</c:v>
                </c:pt>
                <c:pt idx="66">
                  <c:v>2.8981567482334985E-6</c:v>
                </c:pt>
                <c:pt idx="67">
                  <c:v>0</c:v>
                </c:pt>
                <c:pt idx="68">
                  <c:v>0</c:v>
                </c:pt>
                <c:pt idx="69">
                  <c:v>0</c:v>
                </c:pt>
                <c:pt idx="70">
                  <c:v>7.2857385820484111E-4</c:v>
                </c:pt>
                <c:pt idx="71">
                  <c:v>0</c:v>
                </c:pt>
                <c:pt idx="72">
                  <c:v>0.60162548829302276</c:v>
                </c:pt>
                <c:pt idx="73">
                  <c:v>0</c:v>
                </c:pt>
                <c:pt idx="74">
                  <c:v>2.5303399452709235E-2</c:v>
                </c:pt>
                <c:pt idx="75">
                  <c:v>4.8273678427949806E-4</c:v>
                </c:pt>
                <c:pt idx="76">
                  <c:v>0.11315778579281756</c:v>
                </c:pt>
                <c:pt idx="77">
                  <c:v>4.5882874013511545E-3</c:v>
                </c:pt>
                <c:pt idx="78">
                  <c:v>2.8981567482334985E-6</c:v>
                </c:pt>
                <c:pt idx="79">
                  <c:v>5.9757403946011705E-4</c:v>
                </c:pt>
                <c:pt idx="80">
                  <c:v>8.2455739929707228E-2</c:v>
                </c:pt>
                <c:pt idx="81">
                  <c:v>0</c:v>
                </c:pt>
                <c:pt idx="82">
                  <c:v>0</c:v>
                </c:pt>
                <c:pt idx="83">
                  <c:v>0</c:v>
                </c:pt>
                <c:pt idx="84">
                  <c:v>1.1051186982606139E-5</c:v>
                </c:pt>
                <c:pt idx="85">
                  <c:v>0</c:v>
                </c:pt>
                <c:pt idx="86">
                  <c:v>0</c:v>
                </c:pt>
                <c:pt idx="87">
                  <c:v>0</c:v>
                </c:pt>
                <c:pt idx="88">
                  <c:v>0</c:v>
                </c:pt>
                <c:pt idx="89">
                  <c:v>0</c:v>
                </c:pt>
                <c:pt idx="90">
                  <c:v>0</c:v>
                </c:pt>
                <c:pt idx="91">
                  <c:v>0</c:v>
                </c:pt>
                <c:pt idx="92">
                  <c:v>1.6583692859284696E-2</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6.2542629181475971E-6</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2.1270560849275675E-2</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1.6050742858327655E-2</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3.3858176813731717E-4</c:v>
                </c:pt>
                <c:pt idx="207">
                  <c:v>1.5451330691349336E-3</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8.6390814224520989E-7</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1.3900404253315733E-4</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1.133404593212933E-3</c:v>
                </c:pt>
                <c:pt idx="291">
                  <c:v>8.6390814224520989E-7</c:v>
                </c:pt>
                <c:pt idx="292">
                  <c:v>0.1112856851740263</c:v>
                </c:pt>
                <c:pt idx="293">
                  <c:v>7.6835639640680854E-5</c:v>
                </c:pt>
                <c:pt idx="294">
                  <c:v>2.1911038485869089E-2</c:v>
                </c:pt>
                <c:pt idx="295">
                  <c:v>0</c:v>
                </c:pt>
                <c:pt idx="296">
                  <c:v>0</c:v>
                </c:pt>
                <c:pt idx="297">
                  <c:v>4.360691559502217E-3</c:v>
                </c:pt>
                <c:pt idx="298">
                  <c:v>2.8981567482334985E-6</c:v>
                </c:pt>
                <c:pt idx="299">
                  <c:v>0</c:v>
                </c:pt>
                <c:pt idx="300">
                  <c:v>0</c:v>
                </c:pt>
                <c:pt idx="301">
                  <c:v>3.33375265812734E-8</c:v>
                </c:pt>
                <c:pt idx="302">
                  <c:v>0</c:v>
                </c:pt>
                <c:pt idx="303">
                  <c:v>7.2857385820484111E-4</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2.8251958056028571E-2</c:v>
                </c:pt>
                <c:pt idx="325">
                  <c:v>7.3063895641022206E-3</c:v>
                </c:pt>
                <c:pt idx="326">
                  <c:v>0</c:v>
                </c:pt>
                <c:pt idx="327">
                  <c:v>0</c:v>
                </c:pt>
                <c:pt idx="328">
                  <c:v>1.7408609251471745E-5</c:v>
                </c:pt>
                <c:pt idx="329">
                  <c:v>2.9022615101540875E-2</c:v>
                </c:pt>
                <c:pt idx="330">
                  <c:v>1.7830572743258658E-3</c:v>
                </c:pt>
                <c:pt idx="331">
                  <c:v>0</c:v>
                </c:pt>
                <c:pt idx="332">
                  <c:v>0</c:v>
                </c:pt>
                <c:pt idx="333">
                  <c:v>0</c:v>
                </c:pt>
                <c:pt idx="334">
                  <c:v>2.8012586857071517E-3</c:v>
                </c:pt>
                <c:pt idx="335">
                  <c:v>2.3229651696023163E-2</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6.0859045052466513E-5</c:v>
                </c:pt>
                <c:pt idx="353">
                  <c:v>0</c:v>
                </c:pt>
                <c:pt idx="354">
                  <c:v>0</c:v>
                </c:pt>
                <c:pt idx="355">
                  <c:v>3.5245522802650454E-3</c:v>
                </c:pt>
                <c:pt idx="356">
                  <c:v>0</c:v>
                </c:pt>
                <c:pt idx="357">
                  <c:v>0</c:v>
                </c:pt>
                <c:pt idx="358">
                  <c:v>6.6674991814166126E-2</c:v>
                </c:pt>
                <c:pt idx="359">
                  <c:v>0</c:v>
                </c:pt>
                <c:pt idx="360">
                  <c:v>0</c:v>
                </c:pt>
                <c:pt idx="361">
                  <c:v>3.5687625165563952E-2</c:v>
                </c:pt>
                <c:pt idx="362">
                  <c:v>0</c:v>
                </c:pt>
                <c:pt idx="363">
                  <c:v>0</c:v>
                </c:pt>
                <c:pt idx="364">
                  <c:v>0.17658789583630044</c:v>
                </c:pt>
                <c:pt idx="365">
                  <c:v>2.5446873742395757E-5</c:v>
                </c:pt>
                <c:pt idx="366">
                  <c:v>0</c:v>
                </c:pt>
                <c:pt idx="367">
                  <c:v>1.133404593212933E-3</c:v>
                </c:pt>
                <c:pt idx="368">
                  <c:v>3.528693596359174E-5</c:v>
                </c:pt>
                <c:pt idx="369">
                  <c:v>6.0859045052466513E-5</c:v>
                </c:pt>
                <c:pt idx="370">
                  <c:v>0</c:v>
                </c:pt>
                <c:pt idx="371">
                  <c:v>0.11315778579281756</c:v>
                </c:pt>
                <c:pt idx="372">
                  <c:v>0</c:v>
                </c:pt>
                <c:pt idx="373">
                  <c:v>4.6377870444832305E-2</c:v>
                </c:pt>
                <c:pt idx="374">
                  <c:v>0</c:v>
                </c:pt>
                <c:pt idx="375">
                  <c:v>7.6250993840971185E-3</c:v>
                </c:pt>
                <c:pt idx="376">
                  <c:v>6.5346723055672379E-2</c:v>
                </c:pt>
                <c:pt idx="377">
                  <c:v>0</c:v>
                </c:pt>
                <c:pt idx="378">
                  <c:v>0</c:v>
                </c:pt>
                <c:pt idx="379">
                  <c:v>0</c:v>
                </c:pt>
                <c:pt idx="380">
                  <c:v>0</c:v>
                </c:pt>
                <c:pt idx="381">
                  <c:v>0</c:v>
                </c:pt>
                <c:pt idx="382">
                  <c:v>7.3579240557037684E-2</c:v>
                </c:pt>
                <c:pt idx="383">
                  <c:v>0</c:v>
                </c:pt>
                <c:pt idx="384">
                  <c:v>0</c:v>
                </c:pt>
                <c:pt idx="385">
                  <c:v>0</c:v>
                </c:pt>
                <c:pt idx="386">
                  <c:v>0</c:v>
                </c:pt>
                <c:pt idx="387">
                  <c:v>5.3175938280450238E-3</c:v>
                </c:pt>
                <c:pt idx="388">
                  <c:v>0</c:v>
                </c:pt>
                <c:pt idx="389">
                  <c:v>3.3334599090098895E-3</c:v>
                </c:pt>
                <c:pt idx="390">
                  <c:v>2.9752066922592268E-4</c:v>
                </c:pt>
                <c:pt idx="391">
                  <c:v>1.0430960728330112E-3</c:v>
                </c:pt>
                <c:pt idx="392">
                  <c:v>0</c:v>
                </c:pt>
                <c:pt idx="393">
                  <c:v>0.10578947813179872</c:v>
                </c:pt>
                <c:pt idx="394">
                  <c:v>0</c:v>
                </c:pt>
                <c:pt idx="395">
                  <c:v>0</c:v>
                </c:pt>
                <c:pt idx="396">
                  <c:v>4.7050314356446546E-5</c:v>
                </c:pt>
                <c:pt idx="397">
                  <c:v>0</c:v>
                </c:pt>
                <c:pt idx="398">
                  <c:v>0</c:v>
                </c:pt>
                <c:pt idx="399">
                  <c:v>0</c:v>
                </c:pt>
                <c:pt idx="400">
                  <c:v>3.8305440045201635E-4</c:v>
                </c:pt>
                <c:pt idx="401">
                  <c:v>0</c:v>
                </c:pt>
                <c:pt idx="402">
                  <c:v>0</c:v>
                </c:pt>
                <c:pt idx="403">
                  <c:v>0</c:v>
                </c:pt>
                <c:pt idx="404">
                  <c:v>0</c:v>
                </c:pt>
                <c:pt idx="405">
                  <c:v>8.6390814224520989E-7</c:v>
                </c:pt>
                <c:pt idx="406">
                  <c:v>0</c:v>
                </c:pt>
                <c:pt idx="407">
                  <c:v>0</c:v>
                </c:pt>
                <c:pt idx="408">
                  <c:v>2.8251958056028571E-2</c:v>
                </c:pt>
                <c:pt idx="409">
                  <c:v>0</c:v>
                </c:pt>
                <c:pt idx="410">
                  <c:v>0</c:v>
                </c:pt>
                <c:pt idx="411">
                  <c:v>0.14814348167527316</c:v>
                </c:pt>
                <c:pt idx="412">
                  <c:v>0</c:v>
                </c:pt>
                <c:pt idx="413">
                  <c:v>0</c:v>
                </c:pt>
                <c:pt idx="414">
                  <c:v>0</c:v>
                </c:pt>
                <c:pt idx="415">
                  <c:v>0</c:v>
                </c:pt>
                <c:pt idx="416">
                  <c:v>0</c:v>
                </c:pt>
                <c:pt idx="417">
                  <c:v>7.9424047311805912E-2</c:v>
                </c:pt>
                <c:pt idx="418">
                  <c:v>0</c:v>
                </c:pt>
                <c:pt idx="419">
                  <c:v>2.1270560849275675E-2</c:v>
                </c:pt>
                <c:pt idx="420">
                  <c:v>0</c:v>
                </c:pt>
                <c:pt idx="421">
                  <c:v>0.20278523036597587</c:v>
                </c:pt>
                <c:pt idx="422">
                  <c:v>1.8831542056544016E-2</c:v>
                </c:pt>
                <c:pt idx="423">
                  <c:v>1.6613186348809715E-3</c:v>
                </c:pt>
                <c:pt idx="424">
                  <c:v>0.32083202677760003</c:v>
                </c:pt>
                <c:pt idx="425">
                  <c:v>5.8437915405333786E-3</c:v>
                </c:pt>
                <c:pt idx="426">
                  <c:v>0</c:v>
                </c:pt>
                <c:pt idx="427">
                  <c:v>0</c:v>
                </c:pt>
                <c:pt idx="428">
                  <c:v>0</c:v>
                </c:pt>
                <c:pt idx="429">
                  <c:v>0</c:v>
                </c:pt>
                <c:pt idx="430">
                  <c:v>0</c:v>
                </c:pt>
                <c:pt idx="431">
                  <c:v>2.8981567482334985E-6</c:v>
                </c:pt>
                <c:pt idx="432">
                  <c:v>0</c:v>
                </c:pt>
                <c:pt idx="433">
                  <c:v>0</c:v>
                </c:pt>
                <c:pt idx="434">
                  <c:v>0</c:v>
                </c:pt>
                <c:pt idx="435">
                  <c:v>7.2857385820484111E-4</c:v>
                </c:pt>
                <c:pt idx="436">
                  <c:v>0</c:v>
                </c:pt>
                <c:pt idx="437">
                  <c:v>0.60162548829302276</c:v>
                </c:pt>
                <c:pt idx="438">
                  <c:v>0</c:v>
                </c:pt>
                <c:pt idx="439">
                  <c:v>2.5303399452709235E-2</c:v>
                </c:pt>
                <c:pt idx="440">
                  <c:v>4.8273678427949806E-4</c:v>
                </c:pt>
                <c:pt idx="441">
                  <c:v>0.11315778579281756</c:v>
                </c:pt>
                <c:pt idx="442">
                  <c:v>4.5882874013511545E-3</c:v>
                </c:pt>
                <c:pt idx="443">
                  <c:v>2.8981567482334985E-6</c:v>
                </c:pt>
                <c:pt idx="444">
                  <c:v>5.9757403946011705E-4</c:v>
                </c:pt>
                <c:pt idx="445">
                  <c:v>8.2455739929707228E-2</c:v>
                </c:pt>
                <c:pt idx="446">
                  <c:v>0</c:v>
                </c:pt>
                <c:pt idx="447">
                  <c:v>0</c:v>
                </c:pt>
                <c:pt idx="448">
                  <c:v>0</c:v>
                </c:pt>
                <c:pt idx="449">
                  <c:v>1.1051186982606139E-5</c:v>
                </c:pt>
                <c:pt idx="450">
                  <c:v>0</c:v>
                </c:pt>
                <c:pt idx="451">
                  <c:v>0</c:v>
                </c:pt>
                <c:pt idx="452">
                  <c:v>0</c:v>
                </c:pt>
                <c:pt idx="453">
                  <c:v>0</c:v>
                </c:pt>
                <c:pt idx="454">
                  <c:v>0</c:v>
                </c:pt>
                <c:pt idx="455">
                  <c:v>0</c:v>
                </c:pt>
                <c:pt idx="456">
                  <c:v>0</c:v>
                </c:pt>
                <c:pt idx="457">
                  <c:v>1.6583692859284696E-2</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6.2542629181475971E-6</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2.1270560849275675E-2</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1.6050742858327655E-2</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3.3858176813731717E-4</c:v>
                </c:pt>
                <c:pt idx="572">
                  <c:v>1.5451330691349336E-3</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8.6390814224520989E-7</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1.3900404253315733E-4</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1.133404593212933E-3</c:v>
                </c:pt>
                <c:pt idx="656">
                  <c:v>8.6390814224520989E-7</c:v>
                </c:pt>
                <c:pt idx="657">
                  <c:v>0.1112856851740263</c:v>
                </c:pt>
                <c:pt idx="658">
                  <c:v>7.6835639640680854E-5</c:v>
                </c:pt>
                <c:pt idx="659">
                  <c:v>2.1911038485869089E-2</c:v>
                </c:pt>
                <c:pt idx="660">
                  <c:v>0</c:v>
                </c:pt>
                <c:pt idx="661">
                  <c:v>0</c:v>
                </c:pt>
                <c:pt idx="662">
                  <c:v>4.360691559502217E-3</c:v>
                </c:pt>
                <c:pt idx="663">
                  <c:v>2.8981567482334985E-6</c:v>
                </c:pt>
                <c:pt idx="664">
                  <c:v>0</c:v>
                </c:pt>
                <c:pt idx="665">
                  <c:v>0</c:v>
                </c:pt>
                <c:pt idx="666">
                  <c:v>3.33375265812734E-8</c:v>
                </c:pt>
                <c:pt idx="667">
                  <c:v>0</c:v>
                </c:pt>
                <c:pt idx="668">
                  <c:v>7.2857385820484111E-4</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2.8251958056028571E-2</c:v>
                </c:pt>
                <c:pt idx="690">
                  <c:v>7.3063895641022206E-3</c:v>
                </c:pt>
                <c:pt idx="691">
                  <c:v>0</c:v>
                </c:pt>
                <c:pt idx="692">
                  <c:v>0</c:v>
                </c:pt>
                <c:pt idx="693">
                  <c:v>1.7408609251471745E-5</c:v>
                </c:pt>
                <c:pt idx="694">
                  <c:v>2.9022615101540875E-2</c:v>
                </c:pt>
                <c:pt idx="695">
                  <c:v>1.7830572743258658E-3</c:v>
                </c:pt>
                <c:pt idx="696">
                  <c:v>0</c:v>
                </c:pt>
                <c:pt idx="697">
                  <c:v>0</c:v>
                </c:pt>
                <c:pt idx="698">
                  <c:v>0</c:v>
                </c:pt>
                <c:pt idx="699">
                  <c:v>2.8012586857071517E-3</c:v>
                </c:pt>
                <c:pt idx="700">
                  <c:v>2.3229651696023163E-2</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6.0859045052466513E-5</c:v>
                </c:pt>
                <c:pt idx="718">
                  <c:v>0</c:v>
                </c:pt>
                <c:pt idx="719">
                  <c:v>0</c:v>
                </c:pt>
                <c:pt idx="720">
                  <c:v>3.5245522802650454E-3</c:v>
                </c:pt>
                <c:pt idx="721">
                  <c:v>0</c:v>
                </c:pt>
                <c:pt idx="722">
                  <c:v>0</c:v>
                </c:pt>
                <c:pt idx="723">
                  <c:v>6.6674991814166126E-2</c:v>
                </c:pt>
                <c:pt idx="724">
                  <c:v>0</c:v>
                </c:pt>
                <c:pt idx="725">
                  <c:v>0</c:v>
                </c:pt>
                <c:pt idx="726">
                  <c:v>3.5687625165563952E-2</c:v>
                </c:pt>
                <c:pt idx="727">
                  <c:v>0</c:v>
                </c:pt>
                <c:pt idx="728">
                  <c:v>0</c:v>
                </c:pt>
                <c:pt idx="729">
                  <c:v>0.17658789583630044</c:v>
                </c:pt>
                <c:pt idx="730">
                  <c:v>2.5446873742395757E-5</c:v>
                </c:pt>
                <c:pt idx="731">
                  <c:v>0</c:v>
                </c:pt>
                <c:pt idx="732">
                  <c:v>1.133404593212933E-3</c:v>
                </c:pt>
                <c:pt idx="733">
                  <c:v>3.528693596359174E-5</c:v>
                </c:pt>
                <c:pt idx="734">
                  <c:v>6.0859045052466513E-5</c:v>
                </c:pt>
                <c:pt idx="735">
                  <c:v>0</c:v>
                </c:pt>
              </c:numCache>
            </c:numRef>
          </c:yVal>
          <c:smooth val="0"/>
          <c:extLst>
            <c:ext xmlns:c16="http://schemas.microsoft.com/office/drawing/2014/chart" uri="{C3380CC4-5D6E-409C-BE32-E72D297353CC}">
              <c16:uniqueId val="{00000008-8249-6C41-93F6-3A015D5CBE74}"/>
            </c:ext>
          </c:extLst>
        </c:ser>
        <c:ser>
          <c:idx val="1"/>
          <c:order val="1"/>
          <c:tx>
            <c:strRef>
              <c:f>Escenarios!$E$5</c:f>
              <c:strCache>
                <c:ptCount val="1"/>
                <c:pt idx="0">
                  <c:v>Escenario 1</c:v>
                </c:pt>
              </c:strCache>
            </c:strRef>
          </c:tx>
          <c:spPr>
            <a:ln w="12700"/>
          </c:spPr>
          <c:marker>
            <c:symbol val="none"/>
          </c:marker>
          <c:xVal>
            <c:strRef>
              <c:f>Cálculos!$R:$R</c:f>
              <c:strCache>
                <c:ptCount val="736"/>
                <c:pt idx="2">
                  <c:v>Escenario 1</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Cálculos!$AD:$AD</c:f>
              <c:numCache>
                <c:formatCode>0.0000</c:formatCode>
                <c:ptCount val="1048576"/>
                <c:pt idx="4" formatCode="General">
                  <c:v>0</c:v>
                </c:pt>
                <c:pt idx="6">
                  <c:v>7.1196918298634351E-2</c:v>
                </c:pt>
                <c:pt idx="7">
                  <c:v>0</c:v>
                </c:pt>
                <c:pt idx="8">
                  <c:v>2.8319093338063765E-2</c:v>
                </c:pt>
                <c:pt idx="9">
                  <c:v>0</c:v>
                </c:pt>
                <c:pt idx="10">
                  <c:v>4.251893350725771E-3</c:v>
                </c:pt>
                <c:pt idx="11">
                  <c:v>4.0395218576724533E-2</c:v>
                </c:pt>
                <c:pt idx="12">
                  <c:v>0</c:v>
                </c:pt>
                <c:pt idx="13">
                  <c:v>0</c:v>
                </c:pt>
                <c:pt idx="14">
                  <c:v>0</c:v>
                </c:pt>
                <c:pt idx="15">
                  <c:v>0</c:v>
                </c:pt>
                <c:pt idx="16">
                  <c:v>0</c:v>
                </c:pt>
                <c:pt idx="17">
                  <c:v>4.5667078893401485E-2</c:v>
                </c:pt>
                <c:pt idx="18">
                  <c:v>0</c:v>
                </c:pt>
                <c:pt idx="19">
                  <c:v>0</c:v>
                </c:pt>
                <c:pt idx="20">
                  <c:v>0</c:v>
                </c:pt>
                <c:pt idx="21">
                  <c:v>0</c:v>
                </c:pt>
                <c:pt idx="22">
                  <c:v>2.8885062627959659E-3</c:v>
                </c:pt>
                <c:pt idx="23">
                  <c:v>0</c:v>
                </c:pt>
                <c:pt idx="24">
                  <c:v>1.7394674534864727E-3</c:v>
                </c:pt>
                <c:pt idx="25">
                  <c:v>1.0051220979594356E-4</c:v>
                </c:pt>
                <c:pt idx="26">
                  <c:v>4.7098146888198932E-4</c:v>
                </c:pt>
                <c:pt idx="27">
                  <c:v>0</c:v>
                </c:pt>
                <c:pt idx="28">
                  <c:v>6.6424573073752866E-2</c:v>
                </c:pt>
                <c:pt idx="29">
                  <c:v>0</c:v>
                </c:pt>
                <c:pt idx="30">
                  <c:v>0</c:v>
                </c:pt>
                <c:pt idx="31">
                  <c:v>4.4092257096449428E-6</c:v>
                </c:pt>
                <c:pt idx="32">
                  <c:v>0</c:v>
                </c:pt>
                <c:pt idx="33">
                  <c:v>0</c:v>
                </c:pt>
                <c:pt idx="34">
                  <c:v>0</c:v>
                </c:pt>
                <c:pt idx="35">
                  <c:v>1.3962608540177737E-4</c:v>
                </c:pt>
                <c:pt idx="36">
                  <c:v>0</c:v>
                </c:pt>
                <c:pt idx="37">
                  <c:v>0</c:v>
                </c:pt>
                <c:pt idx="38">
                  <c:v>0</c:v>
                </c:pt>
                <c:pt idx="39">
                  <c:v>0</c:v>
                </c:pt>
                <c:pt idx="40">
                  <c:v>0</c:v>
                </c:pt>
                <c:pt idx="41">
                  <c:v>0</c:v>
                </c:pt>
                <c:pt idx="42">
                  <c:v>0</c:v>
                </c:pt>
                <c:pt idx="43">
                  <c:v>1.6910505022283265E-2</c:v>
                </c:pt>
                <c:pt idx="44">
                  <c:v>0</c:v>
                </c:pt>
                <c:pt idx="45">
                  <c:v>0</c:v>
                </c:pt>
                <c:pt idx="46">
                  <c:v>9.3950852451909636E-2</c:v>
                </c:pt>
                <c:pt idx="47">
                  <c:v>0</c:v>
                </c:pt>
                <c:pt idx="48">
                  <c:v>0</c:v>
                </c:pt>
                <c:pt idx="49">
                  <c:v>0</c:v>
                </c:pt>
                <c:pt idx="50">
                  <c:v>0</c:v>
                </c:pt>
                <c:pt idx="51">
                  <c:v>0</c:v>
                </c:pt>
                <c:pt idx="52">
                  <c:v>4.9419222831457839E-2</c:v>
                </c:pt>
                <c:pt idx="53">
                  <c:v>0</c:v>
                </c:pt>
                <c:pt idx="54">
                  <c:v>1.256951400240248E-2</c:v>
                </c:pt>
                <c:pt idx="55">
                  <c:v>0</c:v>
                </c:pt>
                <c:pt idx="56">
                  <c:v>0.12973189726695103</c:v>
                </c:pt>
                <c:pt idx="57">
                  <c:v>1.1063125557082129E-2</c:v>
                </c:pt>
                <c:pt idx="58">
                  <c:v>8.0249530523880609E-4</c:v>
                </c:pt>
                <c:pt idx="59">
                  <c:v>0.20771987741899708</c:v>
                </c:pt>
                <c:pt idx="60">
                  <c:v>3.197343905415343E-3</c:v>
                </c:pt>
                <c:pt idx="61">
                  <c:v>0</c:v>
                </c:pt>
                <c:pt idx="62">
                  <c:v>0</c:v>
                </c:pt>
                <c:pt idx="63">
                  <c:v>0</c:v>
                </c:pt>
                <c:pt idx="64">
                  <c:v>0</c:v>
                </c:pt>
                <c:pt idx="65">
                  <c:v>0</c:v>
                </c:pt>
                <c:pt idx="66">
                  <c:v>0</c:v>
                </c:pt>
                <c:pt idx="67">
                  <c:v>0</c:v>
                </c:pt>
                <c:pt idx="68">
                  <c:v>0</c:v>
                </c:pt>
                <c:pt idx="69">
                  <c:v>0</c:v>
                </c:pt>
                <c:pt idx="70">
                  <c:v>3.0861557530082991E-4</c:v>
                </c:pt>
                <c:pt idx="71">
                  <c:v>0</c:v>
                </c:pt>
                <c:pt idx="72">
                  <c:v>0.39546683108686248</c:v>
                </c:pt>
                <c:pt idx="73">
                  <c:v>0</c:v>
                </c:pt>
                <c:pt idx="74">
                  <c:v>1.5072410759811939E-2</c:v>
                </c:pt>
                <c:pt idx="75">
                  <c:v>1.8690493992894999E-4</c:v>
                </c:pt>
                <c:pt idx="76">
                  <c:v>7.1196918298634351E-2</c:v>
                </c:pt>
                <c:pt idx="77">
                  <c:v>2.4629760570666496E-3</c:v>
                </c:pt>
                <c:pt idx="78">
                  <c:v>0</c:v>
                </c:pt>
                <c:pt idx="79">
                  <c:v>2.4301267576123722E-4</c:v>
                </c:pt>
                <c:pt idx="80">
                  <c:v>5.1368244776360587E-2</c:v>
                </c:pt>
                <c:pt idx="81">
                  <c:v>0</c:v>
                </c:pt>
                <c:pt idx="82">
                  <c:v>0</c:v>
                </c:pt>
                <c:pt idx="83">
                  <c:v>0</c:v>
                </c:pt>
                <c:pt idx="84">
                  <c:v>0</c:v>
                </c:pt>
                <c:pt idx="85">
                  <c:v>0</c:v>
                </c:pt>
                <c:pt idx="86">
                  <c:v>0</c:v>
                </c:pt>
                <c:pt idx="87">
                  <c:v>0</c:v>
                </c:pt>
                <c:pt idx="88">
                  <c:v>0</c:v>
                </c:pt>
                <c:pt idx="89">
                  <c:v>0</c:v>
                </c:pt>
                <c:pt idx="90">
                  <c:v>0</c:v>
                </c:pt>
                <c:pt idx="91">
                  <c:v>0</c:v>
                </c:pt>
                <c:pt idx="92">
                  <c:v>9.6806235046485827E-3</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1.256951400240248E-2</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9.3537602789071604E-3</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1.1908991406811357E-4</c:v>
                </c:pt>
                <c:pt idx="207">
                  <c:v>7.3928234057668281E-4</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3.4119395008317874E-5</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5.1855341222131236E-4</c:v>
                </c:pt>
                <c:pt idx="291">
                  <c:v>0</c:v>
                </c:pt>
                <c:pt idx="292">
                  <c:v>6.9983655375126505E-2</c:v>
                </c:pt>
                <c:pt idx="293">
                  <c:v>1.253863784396022E-5</c:v>
                </c:pt>
                <c:pt idx="294">
                  <c:v>1.2966060524415512E-2</c:v>
                </c:pt>
                <c:pt idx="295">
                  <c:v>0</c:v>
                </c:pt>
                <c:pt idx="296">
                  <c:v>0</c:v>
                </c:pt>
                <c:pt idx="297">
                  <c:v>2.3308595324808053E-3</c:v>
                </c:pt>
                <c:pt idx="298">
                  <c:v>0</c:v>
                </c:pt>
                <c:pt idx="299">
                  <c:v>0</c:v>
                </c:pt>
                <c:pt idx="300">
                  <c:v>0</c:v>
                </c:pt>
                <c:pt idx="301">
                  <c:v>0</c:v>
                </c:pt>
                <c:pt idx="302">
                  <c:v>0</c:v>
                </c:pt>
                <c:pt idx="303">
                  <c:v>3.0861557530082991E-4</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1.6910505022283265E-2</c:v>
                </c:pt>
                <c:pt idx="325">
                  <c:v>4.062314644520163E-3</c:v>
                </c:pt>
                <c:pt idx="326">
                  <c:v>0</c:v>
                </c:pt>
                <c:pt idx="327">
                  <c:v>0</c:v>
                </c:pt>
                <c:pt idx="328">
                  <c:v>6.8464020383774023E-9</c:v>
                </c:pt>
                <c:pt idx="329">
                  <c:v>1.7391925971778101E-2</c:v>
                </c:pt>
                <c:pt idx="330">
                  <c:v>8.6908883481181263E-4</c:v>
                </c:pt>
                <c:pt idx="331">
                  <c:v>0</c:v>
                </c:pt>
                <c:pt idx="332">
                  <c:v>0</c:v>
                </c:pt>
                <c:pt idx="333">
                  <c:v>0</c:v>
                </c:pt>
                <c:pt idx="334">
                  <c:v>1.4369685681925575E-3</c:v>
                </c:pt>
                <c:pt idx="335">
                  <c:v>1.3783642630494367E-2</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7.9015886264684151E-6</c:v>
                </c:pt>
                <c:pt idx="353">
                  <c:v>0</c:v>
                </c:pt>
                <c:pt idx="354">
                  <c:v>0</c:v>
                </c:pt>
                <c:pt idx="355">
                  <c:v>1.8487995276606679E-3</c:v>
                </c:pt>
                <c:pt idx="356">
                  <c:v>0</c:v>
                </c:pt>
                <c:pt idx="357">
                  <c:v>0</c:v>
                </c:pt>
                <c:pt idx="358">
                  <c:v>4.1244693678677523E-2</c:v>
                </c:pt>
                <c:pt idx="359">
                  <c:v>0</c:v>
                </c:pt>
                <c:pt idx="360">
                  <c:v>0</c:v>
                </c:pt>
                <c:pt idx="361">
                  <c:v>2.1570586974702918E-2</c:v>
                </c:pt>
                <c:pt idx="362">
                  <c:v>0</c:v>
                </c:pt>
                <c:pt idx="363">
                  <c:v>0</c:v>
                </c:pt>
                <c:pt idx="364">
                  <c:v>0.1125452819069368</c:v>
                </c:pt>
                <c:pt idx="365">
                  <c:v>5.4075032463428144E-7</c:v>
                </c:pt>
                <c:pt idx="366">
                  <c:v>0</c:v>
                </c:pt>
                <c:pt idx="367">
                  <c:v>5.1855341222131236E-4</c:v>
                </c:pt>
                <c:pt idx="368">
                  <c:v>1.9819888259382286E-6</c:v>
                </c:pt>
                <c:pt idx="369">
                  <c:v>7.9015886264684151E-6</c:v>
                </c:pt>
                <c:pt idx="370">
                  <c:v>0</c:v>
                </c:pt>
                <c:pt idx="371">
                  <c:v>7.1196918298634351E-2</c:v>
                </c:pt>
                <c:pt idx="372">
                  <c:v>0</c:v>
                </c:pt>
                <c:pt idx="373">
                  <c:v>2.8319093338063765E-2</c:v>
                </c:pt>
                <c:pt idx="374">
                  <c:v>0</c:v>
                </c:pt>
                <c:pt idx="375">
                  <c:v>4.251893350725771E-3</c:v>
                </c:pt>
                <c:pt idx="376">
                  <c:v>4.0395218576724533E-2</c:v>
                </c:pt>
                <c:pt idx="377">
                  <c:v>0</c:v>
                </c:pt>
                <c:pt idx="378">
                  <c:v>0</c:v>
                </c:pt>
                <c:pt idx="379">
                  <c:v>0</c:v>
                </c:pt>
                <c:pt idx="380">
                  <c:v>0</c:v>
                </c:pt>
                <c:pt idx="381">
                  <c:v>0</c:v>
                </c:pt>
                <c:pt idx="382">
                  <c:v>4.5667078893401485E-2</c:v>
                </c:pt>
                <c:pt idx="383">
                  <c:v>0</c:v>
                </c:pt>
                <c:pt idx="384">
                  <c:v>0</c:v>
                </c:pt>
                <c:pt idx="385">
                  <c:v>0</c:v>
                </c:pt>
                <c:pt idx="386">
                  <c:v>0</c:v>
                </c:pt>
                <c:pt idx="387">
                  <c:v>2.8885062627959659E-3</c:v>
                </c:pt>
                <c:pt idx="388">
                  <c:v>0</c:v>
                </c:pt>
                <c:pt idx="389">
                  <c:v>1.7394674534864727E-3</c:v>
                </c:pt>
                <c:pt idx="390">
                  <c:v>1.0051220979594356E-4</c:v>
                </c:pt>
                <c:pt idx="391">
                  <c:v>4.7098146888198932E-4</c:v>
                </c:pt>
                <c:pt idx="392">
                  <c:v>0</c:v>
                </c:pt>
                <c:pt idx="393">
                  <c:v>6.6424573073752866E-2</c:v>
                </c:pt>
                <c:pt idx="394">
                  <c:v>0</c:v>
                </c:pt>
                <c:pt idx="395">
                  <c:v>0</c:v>
                </c:pt>
                <c:pt idx="396">
                  <c:v>4.4092257096449428E-6</c:v>
                </c:pt>
                <c:pt idx="397">
                  <c:v>0</c:v>
                </c:pt>
                <c:pt idx="398">
                  <c:v>0</c:v>
                </c:pt>
                <c:pt idx="399">
                  <c:v>0</c:v>
                </c:pt>
                <c:pt idx="400">
                  <c:v>1.3962608540177737E-4</c:v>
                </c:pt>
                <c:pt idx="401">
                  <c:v>0</c:v>
                </c:pt>
                <c:pt idx="402">
                  <c:v>0</c:v>
                </c:pt>
                <c:pt idx="403">
                  <c:v>0</c:v>
                </c:pt>
                <c:pt idx="404">
                  <c:v>0</c:v>
                </c:pt>
                <c:pt idx="405">
                  <c:v>0</c:v>
                </c:pt>
                <c:pt idx="406">
                  <c:v>0</c:v>
                </c:pt>
                <c:pt idx="407">
                  <c:v>0</c:v>
                </c:pt>
                <c:pt idx="408">
                  <c:v>1.6910505022283265E-2</c:v>
                </c:pt>
                <c:pt idx="409">
                  <c:v>0</c:v>
                </c:pt>
                <c:pt idx="410">
                  <c:v>0</c:v>
                </c:pt>
                <c:pt idx="411">
                  <c:v>9.3950852451909636E-2</c:v>
                </c:pt>
                <c:pt idx="412">
                  <c:v>0</c:v>
                </c:pt>
                <c:pt idx="413">
                  <c:v>0</c:v>
                </c:pt>
                <c:pt idx="414">
                  <c:v>0</c:v>
                </c:pt>
                <c:pt idx="415">
                  <c:v>0</c:v>
                </c:pt>
                <c:pt idx="416">
                  <c:v>0</c:v>
                </c:pt>
                <c:pt idx="417">
                  <c:v>4.9419222831457839E-2</c:v>
                </c:pt>
                <c:pt idx="418">
                  <c:v>0</c:v>
                </c:pt>
                <c:pt idx="419">
                  <c:v>1.256951400240248E-2</c:v>
                </c:pt>
                <c:pt idx="420">
                  <c:v>0</c:v>
                </c:pt>
                <c:pt idx="421">
                  <c:v>0.12973189726695103</c:v>
                </c:pt>
                <c:pt idx="422">
                  <c:v>1.1063125557082129E-2</c:v>
                </c:pt>
                <c:pt idx="423">
                  <c:v>8.0249530523880609E-4</c:v>
                </c:pt>
                <c:pt idx="424">
                  <c:v>0.20771987741899708</c:v>
                </c:pt>
                <c:pt idx="425">
                  <c:v>3.197343905415343E-3</c:v>
                </c:pt>
                <c:pt idx="426">
                  <c:v>0</c:v>
                </c:pt>
                <c:pt idx="427">
                  <c:v>0</c:v>
                </c:pt>
                <c:pt idx="428">
                  <c:v>0</c:v>
                </c:pt>
                <c:pt idx="429">
                  <c:v>0</c:v>
                </c:pt>
                <c:pt idx="430">
                  <c:v>0</c:v>
                </c:pt>
                <c:pt idx="431">
                  <c:v>0</c:v>
                </c:pt>
                <c:pt idx="432">
                  <c:v>0</c:v>
                </c:pt>
                <c:pt idx="433">
                  <c:v>0</c:v>
                </c:pt>
                <c:pt idx="434">
                  <c:v>0</c:v>
                </c:pt>
                <c:pt idx="435">
                  <c:v>3.0861557530082991E-4</c:v>
                </c:pt>
                <c:pt idx="436">
                  <c:v>0</c:v>
                </c:pt>
                <c:pt idx="437">
                  <c:v>0.39546683108686248</c:v>
                </c:pt>
                <c:pt idx="438">
                  <c:v>0</c:v>
                </c:pt>
                <c:pt idx="439">
                  <c:v>1.5072410759811939E-2</c:v>
                </c:pt>
                <c:pt idx="440">
                  <c:v>1.8690493992894999E-4</c:v>
                </c:pt>
                <c:pt idx="441">
                  <c:v>7.1196918298634351E-2</c:v>
                </c:pt>
                <c:pt idx="442">
                  <c:v>2.4629760570666496E-3</c:v>
                </c:pt>
                <c:pt idx="443">
                  <c:v>0</c:v>
                </c:pt>
                <c:pt idx="444">
                  <c:v>2.4301267576123722E-4</c:v>
                </c:pt>
                <c:pt idx="445">
                  <c:v>5.1368244776360587E-2</c:v>
                </c:pt>
                <c:pt idx="446">
                  <c:v>0</c:v>
                </c:pt>
                <c:pt idx="447">
                  <c:v>0</c:v>
                </c:pt>
                <c:pt idx="448">
                  <c:v>0</c:v>
                </c:pt>
                <c:pt idx="449">
                  <c:v>0</c:v>
                </c:pt>
                <c:pt idx="450">
                  <c:v>0</c:v>
                </c:pt>
                <c:pt idx="451">
                  <c:v>0</c:v>
                </c:pt>
                <c:pt idx="452">
                  <c:v>0</c:v>
                </c:pt>
                <c:pt idx="453">
                  <c:v>0</c:v>
                </c:pt>
                <c:pt idx="454">
                  <c:v>0</c:v>
                </c:pt>
                <c:pt idx="455">
                  <c:v>0</c:v>
                </c:pt>
                <c:pt idx="456">
                  <c:v>0</c:v>
                </c:pt>
                <c:pt idx="457">
                  <c:v>9.6806235046485827E-3</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1.256951400240248E-2</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9.3537602789071604E-3</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1.1908991406811357E-4</c:v>
                </c:pt>
                <c:pt idx="572">
                  <c:v>7.3928234057668281E-4</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3.4119395008317874E-5</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5.1855341222131236E-4</c:v>
                </c:pt>
                <c:pt idx="656">
                  <c:v>0</c:v>
                </c:pt>
                <c:pt idx="657">
                  <c:v>6.9983655375126505E-2</c:v>
                </c:pt>
                <c:pt idx="658">
                  <c:v>1.253863784396022E-5</c:v>
                </c:pt>
                <c:pt idx="659">
                  <c:v>1.2966060524415512E-2</c:v>
                </c:pt>
                <c:pt idx="660">
                  <c:v>0</c:v>
                </c:pt>
                <c:pt idx="661">
                  <c:v>0</c:v>
                </c:pt>
                <c:pt idx="662">
                  <c:v>2.3308595324808053E-3</c:v>
                </c:pt>
                <c:pt idx="663">
                  <c:v>0</c:v>
                </c:pt>
                <c:pt idx="664">
                  <c:v>0</c:v>
                </c:pt>
                <c:pt idx="665">
                  <c:v>0</c:v>
                </c:pt>
                <c:pt idx="666">
                  <c:v>0</c:v>
                </c:pt>
                <c:pt idx="667">
                  <c:v>0</c:v>
                </c:pt>
                <c:pt idx="668">
                  <c:v>3.0861557530082991E-4</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1.6910505022283265E-2</c:v>
                </c:pt>
                <c:pt idx="690">
                  <c:v>4.062314644520163E-3</c:v>
                </c:pt>
                <c:pt idx="691">
                  <c:v>0</c:v>
                </c:pt>
                <c:pt idx="692">
                  <c:v>0</c:v>
                </c:pt>
                <c:pt idx="693">
                  <c:v>6.8464020383774023E-9</c:v>
                </c:pt>
                <c:pt idx="694">
                  <c:v>1.7391925971778101E-2</c:v>
                </c:pt>
                <c:pt idx="695">
                  <c:v>8.6908883481181263E-4</c:v>
                </c:pt>
                <c:pt idx="696">
                  <c:v>0</c:v>
                </c:pt>
                <c:pt idx="697">
                  <c:v>0</c:v>
                </c:pt>
                <c:pt idx="698">
                  <c:v>0</c:v>
                </c:pt>
                <c:pt idx="699">
                  <c:v>1.4369685681925575E-3</c:v>
                </c:pt>
                <c:pt idx="700">
                  <c:v>1.3783642630494367E-2</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7.9015886264684151E-6</c:v>
                </c:pt>
                <c:pt idx="718">
                  <c:v>0</c:v>
                </c:pt>
                <c:pt idx="719">
                  <c:v>0</c:v>
                </c:pt>
                <c:pt idx="720">
                  <c:v>1.8487995276606679E-3</c:v>
                </c:pt>
                <c:pt idx="721">
                  <c:v>0</c:v>
                </c:pt>
                <c:pt idx="722">
                  <c:v>0</c:v>
                </c:pt>
                <c:pt idx="723">
                  <c:v>4.1244693678677523E-2</c:v>
                </c:pt>
                <c:pt idx="724">
                  <c:v>0</c:v>
                </c:pt>
                <c:pt idx="725">
                  <c:v>0</c:v>
                </c:pt>
                <c:pt idx="726">
                  <c:v>2.1570586974702918E-2</c:v>
                </c:pt>
                <c:pt idx="727">
                  <c:v>0</c:v>
                </c:pt>
                <c:pt idx="728">
                  <c:v>0</c:v>
                </c:pt>
                <c:pt idx="729">
                  <c:v>0.1125452819069368</c:v>
                </c:pt>
                <c:pt idx="730">
                  <c:v>5.4075032463428144E-7</c:v>
                </c:pt>
                <c:pt idx="731">
                  <c:v>0</c:v>
                </c:pt>
                <c:pt idx="732">
                  <c:v>5.1855341222131236E-4</c:v>
                </c:pt>
                <c:pt idx="733">
                  <c:v>1.9819888259382286E-6</c:v>
                </c:pt>
                <c:pt idx="734">
                  <c:v>7.9015886264684151E-6</c:v>
                </c:pt>
                <c:pt idx="735">
                  <c:v>0</c:v>
                </c:pt>
              </c:numCache>
            </c:numRef>
          </c:yVal>
          <c:smooth val="0"/>
          <c:extLst>
            <c:ext xmlns:c16="http://schemas.microsoft.com/office/drawing/2014/chart" uri="{C3380CC4-5D6E-409C-BE32-E72D297353CC}">
              <c16:uniqueId val="{00000009-8249-6C41-93F6-3A015D5CBE74}"/>
            </c:ext>
          </c:extLst>
        </c:ser>
        <c:ser>
          <c:idx val="2"/>
          <c:order val="2"/>
          <c:tx>
            <c:strRef>
              <c:f>Escenarios!$F$5</c:f>
              <c:strCache>
                <c:ptCount val="1"/>
                <c:pt idx="0">
                  <c:v>Escenario 2</c:v>
                </c:pt>
              </c:strCache>
            </c:strRef>
          </c:tx>
          <c:spPr>
            <a:ln w="12700">
              <a:solidFill>
                <a:schemeClr val="accent6"/>
              </a:solidFill>
            </a:ln>
          </c:spPr>
          <c:marker>
            <c:symbol val="none"/>
          </c:marker>
          <c:xVal>
            <c:strRef>
              <c:f>Cálculos!$AG:$AG</c:f>
              <c:strCache>
                <c:ptCount val="736"/>
                <c:pt idx="2">
                  <c:v>Escenario 2</c:v>
                </c:pt>
                <c:pt idx="4">
                  <c:v>Día</c:v>
                </c:pt>
                <c:pt idx="5">
                  <c:v>0</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pt idx="53">
                  <c:v>48</c:v>
                </c:pt>
                <c:pt idx="54">
                  <c:v>49</c:v>
                </c:pt>
                <c:pt idx="55">
                  <c:v>50</c:v>
                </c:pt>
                <c:pt idx="56">
                  <c:v>51</c:v>
                </c:pt>
                <c:pt idx="57">
                  <c:v>52</c:v>
                </c:pt>
                <c:pt idx="58">
                  <c:v>53</c:v>
                </c:pt>
                <c:pt idx="59">
                  <c:v>54</c:v>
                </c:pt>
                <c:pt idx="60">
                  <c:v>55</c:v>
                </c:pt>
                <c:pt idx="61">
                  <c:v>56</c:v>
                </c:pt>
                <c:pt idx="62">
                  <c:v>57</c:v>
                </c:pt>
                <c:pt idx="63">
                  <c:v>58</c:v>
                </c:pt>
                <c:pt idx="64">
                  <c:v>59</c:v>
                </c:pt>
                <c:pt idx="65">
                  <c:v>60</c:v>
                </c:pt>
                <c:pt idx="66">
                  <c:v>61</c:v>
                </c:pt>
                <c:pt idx="67">
                  <c:v>62</c:v>
                </c:pt>
                <c:pt idx="68">
                  <c:v>63</c:v>
                </c:pt>
                <c:pt idx="69">
                  <c:v>64</c:v>
                </c:pt>
                <c:pt idx="70">
                  <c:v>65</c:v>
                </c:pt>
                <c:pt idx="71">
                  <c:v>66</c:v>
                </c:pt>
                <c:pt idx="72">
                  <c:v>67</c:v>
                </c:pt>
                <c:pt idx="73">
                  <c:v>68</c:v>
                </c:pt>
                <c:pt idx="74">
                  <c:v>69</c:v>
                </c:pt>
                <c:pt idx="75">
                  <c:v>70</c:v>
                </c:pt>
                <c:pt idx="76">
                  <c:v>71</c:v>
                </c:pt>
                <c:pt idx="77">
                  <c:v>72</c:v>
                </c:pt>
                <c:pt idx="78">
                  <c:v>73</c:v>
                </c:pt>
                <c:pt idx="79">
                  <c:v>74</c:v>
                </c:pt>
                <c:pt idx="80">
                  <c:v>75</c:v>
                </c:pt>
                <c:pt idx="81">
                  <c:v>76</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92</c:v>
                </c:pt>
                <c:pt idx="98">
                  <c:v>93</c:v>
                </c:pt>
                <c:pt idx="99">
                  <c:v>94</c:v>
                </c:pt>
                <c:pt idx="100">
                  <c:v>95</c:v>
                </c:pt>
                <c:pt idx="101">
                  <c:v>96</c:v>
                </c:pt>
                <c:pt idx="102">
                  <c:v>97</c:v>
                </c:pt>
                <c:pt idx="103">
                  <c:v>98</c:v>
                </c:pt>
                <c:pt idx="104">
                  <c:v>99</c:v>
                </c:pt>
                <c:pt idx="105">
                  <c:v>100</c:v>
                </c:pt>
                <c:pt idx="106">
                  <c:v>101</c:v>
                </c:pt>
                <c:pt idx="107">
                  <c:v>102</c:v>
                </c:pt>
                <c:pt idx="108">
                  <c:v>103</c:v>
                </c:pt>
                <c:pt idx="109">
                  <c:v>104</c:v>
                </c:pt>
                <c:pt idx="110">
                  <c:v>105</c:v>
                </c:pt>
                <c:pt idx="111">
                  <c:v>106</c:v>
                </c:pt>
                <c:pt idx="112">
                  <c:v>107</c:v>
                </c:pt>
                <c:pt idx="113">
                  <c:v>108</c:v>
                </c:pt>
                <c:pt idx="114">
                  <c:v>109</c:v>
                </c:pt>
                <c:pt idx="115">
                  <c:v>110</c:v>
                </c:pt>
                <c:pt idx="116">
                  <c:v>111</c:v>
                </c:pt>
                <c:pt idx="117">
                  <c:v>112</c:v>
                </c:pt>
                <c:pt idx="118">
                  <c:v>113</c:v>
                </c:pt>
                <c:pt idx="119">
                  <c:v>114</c:v>
                </c:pt>
                <c:pt idx="120">
                  <c:v>115</c:v>
                </c:pt>
                <c:pt idx="121">
                  <c:v>116</c:v>
                </c:pt>
                <c:pt idx="122">
                  <c:v>117</c:v>
                </c:pt>
                <c:pt idx="123">
                  <c:v>118</c:v>
                </c:pt>
                <c:pt idx="124">
                  <c:v>119</c:v>
                </c:pt>
                <c:pt idx="125">
                  <c:v>120</c:v>
                </c:pt>
                <c:pt idx="126">
                  <c:v>121</c:v>
                </c:pt>
                <c:pt idx="127">
                  <c:v>122</c:v>
                </c:pt>
                <c:pt idx="128">
                  <c:v>123</c:v>
                </c:pt>
                <c:pt idx="129">
                  <c:v>124</c:v>
                </c:pt>
                <c:pt idx="130">
                  <c:v>125</c:v>
                </c:pt>
                <c:pt idx="131">
                  <c:v>126</c:v>
                </c:pt>
                <c:pt idx="132">
                  <c:v>127</c:v>
                </c:pt>
                <c:pt idx="133">
                  <c:v>128</c:v>
                </c:pt>
                <c:pt idx="134">
                  <c:v>129</c:v>
                </c:pt>
                <c:pt idx="135">
                  <c:v>130</c:v>
                </c:pt>
                <c:pt idx="136">
                  <c:v>131</c:v>
                </c:pt>
                <c:pt idx="137">
                  <c:v>132</c:v>
                </c:pt>
                <c:pt idx="138">
                  <c:v>133</c:v>
                </c:pt>
                <c:pt idx="139">
                  <c:v>134</c:v>
                </c:pt>
                <c:pt idx="140">
                  <c:v>135</c:v>
                </c:pt>
                <c:pt idx="141">
                  <c:v>136</c:v>
                </c:pt>
                <c:pt idx="142">
                  <c:v>137</c:v>
                </c:pt>
                <c:pt idx="143">
                  <c:v>138</c:v>
                </c:pt>
                <c:pt idx="144">
                  <c:v>139</c:v>
                </c:pt>
                <c:pt idx="145">
                  <c:v>140</c:v>
                </c:pt>
                <c:pt idx="146">
                  <c:v>141</c:v>
                </c:pt>
                <c:pt idx="147">
                  <c:v>142</c:v>
                </c:pt>
                <c:pt idx="148">
                  <c:v>143</c:v>
                </c:pt>
                <c:pt idx="149">
                  <c:v>144</c:v>
                </c:pt>
                <c:pt idx="150">
                  <c:v>145</c:v>
                </c:pt>
                <c:pt idx="151">
                  <c:v>146</c:v>
                </c:pt>
                <c:pt idx="152">
                  <c:v>147</c:v>
                </c:pt>
                <c:pt idx="153">
                  <c:v>148</c:v>
                </c:pt>
                <c:pt idx="154">
                  <c:v>149</c:v>
                </c:pt>
                <c:pt idx="155">
                  <c:v>150</c:v>
                </c:pt>
                <c:pt idx="156">
                  <c:v>151</c:v>
                </c:pt>
                <c:pt idx="157">
                  <c:v>152</c:v>
                </c:pt>
                <c:pt idx="158">
                  <c:v>153</c:v>
                </c:pt>
                <c:pt idx="159">
                  <c:v>154</c:v>
                </c:pt>
                <c:pt idx="160">
                  <c:v>155</c:v>
                </c:pt>
                <c:pt idx="161">
                  <c:v>156</c:v>
                </c:pt>
                <c:pt idx="162">
                  <c:v>157</c:v>
                </c:pt>
                <c:pt idx="163">
                  <c:v>158</c:v>
                </c:pt>
                <c:pt idx="164">
                  <c:v>159</c:v>
                </c:pt>
                <c:pt idx="165">
                  <c:v>160</c:v>
                </c:pt>
                <c:pt idx="166">
                  <c:v>161</c:v>
                </c:pt>
                <c:pt idx="167">
                  <c:v>162</c:v>
                </c:pt>
                <c:pt idx="168">
                  <c:v>163</c:v>
                </c:pt>
                <c:pt idx="169">
                  <c:v>164</c:v>
                </c:pt>
                <c:pt idx="170">
                  <c:v>165</c:v>
                </c:pt>
                <c:pt idx="171">
                  <c:v>166</c:v>
                </c:pt>
                <c:pt idx="172">
                  <c:v>167</c:v>
                </c:pt>
                <c:pt idx="173">
                  <c:v>168</c:v>
                </c:pt>
                <c:pt idx="174">
                  <c:v>169</c:v>
                </c:pt>
                <c:pt idx="175">
                  <c:v>170</c:v>
                </c:pt>
                <c:pt idx="176">
                  <c:v>171</c:v>
                </c:pt>
                <c:pt idx="177">
                  <c:v>172</c:v>
                </c:pt>
                <c:pt idx="178">
                  <c:v>173</c:v>
                </c:pt>
                <c:pt idx="179">
                  <c:v>174</c:v>
                </c:pt>
                <c:pt idx="180">
                  <c:v>175</c:v>
                </c:pt>
                <c:pt idx="181">
                  <c:v>176</c:v>
                </c:pt>
                <c:pt idx="182">
                  <c:v>177</c:v>
                </c:pt>
                <c:pt idx="183">
                  <c:v>178</c:v>
                </c:pt>
                <c:pt idx="184">
                  <c:v>179</c:v>
                </c:pt>
                <c:pt idx="185">
                  <c:v>180</c:v>
                </c:pt>
                <c:pt idx="186">
                  <c:v>181</c:v>
                </c:pt>
                <c:pt idx="187">
                  <c:v>182</c:v>
                </c:pt>
                <c:pt idx="188">
                  <c:v>183</c:v>
                </c:pt>
                <c:pt idx="189">
                  <c:v>184</c:v>
                </c:pt>
                <c:pt idx="190">
                  <c:v>185</c:v>
                </c:pt>
                <c:pt idx="191">
                  <c:v>186</c:v>
                </c:pt>
                <c:pt idx="192">
                  <c:v>187</c:v>
                </c:pt>
                <c:pt idx="193">
                  <c:v>188</c:v>
                </c:pt>
                <c:pt idx="194">
                  <c:v>189</c:v>
                </c:pt>
                <c:pt idx="195">
                  <c:v>190</c:v>
                </c:pt>
                <c:pt idx="196">
                  <c:v>191</c:v>
                </c:pt>
                <c:pt idx="197">
                  <c:v>192</c:v>
                </c:pt>
                <c:pt idx="198">
                  <c:v>193</c:v>
                </c:pt>
                <c:pt idx="199">
                  <c:v>194</c:v>
                </c:pt>
                <c:pt idx="200">
                  <c:v>195</c:v>
                </c:pt>
                <c:pt idx="201">
                  <c:v>196</c:v>
                </c:pt>
                <c:pt idx="202">
                  <c:v>197</c:v>
                </c:pt>
                <c:pt idx="203">
                  <c:v>198</c:v>
                </c:pt>
                <c:pt idx="204">
                  <c:v>199</c:v>
                </c:pt>
                <c:pt idx="205">
                  <c:v>200</c:v>
                </c:pt>
                <c:pt idx="206">
                  <c:v>201</c:v>
                </c:pt>
                <c:pt idx="207">
                  <c:v>202</c:v>
                </c:pt>
                <c:pt idx="208">
                  <c:v>203</c:v>
                </c:pt>
                <c:pt idx="209">
                  <c:v>204</c:v>
                </c:pt>
                <c:pt idx="210">
                  <c:v>205</c:v>
                </c:pt>
                <c:pt idx="211">
                  <c:v>206</c:v>
                </c:pt>
                <c:pt idx="212">
                  <c:v>207</c:v>
                </c:pt>
                <c:pt idx="213">
                  <c:v>208</c:v>
                </c:pt>
                <c:pt idx="214">
                  <c:v>209</c:v>
                </c:pt>
                <c:pt idx="215">
                  <c:v>210</c:v>
                </c:pt>
                <c:pt idx="216">
                  <c:v>211</c:v>
                </c:pt>
                <c:pt idx="217">
                  <c:v>212</c:v>
                </c:pt>
                <c:pt idx="218">
                  <c:v>213</c:v>
                </c:pt>
                <c:pt idx="219">
                  <c:v>214</c:v>
                </c:pt>
                <c:pt idx="220">
                  <c:v>215</c:v>
                </c:pt>
                <c:pt idx="221">
                  <c:v>216</c:v>
                </c:pt>
                <c:pt idx="222">
                  <c:v>217</c:v>
                </c:pt>
                <c:pt idx="223">
                  <c:v>218</c:v>
                </c:pt>
                <c:pt idx="224">
                  <c:v>219</c:v>
                </c:pt>
                <c:pt idx="225">
                  <c:v>220</c:v>
                </c:pt>
                <c:pt idx="226">
                  <c:v>221</c:v>
                </c:pt>
                <c:pt idx="227">
                  <c:v>222</c:v>
                </c:pt>
                <c:pt idx="228">
                  <c:v>223</c:v>
                </c:pt>
                <c:pt idx="229">
                  <c:v>224</c:v>
                </c:pt>
                <c:pt idx="230">
                  <c:v>225</c:v>
                </c:pt>
                <c:pt idx="231">
                  <c:v>226</c:v>
                </c:pt>
                <c:pt idx="232">
                  <c:v>227</c:v>
                </c:pt>
                <c:pt idx="233">
                  <c:v>228</c:v>
                </c:pt>
                <c:pt idx="234">
                  <c:v>229</c:v>
                </c:pt>
                <c:pt idx="235">
                  <c:v>230</c:v>
                </c:pt>
                <c:pt idx="236">
                  <c:v>231</c:v>
                </c:pt>
                <c:pt idx="237">
                  <c:v>232</c:v>
                </c:pt>
                <c:pt idx="238">
                  <c:v>233</c:v>
                </c:pt>
                <c:pt idx="239">
                  <c:v>234</c:v>
                </c:pt>
                <c:pt idx="240">
                  <c:v>235</c:v>
                </c:pt>
                <c:pt idx="241">
                  <c:v>236</c:v>
                </c:pt>
                <c:pt idx="242">
                  <c:v>237</c:v>
                </c:pt>
                <c:pt idx="243">
                  <c:v>238</c:v>
                </c:pt>
                <c:pt idx="244">
                  <c:v>239</c:v>
                </c:pt>
                <c:pt idx="245">
                  <c:v>240</c:v>
                </c:pt>
                <c:pt idx="246">
                  <c:v>241</c:v>
                </c:pt>
                <c:pt idx="247">
                  <c:v>242</c:v>
                </c:pt>
                <c:pt idx="248">
                  <c:v>243</c:v>
                </c:pt>
                <c:pt idx="249">
                  <c:v>244</c:v>
                </c:pt>
                <c:pt idx="250">
                  <c:v>245</c:v>
                </c:pt>
                <c:pt idx="251">
                  <c:v>246</c:v>
                </c:pt>
                <c:pt idx="252">
                  <c:v>247</c:v>
                </c:pt>
                <c:pt idx="253">
                  <c:v>248</c:v>
                </c:pt>
                <c:pt idx="254">
                  <c:v>249</c:v>
                </c:pt>
                <c:pt idx="255">
                  <c:v>250</c:v>
                </c:pt>
                <c:pt idx="256">
                  <c:v>251</c:v>
                </c:pt>
                <c:pt idx="257">
                  <c:v>252</c:v>
                </c:pt>
                <c:pt idx="258">
                  <c:v>253</c:v>
                </c:pt>
                <c:pt idx="259">
                  <c:v>254</c:v>
                </c:pt>
                <c:pt idx="260">
                  <c:v>255</c:v>
                </c:pt>
                <c:pt idx="261">
                  <c:v>256</c:v>
                </c:pt>
                <c:pt idx="262">
                  <c:v>257</c:v>
                </c:pt>
                <c:pt idx="263">
                  <c:v>258</c:v>
                </c:pt>
                <c:pt idx="264">
                  <c:v>259</c:v>
                </c:pt>
                <c:pt idx="265">
                  <c:v>260</c:v>
                </c:pt>
                <c:pt idx="266">
                  <c:v>261</c:v>
                </c:pt>
                <c:pt idx="267">
                  <c:v>262</c:v>
                </c:pt>
                <c:pt idx="268">
                  <c:v>263</c:v>
                </c:pt>
                <c:pt idx="269">
                  <c:v>264</c:v>
                </c:pt>
                <c:pt idx="270">
                  <c:v>265</c:v>
                </c:pt>
                <c:pt idx="271">
                  <c:v>266</c:v>
                </c:pt>
                <c:pt idx="272">
                  <c:v>267</c:v>
                </c:pt>
                <c:pt idx="273">
                  <c:v>268</c:v>
                </c:pt>
                <c:pt idx="274">
                  <c:v>269</c:v>
                </c:pt>
                <c:pt idx="275">
                  <c:v>270</c:v>
                </c:pt>
                <c:pt idx="276">
                  <c:v>271</c:v>
                </c:pt>
                <c:pt idx="277">
                  <c:v>272</c:v>
                </c:pt>
                <c:pt idx="278">
                  <c:v>273</c:v>
                </c:pt>
                <c:pt idx="279">
                  <c:v>274</c:v>
                </c:pt>
                <c:pt idx="280">
                  <c:v>275</c:v>
                </c:pt>
                <c:pt idx="281">
                  <c:v>276</c:v>
                </c:pt>
                <c:pt idx="282">
                  <c:v>277</c:v>
                </c:pt>
                <c:pt idx="283">
                  <c:v>278</c:v>
                </c:pt>
                <c:pt idx="284">
                  <c:v>279</c:v>
                </c:pt>
                <c:pt idx="285">
                  <c:v>280</c:v>
                </c:pt>
                <c:pt idx="286">
                  <c:v>281</c:v>
                </c:pt>
                <c:pt idx="287">
                  <c:v>282</c:v>
                </c:pt>
                <c:pt idx="288">
                  <c:v>283</c:v>
                </c:pt>
                <c:pt idx="289">
                  <c:v>284</c:v>
                </c:pt>
                <c:pt idx="290">
                  <c:v>285</c:v>
                </c:pt>
                <c:pt idx="291">
                  <c:v>286</c:v>
                </c:pt>
                <c:pt idx="292">
                  <c:v>287</c:v>
                </c:pt>
                <c:pt idx="293">
                  <c:v>288</c:v>
                </c:pt>
                <c:pt idx="294">
                  <c:v>289</c:v>
                </c:pt>
                <c:pt idx="295">
                  <c:v>290</c:v>
                </c:pt>
                <c:pt idx="296">
                  <c:v>291</c:v>
                </c:pt>
                <c:pt idx="297">
                  <c:v>292</c:v>
                </c:pt>
                <c:pt idx="298">
                  <c:v>293</c:v>
                </c:pt>
                <c:pt idx="299">
                  <c:v>294</c:v>
                </c:pt>
                <c:pt idx="300">
                  <c:v>295</c:v>
                </c:pt>
                <c:pt idx="301">
                  <c:v>296</c:v>
                </c:pt>
                <c:pt idx="302">
                  <c:v>297</c:v>
                </c:pt>
                <c:pt idx="303">
                  <c:v>298</c:v>
                </c:pt>
                <c:pt idx="304">
                  <c:v>299</c:v>
                </c:pt>
                <c:pt idx="305">
                  <c:v>300</c:v>
                </c:pt>
                <c:pt idx="306">
                  <c:v>301</c:v>
                </c:pt>
                <c:pt idx="307">
                  <c:v>302</c:v>
                </c:pt>
                <c:pt idx="308">
                  <c:v>303</c:v>
                </c:pt>
                <c:pt idx="309">
                  <c:v>304</c:v>
                </c:pt>
                <c:pt idx="310">
                  <c:v>305</c:v>
                </c:pt>
                <c:pt idx="311">
                  <c:v>306</c:v>
                </c:pt>
                <c:pt idx="312">
                  <c:v>307</c:v>
                </c:pt>
                <c:pt idx="313">
                  <c:v>308</c:v>
                </c:pt>
                <c:pt idx="314">
                  <c:v>309</c:v>
                </c:pt>
                <c:pt idx="315">
                  <c:v>310</c:v>
                </c:pt>
                <c:pt idx="316">
                  <c:v>311</c:v>
                </c:pt>
                <c:pt idx="317">
                  <c:v>312</c:v>
                </c:pt>
                <c:pt idx="318">
                  <c:v>313</c:v>
                </c:pt>
                <c:pt idx="319">
                  <c:v>314</c:v>
                </c:pt>
                <c:pt idx="320">
                  <c:v>315</c:v>
                </c:pt>
                <c:pt idx="321">
                  <c:v>316</c:v>
                </c:pt>
                <c:pt idx="322">
                  <c:v>317</c:v>
                </c:pt>
                <c:pt idx="323">
                  <c:v>318</c:v>
                </c:pt>
                <c:pt idx="324">
                  <c:v>319</c:v>
                </c:pt>
                <c:pt idx="325">
                  <c:v>320</c:v>
                </c:pt>
                <c:pt idx="326">
                  <c:v>321</c:v>
                </c:pt>
                <c:pt idx="327">
                  <c:v>322</c:v>
                </c:pt>
                <c:pt idx="328">
                  <c:v>323</c:v>
                </c:pt>
                <c:pt idx="329">
                  <c:v>324</c:v>
                </c:pt>
                <c:pt idx="330">
                  <c:v>325</c:v>
                </c:pt>
                <c:pt idx="331">
                  <c:v>326</c:v>
                </c:pt>
                <c:pt idx="332">
                  <c:v>327</c:v>
                </c:pt>
                <c:pt idx="333">
                  <c:v>328</c:v>
                </c:pt>
                <c:pt idx="334">
                  <c:v>329</c:v>
                </c:pt>
                <c:pt idx="335">
                  <c:v>330</c:v>
                </c:pt>
                <c:pt idx="336">
                  <c:v>331</c:v>
                </c:pt>
                <c:pt idx="337">
                  <c:v>332</c:v>
                </c:pt>
                <c:pt idx="338">
                  <c:v>333</c:v>
                </c:pt>
                <c:pt idx="339">
                  <c:v>334</c:v>
                </c:pt>
                <c:pt idx="340">
                  <c:v>335</c:v>
                </c:pt>
                <c:pt idx="341">
                  <c:v>336</c:v>
                </c:pt>
                <c:pt idx="342">
                  <c:v>337</c:v>
                </c:pt>
                <c:pt idx="343">
                  <c:v>338</c:v>
                </c:pt>
                <c:pt idx="344">
                  <c:v>339</c:v>
                </c:pt>
                <c:pt idx="345">
                  <c:v>340</c:v>
                </c:pt>
                <c:pt idx="346">
                  <c:v>341</c:v>
                </c:pt>
                <c:pt idx="347">
                  <c:v>342</c:v>
                </c:pt>
                <c:pt idx="348">
                  <c:v>343</c:v>
                </c:pt>
                <c:pt idx="349">
                  <c:v>344</c:v>
                </c:pt>
                <c:pt idx="350">
                  <c:v>345</c:v>
                </c:pt>
                <c:pt idx="351">
                  <c:v>346</c:v>
                </c:pt>
                <c:pt idx="352">
                  <c:v>347</c:v>
                </c:pt>
                <c:pt idx="353">
                  <c:v>348</c:v>
                </c:pt>
                <c:pt idx="354">
                  <c:v>349</c:v>
                </c:pt>
                <c:pt idx="355">
                  <c:v>350</c:v>
                </c:pt>
                <c:pt idx="356">
                  <c:v>351</c:v>
                </c:pt>
                <c:pt idx="357">
                  <c:v>352</c:v>
                </c:pt>
                <c:pt idx="358">
                  <c:v>353</c:v>
                </c:pt>
                <c:pt idx="359">
                  <c:v>354</c:v>
                </c:pt>
                <c:pt idx="360">
                  <c:v>355</c:v>
                </c:pt>
                <c:pt idx="361">
                  <c:v>356</c:v>
                </c:pt>
                <c:pt idx="362">
                  <c:v>357</c:v>
                </c:pt>
                <c:pt idx="363">
                  <c:v>358</c:v>
                </c:pt>
                <c:pt idx="364">
                  <c:v>359</c:v>
                </c:pt>
                <c:pt idx="365">
                  <c:v>360</c:v>
                </c:pt>
                <c:pt idx="366">
                  <c:v>361</c:v>
                </c:pt>
                <c:pt idx="367">
                  <c:v>362</c:v>
                </c:pt>
                <c:pt idx="368">
                  <c:v>363</c:v>
                </c:pt>
                <c:pt idx="369">
                  <c:v>364</c:v>
                </c:pt>
                <c:pt idx="370">
                  <c:v>365</c:v>
                </c:pt>
                <c:pt idx="371">
                  <c:v>366</c:v>
                </c:pt>
                <c:pt idx="372">
                  <c:v>367</c:v>
                </c:pt>
                <c:pt idx="373">
                  <c:v>368</c:v>
                </c:pt>
                <c:pt idx="374">
                  <c:v>369</c:v>
                </c:pt>
                <c:pt idx="375">
                  <c:v>370</c:v>
                </c:pt>
                <c:pt idx="376">
                  <c:v>371</c:v>
                </c:pt>
                <c:pt idx="377">
                  <c:v>372</c:v>
                </c:pt>
                <c:pt idx="378">
                  <c:v>373</c:v>
                </c:pt>
                <c:pt idx="379">
                  <c:v>374</c:v>
                </c:pt>
                <c:pt idx="380">
                  <c:v>375</c:v>
                </c:pt>
                <c:pt idx="381">
                  <c:v>376</c:v>
                </c:pt>
                <c:pt idx="382">
                  <c:v>377</c:v>
                </c:pt>
                <c:pt idx="383">
                  <c:v>378</c:v>
                </c:pt>
                <c:pt idx="384">
                  <c:v>379</c:v>
                </c:pt>
                <c:pt idx="385">
                  <c:v>380</c:v>
                </c:pt>
                <c:pt idx="386">
                  <c:v>381</c:v>
                </c:pt>
                <c:pt idx="387">
                  <c:v>382</c:v>
                </c:pt>
                <c:pt idx="388">
                  <c:v>383</c:v>
                </c:pt>
                <c:pt idx="389">
                  <c:v>384</c:v>
                </c:pt>
                <c:pt idx="390">
                  <c:v>385</c:v>
                </c:pt>
                <c:pt idx="391">
                  <c:v>386</c:v>
                </c:pt>
                <c:pt idx="392">
                  <c:v>387</c:v>
                </c:pt>
                <c:pt idx="393">
                  <c:v>388</c:v>
                </c:pt>
                <c:pt idx="394">
                  <c:v>389</c:v>
                </c:pt>
                <c:pt idx="395">
                  <c:v>390</c:v>
                </c:pt>
                <c:pt idx="396">
                  <c:v>391</c:v>
                </c:pt>
                <c:pt idx="397">
                  <c:v>392</c:v>
                </c:pt>
                <c:pt idx="398">
                  <c:v>393</c:v>
                </c:pt>
                <c:pt idx="399">
                  <c:v>394</c:v>
                </c:pt>
                <c:pt idx="400">
                  <c:v>395</c:v>
                </c:pt>
                <c:pt idx="401">
                  <c:v>396</c:v>
                </c:pt>
                <c:pt idx="402">
                  <c:v>397</c:v>
                </c:pt>
                <c:pt idx="403">
                  <c:v>398</c:v>
                </c:pt>
                <c:pt idx="404">
                  <c:v>399</c:v>
                </c:pt>
                <c:pt idx="405">
                  <c:v>400</c:v>
                </c:pt>
                <c:pt idx="406">
                  <c:v>401</c:v>
                </c:pt>
                <c:pt idx="407">
                  <c:v>402</c:v>
                </c:pt>
                <c:pt idx="408">
                  <c:v>403</c:v>
                </c:pt>
                <c:pt idx="409">
                  <c:v>404</c:v>
                </c:pt>
                <c:pt idx="410">
                  <c:v>405</c:v>
                </c:pt>
                <c:pt idx="411">
                  <c:v>406</c:v>
                </c:pt>
                <c:pt idx="412">
                  <c:v>407</c:v>
                </c:pt>
                <c:pt idx="413">
                  <c:v>408</c:v>
                </c:pt>
                <c:pt idx="414">
                  <c:v>409</c:v>
                </c:pt>
                <c:pt idx="415">
                  <c:v>410</c:v>
                </c:pt>
                <c:pt idx="416">
                  <c:v>411</c:v>
                </c:pt>
                <c:pt idx="417">
                  <c:v>412</c:v>
                </c:pt>
                <c:pt idx="418">
                  <c:v>413</c:v>
                </c:pt>
                <c:pt idx="419">
                  <c:v>414</c:v>
                </c:pt>
                <c:pt idx="420">
                  <c:v>415</c:v>
                </c:pt>
                <c:pt idx="421">
                  <c:v>416</c:v>
                </c:pt>
                <c:pt idx="422">
                  <c:v>417</c:v>
                </c:pt>
                <c:pt idx="423">
                  <c:v>418</c:v>
                </c:pt>
                <c:pt idx="424">
                  <c:v>419</c:v>
                </c:pt>
                <c:pt idx="425">
                  <c:v>420</c:v>
                </c:pt>
                <c:pt idx="426">
                  <c:v>421</c:v>
                </c:pt>
                <c:pt idx="427">
                  <c:v>422</c:v>
                </c:pt>
                <c:pt idx="428">
                  <c:v>423</c:v>
                </c:pt>
                <c:pt idx="429">
                  <c:v>424</c:v>
                </c:pt>
                <c:pt idx="430">
                  <c:v>425</c:v>
                </c:pt>
                <c:pt idx="431">
                  <c:v>426</c:v>
                </c:pt>
                <c:pt idx="432">
                  <c:v>427</c:v>
                </c:pt>
                <c:pt idx="433">
                  <c:v>428</c:v>
                </c:pt>
                <c:pt idx="434">
                  <c:v>429</c:v>
                </c:pt>
                <c:pt idx="435">
                  <c:v>430</c:v>
                </c:pt>
                <c:pt idx="436">
                  <c:v>431</c:v>
                </c:pt>
                <c:pt idx="437">
                  <c:v>432</c:v>
                </c:pt>
                <c:pt idx="438">
                  <c:v>433</c:v>
                </c:pt>
                <c:pt idx="439">
                  <c:v>434</c:v>
                </c:pt>
                <c:pt idx="440">
                  <c:v>435</c:v>
                </c:pt>
                <c:pt idx="441">
                  <c:v>436</c:v>
                </c:pt>
                <c:pt idx="442">
                  <c:v>437</c:v>
                </c:pt>
                <c:pt idx="443">
                  <c:v>438</c:v>
                </c:pt>
                <c:pt idx="444">
                  <c:v>439</c:v>
                </c:pt>
                <c:pt idx="445">
                  <c:v>440</c:v>
                </c:pt>
                <c:pt idx="446">
                  <c:v>441</c:v>
                </c:pt>
                <c:pt idx="447">
                  <c:v>442</c:v>
                </c:pt>
                <c:pt idx="448">
                  <c:v>443</c:v>
                </c:pt>
                <c:pt idx="449">
                  <c:v>444</c:v>
                </c:pt>
                <c:pt idx="450">
                  <c:v>445</c:v>
                </c:pt>
                <c:pt idx="451">
                  <c:v>446</c:v>
                </c:pt>
                <c:pt idx="452">
                  <c:v>447</c:v>
                </c:pt>
                <c:pt idx="453">
                  <c:v>448</c:v>
                </c:pt>
                <c:pt idx="454">
                  <c:v>449</c:v>
                </c:pt>
                <c:pt idx="455">
                  <c:v>450</c:v>
                </c:pt>
                <c:pt idx="456">
                  <c:v>451</c:v>
                </c:pt>
                <c:pt idx="457">
                  <c:v>452</c:v>
                </c:pt>
                <c:pt idx="458">
                  <c:v>453</c:v>
                </c:pt>
                <c:pt idx="459">
                  <c:v>454</c:v>
                </c:pt>
                <c:pt idx="460">
                  <c:v>455</c:v>
                </c:pt>
                <c:pt idx="461">
                  <c:v>456</c:v>
                </c:pt>
                <c:pt idx="462">
                  <c:v>457</c:v>
                </c:pt>
                <c:pt idx="463">
                  <c:v>458</c:v>
                </c:pt>
                <c:pt idx="464">
                  <c:v>459</c:v>
                </c:pt>
                <c:pt idx="465">
                  <c:v>460</c:v>
                </c:pt>
                <c:pt idx="466">
                  <c:v>461</c:v>
                </c:pt>
                <c:pt idx="467">
                  <c:v>462</c:v>
                </c:pt>
                <c:pt idx="468">
                  <c:v>463</c:v>
                </c:pt>
                <c:pt idx="469">
                  <c:v>464</c:v>
                </c:pt>
                <c:pt idx="470">
                  <c:v>465</c:v>
                </c:pt>
                <c:pt idx="471">
                  <c:v>466</c:v>
                </c:pt>
                <c:pt idx="472">
                  <c:v>467</c:v>
                </c:pt>
                <c:pt idx="473">
                  <c:v>468</c:v>
                </c:pt>
                <c:pt idx="474">
                  <c:v>469</c:v>
                </c:pt>
                <c:pt idx="475">
                  <c:v>470</c:v>
                </c:pt>
                <c:pt idx="476">
                  <c:v>471</c:v>
                </c:pt>
                <c:pt idx="477">
                  <c:v>472</c:v>
                </c:pt>
                <c:pt idx="478">
                  <c:v>473</c:v>
                </c:pt>
                <c:pt idx="479">
                  <c:v>474</c:v>
                </c:pt>
                <c:pt idx="480">
                  <c:v>475</c:v>
                </c:pt>
                <c:pt idx="481">
                  <c:v>476</c:v>
                </c:pt>
                <c:pt idx="482">
                  <c:v>477</c:v>
                </c:pt>
                <c:pt idx="483">
                  <c:v>478</c:v>
                </c:pt>
                <c:pt idx="484">
                  <c:v>479</c:v>
                </c:pt>
                <c:pt idx="485">
                  <c:v>480</c:v>
                </c:pt>
                <c:pt idx="486">
                  <c:v>481</c:v>
                </c:pt>
                <c:pt idx="487">
                  <c:v>482</c:v>
                </c:pt>
                <c:pt idx="488">
                  <c:v>483</c:v>
                </c:pt>
                <c:pt idx="489">
                  <c:v>484</c:v>
                </c:pt>
                <c:pt idx="490">
                  <c:v>485</c:v>
                </c:pt>
                <c:pt idx="491">
                  <c:v>486</c:v>
                </c:pt>
                <c:pt idx="492">
                  <c:v>487</c:v>
                </c:pt>
                <c:pt idx="493">
                  <c:v>488</c:v>
                </c:pt>
                <c:pt idx="494">
                  <c:v>489</c:v>
                </c:pt>
                <c:pt idx="495">
                  <c:v>490</c:v>
                </c:pt>
                <c:pt idx="496">
                  <c:v>491</c:v>
                </c:pt>
                <c:pt idx="497">
                  <c:v>492</c:v>
                </c:pt>
                <c:pt idx="498">
                  <c:v>493</c:v>
                </c:pt>
                <c:pt idx="499">
                  <c:v>494</c:v>
                </c:pt>
                <c:pt idx="500">
                  <c:v>495</c:v>
                </c:pt>
                <c:pt idx="501">
                  <c:v>496</c:v>
                </c:pt>
                <c:pt idx="502">
                  <c:v>497</c:v>
                </c:pt>
                <c:pt idx="503">
                  <c:v>498</c:v>
                </c:pt>
                <c:pt idx="504">
                  <c:v>499</c:v>
                </c:pt>
                <c:pt idx="505">
                  <c:v>500</c:v>
                </c:pt>
                <c:pt idx="506">
                  <c:v>501</c:v>
                </c:pt>
                <c:pt idx="507">
                  <c:v>502</c:v>
                </c:pt>
                <c:pt idx="508">
                  <c:v>503</c:v>
                </c:pt>
                <c:pt idx="509">
                  <c:v>504</c:v>
                </c:pt>
                <c:pt idx="510">
                  <c:v>505</c:v>
                </c:pt>
                <c:pt idx="511">
                  <c:v>506</c:v>
                </c:pt>
                <c:pt idx="512">
                  <c:v>507</c:v>
                </c:pt>
                <c:pt idx="513">
                  <c:v>508</c:v>
                </c:pt>
                <c:pt idx="514">
                  <c:v>509</c:v>
                </c:pt>
                <c:pt idx="515">
                  <c:v>510</c:v>
                </c:pt>
                <c:pt idx="516">
                  <c:v>511</c:v>
                </c:pt>
                <c:pt idx="517">
                  <c:v>512</c:v>
                </c:pt>
                <c:pt idx="518">
                  <c:v>513</c:v>
                </c:pt>
                <c:pt idx="519">
                  <c:v>514</c:v>
                </c:pt>
                <c:pt idx="520">
                  <c:v>515</c:v>
                </c:pt>
                <c:pt idx="521">
                  <c:v>516</c:v>
                </c:pt>
                <c:pt idx="522">
                  <c:v>517</c:v>
                </c:pt>
                <c:pt idx="523">
                  <c:v>518</c:v>
                </c:pt>
                <c:pt idx="524">
                  <c:v>519</c:v>
                </c:pt>
                <c:pt idx="525">
                  <c:v>520</c:v>
                </c:pt>
                <c:pt idx="526">
                  <c:v>521</c:v>
                </c:pt>
                <c:pt idx="527">
                  <c:v>522</c:v>
                </c:pt>
                <c:pt idx="528">
                  <c:v>523</c:v>
                </c:pt>
                <c:pt idx="529">
                  <c:v>524</c:v>
                </c:pt>
                <c:pt idx="530">
                  <c:v>525</c:v>
                </c:pt>
                <c:pt idx="531">
                  <c:v>526</c:v>
                </c:pt>
                <c:pt idx="532">
                  <c:v>527</c:v>
                </c:pt>
                <c:pt idx="533">
                  <c:v>528</c:v>
                </c:pt>
                <c:pt idx="534">
                  <c:v>529</c:v>
                </c:pt>
                <c:pt idx="535">
                  <c:v>530</c:v>
                </c:pt>
                <c:pt idx="536">
                  <c:v>531</c:v>
                </c:pt>
                <c:pt idx="537">
                  <c:v>532</c:v>
                </c:pt>
                <c:pt idx="538">
                  <c:v>533</c:v>
                </c:pt>
                <c:pt idx="539">
                  <c:v>534</c:v>
                </c:pt>
                <c:pt idx="540">
                  <c:v>535</c:v>
                </c:pt>
                <c:pt idx="541">
                  <c:v>536</c:v>
                </c:pt>
                <c:pt idx="542">
                  <c:v>537</c:v>
                </c:pt>
                <c:pt idx="543">
                  <c:v>538</c:v>
                </c:pt>
                <c:pt idx="544">
                  <c:v>539</c:v>
                </c:pt>
                <c:pt idx="545">
                  <c:v>540</c:v>
                </c:pt>
                <c:pt idx="546">
                  <c:v>541</c:v>
                </c:pt>
                <c:pt idx="547">
                  <c:v>542</c:v>
                </c:pt>
                <c:pt idx="548">
                  <c:v>543</c:v>
                </c:pt>
                <c:pt idx="549">
                  <c:v>544</c:v>
                </c:pt>
                <c:pt idx="550">
                  <c:v>545</c:v>
                </c:pt>
                <c:pt idx="551">
                  <c:v>546</c:v>
                </c:pt>
                <c:pt idx="552">
                  <c:v>547</c:v>
                </c:pt>
                <c:pt idx="553">
                  <c:v>548</c:v>
                </c:pt>
                <c:pt idx="554">
                  <c:v>549</c:v>
                </c:pt>
                <c:pt idx="555">
                  <c:v>550</c:v>
                </c:pt>
                <c:pt idx="556">
                  <c:v>551</c:v>
                </c:pt>
                <c:pt idx="557">
                  <c:v>552</c:v>
                </c:pt>
                <c:pt idx="558">
                  <c:v>553</c:v>
                </c:pt>
                <c:pt idx="559">
                  <c:v>554</c:v>
                </c:pt>
                <c:pt idx="560">
                  <c:v>555</c:v>
                </c:pt>
                <c:pt idx="561">
                  <c:v>556</c:v>
                </c:pt>
                <c:pt idx="562">
                  <c:v>557</c:v>
                </c:pt>
                <c:pt idx="563">
                  <c:v>558</c:v>
                </c:pt>
                <c:pt idx="564">
                  <c:v>559</c:v>
                </c:pt>
                <c:pt idx="565">
                  <c:v>560</c:v>
                </c:pt>
                <c:pt idx="566">
                  <c:v>561</c:v>
                </c:pt>
                <c:pt idx="567">
                  <c:v>562</c:v>
                </c:pt>
                <c:pt idx="568">
                  <c:v>563</c:v>
                </c:pt>
                <c:pt idx="569">
                  <c:v>564</c:v>
                </c:pt>
                <c:pt idx="570">
                  <c:v>565</c:v>
                </c:pt>
                <c:pt idx="571">
                  <c:v>566</c:v>
                </c:pt>
                <c:pt idx="572">
                  <c:v>567</c:v>
                </c:pt>
                <c:pt idx="573">
                  <c:v>568</c:v>
                </c:pt>
                <c:pt idx="574">
                  <c:v>569</c:v>
                </c:pt>
                <c:pt idx="575">
                  <c:v>570</c:v>
                </c:pt>
                <c:pt idx="576">
                  <c:v>571</c:v>
                </c:pt>
                <c:pt idx="577">
                  <c:v>572</c:v>
                </c:pt>
                <c:pt idx="578">
                  <c:v>573</c:v>
                </c:pt>
                <c:pt idx="579">
                  <c:v>574</c:v>
                </c:pt>
                <c:pt idx="580">
                  <c:v>575</c:v>
                </c:pt>
                <c:pt idx="581">
                  <c:v>576</c:v>
                </c:pt>
                <c:pt idx="582">
                  <c:v>577</c:v>
                </c:pt>
                <c:pt idx="583">
                  <c:v>578</c:v>
                </c:pt>
                <c:pt idx="584">
                  <c:v>579</c:v>
                </c:pt>
                <c:pt idx="585">
                  <c:v>580</c:v>
                </c:pt>
                <c:pt idx="586">
                  <c:v>581</c:v>
                </c:pt>
                <c:pt idx="587">
                  <c:v>582</c:v>
                </c:pt>
                <c:pt idx="588">
                  <c:v>583</c:v>
                </c:pt>
                <c:pt idx="589">
                  <c:v>584</c:v>
                </c:pt>
                <c:pt idx="590">
                  <c:v>585</c:v>
                </c:pt>
                <c:pt idx="591">
                  <c:v>586</c:v>
                </c:pt>
                <c:pt idx="592">
                  <c:v>587</c:v>
                </c:pt>
                <c:pt idx="593">
                  <c:v>588</c:v>
                </c:pt>
                <c:pt idx="594">
                  <c:v>589</c:v>
                </c:pt>
                <c:pt idx="595">
                  <c:v>590</c:v>
                </c:pt>
                <c:pt idx="596">
                  <c:v>591</c:v>
                </c:pt>
                <c:pt idx="597">
                  <c:v>592</c:v>
                </c:pt>
                <c:pt idx="598">
                  <c:v>593</c:v>
                </c:pt>
                <c:pt idx="599">
                  <c:v>594</c:v>
                </c:pt>
                <c:pt idx="600">
                  <c:v>595</c:v>
                </c:pt>
                <c:pt idx="601">
                  <c:v>596</c:v>
                </c:pt>
                <c:pt idx="602">
                  <c:v>597</c:v>
                </c:pt>
                <c:pt idx="603">
                  <c:v>598</c:v>
                </c:pt>
                <c:pt idx="604">
                  <c:v>599</c:v>
                </c:pt>
                <c:pt idx="605">
                  <c:v>600</c:v>
                </c:pt>
                <c:pt idx="606">
                  <c:v>601</c:v>
                </c:pt>
                <c:pt idx="607">
                  <c:v>602</c:v>
                </c:pt>
                <c:pt idx="608">
                  <c:v>603</c:v>
                </c:pt>
                <c:pt idx="609">
                  <c:v>604</c:v>
                </c:pt>
                <c:pt idx="610">
                  <c:v>605</c:v>
                </c:pt>
                <c:pt idx="611">
                  <c:v>606</c:v>
                </c:pt>
                <c:pt idx="612">
                  <c:v>607</c:v>
                </c:pt>
                <c:pt idx="613">
                  <c:v>608</c:v>
                </c:pt>
                <c:pt idx="614">
                  <c:v>609</c:v>
                </c:pt>
                <c:pt idx="615">
                  <c:v>610</c:v>
                </c:pt>
                <c:pt idx="616">
                  <c:v>611</c:v>
                </c:pt>
                <c:pt idx="617">
                  <c:v>612</c:v>
                </c:pt>
                <c:pt idx="618">
                  <c:v>613</c:v>
                </c:pt>
                <c:pt idx="619">
                  <c:v>614</c:v>
                </c:pt>
                <c:pt idx="620">
                  <c:v>615</c:v>
                </c:pt>
                <c:pt idx="621">
                  <c:v>616</c:v>
                </c:pt>
                <c:pt idx="622">
                  <c:v>617</c:v>
                </c:pt>
                <c:pt idx="623">
                  <c:v>618</c:v>
                </c:pt>
                <c:pt idx="624">
                  <c:v>619</c:v>
                </c:pt>
                <c:pt idx="625">
                  <c:v>620</c:v>
                </c:pt>
                <c:pt idx="626">
                  <c:v>621</c:v>
                </c:pt>
                <c:pt idx="627">
                  <c:v>622</c:v>
                </c:pt>
                <c:pt idx="628">
                  <c:v>623</c:v>
                </c:pt>
                <c:pt idx="629">
                  <c:v>624</c:v>
                </c:pt>
                <c:pt idx="630">
                  <c:v>625</c:v>
                </c:pt>
                <c:pt idx="631">
                  <c:v>626</c:v>
                </c:pt>
                <c:pt idx="632">
                  <c:v>627</c:v>
                </c:pt>
                <c:pt idx="633">
                  <c:v>628</c:v>
                </c:pt>
                <c:pt idx="634">
                  <c:v>629</c:v>
                </c:pt>
                <c:pt idx="635">
                  <c:v>630</c:v>
                </c:pt>
                <c:pt idx="636">
                  <c:v>631</c:v>
                </c:pt>
                <c:pt idx="637">
                  <c:v>632</c:v>
                </c:pt>
                <c:pt idx="638">
                  <c:v>633</c:v>
                </c:pt>
                <c:pt idx="639">
                  <c:v>634</c:v>
                </c:pt>
                <c:pt idx="640">
                  <c:v>635</c:v>
                </c:pt>
                <c:pt idx="641">
                  <c:v>636</c:v>
                </c:pt>
                <c:pt idx="642">
                  <c:v>637</c:v>
                </c:pt>
                <c:pt idx="643">
                  <c:v>638</c:v>
                </c:pt>
                <c:pt idx="644">
                  <c:v>639</c:v>
                </c:pt>
                <c:pt idx="645">
                  <c:v>640</c:v>
                </c:pt>
                <c:pt idx="646">
                  <c:v>641</c:v>
                </c:pt>
                <c:pt idx="647">
                  <c:v>642</c:v>
                </c:pt>
                <c:pt idx="648">
                  <c:v>643</c:v>
                </c:pt>
                <c:pt idx="649">
                  <c:v>644</c:v>
                </c:pt>
                <c:pt idx="650">
                  <c:v>645</c:v>
                </c:pt>
                <c:pt idx="651">
                  <c:v>646</c:v>
                </c:pt>
                <c:pt idx="652">
                  <c:v>647</c:v>
                </c:pt>
                <c:pt idx="653">
                  <c:v>648</c:v>
                </c:pt>
                <c:pt idx="654">
                  <c:v>649</c:v>
                </c:pt>
                <c:pt idx="655">
                  <c:v>650</c:v>
                </c:pt>
                <c:pt idx="656">
                  <c:v>651</c:v>
                </c:pt>
                <c:pt idx="657">
                  <c:v>652</c:v>
                </c:pt>
                <c:pt idx="658">
                  <c:v>653</c:v>
                </c:pt>
                <c:pt idx="659">
                  <c:v>654</c:v>
                </c:pt>
                <c:pt idx="660">
                  <c:v>655</c:v>
                </c:pt>
                <c:pt idx="661">
                  <c:v>656</c:v>
                </c:pt>
                <c:pt idx="662">
                  <c:v>657</c:v>
                </c:pt>
                <c:pt idx="663">
                  <c:v>658</c:v>
                </c:pt>
                <c:pt idx="664">
                  <c:v>659</c:v>
                </c:pt>
                <c:pt idx="665">
                  <c:v>660</c:v>
                </c:pt>
                <c:pt idx="666">
                  <c:v>661</c:v>
                </c:pt>
                <c:pt idx="667">
                  <c:v>662</c:v>
                </c:pt>
                <c:pt idx="668">
                  <c:v>663</c:v>
                </c:pt>
                <c:pt idx="669">
                  <c:v>664</c:v>
                </c:pt>
                <c:pt idx="670">
                  <c:v>665</c:v>
                </c:pt>
                <c:pt idx="671">
                  <c:v>666</c:v>
                </c:pt>
                <c:pt idx="672">
                  <c:v>667</c:v>
                </c:pt>
                <c:pt idx="673">
                  <c:v>668</c:v>
                </c:pt>
                <c:pt idx="674">
                  <c:v>669</c:v>
                </c:pt>
                <c:pt idx="675">
                  <c:v>670</c:v>
                </c:pt>
                <c:pt idx="676">
                  <c:v>671</c:v>
                </c:pt>
                <c:pt idx="677">
                  <c:v>672</c:v>
                </c:pt>
                <c:pt idx="678">
                  <c:v>673</c:v>
                </c:pt>
                <c:pt idx="679">
                  <c:v>674</c:v>
                </c:pt>
                <c:pt idx="680">
                  <c:v>675</c:v>
                </c:pt>
                <c:pt idx="681">
                  <c:v>676</c:v>
                </c:pt>
                <c:pt idx="682">
                  <c:v>677</c:v>
                </c:pt>
                <c:pt idx="683">
                  <c:v>678</c:v>
                </c:pt>
                <c:pt idx="684">
                  <c:v>679</c:v>
                </c:pt>
                <c:pt idx="685">
                  <c:v>680</c:v>
                </c:pt>
                <c:pt idx="686">
                  <c:v>681</c:v>
                </c:pt>
                <c:pt idx="687">
                  <c:v>682</c:v>
                </c:pt>
                <c:pt idx="688">
                  <c:v>683</c:v>
                </c:pt>
                <c:pt idx="689">
                  <c:v>684</c:v>
                </c:pt>
                <c:pt idx="690">
                  <c:v>685</c:v>
                </c:pt>
                <c:pt idx="691">
                  <c:v>686</c:v>
                </c:pt>
                <c:pt idx="692">
                  <c:v>687</c:v>
                </c:pt>
                <c:pt idx="693">
                  <c:v>688</c:v>
                </c:pt>
                <c:pt idx="694">
                  <c:v>689</c:v>
                </c:pt>
                <c:pt idx="695">
                  <c:v>690</c:v>
                </c:pt>
                <c:pt idx="696">
                  <c:v>691</c:v>
                </c:pt>
                <c:pt idx="697">
                  <c:v>692</c:v>
                </c:pt>
                <c:pt idx="698">
                  <c:v>693</c:v>
                </c:pt>
                <c:pt idx="699">
                  <c:v>694</c:v>
                </c:pt>
                <c:pt idx="700">
                  <c:v>695</c:v>
                </c:pt>
                <c:pt idx="701">
                  <c:v>696</c:v>
                </c:pt>
                <c:pt idx="702">
                  <c:v>697</c:v>
                </c:pt>
                <c:pt idx="703">
                  <c:v>698</c:v>
                </c:pt>
                <c:pt idx="704">
                  <c:v>699</c:v>
                </c:pt>
                <c:pt idx="705">
                  <c:v>700</c:v>
                </c:pt>
                <c:pt idx="706">
                  <c:v>701</c:v>
                </c:pt>
                <c:pt idx="707">
                  <c:v>702</c:v>
                </c:pt>
                <c:pt idx="708">
                  <c:v>703</c:v>
                </c:pt>
                <c:pt idx="709">
                  <c:v>704</c:v>
                </c:pt>
                <c:pt idx="710">
                  <c:v>705</c:v>
                </c:pt>
                <c:pt idx="711">
                  <c:v>706</c:v>
                </c:pt>
                <c:pt idx="712">
                  <c:v>707</c:v>
                </c:pt>
                <c:pt idx="713">
                  <c:v>708</c:v>
                </c:pt>
                <c:pt idx="714">
                  <c:v>709</c:v>
                </c:pt>
                <c:pt idx="715">
                  <c:v>710</c:v>
                </c:pt>
                <c:pt idx="716">
                  <c:v>711</c:v>
                </c:pt>
                <c:pt idx="717">
                  <c:v>712</c:v>
                </c:pt>
                <c:pt idx="718">
                  <c:v>713</c:v>
                </c:pt>
                <c:pt idx="719">
                  <c:v>714</c:v>
                </c:pt>
                <c:pt idx="720">
                  <c:v>715</c:v>
                </c:pt>
                <c:pt idx="721">
                  <c:v>716</c:v>
                </c:pt>
                <c:pt idx="722">
                  <c:v>717</c:v>
                </c:pt>
                <c:pt idx="723">
                  <c:v>718</c:v>
                </c:pt>
                <c:pt idx="724">
                  <c:v>719</c:v>
                </c:pt>
                <c:pt idx="725">
                  <c:v>720</c:v>
                </c:pt>
                <c:pt idx="726">
                  <c:v>721</c:v>
                </c:pt>
                <c:pt idx="727">
                  <c:v>722</c:v>
                </c:pt>
                <c:pt idx="728">
                  <c:v>723</c:v>
                </c:pt>
                <c:pt idx="729">
                  <c:v>724</c:v>
                </c:pt>
                <c:pt idx="730">
                  <c:v>725</c:v>
                </c:pt>
                <c:pt idx="731">
                  <c:v>726</c:v>
                </c:pt>
                <c:pt idx="732">
                  <c:v>727</c:v>
                </c:pt>
                <c:pt idx="733">
                  <c:v>728</c:v>
                </c:pt>
                <c:pt idx="734">
                  <c:v>729</c:v>
                </c:pt>
                <c:pt idx="735">
                  <c:v>730</c:v>
                </c:pt>
              </c:strCache>
            </c:strRef>
          </c:xVal>
          <c:yVal>
            <c:numRef>
              <c:f>Cálculos!$AS:$AS</c:f>
              <c:numCache>
                <c:formatCode>0.0000</c:formatCode>
                <c:ptCount val="1048576"/>
                <c:pt idx="4" formatCode="General">
                  <c:v>0</c:v>
                </c:pt>
                <c:pt idx="6">
                  <c:v>3.8589535415653513E-2</c:v>
                </c:pt>
                <c:pt idx="7">
                  <c:v>0</c:v>
                </c:pt>
                <c:pt idx="8">
                  <c:v>1.4546348585098153E-2</c:v>
                </c:pt>
                <c:pt idx="9">
                  <c:v>0</c:v>
                </c:pt>
                <c:pt idx="10">
                  <c:v>1.8203175346258929E-3</c:v>
                </c:pt>
                <c:pt idx="11">
                  <c:v>2.1219964570346965E-2</c:v>
                </c:pt>
                <c:pt idx="12">
                  <c:v>0</c:v>
                </c:pt>
                <c:pt idx="13">
                  <c:v>0</c:v>
                </c:pt>
                <c:pt idx="14">
                  <c:v>0</c:v>
                </c:pt>
                <c:pt idx="15">
                  <c:v>0</c:v>
                </c:pt>
                <c:pt idx="16">
                  <c:v>0</c:v>
                </c:pt>
                <c:pt idx="17">
                  <c:v>2.416275338596784E-2</c:v>
                </c:pt>
                <c:pt idx="18">
                  <c:v>0</c:v>
                </c:pt>
                <c:pt idx="19">
                  <c:v>0</c:v>
                </c:pt>
                <c:pt idx="20">
                  <c:v>0</c:v>
                </c:pt>
                <c:pt idx="21">
                  <c:v>0</c:v>
                </c:pt>
                <c:pt idx="22">
                  <c:v>1.166770632068488E-3</c:v>
                </c:pt>
                <c:pt idx="23">
                  <c:v>0</c:v>
                </c:pt>
                <c:pt idx="24">
                  <c:v>6.3933237361076098E-4</c:v>
                </c:pt>
                <c:pt idx="25">
                  <c:v>6.0733260257584932E-6</c:v>
                </c:pt>
                <c:pt idx="26">
                  <c:v>1.1546566687666967E-4</c:v>
                </c:pt>
                <c:pt idx="27">
                  <c:v>0</c:v>
                </c:pt>
                <c:pt idx="28">
                  <c:v>3.5874300133316259E-2</c:v>
                </c:pt>
                <c:pt idx="29">
                  <c:v>0</c:v>
                </c:pt>
                <c:pt idx="30">
                  <c:v>0</c:v>
                </c:pt>
                <c:pt idx="31">
                  <c:v>0</c:v>
                </c:pt>
                <c:pt idx="32">
                  <c:v>0</c:v>
                </c:pt>
                <c:pt idx="33">
                  <c:v>0</c:v>
                </c:pt>
                <c:pt idx="34">
                  <c:v>0</c:v>
                </c:pt>
                <c:pt idx="35">
                  <c:v>1.3828986701287397E-5</c:v>
                </c:pt>
                <c:pt idx="36">
                  <c:v>0</c:v>
                </c:pt>
                <c:pt idx="37">
                  <c:v>0</c:v>
                </c:pt>
                <c:pt idx="38">
                  <c:v>0</c:v>
                </c:pt>
                <c:pt idx="39">
                  <c:v>0</c:v>
                </c:pt>
                <c:pt idx="40">
                  <c:v>0</c:v>
                </c:pt>
                <c:pt idx="41">
                  <c:v>0</c:v>
                </c:pt>
                <c:pt idx="42">
                  <c:v>0</c:v>
                </c:pt>
                <c:pt idx="43">
                  <c:v>8.3663921060595711E-3</c:v>
                </c:pt>
                <c:pt idx="44">
                  <c:v>0</c:v>
                </c:pt>
                <c:pt idx="45">
                  <c:v>0</c:v>
                </c:pt>
                <c:pt idx="46">
                  <c:v>5.1624295831510139E-2</c:v>
                </c:pt>
                <c:pt idx="47">
                  <c:v>0</c:v>
                </c:pt>
                <c:pt idx="48">
                  <c:v>0</c:v>
                </c:pt>
                <c:pt idx="49">
                  <c:v>0</c:v>
                </c:pt>
                <c:pt idx="50">
                  <c:v>0</c:v>
                </c:pt>
                <c:pt idx="51">
                  <c:v>0</c:v>
                </c:pt>
                <c:pt idx="52">
                  <c:v>2.6266065529958905E-2</c:v>
                </c:pt>
                <c:pt idx="53">
                  <c:v>0</c:v>
                </c:pt>
                <c:pt idx="54">
                  <c:v>6.0660379914770765E-3</c:v>
                </c:pt>
                <c:pt idx="55">
                  <c:v>0</c:v>
                </c:pt>
                <c:pt idx="56">
                  <c:v>7.235078116541846E-2</c:v>
                </c:pt>
                <c:pt idx="57">
                  <c:v>5.2776722431920817E-3</c:v>
                </c:pt>
                <c:pt idx="58">
                  <c:v>2.4101661702537509E-4</c:v>
                </c:pt>
                <c:pt idx="59">
                  <c:v>0.11817216272371761</c:v>
                </c:pt>
                <c:pt idx="60">
                  <c:v>1.312734028100187E-3</c:v>
                </c:pt>
                <c:pt idx="61">
                  <c:v>0</c:v>
                </c:pt>
                <c:pt idx="62">
                  <c:v>0</c:v>
                </c:pt>
                <c:pt idx="63">
                  <c:v>0</c:v>
                </c:pt>
                <c:pt idx="64">
                  <c:v>0</c:v>
                </c:pt>
                <c:pt idx="65">
                  <c:v>0</c:v>
                </c:pt>
                <c:pt idx="66">
                  <c:v>0</c:v>
                </c:pt>
                <c:pt idx="67">
                  <c:v>0</c:v>
                </c:pt>
                <c:pt idx="68">
                  <c:v>0</c:v>
                </c:pt>
                <c:pt idx="69">
                  <c:v>0</c:v>
                </c:pt>
                <c:pt idx="70">
                  <c:v>6.0662996308086077E-5</c:v>
                </c:pt>
                <c:pt idx="71">
                  <c:v>0</c:v>
                </c:pt>
                <c:pt idx="72">
                  <c:v>0.23058904382590037</c:v>
                </c:pt>
                <c:pt idx="73">
                  <c:v>0</c:v>
                </c:pt>
                <c:pt idx="74">
                  <c:v>7.3877905594968716E-3</c:v>
                </c:pt>
                <c:pt idx="75">
                  <c:v>2.5251420492329252E-5</c:v>
                </c:pt>
                <c:pt idx="76">
                  <c:v>3.8589535415653513E-2</c:v>
                </c:pt>
                <c:pt idx="77">
                  <c:v>9.681984118281332E-4</c:v>
                </c:pt>
                <c:pt idx="78">
                  <c:v>0</c:v>
                </c:pt>
                <c:pt idx="79">
                  <c:v>4.073156089990849E-5</c:v>
                </c:pt>
                <c:pt idx="80">
                  <c:v>2.7361260839263477E-2</c:v>
                </c:pt>
                <c:pt idx="81">
                  <c:v>0</c:v>
                </c:pt>
                <c:pt idx="82">
                  <c:v>0</c:v>
                </c:pt>
                <c:pt idx="83">
                  <c:v>0</c:v>
                </c:pt>
                <c:pt idx="84">
                  <c:v>0</c:v>
                </c:pt>
                <c:pt idx="85">
                  <c:v>0</c:v>
                </c:pt>
                <c:pt idx="86">
                  <c:v>0</c:v>
                </c:pt>
                <c:pt idx="87">
                  <c:v>0</c:v>
                </c:pt>
                <c:pt idx="88">
                  <c:v>0</c:v>
                </c:pt>
                <c:pt idx="89">
                  <c:v>0</c:v>
                </c:pt>
                <c:pt idx="90">
                  <c:v>0</c:v>
                </c:pt>
                <c:pt idx="91">
                  <c:v>0</c:v>
                </c:pt>
                <c:pt idx="92">
                  <c:v>4.5598241697889395E-3</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6.0660379914770765E-3</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4.3910048467148514E-3</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9.5171308288867973E-6</c:v>
                </c:pt>
                <c:pt idx="207">
                  <c:v>2.1610227635526403E-4</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1.3256955622308742E-4</c:v>
                </c:pt>
                <c:pt idx="291">
                  <c:v>0</c:v>
                </c:pt>
                <c:pt idx="292">
                  <c:v>3.7898558466141118E-2</c:v>
                </c:pt>
                <c:pt idx="293">
                  <c:v>0</c:v>
                </c:pt>
                <c:pt idx="294">
                  <c:v>6.2745224656539436E-3</c:v>
                </c:pt>
                <c:pt idx="295">
                  <c:v>0</c:v>
                </c:pt>
                <c:pt idx="296">
                  <c:v>0</c:v>
                </c:pt>
                <c:pt idx="297">
                  <c:v>9.0723581887500594E-4</c:v>
                </c:pt>
                <c:pt idx="298">
                  <c:v>0</c:v>
                </c:pt>
                <c:pt idx="299">
                  <c:v>0</c:v>
                </c:pt>
                <c:pt idx="300">
                  <c:v>0</c:v>
                </c:pt>
                <c:pt idx="301">
                  <c:v>0</c:v>
                </c:pt>
                <c:pt idx="302">
                  <c:v>0</c:v>
                </c:pt>
                <c:pt idx="303">
                  <c:v>6.0662996308086077E-5</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8.3663921060595711E-3</c:v>
                </c:pt>
                <c:pt idx="325">
                  <c:v>1.7281624179983461E-3</c:v>
                </c:pt>
                <c:pt idx="326">
                  <c:v>0</c:v>
                </c:pt>
                <c:pt idx="327">
                  <c:v>0</c:v>
                </c:pt>
                <c:pt idx="328">
                  <c:v>0</c:v>
                </c:pt>
                <c:pt idx="329">
                  <c:v>8.6236742798895503E-3</c:v>
                </c:pt>
                <c:pt idx="330">
                  <c:v>2.6764444850369847E-4</c:v>
                </c:pt>
                <c:pt idx="331">
                  <c:v>0</c:v>
                </c:pt>
                <c:pt idx="332">
                  <c:v>0</c:v>
                </c:pt>
                <c:pt idx="333">
                  <c:v>0</c:v>
                </c:pt>
                <c:pt idx="334">
                  <c:v>5.0627786089694126E-4</c:v>
                </c:pt>
                <c:pt idx="335">
                  <c:v>6.7055116230337391E-3</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6.8816222292850874E-4</c:v>
                </c:pt>
                <c:pt idx="356">
                  <c:v>0</c:v>
                </c:pt>
                <c:pt idx="357">
                  <c:v>0</c:v>
                </c:pt>
                <c:pt idx="358">
                  <c:v>2.1693094189334333E-2</c:v>
                </c:pt>
                <c:pt idx="359">
                  <c:v>0</c:v>
                </c:pt>
                <c:pt idx="360">
                  <c:v>0</c:v>
                </c:pt>
                <c:pt idx="361">
                  <c:v>1.0871484099902518E-2</c:v>
                </c:pt>
                <c:pt idx="362">
                  <c:v>0</c:v>
                </c:pt>
                <c:pt idx="363">
                  <c:v>0</c:v>
                </c:pt>
                <c:pt idx="364">
                  <c:v>6.2365469696977018E-2</c:v>
                </c:pt>
                <c:pt idx="365">
                  <c:v>0</c:v>
                </c:pt>
                <c:pt idx="366">
                  <c:v>0</c:v>
                </c:pt>
                <c:pt idx="367">
                  <c:v>1.3256955622308742E-4</c:v>
                </c:pt>
                <c:pt idx="368">
                  <c:v>0</c:v>
                </c:pt>
                <c:pt idx="369">
                  <c:v>0</c:v>
                </c:pt>
                <c:pt idx="370">
                  <c:v>0</c:v>
                </c:pt>
                <c:pt idx="371">
                  <c:v>3.8589535415653513E-2</c:v>
                </c:pt>
                <c:pt idx="372">
                  <c:v>0</c:v>
                </c:pt>
                <c:pt idx="373">
                  <c:v>1.4546348585098153E-2</c:v>
                </c:pt>
                <c:pt idx="374">
                  <c:v>0</c:v>
                </c:pt>
                <c:pt idx="375">
                  <c:v>1.8203175346258929E-3</c:v>
                </c:pt>
                <c:pt idx="376">
                  <c:v>2.1219964570346965E-2</c:v>
                </c:pt>
                <c:pt idx="377">
                  <c:v>0</c:v>
                </c:pt>
                <c:pt idx="378">
                  <c:v>0</c:v>
                </c:pt>
                <c:pt idx="379">
                  <c:v>0</c:v>
                </c:pt>
                <c:pt idx="380">
                  <c:v>0</c:v>
                </c:pt>
                <c:pt idx="381">
                  <c:v>0</c:v>
                </c:pt>
                <c:pt idx="382">
                  <c:v>2.416275338596784E-2</c:v>
                </c:pt>
                <c:pt idx="383">
                  <c:v>0</c:v>
                </c:pt>
                <c:pt idx="384">
                  <c:v>0</c:v>
                </c:pt>
                <c:pt idx="385">
                  <c:v>0</c:v>
                </c:pt>
                <c:pt idx="386">
                  <c:v>0</c:v>
                </c:pt>
                <c:pt idx="387">
                  <c:v>1.166770632068488E-3</c:v>
                </c:pt>
                <c:pt idx="388">
                  <c:v>0</c:v>
                </c:pt>
                <c:pt idx="389">
                  <c:v>6.3933237361076098E-4</c:v>
                </c:pt>
                <c:pt idx="390">
                  <c:v>6.0733260257584932E-6</c:v>
                </c:pt>
                <c:pt idx="391">
                  <c:v>1.1546566687666967E-4</c:v>
                </c:pt>
                <c:pt idx="392">
                  <c:v>0</c:v>
                </c:pt>
                <c:pt idx="393">
                  <c:v>3.5874300133316259E-2</c:v>
                </c:pt>
                <c:pt idx="394">
                  <c:v>0</c:v>
                </c:pt>
                <c:pt idx="395">
                  <c:v>0</c:v>
                </c:pt>
                <c:pt idx="396">
                  <c:v>0</c:v>
                </c:pt>
                <c:pt idx="397">
                  <c:v>0</c:v>
                </c:pt>
                <c:pt idx="398">
                  <c:v>0</c:v>
                </c:pt>
                <c:pt idx="399">
                  <c:v>0</c:v>
                </c:pt>
                <c:pt idx="400">
                  <c:v>1.3828986701287397E-5</c:v>
                </c:pt>
                <c:pt idx="401">
                  <c:v>0</c:v>
                </c:pt>
                <c:pt idx="402">
                  <c:v>0</c:v>
                </c:pt>
                <c:pt idx="403">
                  <c:v>0</c:v>
                </c:pt>
                <c:pt idx="404">
                  <c:v>0</c:v>
                </c:pt>
                <c:pt idx="405">
                  <c:v>0</c:v>
                </c:pt>
                <c:pt idx="406">
                  <c:v>0</c:v>
                </c:pt>
                <c:pt idx="407">
                  <c:v>0</c:v>
                </c:pt>
                <c:pt idx="408">
                  <c:v>8.3663921060595711E-3</c:v>
                </c:pt>
                <c:pt idx="409">
                  <c:v>0</c:v>
                </c:pt>
                <c:pt idx="410">
                  <c:v>0</c:v>
                </c:pt>
                <c:pt idx="411">
                  <c:v>5.1624295831510139E-2</c:v>
                </c:pt>
                <c:pt idx="412">
                  <c:v>0</c:v>
                </c:pt>
                <c:pt idx="413">
                  <c:v>0</c:v>
                </c:pt>
                <c:pt idx="414">
                  <c:v>0</c:v>
                </c:pt>
                <c:pt idx="415">
                  <c:v>0</c:v>
                </c:pt>
                <c:pt idx="416">
                  <c:v>0</c:v>
                </c:pt>
                <c:pt idx="417">
                  <c:v>2.6266065529958905E-2</c:v>
                </c:pt>
                <c:pt idx="418">
                  <c:v>0</c:v>
                </c:pt>
                <c:pt idx="419">
                  <c:v>6.0660379914770765E-3</c:v>
                </c:pt>
                <c:pt idx="420">
                  <c:v>0</c:v>
                </c:pt>
                <c:pt idx="421">
                  <c:v>7.235078116541846E-2</c:v>
                </c:pt>
                <c:pt idx="422">
                  <c:v>5.2776722431920817E-3</c:v>
                </c:pt>
                <c:pt idx="423">
                  <c:v>2.4101661702537509E-4</c:v>
                </c:pt>
                <c:pt idx="424">
                  <c:v>0.11817216272371761</c:v>
                </c:pt>
                <c:pt idx="425">
                  <c:v>1.312734028100187E-3</c:v>
                </c:pt>
                <c:pt idx="426">
                  <c:v>0</c:v>
                </c:pt>
                <c:pt idx="427">
                  <c:v>0</c:v>
                </c:pt>
                <c:pt idx="428">
                  <c:v>0</c:v>
                </c:pt>
                <c:pt idx="429">
                  <c:v>0</c:v>
                </c:pt>
                <c:pt idx="430">
                  <c:v>0</c:v>
                </c:pt>
                <c:pt idx="431">
                  <c:v>0</c:v>
                </c:pt>
                <c:pt idx="432">
                  <c:v>0</c:v>
                </c:pt>
                <c:pt idx="433">
                  <c:v>0</c:v>
                </c:pt>
                <c:pt idx="434">
                  <c:v>0</c:v>
                </c:pt>
                <c:pt idx="435">
                  <c:v>6.0662996308086077E-5</c:v>
                </c:pt>
                <c:pt idx="436">
                  <c:v>0</c:v>
                </c:pt>
                <c:pt idx="437">
                  <c:v>0.23058904382590037</c:v>
                </c:pt>
                <c:pt idx="438">
                  <c:v>0</c:v>
                </c:pt>
                <c:pt idx="439">
                  <c:v>7.3877905594968716E-3</c:v>
                </c:pt>
                <c:pt idx="440">
                  <c:v>2.5251420492329252E-5</c:v>
                </c:pt>
                <c:pt idx="441">
                  <c:v>3.8589535415653513E-2</c:v>
                </c:pt>
                <c:pt idx="442">
                  <c:v>9.681984118281332E-4</c:v>
                </c:pt>
                <c:pt idx="443">
                  <c:v>0</c:v>
                </c:pt>
                <c:pt idx="444">
                  <c:v>4.073156089990849E-5</c:v>
                </c:pt>
                <c:pt idx="445">
                  <c:v>2.7361260839263477E-2</c:v>
                </c:pt>
                <c:pt idx="446">
                  <c:v>0</c:v>
                </c:pt>
                <c:pt idx="447">
                  <c:v>0</c:v>
                </c:pt>
                <c:pt idx="448">
                  <c:v>0</c:v>
                </c:pt>
                <c:pt idx="449">
                  <c:v>0</c:v>
                </c:pt>
                <c:pt idx="450">
                  <c:v>0</c:v>
                </c:pt>
                <c:pt idx="451">
                  <c:v>0</c:v>
                </c:pt>
                <c:pt idx="452">
                  <c:v>0</c:v>
                </c:pt>
                <c:pt idx="453">
                  <c:v>0</c:v>
                </c:pt>
                <c:pt idx="454">
                  <c:v>0</c:v>
                </c:pt>
                <c:pt idx="455">
                  <c:v>0</c:v>
                </c:pt>
                <c:pt idx="456">
                  <c:v>0</c:v>
                </c:pt>
                <c:pt idx="457">
                  <c:v>4.5598241697889395E-3</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6.0660379914770765E-3</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4.3910048467148514E-3</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9.5171308288867973E-6</c:v>
                </c:pt>
                <c:pt idx="572">
                  <c:v>2.1610227635526403E-4</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1.3256955622308742E-4</c:v>
                </c:pt>
                <c:pt idx="656">
                  <c:v>0</c:v>
                </c:pt>
                <c:pt idx="657">
                  <c:v>3.7898558466141118E-2</c:v>
                </c:pt>
                <c:pt idx="658">
                  <c:v>0</c:v>
                </c:pt>
                <c:pt idx="659">
                  <c:v>6.2745224656539436E-3</c:v>
                </c:pt>
                <c:pt idx="660">
                  <c:v>0</c:v>
                </c:pt>
                <c:pt idx="661">
                  <c:v>0</c:v>
                </c:pt>
                <c:pt idx="662">
                  <c:v>9.0723581887500594E-4</c:v>
                </c:pt>
                <c:pt idx="663">
                  <c:v>0</c:v>
                </c:pt>
                <c:pt idx="664">
                  <c:v>0</c:v>
                </c:pt>
                <c:pt idx="665">
                  <c:v>0</c:v>
                </c:pt>
                <c:pt idx="666">
                  <c:v>0</c:v>
                </c:pt>
                <c:pt idx="667">
                  <c:v>0</c:v>
                </c:pt>
                <c:pt idx="668">
                  <c:v>6.0662996308086077E-5</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8.3663921060595711E-3</c:v>
                </c:pt>
                <c:pt idx="690">
                  <c:v>1.7281624179983461E-3</c:v>
                </c:pt>
                <c:pt idx="691">
                  <c:v>0</c:v>
                </c:pt>
                <c:pt idx="692">
                  <c:v>0</c:v>
                </c:pt>
                <c:pt idx="693">
                  <c:v>0</c:v>
                </c:pt>
                <c:pt idx="694">
                  <c:v>8.6236742798895503E-3</c:v>
                </c:pt>
                <c:pt idx="695">
                  <c:v>2.6764444850369847E-4</c:v>
                </c:pt>
                <c:pt idx="696">
                  <c:v>0</c:v>
                </c:pt>
                <c:pt idx="697">
                  <c:v>0</c:v>
                </c:pt>
                <c:pt idx="698">
                  <c:v>0</c:v>
                </c:pt>
                <c:pt idx="699">
                  <c:v>5.0627786089694126E-4</c:v>
                </c:pt>
                <c:pt idx="700">
                  <c:v>6.7055116230337391E-3</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6.8816222292850874E-4</c:v>
                </c:pt>
                <c:pt idx="721">
                  <c:v>0</c:v>
                </c:pt>
                <c:pt idx="722">
                  <c:v>0</c:v>
                </c:pt>
                <c:pt idx="723">
                  <c:v>2.1693094189334333E-2</c:v>
                </c:pt>
                <c:pt idx="724">
                  <c:v>0</c:v>
                </c:pt>
                <c:pt idx="725">
                  <c:v>0</c:v>
                </c:pt>
                <c:pt idx="726">
                  <c:v>1.0871484099902518E-2</c:v>
                </c:pt>
                <c:pt idx="727">
                  <c:v>0</c:v>
                </c:pt>
                <c:pt idx="728">
                  <c:v>0</c:v>
                </c:pt>
                <c:pt idx="729">
                  <c:v>6.2365469696977018E-2</c:v>
                </c:pt>
                <c:pt idx="730">
                  <c:v>0</c:v>
                </c:pt>
                <c:pt idx="731">
                  <c:v>0</c:v>
                </c:pt>
                <c:pt idx="732">
                  <c:v>1.3256955622308742E-4</c:v>
                </c:pt>
                <c:pt idx="733">
                  <c:v>0</c:v>
                </c:pt>
                <c:pt idx="734">
                  <c:v>0</c:v>
                </c:pt>
                <c:pt idx="735">
                  <c:v>0</c:v>
                </c:pt>
              </c:numCache>
            </c:numRef>
          </c:yVal>
          <c:smooth val="0"/>
          <c:extLst>
            <c:ext xmlns:c16="http://schemas.microsoft.com/office/drawing/2014/chart" uri="{C3380CC4-5D6E-409C-BE32-E72D297353CC}">
              <c16:uniqueId val="{0000000A-8249-6C41-93F6-3A015D5CBE74}"/>
            </c:ext>
          </c:extLst>
        </c:ser>
        <c:ser>
          <c:idx val="3"/>
          <c:order val="3"/>
          <c:tx>
            <c:strRef>
              <c:f>Gráficos!$V$13</c:f>
              <c:strCache>
                <c:ptCount val="1"/>
                <c:pt idx="0">
                  <c:v>Umbral alto de sedimentos</c:v>
                </c:pt>
              </c:strCache>
            </c:strRef>
          </c:tx>
          <c:spPr>
            <a:ln w="19050" cap="rnd">
              <a:solidFill>
                <a:srgbClr val="7030A0"/>
              </a:solidFill>
              <a:prstDash val="dash"/>
              <a:round/>
            </a:ln>
            <a:effectLst/>
          </c:spPr>
          <c:marker>
            <c:symbol val="none"/>
          </c:marker>
          <c:xVal>
            <c:numRef>
              <c:f>Gráficos!$T$14:$T$15</c:f>
              <c:numCache>
                <c:formatCode>General</c:formatCode>
                <c:ptCount val="2"/>
                <c:pt idx="0">
                  <c:v>1</c:v>
                </c:pt>
                <c:pt idx="1">
                  <c:v>730</c:v>
                </c:pt>
              </c:numCache>
            </c:numRef>
          </c:xVal>
          <c:yVal>
            <c:numRef>
              <c:f>Gráficos!$V$14:$V$15</c:f>
              <c:numCache>
                <c:formatCode>General</c:formatCode>
                <c:ptCount val="2"/>
                <c:pt idx="0">
                  <c:v>1.0999999999999999E-2</c:v>
                </c:pt>
                <c:pt idx="1">
                  <c:v>1.0999999999999999E-2</c:v>
                </c:pt>
              </c:numCache>
            </c:numRef>
          </c:yVal>
          <c:smooth val="0"/>
          <c:extLst>
            <c:ext xmlns:c16="http://schemas.microsoft.com/office/drawing/2014/chart" uri="{C3380CC4-5D6E-409C-BE32-E72D297353CC}">
              <c16:uniqueId val="{00000005-8249-6C41-93F6-3A015D5CBE74}"/>
            </c:ext>
          </c:extLst>
        </c:ser>
        <c:ser>
          <c:idx val="4"/>
          <c:order val="4"/>
          <c:tx>
            <c:strRef>
              <c:f>Gráficos!$V$17</c:f>
              <c:strCache>
                <c:ptCount val="1"/>
                <c:pt idx="0">
                  <c:v>Umbral bajo de sedimentos</c:v>
                </c:pt>
              </c:strCache>
            </c:strRef>
          </c:tx>
          <c:spPr>
            <a:ln w="19050" cap="rnd">
              <a:solidFill>
                <a:srgbClr val="C00000"/>
              </a:solidFill>
              <a:prstDash val="dash"/>
              <a:round/>
            </a:ln>
            <a:effectLst/>
          </c:spPr>
          <c:marker>
            <c:symbol val="none"/>
          </c:marker>
          <c:xVal>
            <c:numRef>
              <c:f>Gráficos!$T$18:$T$19</c:f>
              <c:numCache>
                <c:formatCode>General</c:formatCode>
                <c:ptCount val="2"/>
                <c:pt idx="0">
                  <c:v>1</c:v>
                </c:pt>
                <c:pt idx="1">
                  <c:v>730</c:v>
                </c:pt>
              </c:numCache>
            </c:numRef>
          </c:xVal>
          <c:yVal>
            <c:numRef>
              <c:f>Gráficos!$V$18:$V$19</c:f>
              <c:numCache>
                <c:formatCode>General</c:formatCode>
                <c:ptCount val="2"/>
                <c:pt idx="0">
                  <c:v>1.5E-3</c:v>
                </c:pt>
                <c:pt idx="1">
                  <c:v>1.5E-3</c:v>
                </c:pt>
              </c:numCache>
            </c:numRef>
          </c:yVal>
          <c:smooth val="0"/>
          <c:extLst>
            <c:ext xmlns:c16="http://schemas.microsoft.com/office/drawing/2014/chart" uri="{C3380CC4-5D6E-409C-BE32-E72D297353CC}">
              <c16:uniqueId val="{00000007-8249-6C41-93F6-3A015D5CBE74}"/>
            </c:ext>
          </c:extLst>
        </c:ser>
        <c:dLbls>
          <c:showLegendKey val="0"/>
          <c:showVal val="0"/>
          <c:showCatName val="0"/>
          <c:showSerName val="0"/>
          <c:showPercent val="0"/>
          <c:showBubbleSize val="0"/>
        </c:dLbls>
        <c:axId val="809718511"/>
        <c:axId val="809720159"/>
      </c:scatterChart>
      <c:valAx>
        <c:axId val="809718511"/>
        <c:scaling>
          <c:orientation val="minMax"/>
          <c:max val="73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Días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20159"/>
        <c:crosses val="autoZero"/>
        <c:crossBetween val="midCat"/>
      </c:valAx>
      <c:valAx>
        <c:axId val="809720159"/>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Sedimentos (ton/ha)</a:t>
                </a:r>
              </a:p>
            </c:rich>
          </c:tx>
          <c:overlay val="0"/>
          <c:spPr>
            <a:noFill/>
            <a:ln>
              <a:noFill/>
            </a:ln>
            <a:effectLst/>
          </c:spPr>
        </c:title>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18511"/>
        <c:crosses val="autoZero"/>
        <c:crossBetween val="midCat"/>
      </c:valAx>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sz="1100" b="0" i="0">
          <a:latin typeface="Gill Sans" panose="020B0502020104020203" pitchFamily="34" charset="-79"/>
          <a:cs typeface="Gill Sans" panose="020B0502020104020203" pitchFamily="34" charset="-79"/>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sz="2000"/>
              <a:t>Curva de duración de caudal</a:t>
            </a:r>
          </a:p>
        </c:rich>
      </c:tx>
      <c:overlay val="0"/>
      <c:spPr>
        <a:noFill/>
        <a:ln>
          <a:noFill/>
        </a:ln>
        <a:effectLst/>
      </c:spPr>
    </c:title>
    <c:autoTitleDeleted val="0"/>
    <c:plotArea>
      <c:layout/>
      <c:scatterChart>
        <c:scatterStyle val="smoothMarker"/>
        <c:varyColors val="0"/>
        <c:ser>
          <c:idx val="0"/>
          <c:order val="0"/>
          <c:tx>
            <c:strRef>
              <c:f>Escenarios!$D$12</c:f>
              <c:strCache>
                <c:ptCount val="1"/>
                <c:pt idx="0">
                  <c:v>Línea base</c:v>
                </c:pt>
              </c:strCache>
            </c:strRef>
          </c:tx>
          <c:spPr>
            <a:ln w="12700"/>
          </c:spPr>
          <c:marker>
            <c:symbol val="none"/>
          </c:marker>
          <c:xVal>
            <c:numRef>
              <c:f>Gráficos!$Z$6:$Z$735</c:f>
              <c:numCache>
                <c:formatCode>General</c:formatCode>
                <c:ptCount val="730"/>
                <c:pt idx="0">
                  <c:v>7.669972059387499E-2</c:v>
                </c:pt>
                <c:pt idx="1">
                  <c:v>0.21366350736865175</c:v>
                </c:pt>
                <c:pt idx="2">
                  <c:v>0.35062729414342847</c:v>
                </c:pt>
                <c:pt idx="3">
                  <c:v>0.48759108091820519</c:v>
                </c:pt>
                <c:pt idx="4">
                  <c:v>0.62455486769298196</c:v>
                </c:pt>
                <c:pt idx="5">
                  <c:v>0.76151865446775868</c:v>
                </c:pt>
                <c:pt idx="6">
                  <c:v>0.89848244124253551</c:v>
                </c:pt>
                <c:pt idx="7">
                  <c:v>1.035446228017312</c:v>
                </c:pt>
                <c:pt idx="8">
                  <c:v>1.1724100147920891</c:v>
                </c:pt>
                <c:pt idx="9">
                  <c:v>1.3093738015668659</c:v>
                </c:pt>
                <c:pt idx="10">
                  <c:v>1.4463375883416425</c:v>
                </c:pt>
                <c:pt idx="11">
                  <c:v>1.5833013751164193</c:v>
                </c:pt>
                <c:pt idx="12">
                  <c:v>1.7202651618911959</c:v>
                </c:pt>
                <c:pt idx="13">
                  <c:v>1.8572289486659728</c:v>
                </c:pt>
                <c:pt idx="14">
                  <c:v>1.9941927354407494</c:v>
                </c:pt>
                <c:pt idx="15">
                  <c:v>2.1311565222155262</c:v>
                </c:pt>
                <c:pt idx="16">
                  <c:v>2.2681203089903028</c:v>
                </c:pt>
                <c:pt idx="17">
                  <c:v>2.4050840957650794</c:v>
                </c:pt>
                <c:pt idx="18">
                  <c:v>2.542047882539856</c:v>
                </c:pt>
                <c:pt idx="19">
                  <c:v>2.6790116693146331</c:v>
                </c:pt>
                <c:pt idx="20">
                  <c:v>2.8159754560894097</c:v>
                </c:pt>
                <c:pt idx="21">
                  <c:v>2.9529392428641867</c:v>
                </c:pt>
                <c:pt idx="22">
                  <c:v>3.0899030296389633</c:v>
                </c:pt>
                <c:pt idx="23">
                  <c:v>3.22686681641374</c:v>
                </c:pt>
                <c:pt idx="24">
                  <c:v>3.363830603188517</c:v>
                </c:pt>
                <c:pt idx="25">
                  <c:v>3.5007943899632936</c:v>
                </c:pt>
                <c:pt idx="26">
                  <c:v>3.6377581767380698</c:v>
                </c:pt>
                <c:pt idx="27">
                  <c:v>3.7747219635128468</c:v>
                </c:pt>
                <c:pt idx="28">
                  <c:v>3.9116857502876239</c:v>
                </c:pt>
                <c:pt idx="29">
                  <c:v>4.0486495370624009</c:v>
                </c:pt>
                <c:pt idx="30">
                  <c:v>4.1856133238371767</c:v>
                </c:pt>
                <c:pt idx="31">
                  <c:v>4.3225771106119542</c:v>
                </c:pt>
                <c:pt idx="32">
                  <c:v>4.4595408973867308</c:v>
                </c:pt>
                <c:pt idx="33">
                  <c:v>4.5965046841615083</c:v>
                </c:pt>
                <c:pt idx="34">
                  <c:v>4.7334684709362849</c:v>
                </c:pt>
                <c:pt idx="35">
                  <c:v>4.8704322577110615</c:v>
                </c:pt>
                <c:pt idx="36">
                  <c:v>5.0073960444858381</c:v>
                </c:pt>
                <c:pt idx="37">
                  <c:v>5.1443598312606147</c:v>
                </c:pt>
                <c:pt idx="38">
                  <c:v>5.2813236180353922</c:v>
                </c:pt>
                <c:pt idx="39">
                  <c:v>5.4182874048101679</c:v>
                </c:pt>
                <c:pt idx="40">
                  <c:v>5.5552511915849454</c:v>
                </c:pt>
                <c:pt idx="41">
                  <c:v>5.692214978359722</c:v>
                </c:pt>
                <c:pt idx="42">
                  <c:v>5.8291787651344986</c:v>
                </c:pt>
                <c:pt idx="43">
                  <c:v>5.9661425519092752</c:v>
                </c:pt>
                <c:pt idx="44">
                  <c:v>6.1031063386840518</c:v>
                </c:pt>
                <c:pt idx="45">
                  <c:v>6.2400701254588293</c:v>
                </c:pt>
                <c:pt idx="46">
                  <c:v>6.3770339122336051</c:v>
                </c:pt>
                <c:pt idx="47">
                  <c:v>6.5139976990083825</c:v>
                </c:pt>
                <c:pt idx="48">
                  <c:v>6.6509614857831592</c:v>
                </c:pt>
                <c:pt idx="49">
                  <c:v>6.7879252725579358</c:v>
                </c:pt>
                <c:pt idx="50">
                  <c:v>6.9248890593327133</c:v>
                </c:pt>
                <c:pt idx="51">
                  <c:v>7.0618528461074899</c:v>
                </c:pt>
                <c:pt idx="52">
                  <c:v>7.1988166328822656</c:v>
                </c:pt>
                <c:pt idx="53">
                  <c:v>7.3357804196570422</c:v>
                </c:pt>
                <c:pt idx="54">
                  <c:v>7.4727442064318197</c:v>
                </c:pt>
                <c:pt idx="55">
                  <c:v>7.6097079932065963</c:v>
                </c:pt>
                <c:pt idx="56">
                  <c:v>7.7466717799813729</c:v>
                </c:pt>
                <c:pt idx="57">
                  <c:v>7.8836355667561504</c:v>
                </c:pt>
                <c:pt idx="58">
                  <c:v>8.0205993535309279</c:v>
                </c:pt>
                <c:pt idx="59">
                  <c:v>8.1575631403057027</c:v>
                </c:pt>
                <c:pt idx="60">
                  <c:v>8.2945269270804793</c:v>
                </c:pt>
                <c:pt idx="61">
                  <c:v>8.4314907138552559</c:v>
                </c:pt>
                <c:pt idx="62">
                  <c:v>8.5684545006300343</c:v>
                </c:pt>
                <c:pt idx="63">
                  <c:v>8.7054182874048109</c:v>
                </c:pt>
                <c:pt idx="64">
                  <c:v>8.8423820741795875</c:v>
                </c:pt>
                <c:pt idx="65">
                  <c:v>8.9793458609543642</c:v>
                </c:pt>
                <c:pt idx="66">
                  <c:v>9.1163096477291408</c:v>
                </c:pt>
                <c:pt idx="67">
                  <c:v>9.2532734345039174</c:v>
                </c:pt>
                <c:pt idx="68">
                  <c:v>9.390237221278694</c:v>
                </c:pt>
                <c:pt idx="69">
                  <c:v>9.5272010080534706</c:v>
                </c:pt>
                <c:pt idx="70">
                  <c:v>9.6641647948282472</c:v>
                </c:pt>
                <c:pt idx="71">
                  <c:v>9.8011285816030238</c:v>
                </c:pt>
                <c:pt idx="72">
                  <c:v>9.9380923683778022</c:v>
                </c:pt>
                <c:pt idx="73">
                  <c:v>10.075056155152579</c:v>
                </c:pt>
                <c:pt idx="74">
                  <c:v>10.212019941927354</c:v>
                </c:pt>
                <c:pt idx="75">
                  <c:v>10.34898372870213</c:v>
                </c:pt>
                <c:pt idx="76">
                  <c:v>10.485947515476909</c:v>
                </c:pt>
                <c:pt idx="77">
                  <c:v>10.622911302251685</c:v>
                </c:pt>
                <c:pt idx="78">
                  <c:v>10.759875089026462</c:v>
                </c:pt>
                <c:pt idx="79">
                  <c:v>10.896838875801238</c:v>
                </c:pt>
                <c:pt idx="80">
                  <c:v>11.033802662576015</c:v>
                </c:pt>
                <c:pt idx="81">
                  <c:v>11.170766449350792</c:v>
                </c:pt>
                <c:pt idx="82">
                  <c:v>11.307730236125568</c:v>
                </c:pt>
                <c:pt idx="83">
                  <c:v>11.444694022900345</c:v>
                </c:pt>
                <c:pt idx="84">
                  <c:v>11.581657809675121</c:v>
                </c:pt>
                <c:pt idx="85">
                  <c:v>11.7186215964499</c:v>
                </c:pt>
                <c:pt idx="86">
                  <c:v>11.855585383224676</c:v>
                </c:pt>
                <c:pt idx="87">
                  <c:v>11.992549169999453</c:v>
                </c:pt>
                <c:pt idx="88">
                  <c:v>12.129512956774228</c:v>
                </c:pt>
                <c:pt idx="89">
                  <c:v>12.266476743549006</c:v>
                </c:pt>
                <c:pt idx="90">
                  <c:v>12.403440530323783</c:v>
                </c:pt>
                <c:pt idx="91">
                  <c:v>12.540404317098561</c:v>
                </c:pt>
                <c:pt idx="92">
                  <c:v>12.677368103873334</c:v>
                </c:pt>
                <c:pt idx="93">
                  <c:v>12.814331890648113</c:v>
                </c:pt>
                <c:pt idx="94">
                  <c:v>12.951295677422889</c:v>
                </c:pt>
                <c:pt idx="95">
                  <c:v>13.088259464197666</c:v>
                </c:pt>
                <c:pt idx="96">
                  <c:v>13.225223250972443</c:v>
                </c:pt>
                <c:pt idx="97">
                  <c:v>13.362187037747219</c:v>
                </c:pt>
                <c:pt idx="98">
                  <c:v>13.499150824521996</c:v>
                </c:pt>
                <c:pt idx="99">
                  <c:v>13.636114611296774</c:v>
                </c:pt>
                <c:pt idx="100">
                  <c:v>13.773078398071551</c:v>
                </c:pt>
                <c:pt idx="101">
                  <c:v>13.910042184846327</c:v>
                </c:pt>
                <c:pt idx="102">
                  <c:v>14.047005971621104</c:v>
                </c:pt>
                <c:pt idx="103">
                  <c:v>14.183969758395881</c:v>
                </c:pt>
                <c:pt idx="104">
                  <c:v>14.320933545170659</c:v>
                </c:pt>
                <c:pt idx="105">
                  <c:v>14.457897331945436</c:v>
                </c:pt>
                <c:pt idx="106">
                  <c:v>14.594861118720209</c:v>
                </c:pt>
                <c:pt idx="107">
                  <c:v>14.731824905494987</c:v>
                </c:pt>
                <c:pt idx="108">
                  <c:v>14.868788692269764</c:v>
                </c:pt>
                <c:pt idx="109">
                  <c:v>15.00575247904454</c:v>
                </c:pt>
                <c:pt idx="110">
                  <c:v>15.142716265819317</c:v>
                </c:pt>
                <c:pt idx="111">
                  <c:v>15.279680052594093</c:v>
                </c:pt>
                <c:pt idx="112">
                  <c:v>15.41664383936887</c:v>
                </c:pt>
                <c:pt idx="113">
                  <c:v>15.553607626143648</c:v>
                </c:pt>
                <c:pt idx="114">
                  <c:v>15.690571412918425</c:v>
                </c:pt>
                <c:pt idx="115">
                  <c:v>15.827535199693202</c:v>
                </c:pt>
                <c:pt idx="116">
                  <c:v>15.964498986467978</c:v>
                </c:pt>
                <c:pt idx="117">
                  <c:v>16.101462773242755</c:v>
                </c:pt>
                <c:pt idx="118">
                  <c:v>16.238426560017533</c:v>
                </c:pt>
                <c:pt idx="119">
                  <c:v>16.375390346792308</c:v>
                </c:pt>
                <c:pt idx="120">
                  <c:v>16.512354133567083</c:v>
                </c:pt>
                <c:pt idx="121">
                  <c:v>16.649317920341861</c:v>
                </c:pt>
                <c:pt idx="122">
                  <c:v>16.786281707116636</c:v>
                </c:pt>
                <c:pt idx="123">
                  <c:v>16.923245493891415</c:v>
                </c:pt>
                <c:pt idx="124">
                  <c:v>17.060209280666193</c:v>
                </c:pt>
                <c:pt idx="125">
                  <c:v>17.197173067440968</c:v>
                </c:pt>
                <c:pt idx="126">
                  <c:v>17.334136854215746</c:v>
                </c:pt>
                <c:pt idx="127">
                  <c:v>17.471100640990521</c:v>
                </c:pt>
                <c:pt idx="128">
                  <c:v>17.608064427765299</c:v>
                </c:pt>
                <c:pt idx="129">
                  <c:v>17.745028214540078</c:v>
                </c:pt>
                <c:pt idx="130">
                  <c:v>17.881992001314853</c:v>
                </c:pt>
                <c:pt idx="131">
                  <c:v>18.018955788089631</c:v>
                </c:pt>
                <c:pt idx="132">
                  <c:v>18.155919574864406</c:v>
                </c:pt>
                <c:pt idx="133">
                  <c:v>18.292883361639184</c:v>
                </c:pt>
                <c:pt idx="134">
                  <c:v>18.429847148413963</c:v>
                </c:pt>
                <c:pt idx="135">
                  <c:v>18.566810935188734</c:v>
                </c:pt>
                <c:pt idx="136">
                  <c:v>18.703774721963512</c:v>
                </c:pt>
                <c:pt idx="137">
                  <c:v>18.840738508738291</c:v>
                </c:pt>
                <c:pt idx="138">
                  <c:v>18.977702295513065</c:v>
                </c:pt>
                <c:pt idx="139">
                  <c:v>19.114666082287844</c:v>
                </c:pt>
                <c:pt idx="140">
                  <c:v>19.251629869062619</c:v>
                </c:pt>
                <c:pt idx="141">
                  <c:v>19.388593655837397</c:v>
                </c:pt>
                <c:pt idx="142">
                  <c:v>19.525557442612175</c:v>
                </c:pt>
                <c:pt idx="143">
                  <c:v>19.66252122938695</c:v>
                </c:pt>
                <c:pt idx="144">
                  <c:v>19.799485016161729</c:v>
                </c:pt>
                <c:pt idx="145">
                  <c:v>19.936448802936503</c:v>
                </c:pt>
                <c:pt idx="146">
                  <c:v>20.073412589711282</c:v>
                </c:pt>
                <c:pt idx="147">
                  <c:v>20.210376376486057</c:v>
                </c:pt>
                <c:pt idx="148">
                  <c:v>20.347340163260835</c:v>
                </c:pt>
                <c:pt idx="149">
                  <c:v>20.48430395003561</c:v>
                </c:pt>
                <c:pt idx="150">
                  <c:v>20.621267736810385</c:v>
                </c:pt>
                <c:pt idx="151">
                  <c:v>20.758231523585163</c:v>
                </c:pt>
                <c:pt idx="152">
                  <c:v>20.895195310359941</c:v>
                </c:pt>
                <c:pt idx="153">
                  <c:v>21.032159097134716</c:v>
                </c:pt>
                <c:pt idx="154">
                  <c:v>21.169122883909495</c:v>
                </c:pt>
                <c:pt idx="155">
                  <c:v>21.30608667068427</c:v>
                </c:pt>
                <c:pt idx="156">
                  <c:v>21.443050457459048</c:v>
                </c:pt>
                <c:pt idx="157">
                  <c:v>21.580014244233826</c:v>
                </c:pt>
                <c:pt idx="158">
                  <c:v>21.716978031008601</c:v>
                </c:pt>
                <c:pt idx="159">
                  <c:v>21.85394181778338</c:v>
                </c:pt>
                <c:pt idx="160">
                  <c:v>21.990905604558154</c:v>
                </c:pt>
                <c:pt idx="161">
                  <c:v>22.127869391332933</c:v>
                </c:pt>
                <c:pt idx="162">
                  <c:v>22.264833178107711</c:v>
                </c:pt>
                <c:pt idx="163">
                  <c:v>22.401796964882486</c:v>
                </c:pt>
                <c:pt idx="164">
                  <c:v>22.538760751657261</c:v>
                </c:pt>
                <c:pt idx="165">
                  <c:v>22.675724538432039</c:v>
                </c:pt>
                <c:pt idx="166">
                  <c:v>22.812688325206814</c:v>
                </c:pt>
                <c:pt idx="167">
                  <c:v>22.949652111981592</c:v>
                </c:pt>
                <c:pt idx="168">
                  <c:v>23.086615898756367</c:v>
                </c:pt>
                <c:pt idx="169">
                  <c:v>23.223579685531146</c:v>
                </c:pt>
                <c:pt idx="170">
                  <c:v>23.360543472305924</c:v>
                </c:pt>
                <c:pt idx="171">
                  <c:v>23.497507259080699</c:v>
                </c:pt>
                <c:pt idx="172">
                  <c:v>23.634471045855477</c:v>
                </c:pt>
                <c:pt idx="173">
                  <c:v>23.771434832630252</c:v>
                </c:pt>
                <c:pt idx="174">
                  <c:v>23.90839861940503</c:v>
                </c:pt>
                <c:pt idx="175">
                  <c:v>24.045362406179809</c:v>
                </c:pt>
                <c:pt idx="176">
                  <c:v>24.182326192954584</c:v>
                </c:pt>
                <c:pt idx="177">
                  <c:v>24.319289979729362</c:v>
                </c:pt>
                <c:pt idx="178">
                  <c:v>24.456253766504137</c:v>
                </c:pt>
                <c:pt idx="179">
                  <c:v>24.593217553278912</c:v>
                </c:pt>
                <c:pt idx="180">
                  <c:v>24.73018134005369</c:v>
                </c:pt>
                <c:pt idx="181">
                  <c:v>24.867145126828465</c:v>
                </c:pt>
                <c:pt idx="182">
                  <c:v>25.004108913603247</c:v>
                </c:pt>
                <c:pt idx="183">
                  <c:v>25.141072700378018</c:v>
                </c:pt>
                <c:pt idx="184">
                  <c:v>25.2780364871528</c:v>
                </c:pt>
                <c:pt idx="185">
                  <c:v>25.415000273927575</c:v>
                </c:pt>
                <c:pt idx="186">
                  <c:v>25.551964060702346</c:v>
                </c:pt>
                <c:pt idx="187">
                  <c:v>25.688927847477128</c:v>
                </c:pt>
                <c:pt idx="188">
                  <c:v>25.825891634251903</c:v>
                </c:pt>
                <c:pt idx="189">
                  <c:v>25.962855421026681</c:v>
                </c:pt>
                <c:pt idx="190">
                  <c:v>26.099819207801456</c:v>
                </c:pt>
                <c:pt idx="191">
                  <c:v>26.236782994576235</c:v>
                </c:pt>
                <c:pt idx="192">
                  <c:v>26.373746781351009</c:v>
                </c:pt>
                <c:pt idx="193">
                  <c:v>26.510710568125788</c:v>
                </c:pt>
                <c:pt idx="194">
                  <c:v>26.647674354900563</c:v>
                </c:pt>
                <c:pt idx="195">
                  <c:v>26.784638141675345</c:v>
                </c:pt>
                <c:pt idx="196">
                  <c:v>26.921601928450116</c:v>
                </c:pt>
                <c:pt idx="197">
                  <c:v>27.058565715224898</c:v>
                </c:pt>
                <c:pt idx="198">
                  <c:v>27.195529501999673</c:v>
                </c:pt>
                <c:pt idx="199">
                  <c:v>27.332493288774451</c:v>
                </c:pt>
                <c:pt idx="200">
                  <c:v>27.469457075549226</c:v>
                </c:pt>
                <c:pt idx="201">
                  <c:v>27.606420862324001</c:v>
                </c:pt>
                <c:pt idx="202">
                  <c:v>27.743384649098779</c:v>
                </c:pt>
                <c:pt idx="203">
                  <c:v>27.880348435873554</c:v>
                </c:pt>
                <c:pt idx="204">
                  <c:v>28.017312222648332</c:v>
                </c:pt>
                <c:pt idx="205">
                  <c:v>28.154276009423107</c:v>
                </c:pt>
                <c:pt idx="206">
                  <c:v>28.291239796197885</c:v>
                </c:pt>
                <c:pt idx="207">
                  <c:v>28.42820358297266</c:v>
                </c:pt>
                <c:pt idx="208">
                  <c:v>28.565167369747442</c:v>
                </c:pt>
                <c:pt idx="209">
                  <c:v>28.702131156522213</c:v>
                </c:pt>
                <c:pt idx="210">
                  <c:v>28.839094943296995</c:v>
                </c:pt>
                <c:pt idx="211">
                  <c:v>28.97605873007177</c:v>
                </c:pt>
                <c:pt idx="212">
                  <c:v>29.113022516846549</c:v>
                </c:pt>
                <c:pt idx="213">
                  <c:v>29.249986303621323</c:v>
                </c:pt>
                <c:pt idx="214">
                  <c:v>29.386950090396098</c:v>
                </c:pt>
                <c:pt idx="215">
                  <c:v>29.523913877170877</c:v>
                </c:pt>
                <c:pt idx="216">
                  <c:v>29.660877663945652</c:v>
                </c:pt>
                <c:pt idx="217">
                  <c:v>29.79784145072043</c:v>
                </c:pt>
                <c:pt idx="218">
                  <c:v>29.934805237495205</c:v>
                </c:pt>
                <c:pt idx="219">
                  <c:v>30.071769024269983</c:v>
                </c:pt>
                <c:pt idx="220">
                  <c:v>30.208732811044758</c:v>
                </c:pt>
                <c:pt idx="221">
                  <c:v>30.34569659781954</c:v>
                </c:pt>
                <c:pt idx="222">
                  <c:v>30.482660384594311</c:v>
                </c:pt>
                <c:pt idx="223">
                  <c:v>30.619624171369093</c:v>
                </c:pt>
                <c:pt idx="224">
                  <c:v>30.756587958143868</c:v>
                </c:pt>
                <c:pt idx="225">
                  <c:v>30.893551744918646</c:v>
                </c:pt>
                <c:pt idx="226">
                  <c:v>31.030515531693421</c:v>
                </c:pt>
                <c:pt idx="227">
                  <c:v>31.1674793184682</c:v>
                </c:pt>
                <c:pt idx="228">
                  <c:v>31.304443105242974</c:v>
                </c:pt>
                <c:pt idx="229">
                  <c:v>31.441406892017749</c:v>
                </c:pt>
                <c:pt idx="230">
                  <c:v>31.578370678792528</c:v>
                </c:pt>
                <c:pt idx="231">
                  <c:v>31.715334465567302</c:v>
                </c:pt>
                <c:pt idx="232">
                  <c:v>31.852298252342081</c:v>
                </c:pt>
                <c:pt idx="233">
                  <c:v>31.989262039116856</c:v>
                </c:pt>
                <c:pt idx="234">
                  <c:v>32.126225825891638</c:v>
                </c:pt>
                <c:pt idx="235">
                  <c:v>32.263189612666409</c:v>
                </c:pt>
                <c:pt idx="236">
                  <c:v>32.400153399441187</c:v>
                </c:pt>
                <c:pt idx="237">
                  <c:v>32.537117186215966</c:v>
                </c:pt>
                <c:pt idx="238">
                  <c:v>32.674080972990744</c:v>
                </c:pt>
                <c:pt idx="239">
                  <c:v>32.811044759765515</c:v>
                </c:pt>
                <c:pt idx="240">
                  <c:v>32.948008546540294</c:v>
                </c:pt>
                <c:pt idx="241">
                  <c:v>33.084972333315072</c:v>
                </c:pt>
                <c:pt idx="242">
                  <c:v>33.22193612008985</c:v>
                </c:pt>
                <c:pt idx="243">
                  <c:v>33.358899906864622</c:v>
                </c:pt>
                <c:pt idx="244">
                  <c:v>33.4958636936394</c:v>
                </c:pt>
                <c:pt idx="245">
                  <c:v>33.632827480414178</c:v>
                </c:pt>
                <c:pt idx="246">
                  <c:v>33.76979126718895</c:v>
                </c:pt>
                <c:pt idx="247">
                  <c:v>33.906755053963735</c:v>
                </c:pt>
                <c:pt idx="248">
                  <c:v>34.043718840738507</c:v>
                </c:pt>
                <c:pt idx="249">
                  <c:v>34.180682627513285</c:v>
                </c:pt>
                <c:pt idx="250">
                  <c:v>34.317646414288063</c:v>
                </c:pt>
                <c:pt idx="251">
                  <c:v>34.454610201062842</c:v>
                </c:pt>
                <c:pt idx="252">
                  <c:v>34.591573987837613</c:v>
                </c:pt>
                <c:pt idx="253">
                  <c:v>34.728537774612391</c:v>
                </c:pt>
                <c:pt idx="254">
                  <c:v>34.86550156138717</c:v>
                </c:pt>
                <c:pt idx="255">
                  <c:v>35.002465348161948</c:v>
                </c:pt>
                <c:pt idx="256">
                  <c:v>35.139429134936719</c:v>
                </c:pt>
                <c:pt idx="257">
                  <c:v>35.276392921711498</c:v>
                </c:pt>
                <c:pt idx="258">
                  <c:v>35.413356708486276</c:v>
                </c:pt>
                <c:pt idx="259">
                  <c:v>35.550320495261047</c:v>
                </c:pt>
                <c:pt idx="260">
                  <c:v>35.687284282035833</c:v>
                </c:pt>
                <c:pt idx="261">
                  <c:v>35.824248068810604</c:v>
                </c:pt>
                <c:pt idx="262">
                  <c:v>35.961211855585383</c:v>
                </c:pt>
                <c:pt idx="263">
                  <c:v>36.098175642360161</c:v>
                </c:pt>
                <c:pt idx="264">
                  <c:v>36.235139429134939</c:v>
                </c:pt>
                <c:pt idx="265">
                  <c:v>36.372103215909711</c:v>
                </c:pt>
                <c:pt idx="266">
                  <c:v>36.509067002684489</c:v>
                </c:pt>
                <c:pt idx="267">
                  <c:v>36.646030789459267</c:v>
                </c:pt>
                <c:pt idx="268">
                  <c:v>36.782994576234046</c:v>
                </c:pt>
                <c:pt idx="269">
                  <c:v>36.919958363008817</c:v>
                </c:pt>
                <c:pt idx="270">
                  <c:v>37.056922149783603</c:v>
                </c:pt>
                <c:pt idx="271">
                  <c:v>37.193885936558374</c:v>
                </c:pt>
                <c:pt idx="272">
                  <c:v>37.330849723333145</c:v>
                </c:pt>
                <c:pt idx="273">
                  <c:v>37.467813510107931</c:v>
                </c:pt>
                <c:pt idx="274">
                  <c:v>37.604777296882702</c:v>
                </c:pt>
                <c:pt idx="275">
                  <c:v>37.74174108365748</c:v>
                </c:pt>
                <c:pt idx="276">
                  <c:v>37.878704870432259</c:v>
                </c:pt>
                <c:pt idx="277">
                  <c:v>38.015668657207037</c:v>
                </c:pt>
                <c:pt idx="278">
                  <c:v>38.152632443981808</c:v>
                </c:pt>
                <c:pt idx="279">
                  <c:v>38.289596230756587</c:v>
                </c:pt>
                <c:pt idx="280">
                  <c:v>38.426560017531365</c:v>
                </c:pt>
                <c:pt idx="281">
                  <c:v>38.563523804306143</c:v>
                </c:pt>
                <c:pt idx="282">
                  <c:v>38.700487591080915</c:v>
                </c:pt>
                <c:pt idx="283">
                  <c:v>38.8374513778557</c:v>
                </c:pt>
                <c:pt idx="284">
                  <c:v>38.974415164630472</c:v>
                </c:pt>
                <c:pt idx="285">
                  <c:v>39.11137895140525</c:v>
                </c:pt>
                <c:pt idx="286">
                  <c:v>39.248342738180028</c:v>
                </c:pt>
                <c:pt idx="287">
                  <c:v>39.3853065249548</c:v>
                </c:pt>
                <c:pt idx="288">
                  <c:v>39.522270311729578</c:v>
                </c:pt>
                <c:pt idx="289">
                  <c:v>39.659234098504356</c:v>
                </c:pt>
                <c:pt idx="290">
                  <c:v>39.796197885279135</c:v>
                </c:pt>
                <c:pt idx="291">
                  <c:v>39.933161672053906</c:v>
                </c:pt>
                <c:pt idx="292">
                  <c:v>40.070125458828684</c:v>
                </c:pt>
                <c:pt idx="293">
                  <c:v>40.207089245603463</c:v>
                </c:pt>
                <c:pt idx="294">
                  <c:v>40.344053032378241</c:v>
                </c:pt>
                <c:pt idx="295">
                  <c:v>40.481016819153012</c:v>
                </c:pt>
                <c:pt idx="296">
                  <c:v>40.617980605927798</c:v>
                </c:pt>
                <c:pt idx="297">
                  <c:v>40.754944392702569</c:v>
                </c:pt>
                <c:pt idx="298">
                  <c:v>40.891908179477348</c:v>
                </c:pt>
                <c:pt idx="299">
                  <c:v>41.028871966252126</c:v>
                </c:pt>
                <c:pt idx="300">
                  <c:v>41.165835753026897</c:v>
                </c:pt>
                <c:pt idx="301">
                  <c:v>41.302799539801676</c:v>
                </c:pt>
                <c:pt idx="302">
                  <c:v>41.439763326576454</c:v>
                </c:pt>
                <c:pt idx="303">
                  <c:v>41.576727113351232</c:v>
                </c:pt>
                <c:pt idx="304">
                  <c:v>41.713690900126004</c:v>
                </c:pt>
                <c:pt idx="305">
                  <c:v>41.850654686900782</c:v>
                </c:pt>
                <c:pt idx="306">
                  <c:v>41.98761847367556</c:v>
                </c:pt>
                <c:pt idx="307">
                  <c:v>42.124582260450339</c:v>
                </c:pt>
                <c:pt idx="308">
                  <c:v>42.26154604722511</c:v>
                </c:pt>
                <c:pt idx="309">
                  <c:v>42.398509833999896</c:v>
                </c:pt>
                <c:pt idx="310">
                  <c:v>42.535473620774667</c:v>
                </c:pt>
                <c:pt idx="311">
                  <c:v>42.672437407549445</c:v>
                </c:pt>
                <c:pt idx="312">
                  <c:v>42.809401194324224</c:v>
                </c:pt>
                <c:pt idx="313">
                  <c:v>42.946364981099002</c:v>
                </c:pt>
                <c:pt idx="314">
                  <c:v>43.083328767873773</c:v>
                </c:pt>
                <c:pt idx="315">
                  <c:v>43.220292554648552</c:v>
                </c:pt>
                <c:pt idx="316">
                  <c:v>43.35725634142333</c:v>
                </c:pt>
                <c:pt idx="317">
                  <c:v>43.494220128198101</c:v>
                </c:pt>
                <c:pt idx="318">
                  <c:v>43.63118391497288</c:v>
                </c:pt>
                <c:pt idx="319">
                  <c:v>43.768147701747658</c:v>
                </c:pt>
                <c:pt idx="320">
                  <c:v>43.905111488522437</c:v>
                </c:pt>
                <c:pt idx="321">
                  <c:v>44.042075275297208</c:v>
                </c:pt>
                <c:pt idx="322">
                  <c:v>44.179039062071993</c:v>
                </c:pt>
                <c:pt idx="323">
                  <c:v>44.316002848846765</c:v>
                </c:pt>
                <c:pt idx="324">
                  <c:v>44.452966635621543</c:v>
                </c:pt>
                <c:pt idx="325">
                  <c:v>44.589930422396321</c:v>
                </c:pt>
                <c:pt idx="326">
                  <c:v>44.7268942091711</c:v>
                </c:pt>
                <c:pt idx="327">
                  <c:v>44.863857995945871</c:v>
                </c:pt>
                <c:pt idx="328">
                  <c:v>45.000821782720649</c:v>
                </c:pt>
                <c:pt idx="329">
                  <c:v>45.137785569495428</c:v>
                </c:pt>
                <c:pt idx="330">
                  <c:v>45.274749356270199</c:v>
                </c:pt>
                <c:pt idx="331">
                  <c:v>45.411713143044977</c:v>
                </c:pt>
                <c:pt idx="332">
                  <c:v>45.548676929819756</c:v>
                </c:pt>
                <c:pt idx="333">
                  <c:v>45.685640716594534</c:v>
                </c:pt>
                <c:pt idx="334">
                  <c:v>45.822604503369305</c:v>
                </c:pt>
                <c:pt idx="335">
                  <c:v>45.959568290144084</c:v>
                </c:pt>
                <c:pt idx="336">
                  <c:v>46.096532076918862</c:v>
                </c:pt>
                <c:pt idx="337">
                  <c:v>46.233495863693641</c:v>
                </c:pt>
                <c:pt idx="338">
                  <c:v>46.370459650468412</c:v>
                </c:pt>
                <c:pt idx="339">
                  <c:v>46.507423437243197</c:v>
                </c:pt>
                <c:pt idx="340">
                  <c:v>46.644387224017969</c:v>
                </c:pt>
                <c:pt idx="341">
                  <c:v>46.781351010792747</c:v>
                </c:pt>
                <c:pt idx="342">
                  <c:v>46.918314797567525</c:v>
                </c:pt>
                <c:pt idx="343">
                  <c:v>47.055278584342297</c:v>
                </c:pt>
                <c:pt idx="344">
                  <c:v>47.192242371117075</c:v>
                </c:pt>
                <c:pt idx="345">
                  <c:v>47.329206157891853</c:v>
                </c:pt>
                <c:pt idx="346">
                  <c:v>47.466169944666632</c:v>
                </c:pt>
                <c:pt idx="347">
                  <c:v>47.603133731441403</c:v>
                </c:pt>
                <c:pt idx="348">
                  <c:v>47.740097518216182</c:v>
                </c:pt>
                <c:pt idx="349">
                  <c:v>47.87706130499096</c:v>
                </c:pt>
                <c:pt idx="350">
                  <c:v>48.014025091765738</c:v>
                </c:pt>
                <c:pt idx="351">
                  <c:v>48.15098887854051</c:v>
                </c:pt>
                <c:pt idx="352">
                  <c:v>48.287952665315295</c:v>
                </c:pt>
                <c:pt idx="353">
                  <c:v>48.424916452090066</c:v>
                </c:pt>
                <c:pt idx="354">
                  <c:v>48.561880238864845</c:v>
                </c:pt>
                <c:pt idx="355">
                  <c:v>48.698844025639623</c:v>
                </c:pt>
                <c:pt idx="356">
                  <c:v>48.835807812414401</c:v>
                </c:pt>
                <c:pt idx="357">
                  <c:v>48.972771599189173</c:v>
                </c:pt>
                <c:pt idx="358">
                  <c:v>49.109735385963951</c:v>
                </c:pt>
                <c:pt idx="359">
                  <c:v>49.24669917273873</c:v>
                </c:pt>
                <c:pt idx="360">
                  <c:v>49.383662959513501</c:v>
                </c:pt>
                <c:pt idx="361">
                  <c:v>49.520626746288279</c:v>
                </c:pt>
                <c:pt idx="362">
                  <c:v>49.657590533063058</c:v>
                </c:pt>
                <c:pt idx="363">
                  <c:v>49.794554319837836</c:v>
                </c:pt>
                <c:pt idx="364">
                  <c:v>49.931518106612607</c:v>
                </c:pt>
                <c:pt idx="365">
                  <c:v>50.068481893387386</c:v>
                </c:pt>
                <c:pt idx="366">
                  <c:v>50.205445680162164</c:v>
                </c:pt>
                <c:pt idx="367">
                  <c:v>50.342409466936942</c:v>
                </c:pt>
                <c:pt idx="368">
                  <c:v>50.479373253711721</c:v>
                </c:pt>
                <c:pt idx="369">
                  <c:v>50.616337040486492</c:v>
                </c:pt>
                <c:pt idx="370">
                  <c:v>50.75330082726127</c:v>
                </c:pt>
                <c:pt idx="371">
                  <c:v>50.890264614036049</c:v>
                </c:pt>
                <c:pt idx="372">
                  <c:v>51.02722840081082</c:v>
                </c:pt>
                <c:pt idx="373">
                  <c:v>51.164192187585599</c:v>
                </c:pt>
                <c:pt idx="374">
                  <c:v>51.301155974360377</c:v>
                </c:pt>
                <c:pt idx="375">
                  <c:v>51.438119761135162</c:v>
                </c:pt>
                <c:pt idx="376">
                  <c:v>51.575083547909927</c:v>
                </c:pt>
                <c:pt idx="377">
                  <c:v>51.712047334684705</c:v>
                </c:pt>
                <c:pt idx="378">
                  <c:v>51.84901112145949</c:v>
                </c:pt>
                <c:pt idx="379">
                  <c:v>51.985974908234269</c:v>
                </c:pt>
                <c:pt idx="380">
                  <c:v>52.122938695009033</c:v>
                </c:pt>
                <c:pt idx="381">
                  <c:v>52.259902481783818</c:v>
                </c:pt>
                <c:pt idx="382">
                  <c:v>52.396866268558597</c:v>
                </c:pt>
                <c:pt idx="383">
                  <c:v>52.533830055333375</c:v>
                </c:pt>
                <c:pt idx="384">
                  <c:v>52.670793842108147</c:v>
                </c:pt>
                <c:pt idx="385">
                  <c:v>52.807757628882925</c:v>
                </c:pt>
                <c:pt idx="386">
                  <c:v>52.944721415657703</c:v>
                </c:pt>
                <c:pt idx="387">
                  <c:v>53.081685202432475</c:v>
                </c:pt>
                <c:pt idx="388">
                  <c:v>53.218648989207253</c:v>
                </c:pt>
                <c:pt idx="389">
                  <c:v>53.355612775982031</c:v>
                </c:pt>
                <c:pt idx="390">
                  <c:v>53.49257656275681</c:v>
                </c:pt>
                <c:pt idx="391">
                  <c:v>53.629540349531581</c:v>
                </c:pt>
                <c:pt idx="392">
                  <c:v>53.766504136306359</c:v>
                </c:pt>
                <c:pt idx="393">
                  <c:v>53.903467923081138</c:v>
                </c:pt>
                <c:pt idx="394">
                  <c:v>54.040431709855916</c:v>
                </c:pt>
                <c:pt idx="395">
                  <c:v>54.177395496630687</c:v>
                </c:pt>
                <c:pt idx="396">
                  <c:v>54.314359283405466</c:v>
                </c:pt>
                <c:pt idx="397">
                  <c:v>54.451323070180244</c:v>
                </c:pt>
                <c:pt idx="398">
                  <c:v>54.588286856955023</c:v>
                </c:pt>
                <c:pt idx="399">
                  <c:v>54.725250643729794</c:v>
                </c:pt>
                <c:pt idx="400">
                  <c:v>54.862214430504572</c:v>
                </c:pt>
                <c:pt idx="401">
                  <c:v>54.999178217279351</c:v>
                </c:pt>
                <c:pt idx="402">
                  <c:v>55.136142004054122</c:v>
                </c:pt>
                <c:pt idx="403">
                  <c:v>55.2731057908289</c:v>
                </c:pt>
                <c:pt idx="404">
                  <c:v>55.410069577603679</c:v>
                </c:pt>
                <c:pt idx="405">
                  <c:v>55.547033364378464</c:v>
                </c:pt>
                <c:pt idx="406">
                  <c:v>55.683997151153228</c:v>
                </c:pt>
                <c:pt idx="407">
                  <c:v>55.820960937928007</c:v>
                </c:pt>
                <c:pt idx="408">
                  <c:v>55.957924724702792</c:v>
                </c:pt>
                <c:pt idx="409">
                  <c:v>56.094888511477571</c:v>
                </c:pt>
                <c:pt idx="410">
                  <c:v>56.231852298252335</c:v>
                </c:pt>
                <c:pt idx="411">
                  <c:v>56.36881608502712</c:v>
                </c:pt>
                <c:pt idx="412">
                  <c:v>56.505779871801899</c:v>
                </c:pt>
                <c:pt idx="413">
                  <c:v>56.642743658576677</c:v>
                </c:pt>
                <c:pt idx="414">
                  <c:v>56.779707445351448</c:v>
                </c:pt>
                <c:pt idx="415">
                  <c:v>56.916671232126227</c:v>
                </c:pt>
                <c:pt idx="416">
                  <c:v>57.053635018901005</c:v>
                </c:pt>
                <c:pt idx="417">
                  <c:v>57.190598805675776</c:v>
                </c:pt>
                <c:pt idx="418">
                  <c:v>57.327562592450555</c:v>
                </c:pt>
                <c:pt idx="419">
                  <c:v>57.464526379225333</c:v>
                </c:pt>
                <c:pt idx="420">
                  <c:v>57.601490166000112</c:v>
                </c:pt>
                <c:pt idx="421">
                  <c:v>57.738453952774883</c:v>
                </c:pt>
                <c:pt idx="422">
                  <c:v>57.875417739549661</c:v>
                </c:pt>
                <c:pt idx="423">
                  <c:v>58.01238152632444</c:v>
                </c:pt>
                <c:pt idx="424">
                  <c:v>58.149345313099218</c:v>
                </c:pt>
                <c:pt idx="425">
                  <c:v>58.286309099873989</c:v>
                </c:pt>
                <c:pt idx="426">
                  <c:v>58.423272886648768</c:v>
                </c:pt>
                <c:pt idx="427">
                  <c:v>58.560236673423546</c:v>
                </c:pt>
                <c:pt idx="428">
                  <c:v>58.697200460198331</c:v>
                </c:pt>
                <c:pt idx="429">
                  <c:v>58.834164246973096</c:v>
                </c:pt>
                <c:pt idx="430">
                  <c:v>58.971128033747874</c:v>
                </c:pt>
                <c:pt idx="431">
                  <c:v>59.10809182052266</c:v>
                </c:pt>
                <c:pt idx="432">
                  <c:v>59.245055607297424</c:v>
                </c:pt>
                <c:pt idx="433">
                  <c:v>59.382019394072202</c:v>
                </c:pt>
                <c:pt idx="434">
                  <c:v>59.518983180846988</c:v>
                </c:pt>
                <c:pt idx="435">
                  <c:v>59.655946967621766</c:v>
                </c:pt>
                <c:pt idx="436">
                  <c:v>59.79291075439653</c:v>
                </c:pt>
                <c:pt idx="437">
                  <c:v>59.929874541171316</c:v>
                </c:pt>
                <c:pt idx="438">
                  <c:v>60.066838327946094</c:v>
                </c:pt>
                <c:pt idx="439">
                  <c:v>60.203802114720872</c:v>
                </c:pt>
                <c:pt idx="440">
                  <c:v>60.340765901495644</c:v>
                </c:pt>
                <c:pt idx="441">
                  <c:v>60.477729688270422</c:v>
                </c:pt>
                <c:pt idx="442">
                  <c:v>60.6146934750452</c:v>
                </c:pt>
                <c:pt idx="443">
                  <c:v>60.751657261819979</c:v>
                </c:pt>
                <c:pt idx="444">
                  <c:v>60.88862104859475</c:v>
                </c:pt>
                <c:pt idx="445">
                  <c:v>61.025584835369528</c:v>
                </c:pt>
                <c:pt idx="446">
                  <c:v>61.162548622144307</c:v>
                </c:pt>
                <c:pt idx="447">
                  <c:v>61.299512408919078</c:v>
                </c:pt>
                <c:pt idx="448">
                  <c:v>61.436476195693857</c:v>
                </c:pt>
                <c:pt idx="449">
                  <c:v>61.573439982468635</c:v>
                </c:pt>
                <c:pt idx="450">
                  <c:v>61.710403769243413</c:v>
                </c:pt>
                <c:pt idx="451">
                  <c:v>61.847367556018185</c:v>
                </c:pt>
                <c:pt idx="452">
                  <c:v>61.984331342792963</c:v>
                </c:pt>
                <c:pt idx="453">
                  <c:v>62.121295129567741</c:v>
                </c:pt>
                <c:pt idx="454">
                  <c:v>62.258258916342527</c:v>
                </c:pt>
                <c:pt idx="455">
                  <c:v>62.395222703117291</c:v>
                </c:pt>
                <c:pt idx="456">
                  <c:v>62.532186489892069</c:v>
                </c:pt>
                <c:pt idx="457">
                  <c:v>62.669150276666855</c:v>
                </c:pt>
                <c:pt idx="458">
                  <c:v>62.806114063441633</c:v>
                </c:pt>
                <c:pt idx="459">
                  <c:v>62.943077850216397</c:v>
                </c:pt>
                <c:pt idx="460">
                  <c:v>63.080041636991183</c:v>
                </c:pt>
                <c:pt idx="461">
                  <c:v>63.217005423765961</c:v>
                </c:pt>
                <c:pt idx="462">
                  <c:v>63.353969210540725</c:v>
                </c:pt>
                <c:pt idx="463">
                  <c:v>63.490932997315511</c:v>
                </c:pt>
                <c:pt idx="464">
                  <c:v>63.627896784090289</c:v>
                </c:pt>
                <c:pt idx="465">
                  <c:v>63.764860570865068</c:v>
                </c:pt>
                <c:pt idx="466">
                  <c:v>63.901824357639839</c:v>
                </c:pt>
                <c:pt idx="467">
                  <c:v>64.03878814441461</c:v>
                </c:pt>
                <c:pt idx="468">
                  <c:v>64.175751931189396</c:v>
                </c:pt>
                <c:pt idx="469">
                  <c:v>64.312715717964181</c:v>
                </c:pt>
                <c:pt idx="470">
                  <c:v>64.449679504738938</c:v>
                </c:pt>
                <c:pt idx="471">
                  <c:v>64.586643291513724</c:v>
                </c:pt>
                <c:pt idx="472">
                  <c:v>64.723607078288509</c:v>
                </c:pt>
                <c:pt idx="473">
                  <c:v>64.860570865063266</c:v>
                </c:pt>
                <c:pt idx="474">
                  <c:v>64.997534651838052</c:v>
                </c:pt>
                <c:pt idx="475">
                  <c:v>65.134498438612837</c:v>
                </c:pt>
                <c:pt idx="476">
                  <c:v>65.271462225387609</c:v>
                </c:pt>
                <c:pt idx="477">
                  <c:v>65.40842601216238</c:v>
                </c:pt>
                <c:pt idx="478">
                  <c:v>65.545389798937165</c:v>
                </c:pt>
                <c:pt idx="479">
                  <c:v>65.682353585711937</c:v>
                </c:pt>
                <c:pt idx="480">
                  <c:v>65.819317372486722</c:v>
                </c:pt>
                <c:pt idx="481">
                  <c:v>65.956281159261493</c:v>
                </c:pt>
                <c:pt idx="482">
                  <c:v>66.093244946036265</c:v>
                </c:pt>
                <c:pt idx="483">
                  <c:v>66.23020873281105</c:v>
                </c:pt>
                <c:pt idx="484">
                  <c:v>66.367172519585822</c:v>
                </c:pt>
                <c:pt idx="485">
                  <c:v>66.504136306360593</c:v>
                </c:pt>
                <c:pt idx="486">
                  <c:v>66.641100093135378</c:v>
                </c:pt>
                <c:pt idx="487">
                  <c:v>66.77806387991015</c:v>
                </c:pt>
                <c:pt idx="488">
                  <c:v>66.915027666684921</c:v>
                </c:pt>
                <c:pt idx="489">
                  <c:v>67.051991453459706</c:v>
                </c:pt>
                <c:pt idx="490">
                  <c:v>67.188955240234478</c:v>
                </c:pt>
                <c:pt idx="491">
                  <c:v>67.325919027009263</c:v>
                </c:pt>
                <c:pt idx="492">
                  <c:v>67.462882813784034</c:v>
                </c:pt>
                <c:pt idx="493">
                  <c:v>67.599846600558806</c:v>
                </c:pt>
                <c:pt idx="494">
                  <c:v>67.736810387333591</c:v>
                </c:pt>
                <c:pt idx="495">
                  <c:v>67.873774174108377</c:v>
                </c:pt>
                <c:pt idx="496">
                  <c:v>68.010737960883134</c:v>
                </c:pt>
                <c:pt idx="497">
                  <c:v>68.147701747657919</c:v>
                </c:pt>
                <c:pt idx="498">
                  <c:v>68.284665534432705</c:v>
                </c:pt>
                <c:pt idx="499">
                  <c:v>68.421629321207476</c:v>
                </c:pt>
                <c:pt idx="500">
                  <c:v>68.558593107982247</c:v>
                </c:pt>
                <c:pt idx="501">
                  <c:v>68.695556894757033</c:v>
                </c:pt>
                <c:pt idx="502">
                  <c:v>68.832520681531804</c:v>
                </c:pt>
                <c:pt idx="503">
                  <c:v>68.969484468306575</c:v>
                </c:pt>
                <c:pt idx="504">
                  <c:v>69.106448255081361</c:v>
                </c:pt>
                <c:pt idx="505">
                  <c:v>69.243412041856132</c:v>
                </c:pt>
                <c:pt idx="506">
                  <c:v>69.380375828630918</c:v>
                </c:pt>
                <c:pt idx="507">
                  <c:v>69.517339615405689</c:v>
                </c:pt>
                <c:pt idx="508">
                  <c:v>69.65430340218046</c:v>
                </c:pt>
                <c:pt idx="509">
                  <c:v>69.791267188955246</c:v>
                </c:pt>
                <c:pt idx="510">
                  <c:v>69.928230975730017</c:v>
                </c:pt>
                <c:pt idx="511">
                  <c:v>70.065194762504788</c:v>
                </c:pt>
                <c:pt idx="512">
                  <c:v>70.202158549279559</c:v>
                </c:pt>
                <c:pt idx="513">
                  <c:v>70.339122336054345</c:v>
                </c:pt>
                <c:pt idx="514">
                  <c:v>70.476086122829116</c:v>
                </c:pt>
                <c:pt idx="515">
                  <c:v>70.613049909603902</c:v>
                </c:pt>
                <c:pt idx="516">
                  <c:v>70.750013696378673</c:v>
                </c:pt>
                <c:pt idx="517">
                  <c:v>70.886977483153444</c:v>
                </c:pt>
                <c:pt idx="518">
                  <c:v>71.02394126992823</c:v>
                </c:pt>
                <c:pt idx="519">
                  <c:v>71.160905056703001</c:v>
                </c:pt>
                <c:pt idx="520">
                  <c:v>71.297868843477772</c:v>
                </c:pt>
                <c:pt idx="521">
                  <c:v>71.434832630252558</c:v>
                </c:pt>
                <c:pt idx="522">
                  <c:v>71.571796417027329</c:v>
                </c:pt>
                <c:pt idx="523">
                  <c:v>71.7087602038021</c:v>
                </c:pt>
                <c:pt idx="524">
                  <c:v>71.845723990576886</c:v>
                </c:pt>
                <c:pt idx="525">
                  <c:v>71.982687777351657</c:v>
                </c:pt>
                <c:pt idx="526">
                  <c:v>72.119651564126443</c:v>
                </c:pt>
                <c:pt idx="527">
                  <c:v>72.256615350901214</c:v>
                </c:pt>
                <c:pt idx="528">
                  <c:v>72.393579137675985</c:v>
                </c:pt>
                <c:pt idx="529">
                  <c:v>72.530542924450771</c:v>
                </c:pt>
                <c:pt idx="530">
                  <c:v>72.667506711225542</c:v>
                </c:pt>
                <c:pt idx="531">
                  <c:v>72.804470498000313</c:v>
                </c:pt>
                <c:pt idx="532">
                  <c:v>72.941434284775099</c:v>
                </c:pt>
                <c:pt idx="533">
                  <c:v>73.078398071549884</c:v>
                </c:pt>
                <c:pt idx="534">
                  <c:v>73.215361858324641</c:v>
                </c:pt>
                <c:pt idx="535">
                  <c:v>73.352325645099427</c:v>
                </c:pt>
                <c:pt idx="536">
                  <c:v>73.489289431874198</c:v>
                </c:pt>
                <c:pt idx="537">
                  <c:v>73.626253218648984</c:v>
                </c:pt>
                <c:pt idx="538">
                  <c:v>73.763217005423755</c:v>
                </c:pt>
                <c:pt idx="539">
                  <c:v>73.90018079219854</c:v>
                </c:pt>
                <c:pt idx="540">
                  <c:v>74.037144578973312</c:v>
                </c:pt>
                <c:pt idx="541">
                  <c:v>74.174108365748097</c:v>
                </c:pt>
                <c:pt idx="542">
                  <c:v>74.311072152522854</c:v>
                </c:pt>
                <c:pt idx="543">
                  <c:v>74.44803593929764</c:v>
                </c:pt>
                <c:pt idx="544">
                  <c:v>74.584999726072425</c:v>
                </c:pt>
                <c:pt idx="545">
                  <c:v>74.721963512847196</c:v>
                </c:pt>
                <c:pt idx="546">
                  <c:v>74.858927299621968</c:v>
                </c:pt>
                <c:pt idx="547">
                  <c:v>74.995891086396753</c:v>
                </c:pt>
                <c:pt idx="548">
                  <c:v>75.132854873171524</c:v>
                </c:pt>
                <c:pt idx="549">
                  <c:v>75.269818659946296</c:v>
                </c:pt>
                <c:pt idx="550">
                  <c:v>75.406782446721081</c:v>
                </c:pt>
                <c:pt idx="551">
                  <c:v>75.543746233495852</c:v>
                </c:pt>
                <c:pt idx="552">
                  <c:v>75.680710020270638</c:v>
                </c:pt>
                <c:pt idx="553">
                  <c:v>75.817673807045409</c:v>
                </c:pt>
                <c:pt idx="554">
                  <c:v>75.954637593820181</c:v>
                </c:pt>
                <c:pt idx="555">
                  <c:v>76.091601380594966</c:v>
                </c:pt>
                <c:pt idx="556">
                  <c:v>76.228565167369737</c:v>
                </c:pt>
                <c:pt idx="557">
                  <c:v>76.365528954144509</c:v>
                </c:pt>
                <c:pt idx="558">
                  <c:v>76.502492740919294</c:v>
                </c:pt>
                <c:pt idx="559">
                  <c:v>76.639456527694065</c:v>
                </c:pt>
                <c:pt idx="560">
                  <c:v>76.776420314468851</c:v>
                </c:pt>
                <c:pt idx="561">
                  <c:v>76.913384101243622</c:v>
                </c:pt>
                <c:pt idx="562">
                  <c:v>77.050347888018393</c:v>
                </c:pt>
                <c:pt idx="563">
                  <c:v>77.187311674793179</c:v>
                </c:pt>
                <c:pt idx="564">
                  <c:v>77.32427546156795</c:v>
                </c:pt>
                <c:pt idx="565">
                  <c:v>77.461239248342721</c:v>
                </c:pt>
                <c:pt idx="566">
                  <c:v>77.598203035117507</c:v>
                </c:pt>
                <c:pt idx="567">
                  <c:v>77.735166821892292</c:v>
                </c:pt>
                <c:pt idx="568">
                  <c:v>77.87213060866705</c:v>
                </c:pt>
                <c:pt idx="569">
                  <c:v>78.009094395441835</c:v>
                </c:pt>
                <c:pt idx="570">
                  <c:v>78.14605818221662</c:v>
                </c:pt>
                <c:pt idx="571">
                  <c:v>78.283021968991392</c:v>
                </c:pt>
                <c:pt idx="572">
                  <c:v>78.419985755766163</c:v>
                </c:pt>
                <c:pt idx="573">
                  <c:v>78.556949542540949</c:v>
                </c:pt>
                <c:pt idx="574">
                  <c:v>78.69391332931572</c:v>
                </c:pt>
                <c:pt idx="575">
                  <c:v>78.830877116090505</c:v>
                </c:pt>
                <c:pt idx="576">
                  <c:v>78.967840902865277</c:v>
                </c:pt>
                <c:pt idx="577">
                  <c:v>79.104804689640048</c:v>
                </c:pt>
                <c:pt idx="578">
                  <c:v>79.241768476414833</c:v>
                </c:pt>
                <c:pt idx="579">
                  <c:v>79.378732263189605</c:v>
                </c:pt>
                <c:pt idx="580">
                  <c:v>79.515696049964376</c:v>
                </c:pt>
                <c:pt idx="581">
                  <c:v>79.652659836739161</c:v>
                </c:pt>
                <c:pt idx="582">
                  <c:v>79.789623623513933</c:v>
                </c:pt>
                <c:pt idx="583">
                  <c:v>79.926587410288704</c:v>
                </c:pt>
                <c:pt idx="584">
                  <c:v>80.063551197063489</c:v>
                </c:pt>
                <c:pt idx="585">
                  <c:v>80.200514983838261</c:v>
                </c:pt>
                <c:pt idx="586">
                  <c:v>80.337478770613046</c:v>
                </c:pt>
                <c:pt idx="587">
                  <c:v>80.474442557387817</c:v>
                </c:pt>
                <c:pt idx="588">
                  <c:v>80.611406344162589</c:v>
                </c:pt>
                <c:pt idx="589">
                  <c:v>80.748370130937374</c:v>
                </c:pt>
                <c:pt idx="590">
                  <c:v>80.88533391771216</c:v>
                </c:pt>
                <c:pt idx="591">
                  <c:v>81.022297704486917</c:v>
                </c:pt>
                <c:pt idx="592">
                  <c:v>81.159261491261702</c:v>
                </c:pt>
                <c:pt idx="593">
                  <c:v>81.296225278036488</c:v>
                </c:pt>
                <c:pt idx="594">
                  <c:v>81.433189064811245</c:v>
                </c:pt>
                <c:pt idx="595">
                  <c:v>81.57015285158603</c:v>
                </c:pt>
                <c:pt idx="596">
                  <c:v>81.707116638360816</c:v>
                </c:pt>
                <c:pt idx="597">
                  <c:v>81.844080425135587</c:v>
                </c:pt>
                <c:pt idx="598">
                  <c:v>81.981044211910358</c:v>
                </c:pt>
                <c:pt idx="599">
                  <c:v>82.118007998685144</c:v>
                </c:pt>
                <c:pt idx="600">
                  <c:v>82.254971785459915</c:v>
                </c:pt>
                <c:pt idx="601">
                  <c:v>82.391935572234701</c:v>
                </c:pt>
                <c:pt idx="602">
                  <c:v>82.528899359009472</c:v>
                </c:pt>
                <c:pt idx="603">
                  <c:v>82.665863145784243</c:v>
                </c:pt>
                <c:pt idx="604">
                  <c:v>82.802826932559029</c:v>
                </c:pt>
                <c:pt idx="605">
                  <c:v>82.9397907193338</c:v>
                </c:pt>
                <c:pt idx="606">
                  <c:v>83.076754506108571</c:v>
                </c:pt>
                <c:pt idx="607">
                  <c:v>83.213718292883357</c:v>
                </c:pt>
                <c:pt idx="608">
                  <c:v>83.350682079658128</c:v>
                </c:pt>
                <c:pt idx="609">
                  <c:v>83.487645866432899</c:v>
                </c:pt>
                <c:pt idx="610">
                  <c:v>83.624609653207685</c:v>
                </c:pt>
                <c:pt idx="611">
                  <c:v>83.761573439982456</c:v>
                </c:pt>
                <c:pt idx="612">
                  <c:v>83.898537226757242</c:v>
                </c:pt>
                <c:pt idx="613">
                  <c:v>84.035501013532013</c:v>
                </c:pt>
                <c:pt idx="614">
                  <c:v>84.172464800306784</c:v>
                </c:pt>
                <c:pt idx="615">
                  <c:v>84.30942858708157</c:v>
                </c:pt>
                <c:pt idx="616">
                  <c:v>84.446392373856355</c:v>
                </c:pt>
                <c:pt idx="617">
                  <c:v>84.583356160631112</c:v>
                </c:pt>
                <c:pt idx="618">
                  <c:v>84.720319947405898</c:v>
                </c:pt>
                <c:pt idx="619">
                  <c:v>84.857283734180683</c:v>
                </c:pt>
                <c:pt idx="620">
                  <c:v>84.99424752095544</c:v>
                </c:pt>
                <c:pt idx="621">
                  <c:v>85.131211307730226</c:v>
                </c:pt>
                <c:pt idx="622">
                  <c:v>85.268175094505011</c:v>
                </c:pt>
                <c:pt idx="623">
                  <c:v>85.405138881279782</c:v>
                </c:pt>
                <c:pt idx="624">
                  <c:v>85.542102668054554</c:v>
                </c:pt>
                <c:pt idx="625">
                  <c:v>85.679066454829339</c:v>
                </c:pt>
                <c:pt idx="626">
                  <c:v>85.816030241604111</c:v>
                </c:pt>
                <c:pt idx="627">
                  <c:v>85.952994028378896</c:v>
                </c:pt>
                <c:pt idx="628">
                  <c:v>86.089957815153667</c:v>
                </c:pt>
                <c:pt idx="629">
                  <c:v>86.226921601928439</c:v>
                </c:pt>
                <c:pt idx="630">
                  <c:v>86.363885388703224</c:v>
                </c:pt>
                <c:pt idx="631">
                  <c:v>86.500849175477995</c:v>
                </c:pt>
                <c:pt idx="632">
                  <c:v>86.637812962252767</c:v>
                </c:pt>
                <c:pt idx="633">
                  <c:v>86.774776749027552</c:v>
                </c:pt>
                <c:pt idx="634">
                  <c:v>86.911740535802323</c:v>
                </c:pt>
                <c:pt idx="635">
                  <c:v>87.048704322577095</c:v>
                </c:pt>
                <c:pt idx="636">
                  <c:v>87.18566810935188</c:v>
                </c:pt>
                <c:pt idx="637">
                  <c:v>87.322631896126651</c:v>
                </c:pt>
                <c:pt idx="638">
                  <c:v>87.459595682901437</c:v>
                </c:pt>
                <c:pt idx="639">
                  <c:v>87.596559469676208</c:v>
                </c:pt>
                <c:pt idx="640">
                  <c:v>87.733523256450979</c:v>
                </c:pt>
                <c:pt idx="641">
                  <c:v>87.870487043225765</c:v>
                </c:pt>
                <c:pt idx="642">
                  <c:v>88.00745083000055</c:v>
                </c:pt>
                <c:pt idx="643">
                  <c:v>88.144414616775308</c:v>
                </c:pt>
                <c:pt idx="644">
                  <c:v>88.281378403550093</c:v>
                </c:pt>
                <c:pt idx="645">
                  <c:v>88.418342190324879</c:v>
                </c:pt>
                <c:pt idx="646">
                  <c:v>88.55530597709965</c:v>
                </c:pt>
                <c:pt idx="647">
                  <c:v>88.692269763874421</c:v>
                </c:pt>
                <c:pt idx="648">
                  <c:v>88.829233550649207</c:v>
                </c:pt>
                <c:pt idx="649">
                  <c:v>88.966197337423978</c:v>
                </c:pt>
                <c:pt idx="650">
                  <c:v>89.103161124198749</c:v>
                </c:pt>
                <c:pt idx="651">
                  <c:v>89.240124910973535</c:v>
                </c:pt>
                <c:pt idx="652">
                  <c:v>89.377088697748306</c:v>
                </c:pt>
                <c:pt idx="653">
                  <c:v>89.514052484523091</c:v>
                </c:pt>
                <c:pt idx="654">
                  <c:v>89.651016271297863</c:v>
                </c:pt>
                <c:pt idx="655">
                  <c:v>89.787980058072634</c:v>
                </c:pt>
                <c:pt idx="656">
                  <c:v>89.924943844847419</c:v>
                </c:pt>
                <c:pt idx="657">
                  <c:v>90.061907631622191</c:v>
                </c:pt>
                <c:pt idx="658">
                  <c:v>90.198871418396962</c:v>
                </c:pt>
                <c:pt idx="659">
                  <c:v>90.335835205171747</c:v>
                </c:pt>
                <c:pt idx="660">
                  <c:v>90.472798991946519</c:v>
                </c:pt>
                <c:pt idx="661">
                  <c:v>90.609762778721304</c:v>
                </c:pt>
                <c:pt idx="662">
                  <c:v>90.746726565496076</c:v>
                </c:pt>
                <c:pt idx="663">
                  <c:v>90.883690352270847</c:v>
                </c:pt>
                <c:pt idx="664">
                  <c:v>91.020654139045632</c:v>
                </c:pt>
                <c:pt idx="665">
                  <c:v>91.157617925820404</c:v>
                </c:pt>
                <c:pt idx="666">
                  <c:v>91.294581712595175</c:v>
                </c:pt>
                <c:pt idx="667">
                  <c:v>91.43154549936996</c:v>
                </c:pt>
                <c:pt idx="668">
                  <c:v>91.568509286144746</c:v>
                </c:pt>
                <c:pt idx="669">
                  <c:v>91.705473072919503</c:v>
                </c:pt>
                <c:pt idx="670">
                  <c:v>91.842436859694288</c:v>
                </c:pt>
                <c:pt idx="671">
                  <c:v>91.979400646469074</c:v>
                </c:pt>
                <c:pt idx="672">
                  <c:v>92.116364433243845</c:v>
                </c:pt>
                <c:pt idx="673">
                  <c:v>92.253328220018616</c:v>
                </c:pt>
                <c:pt idx="674">
                  <c:v>92.390292006793402</c:v>
                </c:pt>
                <c:pt idx="675">
                  <c:v>92.527255793568173</c:v>
                </c:pt>
                <c:pt idx="676">
                  <c:v>92.664219580342959</c:v>
                </c:pt>
                <c:pt idx="677">
                  <c:v>92.80118336711773</c:v>
                </c:pt>
                <c:pt idx="678">
                  <c:v>92.938147153892501</c:v>
                </c:pt>
                <c:pt idx="679">
                  <c:v>93.075110940667287</c:v>
                </c:pt>
                <c:pt idx="680">
                  <c:v>93.212074727442058</c:v>
                </c:pt>
                <c:pt idx="681">
                  <c:v>93.349038514216829</c:v>
                </c:pt>
                <c:pt idx="682">
                  <c:v>93.486002300991615</c:v>
                </c:pt>
                <c:pt idx="683">
                  <c:v>93.622966087766386</c:v>
                </c:pt>
                <c:pt idx="684">
                  <c:v>93.759929874541157</c:v>
                </c:pt>
                <c:pt idx="685">
                  <c:v>93.896893661315943</c:v>
                </c:pt>
                <c:pt idx="686">
                  <c:v>94.033857448090714</c:v>
                </c:pt>
                <c:pt idx="687">
                  <c:v>94.1708212348655</c:v>
                </c:pt>
                <c:pt idx="688">
                  <c:v>94.307785021640271</c:v>
                </c:pt>
                <c:pt idx="689">
                  <c:v>94.444748808415042</c:v>
                </c:pt>
                <c:pt idx="690">
                  <c:v>94.581712595189828</c:v>
                </c:pt>
                <c:pt idx="691">
                  <c:v>94.718676381964599</c:v>
                </c:pt>
                <c:pt idx="692">
                  <c:v>94.85564016873937</c:v>
                </c:pt>
                <c:pt idx="693">
                  <c:v>94.992603955514156</c:v>
                </c:pt>
                <c:pt idx="694">
                  <c:v>95.129567742288941</c:v>
                </c:pt>
                <c:pt idx="695">
                  <c:v>95.266531529063698</c:v>
                </c:pt>
                <c:pt idx="696">
                  <c:v>95.403495315838484</c:v>
                </c:pt>
                <c:pt idx="697">
                  <c:v>95.540459102613255</c:v>
                </c:pt>
                <c:pt idx="698">
                  <c:v>95.677422889388041</c:v>
                </c:pt>
                <c:pt idx="699">
                  <c:v>95.814386676162812</c:v>
                </c:pt>
                <c:pt idx="700">
                  <c:v>95.951350462937597</c:v>
                </c:pt>
                <c:pt idx="701">
                  <c:v>96.088314249712369</c:v>
                </c:pt>
                <c:pt idx="702">
                  <c:v>96.225278036487154</c:v>
                </c:pt>
                <c:pt idx="703">
                  <c:v>96.362241823261911</c:v>
                </c:pt>
                <c:pt idx="704">
                  <c:v>96.499205610036697</c:v>
                </c:pt>
                <c:pt idx="705">
                  <c:v>96.636169396811482</c:v>
                </c:pt>
                <c:pt idx="706">
                  <c:v>96.773133183586253</c:v>
                </c:pt>
                <c:pt idx="707">
                  <c:v>96.910096970361025</c:v>
                </c:pt>
                <c:pt idx="708">
                  <c:v>97.04706075713581</c:v>
                </c:pt>
                <c:pt idx="709">
                  <c:v>97.184024543910581</c:v>
                </c:pt>
                <c:pt idx="710">
                  <c:v>97.320988330685353</c:v>
                </c:pt>
                <c:pt idx="711">
                  <c:v>97.457952117460138</c:v>
                </c:pt>
                <c:pt idx="712">
                  <c:v>97.594915904234909</c:v>
                </c:pt>
                <c:pt idx="713">
                  <c:v>97.731879691009695</c:v>
                </c:pt>
                <c:pt idx="714">
                  <c:v>97.868843477784466</c:v>
                </c:pt>
                <c:pt idx="715">
                  <c:v>98.005807264559238</c:v>
                </c:pt>
                <c:pt idx="716">
                  <c:v>98.142771051334023</c:v>
                </c:pt>
                <c:pt idx="717">
                  <c:v>98.279734838108794</c:v>
                </c:pt>
                <c:pt idx="718">
                  <c:v>98.416698624883566</c:v>
                </c:pt>
                <c:pt idx="719">
                  <c:v>98.553662411658351</c:v>
                </c:pt>
                <c:pt idx="720">
                  <c:v>98.690626198433122</c:v>
                </c:pt>
                <c:pt idx="721">
                  <c:v>98.827589985207894</c:v>
                </c:pt>
                <c:pt idx="722">
                  <c:v>98.964553771982679</c:v>
                </c:pt>
                <c:pt idx="723">
                  <c:v>99.10151755875745</c:v>
                </c:pt>
                <c:pt idx="724">
                  <c:v>99.238481345532236</c:v>
                </c:pt>
                <c:pt idx="725">
                  <c:v>99.375445132307007</c:v>
                </c:pt>
                <c:pt idx="726">
                  <c:v>99.512408919081778</c:v>
                </c:pt>
                <c:pt idx="727">
                  <c:v>99.649372705856564</c:v>
                </c:pt>
                <c:pt idx="728">
                  <c:v>99.786336492631349</c:v>
                </c:pt>
                <c:pt idx="729">
                  <c:v>99.923300279406106</c:v>
                </c:pt>
              </c:numCache>
            </c:numRef>
          </c:xVal>
          <c:yVal>
            <c:numRef>
              <c:f>Gráficos!$AB$6:$AB$735</c:f>
              <c:numCache>
                <c:formatCode>0.0000</c:formatCode>
                <c:ptCount val="730"/>
                <c:pt idx="0">
                  <c:v>11.843571683136583</c:v>
                </c:pt>
                <c:pt idx="1">
                  <c:v>11.65848019374419</c:v>
                </c:pt>
                <c:pt idx="2">
                  <c:v>8.6224472553158211</c:v>
                </c:pt>
                <c:pt idx="3">
                  <c:v>8.4199028043167559</c:v>
                </c:pt>
                <c:pt idx="4">
                  <c:v>6.7401097548352196</c:v>
                </c:pt>
                <c:pt idx="5">
                  <c:v>6.5333094143704669</c:v>
                </c:pt>
                <c:pt idx="6">
                  <c:v>5.8122398394938797</c:v>
                </c:pt>
                <c:pt idx="7">
                  <c:v>5.7877842090636111</c:v>
                </c:pt>
                <c:pt idx="8">
                  <c:v>5.6879074971609729</c:v>
                </c:pt>
                <c:pt idx="9">
                  <c:v>5.5259857644953385</c:v>
                </c:pt>
                <c:pt idx="10">
                  <c:v>5.4662643802073863</c:v>
                </c:pt>
                <c:pt idx="11">
                  <c:v>5.3459556116139186</c:v>
                </c:pt>
                <c:pt idx="12">
                  <c:v>4.9945535969544572</c:v>
                </c:pt>
                <c:pt idx="13">
                  <c:v>4.8785118941170449</c:v>
                </c:pt>
                <c:pt idx="14">
                  <c:v>4.8194463780709533</c:v>
                </c:pt>
                <c:pt idx="15">
                  <c:v>4.758525999273016</c:v>
                </c:pt>
                <c:pt idx="16">
                  <c:v>4.6274159786332714</c:v>
                </c:pt>
                <c:pt idx="17">
                  <c:v>4.4638461381324346</c:v>
                </c:pt>
                <c:pt idx="18">
                  <c:v>4.3137299780610521</c:v>
                </c:pt>
                <c:pt idx="19">
                  <c:v>4.2357520520239351</c:v>
                </c:pt>
                <c:pt idx="20">
                  <c:v>4.1954691769359673</c:v>
                </c:pt>
                <c:pt idx="21">
                  <c:v>4.1011156886720581</c:v>
                </c:pt>
                <c:pt idx="22">
                  <c:v>4.0835903479967595</c:v>
                </c:pt>
                <c:pt idx="23">
                  <c:v>3.8714169203882585</c:v>
                </c:pt>
                <c:pt idx="24">
                  <c:v>3.812600522163581</c:v>
                </c:pt>
                <c:pt idx="25">
                  <c:v>3.5889199557389078</c:v>
                </c:pt>
                <c:pt idx="26">
                  <c:v>3.3825836478636768</c:v>
                </c:pt>
                <c:pt idx="27">
                  <c:v>3.3570894904803383</c:v>
                </c:pt>
                <c:pt idx="28">
                  <c:v>3.2577597436958401</c:v>
                </c:pt>
                <c:pt idx="29">
                  <c:v>3.2050275338601599</c:v>
                </c:pt>
                <c:pt idx="30">
                  <c:v>3.0224842536979954</c:v>
                </c:pt>
                <c:pt idx="31">
                  <c:v>2.9694600857318743</c:v>
                </c:pt>
                <c:pt idx="32">
                  <c:v>2.9001143275638794</c:v>
                </c:pt>
                <c:pt idx="33">
                  <c:v>2.8280999397287916</c:v>
                </c:pt>
                <c:pt idx="34">
                  <c:v>2.7485489703379082</c:v>
                </c:pt>
                <c:pt idx="35">
                  <c:v>2.7389828272120127</c:v>
                </c:pt>
                <c:pt idx="36">
                  <c:v>2.7039824537235089</c:v>
                </c:pt>
                <c:pt idx="37">
                  <c:v>2.6433620637429107</c:v>
                </c:pt>
                <c:pt idx="38">
                  <c:v>2.6183925685317937</c:v>
                </c:pt>
                <c:pt idx="39">
                  <c:v>2.6017996297395363</c:v>
                </c:pt>
                <c:pt idx="40">
                  <c:v>2.5431771041685387</c:v>
                </c:pt>
                <c:pt idx="41">
                  <c:v>2.5183393545955988</c:v>
                </c:pt>
                <c:pt idx="42">
                  <c:v>2.4982649180017273</c:v>
                </c:pt>
                <c:pt idx="43">
                  <c:v>2.4942952880854676</c:v>
                </c:pt>
                <c:pt idx="44">
                  <c:v>2.4670947343390375</c:v>
                </c:pt>
                <c:pt idx="45">
                  <c:v>2.4061492435999949</c:v>
                </c:pt>
                <c:pt idx="46">
                  <c:v>2.3865495687593024</c:v>
                </c:pt>
                <c:pt idx="47">
                  <c:v>2.3517389775545245</c:v>
                </c:pt>
                <c:pt idx="48">
                  <c:v>2.3218385387741272</c:v>
                </c:pt>
                <c:pt idx="49">
                  <c:v>2.312366779149567</c:v>
                </c:pt>
                <c:pt idx="50">
                  <c:v>2.2273626498210741</c:v>
                </c:pt>
                <c:pt idx="51">
                  <c:v>2.2187911464771788</c:v>
                </c:pt>
                <c:pt idx="52">
                  <c:v>2.1865217486615025</c:v>
                </c:pt>
                <c:pt idx="53">
                  <c:v>2.1360165836795728</c:v>
                </c:pt>
                <c:pt idx="54">
                  <c:v>2.1112214048699807</c:v>
                </c:pt>
                <c:pt idx="55">
                  <c:v>2.0962882948367985</c:v>
                </c:pt>
                <c:pt idx="56">
                  <c:v>2.0940027597150399</c:v>
                </c:pt>
                <c:pt idx="57">
                  <c:v>2.035717377329433</c:v>
                </c:pt>
                <c:pt idx="58">
                  <c:v>2.0225815053434224</c:v>
                </c:pt>
                <c:pt idx="59">
                  <c:v>1.9934501822653374</c:v>
                </c:pt>
                <c:pt idx="60">
                  <c:v>1.9917635949176624</c:v>
                </c:pt>
                <c:pt idx="61">
                  <c:v>1.9751456568171748</c:v>
                </c:pt>
                <c:pt idx="62">
                  <c:v>1.9508582867272035</c:v>
                </c:pt>
                <c:pt idx="63">
                  <c:v>1.9407356951465506</c:v>
                </c:pt>
                <c:pt idx="64">
                  <c:v>1.9239092416074772</c:v>
                </c:pt>
                <c:pt idx="65">
                  <c:v>1.9187844360689517</c:v>
                </c:pt>
                <c:pt idx="66">
                  <c:v>1.9176775738052991</c:v>
                </c:pt>
                <c:pt idx="67">
                  <c:v>1.9112273343837456</c:v>
                </c:pt>
                <c:pt idx="68">
                  <c:v>1.8785794380786727</c:v>
                </c:pt>
                <c:pt idx="69">
                  <c:v>1.8734057885091704</c:v>
                </c:pt>
                <c:pt idx="70">
                  <c:v>1.866976875744486</c:v>
                </c:pt>
                <c:pt idx="71">
                  <c:v>1.8618197123593756</c:v>
                </c:pt>
                <c:pt idx="72">
                  <c:v>1.8498850392876336</c:v>
                </c:pt>
                <c:pt idx="73">
                  <c:v>1.8452129227290053</c:v>
                </c:pt>
                <c:pt idx="74">
                  <c:v>1.8312150553723021</c:v>
                </c:pt>
                <c:pt idx="75">
                  <c:v>1.828948857016659</c:v>
                </c:pt>
                <c:pt idx="76">
                  <c:v>1.8214446921430167</c:v>
                </c:pt>
                <c:pt idx="77">
                  <c:v>1.8158985576987414</c:v>
                </c:pt>
                <c:pt idx="78">
                  <c:v>1.8092507048503959</c:v>
                </c:pt>
                <c:pt idx="79">
                  <c:v>1.8072001129536308</c:v>
                </c:pt>
                <c:pt idx="80">
                  <c:v>1.8036420923886749</c:v>
                </c:pt>
                <c:pt idx="81">
                  <c:v>1.7876433013899011</c:v>
                </c:pt>
                <c:pt idx="82">
                  <c:v>1.7868623880557639</c:v>
                </c:pt>
                <c:pt idx="83">
                  <c:v>1.7788202395905621</c:v>
                </c:pt>
                <c:pt idx="84">
                  <c:v>1.7725015005837501</c:v>
                </c:pt>
                <c:pt idx="85">
                  <c:v>1.7715932709699795</c:v>
                </c:pt>
                <c:pt idx="86">
                  <c:v>1.7695759251056979</c:v>
                </c:pt>
                <c:pt idx="87">
                  <c:v>1.7559351694976963</c:v>
                </c:pt>
                <c:pt idx="88">
                  <c:v>1.7519706456287292</c:v>
                </c:pt>
                <c:pt idx="89">
                  <c:v>1.7461019175321935</c:v>
                </c:pt>
                <c:pt idx="90">
                  <c:v>1.7458765573343653</c:v>
                </c:pt>
                <c:pt idx="91">
                  <c:v>1.7278814279454806</c:v>
                </c:pt>
                <c:pt idx="92">
                  <c:v>1.7113229777174483</c:v>
                </c:pt>
                <c:pt idx="93">
                  <c:v>1.7077442650875791</c:v>
                </c:pt>
                <c:pt idx="94">
                  <c:v>1.7054546065820873</c:v>
                </c:pt>
                <c:pt idx="95">
                  <c:v>1.7000170284711813</c:v>
                </c:pt>
                <c:pt idx="96">
                  <c:v>1.6925571860014186</c:v>
                </c:pt>
                <c:pt idx="97">
                  <c:v>1.685194438951056</c:v>
                </c:pt>
                <c:pt idx="98">
                  <c:v>1.6754179470704091</c:v>
                </c:pt>
                <c:pt idx="99">
                  <c:v>1.6723019000012078</c:v>
                </c:pt>
                <c:pt idx="100">
                  <c:v>1.6644316413240099</c:v>
                </c:pt>
                <c:pt idx="101">
                  <c:v>1.6630236166777861</c:v>
                </c:pt>
                <c:pt idx="102">
                  <c:v>1.6604837781923332</c:v>
                </c:pt>
                <c:pt idx="103">
                  <c:v>1.6380771200084934</c:v>
                </c:pt>
                <c:pt idx="104">
                  <c:v>1.6325893216669787</c:v>
                </c:pt>
                <c:pt idx="105">
                  <c:v>1.6298278393646473</c:v>
                </c:pt>
                <c:pt idx="106">
                  <c:v>1.6234815757811978</c:v>
                </c:pt>
                <c:pt idx="107">
                  <c:v>1.6233871438687808</c:v>
                </c:pt>
                <c:pt idx="108">
                  <c:v>1.6158642877582614</c:v>
                </c:pt>
                <c:pt idx="109">
                  <c:v>1.6019487397343584</c:v>
                </c:pt>
                <c:pt idx="110">
                  <c:v>1.594108871641069</c:v>
                </c:pt>
                <c:pt idx="111">
                  <c:v>1.5909680970199163</c:v>
                </c:pt>
                <c:pt idx="112">
                  <c:v>1.5891512063331574</c:v>
                </c:pt>
                <c:pt idx="113">
                  <c:v>1.5883328355874022</c:v>
                </c:pt>
                <c:pt idx="114">
                  <c:v>1.5838496589639146</c:v>
                </c:pt>
                <c:pt idx="115">
                  <c:v>1.5790642779016313</c:v>
                </c:pt>
                <c:pt idx="116">
                  <c:v>1.5678212461885483</c:v>
                </c:pt>
                <c:pt idx="117">
                  <c:v>1.5647413882369237</c:v>
                </c:pt>
                <c:pt idx="118">
                  <c:v>1.5498118366580522</c:v>
                </c:pt>
                <c:pt idx="119">
                  <c:v>1.5490580533613789</c:v>
                </c:pt>
                <c:pt idx="120">
                  <c:v>1.5379425694087128</c:v>
                </c:pt>
                <c:pt idx="121">
                  <c:v>1.5318478612863156</c:v>
                </c:pt>
                <c:pt idx="122">
                  <c:v>1.5295052814733952</c:v>
                </c:pt>
                <c:pt idx="123">
                  <c:v>1.5236477074195751</c:v>
                </c:pt>
                <c:pt idx="124">
                  <c:v>1.5208502802898165</c:v>
                </c:pt>
                <c:pt idx="125">
                  <c:v>1.5107425906210481</c:v>
                </c:pt>
                <c:pt idx="126">
                  <c:v>1.5053977376479482</c:v>
                </c:pt>
                <c:pt idx="127">
                  <c:v>1.503011166136035</c:v>
                </c:pt>
                <c:pt idx="128">
                  <c:v>1.4845771300914743</c:v>
                </c:pt>
                <c:pt idx="129">
                  <c:v>1.4740749656205332</c:v>
                </c:pt>
                <c:pt idx="130">
                  <c:v>1.4661879894485335</c:v>
                </c:pt>
                <c:pt idx="131">
                  <c:v>1.4648387347501977</c:v>
                </c:pt>
                <c:pt idx="132">
                  <c:v>1.4588386283219075</c:v>
                </c:pt>
                <c:pt idx="133">
                  <c:v>1.4578139208880434</c:v>
                </c:pt>
                <c:pt idx="134">
                  <c:v>1.4495090516981064</c:v>
                </c:pt>
                <c:pt idx="135">
                  <c:v>1.4457732278550117</c:v>
                </c:pt>
                <c:pt idx="136">
                  <c:v>1.4447744956391022</c:v>
                </c:pt>
                <c:pt idx="137">
                  <c:v>1.4445014606445234</c:v>
                </c:pt>
                <c:pt idx="138">
                  <c:v>1.4430273224183237</c:v>
                </c:pt>
                <c:pt idx="139">
                  <c:v>1.4396377813523205</c:v>
                </c:pt>
                <c:pt idx="140">
                  <c:v>1.4386950298221215</c:v>
                </c:pt>
                <c:pt idx="141">
                  <c:v>1.4344020043512158</c:v>
                </c:pt>
                <c:pt idx="142">
                  <c:v>1.4341414926455132</c:v>
                </c:pt>
                <c:pt idx="143">
                  <c:v>1.4274564246264827</c:v>
                </c:pt>
                <c:pt idx="144">
                  <c:v>1.4270535180432438</c:v>
                </c:pt>
                <c:pt idx="145">
                  <c:v>1.4215706633464238</c:v>
                </c:pt>
                <c:pt idx="146">
                  <c:v>1.4164345359929837</c:v>
                </c:pt>
                <c:pt idx="147">
                  <c:v>1.4138589237553656</c:v>
                </c:pt>
                <c:pt idx="148">
                  <c:v>1.4138291902706825</c:v>
                </c:pt>
                <c:pt idx="149">
                  <c:v>1.4126220185513998</c:v>
                </c:pt>
                <c:pt idx="150">
                  <c:v>1.4071990410288204</c:v>
                </c:pt>
                <c:pt idx="151">
                  <c:v>1.4006729775792317</c:v>
                </c:pt>
                <c:pt idx="152">
                  <c:v>1.3979995296359649</c:v>
                </c:pt>
                <c:pt idx="153">
                  <c:v>1.3967141089178987</c:v>
                </c:pt>
                <c:pt idx="154">
                  <c:v>1.387601563604596</c:v>
                </c:pt>
                <c:pt idx="155">
                  <c:v>1.3847627188925142</c:v>
                </c:pt>
                <c:pt idx="156">
                  <c:v>1.3802764381857147</c:v>
                </c:pt>
                <c:pt idx="157">
                  <c:v>1.3783624857249883</c:v>
                </c:pt>
                <c:pt idx="158">
                  <c:v>1.3722194423235798</c:v>
                </c:pt>
                <c:pt idx="159">
                  <c:v>1.3635114937036854</c:v>
                </c:pt>
                <c:pt idx="160">
                  <c:v>1.3600773983265406</c:v>
                </c:pt>
                <c:pt idx="161">
                  <c:v>1.356095213027424</c:v>
                </c:pt>
                <c:pt idx="162">
                  <c:v>1.3560086217814109</c:v>
                </c:pt>
                <c:pt idx="163">
                  <c:v>1.349177596830077</c:v>
                </c:pt>
                <c:pt idx="164">
                  <c:v>1.3459807887968163</c:v>
                </c:pt>
                <c:pt idx="165">
                  <c:v>1.3433215175144322</c:v>
                </c:pt>
                <c:pt idx="166">
                  <c:v>1.3403446148031932</c:v>
                </c:pt>
                <c:pt idx="167">
                  <c:v>1.3355966280109381</c:v>
                </c:pt>
                <c:pt idx="168">
                  <c:v>1.3337239870075628</c:v>
                </c:pt>
                <c:pt idx="169">
                  <c:v>1.3330706030166701</c:v>
                </c:pt>
                <c:pt idx="170">
                  <c:v>1.3287773122619164</c:v>
                </c:pt>
                <c:pt idx="171">
                  <c:v>1.328107243921393</c:v>
                </c:pt>
                <c:pt idx="172">
                  <c:v>1.3258037488700873</c:v>
                </c:pt>
                <c:pt idx="173">
                  <c:v>1.3213245600617156</c:v>
                </c:pt>
                <c:pt idx="174">
                  <c:v>1.3200834929353058</c:v>
                </c:pt>
                <c:pt idx="175">
                  <c:v>1.3176794091279604</c:v>
                </c:pt>
                <c:pt idx="176">
                  <c:v>1.3125963390131457</c:v>
                </c:pt>
                <c:pt idx="177">
                  <c:v>1.3112418081614667</c:v>
                </c:pt>
                <c:pt idx="178">
                  <c:v>1.3071407362133614</c:v>
                </c:pt>
                <c:pt idx="179">
                  <c:v>1.3044108250334228</c:v>
                </c:pt>
                <c:pt idx="180">
                  <c:v>1.303202574556982</c:v>
                </c:pt>
                <c:pt idx="181">
                  <c:v>1.3002847281133629</c:v>
                </c:pt>
                <c:pt idx="182">
                  <c:v>1.2995546564058047</c:v>
                </c:pt>
                <c:pt idx="183">
                  <c:v>1.295990747396959</c:v>
                </c:pt>
                <c:pt idx="184">
                  <c:v>1.2957802897741377</c:v>
                </c:pt>
                <c:pt idx="185">
                  <c:v>1.2943309072220508</c:v>
                </c:pt>
                <c:pt idx="186">
                  <c:v>1.2938023953661113</c:v>
                </c:pt>
                <c:pt idx="187">
                  <c:v>1.2936089438061906</c:v>
                </c:pt>
                <c:pt idx="188">
                  <c:v>1.2836469815364453</c:v>
                </c:pt>
                <c:pt idx="189">
                  <c:v>1.2805779961939268</c:v>
                </c:pt>
                <c:pt idx="190">
                  <c:v>1.2772467774494543</c:v>
                </c:pt>
                <c:pt idx="191">
                  <c:v>1.2706383689622198</c:v>
                </c:pt>
                <c:pt idx="192">
                  <c:v>1.269019120140245</c:v>
                </c:pt>
                <c:pt idx="193">
                  <c:v>1.266560976643476</c:v>
                </c:pt>
                <c:pt idx="194">
                  <c:v>1.2663920954570866</c:v>
                </c:pt>
                <c:pt idx="195">
                  <c:v>1.2620761569352927</c:v>
                </c:pt>
                <c:pt idx="196">
                  <c:v>1.2614603631115657</c:v>
                </c:pt>
                <c:pt idx="197">
                  <c:v>1.2571373470588578</c:v>
                </c:pt>
                <c:pt idx="198">
                  <c:v>1.2549185879648808</c:v>
                </c:pt>
                <c:pt idx="199">
                  <c:v>1.2535385687573932</c:v>
                </c:pt>
                <c:pt idx="200">
                  <c:v>1.2505998777373062</c:v>
                </c:pt>
                <c:pt idx="201">
                  <c:v>1.2440841784220469</c:v>
                </c:pt>
                <c:pt idx="202">
                  <c:v>1.2425314607351126</c:v>
                </c:pt>
                <c:pt idx="203">
                  <c:v>1.2421874029359328</c:v>
                </c:pt>
                <c:pt idx="204">
                  <c:v>1.2406266359280582</c:v>
                </c:pt>
                <c:pt idx="205">
                  <c:v>1.2381238161016039</c:v>
                </c:pt>
                <c:pt idx="206">
                  <c:v>1.235168276900704</c:v>
                </c:pt>
                <c:pt idx="207">
                  <c:v>1.2346275726401235</c:v>
                </c:pt>
                <c:pt idx="208">
                  <c:v>1.2258018642766817</c:v>
                </c:pt>
                <c:pt idx="209">
                  <c:v>1.2239637124880693</c:v>
                </c:pt>
                <c:pt idx="210">
                  <c:v>1.2179011827658535</c:v>
                </c:pt>
                <c:pt idx="211">
                  <c:v>1.2164037045125797</c:v>
                </c:pt>
                <c:pt idx="212">
                  <c:v>1.2147598266887276</c:v>
                </c:pt>
                <c:pt idx="213">
                  <c:v>1.2131056786561274</c:v>
                </c:pt>
                <c:pt idx="214">
                  <c:v>1.2084524515862387</c:v>
                </c:pt>
                <c:pt idx="215">
                  <c:v>1.202951575378409</c:v>
                </c:pt>
                <c:pt idx="216">
                  <c:v>1.2012810902340569</c:v>
                </c:pt>
                <c:pt idx="217">
                  <c:v>1.1937868880691207</c:v>
                </c:pt>
                <c:pt idx="218">
                  <c:v>1.1937170741588023</c:v>
                </c:pt>
                <c:pt idx="219">
                  <c:v>1.192766593556204</c:v>
                </c:pt>
                <c:pt idx="220">
                  <c:v>1.1912475173125885</c:v>
                </c:pt>
                <c:pt idx="221">
                  <c:v>1.1882529143831271</c:v>
                </c:pt>
                <c:pt idx="222">
                  <c:v>1.1878341255253253</c:v>
                </c:pt>
                <c:pt idx="223">
                  <c:v>1.179407838970491</c:v>
                </c:pt>
                <c:pt idx="224">
                  <c:v>1.1769846796301828</c:v>
                </c:pt>
                <c:pt idx="225">
                  <c:v>1.1732921578224602</c:v>
                </c:pt>
                <c:pt idx="226">
                  <c:v>1.1706815435601234</c:v>
                </c:pt>
                <c:pt idx="227">
                  <c:v>1.1664961771121862</c:v>
                </c:pt>
                <c:pt idx="228">
                  <c:v>1.1651113001076789</c:v>
                </c:pt>
                <c:pt idx="229">
                  <c:v>1.1614820291461116</c:v>
                </c:pt>
                <c:pt idx="230">
                  <c:v>1.1595600372140669</c:v>
                </c:pt>
                <c:pt idx="231">
                  <c:v>1.1554604584426402</c:v>
                </c:pt>
                <c:pt idx="232">
                  <c:v>1.1533164737226951</c:v>
                </c:pt>
                <c:pt idx="233">
                  <c:v>1.1464297261389087</c:v>
                </c:pt>
                <c:pt idx="234">
                  <c:v>1.1431302798032306</c:v>
                </c:pt>
                <c:pt idx="235">
                  <c:v>1.1422851292425062</c:v>
                </c:pt>
                <c:pt idx="236">
                  <c:v>1.1390437232303141</c:v>
                </c:pt>
                <c:pt idx="237">
                  <c:v>1.1360467537154844</c:v>
                </c:pt>
                <c:pt idx="238">
                  <c:v>1.13466823141872</c:v>
                </c:pt>
                <c:pt idx="239">
                  <c:v>1.1306886333250012</c:v>
                </c:pt>
                <c:pt idx="240">
                  <c:v>1.1291746372805531</c:v>
                </c:pt>
                <c:pt idx="241">
                  <c:v>1.1257252621275298</c:v>
                </c:pt>
                <c:pt idx="242">
                  <c:v>1.1195076979238747</c:v>
                </c:pt>
                <c:pt idx="243">
                  <c:v>1.1190197623162832</c:v>
                </c:pt>
                <c:pt idx="244">
                  <c:v>1.1132672719984922</c:v>
                </c:pt>
                <c:pt idx="245">
                  <c:v>1.1131098116732303</c:v>
                </c:pt>
                <c:pt idx="246">
                  <c:v>1.1083334634512758</c:v>
                </c:pt>
                <c:pt idx="247">
                  <c:v>1.1069017433949147</c:v>
                </c:pt>
                <c:pt idx="248">
                  <c:v>1.106063841616844</c:v>
                </c:pt>
                <c:pt idx="249">
                  <c:v>1.1041892933311737</c:v>
                </c:pt>
                <c:pt idx="250">
                  <c:v>1.1024084425912022</c:v>
                </c:pt>
                <c:pt idx="251">
                  <c:v>1.1022658533402947</c:v>
                </c:pt>
                <c:pt idx="252">
                  <c:v>1.1020971348631736</c:v>
                </c:pt>
                <c:pt idx="253">
                  <c:v>1.0998088127931882</c:v>
                </c:pt>
                <c:pt idx="254">
                  <c:v>1.0981397933133443</c:v>
                </c:pt>
                <c:pt idx="255">
                  <c:v>1.0961097502165571</c:v>
                </c:pt>
                <c:pt idx="256">
                  <c:v>1.0943043911183565</c:v>
                </c:pt>
                <c:pt idx="257">
                  <c:v>1.0931383631078913</c:v>
                </c:pt>
                <c:pt idx="258">
                  <c:v>1.0911813201972367</c:v>
                </c:pt>
                <c:pt idx="259">
                  <c:v>1.090306963246344</c:v>
                </c:pt>
                <c:pt idx="260">
                  <c:v>1.089109435835373</c:v>
                </c:pt>
                <c:pt idx="261">
                  <c:v>1.0882177173005008</c:v>
                </c:pt>
                <c:pt idx="262">
                  <c:v>1.0792161907026978</c:v>
                </c:pt>
                <c:pt idx="263">
                  <c:v>1.0781217395397216</c:v>
                </c:pt>
                <c:pt idx="264">
                  <c:v>1.0760853756630124</c:v>
                </c:pt>
                <c:pt idx="265">
                  <c:v>1.0740720260202312</c:v>
                </c:pt>
                <c:pt idx="266">
                  <c:v>1.0701854485790232</c:v>
                </c:pt>
                <c:pt idx="267">
                  <c:v>1.0667221208508446</c:v>
                </c:pt>
                <c:pt idx="268">
                  <c:v>1.0664786677044265</c:v>
                </c:pt>
                <c:pt idx="269">
                  <c:v>1.0639469753920849</c:v>
                </c:pt>
                <c:pt idx="270">
                  <c:v>1.0624831816380564</c:v>
                </c:pt>
                <c:pt idx="271">
                  <c:v>1.0609464661296517</c:v>
                </c:pt>
                <c:pt idx="272">
                  <c:v>1.0521540981446189</c:v>
                </c:pt>
                <c:pt idx="273">
                  <c:v>1.0512910003758449</c:v>
                </c:pt>
                <c:pt idx="274">
                  <c:v>1.0482316415795685</c:v>
                </c:pt>
                <c:pt idx="275">
                  <c:v>1.0433551769419727</c:v>
                </c:pt>
                <c:pt idx="276">
                  <c:v>1.0403619993930144</c:v>
                </c:pt>
                <c:pt idx="277">
                  <c:v>1.0400749642658664</c:v>
                </c:pt>
                <c:pt idx="278">
                  <c:v>1.0320010185185247</c:v>
                </c:pt>
                <c:pt idx="279">
                  <c:v>1.0310520487597368</c:v>
                </c:pt>
                <c:pt idx="280">
                  <c:v>1.0270718821930767</c:v>
                </c:pt>
                <c:pt idx="281">
                  <c:v>1.0206100174340504</c:v>
                </c:pt>
                <c:pt idx="282">
                  <c:v>1.0167371715007778</c:v>
                </c:pt>
                <c:pt idx="283">
                  <c:v>1.0136622917807769</c:v>
                </c:pt>
                <c:pt idx="284">
                  <c:v>1.0106680980299276</c:v>
                </c:pt>
                <c:pt idx="285">
                  <c:v>1.0019701485255863</c:v>
                </c:pt>
                <c:pt idx="286">
                  <c:v>0.99943924018387487</c:v>
                </c:pt>
                <c:pt idx="287">
                  <c:v>0.9943390276655264</c:v>
                </c:pt>
                <c:pt idx="288">
                  <c:v>0.99356311306442224</c:v>
                </c:pt>
                <c:pt idx="289">
                  <c:v>0.99305740048995106</c:v>
                </c:pt>
                <c:pt idx="290">
                  <c:v>0.99172441645023646</c:v>
                </c:pt>
                <c:pt idx="291">
                  <c:v>0.99002682964261113</c:v>
                </c:pt>
                <c:pt idx="292">
                  <c:v>0.98219553600855791</c:v>
                </c:pt>
                <c:pt idx="293">
                  <c:v>0.97822924381841436</c:v>
                </c:pt>
                <c:pt idx="294">
                  <c:v>0.97290573507826461</c:v>
                </c:pt>
                <c:pt idx="295">
                  <c:v>0.97229024830931432</c:v>
                </c:pt>
                <c:pt idx="296">
                  <c:v>0.96869818565066546</c:v>
                </c:pt>
                <c:pt idx="297">
                  <c:v>0.96619199454418925</c:v>
                </c:pt>
                <c:pt idx="298">
                  <c:v>0.96407432246049307</c:v>
                </c:pt>
                <c:pt idx="299">
                  <c:v>0.9584848743416019</c:v>
                </c:pt>
                <c:pt idx="300">
                  <c:v>0.95776301121961771</c:v>
                </c:pt>
                <c:pt idx="301">
                  <c:v>0.95343323468647678</c:v>
                </c:pt>
                <c:pt idx="302">
                  <c:v>0.95327200142828894</c:v>
                </c:pt>
                <c:pt idx="303">
                  <c:v>0.95219939999533842</c:v>
                </c:pt>
                <c:pt idx="304">
                  <c:v>0.95110780788739657</c:v>
                </c:pt>
                <c:pt idx="305">
                  <c:v>0.95092618855282796</c:v>
                </c:pt>
                <c:pt idx="306">
                  <c:v>0.95030289758729136</c:v>
                </c:pt>
                <c:pt idx="307">
                  <c:v>0.94952609037469204</c:v>
                </c:pt>
                <c:pt idx="308">
                  <c:v>0.94512773182094567</c:v>
                </c:pt>
                <c:pt idx="309">
                  <c:v>0.94451591970432669</c:v>
                </c:pt>
                <c:pt idx="310">
                  <c:v>0.9440165483774372</c:v>
                </c:pt>
                <c:pt idx="311">
                  <c:v>0.93624671373895041</c:v>
                </c:pt>
                <c:pt idx="312">
                  <c:v>0.93452337497462878</c:v>
                </c:pt>
                <c:pt idx="313">
                  <c:v>0.93007729195351785</c:v>
                </c:pt>
                <c:pt idx="314">
                  <c:v>0.93003925590961822</c:v>
                </c:pt>
                <c:pt idx="315">
                  <c:v>0.92863205196366549</c:v>
                </c:pt>
                <c:pt idx="316">
                  <c:v>0.92845057863836655</c:v>
                </c:pt>
                <c:pt idx="317">
                  <c:v>0.92755007784904031</c:v>
                </c:pt>
                <c:pt idx="318">
                  <c:v>0.92690455429710861</c:v>
                </c:pt>
                <c:pt idx="319">
                  <c:v>0.92612917024381636</c:v>
                </c:pt>
                <c:pt idx="320">
                  <c:v>0.92466819372471587</c:v>
                </c:pt>
                <c:pt idx="321">
                  <c:v>0.92274329086953788</c:v>
                </c:pt>
                <c:pt idx="322">
                  <c:v>0.92101780093901509</c:v>
                </c:pt>
                <c:pt idx="323">
                  <c:v>0.91901464329434701</c:v>
                </c:pt>
                <c:pt idx="324">
                  <c:v>0.91598857820302382</c:v>
                </c:pt>
                <c:pt idx="325">
                  <c:v>0.91551146415663653</c:v>
                </c:pt>
                <c:pt idx="326">
                  <c:v>0.91056776837080111</c:v>
                </c:pt>
                <c:pt idx="327">
                  <c:v>0.90994953850594329</c:v>
                </c:pt>
                <c:pt idx="328">
                  <c:v>0.90978071535467997</c:v>
                </c:pt>
                <c:pt idx="329">
                  <c:v>0.90880469012040788</c:v>
                </c:pt>
                <c:pt idx="330">
                  <c:v>0.90815231048032663</c:v>
                </c:pt>
                <c:pt idx="331">
                  <c:v>0.90770416154327949</c:v>
                </c:pt>
                <c:pt idx="332">
                  <c:v>0.90616987082854528</c:v>
                </c:pt>
                <c:pt idx="333">
                  <c:v>0.89866146228792043</c:v>
                </c:pt>
                <c:pt idx="334">
                  <c:v>0.89762442242747031</c:v>
                </c:pt>
                <c:pt idx="335">
                  <c:v>0.89322864066457242</c:v>
                </c:pt>
                <c:pt idx="336">
                  <c:v>0.89105379101415094</c:v>
                </c:pt>
                <c:pt idx="337">
                  <c:v>0.89052212995460178</c:v>
                </c:pt>
                <c:pt idx="338">
                  <c:v>0.89034707352352949</c:v>
                </c:pt>
                <c:pt idx="339">
                  <c:v>0.89027425002021332</c:v>
                </c:pt>
                <c:pt idx="340">
                  <c:v>0.88629319624546032</c:v>
                </c:pt>
                <c:pt idx="341">
                  <c:v>0.88614886467386977</c:v>
                </c:pt>
                <c:pt idx="342">
                  <c:v>0.88352657768843235</c:v>
                </c:pt>
                <c:pt idx="343">
                  <c:v>0.88086672879639183</c:v>
                </c:pt>
                <c:pt idx="344">
                  <c:v>0.88024993501953597</c:v>
                </c:pt>
                <c:pt idx="345">
                  <c:v>0.87987611234967211</c:v>
                </c:pt>
                <c:pt idx="346">
                  <c:v>0.87947535527462839</c:v>
                </c:pt>
                <c:pt idx="347">
                  <c:v>0.87345564536836606</c:v>
                </c:pt>
                <c:pt idx="348">
                  <c:v>0.87204267207029584</c:v>
                </c:pt>
                <c:pt idx="349">
                  <c:v>0.87178198008008545</c:v>
                </c:pt>
                <c:pt idx="350">
                  <c:v>0.86905000930868426</c:v>
                </c:pt>
                <c:pt idx="351">
                  <c:v>0.86249610943941013</c:v>
                </c:pt>
                <c:pt idx="352">
                  <c:v>0.86230547852603523</c:v>
                </c:pt>
                <c:pt idx="353">
                  <c:v>0.86095892601346435</c:v>
                </c:pt>
                <c:pt idx="354">
                  <c:v>0.8549996078813602</c:v>
                </c:pt>
                <c:pt idx="355">
                  <c:v>0.8541301296259205</c:v>
                </c:pt>
                <c:pt idx="356">
                  <c:v>0.85402724236907446</c:v>
                </c:pt>
                <c:pt idx="357">
                  <c:v>0.85390073722848325</c:v>
                </c:pt>
                <c:pt idx="358">
                  <c:v>0.85227712228298524</c:v>
                </c:pt>
                <c:pt idx="359">
                  <c:v>0.84984390486554462</c:v>
                </c:pt>
                <c:pt idx="360">
                  <c:v>0.8486269693095605</c:v>
                </c:pt>
                <c:pt idx="361">
                  <c:v>0.8449844117848927</c:v>
                </c:pt>
                <c:pt idx="362">
                  <c:v>0.84338740890353692</c:v>
                </c:pt>
                <c:pt idx="363">
                  <c:v>0.84316075200151686</c:v>
                </c:pt>
                <c:pt idx="364">
                  <c:v>0.84290154453998767</c:v>
                </c:pt>
                <c:pt idx="365">
                  <c:v>0.84170347638814313</c:v>
                </c:pt>
                <c:pt idx="366">
                  <c:v>0.84002148976831403</c:v>
                </c:pt>
                <c:pt idx="367">
                  <c:v>0.83623502194654897</c:v>
                </c:pt>
                <c:pt idx="368">
                  <c:v>0.83572781085892822</c:v>
                </c:pt>
                <c:pt idx="369">
                  <c:v>0.83547807227076354</c:v>
                </c:pt>
                <c:pt idx="370">
                  <c:v>0.83164491379517747</c:v>
                </c:pt>
                <c:pt idx="371">
                  <c:v>0.8311091200039773</c:v>
                </c:pt>
                <c:pt idx="372">
                  <c:v>0.83056132291434126</c:v>
                </c:pt>
                <c:pt idx="373">
                  <c:v>0.8291337905333378</c:v>
                </c:pt>
                <c:pt idx="374">
                  <c:v>0.82717835313883392</c:v>
                </c:pt>
                <c:pt idx="375">
                  <c:v>0.82444809281792641</c:v>
                </c:pt>
                <c:pt idx="376">
                  <c:v>0.8240180077017677</c:v>
                </c:pt>
                <c:pt idx="377">
                  <c:v>0.82325445419123711</c:v>
                </c:pt>
                <c:pt idx="378">
                  <c:v>0.82230786785707655</c:v>
                </c:pt>
                <c:pt idx="379">
                  <c:v>0.81738298838152723</c:v>
                </c:pt>
                <c:pt idx="380">
                  <c:v>0.81728083535519291</c:v>
                </c:pt>
                <c:pt idx="381">
                  <c:v>0.81647198358469808</c:v>
                </c:pt>
                <c:pt idx="382">
                  <c:v>0.81158299749775442</c:v>
                </c:pt>
                <c:pt idx="383">
                  <c:v>0.808308710897229</c:v>
                </c:pt>
                <c:pt idx="384">
                  <c:v>0.80823200298061482</c:v>
                </c:pt>
                <c:pt idx="385">
                  <c:v>0.80720436911845295</c:v>
                </c:pt>
                <c:pt idx="386">
                  <c:v>0.80704539278481158</c:v>
                </c:pt>
                <c:pt idx="387">
                  <c:v>0.80596739223521352</c:v>
                </c:pt>
                <c:pt idx="388">
                  <c:v>0.80420607115323395</c:v>
                </c:pt>
                <c:pt idx="389">
                  <c:v>0.80039841517981747</c:v>
                </c:pt>
                <c:pt idx="390">
                  <c:v>0.80029416233791284</c:v>
                </c:pt>
                <c:pt idx="391">
                  <c:v>0.80003961058359674</c:v>
                </c:pt>
                <c:pt idx="392">
                  <c:v>0.79965733936482153</c:v>
                </c:pt>
                <c:pt idx="393">
                  <c:v>0.79885764374856449</c:v>
                </c:pt>
                <c:pt idx="394">
                  <c:v>0.79486933887765965</c:v>
                </c:pt>
                <c:pt idx="395">
                  <c:v>0.79040898863743658</c:v>
                </c:pt>
                <c:pt idx="396">
                  <c:v>0.7903962691757479</c:v>
                </c:pt>
                <c:pt idx="397">
                  <c:v>0.78937871668064552</c:v>
                </c:pt>
                <c:pt idx="398">
                  <c:v>0.7891358940447547</c:v>
                </c:pt>
                <c:pt idx="399">
                  <c:v>0.78841778139150565</c:v>
                </c:pt>
                <c:pt idx="400">
                  <c:v>0.7867500533177253</c:v>
                </c:pt>
                <c:pt idx="401">
                  <c:v>0.78392606887783101</c:v>
                </c:pt>
                <c:pt idx="402">
                  <c:v>0.78299065452234484</c:v>
                </c:pt>
                <c:pt idx="403">
                  <c:v>0.78236652995061773</c:v>
                </c:pt>
                <c:pt idx="404">
                  <c:v>0.78209674215235792</c:v>
                </c:pt>
                <c:pt idx="405">
                  <c:v>0.77851109402102847</c:v>
                </c:pt>
                <c:pt idx="406">
                  <c:v>0.77428541191237699</c:v>
                </c:pt>
                <c:pt idx="407">
                  <c:v>0.77313352472861396</c:v>
                </c:pt>
                <c:pt idx="408">
                  <c:v>0.77286939349959327</c:v>
                </c:pt>
                <c:pt idx="409">
                  <c:v>0.77259390684404283</c:v>
                </c:pt>
                <c:pt idx="410">
                  <c:v>0.77180986819751995</c:v>
                </c:pt>
                <c:pt idx="411">
                  <c:v>0.77015025183598529</c:v>
                </c:pt>
                <c:pt idx="412">
                  <c:v>0.76779310131329404</c:v>
                </c:pt>
                <c:pt idx="413">
                  <c:v>0.7662841923724899</c:v>
                </c:pt>
                <c:pt idx="414">
                  <c:v>0.76514644005320886</c:v>
                </c:pt>
                <c:pt idx="415">
                  <c:v>0.7640315984508923</c:v>
                </c:pt>
                <c:pt idx="416">
                  <c:v>0.76248956695058978</c:v>
                </c:pt>
                <c:pt idx="417">
                  <c:v>0.75804670238906713</c:v>
                </c:pt>
                <c:pt idx="418">
                  <c:v>0.75755147221174546</c:v>
                </c:pt>
                <c:pt idx="419">
                  <c:v>0.75722266678547767</c:v>
                </c:pt>
                <c:pt idx="420">
                  <c:v>0.75539780606091023</c:v>
                </c:pt>
                <c:pt idx="421">
                  <c:v>0.75334950179248783</c:v>
                </c:pt>
                <c:pt idx="422">
                  <c:v>0.75148015710364158</c:v>
                </c:pt>
                <c:pt idx="423">
                  <c:v>0.7508134913499116</c:v>
                </c:pt>
                <c:pt idx="424">
                  <c:v>0.74959387910249631</c:v>
                </c:pt>
                <c:pt idx="425">
                  <c:v>0.74836830196446724</c:v>
                </c:pt>
                <c:pt idx="426">
                  <c:v>0.74778104571974913</c:v>
                </c:pt>
                <c:pt idx="427">
                  <c:v>0.74772622171464409</c:v>
                </c:pt>
                <c:pt idx="428">
                  <c:v>0.74589411305339159</c:v>
                </c:pt>
                <c:pt idx="429">
                  <c:v>0.74233231897564922</c:v>
                </c:pt>
                <c:pt idx="430">
                  <c:v>0.73841250022548122</c:v>
                </c:pt>
                <c:pt idx="431">
                  <c:v>0.73799665362384459</c:v>
                </c:pt>
                <c:pt idx="432">
                  <c:v>0.73354244083283082</c:v>
                </c:pt>
                <c:pt idx="433">
                  <c:v>0.73183425679031511</c:v>
                </c:pt>
                <c:pt idx="434">
                  <c:v>0.73014563089149698</c:v>
                </c:pt>
                <c:pt idx="435">
                  <c:v>0.72887044798142553</c:v>
                </c:pt>
                <c:pt idx="436">
                  <c:v>0.72694178054438552</c:v>
                </c:pt>
                <c:pt idx="437">
                  <c:v>0.71819275313168895</c:v>
                </c:pt>
                <c:pt idx="438">
                  <c:v>0.71755762814815682</c:v>
                </c:pt>
                <c:pt idx="439">
                  <c:v>0.71670415570068968</c:v>
                </c:pt>
                <c:pt idx="440">
                  <c:v>0.71524729426176481</c:v>
                </c:pt>
                <c:pt idx="441">
                  <c:v>0.71271404160103391</c:v>
                </c:pt>
                <c:pt idx="442">
                  <c:v>0.71192652615204688</c:v>
                </c:pt>
                <c:pt idx="443">
                  <c:v>0.71178552571816345</c:v>
                </c:pt>
                <c:pt idx="444">
                  <c:v>0.71166207081709232</c:v>
                </c:pt>
                <c:pt idx="445">
                  <c:v>0.70645927687839694</c:v>
                </c:pt>
                <c:pt idx="446">
                  <c:v>0.70545029838716677</c:v>
                </c:pt>
                <c:pt idx="447">
                  <c:v>0.70180138218870391</c:v>
                </c:pt>
                <c:pt idx="448">
                  <c:v>0.70152693944181177</c:v>
                </c:pt>
                <c:pt idx="449">
                  <c:v>0.69676534435095472</c:v>
                </c:pt>
                <c:pt idx="450">
                  <c:v>0.69667154690247401</c:v>
                </c:pt>
                <c:pt idx="451">
                  <c:v>0.69657135348850008</c:v>
                </c:pt>
                <c:pt idx="452">
                  <c:v>0.69418333750377226</c:v>
                </c:pt>
                <c:pt idx="453">
                  <c:v>0.69214477968689581</c:v>
                </c:pt>
                <c:pt idx="454">
                  <c:v>0.69185753139742678</c:v>
                </c:pt>
                <c:pt idx="455">
                  <c:v>0.69018565175607405</c:v>
                </c:pt>
                <c:pt idx="456">
                  <c:v>0.68707820174526391</c:v>
                </c:pt>
                <c:pt idx="457">
                  <c:v>0.68368390289057168</c:v>
                </c:pt>
                <c:pt idx="458">
                  <c:v>0.68233214731983904</c:v>
                </c:pt>
                <c:pt idx="459">
                  <c:v>0.68205864927766946</c:v>
                </c:pt>
                <c:pt idx="460">
                  <c:v>0.68109596065640943</c:v>
                </c:pt>
                <c:pt idx="461">
                  <c:v>0.67761892418333391</c:v>
                </c:pt>
                <c:pt idx="462">
                  <c:v>0.67650435423269828</c:v>
                </c:pt>
                <c:pt idx="463">
                  <c:v>0.67390328634516683</c:v>
                </c:pt>
                <c:pt idx="464">
                  <c:v>0.67300629183460692</c:v>
                </c:pt>
                <c:pt idx="465">
                  <c:v>0.67293826641358423</c:v>
                </c:pt>
                <c:pt idx="466">
                  <c:v>0.66828994190959334</c:v>
                </c:pt>
                <c:pt idx="467">
                  <c:v>0.66757710049700991</c:v>
                </c:pt>
                <c:pt idx="468">
                  <c:v>0.66550095769287032</c:v>
                </c:pt>
                <c:pt idx="469">
                  <c:v>0.66367372602099339</c:v>
                </c:pt>
                <c:pt idx="470">
                  <c:v>0.66103654637074738</c:v>
                </c:pt>
                <c:pt idx="471">
                  <c:v>0.65910574380209608</c:v>
                </c:pt>
                <c:pt idx="472">
                  <c:v>0.65908939671821365</c:v>
                </c:pt>
                <c:pt idx="473">
                  <c:v>0.65850503734109189</c:v>
                </c:pt>
                <c:pt idx="474">
                  <c:v>0.65453673370079302</c:v>
                </c:pt>
                <c:pt idx="475">
                  <c:v>0.65307599633054692</c:v>
                </c:pt>
                <c:pt idx="476">
                  <c:v>0.65042583443322433</c:v>
                </c:pt>
                <c:pt idx="477">
                  <c:v>0.64617393117332644</c:v>
                </c:pt>
                <c:pt idx="478">
                  <c:v>0.64530090221540715</c:v>
                </c:pt>
                <c:pt idx="479">
                  <c:v>0.6434411841020552</c:v>
                </c:pt>
                <c:pt idx="480">
                  <c:v>0.64228828774254043</c:v>
                </c:pt>
                <c:pt idx="481">
                  <c:v>0.64127336876227781</c:v>
                </c:pt>
                <c:pt idx="482">
                  <c:v>0.6398181598864664</c:v>
                </c:pt>
                <c:pt idx="483">
                  <c:v>0.63978672217704124</c:v>
                </c:pt>
                <c:pt idx="484">
                  <c:v>0.63676385677512004</c:v>
                </c:pt>
                <c:pt idx="485">
                  <c:v>0.63567014046330339</c:v>
                </c:pt>
                <c:pt idx="486">
                  <c:v>0.63235079773773406</c:v>
                </c:pt>
                <c:pt idx="487">
                  <c:v>0.63162482788205065</c:v>
                </c:pt>
                <c:pt idx="488">
                  <c:v>0.62798016074619833</c:v>
                </c:pt>
                <c:pt idx="489">
                  <c:v>0.62762917069869417</c:v>
                </c:pt>
                <c:pt idx="490">
                  <c:v>0.62575236379757082</c:v>
                </c:pt>
                <c:pt idx="491">
                  <c:v>0.62364189661191838</c:v>
                </c:pt>
                <c:pt idx="492">
                  <c:v>0.62257306010719915</c:v>
                </c:pt>
                <c:pt idx="493">
                  <c:v>0.62149307083210803</c:v>
                </c:pt>
                <c:pt idx="494">
                  <c:v>0.62114434490741055</c:v>
                </c:pt>
                <c:pt idx="495">
                  <c:v>0.61933399809256839</c:v>
                </c:pt>
                <c:pt idx="496">
                  <c:v>0.61707069020891714</c:v>
                </c:pt>
                <c:pt idx="497">
                  <c:v>0.6159271695880687</c:v>
                </c:pt>
                <c:pt idx="498">
                  <c:v>0.6150559293538298</c:v>
                </c:pt>
                <c:pt idx="499">
                  <c:v>0.61499429478259493</c:v>
                </c:pt>
                <c:pt idx="500">
                  <c:v>0.61420244539691282</c:v>
                </c:pt>
                <c:pt idx="501">
                  <c:v>0.61393667961894638</c:v>
                </c:pt>
                <c:pt idx="502">
                  <c:v>0.6108074247315407</c:v>
                </c:pt>
                <c:pt idx="503">
                  <c:v>0.61034893666883983</c:v>
                </c:pt>
                <c:pt idx="504">
                  <c:v>0.60932227588371757</c:v>
                </c:pt>
                <c:pt idx="505">
                  <c:v>0.60675026791024467</c:v>
                </c:pt>
                <c:pt idx="506">
                  <c:v>0.60658826911261499</c:v>
                </c:pt>
                <c:pt idx="507">
                  <c:v>0.605388725153997</c:v>
                </c:pt>
                <c:pt idx="508">
                  <c:v>0.60255481143861489</c:v>
                </c:pt>
                <c:pt idx="509">
                  <c:v>0.60239825777615064</c:v>
                </c:pt>
                <c:pt idx="510">
                  <c:v>0.59844821380988888</c:v>
                </c:pt>
                <c:pt idx="511">
                  <c:v>0.59823718904360756</c:v>
                </c:pt>
                <c:pt idx="512">
                  <c:v>0.59612282375400805</c:v>
                </c:pt>
                <c:pt idx="513">
                  <c:v>0.59586398043524014</c:v>
                </c:pt>
                <c:pt idx="514">
                  <c:v>0.59582158756093606</c:v>
                </c:pt>
                <c:pt idx="515">
                  <c:v>0.59410486292722098</c:v>
                </c:pt>
                <c:pt idx="516">
                  <c:v>0.59307066382256157</c:v>
                </c:pt>
                <c:pt idx="517">
                  <c:v>0.59266535238820905</c:v>
                </c:pt>
                <c:pt idx="518">
                  <c:v>0.59244978810170057</c:v>
                </c:pt>
                <c:pt idx="519">
                  <c:v>0.59000108087506264</c:v>
                </c:pt>
                <c:pt idx="520">
                  <c:v>0.58848134625575388</c:v>
                </c:pt>
                <c:pt idx="521">
                  <c:v>0.58723365179240838</c:v>
                </c:pt>
                <c:pt idx="522">
                  <c:v>0.58687848406372711</c:v>
                </c:pt>
                <c:pt idx="523">
                  <c:v>0.58592564571665318</c:v>
                </c:pt>
                <c:pt idx="524">
                  <c:v>0.58227443296027437</c:v>
                </c:pt>
                <c:pt idx="525">
                  <c:v>0.58125763730317792</c:v>
                </c:pt>
                <c:pt idx="526">
                  <c:v>0.5788012882137118</c:v>
                </c:pt>
                <c:pt idx="527">
                  <c:v>0.57643248867216434</c:v>
                </c:pt>
                <c:pt idx="528">
                  <c:v>0.57215172854450613</c:v>
                </c:pt>
                <c:pt idx="529">
                  <c:v>0.57125455287842375</c:v>
                </c:pt>
                <c:pt idx="530">
                  <c:v>0.56960736497954012</c:v>
                </c:pt>
                <c:pt idx="531">
                  <c:v>0.56621387154208502</c:v>
                </c:pt>
                <c:pt idx="532">
                  <c:v>0.56587300192807555</c:v>
                </c:pt>
                <c:pt idx="533">
                  <c:v>0.56491340337567653</c:v>
                </c:pt>
                <c:pt idx="534">
                  <c:v>0.56362897452652461</c:v>
                </c:pt>
                <c:pt idx="535">
                  <c:v>0.56210260600162121</c:v>
                </c:pt>
                <c:pt idx="536">
                  <c:v>0.56094083454968713</c:v>
                </c:pt>
                <c:pt idx="537">
                  <c:v>0.56051886851324118</c:v>
                </c:pt>
                <c:pt idx="538">
                  <c:v>0.56038513615960428</c:v>
                </c:pt>
                <c:pt idx="539">
                  <c:v>0.56009843084680988</c:v>
                </c:pt>
                <c:pt idx="540">
                  <c:v>0.55996777185947044</c:v>
                </c:pt>
                <c:pt idx="541">
                  <c:v>0.55862032173157472</c:v>
                </c:pt>
                <c:pt idx="542">
                  <c:v>0.55852601581287675</c:v>
                </c:pt>
                <c:pt idx="543">
                  <c:v>0.55818328985436416</c:v>
                </c:pt>
                <c:pt idx="544">
                  <c:v>0.55610027320222755</c:v>
                </c:pt>
                <c:pt idx="545">
                  <c:v>0.55432453627724898</c:v>
                </c:pt>
                <c:pt idx="546">
                  <c:v>0.55432094685783906</c:v>
                </c:pt>
                <c:pt idx="547">
                  <c:v>0.55049074943255139</c:v>
                </c:pt>
                <c:pt idx="548">
                  <c:v>0.55041562374722575</c:v>
                </c:pt>
                <c:pt idx="549">
                  <c:v>0.54737518454570622</c:v>
                </c:pt>
                <c:pt idx="550">
                  <c:v>0.546599015523484</c:v>
                </c:pt>
                <c:pt idx="551">
                  <c:v>0.54429700694479799</c:v>
                </c:pt>
                <c:pt idx="552">
                  <c:v>0.5428207093588755</c:v>
                </c:pt>
                <c:pt idx="553">
                  <c:v>0.5401513074219817</c:v>
                </c:pt>
                <c:pt idx="554">
                  <c:v>0.53907068452363316</c:v>
                </c:pt>
                <c:pt idx="555">
                  <c:v>0.5353469620376784</c:v>
                </c:pt>
                <c:pt idx="556">
                  <c:v>0.53532112799741605</c:v>
                </c:pt>
                <c:pt idx="557">
                  <c:v>0.53382595713691861</c:v>
                </c:pt>
                <c:pt idx="558">
                  <c:v>0.5330199875763707</c:v>
                </c:pt>
                <c:pt idx="559">
                  <c:v>0.53213280891101489</c:v>
                </c:pt>
                <c:pt idx="560">
                  <c:v>0.53198621659104606</c:v>
                </c:pt>
                <c:pt idx="561">
                  <c:v>0.53164903413371878</c:v>
                </c:pt>
                <c:pt idx="562">
                  <c:v>0.53144120565621278</c:v>
                </c:pt>
                <c:pt idx="563">
                  <c:v>0.52797666302074509</c:v>
                </c:pt>
                <c:pt idx="564">
                  <c:v>0.52437749414109969</c:v>
                </c:pt>
                <c:pt idx="565">
                  <c:v>0.52432966126629055</c:v>
                </c:pt>
                <c:pt idx="566">
                  <c:v>0.52070785163886757</c:v>
                </c:pt>
                <c:pt idx="567">
                  <c:v>0.51955086710158349</c:v>
                </c:pt>
                <c:pt idx="568">
                  <c:v>0.5195399330909618</c:v>
                </c:pt>
                <c:pt idx="569">
                  <c:v>0.51913100524436517</c:v>
                </c:pt>
                <c:pt idx="570">
                  <c:v>0.51750130493463609</c:v>
                </c:pt>
                <c:pt idx="571">
                  <c:v>0.51711105975946825</c:v>
                </c:pt>
                <c:pt idx="572">
                  <c:v>0.51353911275128727</c:v>
                </c:pt>
                <c:pt idx="573">
                  <c:v>0.50999183898608791</c:v>
                </c:pt>
                <c:pt idx="574">
                  <c:v>0.50821381737372162</c:v>
                </c:pt>
                <c:pt idx="575">
                  <c:v>0.50706431479671621</c:v>
                </c:pt>
                <c:pt idx="576">
                  <c:v>0.5064690680311057</c:v>
                </c:pt>
                <c:pt idx="577">
                  <c:v>0.50577532088629007</c:v>
                </c:pt>
                <c:pt idx="578">
                  <c:v>0.50399875368586533</c:v>
                </c:pt>
                <c:pt idx="579">
                  <c:v>0.5034362523411603</c:v>
                </c:pt>
                <c:pt idx="580">
                  <c:v>0.50326730215666182</c:v>
                </c:pt>
                <c:pt idx="581">
                  <c:v>0.49825038249859133</c:v>
                </c:pt>
                <c:pt idx="582">
                  <c:v>0.49397071948812749</c:v>
                </c:pt>
                <c:pt idx="583">
                  <c:v>0.49277141799807184</c:v>
                </c:pt>
                <c:pt idx="584">
                  <c:v>0.48946387658357571</c:v>
                </c:pt>
                <c:pt idx="585">
                  <c:v>0.48861540102327888</c:v>
                </c:pt>
                <c:pt idx="586">
                  <c:v>0.48828930923836145</c:v>
                </c:pt>
                <c:pt idx="587">
                  <c:v>0.48731731822759405</c:v>
                </c:pt>
                <c:pt idx="588">
                  <c:v>0.48588276198349528</c:v>
                </c:pt>
                <c:pt idx="589">
                  <c:v>0.48248993475658181</c:v>
                </c:pt>
                <c:pt idx="590">
                  <c:v>0.48236973708686337</c:v>
                </c:pt>
                <c:pt idx="591">
                  <c:v>0.4791504439557806</c:v>
                </c:pt>
                <c:pt idx="592">
                  <c:v>0.47701752225319116</c:v>
                </c:pt>
                <c:pt idx="593">
                  <c:v>0.4758394871222893</c:v>
                </c:pt>
                <c:pt idx="594">
                  <c:v>0.47323957617048312</c:v>
                </c:pt>
                <c:pt idx="595">
                  <c:v>0.47194806903409336</c:v>
                </c:pt>
                <c:pt idx="596">
                  <c:v>0.46850637665331052</c:v>
                </c:pt>
                <c:pt idx="597">
                  <c:v>0.46850232567308209</c:v>
                </c:pt>
                <c:pt idx="598">
                  <c:v>0.46334004822759522</c:v>
                </c:pt>
                <c:pt idx="599">
                  <c:v>0.45978739479934788</c:v>
                </c:pt>
                <c:pt idx="600">
                  <c:v>0.45723421072523313</c:v>
                </c:pt>
                <c:pt idx="601">
                  <c:v>0.45573181864122947</c:v>
                </c:pt>
                <c:pt idx="602">
                  <c:v>0.45414330678939929</c:v>
                </c:pt>
                <c:pt idx="603">
                  <c:v>0.45350729451072713</c:v>
                </c:pt>
                <c:pt idx="604">
                  <c:v>0.45319763895726073</c:v>
                </c:pt>
                <c:pt idx="605">
                  <c:v>0.45052591544094378</c:v>
                </c:pt>
                <c:pt idx="606">
                  <c:v>0.45027074471301298</c:v>
                </c:pt>
                <c:pt idx="607">
                  <c:v>0.44714149400266617</c:v>
                </c:pt>
                <c:pt idx="608">
                  <c:v>0.44622614316792869</c:v>
                </c:pt>
                <c:pt idx="609">
                  <c:v>0.43931795316398087</c:v>
                </c:pt>
                <c:pt idx="610">
                  <c:v>0.43872850652531009</c:v>
                </c:pt>
                <c:pt idx="611">
                  <c:v>0.43810386076771696</c:v>
                </c:pt>
                <c:pt idx="612">
                  <c:v>0.4341573888925514</c:v>
                </c:pt>
                <c:pt idx="613">
                  <c:v>0.43271189672447347</c:v>
                </c:pt>
                <c:pt idx="614">
                  <c:v>0.42906999983129912</c:v>
                </c:pt>
                <c:pt idx="615">
                  <c:v>0.42839857546517573</c:v>
                </c:pt>
                <c:pt idx="616">
                  <c:v>0.42598682642651486</c:v>
                </c:pt>
                <c:pt idx="617">
                  <c:v>0.42302249710700796</c:v>
                </c:pt>
                <c:pt idx="618">
                  <c:v>0.42284958559372121</c:v>
                </c:pt>
                <c:pt idx="619">
                  <c:v>0.42009647751603646</c:v>
                </c:pt>
                <c:pt idx="620">
                  <c:v>0.4187194661266111</c:v>
                </c:pt>
                <c:pt idx="621">
                  <c:v>0.41719392977003833</c:v>
                </c:pt>
                <c:pt idx="622">
                  <c:v>0.41431202744521539</c:v>
                </c:pt>
                <c:pt idx="623">
                  <c:v>0.41214719147329992</c:v>
                </c:pt>
                <c:pt idx="624">
                  <c:v>0.41145014084578302</c:v>
                </c:pt>
                <c:pt idx="625">
                  <c:v>0.40996285079887307</c:v>
                </c:pt>
                <c:pt idx="626">
                  <c:v>0.40860804266340872</c:v>
                </c:pt>
                <c:pt idx="627">
                  <c:v>0.40578557992940689</c:v>
                </c:pt>
                <c:pt idx="628">
                  <c:v>0.40529171924992152</c:v>
                </c:pt>
                <c:pt idx="629">
                  <c:v>0.40298261403548985</c:v>
                </c:pt>
                <c:pt idx="630">
                  <c:v>0.40056606935673034</c:v>
                </c:pt>
                <c:pt idx="631">
                  <c:v>0.40027290089671502</c:v>
                </c:pt>
                <c:pt idx="632">
                  <c:v>0.40019900976300982</c:v>
                </c:pt>
                <c:pt idx="633">
                  <c:v>0.39984052142926479</c:v>
                </c:pt>
                <c:pt idx="634">
                  <c:v>0.39744702747396887</c:v>
                </c:pt>
                <c:pt idx="635">
                  <c:v>0.39743463327199896</c:v>
                </c:pt>
                <c:pt idx="636">
                  <c:v>0.3963440159150563</c:v>
                </c:pt>
                <c:pt idx="637">
                  <c:v>0.39532445977161096</c:v>
                </c:pt>
                <c:pt idx="638">
                  <c:v>0.39468935172828246</c:v>
                </c:pt>
                <c:pt idx="639">
                  <c:v>0.39202518544430903</c:v>
                </c:pt>
                <c:pt idx="640">
                  <c:v>0.39196303323009946</c:v>
                </c:pt>
                <c:pt idx="641">
                  <c:v>0.38925554678951879</c:v>
                </c:pt>
                <c:pt idx="642">
                  <c:v>0.38921332359551186</c:v>
                </c:pt>
                <c:pt idx="643">
                  <c:v>0.38656676232390558</c:v>
                </c:pt>
                <c:pt idx="644">
                  <c:v>0.38650582730013705</c:v>
                </c:pt>
                <c:pt idx="645">
                  <c:v>0.38389655064926204</c:v>
                </c:pt>
                <c:pt idx="646">
                  <c:v>0.38124478347394586</c:v>
                </c:pt>
                <c:pt idx="647">
                  <c:v>0.38112076772700137</c:v>
                </c:pt>
                <c:pt idx="648">
                  <c:v>0.38034037195612325</c:v>
                </c:pt>
                <c:pt idx="649">
                  <c:v>0.37861133339249337</c:v>
                </c:pt>
                <c:pt idx="650">
                  <c:v>0.37599607387949485</c:v>
                </c:pt>
                <c:pt idx="651">
                  <c:v>0.3741417034279218</c:v>
                </c:pt>
                <c:pt idx="652">
                  <c:v>0.37339887928351573</c:v>
                </c:pt>
                <c:pt idx="653">
                  <c:v>0.37090438041219692</c:v>
                </c:pt>
                <c:pt idx="654">
                  <c:v>0.37081962482105918</c:v>
                </c:pt>
                <c:pt idx="655">
                  <c:v>0.36825818657057113</c:v>
                </c:pt>
                <c:pt idx="656">
                  <c:v>0.36822298628895778</c:v>
                </c:pt>
                <c:pt idx="657">
                  <c:v>0.36571444146648602</c:v>
                </c:pt>
                <c:pt idx="658">
                  <c:v>0.36565766095877533</c:v>
                </c:pt>
                <c:pt idx="659">
                  <c:v>0.36490620743878938</c:v>
                </c:pt>
                <c:pt idx="660">
                  <c:v>0.36312788923525141</c:v>
                </c:pt>
                <c:pt idx="661">
                  <c:v>0.36244870263559953</c:v>
                </c:pt>
                <c:pt idx="662">
                  <c:v>0.36099361752543152</c:v>
                </c:pt>
                <c:pt idx="663">
                  <c:v>0.36061885227274837</c:v>
                </c:pt>
                <c:pt idx="664">
                  <c:v>0.36034498198635062</c:v>
                </c:pt>
                <c:pt idx="665">
                  <c:v>0.35824556644421424</c:v>
                </c:pt>
                <c:pt idx="666">
                  <c:v>0.35812774255388796</c:v>
                </c:pt>
                <c:pt idx="667">
                  <c:v>0.35572445827266591</c:v>
                </c:pt>
                <c:pt idx="668">
                  <c:v>0.35565394915870935</c:v>
                </c:pt>
                <c:pt idx="669">
                  <c:v>0.35420470138872262</c:v>
                </c:pt>
                <c:pt idx="670">
                  <c:v>0.35325878417323248</c:v>
                </c:pt>
                <c:pt idx="671">
                  <c:v>0.35319726342500946</c:v>
                </c:pt>
                <c:pt idx="672">
                  <c:v>0.35081709247771964</c:v>
                </c:pt>
                <c:pt idx="673">
                  <c:v>0.35075755090143429</c:v>
                </c:pt>
                <c:pt idx="674">
                  <c:v>0.34839353751879604</c:v>
                </c:pt>
                <c:pt idx="675">
                  <c:v>0.34833469136911882</c:v>
                </c:pt>
                <c:pt idx="676">
                  <c:v>0.34598695559426829</c:v>
                </c:pt>
                <c:pt idx="677">
                  <c:v>0.3459285678718132</c:v>
                </c:pt>
                <c:pt idx="678">
                  <c:v>0.3437724561744705</c:v>
                </c:pt>
                <c:pt idx="679">
                  <c:v>0.34359703961778221</c:v>
                </c:pt>
                <c:pt idx="680">
                  <c:v>0.34353906470579992</c:v>
                </c:pt>
                <c:pt idx="681">
                  <c:v>0.341166067047878</c:v>
                </c:pt>
                <c:pt idx="682">
                  <c:v>0.3410584010241916</c:v>
                </c:pt>
                <c:pt idx="683">
                  <c:v>0.33880946088284986</c:v>
                </c:pt>
                <c:pt idx="684">
                  <c:v>0.33646913298579573</c:v>
                </c:pt>
                <c:pt idx="685">
                  <c:v>0.33580017732162387</c:v>
                </c:pt>
                <c:pt idx="686">
                  <c:v>0.33414497091439427</c:v>
                </c:pt>
                <c:pt idx="687">
                  <c:v>0.3318368630031106</c:v>
                </c:pt>
                <c:pt idx="688">
                  <c:v>0.32991455424054422</c:v>
                </c:pt>
                <c:pt idx="689">
                  <c:v>0.32954469835775679</c:v>
                </c:pt>
                <c:pt idx="690">
                  <c:v>0.32726836685014998</c:v>
                </c:pt>
                <c:pt idx="691">
                  <c:v>0.32709270804684731</c:v>
                </c:pt>
                <c:pt idx="692">
                  <c:v>0.32553628561230857</c:v>
                </c:pt>
                <c:pt idx="693">
                  <c:v>0.32500775911281876</c:v>
                </c:pt>
                <c:pt idx="694">
                  <c:v>0.32290383189816108</c:v>
                </c:pt>
                <c:pt idx="695">
                  <c:v>0.32276276653374819</c:v>
                </c:pt>
                <c:pt idx="696">
                  <c:v>0.32060320377059437</c:v>
                </c:pt>
                <c:pt idx="697">
                  <c:v>0.32053328125116148</c:v>
                </c:pt>
                <c:pt idx="698">
                  <c:v>0.31837580744230171</c:v>
                </c:pt>
                <c:pt idx="699">
                  <c:v>0.31831919614833726</c:v>
                </c:pt>
                <c:pt idx="700">
                  <c:v>0.31744116441524345</c:v>
                </c:pt>
                <c:pt idx="701">
                  <c:v>0.31617427983399238</c:v>
                </c:pt>
                <c:pt idx="702">
                  <c:v>0.31612040484846354</c:v>
                </c:pt>
                <c:pt idx="703">
                  <c:v>0.3156547418550017</c:v>
                </c:pt>
                <c:pt idx="704">
                  <c:v>0.31407210963825105</c:v>
                </c:pt>
                <c:pt idx="705">
                  <c:v>0.3139898757904746</c:v>
                </c:pt>
                <c:pt idx="706">
                  <c:v>0.31208235666489642</c:v>
                </c:pt>
                <c:pt idx="707">
                  <c:v>0.31182091090404246</c:v>
                </c:pt>
                <c:pt idx="708">
                  <c:v>0.30967216034125361</c:v>
                </c:pt>
                <c:pt idx="709">
                  <c:v>0.30966699220844457</c:v>
                </c:pt>
                <c:pt idx="710">
                  <c:v>0.30752796342681804</c:v>
                </c:pt>
                <c:pt idx="711">
                  <c:v>0.30748657319400019</c:v>
                </c:pt>
                <c:pt idx="712">
                  <c:v>0.30535410250585548</c:v>
                </c:pt>
                <c:pt idx="713">
                  <c:v>0.30324331261754739</c:v>
                </c:pt>
                <c:pt idx="714">
                  <c:v>0.30114837376008535</c:v>
                </c:pt>
                <c:pt idx="715">
                  <c:v>0.29964302016879285</c:v>
                </c:pt>
                <c:pt idx="716">
                  <c:v>0.29907580772973918</c:v>
                </c:pt>
                <c:pt idx="717">
                  <c:v>0.29906813801979887</c:v>
                </c:pt>
                <c:pt idx="718">
                  <c:v>0.29700231398979726</c:v>
                </c:pt>
                <c:pt idx="719">
                  <c:v>0.2859634041236841</c:v>
                </c:pt>
                <c:pt idx="720">
                  <c:v>0.28552664809889405</c:v>
                </c:pt>
                <c:pt idx="721">
                  <c:v>0.28145498913487232</c:v>
                </c:pt>
                <c:pt idx="722">
                  <c:v>0.27912702717728416</c:v>
                </c:pt>
                <c:pt idx="723">
                  <c:v>0.2771287875280789</c:v>
                </c:pt>
                <c:pt idx="724">
                  <c:v>0.27520169092835356</c:v>
                </c:pt>
                <c:pt idx="725">
                  <c:v>0.27329838872686635</c:v>
                </c:pt>
                <c:pt idx="726">
                  <c:v>0.27141015009681224</c:v>
                </c:pt>
                <c:pt idx="727">
                  <c:v>0.26953530485989885</c:v>
                </c:pt>
                <c:pt idx="728">
                  <c:v>0.26767347418099857</c:v>
                </c:pt>
                <c:pt idx="729">
                  <c:v>0.26582451581676153</c:v>
                </c:pt>
              </c:numCache>
            </c:numRef>
          </c:yVal>
          <c:smooth val="1"/>
          <c:extLst>
            <c:ext xmlns:c16="http://schemas.microsoft.com/office/drawing/2014/chart" uri="{C3380CC4-5D6E-409C-BE32-E72D297353CC}">
              <c16:uniqueId val="{00000000-7E12-5A4C-8D8D-7D37524C5100}"/>
            </c:ext>
          </c:extLst>
        </c:ser>
        <c:ser>
          <c:idx val="1"/>
          <c:order val="1"/>
          <c:tx>
            <c:strRef>
              <c:f>Escenarios!$E$12</c:f>
              <c:strCache>
                <c:ptCount val="1"/>
                <c:pt idx="0">
                  <c:v>Escenario 1</c:v>
                </c:pt>
              </c:strCache>
            </c:strRef>
          </c:tx>
          <c:spPr>
            <a:ln w="12700"/>
          </c:spPr>
          <c:marker>
            <c:symbol val="none"/>
          </c:marker>
          <c:xVal>
            <c:numRef>
              <c:f>Gráficos!$Z$6:$Z$735</c:f>
              <c:numCache>
                <c:formatCode>General</c:formatCode>
                <c:ptCount val="730"/>
                <c:pt idx="0">
                  <c:v>7.669972059387499E-2</c:v>
                </c:pt>
                <c:pt idx="1">
                  <c:v>0.21366350736865175</c:v>
                </c:pt>
                <c:pt idx="2">
                  <c:v>0.35062729414342847</c:v>
                </c:pt>
                <c:pt idx="3">
                  <c:v>0.48759108091820519</c:v>
                </c:pt>
                <c:pt idx="4">
                  <c:v>0.62455486769298196</c:v>
                </c:pt>
                <c:pt idx="5">
                  <c:v>0.76151865446775868</c:v>
                </c:pt>
                <c:pt idx="6">
                  <c:v>0.89848244124253551</c:v>
                </c:pt>
                <c:pt idx="7">
                  <c:v>1.035446228017312</c:v>
                </c:pt>
                <c:pt idx="8">
                  <c:v>1.1724100147920891</c:v>
                </c:pt>
                <c:pt idx="9">
                  <c:v>1.3093738015668659</c:v>
                </c:pt>
                <c:pt idx="10">
                  <c:v>1.4463375883416425</c:v>
                </c:pt>
                <c:pt idx="11">
                  <c:v>1.5833013751164193</c:v>
                </c:pt>
                <c:pt idx="12">
                  <c:v>1.7202651618911959</c:v>
                </c:pt>
                <c:pt idx="13">
                  <c:v>1.8572289486659728</c:v>
                </c:pt>
                <c:pt idx="14">
                  <c:v>1.9941927354407494</c:v>
                </c:pt>
                <c:pt idx="15">
                  <c:v>2.1311565222155262</c:v>
                </c:pt>
                <c:pt idx="16">
                  <c:v>2.2681203089903028</c:v>
                </c:pt>
                <c:pt idx="17">
                  <c:v>2.4050840957650794</c:v>
                </c:pt>
                <c:pt idx="18">
                  <c:v>2.542047882539856</c:v>
                </c:pt>
                <c:pt idx="19">
                  <c:v>2.6790116693146331</c:v>
                </c:pt>
                <c:pt idx="20">
                  <c:v>2.8159754560894097</c:v>
                </c:pt>
                <c:pt idx="21">
                  <c:v>2.9529392428641867</c:v>
                </c:pt>
                <c:pt idx="22">
                  <c:v>3.0899030296389633</c:v>
                </c:pt>
                <c:pt idx="23">
                  <c:v>3.22686681641374</c:v>
                </c:pt>
                <c:pt idx="24">
                  <c:v>3.363830603188517</c:v>
                </c:pt>
                <c:pt idx="25">
                  <c:v>3.5007943899632936</c:v>
                </c:pt>
                <c:pt idx="26">
                  <c:v>3.6377581767380698</c:v>
                </c:pt>
                <c:pt idx="27">
                  <c:v>3.7747219635128468</c:v>
                </c:pt>
                <c:pt idx="28">
                  <c:v>3.9116857502876239</c:v>
                </c:pt>
                <c:pt idx="29">
                  <c:v>4.0486495370624009</c:v>
                </c:pt>
                <c:pt idx="30">
                  <c:v>4.1856133238371767</c:v>
                </c:pt>
                <c:pt idx="31">
                  <c:v>4.3225771106119542</c:v>
                </c:pt>
                <c:pt idx="32">
                  <c:v>4.4595408973867308</c:v>
                </c:pt>
                <c:pt idx="33">
                  <c:v>4.5965046841615083</c:v>
                </c:pt>
                <c:pt idx="34">
                  <c:v>4.7334684709362849</c:v>
                </c:pt>
                <c:pt idx="35">
                  <c:v>4.8704322577110615</c:v>
                </c:pt>
                <c:pt idx="36">
                  <c:v>5.0073960444858381</c:v>
                </c:pt>
                <c:pt idx="37">
                  <c:v>5.1443598312606147</c:v>
                </c:pt>
                <c:pt idx="38">
                  <c:v>5.2813236180353922</c:v>
                </c:pt>
                <c:pt idx="39">
                  <c:v>5.4182874048101679</c:v>
                </c:pt>
                <c:pt idx="40">
                  <c:v>5.5552511915849454</c:v>
                </c:pt>
                <c:pt idx="41">
                  <c:v>5.692214978359722</c:v>
                </c:pt>
                <c:pt idx="42">
                  <c:v>5.8291787651344986</c:v>
                </c:pt>
                <c:pt idx="43">
                  <c:v>5.9661425519092752</c:v>
                </c:pt>
                <c:pt idx="44">
                  <c:v>6.1031063386840518</c:v>
                </c:pt>
                <c:pt idx="45">
                  <c:v>6.2400701254588293</c:v>
                </c:pt>
                <c:pt idx="46">
                  <c:v>6.3770339122336051</c:v>
                </c:pt>
                <c:pt idx="47">
                  <c:v>6.5139976990083825</c:v>
                </c:pt>
                <c:pt idx="48">
                  <c:v>6.6509614857831592</c:v>
                </c:pt>
                <c:pt idx="49">
                  <c:v>6.7879252725579358</c:v>
                </c:pt>
                <c:pt idx="50">
                  <c:v>6.9248890593327133</c:v>
                </c:pt>
                <c:pt idx="51">
                  <c:v>7.0618528461074899</c:v>
                </c:pt>
                <c:pt idx="52">
                  <c:v>7.1988166328822656</c:v>
                </c:pt>
                <c:pt idx="53">
                  <c:v>7.3357804196570422</c:v>
                </c:pt>
                <c:pt idx="54">
                  <c:v>7.4727442064318197</c:v>
                </c:pt>
                <c:pt idx="55">
                  <c:v>7.6097079932065963</c:v>
                </c:pt>
                <c:pt idx="56">
                  <c:v>7.7466717799813729</c:v>
                </c:pt>
                <c:pt idx="57">
                  <c:v>7.8836355667561504</c:v>
                </c:pt>
                <c:pt idx="58">
                  <c:v>8.0205993535309279</c:v>
                </c:pt>
                <c:pt idx="59">
                  <c:v>8.1575631403057027</c:v>
                </c:pt>
                <c:pt idx="60">
                  <c:v>8.2945269270804793</c:v>
                </c:pt>
                <c:pt idx="61">
                  <c:v>8.4314907138552559</c:v>
                </c:pt>
                <c:pt idx="62">
                  <c:v>8.5684545006300343</c:v>
                </c:pt>
                <c:pt idx="63">
                  <c:v>8.7054182874048109</c:v>
                </c:pt>
                <c:pt idx="64">
                  <c:v>8.8423820741795875</c:v>
                </c:pt>
                <c:pt idx="65">
                  <c:v>8.9793458609543642</c:v>
                </c:pt>
                <c:pt idx="66">
                  <c:v>9.1163096477291408</c:v>
                </c:pt>
                <c:pt idx="67">
                  <c:v>9.2532734345039174</c:v>
                </c:pt>
                <c:pt idx="68">
                  <c:v>9.390237221278694</c:v>
                </c:pt>
                <c:pt idx="69">
                  <c:v>9.5272010080534706</c:v>
                </c:pt>
                <c:pt idx="70">
                  <c:v>9.6641647948282472</c:v>
                </c:pt>
                <c:pt idx="71">
                  <c:v>9.8011285816030238</c:v>
                </c:pt>
                <c:pt idx="72">
                  <c:v>9.9380923683778022</c:v>
                </c:pt>
                <c:pt idx="73">
                  <c:v>10.075056155152579</c:v>
                </c:pt>
                <c:pt idx="74">
                  <c:v>10.212019941927354</c:v>
                </c:pt>
                <c:pt idx="75">
                  <c:v>10.34898372870213</c:v>
                </c:pt>
                <c:pt idx="76">
                  <c:v>10.485947515476909</c:v>
                </c:pt>
                <c:pt idx="77">
                  <c:v>10.622911302251685</c:v>
                </c:pt>
                <c:pt idx="78">
                  <c:v>10.759875089026462</c:v>
                </c:pt>
                <c:pt idx="79">
                  <c:v>10.896838875801238</c:v>
                </c:pt>
                <c:pt idx="80">
                  <c:v>11.033802662576015</c:v>
                </c:pt>
                <c:pt idx="81">
                  <c:v>11.170766449350792</c:v>
                </c:pt>
                <c:pt idx="82">
                  <c:v>11.307730236125568</c:v>
                </c:pt>
                <c:pt idx="83">
                  <c:v>11.444694022900345</c:v>
                </c:pt>
                <c:pt idx="84">
                  <c:v>11.581657809675121</c:v>
                </c:pt>
                <c:pt idx="85">
                  <c:v>11.7186215964499</c:v>
                </c:pt>
                <c:pt idx="86">
                  <c:v>11.855585383224676</c:v>
                </c:pt>
                <c:pt idx="87">
                  <c:v>11.992549169999453</c:v>
                </c:pt>
                <c:pt idx="88">
                  <c:v>12.129512956774228</c:v>
                </c:pt>
                <c:pt idx="89">
                  <c:v>12.266476743549006</c:v>
                </c:pt>
                <c:pt idx="90">
                  <c:v>12.403440530323783</c:v>
                </c:pt>
                <c:pt idx="91">
                  <c:v>12.540404317098561</c:v>
                </c:pt>
                <c:pt idx="92">
                  <c:v>12.677368103873334</c:v>
                </c:pt>
                <c:pt idx="93">
                  <c:v>12.814331890648113</c:v>
                </c:pt>
                <c:pt idx="94">
                  <c:v>12.951295677422889</c:v>
                </c:pt>
                <c:pt idx="95">
                  <c:v>13.088259464197666</c:v>
                </c:pt>
                <c:pt idx="96">
                  <c:v>13.225223250972443</c:v>
                </c:pt>
                <c:pt idx="97">
                  <c:v>13.362187037747219</c:v>
                </c:pt>
                <c:pt idx="98">
                  <c:v>13.499150824521996</c:v>
                </c:pt>
                <c:pt idx="99">
                  <c:v>13.636114611296774</c:v>
                </c:pt>
                <c:pt idx="100">
                  <c:v>13.773078398071551</c:v>
                </c:pt>
                <c:pt idx="101">
                  <c:v>13.910042184846327</c:v>
                </c:pt>
                <c:pt idx="102">
                  <c:v>14.047005971621104</c:v>
                </c:pt>
                <c:pt idx="103">
                  <c:v>14.183969758395881</c:v>
                </c:pt>
                <c:pt idx="104">
                  <c:v>14.320933545170659</c:v>
                </c:pt>
                <c:pt idx="105">
                  <c:v>14.457897331945436</c:v>
                </c:pt>
                <c:pt idx="106">
                  <c:v>14.594861118720209</c:v>
                </c:pt>
                <c:pt idx="107">
                  <c:v>14.731824905494987</c:v>
                </c:pt>
                <c:pt idx="108">
                  <c:v>14.868788692269764</c:v>
                </c:pt>
                <c:pt idx="109">
                  <c:v>15.00575247904454</c:v>
                </c:pt>
                <c:pt idx="110">
                  <c:v>15.142716265819317</c:v>
                </c:pt>
                <c:pt idx="111">
                  <c:v>15.279680052594093</c:v>
                </c:pt>
                <c:pt idx="112">
                  <c:v>15.41664383936887</c:v>
                </c:pt>
                <c:pt idx="113">
                  <c:v>15.553607626143648</c:v>
                </c:pt>
                <c:pt idx="114">
                  <c:v>15.690571412918425</c:v>
                </c:pt>
                <c:pt idx="115">
                  <c:v>15.827535199693202</c:v>
                </c:pt>
                <c:pt idx="116">
                  <c:v>15.964498986467978</c:v>
                </c:pt>
                <c:pt idx="117">
                  <c:v>16.101462773242755</c:v>
                </c:pt>
                <c:pt idx="118">
                  <c:v>16.238426560017533</c:v>
                </c:pt>
                <c:pt idx="119">
                  <c:v>16.375390346792308</c:v>
                </c:pt>
                <c:pt idx="120">
                  <c:v>16.512354133567083</c:v>
                </c:pt>
                <c:pt idx="121">
                  <c:v>16.649317920341861</c:v>
                </c:pt>
                <c:pt idx="122">
                  <c:v>16.786281707116636</c:v>
                </c:pt>
                <c:pt idx="123">
                  <c:v>16.923245493891415</c:v>
                </c:pt>
                <c:pt idx="124">
                  <c:v>17.060209280666193</c:v>
                </c:pt>
                <c:pt idx="125">
                  <c:v>17.197173067440968</c:v>
                </c:pt>
                <c:pt idx="126">
                  <c:v>17.334136854215746</c:v>
                </c:pt>
                <c:pt idx="127">
                  <c:v>17.471100640990521</c:v>
                </c:pt>
                <c:pt idx="128">
                  <c:v>17.608064427765299</c:v>
                </c:pt>
                <c:pt idx="129">
                  <c:v>17.745028214540078</c:v>
                </c:pt>
                <c:pt idx="130">
                  <c:v>17.881992001314853</c:v>
                </c:pt>
                <c:pt idx="131">
                  <c:v>18.018955788089631</c:v>
                </c:pt>
                <c:pt idx="132">
                  <c:v>18.155919574864406</c:v>
                </c:pt>
                <c:pt idx="133">
                  <c:v>18.292883361639184</c:v>
                </c:pt>
                <c:pt idx="134">
                  <c:v>18.429847148413963</c:v>
                </c:pt>
                <c:pt idx="135">
                  <c:v>18.566810935188734</c:v>
                </c:pt>
                <c:pt idx="136">
                  <c:v>18.703774721963512</c:v>
                </c:pt>
                <c:pt idx="137">
                  <c:v>18.840738508738291</c:v>
                </c:pt>
                <c:pt idx="138">
                  <c:v>18.977702295513065</c:v>
                </c:pt>
                <c:pt idx="139">
                  <c:v>19.114666082287844</c:v>
                </c:pt>
                <c:pt idx="140">
                  <c:v>19.251629869062619</c:v>
                </c:pt>
                <c:pt idx="141">
                  <c:v>19.388593655837397</c:v>
                </c:pt>
                <c:pt idx="142">
                  <c:v>19.525557442612175</c:v>
                </c:pt>
                <c:pt idx="143">
                  <c:v>19.66252122938695</c:v>
                </c:pt>
                <c:pt idx="144">
                  <c:v>19.799485016161729</c:v>
                </c:pt>
                <c:pt idx="145">
                  <c:v>19.936448802936503</c:v>
                </c:pt>
                <c:pt idx="146">
                  <c:v>20.073412589711282</c:v>
                </c:pt>
                <c:pt idx="147">
                  <c:v>20.210376376486057</c:v>
                </c:pt>
                <c:pt idx="148">
                  <c:v>20.347340163260835</c:v>
                </c:pt>
                <c:pt idx="149">
                  <c:v>20.48430395003561</c:v>
                </c:pt>
                <c:pt idx="150">
                  <c:v>20.621267736810385</c:v>
                </c:pt>
                <c:pt idx="151">
                  <c:v>20.758231523585163</c:v>
                </c:pt>
                <c:pt idx="152">
                  <c:v>20.895195310359941</c:v>
                </c:pt>
                <c:pt idx="153">
                  <c:v>21.032159097134716</c:v>
                </c:pt>
                <c:pt idx="154">
                  <c:v>21.169122883909495</c:v>
                </c:pt>
                <c:pt idx="155">
                  <c:v>21.30608667068427</c:v>
                </c:pt>
                <c:pt idx="156">
                  <c:v>21.443050457459048</c:v>
                </c:pt>
                <c:pt idx="157">
                  <c:v>21.580014244233826</c:v>
                </c:pt>
                <c:pt idx="158">
                  <c:v>21.716978031008601</c:v>
                </c:pt>
                <c:pt idx="159">
                  <c:v>21.85394181778338</c:v>
                </c:pt>
                <c:pt idx="160">
                  <c:v>21.990905604558154</c:v>
                </c:pt>
                <c:pt idx="161">
                  <c:v>22.127869391332933</c:v>
                </c:pt>
                <c:pt idx="162">
                  <c:v>22.264833178107711</c:v>
                </c:pt>
                <c:pt idx="163">
                  <c:v>22.401796964882486</c:v>
                </c:pt>
                <c:pt idx="164">
                  <c:v>22.538760751657261</c:v>
                </c:pt>
                <c:pt idx="165">
                  <c:v>22.675724538432039</c:v>
                </c:pt>
                <c:pt idx="166">
                  <c:v>22.812688325206814</c:v>
                </c:pt>
                <c:pt idx="167">
                  <c:v>22.949652111981592</c:v>
                </c:pt>
                <c:pt idx="168">
                  <c:v>23.086615898756367</c:v>
                </c:pt>
                <c:pt idx="169">
                  <c:v>23.223579685531146</c:v>
                </c:pt>
                <c:pt idx="170">
                  <c:v>23.360543472305924</c:v>
                </c:pt>
                <c:pt idx="171">
                  <c:v>23.497507259080699</c:v>
                </c:pt>
                <c:pt idx="172">
                  <c:v>23.634471045855477</c:v>
                </c:pt>
                <c:pt idx="173">
                  <c:v>23.771434832630252</c:v>
                </c:pt>
                <c:pt idx="174">
                  <c:v>23.90839861940503</c:v>
                </c:pt>
                <c:pt idx="175">
                  <c:v>24.045362406179809</c:v>
                </c:pt>
                <c:pt idx="176">
                  <c:v>24.182326192954584</c:v>
                </c:pt>
                <c:pt idx="177">
                  <c:v>24.319289979729362</c:v>
                </c:pt>
                <c:pt idx="178">
                  <c:v>24.456253766504137</c:v>
                </c:pt>
                <c:pt idx="179">
                  <c:v>24.593217553278912</c:v>
                </c:pt>
                <c:pt idx="180">
                  <c:v>24.73018134005369</c:v>
                </c:pt>
                <c:pt idx="181">
                  <c:v>24.867145126828465</c:v>
                </c:pt>
                <c:pt idx="182">
                  <c:v>25.004108913603247</c:v>
                </c:pt>
                <c:pt idx="183">
                  <c:v>25.141072700378018</c:v>
                </c:pt>
                <c:pt idx="184">
                  <c:v>25.2780364871528</c:v>
                </c:pt>
                <c:pt idx="185">
                  <c:v>25.415000273927575</c:v>
                </c:pt>
                <c:pt idx="186">
                  <c:v>25.551964060702346</c:v>
                </c:pt>
                <c:pt idx="187">
                  <c:v>25.688927847477128</c:v>
                </c:pt>
                <c:pt idx="188">
                  <c:v>25.825891634251903</c:v>
                </c:pt>
                <c:pt idx="189">
                  <c:v>25.962855421026681</c:v>
                </c:pt>
                <c:pt idx="190">
                  <c:v>26.099819207801456</c:v>
                </c:pt>
                <c:pt idx="191">
                  <c:v>26.236782994576235</c:v>
                </c:pt>
                <c:pt idx="192">
                  <c:v>26.373746781351009</c:v>
                </c:pt>
                <c:pt idx="193">
                  <c:v>26.510710568125788</c:v>
                </c:pt>
                <c:pt idx="194">
                  <c:v>26.647674354900563</c:v>
                </c:pt>
                <c:pt idx="195">
                  <c:v>26.784638141675345</c:v>
                </c:pt>
                <c:pt idx="196">
                  <c:v>26.921601928450116</c:v>
                </c:pt>
                <c:pt idx="197">
                  <c:v>27.058565715224898</c:v>
                </c:pt>
                <c:pt idx="198">
                  <c:v>27.195529501999673</c:v>
                </c:pt>
                <c:pt idx="199">
                  <c:v>27.332493288774451</c:v>
                </c:pt>
                <c:pt idx="200">
                  <c:v>27.469457075549226</c:v>
                </c:pt>
                <c:pt idx="201">
                  <c:v>27.606420862324001</c:v>
                </c:pt>
                <c:pt idx="202">
                  <c:v>27.743384649098779</c:v>
                </c:pt>
                <c:pt idx="203">
                  <c:v>27.880348435873554</c:v>
                </c:pt>
                <c:pt idx="204">
                  <c:v>28.017312222648332</c:v>
                </c:pt>
                <c:pt idx="205">
                  <c:v>28.154276009423107</c:v>
                </c:pt>
                <c:pt idx="206">
                  <c:v>28.291239796197885</c:v>
                </c:pt>
                <c:pt idx="207">
                  <c:v>28.42820358297266</c:v>
                </c:pt>
                <c:pt idx="208">
                  <c:v>28.565167369747442</c:v>
                </c:pt>
                <c:pt idx="209">
                  <c:v>28.702131156522213</c:v>
                </c:pt>
                <c:pt idx="210">
                  <c:v>28.839094943296995</c:v>
                </c:pt>
                <c:pt idx="211">
                  <c:v>28.97605873007177</c:v>
                </c:pt>
                <c:pt idx="212">
                  <c:v>29.113022516846549</c:v>
                </c:pt>
                <c:pt idx="213">
                  <c:v>29.249986303621323</c:v>
                </c:pt>
                <c:pt idx="214">
                  <c:v>29.386950090396098</c:v>
                </c:pt>
                <c:pt idx="215">
                  <c:v>29.523913877170877</c:v>
                </c:pt>
                <c:pt idx="216">
                  <c:v>29.660877663945652</c:v>
                </c:pt>
                <c:pt idx="217">
                  <c:v>29.79784145072043</c:v>
                </c:pt>
                <c:pt idx="218">
                  <c:v>29.934805237495205</c:v>
                </c:pt>
                <c:pt idx="219">
                  <c:v>30.071769024269983</c:v>
                </c:pt>
                <c:pt idx="220">
                  <c:v>30.208732811044758</c:v>
                </c:pt>
                <c:pt idx="221">
                  <c:v>30.34569659781954</c:v>
                </c:pt>
                <c:pt idx="222">
                  <c:v>30.482660384594311</c:v>
                </c:pt>
                <c:pt idx="223">
                  <c:v>30.619624171369093</c:v>
                </c:pt>
                <c:pt idx="224">
                  <c:v>30.756587958143868</c:v>
                </c:pt>
                <c:pt idx="225">
                  <c:v>30.893551744918646</c:v>
                </c:pt>
                <c:pt idx="226">
                  <c:v>31.030515531693421</c:v>
                </c:pt>
                <c:pt idx="227">
                  <c:v>31.1674793184682</c:v>
                </c:pt>
                <c:pt idx="228">
                  <c:v>31.304443105242974</c:v>
                </c:pt>
                <c:pt idx="229">
                  <c:v>31.441406892017749</c:v>
                </c:pt>
                <c:pt idx="230">
                  <c:v>31.578370678792528</c:v>
                </c:pt>
                <c:pt idx="231">
                  <c:v>31.715334465567302</c:v>
                </c:pt>
                <c:pt idx="232">
                  <c:v>31.852298252342081</c:v>
                </c:pt>
                <c:pt idx="233">
                  <c:v>31.989262039116856</c:v>
                </c:pt>
                <c:pt idx="234">
                  <c:v>32.126225825891638</c:v>
                </c:pt>
                <c:pt idx="235">
                  <c:v>32.263189612666409</c:v>
                </c:pt>
                <c:pt idx="236">
                  <c:v>32.400153399441187</c:v>
                </c:pt>
                <c:pt idx="237">
                  <c:v>32.537117186215966</c:v>
                </c:pt>
                <c:pt idx="238">
                  <c:v>32.674080972990744</c:v>
                </c:pt>
                <c:pt idx="239">
                  <c:v>32.811044759765515</c:v>
                </c:pt>
                <c:pt idx="240">
                  <c:v>32.948008546540294</c:v>
                </c:pt>
                <c:pt idx="241">
                  <c:v>33.084972333315072</c:v>
                </c:pt>
                <c:pt idx="242">
                  <c:v>33.22193612008985</c:v>
                </c:pt>
                <c:pt idx="243">
                  <c:v>33.358899906864622</c:v>
                </c:pt>
                <c:pt idx="244">
                  <c:v>33.4958636936394</c:v>
                </c:pt>
                <c:pt idx="245">
                  <c:v>33.632827480414178</c:v>
                </c:pt>
                <c:pt idx="246">
                  <c:v>33.76979126718895</c:v>
                </c:pt>
                <c:pt idx="247">
                  <c:v>33.906755053963735</c:v>
                </c:pt>
                <c:pt idx="248">
                  <c:v>34.043718840738507</c:v>
                </c:pt>
                <c:pt idx="249">
                  <c:v>34.180682627513285</c:v>
                </c:pt>
                <c:pt idx="250">
                  <c:v>34.317646414288063</c:v>
                </c:pt>
                <c:pt idx="251">
                  <c:v>34.454610201062842</c:v>
                </c:pt>
                <c:pt idx="252">
                  <c:v>34.591573987837613</c:v>
                </c:pt>
                <c:pt idx="253">
                  <c:v>34.728537774612391</c:v>
                </c:pt>
                <c:pt idx="254">
                  <c:v>34.86550156138717</c:v>
                </c:pt>
                <c:pt idx="255">
                  <c:v>35.002465348161948</c:v>
                </c:pt>
                <c:pt idx="256">
                  <c:v>35.139429134936719</c:v>
                </c:pt>
                <c:pt idx="257">
                  <c:v>35.276392921711498</c:v>
                </c:pt>
                <c:pt idx="258">
                  <c:v>35.413356708486276</c:v>
                </c:pt>
                <c:pt idx="259">
                  <c:v>35.550320495261047</c:v>
                </c:pt>
                <c:pt idx="260">
                  <c:v>35.687284282035833</c:v>
                </c:pt>
                <c:pt idx="261">
                  <c:v>35.824248068810604</c:v>
                </c:pt>
                <c:pt idx="262">
                  <c:v>35.961211855585383</c:v>
                </c:pt>
                <c:pt idx="263">
                  <c:v>36.098175642360161</c:v>
                </c:pt>
                <c:pt idx="264">
                  <c:v>36.235139429134939</c:v>
                </c:pt>
                <c:pt idx="265">
                  <c:v>36.372103215909711</c:v>
                </c:pt>
                <c:pt idx="266">
                  <c:v>36.509067002684489</c:v>
                </c:pt>
                <c:pt idx="267">
                  <c:v>36.646030789459267</c:v>
                </c:pt>
                <c:pt idx="268">
                  <c:v>36.782994576234046</c:v>
                </c:pt>
                <c:pt idx="269">
                  <c:v>36.919958363008817</c:v>
                </c:pt>
                <c:pt idx="270">
                  <c:v>37.056922149783603</c:v>
                </c:pt>
                <c:pt idx="271">
                  <c:v>37.193885936558374</c:v>
                </c:pt>
                <c:pt idx="272">
                  <c:v>37.330849723333145</c:v>
                </c:pt>
                <c:pt idx="273">
                  <c:v>37.467813510107931</c:v>
                </c:pt>
                <c:pt idx="274">
                  <c:v>37.604777296882702</c:v>
                </c:pt>
                <c:pt idx="275">
                  <c:v>37.74174108365748</c:v>
                </c:pt>
                <c:pt idx="276">
                  <c:v>37.878704870432259</c:v>
                </c:pt>
                <c:pt idx="277">
                  <c:v>38.015668657207037</c:v>
                </c:pt>
                <c:pt idx="278">
                  <c:v>38.152632443981808</c:v>
                </c:pt>
                <c:pt idx="279">
                  <c:v>38.289596230756587</c:v>
                </c:pt>
                <c:pt idx="280">
                  <c:v>38.426560017531365</c:v>
                </c:pt>
                <c:pt idx="281">
                  <c:v>38.563523804306143</c:v>
                </c:pt>
                <c:pt idx="282">
                  <c:v>38.700487591080915</c:v>
                </c:pt>
                <c:pt idx="283">
                  <c:v>38.8374513778557</c:v>
                </c:pt>
                <c:pt idx="284">
                  <c:v>38.974415164630472</c:v>
                </c:pt>
                <c:pt idx="285">
                  <c:v>39.11137895140525</c:v>
                </c:pt>
                <c:pt idx="286">
                  <c:v>39.248342738180028</c:v>
                </c:pt>
                <c:pt idx="287">
                  <c:v>39.3853065249548</c:v>
                </c:pt>
                <c:pt idx="288">
                  <c:v>39.522270311729578</c:v>
                </c:pt>
                <c:pt idx="289">
                  <c:v>39.659234098504356</c:v>
                </c:pt>
                <c:pt idx="290">
                  <c:v>39.796197885279135</c:v>
                </c:pt>
                <c:pt idx="291">
                  <c:v>39.933161672053906</c:v>
                </c:pt>
                <c:pt idx="292">
                  <c:v>40.070125458828684</c:v>
                </c:pt>
                <c:pt idx="293">
                  <c:v>40.207089245603463</c:v>
                </c:pt>
                <c:pt idx="294">
                  <c:v>40.344053032378241</c:v>
                </c:pt>
                <c:pt idx="295">
                  <c:v>40.481016819153012</c:v>
                </c:pt>
                <c:pt idx="296">
                  <c:v>40.617980605927798</c:v>
                </c:pt>
                <c:pt idx="297">
                  <c:v>40.754944392702569</c:v>
                </c:pt>
                <c:pt idx="298">
                  <c:v>40.891908179477348</c:v>
                </c:pt>
                <c:pt idx="299">
                  <c:v>41.028871966252126</c:v>
                </c:pt>
                <c:pt idx="300">
                  <c:v>41.165835753026897</c:v>
                </c:pt>
                <c:pt idx="301">
                  <c:v>41.302799539801676</c:v>
                </c:pt>
                <c:pt idx="302">
                  <c:v>41.439763326576454</c:v>
                </c:pt>
                <c:pt idx="303">
                  <c:v>41.576727113351232</c:v>
                </c:pt>
                <c:pt idx="304">
                  <c:v>41.713690900126004</c:v>
                </c:pt>
                <c:pt idx="305">
                  <c:v>41.850654686900782</c:v>
                </c:pt>
                <c:pt idx="306">
                  <c:v>41.98761847367556</c:v>
                </c:pt>
                <c:pt idx="307">
                  <c:v>42.124582260450339</c:v>
                </c:pt>
                <c:pt idx="308">
                  <c:v>42.26154604722511</c:v>
                </c:pt>
                <c:pt idx="309">
                  <c:v>42.398509833999896</c:v>
                </c:pt>
                <c:pt idx="310">
                  <c:v>42.535473620774667</c:v>
                </c:pt>
                <c:pt idx="311">
                  <c:v>42.672437407549445</c:v>
                </c:pt>
                <c:pt idx="312">
                  <c:v>42.809401194324224</c:v>
                </c:pt>
                <c:pt idx="313">
                  <c:v>42.946364981099002</c:v>
                </c:pt>
                <c:pt idx="314">
                  <c:v>43.083328767873773</c:v>
                </c:pt>
                <c:pt idx="315">
                  <c:v>43.220292554648552</c:v>
                </c:pt>
                <c:pt idx="316">
                  <c:v>43.35725634142333</c:v>
                </c:pt>
                <c:pt idx="317">
                  <c:v>43.494220128198101</c:v>
                </c:pt>
                <c:pt idx="318">
                  <c:v>43.63118391497288</c:v>
                </c:pt>
                <c:pt idx="319">
                  <c:v>43.768147701747658</c:v>
                </c:pt>
                <c:pt idx="320">
                  <c:v>43.905111488522437</c:v>
                </c:pt>
                <c:pt idx="321">
                  <c:v>44.042075275297208</c:v>
                </c:pt>
                <c:pt idx="322">
                  <c:v>44.179039062071993</c:v>
                </c:pt>
                <c:pt idx="323">
                  <c:v>44.316002848846765</c:v>
                </c:pt>
                <c:pt idx="324">
                  <c:v>44.452966635621543</c:v>
                </c:pt>
                <c:pt idx="325">
                  <c:v>44.589930422396321</c:v>
                </c:pt>
                <c:pt idx="326">
                  <c:v>44.7268942091711</c:v>
                </c:pt>
                <c:pt idx="327">
                  <c:v>44.863857995945871</c:v>
                </c:pt>
                <c:pt idx="328">
                  <c:v>45.000821782720649</c:v>
                </c:pt>
                <c:pt idx="329">
                  <c:v>45.137785569495428</c:v>
                </c:pt>
                <c:pt idx="330">
                  <c:v>45.274749356270199</c:v>
                </c:pt>
                <c:pt idx="331">
                  <c:v>45.411713143044977</c:v>
                </c:pt>
                <c:pt idx="332">
                  <c:v>45.548676929819756</c:v>
                </c:pt>
                <c:pt idx="333">
                  <c:v>45.685640716594534</c:v>
                </c:pt>
                <c:pt idx="334">
                  <c:v>45.822604503369305</c:v>
                </c:pt>
                <c:pt idx="335">
                  <c:v>45.959568290144084</c:v>
                </c:pt>
                <c:pt idx="336">
                  <c:v>46.096532076918862</c:v>
                </c:pt>
                <c:pt idx="337">
                  <c:v>46.233495863693641</c:v>
                </c:pt>
                <c:pt idx="338">
                  <c:v>46.370459650468412</c:v>
                </c:pt>
                <c:pt idx="339">
                  <c:v>46.507423437243197</c:v>
                </c:pt>
                <c:pt idx="340">
                  <c:v>46.644387224017969</c:v>
                </c:pt>
                <c:pt idx="341">
                  <c:v>46.781351010792747</c:v>
                </c:pt>
                <c:pt idx="342">
                  <c:v>46.918314797567525</c:v>
                </c:pt>
                <c:pt idx="343">
                  <c:v>47.055278584342297</c:v>
                </c:pt>
                <c:pt idx="344">
                  <c:v>47.192242371117075</c:v>
                </c:pt>
                <c:pt idx="345">
                  <c:v>47.329206157891853</c:v>
                </c:pt>
                <c:pt idx="346">
                  <c:v>47.466169944666632</c:v>
                </c:pt>
                <c:pt idx="347">
                  <c:v>47.603133731441403</c:v>
                </c:pt>
                <c:pt idx="348">
                  <c:v>47.740097518216182</c:v>
                </c:pt>
                <c:pt idx="349">
                  <c:v>47.87706130499096</c:v>
                </c:pt>
                <c:pt idx="350">
                  <c:v>48.014025091765738</c:v>
                </c:pt>
                <c:pt idx="351">
                  <c:v>48.15098887854051</c:v>
                </c:pt>
                <c:pt idx="352">
                  <c:v>48.287952665315295</c:v>
                </c:pt>
                <c:pt idx="353">
                  <c:v>48.424916452090066</c:v>
                </c:pt>
                <c:pt idx="354">
                  <c:v>48.561880238864845</c:v>
                </c:pt>
                <c:pt idx="355">
                  <c:v>48.698844025639623</c:v>
                </c:pt>
                <c:pt idx="356">
                  <c:v>48.835807812414401</c:v>
                </c:pt>
                <c:pt idx="357">
                  <c:v>48.972771599189173</c:v>
                </c:pt>
                <c:pt idx="358">
                  <c:v>49.109735385963951</c:v>
                </c:pt>
                <c:pt idx="359">
                  <c:v>49.24669917273873</c:v>
                </c:pt>
                <c:pt idx="360">
                  <c:v>49.383662959513501</c:v>
                </c:pt>
                <c:pt idx="361">
                  <c:v>49.520626746288279</c:v>
                </c:pt>
                <c:pt idx="362">
                  <c:v>49.657590533063058</c:v>
                </c:pt>
                <c:pt idx="363">
                  <c:v>49.794554319837836</c:v>
                </c:pt>
                <c:pt idx="364">
                  <c:v>49.931518106612607</c:v>
                </c:pt>
                <c:pt idx="365">
                  <c:v>50.068481893387386</c:v>
                </c:pt>
                <c:pt idx="366">
                  <c:v>50.205445680162164</c:v>
                </c:pt>
                <c:pt idx="367">
                  <c:v>50.342409466936942</c:v>
                </c:pt>
                <c:pt idx="368">
                  <c:v>50.479373253711721</c:v>
                </c:pt>
                <c:pt idx="369">
                  <c:v>50.616337040486492</c:v>
                </c:pt>
                <c:pt idx="370">
                  <c:v>50.75330082726127</c:v>
                </c:pt>
                <c:pt idx="371">
                  <c:v>50.890264614036049</c:v>
                </c:pt>
                <c:pt idx="372">
                  <c:v>51.02722840081082</c:v>
                </c:pt>
                <c:pt idx="373">
                  <c:v>51.164192187585599</c:v>
                </c:pt>
                <c:pt idx="374">
                  <c:v>51.301155974360377</c:v>
                </c:pt>
                <c:pt idx="375">
                  <c:v>51.438119761135162</c:v>
                </c:pt>
                <c:pt idx="376">
                  <c:v>51.575083547909927</c:v>
                </c:pt>
                <c:pt idx="377">
                  <c:v>51.712047334684705</c:v>
                </c:pt>
                <c:pt idx="378">
                  <c:v>51.84901112145949</c:v>
                </c:pt>
                <c:pt idx="379">
                  <c:v>51.985974908234269</c:v>
                </c:pt>
                <c:pt idx="380">
                  <c:v>52.122938695009033</c:v>
                </c:pt>
                <c:pt idx="381">
                  <c:v>52.259902481783818</c:v>
                </c:pt>
                <c:pt idx="382">
                  <c:v>52.396866268558597</c:v>
                </c:pt>
                <c:pt idx="383">
                  <c:v>52.533830055333375</c:v>
                </c:pt>
                <c:pt idx="384">
                  <c:v>52.670793842108147</c:v>
                </c:pt>
                <c:pt idx="385">
                  <c:v>52.807757628882925</c:v>
                </c:pt>
                <c:pt idx="386">
                  <c:v>52.944721415657703</c:v>
                </c:pt>
                <c:pt idx="387">
                  <c:v>53.081685202432475</c:v>
                </c:pt>
                <c:pt idx="388">
                  <c:v>53.218648989207253</c:v>
                </c:pt>
                <c:pt idx="389">
                  <c:v>53.355612775982031</c:v>
                </c:pt>
                <c:pt idx="390">
                  <c:v>53.49257656275681</c:v>
                </c:pt>
                <c:pt idx="391">
                  <c:v>53.629540349531581</c:v>
                </c:pt>
                <c:pt idx="392">
                  <c:v>53.766504136306359</c:v>
                </c:pt>
                <c:pt idx="393">
                  <c:v>53.903467923081138</c:v>
                </c:pt>
                <c:pt idx="394">
                  <c:v>54.040431709855916</c:v>
                </c:pt>
                <c:pt idx="395">
                  <c:v>54.177395496630687</c:v>
                </c:pt>
                <c:pt idx="396">
                  <c:v>54.314359283405466</c:v>
                </c:pt>
                <c:pt idx="397">
                  <c:v>54.451323070180244</c:v>
                </c:pt>
                <c:pt idx="398">
                  <c:v>54.588286856955023</c:v>
                </c:pt>
                <c:pt idx="399">
                  <c:v>54.725250643729794</c:v>
                </c:pt>
                <c:pt idx="400">
                  <c:v>54.862214430504572</c:v>
                </c:pt>
                <c:pt idx="401">
                  <c:v>54.999178217279351</c:v>
                </c:pt>
                <c:pt idx="402">
                  <c:v>55.136142004054122</c:v>
                </c:pt>
                <c:pt idx="403">
                  <c:v>55.2731057908289</c:v>
                </c:pt>
                <c:pt idx="404">
                  <c:v>55.410069577603679</c:v>
                </c:pt>
                <c:pt idx="405">
                  <c:v>55.547033364378464</c:v>
                </c:pt>
                <c:pt idx="406">
                  <c:v>55.683997151153228</c:v>
                </c:pt>
                <c:pt idx="407">
                  <c:v>55.820960937928007</c:v>
                </c:pt>
                <c:pt idx="408">
                  <c:v>55.957924724702792</c:v>
                </c:pt>
                <c:pt idx="409">
                  <c:v>56.094888511477571</c:v>
                </c:pt>
                <c:pt idx="410">
                  <c:v>56.231852298252335</c:v>
                </c:pt>
                <c:pt idx="411">
                  <c:v>56.36881608502712</c:v>
                </c:pt>
                <c:pt idx="412">
                  <c:v>56.505779871801899</c:v>
                </c:pt>
                <c:pt idx="413">
                  <c:v>56.642743658576677</c:v>
                </c:pt>
                <c:pt idx="414">
                  <c:v>56.779707445351448</c:v>
                </c:pt>
                <c:pt idx="415">
                  <c:v>56.916671232126227</c:v>
                </c:pt>
                <c:pt idx="416">
                  <c:v>57.053635018901005</c:v>
                </c:pt>
                <c:pt idx="417">
                  <c:v>57.190598805675776</c:v>
                </c:pt>
                <c:pt idx="418">
                  <c:v>57.327562592450555</c:v>
                </c:pt>
                <c:pt idx="419">
                  <c:v>57.464526379225333</c:v>
                </c:pt>
                <c:pt idx="420">
                  <c:v>57.601490166000112</c:v>
                </c:pt>
                <c:pt idx="421">
                  <c:v>57.738453952774883</c:v>
                </c:pt>
                <c:pt idx="422">
                  <c:v>57.875417739549661</c:v>
                </c:pt>
                <c:pt idx="423">
                  <c:v>58.01238152632444</c:v>
                </c:pt>
                <c:pt idx="424">
                  <c:v>58.149345313099218</c:v>
                </c:pt>
                <c:pt idx="425">
                  <c:v>58.286309099873989</c:v>
                </c:pt>
                <c:pt idx="426">
                  <c:v>58.423272886648768</c:v>
                </c:pt>
                <c:pt idx="427">
                  <c:v>58.560236673423546</c:v>
                </c:pt>
                <c:pt idx="428">
                  <c:v>58.697200460198331</c:v>
                </c:pt>
                <c:pt idx="429">
                  <c:v>58.834164246973096</c:v>
                </c:pt>
                <c:pt idx="430">
                  <c:v>58.971128033747874</c:v>
                </c:pt>
                <c:pt idx="431">
                  <c:v>59.10809182052266</c:v>
                </c:pt>
                <c:pt idx="432">
                  <c:v>59.245055607297424</c:v>
                </c:pt>
                <c:pt idx="433">
                  <c:v>59.382019394072202</c:v>
                </c:pt>
                <c:pt idx="434">
                  <c:v>59.518983180846988</c:v>
                </c:pt>
                <c:pt idx="435">
                  <c:v>59.655946967621766</c:v>
                </c:pt>
                <c:pt idx="436">
                  <c:v>59.79291075439653</c:v>
                </c:pt>
                <c:pt idx="437">
                  <c:v>59.929874541171316</c:v>
                </c:pt>
                <c:pt idx="438">
                  <c:v>60.066838327946094</c:v>
                </c:pt>
                <c:pt idx="439">
                  <c:v>60.203802114720872</c:v>
                </c:pt>
                <c:pt idx="440">
                  <c:v>60.340765901495644</c:v>
                </c:pt>
                <c:pt idx="441">
                  <c:v>60.477729688270422</c:v>
                </c:pt>
                <c:pt idx="442">
                  <c:v>60.6146934750452</c:v>
                </c:pt>
                <c:pt idx="443">
                  <c:v>60.751657261819979</c:v>
                </c:pt>
                <c:pt idx="444">
                  <c:v>60.88862104859475</c:v>
                </c:pt>
                <c:pt idx="445">
                  <c:v>61.025584835369528</c:v>
                </c:pt>
                <c:pt idx="446">
                  <c:v>61.162548622144307</c:v>
                </c:pt>
                <c:pt idx="447">
                  <c:v>61.299512408919078</c:v>
                </c:pt>
                <c:pt idx="448">
                  <c:v>61.436476195693857</c:v>
                </c:pt>
                <c:pt idx="449">
                  <c:v>61.573439982468635</c:v>
                </c:pt>
                <c:pt idx="450">
                  <c:v>61.710403769243413</c:v>
                </c:pt>
                <c:pt idx="451">
                  <c:v>61.847367556018185</c:v>
                </c:pt>
                <c:pt idx="452">
                  <c:v>61.984331342792963</c:v>
                </c:pt>
                <c:pt idx="453">
                  <c:v>62.121295129567741</c:v>
                </c:pt>
                <c:pt idx="454">
                  <c:v>62.258258916342527</c:v>
                </c:pt>
                <c:pt idx="455">
                  <c:v>62.395222703117291</c:v>
                </c:pt>
                <c:pt idx="456">
                  <c:v>62.532186489892069</c:v>
                </c:pt>
                <c:pt idx="457">
                  <c:v>62.669150276666855</c:v>
                </c:pt>
                <c:pt idx="458">
                  <c:v>62.806114063441633</c:v>
                </c:pt>
                <c:pt idx="459">
                  <c:v>62.943077850216397</c:v>
                </c:pt>
                <c:pt idx="460">
                  <c:v>63.080041636991183</c:v>
                </c:pt>
                <c:pt idx="461">
                  <c:v>63.217005423765961</c:v>
                </c:pt>
                <c:pt idx="462">
                  <c:v>63.353969210540725</c:v>
                </c:pt>
                <c:pt idx="463">
                  <c:v>63.490932997315511</c:v>
                </c:pt>
                <c:pt idx="464">
                  <c:v>63.627896784090289</c:v>
                </c:pt>
                <c:pt idx="465">
                  <c:v>63.764860570865068</c:v>
                </c:pt>
                <c:pt idx="466">
                  <c:v>63.901824357639839</c:v>
                </c:pt>
                <c:pt idx="467">
                  <c:v>64.03878814441461</c:v>
                </c:pt>
                <c:pt idx="468">
                  <c:v>64.175751931189396</c:v>
                </c:pt>
                <c:pt idx="469">
                  <c:v>64.312715717964181</c:v>
                </c:pt>
                <c:pt idx="470">
                  <c:v>64.449679504738938</c:v>
                </c:pt>
                <c:pt idx="471">
                  <c:v>64.586643291513724</c:v>
                </c:pt>
                <c:pt idx="472">
                  <c:v>64.723607078288509</c:v>
                </c:pt>
                <c:pt idx="473">
                  <c:v>64.860570865063266</c:v>
                </c:pt>
                <c:pt idx="474">
                  <c:v>64.997534651838052</c:v>
                </c:pt>
                <c:pt idx="475">
                  <c:v>65.134498438612837</c:v>
                </c:pt>
                <c:pt idx="476">
                  <c:v>65.271462225387609</c:v>
                </c:pt>
                <c:pt idx="477">
                  <c:v>65.40842601216238</c:v>
                </c:pt>
                <c:pt idx="478">
                  <c:v>65.545389798937165</c:v>
                </c:pt>
                <c:pt idx="479">
                  <c:v>65.682353585711937</c:v>
                </c:pt>
                <c:pt idx="480">
                  <c:v>65.819317372486722</c:v>
                </c:pt>
                <c:pt idx="481">
                  <c:v>65.956281159261493</c:v>
                </c:pt>
                <c:pt idx="482">
                  <c:v>66.093244946036265</c:v>
                </c:pt>
                <c:pt idx="483">
                  <c:v>66.23020873281105</c:v>
                </c:pt>
                <c:pt idx="484">
                  <c:v>66.367172519585822</c:v>
                </c:pt>
                <c:pt idx="485">
                  <c:v>66.504136306360593</c:v>
                </c:pt>
                <c:pt idx="486">
                  <c:v>66.641100093135378</c:v>
                </c:pt>
                <c:pt idx="487">
                  <c:v>66.77806387991015</c:v>
                </c:pt>
                <c:pt idx="488">
                  <c:v>66.915027666684921</c:v>
                </c:pt>
                <c:pt idx="489">
                  <c:v>67.051991453459706</c:v>
                </c:pt>
                <c:pt idx="490">
                  <c:v>67.188955240234478</c:v>
                </c:pt>
                <c:pt idx="491">
                  <c:v>67.325919027009263</c:v>
                </c:pt>
                <c:pt idx="492">
                  <c:v>67.462882813784034</c:v>
                </c:pt>
                <c:pt idx="493">
                  <c:v>67.599846600558806</c:v>
                </c:pt>
                <c:pt idx="494">
                  <c:v>67.736810387333591</c:v>
                </c:pt>
                <c:pt idx="495">
                  <c:v>67.873774174108377</c:v>
                </c:pt>
                <c:pt idx="496">
                  <c:v>68.010737960883134</c:v>
                </c:pt>
                <c:pt idx="497">
                  <c:v>68.147701747657919</c:v>
                </c:pt>
                <c:pt idx="498">
                  <c:v>68.284665534432705</c:v>
                </c:pt>
                <c:pt idx="499">
                  <c:v>68.421629321207476</c:v>
                </c:pt>
                <c:pt idx="500">
                  <c:v>68.558593107982247</c:v>
                </c:pt>
                <c:pt idx="501">
                  <c:v>68.695556894757033</c:v>
                </c:pt>
                <c:pt idx="502">
                  <c:v>68.832520681531804</c:v>
                </c:pt>
                <c:pt idx="503">
                  <c:v>68.969484468306575</c:v>
                </c:pt>
                <c:pt idx="504">
                  <c:v>69.106448255081361</c:v>
                </c:pt>
                <c:pt idx="505">
                  <c:v>69.243412041856132</c:v>
                </c:pt>
                <c:pt idx="506">
                  <c:v>69.380375828630918</c:v>
                </c:pt>
                <c:pt idx="507">
                  <c:v>69.517339615405689</c:v>
                </c:pt>
                <c:pt idx="508">
                  <c:v>69.65430340218046</c:v>
                </c:pt>
                <c:pt idx="509">
                  <c:v>69.791267188955246</c:v>
                </c:pt>
                <c:pt idx="510">
                  <c:v>69.928230975730017</c:v>
                </c:pt>
                <c:pt idx="511">
                  <c:v>70.065194762504788</c:v>
                </c:pt>
                <c:pt idx="512">
                  <c:v>70.202158549279559</c:v>
                </c:pt>
                <c:pt idx="513">
                  <c:v>70.339122336054345</c:v>
                </c:pt>
                <c:pt idx="514">
                  <c:v>70.476086122829116</c:v>
                </c:pt>
                <c:pt idx="515">
                  <c:v>70.613049909603902</c:v>
                </c:pt>
                <c:pt idx="516">
                  <c:v>70.750013696378673</c:v>
                </c:pt>
                <c:pt idx="517">
                  <c:v>70.886977483153444</c:v>
                </c:pt>
                <c:pt idx="518">
                  <c:v>71.02394126992823</c:v>
                </c:pt>
                <c:pt idx="519">
                  <c:v>71.160905056703001</c:v>
                </c:pt>
                <c:pt idx="520">
                  <c:v>71.297868843477772</c:v>
                </c:pt>
                <c:pt idx="521">
                  <c:v>71.434832630252558</c:v>
                </c:pt>
                <c:pt idx="522">
                  <c:v>71.571796417027329</c:v>
                </c:pt>
                <c:pt idx="523">
                  <c:v>71.7087602038021</c:v>
                </c:pt>
                <c:pt idx="524">
                  <c:v>71.845723990576886</c:v>
                </c:pt>
                <c:pt idx="525">
                  <c:v>71.982687777351657</c:v>
                </c:pt>
                <c:pt idx="526">
                  <c:v>72.119651564126443</c:v>
                </c:pt>
                <c:pt idx="527">
                  <c:v>72.256615350901214</c:v>
                </c:pt>
                <c:pt idx="528">
                  <c:v>72.393579137675985</c:v>
                </c:pt>
                <c:pt idx="529">
                  <c:v>72.530542924450771</c:v>
                </c:pt>
                <c:pt idx="530">
                  <c:v>72.667506711225542</c:v>
                </c:pt>
                <c:pt idx="531">
                  <c:v>72.804470498000313</c:v>
                </c:pt>
                <c:pt idx="532">
                  <c:v>72.941434284775099</c:v>
                </c:pt>
                <c:pt idx="533">
                  <c:v>73.078398071549884</c:v>
                </c:pt>
                <c:pt idx="534">
                  <c:v>73.215361858324641</c:v>
                </c:pt>
                <c:pt idx="535">
                  <c:v>73.352325645099427</c:v>
                </c:pt>
                <c:pt idx="536">
                  <c:v>73.489289431874198</c:v>
                </c:pt>
                <c:pt idx="537">
                  <c:v>73.626253218648984</c:v>
                </c:pt>
                <c:pt idx="538">
                  <c:v>73.763217005423755</c:v>
                </c:pt>
                <c:pt idx="539">
                  <c:v>73.90018079219854</c:v>
                </c:pt>
                <c:pt idx="540">
                  <c:v>74.037144578973312</c:v>
                </c:pt>
                <c:pt idx="541">
                  <c:v>74.174108365748097</c:v>
                </c:pt>
                <c:pt idx="542">
                  <c:v>74.311072152522854</c:v>
                </c:pt>
                <c:pt idx="543">
                  <c:v>74.44803593929764</c:v>
                </c:pt>
                <c:pt idx="544">
                  <c:v>74.584999726072425</c:v>
                </c:pt>
                <c:pt idx="545">
                  <c:v>74.721963512847196</c:v>
                </c:pt>
                <c:pt idx="546">
                  <c:v>74.858927299621968</c:v>
                </c:pt>
                <c:pt idx="547">
                  <c:v>74.995891086396753</c:v>
                </c:pt>
                <c:pt idx="548">
                  <c:v>75.132854873171524</c:v>
                </c:pt>
                <c:pt idx="549">
                  <c:v>75.269818659946296</c:v>
                </c:pt>
                <c:pt idx="550">
                  <c:v>75.406782446721081</c:v>
                </c:pt>
                <c:pt idx="551">
                  <c:v>75.543746233495852</c:v>
                </c:pt>
                <c:pt idx="552">
                  <c:v>75.680710020270638</c:v>
                </c:pt>
                <c:pt idx="553">
                  <c:v>75.817673807045409</c:v>
                </c:pt>
                <c:pt idx="554">
                  <c:v>75.954637593820181</c:v>
                </c:pt>
                <c:pt idx="555">
                  <c:v>76.091601380594966</c:v>
                </c:pt>
                <c:pt idx="556">
                  <c:v>76.228565167369737</c:v>
                </c:pt>
                <c:pt idx="557">
                  <c:v>76.365528954144509</c:v>
                </c:pt>
                <c:pt idx="558">
                  <c:v>76.502492740919294</c:v>
                </c:pt>
                <c:pt idx="559">
                  <c:v>76.639456527694065</c:v>
                </c:pt>
                <c:pt idx="560">
                  <c:v>76.776420314468851</c:v>
                </c:pt>
                <c:pt idx="561">
                  <c:v>76.913384101243622</c:v>
                </c:pt>
                <c:pt idx="562">
                  <c:v>77.050347888018393</c:v>
                </c:pt>
                <c:pt idx="563">
                  <c:v>77.187311674793179</c:v>
                </c:pt>
                <c:pt idx="564">
                  <c:v>77.32427546156795</c:v>
                </c:pt>
                <c:pt idx="565">
                  <c:v>77.461239248342721</c:v>
                </c:pt>
                <c:pt idx="566">
                  <c:v>77.598203035117507</c:v>
                </c:pt>
                <c:pt idx="567">
                  <c:v>77.735166821892292</c:v>
                </c:pt>
                <c:pt idx="568">
                  <c:v>77.87213060866705</c:v>
                </c:pt>
                <c:pt idx="569">
                  <c:v>78.009094395441835</c:v>
                </c:pt>
                <c:pt idx="570">
                  <c:v>78.14605818221662</c:v>
                </c:pt>
                <c:pt idx="571">
                  <c:v>78.283021968991392</c:v>
                </c:pt>
                <c:pt idx="572">
                  <c:v>78.419985755766163</c:v>
                </c:pt>
                <c:pt idx="573">
                  <c:v>78.556949542540949</c:v>
                </c:pt>
                <c:pt idx="574">
                  <c:v>78.69391332931572</c:v>
                </c:pt>
                <c:pt idx="575">
                  <c:v>78.830877116090505</c:v>
                </c:pt>
                <c:pt idx="576">
                  <c:v>78.967840902865277</c:v>
                </c:pt>
                <c:pt idx="577">
                  <c:v>79.104804689640048</c:v>
                </c:pt>
                <c:pt idx="578">
                  <c:v>79.241768476414833</c:v>
                </c:pt>
                <c:pt idx="579">
                  <c:v>79.378732263189605</c:v>
                </c:pt>
                <c:pt idx="580">
                  <c:v>79.515696049964376</c:v>
                </c:pt>
                <c:pt idx="581">
                  <c:v>79.652659836739161</c:v>
                </c:pt>
                <c:pt idx="582">
                  <c:v>79.789623623513933</c:v>
                </c:pt>
                <c:pt idx="583">
                  <c:v>79.926587410288704</c:v>
                </c:pt>
                <c:pt idx="584">
                  <c:v>80.063551197063489</c:v>
                </c:pt>
                <c:pt idx="585">
                  <c:v>80.200514983838261</c:v>
                </c:pt>
                <c:pt idx="586">
                  <c:v>80.337478770613046</c:v>
                </c:pt>
                <c:pt idx="587">
                  <c:v>80.474442557387817</c:v>
                </c:pt>
                <c:pt idx="588">
                  <c:v>80.611406344162589</c:v>
                </c:pt>
                <c:pt idx="589">
                  <c:v>80.748370130937374</c:v>
                </c:pt>
                <c:pt idx="590">
                  <c:v>80.88533391771216</c:v>
                </c:pt>
                <c:pt idx="591">
                  <c:v>81.022297704486917</c:v>
                </c:pt>
                <c:pt idx="592">
                  <c:v>81.159261491261702</c:v>
                </c:pt>
                <c:pt idx="593">
                  <c:v>81.296225278036488</c:v>
                </c:pt>
                <c:pt idx="594">
                  <c:v>81.433189064811245</c:v>
                </c:pt>
                <c:pt idx="595">
                  <c:v>81.57015285158603</c:v>
                </c:pt>
                <c:pt idx="596">
                  <c:v>81.707116638360816</c:v>
                </c:pt>
                <c:pt idx="597">
                  <c:v>81.844080425135587</c:v>
                </c:pt>
                <c:pt idx="598">
                  <c:v>81.981044211910358</c:v>
                </c:pt>
                <c:pt idx="599">
                  <c:v>82.118007998685144</c:v>
                </c:pt>
                <c:pt idx="600">
                  <c:v>82.254971785459915</c:v>
                </c:pt>
                <c:pt idx="601">
                  <c:v>82.391935572234701</c:v>
                </c:pt>
                <c:pt idx="602">
                  <c:v>82.528899359009472</c:v>
                </c:pt>
                <c:pt idx="603">
                  <c:v>82.665863145784243</c:v>
                </c:pt>
                <c:pt idx="604">
                  <c:v>82.802826932559029</c:v>
                </c:pt>
                <c:pt idx="605">
                  <c:v>82.9397907193338</c:v>
                </c:pt>
                <c:pt idx="606">
                  <c:v>83.076754506108571</c:v>
                </c:pt>
                <c:pt idx="607">
                  <c:v>83.213718292883357</c:v>
                </c:pt>
                <c:pt idx="608">
                  <c:v>83.350682079658128</c:v>
                </c:pt>
                <c:pt idx="609">
                  <c:v>83.487645866432899</c:v>
                </c:pt>
                <c:pt idx="610">
                  <c:v>83.624609653207685</c:v>
                </c:pt>
                <c:pt idx="611">
                  <c:v>83.761573439982456</c:v>
                </c:pt>
                <c:pt idx="612">
                  <c:v>83.898537226757242</c:v>
                </c:pt>
                <c:pt idx="613">
                  <c:v>84.035501013532013</c:v>
                </c:pt>
                <c:pt idx="614">
                  <c:v>84.172464800306784</c:v>
                </c:pt>
                <c:pt idx="615">
                  <c:v>84.30942858708157</c:v>
                </c:pt>
                <c:pt idx="616">
                  <c:v>84.446392373856355</c:v>
                </c:pt>
                <c:pt idx="617">
                  <c:v>84.583356160631112</c:v>
                </c:pt>
                <c:pt idx="618">
                  <c:v>84.720319947405898</c:v>
                </c:pt>
                <c:pt idx="619">
                  <c:v>84.857283734180683</c:v>
                </c:pt>
                <c:pt idx="620">
                  <c:v>84.99424752095544</c:v>
                </c:pt>
                <c:pt idx="621">
                  <c:v>85.131211307730226</c:v>
                </c:pt>
                <c:pt idx="622">
                  <c:v>85.268175094505011</c:v>
                </c:pt>
                <c:pt idx="623">
                  <c:v>85.405138881279782</c:v>
                </c:pt>
                <c:pt idx="624">
                  <c:v>85.542102668054554</c:v>
                </c:pt>
                <c:pt idx="625">
                  <c:v>85.679066454829339</c:v>
                </c:pt>
                <c:pt idx="626">
                  <c:v>85.816030241604111</c:v>
                </c:pt>
                <c:pt idx="627">
                  <c:v>85.952994028378896</c:v>
                </c:pt>
                <c:pt idx="628">
                  <c:v>86.089957815153667</c:v>
                </c:pt>
                <c:pt idx="629">
                  <c:v>86.226921601928439</c:v>
                </c:pt>
                <c:pt idx="630">
                  <c:v>86.363885388703224</c:v>
                </c:pt>
                <c:pt idx="631">
                  <c:v>86.500849175477995</c:v>
                </c:pt>
                <c:pt idx="632">
                  <c:v>86.637812962252767</c:v>
                </c:pt>
                <c:pt idx="633">
                  <c:v>86.774776749027552</c:v>
                </c:pt>
                <c:pt idx="634">
                  <c:v>86.911740535802323</c:v>
                </c:pt>
                <c:pt idx="635">
                  <c:v>87.048704322577095</c:v>
                </c:pt>
                <c:pt idx="636">
                  <c:v>87.18566810935188</c:v>
                </c:pt>
                <c:pt idx="637">
                  <c:v>87.322631896126651</c:v>
                </c:pt>
                <c:pt idx="638">
                  <c:v>87.459595682901437</c:v>
                </c:pt>
                <c:pt idx="639">
                  <c:v>87.596559469676208</c:v>
                </c:pt>
                <c:pt idx="640">
                  <c:v>87.733523256450979</c:v>
                </c:pt>
                <c:pt idx="641">
                  <c:v>87.870487043225765</c:v>
                </c:pt>
                <c:pt idx="642">
                  <c:v>88.00745083000055</c:v>
                </c:pt>
                <c:pt idx="643">
                  <c:v>88.144414616775308</c:v>
                </c:pt>
                <c:pt idx="644">
                  <c:v>88.281378403550093</c:v>
                </c:pt>
                <c:pt idx="645">
                  <c:v>88.418342190324879</c:v>
                </c:pt>
                <c:pt idx="646">
                  <c:v>88.55530597709965</c:v>
                </c:pt>
                <c:pt idx="647">
                  <c:v>88.692269763874421</c:v>
                </c:pt>
                <c:pt idx="648">
                  <c:v>88.829233550649207</c:v>
                </c:pt>
                <c:pt idx="649">
                  <c:v>88.966197337423978</c:v>
                </c:pt>
                <c:pt idx="650">
                  <c:v>89.103161124198749</c:v>
                </c:pt>
                <c:pt idx="651">
                  <c:v>89.240124910973535</c:v>
                </c:pt>
                <c:pt idx="652">
                  <c:v>89.377088697748306</c:v>
                </c:pt>
                <c:pt idx="653">
                  <c:v>89.514052484523091</c:v>
                </c:pt>
                <c:pt idx="654">
                  <c:v>89.651016271297863</c:v>
                </c:pt>
                <c:pt idx="655">
                  <c:v>89.787980058072634</c:v>
                </c:pt>
                <c:pt idx="656">
                  <c:v>89.924943844847419</c:v>
                </c:pt>
                <c:pt idx="657">
                  <c:v>90.061907631622191</c:v>
                </c:pt>
                <c:pt idx="658">
                  <c:v>90.198871418396962</c:v>
                </c:pt>
                <c:pt idx="659">
                  <c:v>90.335835205171747</c:v>
                </c:pt>
                <c:pt idx="660">
                  <c:v>90.472798991946519</c:v>
                </c:pt>
                <c:pt idx="661">
                  <c:v>90.609762778721304</c:v>
                </c:pt>
                <c:pt idx="662">
                  <c:v>90.746726565496076</c:v>
                </c:pt>
                <c:pt idx="663">
                  <c:v>90.883690352270847</c:v>
                </c:pt>
                <c:pt idx="664">
                  <c:v>91.020654139045632</c:v>
                </c:pt>
                <c:pt idx="665">
                  <c:v>91.157617925820404</c:v>
                </c:pt>
                <c:pt idx="666">
                  <c:v>91.294581712595175</c:v>
                </c:pt>
                <c:pt idx="667">
                  <c:v>91.43154549936996</c:v>
                </c:pt>
                <c:pt idx="668">
                  <c:v>91.568509286144746</c:v>
                </c:pt>
                <c:pt idx="669">
                  <c:v>91.705473072919503</c:v>
                </c:pt>
                <c:pt idx="670">
                  <c:v>91.842436859694288</c:v>
                </c:pt>
                <c:pt idx="671">
                  <c:v>91.979400646469074</c:v>
                </c:pt>
                <c:pt idx="672">
                  <c:v>92.116364433243845</c:v>
                </c:pt>
                <c:pt idx="673">
                  <c:v>92.253328220018616</c:v>
                </c:pt>
                <c:pt idx="674">
                  <c:v>92.390292006793402</c:v>
                </c:pt>
                <c:pt idx="675">
                  <c:v>92.527255793568173</c:v>
                </c:pt>
                <c:pt idx="676">
                  <c:v>92.664219580342959</c:v>
                </c:pt>
                <c:pt idx="677">
                  <c:v>92.80118336711773</c:v>
                </c:pt>
                <c:pt idx="678">
                  <c:v>92.938147153892501</c:v>
                </c:pt>
                <c:pt idx="679">
                  <c:v>93.075110940667287</c:v>
                </c:pt>
                <c:pt idx="680">
                  <c:v>93.212074727442058</c:v>
                </c:pt>
                <c:pt idx="681">
                  <c:v>93.349038514216829</c:v>
                </c:pt>
                <c:pt idx="682">
                  <c:v>93.486002300991615</c:v>
                </c:pt>
                <c:pt idx="683">
                  <c:v>93.622966087766386</c:v>
                </c:pt>
                <c:pt idx="684">
                  <c:v>93.759929874541157</c:v>
                </c:pt>
                <c:pt idx="685">
                  <c:v>93.896893661315943</c:v>
                </c:pt>
                <c:pt idx="686">
                  <c:v>94.033857448090714</c:v>
                </c:pt>
                <c:pt idx="687">
                  <c:v>94.1708212348655</c:v>
                </c:pt>
                <c:pt idx="688">
                  <c:v>94.307785021640271</c:v>
                </c:pt>
                <c:pt idx="689">
                  <c:v>94.444748808415042</c:v>
                </c:pt>
                <c:pt idx="690">
                  <c:v>94.581712595189828</c:v>
                </c:pt>
                <c:pt idx="691">
                  <c:v>94.718676381964599</c:v>
                </c:pt>
                <c:pt idx="692">
                  <c:v>94.85564016873937</c:v>
                </c:pt>
                <c:pt idx="693">
                  <c:v>94.992603955514156</c:v>
                </c:pt>
                <c:pt idx="694">
                  <c:v>95.129567742288941</c:v>
                </c:pt>
                <c:pt idx="695">
                  <c:v>95.266531529063698</c:v>
                </c:pt>
                <c:pt idx="696">
                  <c:v>95.403495315838484</c:v>
                </c:pt>
                <c:pt idx="697">
                  <c:v>95.540459102613255</c:v>
                </c:pt>
                <c:pt idx="698">
                  <c:v>95.677422889388041</c:v>
                </c:pt>
                <c:pt idx="699">
                  <c:v>95.814386676162812</c:v>
                </c:pt>
                <c:pt idx="700">
                  <c:v>95.951350462937597</c:v>
                </c:pt>
                <c:pt idx="701">
                  <c:v>96.088314249712369</c:v>
                </c:pt>
                <c:pt idx="702">
                  <c:v>96.225278036487154</c:v>
                </c:pt>
                <c:pt idx="703">
                  <c:v>96.362241823261911</c:v>
                </c:pt>
                <c:pt idx="704">
                  <c:v>96.499205610036697</c:v>
                </c:pt>
                <c:pt idx="705">
                  <c:v>96.636169396811482</c:v>
                </c:pt>
                <c:pt idx="706">
                  <c:v>96.773133183586253</c:v>
                </c:pt>
                <c:pt idx="707">
                  <c:v>96.910096970361025</c:v>
                </c:pt>
                <c:pt idx="708">
                  <c:v>97.04706075713581</c:v>
                </c:pt>
                <c:pt idx="709">
                  <c:v>97.184024543910581</c:v>
                </c:pt>
                <c:pt idx="710">
                  <c:v>97.320988330685353</c:v>
                </c:pt>
                <c:pt idx="711">
                  <c:v>97.457952117460138</c:v>
                </c:pt>
                <c:pt idx="712">
                  <c:v>97.594915904234909</c:v>
                </c:pt>
                <c:pt idx="713">
                  <c:v>97.731879691009695</c:v>
                </c:pt>
                <c:pt idx="714">
                  <c:v>97.868843477784466</c:v>
                </c:pt>
                <c:pt idx="715">
                  <c:v>98.005807264559238</c:v>
                </c:pt>
                <c:pt idx="716">
                  <c:v>98.142771051334023</c:v>
                </c:pt>
                <c:pt idx="717">
                  <c:v>98.279734838108794</c:v>
                </c:pt>
                <c:pt idx="718">
                  <c:v>98.416698624883566</c:v>
                </c:pt>
                <c:pt idx="719">
                  <c:v>98.553662411658351</c:v>
                </c:pt>
                <c:pt idx="720">
                  <c:v>98.690626198433122</c:v>
                </c:pt>
                <c:pt idx="721">
                  <c:v>98.827589985207894</c:v>
                </c:pt>
                <c:pt idx="722">
                  <c:v>98.964553771982679</c:v>
                </c:pt>
                <c:pt idx="723">
                  <c:v>99.10151755875745</c:v>
                </c:pt>
                <c:pt idx="724">
                  <c:v>99.238481345532236</c:v>
                </c:pt>
                <c:pt idx="725">
                  <c:v>99.375445132307007</c:v>
                </c:pt>
                <c:pt idx="726">
                  <c:v>99.512408919081778</c:v>
                </c:pt>
                <c:pt idx="727">
                  <c:v>99.649372705856564</c:v>
                </c:pt>
                <c:pt idx="728">
                  <c:v>99.786336492631349</c:v>
                </c:pt>
                <c:pt idx="729">
                  <c:v>99.923300279406106</c:v>
                </c:pt>
              </c:numCache>
            </c:numRef>
          </c:xVal>
          <c:yVal>
            <c:numRef>
              <c:f>Gráficos!$AD$6:$AD$735</c:f>
              <c:numCache>
                <c:formatCode>0.0000</c:formatCode>
                <c:ptCount val="730"/>
                <c:pt idx="0">
                  <c:v>10.668893067284628</c:v>
                </c:pt>
                <c:pt idx="1">
                  <c:v>10.474538820903582</c:v>
                </c:pt>
                <c:pt idx="2">
                  <c:v>7.7481501947101004</c:v>
                </c:pt>
                <c:pt idx="3">
                  <c:v>7.5354695670820462</c:v>
                </c:pt>
                <c:pt idx="4">
                  <c:v>6.0348696217756919</c:v>
                </c:pt>
                <c:pt idx="5">
                  <c:v>5.8177201220644319</c:v>
                </c:pt>
                <c:pt idx="6">
                  <c:v>5.1171397175205939</c:v>
                </c:pt>
                <c:pt idx="7">
                  <c:v>5.0914602244350338</c:v>
                </c:pt>
                <c:pt idx="8">
                  <c:v>5.0761201269271092</c:v>
                </c:pt>
                <c:pt idx="9">
                  <c:v>5.0227719432376494</c:v>
                </c:pt>
                <c:pt idx="10">
                  <c:v>4.8433850557335489</c:v>
                </c:pt>
                <c:pt idx="11">
                  <c:v>4.83373232394454</c:v>
                </c:pt>
                <c:pt idx="12">
                  <c:v>4.5767174978079819</c:v>
                </c:pt>
                <c:pt idx="13">
                  <c:v>4.3928471768456046</c:v>
                </c:pt>
                <c:pt idx="14">
                  <c:v>4.3598940347914805</c:v>
                </c:pt>
                <c:pt idx="15">
                  <c:v>4.2047195118550782</c:v>
                </c:pt>
                <c:pt idx="16">
                  <c:v>4.096232223093069</c:v>
                </c:pt>
                <c:pt idx="17">
                  <c:v>3.8959364417705502</c:v>
                </c:pt>
                <c:pt idx="18">
                  <c:v>3.8726440233758872</c:v>
                </c:pt>
                <c:pt idx="19">
                  <c:v>3.6825456021850891</c:v>
                </c:pt>
                <c:pt idx="20">
                  <c:v>3.6493896202712937</c:v>
                </c:pt>
                <c:pt idx="21">
                  <c:v>3.646956005479066</c:v>
                </c:pt>
                <c:pt idx="22">
                  <c:v>3.6402468025185857</c:v>
                </c:pt>
                <c:pt idx="23">
                  <c:v>3.4593068142554593</c:v>
                </c:pt>
                <c:pt idx="24">
                  <c:v>3.3624047246562196</c:v>
                </c:pt>
                <c:pt idx="25">
                  <c:v>3.1626721175161165</c:v>
                </c:pt>
                <c:pt idx="26">
                  <c:v>2.9952924695533785</c:v>
                </c:pt>
                <c:pt idx="27">
                  <c:v>2.9354642684789178</c:v>
                </c:pt>
                <c:pt idx="28">
                  <c:v>2.9086942761814658</c:v>
                </c:pt>
                <c:pt idx="29">
                  <c:v>2.9082667141674268</c:v>
                </c:pt>
                <c:pt idx="30">
                  <c:v>2.8036139555152322</c:v>
                </c:pt>
                <c:pt idx="31">
                  <c:v>2.7494131212666657</c:v>
                </c:pt>
                <c:pt idx="32">
                  <c:v>2.6054831184123017</c:v>
                </c:pt>
                <c:pt idx="33">
                  <c:v>2.580217922600653</c:v>
                </c:pt>
                <c:pt idx="34">
                  <c:v>2.5781805795649775</c:v>
                </c:pt>
                <c:pt idx="35">
                  <c:v>2.5631425544867121</c:v>
                </c:pt>
                <c:pt idx="36">
                  <c:v>2.4964799081802451</c:v>
                </c:pt>
                <c:pt idx="37">
                  <c:v>2.3603705945988689</c:v>
                </c:pt>
                <c:pt idx="38">
                  <c:v>2.3474930159355534</c:v>
                </c:pt>
                <c:pt idx="39">
                  <c:v>2.3405552497990048</c:v>
                </c:pt>
                <c:pt idx="40">
                  <c:v>2.317784723161298</c:v>
                </c:pt>
                <c:pt idx="41">
                  <c:v>2.2989900610726091</c:v>
                </c:pt>
                <c:pt idx="42">
                  <c:v>2.2915656493389274</c:v>
                </c:pt>
                <c:pt idx="43">
                  <c:v>2.2762991144163514</c:v>
                </c:pt>
                <c:pt idx="44">
                  <c:v>2.241022918937154</c:v>
                </c:pt>
                <c:pt idx="45">
                  <c:v>2.209965224764141</c:v>
                </c:pt>
                <c:pt idx="46">
                  <c:v>2.1772351539477692</c:v>
                </c:pt>
                <c:pt idx="47">
                  <c:v>2.1726367673386076</c:v>
                </c:pt>
                <c:pt idx="48">
                  <c:v>2.1606049597855841</c:v>
                </c:pt>
                <c:pt idx="49">
                  <c:v>2.1247197911239155</c:v>
                </c:pt>
                <c:pt idx="50">
                  <c:v>2.1112771371448975</c:v>
                </c:pt>
                <c:pt idx="51">
                  <c:v>2.1020682652655536</c:v>
                </c:pt>
                <c:pt idx="52">
                  <c:v>2.0982777609662522</c:v>
                </c:pt>
                <c:pt idx="53">
                  <c:v>2.0706714827084336</c:v>
                </c:pt>
                <c:pt idx="54">
                  <c:v>2.0644032337439704</c:v>
                </c:pt>
                <c:pt idx="55">
                  <c:v>2.0639405708282674</c:v>
                </c:pt>
                <c:pt idx="56">
                  <c:v>2.050908494945149</c:v>
                </c:pt>
                <c:pt idx="57">
                  <c:v>2.0298113837148941</c:v>
                </c:pt>
                <c:pt idx="58">
                  <c:v>2.0160554416040566</c:v>
                </c:pt>
                <c:pt idx="59">
                  <c:v>1.9987161670110964</c:v>
                </c:pt>
                <c:pt idx="60">
                  <c:v>1.9930194333512541</c:v>
                </c:pt>
                <c:pt idx="61">
                  <c:v>1.9809822829888537</c:v>
                </c:pt>
                <c:pt idx="62">
                  <c:v>1.9471014590515827</c:v>
                </c:pt>
                <c:pt idx="63">
                  <c:v>1.9395705509401395</c:v>
                </c:pt>
                <c:pt idx="64">
                  <c:v>1.9286769012635618</c:v>
                </c:pt>
                <c:pt idx="65">
                  <c:v>1.927819417517239</c:v>
                </c:pt>
                <c:pt idx="66">
                  <c:v>1.9177396520608063</c:v>
                </c:pt>
                <c:pt idx="67">
                  <c:v>1.9169388370474649</c:v>
                </c:pt>
                <c:pt idx="68">
                  <c:v>1.9030000946647472</c:v>
                </c:pt>
                <c:pt idx="69">
                  <c:v>1.9018059610983291</c:v>
                </c:pt>
                <c:pt idx="70">
                  <c:v>1.8963964403982059</c:v>
                </c:pt>
                <c:pt idx="71">
                  <c:v>1.8939351232462049</c:v>
                </c:pt>
                <c:pt idx="72">
                  <c:v>1.8855608563776292</c:v>
                </c:pt>
                <c:pt idx="73">
                  <c:v>1.8775035158364297</c:v>
                </c:pt>
                <c:pt idx="74">
                  <c:v>1.8713526246645809</c:v>
                </c:pt>
                <c:pt idx="75">
                  <c:v>1.8708221704707735</c:v>
                </c:pt>
                <c:pt idx="76">
                  <c:v>1.8586538412759932</c:v>
                </c:pt>
                <c:pt idx="77">
                  <c:v>1.8586476310578277</c:v>
                </c:pt>
                <c:pt idx="78">
                  <c:v>1.8546799808062873</c:v>
                </c:pt>
                <c:pt idx="79">
                  <c:v>1.8507508555485153</c:v>
                </c:pt>
                <c:pt idx="80">
                  <c:v>1.8406164623028243</c:v>
                </c:pt>
                <c:pt idx="81">
                  <c:v>1.8384484187754244</c:v>
                </c:pt>
                <c:pt idx="82">
                  <c:v>1.8223359655030675</c:v>
                </c:pt>
                <c:pt idx="83">
                  <c:v>1.8178575788899582</c:v>
                </c:pt>
                <c:pt idx="84">
                  <c:v>1.8166283696927068</c:v>
                </c:pt>
                <c:pt idx="85">
                  <c:v>1.8158653101522695</c:v>
                </c:pt>
                <c:pt idx="86">
                  <c:v>1.7906277891610483</c:v>
                </c:pt>
                <c:pt idx="87">
                  <c:v>1.7899440103573037</c:v>
                </c:pt>
                <c:pt idx="88">
                  <c:v>1.7742276631429519</c:v>
                </c:pt>
                <c:pt idx="89">
                  <c:v>1.7731495358992353</c:v>
                </c:pt>
                <c:pt idx="90">
                  <c:v>1.7618429925425039</c:v>
                </c:pt>
                <c:pt idx="91">
                  <c:v>1.7518348625299294</c:v>
                </c:pt>
                <c:pt idx="92">
                  <c:v>1.7497131700016106</c:v>
                </c:pt>
                <c:pt idx="93">
                  <c:v>1.7428325487020997</c:v>
                </c:pt>
                <c:pt idx="94">
                  <c:v>1.7364179064514582</c:v>
                </c:pt>
                <c:pt idx="95">
                  <c:v>1.7361342562970745</c:v>
                </c:pt>
                <c:pt idx="96">
                  <c:v>1.7290556116488929</c:v>
                </c:pt>
                <c:pt idx="97">
                  <c:v>1.7225224389352669</c:v>
                </c:pt>
                <c:pt idx="98">
                  <c:v>1.7218738897149031</c:v>
                </c:pt>
                <c:pt idx="99">
                  <c:v>1.7040673002161544</c:v>
                </c:pt>
                <c:pt idx="100">
                  <c:v>1.6929344192300824</c:v>
                </c:pt>
                <c:pt idx="101">
                  <c:v>1.6914950142120093</c:v>
                </c:pt>
                <c:pt idx="102">
                  <c:v>1.6870967656536329</c:v>
                </c:pt>
                <c:pt idx="103">
                  <c:v>1.6793454785849158</c:v>
                </c:pt>
                <c:pt idx="104">
                  <c:v>1.6783408811272449</c:v>
                </c:pt>
                <c:pt idx="105">
                  <c:v>1.6765392771008787</c:v>
                </c:pt>
                <c:pt idx="106">
                  <c:v>1.6664073780542232</c:v>
                </c:pt>
                <c:pt idx="107">
                  <c:v>1.651296763091368</c:v>
                </c:pt>
                <c:pt idx="108">
                  <c:v>1.6488270934585407</c:v>
                </c:pt>
                <c:pt idx="109">
                  <c:v>1.6472460738282182</c:v>
                </c:pt>
                <c:pt idx="110">
                  <c:v>1.6462563253530162</c:v>
                </c:pt>
                <c:pt idx="111">
                  <c:v>1.6365909171688995</c:v>
                </c:pt>
                <c:pt idx="112">
                  <c:v>1.630863871723863</c:v>
                </c:pt>
                <c:pt idx="113">
                  <c:v>1.6307191196424076</c:v>
                </c:pt>
                <c:pt idx="114">
                  <c:v>1.6293379372616499</c:v>
                </c:pt>
                <c:pt idx="115">
                  <c:v>1.6247355469180804</c:v>
                </c:pt>
                <c:pt idx="116">
                  <c:v>1.6206187262755916</c:v>
                </c:pt>
                <c:pt idx="117">
                  <c:v>1.6107958740717938</c:v>
                </c:pt>
                <c:pt idx="118">
                  <c:v>1.6059749970654127</c:v>
                </c:pt>
                <c:pt idx="119">
                  <c:v>1.5992009581313451</c:v>
                </c:pt>
                <c:pt idx="120">
                  <c:v>1.5816402867548605</c:v>
                </c:pt>
                <c:pt idx="121">
                  <c:v>1.5805296654596841</c:v>
                </c:pt>
                <c:pt idx="122">
                  <c:v>1.5649698069351803</c:v>
                </c:pt>
                <c:pt idx="123">
                  <c:v>1.5549781278613266</c:v>
                </c:pt>
                <c:pt idx="124">
                  <c:v>1.5428855248803175</c:v>
                </c:pt>
                <c:pt idx="125">
                  <c:v>1.5319422564145826</c:v>
                </c:pt>
                <c:pt idx="126">
                  <c:v>1.5254551083797601</c:v>
                </c:pt>
                <c:pt idx="127">
                  <c:v>1.5164379450304279</c:v>
                </c:pt>
                <c:pt idx="128">
                  <c:v>1.5103388128420234</c:v>
                </c:pt>
                <c:pt idx="129">
                  <c:v>1.5063389665669855</c:v>
                </c:pt>
                <c:pt idx="130">
                  <c:v>1.5054565470107706</c:v>
                </c:pt>
                <c:pt idx="131">
                  <c:v>1.4991051861009648</c:v>
                </c:pt>
                <c:pt idx="132">
                  <c:v>1.4957130512054944</c:v>
                </c:pt>
                <c:pt idx="133">
                  <c:v>1.4955348765074723</c:v>
                </c:pt>
                <c:pt idx="134">
                  <c:v>1.4953176714860246</c:v>
                </c:pt>
                <c:pt idx="135">
                  <c:v>1.4896852594304915</c:v>
                </c:pt>
                <c:pt idx="136">
                  <c:v>1.4888873668856912</c:v>
                </c:pt>
                <c:pt idx="137">
                  <c:v>1.4725223821417082</c:v>
                </c:pt>
                <c:pt idx="138">
                  <c:v>1.4717563814379044</c:v>
                </c:pt>
                <c:pt idx="139">
                  <c:v>1.4686697189211806</c:v>
                </c:pt>
                <c:pt idx="140">
                  <c:v>1.4668646142332578</c:v>
                </c:pt>
                <c:pt idx="141">
                  <c:v>1.4630598580633645</c:v>
                </c:pt>
                <c:pt idx="142">
                  <c:v>1.4552699282897983</c:v>
                </c:pt>
                <c:pt idx="143">
                  <c:v>1.4531324137600745</c:v>
                </c:pt>
                <c:pt idx="144">
                  <c:v>1.4490088054848691</c:v>
                </c:pt>
                <c:pt idx="145">
                  <c:v>1.446037939750298</c:v>
                </c:pt>
                <c:pt idx="146">
                  <c:v>1.4459868496822992</c:v>
                </c:pt>
                <c:pt idx="147">
                  <c:v>1.4413362557663307</c:v>
                </c:pt>
                <c:pt idx="148">
                  <c:v>1.4398444026937018</c:v>
                </c:pt>
                <c:pt idx="149">
                  <c:v>1.4348098763740627</c:v>
                </c:pt>
                <c:pt idx="150">
                  <c:v>1.4323809318433027</c:v>
                </c:pt>
                <c:pt idx="151">
                  <c:v>1.4316297072566908</c:v>
                </c:pt>
                <c:pt idx="152">
                  <c:v>1.4249126392051084</c:v>
                </c:pt>
                <c:pt idx="153">
                  <c:v>1.4200597867984561</c:v>
                </c:pt>
                <c:pt idx="154">
                  <c:v>1.4117260279271706</c:v>
                </c:pt>
                <c:pt idx="155">
                  <c:v>1.4081955557220833</c:v>
                </c:pt>
                <c:pt idx="156">
                  <c:v>1.407536954827683</c:v>
                </c:pt>
                <c:pt idx="157">
                  <c:v>1.4056068164678845</c:v>
                </c:pt>
                <c:pt idx="158">
                  <c:v>1.4044870613432212</c:v>
                </c:pt>
                <c:pt idx="159">
                  <c:v>1.4019815256633525</c:v>
                </c:pt>
                <c:pt idx="160">
                  <c:v>1.3887867423150824</c:v>
                </c:pt>
                <c:pt idx="161">
                  <c:v>1.3801517618659331</c:v>
                </c:pt>
                <c:pt idx="162">
                  <c:v>1.3798514577819125</c:v>
                </c:pt>
                <c:pt idx="163">
                  <c:v>1.3762509240570953</c:v>
                </c:pt>
                <c:pt idx="164">
                  <c:v>1.3751321605955678</c:v>
                </c:pt>
                <c:pt idx="165">
                  <c:v>1.3735346907110642</c:v>
                </c:pt>
                <c:pt idx="166">
                  <c:v>1.3724286288965366</c:v>
                </c:pt>
                <c:pt idx="167">
                  <c:v>1.3664784053407535</c:v>
                </c:pt>
                <c:pt idx="168">
                  <c:v>1.3632288652276825</c:v>
                </c:pt>
                <c:pt idx="169">
                  <c:v>1.3596797381456689</c:v>
                </c:pt>
                <c:pt idx="170">
                  <c:v>1.3595126694819211</c:v>
                </c:pt>
                <c:pt idx="171">
                  <c:v>1.3578827430689406</c:v>
                </c:pt>
                <c:pt idx="172">
                  <c:v>1.3552188311769451</c:v>
                </c:pt>
                <c:pt idx="173">
                  <c:v>1.3536611930407823</c:v>
                </c:pt>
                <c:pt idx="174">
                  <c:v>1.3457068380571449</c:v>
                </c:pt>
                <c:pt idx="175">
                  <c:v>1.3447102854536941</c:v>
                </c:pt>
                <c:pt idx="176">
                  <c:v>1.3446699939491775</c:v>
                </c:pt>
                <c:pt idx="177">
                  <c:v>1.3444892923321508</c:v>
                </c:pt>
                <c:pt idx="178">
                  <c:v>1.3438837267993042</c:v>
                </c:pt>
                <c:pt idx="179">
                  <c:v>1.3430476254381969</c:v>
                </c:pt>
                <c:pt idx="180">
                  <c:v>1.334725301150349</c:v>
                </c:pt>
                <c:pt idx="181">
                  <c:v>1.3329632180404714</c:v>
                </c:pt>
                <c:pt idx="182">
                  <c:v>1.3285889754032196</c:v>
                </c:pt>
                <c:pt idx="183">
                  <c:v>1.3258144768000828</c:v>
                </c:pt>
                <c:pt idx="184">
                  <c:v>1.320398244424031</c:v>
                </c:pt>
                <c:pt idx="185">
                  <c:v>1.3133167304561588</c:v>
                </c:pt>
                <c:pt idx="186">
                  <c:v>1.3126719440405554</c:v>
                </c:pt>
                <c:pt idx="187">
                  <c:v>1.3102038670696343</c:v>
                </c:pt>
                <c:pt idx="188">
                  <c:v>1.3057639715258784</c:v>
                </c:pt>
                <c:pt idx="189">
                  <c:v>1.300348763464771</c:v>
                </c:pt>
                <c:pt idx="190">
                  <c:v>1.2998886403309631</c:v>
                </c:pt>
                <c:pt idx="191">
                  <c:v>1.2887702023683767</c:v>
                </c:pt>
                <c:pt idx="192">
                  <c:v>1.2867966530844779</c:v>
                </c:pt>
                <c:pt idx="193">
                  <c:v>1.2867480060702872</c:v>
                </c:pt>
                <c:pt idx="194">
                  <c:v>1.2830318230228206</c:v>
                </c:pt>
                <c:pt idx="195">
                  <c:v>1.2781772632538189</c:v>
                </c:pt>
                <c:pt idx="196">
                  <c:v>1.2721712155476756</c:v>
                </c:pt>
                <c:pt idx="197">
                  <c:v>1.2679880167415982</c:v>
                </c:pt>
                <c:pt idx="198">
                  <c:v>1.2679729871340446</c:v>
                </c:pt>
                <c:pt idx="199">
                  <c:v>1.2648011324421851</c:v>
                </c:pt>
                <c:pt idx="200">
                  <c:v>1.2617212906811657</c:v>
                </c:pt>
                <c:pt idx="201">
                  <c:v>1.255576709169524</c:v>
                </c:pt>
                <c:pt idx="202">
                  <c:v>1.2536640464935225</c:v>
                </c:pt>
                <c:pt idx="203">
                  <c:v>1.2460954633527048</c:v>
                </c:pt>
                <c:pt idx="204">
                  <c:v>1.2450603697133844</c:v>
                </c:pt>
                <c:pt idx="205">
                  <c:v>1.2445427617594063</c:v>
                </c:pt>
                <c:pt idx="206">
                  <c:v>1.2429964194127703</c:v>
                </c:pt>
                <c:pt idx="207">
                  <c:v>1.2356265593638136</c:v>
                </c:pt>
                <c:pt idx="208">
                  <c:v>1.2338724846744722</c:v>
                </c:pt>
                <c:pt idx="209">
                  <c:v>1.2315028162709352</c:v>
                </c:pt>
                <c:pt idx="210">
                  <c:v>1.2251356533908393</c:v>
                </c:pt>
                <c:pt idx="211">
                  <c:v>1.2241424756624697</c:v>
                </c:pt>
                <c:pt idx="212">
                  <c:v>1.223026103529492</c:v>
                </c:pt>
                <c:pt idx="213">
                  <c:v>1.2205922312612463</c:v>
                </c:pt>
                <c:pt idx="214">
                  <c:v>1.2185630910223673</c:v>
                </c:pt>
                <c:pt idx="215">
                  <c:v>1.2104339888452229</c:v>
                </c:pt>
                <c:pt idx="216">
                  <c:v>1.210313464000023</c:v>
                </c:pt>
                <c:pt idx="217">
                  <c:v>1.2097194763058328</c:v>
                </c:pt>
                <c:pt idx="218">
                  <c:v>1.2089432825716462</c:v>
                </c:pt>
                <c:pt idx="219">
                  <c:v>1.2080323874066039</c:v>
                </c:pt>
                <c:pt idx="220">
                  <c:v>1.2052375160849151</c:v>
                </c:pt>
                <c:pt idx="221">
                  <c:v>1.1955177391355034</c:v>
                </c:pt>
                <c:pt idx="222">
                  <c:v>1.1954412145015056</c:v>
                </c:pt>
                <c:pt idx="223">
                  <c:v>1.1924391984927247</c:v>
                </c:pt>
                <c:pt idx="224">
                  <c:v>1.1911597698347813</c:v>
                </c:pt>
                <c:pt idx="225">
                  <c:v>1.1894601515644914</c:v>
                </c:pt>
                <c:pt idx="226">
                  <c:v>1.1859549480593619</c:v>
                </c:pt>
                <c:pt idx="227">
                  <c:v>1.1844560209203754</c:v>
                </c:pt>
                <c:pt idx="228">
                  <c:v>1.1836356159170682</c:v>
                </c:pt>
                <c:pt idx="229">
                  <c:v>1.182492844836097</c:v>
                </c:pt>
                <c:pt idx="230">
                  <c:v>1.1776613637805735</c:v>
                </c:pt>
                <c:pt idx="231">
                  <c:v>1.1764172229567877</c:v>
                </c:pt>
                <c:pt idx="232">
                  <c:v>1.1668442112585531</c:v>
                </c:pt>
                <c:pt idx="233">
                  <c:v>1.1638688507608812</c:v>
                </c:pt>
                <c:pt idx="234">
                  <c:v>1.163607821206321</c:v>
                </c:pt>
                <c:pt idx="235">
                  <c:v>1.1630137514326422</c:v>
                </c:pt>
                <c:pt idx="236">
                  <c:v>1.1624278004108177</c:v>
                </c:pt>
                <c:pt idx="237">
                  <c:v>1.1622867548203843</c:v>
                </c:pt>
                <c:pt idx="238">
                  <c:v>1.1615022416236247</c:v>
                </c:pt>
                <c:pt idx="239">
                  <c:v>1.1486733377622138</c:v>
                </c:pt>
                <c:pt idx="240">
                  <c:v>1.1432748270215858</c:v>
                </c:pt>
                <c:pt idx="241">
                  <c:v>1.1422369375767836</c:v>
                </c:pt>
                <c:pt idx="242">
                  <c:v>1.1410704721254652</c:v>
                </c:pt>
                <c:pt idx="243">
                  <c:v>1.1391832803021926</c:v>
                </c:pt>
                <c:pt idx="244">
                  <c:v>1.1391482288792303</c:v>
                </c:pt>
                <c:pt idx="245">
                  <c:v>1.1366340384635409</c:v>
                </c:pt>
                <c:pt idx="246">
                  <c:v>1.134912021909126</c:v>
                </c:pt>
                <c:pt idx="247">
                  <c:v>1.1338462888589529</c:v>
                </c:pt>
                <c:pt idx="248">
                  <c:v>1.1333088197129024</c:v>
                </c:pt>
                <c:pt idx="249">
                  <c:v>1.1288749935964635</c:v>
                </c:pt>
                <c:pt idx="250">
                  <c:v>1.123868582482497</c:v>
                </c:pt>
                <c:pt idx="251">
                  <c:v>1.1199030251729241</c:v>
                </c:pt>
                <c:pt idx="252">
                  <c:v>1.1194456546447755</c:v>
                </c:pt>
                <c:pt idx="253">
                  <c:v>1.1188541682414406</c:v>
                </c:pt>
                <c:pt idx="254">
                  <c:v>1.1186414107021467</c:v>
                </c:pt>
                <c:pt idx="255">
                  <c:v>1.1179646120606705</c:v>
                </c:pt>
                <c:pt idx="256">
                  <c:v>1.1146560372390959</c:v>
                </c:pt>
                <c:pt idx="257">
                  <c:v>1.1142059943054834</c:v>
                </c:pt>
                <c:pt idx="258">
                  <c:v>1.1110619926220116</c:v>
                </c:pt>
                <c:pt idx="259">
                  <c:v>1.1104594162984096</c:v>
                </c:pt>
                <c:pt idx="260">
                  <c:v>1.1091918289601785</c:v>
                </c:pt>
                <c:pt idx="261">
                  <c:v>1.1065913538833563</c:v>
                </c:pt>
                <c:pt idx="262">
                  <c:v>1.1030884949909119</c:v>
                </c:pt>
                <c:pt idx="263">
                  <c:v>1.0946111735576312</c:v>
                </c:pt>
                <c:pt idx="264">
                  <c:v>1.0943336929325431</c:v>
                </c:pt>
                <c:pt idx="265">
                  <c:v>1.0886573309443608</c:v>
                </c:pt>
                <c:pt idx="266">
                  <c:v>1.0855598807521147</c:v>
                </c:pt>
                <c:pt idx="267">
                  <c:v>1.0848918943072858</c:v>
                </c:pt>
                <c:pt idx="268">
                  <c:v>1.0838926644070928</c:v>
                </c:pt>
                <c:pt idx="269">
                  <c:v>1.0838658730443884</c:v>
                </c:pt>
                <c:pt idx="270">
                  <c:v>1.0717101629015229</c:v>
                </c:pt>
                <c:pt idx="271">
                  <c:v>1.0713367408453183</c:v>
                </c:pt>
                <c:pt idx="272">
                  <c:v>1.0704827682960356</c:v>
                </c:pt>
                <c:pt idx="273">
                  <c:v>1.0694025909941507</c:v>
                </c:pt>
                <c:pt idx="274">
                  <c:v>1.0632970331398781</c:v>
                </c:pt>
                <c:pt idx="275">
                  <c:v>1.0596913361788896</c:v>
                </c:pt>
                <c:pt idx="276">
                  <c:v>1.0589461845765202</c:v>
                </c:pt>
                <c:pt idx="277">
                  <c:v>1.0564594034446282</c:v>
                </c:pt>
                <c:pt idx="278">
                  <c:v>1.0489280086065822</c:v>
                </c:pt>
                <c:pt idx="279">
                  <c:v>1.0451806986934638</c:v>
                </c:pt>
                <c:pt idx="280">
                  <c:v>1.0451083751342447</c:v>
                </c:pt>
                <c:pt idx="281">
                  <c:v>1.0350133054093746</c:v>
                </c:pt>
                <c:pt idx="282">
                  <c:v>1.0312892054927614</c:v>
                </c:pt>
                <c:pt idx="283">
                  <c:v>1.0302169598788533</c:v>
                </c:pt>
                <c:pt idx="284">
                  <c:v>1.0252794943062837</c:v>
                </c:pt>
                <c:pt idx="285">
                  <c:v>1.0176529928143403</c:v>
                </c:pt>
                <c:pt idx="286">
                  <c:v>1.0162985645276179</c:v>
                </c:pt>
                <c:pt idx="287">
                  <c:v>1.0133910678668236</c:v>
                </c:pt>
                <c:pt idx="288">
                  <c:v>1.0113166543112979</c:v>
                </c:pt>
                <c:pt idx="289">
                  <c:v>1.0102379327729234</c:v>
                </c:pt>
                <c:pt idx="290">
                  <c:v>1.0100749038281929</c:v>
                </c:pt>
                <c:pt idx="291">
                  <c:v>1.0082863676970271</c:v>
                </c:pt>
                <c:pt idx="292">
                  <c:v>0.9985048859895469</c:v>
                </c:pt>
                <c:pt idx="293">
                  <c:v>0.98794866124922576</c:v>
                </c:pt>
                <c:pt idx="294">
                  <c:v>0.98682184462472033</c:v>
                </c:pt>
                <c:pt idx="295">
                  <c:v>0.98202578456819711</c:v>
                </c:pt>
                <c:pt idx="296">
                  <c:v>0.98111160160733435</c:v>
                </c:pt>
                <c:pt idx="297">
                  <c:v>0.97927339899922483</c:v>
                </c:pt>
                <c:pt idx="298">
                  <c:v>0.97427104058122693</c:v>
                </c:pt>
                <c:pt idx="299">
                  <c:v>0.97207862359856867</c:v>
                </c:pt>
                <c:pt idx="300">
                  <c:v>0.96777255267741902</c:v>
                </c:pt>
                <c:pt idx="301">
                  <c:v>0.96767261269307236</c:v>
                </c:pt>
                <c:pt idx="302">
                  <c:v>0.96728936349381456</c:v>
                </c:pt>
                <c:pt idx="303">
                  <c:v>0.9670287252600176</c:v>
                </c:pt>
                <c:pt idx="304">
                  <c:v>0.96608335957009683</c:v>
                </c:pt>
                <c:pt idx="305">
                  <c:v>0.9654933085196743</c:v>
                </c:pt>
                <c:pt idx="306">
                  <c:v>0.96098063499422426</c:v>
                </c:pt>
                <c:pt idx="307">
                  <c:v>0.95970839055570534</c:v>
                </c:pt>
                <c:pt idx="308">
                  <c:v>0.95958205290017484</c:v>
                </c:pt>
                <c:pt idx="309">
                  <c:v>0.95339650960211597</c:v>
                </c:pt>
                <c:pt idx="310">
                  <c:v>0.95174335457002934</c:v>
                </c:pt>
                <c:pt idx="311">
                  <c:v>0.95069352883203651</c:v>
                </c:pt>
                <c:pt idx="312">
                  <c:v>0.94594225541627741</c:v>
                </c:pt>
                <c:pt idx="313">
                  <c:v>0.9449725151831172</c:v>
                </c:pt>
                <c:pt idx="314">
                  <c:v>0.94471606897873028</c:v>
                </c:pt>
                <c:pt idx="315">
                  <c:v>0.94316472579666744</c:v>
                </c:pt>
                <c:pt idx="316">
                  <c:v>0.94311075804927147</c:v>
                </c:pt>
                <c:pt idx="317">
                  <c:v>0.9414500637575931</c:v>
                </c:pt>
                <c:pt idx="318">
                  <c:v>0.94119250615039785</c:v>
                </c:pt>
                <c:pt idx="319">
                  <c:v>0.936278079144651</c:v>
                </c:pt>
                <c:pt idx="320">
                  <c:v>0.93561611699406066</c:v>
                </c:pt>
                <c:pt idx="321">
                  <c:v>0.93450283733673967</c:v>
                </c:pt>
                <c:pt idx="322">
                  <c:v>0.93053859616195922</c:v>
                </c:pt>
                <c:pt idx="323">
                  <c:v>0.92735854415181007</c:v>
                </c:pt>
                <c:pt idx="324">
                  <c:v>0.92634032318783266</c:v>
                </c:pt>
                <c:pt idx="325">
                  <c:v>0.92618809945875369</c:v>
                </c:pt>
                <c:pt idx="326">
                  <c:v>0.9249201203687154</c:v>
                </c:pt>
                <c:pt idx="327">
                  <c:v>0.9223266615520207</c:v>
                </c:pt>
                <c:pt idx="328">
                  <c:v>0.9215877473717895</c:v>
                </c:pt>
                <c:pt idx="329">
                  <c:v>0.91996770600457944</c:v>
                </c:pt>
                <c:pt idx="330">
                  <c:v>0.91227717897877558</c:v>
                </c:pt>
                <c:pt idx="331">
                  <c:v>0.91128029034090585</c:v>
                </c:pt>
                <c:pt idx="332">
                  <c:v>0.91039714657954196</c:v>
                </c:pt>
                <c:pt idx="333">
                  <c:v>0.90658976354534471</c:v>
                </c:pt>
                <c:pt idx="334">
                  <c:v>0.9063354173791065</c:v>
                </c:pt>
                <c:pt idx="335">
                  <c:v>0.90477775485239242</c:v>
                </c:pt>
                <c:pt idx="336">
                  <c:v>0.90469896610692069</c:v>
                </c:pt>
                <c:pt idx="337">
                  <c:v>0.90375630207958901</c:v>
                </c:pt>
                <c:pt idx="338">
                  <c:v>0.90206741748022523</c:v>
                </c:pt>
                <c:pt idx="339">
                  <c:v>0.90089706231643851</c:v>
                </c:pt>
                <c:pt idx="340">
                  <c:v>0.89626832601035933</c:v>
                </c:pt>
                <c:pt idx="341">
                  <c:v>0.89580208730082189</c:v>
                </c:pt>
                <c:pt idx="342">
                  <c:v>0.8954770492207893</c:v>
                </c:pt>
                <c:pt idx="343">
                  <c:v>0.89308505506001723</c:v>
                </c:pt>
                <c:pt idx="344">
                  <c:v>0.89091986292078695</c:v>
                </c:pt>
                <c:pt idx="345">
                  <c:v>0.88840477681801799</c:v>
                </c:pt>
                <c:pt idx="346">
                  <c:v>0.88780815096111088</c:v>
                </c:pt>
                <c:pt idx="347">
                  <c:v>0.88651691892399231</c:v>
                </c:pt>
                <c:pt idx="348">
                  <c:v>0.88542218225575819</c:v>
                </c:pt>
                <c:pt idx="349">
                  <c:v>0.8826992374685465</c:v>
                </c:pt>
                <c:pt idx="350">
                  <c:v>0.88254759609965849</c:v>
                </c:pt>
                <c:pt idx="351">
                  <c:v>0.88210599866486727</c:v>
                </c:pt>
                <c:pt idx="352">
                  <c:v>0.87631508887571119</c:v>
                </c:pt>
                <c:pt idx="353">
                  <c:v>0.87598320892535098</c:v>
                </c:pt>
                <c:pt idx="354">
                  <c:v>0.87597224006696328</c:v>
                </c:pt>
                <c:pt idx="355">
                  <c:v>0.8727518912280634</c:v>
                </c:pt>
                <c:pt idx="356">
                  <c:v>0.87165977754283008</c:v>
                </c:pt>
                <c:pt idx="357">
                  <c:v>0.86992693237905849</c:v>
                </c:pt>
                <c:pt idx="358">
                  <c:v>0.8695803646777811</c:v>
                </c:pt>
                <c:pt idx="359">
                  <c:v>0.86847693120742631</c:v>
                </c:pt>
                <c:pt idx="360">
                  <c:v>0.86698643524193741</c:v>
                </c:pt>
                <c:pt idx="361">
                  <c:v>0.86573830978454103</c:v>
                </c:pt>
                <c:pt idx="362">
                  <c:v>0.86394560471290616</c:v>
                </c:pt>
                <c:pt idx="363">
                  <c:v>0.86391691750465605</c:v>
                </c:pt>
                <c:pt idx="364">
                  <c:v>0.8635544381517295</c:v>
                </c:pt>
                <c:pt idx="365">
                  <c:v>0.86210220807134275</c:v>
                </c:pt>
                <c:pt idx="366">
                  <c:v>0.86040361471175053</c:v>
                </c:pt>
                <c:pt idx="367">
                  <c:v>0.85935927929202327</c:v>
                </c:pt>
                <c:pt idx="368">
                  <c:v>0.85794922634931192</c:v>
                </c:pt>
                <c:pt idx="369">
                  <c:v>0.85748085807783458</c:v>
                </c:pt>
                <c:pt idx="370">
                  <c:v>0.85484002305342277</c:v>
                </c:pt>
                <c:pt idx="371">
                  <c:v>0.85358881079179183</c:v>
                </c:pt>
                <c:pt idx="372">
                  <c:v>0.85202290504366751</c:v>
                </c:pt>
                <c:pt idx="373">
                  <c:v>0.85062839147469693</c:v>
                </c:pt>
                <c:pt idx="374">
                  <c:v>0.84613754688616682</c:v>
                </c:pt>
                <c:pt idx="375">
                  <c:v>0.84508776122090634</c:v>
                </c:pt>
                <c:pt idx="376">
                  <c:v>0.84224787793699418</c:v>
                </c:pt>
                <c:pt idx="377">
                  <c:v>0.8422252244753029</c:v>
                </c:pt>
                <c:pt idx="378">
                  <c:v>0.84029284681351279</c:v>
                </c:pt>
                <c:pt idx="379">
                  <c:v>0.83733414092283198</c:v>
                </c:pt>
                <c:pt idx="380">
                  <c:v>0.83618998387546117</c:v>
                </c:pt>
                <c:pt idx="381">
                  <c:v>0.83538531513959868</c:v>
                </c:pt>
                <c:pt idx="382">
                  <c:v>0.83448851993760531</c:v>
                </c:pt>
                <c:pt idx="383">
                  <c:v>0.83411567218012639</c:v>
                </c:pt>
                <c:pt idx="384">
                  <c:v>0.83013663897295886</c:v>
                </c:pt>
                <c:pt idx="385">
                  <c:v>0.82938945673623499</c:v>
                </c:pt>
                <c:pt idx="386">
                  <c:v>0.8287242866414074</c:v>
                </c:pt>
                <c:pt idx="387">
                  <c:v>0.82744588824945575</c:v>
                </c:pt>
                <c:pt idx="388">
                  <c:v>0.82566230087247838</c:v>
                </c:pt>
                <c:pt idx="389">
                  <c:v>0.82299986984323059</c:v>
                </c:pt>
                <c:pt idx="390">
                  <c:v>0.82293967095481113</c:v>
                </c:pt>
                <c:pt idx="391">
                  <c:v>0.82051058450539438</c:v>
                </c:pt>
                <c:pt idx="392">
                  <c:v>0.81821714252679756</c:v>
                </c:pt>
                <c:pt idx="393">
                  <c:v>0.81731499448573341</c:v>
                </c:pt>
                <c:pt idx="394">
                  <c:v>0.8171753546730175</c:v>
                </c:pt>
                <c:pt idx="395">
                  <c:v>0.81410646625568317</c:v>
                </c:pt>
                <c:pt idx="396">
                  <c:v>0.81166938743171813</c:v>
                </c:pt>
                <c:pt idx="397">
                  <c:v>0.80967870032683775</c:v>
                </c:pt>
                <c:pt idx="398">
                  <c:v>0.80624528477831992</c:v>
                </c:pt>
                <c:pt idx="399">
                  <c:v>0.80606277743437404</c:v>
                </c:pt>
                <c:pt idx="400">
                  <c:v>0.80554669531231871</c:v>
                </c:pt>
                <c:pt idx="401">
                  <c:v>0.80403515591071129</c:v>
                </c:pt>
                <c:pt idx="402">
                  <c:v>0.80092870660166748</c:v>
                </c:pt>
                <c:pt idx="403">
                  <c:v>0.80049489512120309</c:v>
                </c:pt>
                <c:pt idx="404">
                  <c:v>0.80035841999687807</c:v>
                </c:pt>
                <c:pt idx="405">
                  <c:v>0.80025477113037435</c:v>
                </c:pt>
                <c:pt idx="406">
                  <c:v>0.80007146334107371</c:v>
                </c:pt>
                <c:pt idx="407">
                  <c:v>0.79970226397272448</c:v>
                </c:pt>
                <c:pt idx="408">
                  <c:v>0.79885270667034047</c:v>
                </c:pt>
                <c:pt idx="409">
                  <c:v>0.79214883391588953</c:v>
                </c:pt>
                <c:pt idx="410">
                  <c:v>0.7874874305801981</c:v>
                </c:pt>
                <c:pt idx="411">
                  <c:v>0.78528059201223999</c:v>
                </c:pt>
                <c:pt idx="412">
                  <c:v>0.78521309526083327</c:v>
                </c:pt>
                <c:pt idx="413">
                  <c:v>0.78419669817544757</c:v>
                </c:pt>
                <c:pt idx="414">
                  <c:v>0.7820728209561163</c:v>
                </c:pt>
                <c:pt idx="415">
                  <c:v>0.78053914862007334</c:v>
                </c:pt>
                <c:pt idx="416">
                  <c:v>0.7789616168588116</c:v>
                </c:pt>
                <c:pt idx="417">
                  <c:v>0.77884096754301924</c:v>
                </c:pt>
                <c:pt idx="418">
                  <c:v>0.77500582134357876</c:v>
                </c:pt>
                <c:pt idx="419">
                  <c:v>0.77310981317551297</c:v>
                </c:pt>
                <c:pt idx="420">
                  <c:v>0.77214782418910333</c:v>
                </c:pt>
                <c:pt idx="421">
                  <c:v>0.77189943176572817</c:v>
                </c:pt>
                <c:pt idx="422">
                  <c:v>0.76964422075122885</c:v>
                </c:pt>
                <c:pt idx="423">
                  <c:v>0.76894180520059241</c:v>
                </c:pt>
                <c:pt idx="424">
                  <c:v>0.76876570449707526</c:v>
                </c:pt>
                <c:pt idx="425">
                  <c:v>0.76501573293991054</c:v>
                </c:pt>
                <c:pt idx="426">
                  <c:v>0.76353517612045374</c:v>
                </c:pt>
                <c:pt idx="427">
                  <c:v>0.76329333378189024</c:v>
                </c:pt>
                <c:pt idx="428">
                  <c:v>0.75829016609887612</c:v>
                </c:pt>
                <c:pt idx="429">
                  <c:v>0.7582774524943483</c:v>
                </c:pt>
                <c:pt idx="430">
                  <c:v>0.75799124306719112</c:v>
                </c:pt>
                <c:pt idx="431">
                  <c:v>0.755832546519425</c:v>
                </c:pt>
                <c:pt idx="432">
                  <c:v>0.75367966680495624</c:v>
                </c:pt>
                <c:pt idx="433">
                  <c:v>0.75274999656345698</c:v>
                </c:pt>
                <c:pt idx="434">
                  <c:v>0.74913780132227492</c:v>
                </c:pt>
                <c:pt idx="435">
                  <c:v>0.74830408727466502</c:v>
                </c:pt>
                <c:pt idx="436">
                  <c:v>0.74754938190787479</c:v>
                </c:pt>
                <c:pt idx="437">
                  <c:v>0.7447043350007434</c:v>
                </c:pt>
                <c:pt idx="438">
                  <c:v>0.74324277884844592</c:v>
                </c:pt>
                <c:pt idx="439">
                  <c:v>0.74238550003564641</c:v>
                </c:pt>
                <c:pt idx="440">
                  <c:v>0.73831912103558484</c:v>
                </c:pt>
                <c:pt idx="441">
                  <c:v>0.73725743569682678</c:v>
                </c:pt>
                <c:pt idx="442">
                  <c:v>0.73616629402073386</c:v>
                </c:pt>
                <c:pt idx="443">
                  <c:v>0.7321648205425102</c:v>
                </c:pt>
                <c:pt idx="444">
                  <c:v>0.73183681654628263</c:v>
                </c:pt>
                <c:pt idx="445">
                  <c:v>0.72989281125092909</c:v>
                </c:pt>
                <c:pt idx="446">
                  <c:v>0.72710738759712845</c:v>
                </c:pt>
                <c:pt idx="447">
                  <c:v>0.72384376640597559</c:v>
                </c:pt>
                <c:pt idx="448">
                  <c:v>0.72246114215817492</c:v>
                </c:pt>
                <c:pt idx="449">
                  <c:v>0.72222473362331252</c:v>
                </c:pt>
                <c:pt idx="450">
                  <c:v>0.72208488979721919</c:v>
                </c:pt>
                <c:pt idx="451">
                  <c:v>0.71906620744060801</c:v>
                </c:pt>
                <c:pt idx="452">
                  <c:v>0.71864168939526418</c:v>
                </c:pt>
                <c:pt idx="453">
                  <c:v>0.71709708508910985</c:v>
                </c:pt>
                <c:pt idx="454">
                  <c:v>0.71550245096245924</c:v>
                </c:pt>
                <c:pt idx="455">
                  <c:v>0.71520634353620327</c:v>
                </c:pt>
                <c:pt idx="456">
                  <c:v>0.7121437336950065</c:v>
                </c:pt>
                <c:pt idx="457">
                  <c:v>0.711441065697477</c:v>
                </c:pt>
                <c:pt idx="458">
                  <c:v>0.70722459760378575</c:v>
                </c:pt>
                <c:pt idx="459">
                  <c:v>0.70233944046857111</c:v>
                </c:pt>
                <c:pt idx="460">
                  <c:v>0.70184922043748288</c:v>
                </c:pt>
                <c:pt idx="461">
                  <c:v>0.69985143563141294</c:v>
                </c:pt>
                <c:pt idx="462">
                  <c:v>0.69950465784306293</c:v>
                </c:pt>
                <c:pt idx="463">
                  <c:v>0.69748802757874373</c:v>
                </c:pt>
                <c:pt idx="464">
                  <c:v>0.6970960292101237</c:v>
                </c:pt>
                <c:pt idx="465">
                  <c:v>0.69267012584562304</c:v>
                </c:pt>
                <c:pt idx="466">
                  <c:v>0.69253907567695372</c:v>
                </c:pt>
                <c:pt idx="467">
                  <c:v>0.68843753082404979</c:v>
                </c:pt>
                <c:pt idx="468">
                  <c:v>0.68827485739687788</c:v>
                </c:pt>
                <c:pt idx="469">
                  <c:v>0.68736526529894237</c:v>
                </c:pt>
                <c:pt idx="470">
                  <c:v>0.68489569776559422</c:v>
                </c:pt>
                <c:pt idx="471">
                  <c:v>0.68254596945566615</c:v>
                </c:pt>
                <c:pt idx="472">
                  <c:v>0.68214683174357649</c:v>
                </c:pt>
                <c:pt idx="473">
                  <c:v>0.68103814875809809</c:v>
                </c:pt>
                <c:pt idx="474">
                  <c:v>0.68091986770177093</c:v>
                </c:pt>
                <c:pt idx="475">
                  <c:v>0.67781824181558181</c:v>
                </c:pt>
                <c:pt idx="476">
                  <c:v>0.67313382555824053</c:v>
                </c:pt>
                <c:pt idx="477">
                  <c:v>0.66850986117124267</c:v>
                </c:pt>
                <c:pt idx="478">
                  <c:v>0.6684837148047208</c:v>
                </c:pt>
                <c:pt idx="479">
                  <c:v>0.66458949978189497</c:v>
                </c:pt>
                <c:pt idx="480">
                  <c:v>0.6638660808245157</c:v>
                </c:pt>
                <c:pt idx="481">
                  <c:v>0.66261408480558714</c:v>
                </c:pt>
                <c:pt idx="482">
                  <c:v>0.66260214869222511</c:v>
                </c:pt>
                <c:pt idx="483">
                  <c:v>0.66177281260230592</c:v>
                </c:pt>
                <c:pt idx="484">
                  <c:v>0.65928040827672008</c:v>
                </c:pt>
                <c:pt idx="485">
                  <c:v>0.65472642318543839</c:v>
                </c:pt>
                <c:pt idx="486">
                  <c:v>0.6524648302555921</c:v>
                </c:pt>
                <c:pt idx="487">
                  <c:v>0.65194626485890272</c:v>
                </c:pt>
                <c:pt idx="488">
                  <c:v>0.65020389694297032</c:v>
                </c:pt>
                <c:pt idx="489">
                  <c:v>0.64979374486809605</c:v>
                </c:pt>
                <c:pt idx="490">
                  <c:v>0.64571261046897876</c:v>
                </c:pt>
                <c:pt idx="491">
                  <c:v>0.64459685219354579</c:v>
                </c:pt>
                <c:pt idx="492">
                  <c:v>0.64387225042920371</c:v>
                </c:pt>
                <c:pt idx="493">
                  <c:v>0.64219369238431723</c:v>
                </c:pt>
                <c:pt idx="494">
                  <c:v>0.64125234764952976</c:v>
                </c:pt>
                <c:pt idx="495">
                  <c:v>0.63682289412915449</c:v>
                </c:pt>
                <c:pt idx="496">
                  <c:v>0.63665956963237991</c:v>
                </c:pt>
                <c:pt idx="497">
                  <c:v>0.63372945755260079</c:v>
                </c:pt>
                <c:pt idx="498">
                  <c:v>0.63242403708161354</c:v>
                </c:pt>
                <c:pt idx="499">
                  <c:v>0.63220417003485119</c:v>
                </c:pt>
                <c:pt idx="500">
                  <c:v>0.62951027845397423</c:v>
                </c:pt>
                <c:pt idx="501">
                  <c:v>0.62805556515964478</c:v>
                </c:pt>
                <c:pt idx="502">
                  <c:v>0.62666985902845806</c:v>
                </c:pt>
                <c:pt idx="503">
                  <c:v>0.62603313944605266</c:v>
                </c:pt>
                <c:pt idx="504">
                  <c:v>0.62517688122117232</c:v>
                </c:pt>
                <c:pt idx="505">
                  <c:v>0.62371726847749132</c:v>
                </c:pt>
                <c:pt idx="506">
                  <c:v>0.62098264131590486</c:v>
                </c:pt>
                <c:pt idx="507">
                  <c:v>0.62090281328967967</c:v>
                </c:pt>
                <c:pt idx="508">
                  <c:v>0.61940893859948032</c:v>
                </c:pt>
                <c:pt idx="509">
                  <c:v>0.61875264408982122</c:v>
                </c:pt>
                <c:pt idx="510">
                  <c:v>0.61380835387430466</c:v>
                </c:pt>
                <c:pt idx="511">
                  <c:v>0.61261801247132253</c:v>
                </c:pt>
                <c:pt idx="512">
                  <c:v>0.61166358893550055</c:v>
                </c:pt>
                <c:pt idx="513">
                  <c:v>0.60971694159394862</c:v>
                </c:pt>
                <c:pt idx="514">
                  <c:v>0.60891633826908464</c:v>
                </c:pt>
                <c:pt idx="515">
                  <c:v>0.60676112811685612</c:v>
                </c:pt>
                <c:pt idx="516">
                  <c:v>0.60563774421293259</c:v>
                </c:pt>
                <c:pt idx="517">
                  <c:v>0.60506048257094325</c:v>
                </c:pt>
                <c:pt idx="518">
                  <c:v>0.60307915690417935</c:v>
                </c:pt>
                <c:pt idx="519">
                  <c:v>0.60302973207903265</c:v>
                </c:pt>
                <c:pt idx="520">
                  <c:v>0.59932054818103464</c:v>
                </c:pt>
                <c:pt idx="521">
                  <c:v>0.5988925461060679</c:v>
                </c:pt>
                <c:pt idx="522">
                  <c:v>0.59841171316354613</c:v>
                </c:pt>
                <c:pt idx="523">
                  <c:v>0.59479064520705438</c:v>
                </c:pt>
                <c:pt idx="524">
                  <c:v>0.59419543906234817</c:v>
                </c:pt>
                <c:pt idx="525">
                  <c:v>0.59333749348593079</c:v>
                </c:pt>
                <c:pt idx="526">
                  <c:v>0.59069144116662253</c:v>
                </c:pt>
                <c:pt idx="527">
                  <c:v>0.5906108089744776</c:v>
                </c:pt>
                <c:pt idx="528">
                  <c:v>0.59042965078180754</c:v>
                </c:pt>
                <c:pt idx="529">
                  <c:v>0.59007590432930657</c:v>
                </c:pt>
                <c:pt idx="530">
                  <c:v>0.59006127675311104</c:v>
                </c:pt>
                <c:pt idx="531">
                  <c:v>0.59005803842011906</c:v>
                </c:pt>
                <c:pt idx="532">
                  <c:v>0.58896759705273893</c:v>
                </c:pt>
                <c:pt idx="533">
                  <c:v>0.58651812387491398</c:v>
                </c:pt>
                <c:pt idx="534">
                  <c:v>0.5859971867956314</c:v>
                </c:pt>
                <c:pt idx="535">
                  <c:v>0.58566182015242729</c:v>
                </c:pt>
                <c:pt idx="536">
                  <c:v>0.5824643635988469</c:v>
                </c:pt>
                <c:pt idx="537">
                  <c:v>0.58194890295773627</c:v>
                </c:pt>
                <c:pt idx="538">
                  <c:v>0.57945105248219475</c:v>
                </c:pt>
                <c:pt idx="539">
                  <c:v>0.57887865094880075</c:v>
                </c:pt>
                <c:pt idx="540">
                  <c:v>0.5786161718799302</c:v>
                </c:pt>
                <c:pt idx="541">
                  <c:v>0.57844055256753313</c:v>
                </c:pt>
                <c:pt idx="542">
                  <c:v>0.57444489214134498</c:v>
                </c:pt>
                <c:pt idx="543">
                  <c:v>0.57326512026443466</c:v>
                </c:pt>
                <c:pt idx="544">
                  <c:v>0.57145907789089667</c:v>
                </c:pt>
                <c:pt idx="545">
                  <c:v>0.57047689686240399</c:v>
                </c:pt>
                <c:pt idx="546">
                  <c:v>0.56848288158242299</c:v>
                </c:pt>
                <c:pt idx="547">
                  <c:v>0.56653632243142393</c:v>
                </c:pt>
                <c:pt idx="548">
                  <c:v>0.56262296971232229</c:v>
                </c:pt>
                <c:pt idx="549">
                  <c:v>0.56156485683420487</c:v>
                </c:pt>
                <c:pt idx="550">
                  <c:v>0.56091376275212168</c:v>
                </c:pt>
                <c:pt idx="551">
                  <c:v>0.55933708647044467</c:v>
                </c:pt>
                <c:pt idx="552">
                  <c:v>0.55921751530995811</c:v>
                </c:pt>
                <c:pt idx="553">
                  <c:v>0.55873664889280505</c:v>
                </c:pt>
                <c:pt idx="554">
                  <c:v>0.55545681733790053</c:v>
                </c:pt>
                <c:pt idx="555">
                  <c:v>0.55487717292481165</c:v>
                </c:pt>
                <c:pt idx="556">
                  <c:v>0.55414871462730708</c:v>
                </c:pt>
                <c:pt idx="557">
                  <c:v>0.55403728423552945</c:v>
                </c:pt>
                <c:pt idx="558">
                  <c:v>0.5510443563179741</c:v>
                </c:pt>
                <c:pt idx="559">
                  <c:v>0.55097185056072628</c:v>
                </c:pt>
                <c:pt idx="560">
                  <c:v>0.54723801491176816</c:v>
                </c:pt>
                <c:pt idx="561">
                  <c:v>0.54492065614150287</c:v>
                </c:pt>
                <c:pt idx="562">
                  <c:v>0.5437488659156019</c:v>
                </c:pt>
                <c:pt idx="563">
                  <c:v>0.5434579658266383</c:v>
                </c:pt>
                <c:pt idx="564">
                  <c:v>0.53970402744789359</c:v>
                </c:pt>
                <c:pt idx="565">
                  <c:v>0.53965520599468231</c:v>
                </c:pt>
                <c:pt idx="566">
                  <c:v>0.53678547331795823</c:v>
                </c:pt>
                <c:pt idx="567">
                  <c:v>0.53597601941564377</c:v>
                </c:pt>
                <c:pt idx="568">
                  <c:v>0.5328931496758329</c:v>
                </c:pt>
                <c:pt idx="569">
                  <c:v>0.53261739794802554</c:v>
                </c:pt>
                <c:pt idx="570">
                  <c:v>0.5280010470583697</c:v>
                </c:pt>
                <c:pt idx="571">
                  <c:v>0.52760239313504553</c:v>
                </c:pt>
                <c:pt idx="572">
                  <c:v>0.52643468059025089</c:v>
                </c:pt>
                <c:pt idx="573">
                  <c:v>0.52584046467094148</c:v>
                </c:pt>
                <c:pt idx="574">
                  <c:v>0.52197415630428723</c:v>
                </c:pt>
                <c:pt idx="575">
                  <c:v>0.52187829045782508</c:v>
                </c:pt>
                <c:pt idx="576">
                  <c:v>0.51905882049427654</c:v>
                </c:pt>
                <c:pt idx="577">
                  <c:v>0.51782082549562813</c:v>
                </c:pt>
                <c:pt idx="578">
                  <c:v>0.51557857361014103</c:v>
                </c:pt>
                <c:pt idx="579">
                  <c:v>0.51519900543448738</c:v>
                </c:pt>
                <c:pt idx="580">
                  <c:v>0.51416123331872965</c:v>
                </c:pt>
                <c:pt idx="581">
                  <c:v>0.513992811133275</c:v>
                </c:pt>
                <c:pt idx="582">
                  <c:v>0.51312170389740097</c:v>
                </c:pt>
                <c:pt idx="583">
                  <c:v>0.51183835660970445</c:v>
                </c:pt>
                <c:pt idx="584">
                  <c:v>0.51059453522705545</c:v>
                </c:pt>
                <c:pt idx="585">
                  <c:v>0.51048528468115451</c:v>
                </c:pt>
                <c:pt idx="586">
                  <c:v>0.50706483561312454</c:v>
                </c:pt>
                <c:pt idx="587">
                  <c:v>0.50479224214073637</c:v>
                </c:pt>
                <c:pt idx="588">
                  <c:v>0.50356177735118812</c:v>
                </c:pt>
                <c:pt idx="589">
                  <c:v>0.50212730224624003</c:v>
                </c:pt>
                <c:pt idx="590">
                  <c:v>0.50077050570118697</c:v>
                </c:pt>
                <c:pt idx="591">
                  <c:v>0.49903414529680856</c:v>
                </c:pt>
                <c:pt idx="592">
                  <c:v>0.49831786545045431</c:v>
                </c:pt>
                <c:pt idx="593">
                  <c:v>0.49340180507799952</c:v>
                </c:pt>
                <c:pt idx="594">
                  <c:v>0.49328240613728502</c:v>
                </c:pt>
                <c:pt idx="595">
                  <c:v>0.48945371661529624</c:v>
                </c:pt>
                <c:pt idx="596">
                  <c:v>0.48599578337696497</c:v>
                </c:pt>
                <c:pt idx="597">
                  <c:v>0.48481038412226601</c:v>
                </c:pt>
                <c:pt idx="598">
                  <c:v>0.48331185877238048</c:v>
                </c:pt>
                <c:pt idx="599">
                  <c:v>0.47941400587025351</c:v>
                </c:pt>
                <c:pt idx="600">
                  <c:v>0.47600018634175612</c:v>
                </c:pt>
                <c:pt idx="601">
                  <c:v>0.4751792192530937</c:v>
                </c:pt>
                <c:pt idx="602">
                  <c:v>0.47476221348566244</c:v>
                </c:pt>
                <c:pt idx="603">
                  <c:v>0.47269351671667742</c:v>
                </c:pt>
                <c:pt idx="604">
                  <c:v>0.47141524964273801</c:v>
                </c:pt>
                <c:pt idx="605">
                  <c:v>0.4711035422276843</c:v>
                </c:pt>
                <c:pt idx="606">
                  <c:v>0.46199723658873648</c:v>
                </c:pt>
                <c:pt idx="607">
                  <c:v>0.45876288490537109</c:v>
                </c:pt>
                <c:pt idx="608">
                  <c:v>0.45792857024198075</c:v>
                </c:pt>
                <c:pt idx="609">
                  <c:v>0.45699612313876081</c:v>
                </c:pt>
                <c:pt idx="610">
                  <c:v>0.45420556776222032</c:v>
                </c:pt>
                <c:pt idx="611">
                  <c:v>0.45350853965169435</c:v>
                </c:pt>
                <c:pt idx="612">
                  <c:v>0.45031543554051784</c:v>
                </c:pt>
                <c:pt idx="613">
                  <c:v>0.44860802771007269</c:v>
                </c:pt>
                <c:pt idx="614">
                  <c:v>0.44789852872700053</c:v>
                </c:pt>
                <c:pt idx="615">
                  <c:v>0.44719382046689959</c:v>
                </c:pt>
                <c:pt idx="616">
                  <c:v>0.44638602296662933</c:v>
                </c:pt>
                <c:pt idx="617">
                  <c:v>0.44410280527146606</c:v>
                </c:pt>
                <c:pt idx="618">
                  <c:v>0.4429585929109513</c:v>
                </c:pt>
                <c:pt idx="619">
                  <c:v>0.44177068189693575</c:v>
                </c:pt>
                <c:pt idx="620">
                  <c:v>0.44103479348362401</c:v>
                </c:pt>
                <c:pt idx="621">
                  <c:v>0.43798827605850005</c:v>
                </c:pt>
                <c:pt idx="622">
                  <c:v>0.43496285768868659</c:v>
                </c:pt>
                <c:pt idx="623">
                  <c:v>0.43219854693926829</c:v>
                </c:pt>
                <c:pt idx="624">
                  <c:v>0.43195834750584056</c:v>
                </c:pt>
                <c:pt idx="625">
                  <c:v>0.43060823996375974</c:v>
                </c:pt>
                <c:pt idx="626">
                  <c:v>0.4289745928365073</c:v>
                </c:pt>
                <c:pt idx="627">
                  <c:v>0.42690847498036794</c:v>
                </c:pt>
                <c:pt idx="628">
                  <c:v>0.42601144880360209</c:v>
                </c:pt>
                <c:pt idx="629">
                  <c:v>0.42353826369070757</c:v>
                </c:pt>
                <c:pt idx="630">
                  <c:v>0.42306877276331489</c:v>
                </c:pt>
                <c:pt idx="631">
                  <c:v>0.42053564174422259</c:v>
                </c:pt>
                <c:pt idx="632">
                  <c:v>0.42014642328248153</c:v>
                </c:pt>
                <c:pt idx="633">
                  <c:v>0.41830388336665852</c:v>
                </c:pt>
                <c:pt idx="634">
                  <c:v>0.41724425994608344</c:v>
                </c:pt>
                <c:pt idx="635">
                  <c:v>0.41616987382044807</c:v>
                </c:pt>
                <c:pt idx="636">
                  <c:v>0.41485507335127575</c:v>
                </c:pt>
                <c:pt idx="637">
                  <c:v>0.41436214331655091</c:v>
                </c:pt>
                <c:pt idx="638">
                  <c:v>0.4128194009764054</c:v>
                </c:pt>
                <c:pt idx="639">
                  <c:v>0.41246243185972031</c:v>
                </c:pt>
                <c:pt idx="640">
                  <c:v>0.41188719494373321</c:v>
                </c:pt>
                <c:pt idx="641">
                  <c:v>0.41149993492085685</c:v>
                </c:pt>
                <c:pt idx="642">
                  <c:v>0.40902338609928157</c:v>
                </c:pt>
                <c:pt idx="643">
                  <c:v>0.40865749724272882</c:v>
                </c:pt>
                <c:pt idx="644">
                  <c:v>0.40583469371583469</c:v>
                </c:pt>
                <c:pt idx="645">
                  <c:v>0.40303138871718336</c:v>
                </c:pt>
                <c:pt idx="646">
                  <c:v>0.40024744756060165</c:v>
                </c:pt>
                <c:pt idx="647">
                  <c:v>0.40006816904134013</c:v>
                </c:pt>
                <c:pt idx="648">
                  <c:v>0.39748273649026217</c:v>
                </c:pt>
                <c:pt idx="649">
                  <c:v>0.39549483090802817</c:v>
                </c:pt>
                <c:pt idx="650">
                  <c:v>0.39473712267425615</c:v>
                </c:pt>
                <c:pt idx="651">
                  <c:v>0.39470565702661692</c:v>
                </c:pt>
                <c:pt idx="652">
                  <c:v>0.39243206787767365</c:v>
                </c:pt>
                <c:pt idx="653">
                  <c:v>0.39201047419821239</c:v>
                </c:pt>
                <c:pt idx="654">
                  <c:v>0.39146388618754158</c:v>
                </c:pt>
                <c:pt idx="655">
                  <c:v>0.38966084977396592</c:v>
                </c:pt>
                <c:pt idx="656">
                  <c:v>0.38930266005895864</c:v>
                </c:pt>
                <c:pt idx="657">
                  <c:v>0.38695820652829477</c:v>
                </c:pt>
                <c:pt idx="658">
                  <c:v>0.3866135501582274</c:v>
                </c:pt>
                <c:pt idx="659">
                  <c:v>0.38566095544188073</c:v>
                </c:pt>
                <c:pt idx="660">
                  <c:v>0.38428326911099503</c:v>
                </c:pt>
                <c:pt idx="661">
                  <c:v>0.38162846104213577</c:v>
                </c:pt>
                <c:pt idx="662">
                  <c:v>0.38160500201198827</c:v>
                </c:pt>
                <c:pt idx="663">
                  <c:v>0.37899229312942034</c:v>
                </c:pt>
                <c:pt idx="664">
                  <c:v>0.37871457769838107</c:v>
                </c:pt>
                <c:pt idx="665">
                  <c:v>0.37744893134415342</c:v>
                </c:pt>
                <c:pt idx="666">
                  <c:v>0.37637438978088616</c:v>
                </c:pt>
                <c:pt idx="667">
                  <c:v>0.37605207973819532</c:v>
                </c:pt>
                <c:pt idx="668">
                  <c:v>0.37377457970745043</c:v>
                </c:pt>
                <c:pt idx="669">
                  <c:v>0.37344599250073457</c:v>
                </c:pt>
                <c:pt idx="670">
                  <c:v>0.37119272967967509</c:v>
                </c:pt>
                <c:pt idx="671">
                  <c:v>0.37086485757158605</c:v>
                </c:pt>
                <c:pt idx="672">
                  <c:v>0.37048480651223764</c:v>
                </c:pt>
                <c:pt idx="673">
                  <c:v>0.36862871413018222</c:v>
                </c:pt>
                <c:pt idx="674">
                  <c:v>0.36830282258379937</c:v>
                </c:pt>
                <c:pt idx="675">
                  <c:v>0.36608240959148708</c:v>
                </c:pt>
                <c:pt idx="676">
                  <c:v>0.36575871718183972</c:v>
                </c:pt>
                <c:pt idx="677">
                  <c:v>0.36454280335018335</c:v>
                </c:pt>
                <c:pt idx="678">
                  <c:v>0.36355369367428975</c:v>
                </c:pt>
                <c:pt idx="679">
                  <c:v>0.36323222767196955</c:v>
                </c:pt>
                <c:pt idx="680">
                  <c:v>0.36104244487589088</c:v>
                </c:pt>
                <c:pt idx="681">
                  <c:v>0.35854854254040264</c:v>
                </c:pt>
                <c:pt idx="682">
                  <c:v>0.35607186684674519</c:v>
                </c:pt>
                <c:pt idx="683">
                  <c:v>0.35600493849780052</c:v>
                </c:pt>
                <c:pt idx="684">
                  <c:v>0.35361229880175526</c:v>
                </c:pt>
                <c:pt idx="685">
                  <c:v>0.3520236056088441</c:v>
                </c:pt>
                <c:pt idx="686">
                  <c:v>0.35116972023426146</c:v>
                </c:pt>
                <c:pt idx="687">
                  <c:v>0.34874401378936837</c:v>
                </c:pt>
                <c:pt idx="688">
                  <c:v>0.34668477400191444</c:v>
                </c:pt>
                <c:pt idx="689">
                  <c:v>0.34633506292281185</c:v>
                </c:pt>
                <c:pt idx="690">
                  <c:v>0.34394275189535806</c:v>
                </c:pt>
                <c:pt idx="691">
                  <c:v>0.34387526273058977</c:v>
                </c:pt>
                <c:pt idx="692">
                  <c:v>0.34375854637340975</c:v>
                </c:pt>
                <c:pt idx="693">
                  <c:v>0.34156696576724244</c:v>
                </c:pt>
                <c:pt idx="694">
                  <c:v>0.34128686332028241</c:v>
                </c:pt>
                <c:pt idx="695">
                  <c:v>0.33945340339312235</c:v>
                </c:pt>
                <c:pt idx="696">
                  <c:v>0.33920759039264742</c:v>
                </c:pt>
                <c:pt idx="697">
                  <c:v>0.33891165820037061</c:v>
                </c:pt>
                <c:pt idx="698">
                  <c:v>0.33686451241421816</c:v>
                </c:pt>
                <c:pt idx="699">
                  <c:v>0.33656737664846953</c:v>
                </c:pt>
                <c:pt idx="700">
                  <c:v>0.33453761925761627</c:v>
                </c:pt>
                <c:pt idx="701">
                  <c:v>0.33424194220723369</c:v>
                </c:pt>
                <c:pt idx="702">
                  <c:v>0.33394473927158608</c:v>
                </c:pt>
                <c:pt idx="703">
                  <c:v>0.33193305591633676</c:v>
                </c:pt>
                <c:pt idx="704">
                  <c:v>0.33024601584086921</c:v>
                </c:pt>
                <c:pt idx="705">
                  <c:v>0.32964020697282626</c:v>
                </c:pt>
                <c:pt idx="706">
                  <c:v>0.32886036974889205</c:v>
                </c:pt>
                <c:pt idx="707">
                  <c:v>0.32771035395858833</c:v>
                </c:pt>
                <c:pt idx="708">
                  <c:v>0.32736321211091918</c:v>
                </c:pt>
                <c:pt idx="709">
                  <c:v>0.32540016790661552</c:v>
                </c:pt>
                <c:pt idx="710">
                  <c:v>0.32510194856622399</c:v>
                </c:pt>
                <c:pt idx="711">
                  <c:v>0.32322490168895995</c:v>
                </c:pt>
                <c:pt idx="712">
                  <c:v>0.32314395898125425</c:v>
                </c:pt>
                <c:pt idx="713">
                  <c:v>0.32091028557816786</c:v>
                </c:pt>
                <c:pt idx="714">
                  <c:v>0.31869331202436657</c:v>
                </c:pt>
                <c:pt idx="715">
                  <c:v>0.31649188454296262</c:v>
                </c:pt>
                <c:pt idx="716">
                  <c:v>0.31430570590434831</c:v>
                </c:pt>
                <c:pt idx="717">
                  <c:v>0.31251695770971316</c:v>
                </c:pt>
                <c:pt idx="718">
                  <c:v>0.30509014879377844</c:v>
                </c:pt>
                <c:pt idx="719">
                  <c:v>0.30007551025395446</c:v>
                </c:pt>
                <c:pt idx="720">
                  <c:v>0.29747123632746519</c:v>
                </c:pt>
                <c:pt idx="721">
                  <c:v>0.2962658160307628</c:v>
                </c:pt>
                <c:pt idx="722">
                  <c:v>0.29531928307968763</c:v>
                </c:pt>
                <c:pt idx="723">
                  <c:v>0.2932615992300362</c:v>
                </c:pt>
                <c:pt idx="724">
                  <c:v>0.29123264566877222</c:v>
                </c:pt>
                <c:pt idx="725">
                  <c:v>0.2892203610886393</c:v>
                </c:pt>
                <c:pt idx="726">
                  <c:v>0.28722246157475095</c:v>
                </c:pt>
                <c:pt idx="727">
                  <c:v>0.28523845126566771</c:v>
                </c:pt>
                <c:pt idx="728">
                  <c:v>0.28326816173391145</c:v>
                </c:pt>
                <c:pt idx="729">
                  <c:v>0.28131148495089947</c:v>
                </c:pt>
              </c:numCache>
            </c:numRef>
          </c:yVal>
          <c:smooth val="1"/>
          <c:extLst>
            <c:ext xmlns:c16="http://schemas.microsoft.com/office/drawing/2014/chart" uri="{C3380CC4-5D6E-409C-BE32-E72D297353CC}">
              <c16:uniqueId val="{00000001-7E12-5A4C-8D8D-7D37524C5100}"/>
            </c:ext>
          </c:extLst>
        </c:ser>
        <c:ser>
          <c:idx val="2"/>
          <c:order val="2"/>
          <c:tx>
            <c:strRef>
              <c:f>Escenarios!$F$12</c:f>
              <c:strCache>
                <c:ptCount val="1"/>
                <c:pt idx="0">
                  <c:v>Escenario 2</c:v>
                </c:pt>
              </c:strCache>
            </c:strRef>
          </c:tx>
          <c:spPr>
            <a:ln w="12700">
              <a:solidFill>
                <a:schemeClr val="accent6"/>
              </a:solidFill>
            </a:ln>
          </c:spPr>
          <c:marker>
            <c:symbol val="none"/>
          </c:marker>
          <c:xVal>
            <c:numRef>
              <c:f>Gráficos!$Z$6:$Z$735</c:f>
              <c:numCache>
                <c:formatCode>General</c:formatCode>
                <c:ptCount val="730"/>
                <c:pt idx="0">
                  <c:v>7.669972059387499E-2</c:v>
                </c:pt>
                <c:pt idx="1">
                  <c:v>0.21366350736865175</c:v>
                </c:pt>
                <c:pt idx="2">
                  <c:v>0.35062729414342847</c:v>
                </c:pt>
                <c:pt idx="3">
                  <c:v>0.48759108091820519</c:v>
                </c:pt>
                <c:pt idx="4">
                  <c:v>0.62455486769298196</c:v>
                </c:pt>
                <c:pt idx="5">
                  <c:v>0.76151865446775868</c:v>
                </c:pt>
                <c:pt idx="6">
                  <c:v>0.89848244124253551</c:v>
                </c:pt>
                <c:pt idx="7">
                  <c:v>1.035446228017312</c:v>
                </c:pt>
                <c:pt idx="8">
                  <c:v>1.1724100147920891</c:v>
                </c:pt>
                <c:pt idx="9">
                  <c:v>1.3093738015668659</c:v>
                </c:pt>
                <c:pt idx="10">
                  <c:v>1.4463375883416425</c:v>
                </c:pt>
                <c:pt idx="11">
                  <c:v>1.5833013751164193</c:v>
                </c:pt>
                <c:pt idx="12">
                  <c:v>1.7202651618911959</c:v>
                </c:pt>
                <c:pt idx="13">
                  <c:v>1.8572289486659728</c:v>
                </c:pt>
                <c:pt idx="14">
                  <c:v>1.9941927354407494</c:v>
                </c:pt>
                <c:pt idx="15">
                  <c:v>2.1311565222155262</c:v>
                </c:pt>
                <c:pt idx="16">
                  <c:v>2.2681203089903028</c:v>
                </c:pt>
                <c:pt idx="17">
                  <c:v>2.4050840957650794</c:v>
                </c:pt>
                <c:pt idx="18">
                  <c:v>2.542047882539856</c:v>
                </c:pt>
                <c:pt idx="19">
                  <c:v>2.6790116693146331</c:v>
                </c:pt>
                <c:pt idx="20">
                  <c:v>2.8159754560894097</c:v>
                </c:pt>
                <c:pt idx="21">
                  <c:v>2.9529392428641867</c:v>
                </c:pt>
                <c:pt idx="22">
                  <c:v>3.0899030296389633</c:v>
                </c:pt>
                <c:pt idx="23">
                  <c:v>3.22686681641374</c:v>
                </c:pt>
                <c:pt idx="24">
                  <c:v>3.363830603188517</c:v>
                </c:pt>
                <c:pt idx="25">
                  <c:v>3.5007943899632936</c:v>
                </c:pt>
                <c:pt idx="26">
                  <c:v>3.6377581767380698</c:v>
                </c:pt>
                <c:pt idx="27">
                  <c:v>3.7747219635128468</c:v>
                </c:pt>
                <c:pt idx="28">
                  <c:v>3.9116857502876239</c:v>
                </c:pt>
                <c:pt idx="29">
                  <c:v>4.0486495370624009</c:v>
                </c:pt>
                <c:pt idx="30">
                  <c:v>4.1856133238371767</c:v>
                </c:pt>
                <c:pt idx="31">
                  <c:v>4.3225771106119542</c:v>
                </c:pt>
                <c:pt idx="32">
                  <c:v>4.4595408973867308</c:v>
                </c:pt>
                <c:pt idx="33">
                  <c:v>4.5965046841615083</c:v>
                </c:pt>
                <c:pt idx="34">
                  <c:v>4.7334684709362849</c:v>
                </c:pt>
                <c:pt idx="35">
                  <c:v>4.8704322577110615</c:v>
                </c:pt>
                <c:pt idx="36">
                  <c:v>5.0073960444858381</c:v>
                </c:pt>
                <c:pt idx="37">
                  <c:v>5.1443598312606147</c:v>
                </c:pt>
                <c:pt idx="38">
                  <c:v>5.2813236180353922</c:v>
                </c:pt>
                <c:pt idx="39">
                  <c:v>5.4182874048101679</c:v>
                </c:pt>
                <c:pt idx="40">
                  <c:v>5.5552511915849454</c:v>
                </c:pt>
                <c:pt idx="41">
                  <c:v>5.692214978359722</c:v>
                </c:pt>
                <c:pt idx="42">
                  <c:v>5.8291787651344986</c:v>
                </c:pt>
                <c:pt idx="43">
                  <c:v>5.9661425519092752</c:v>
                </c:pt>
                <c:pt idx="44">
                  <c:v>6.1031063386840518</c:v>
                </c:pt>
                <c:pt idx="45">
                  <c:v>6.2400701254588293</c:v>
                </c:pt>
                <c:pt idx="46">
                  <c:v>6.3770339122336051</c:v>
                </c:pt>
                <c:pt idx="47">
                  <c:v>6.5139976990083825</c:v>
                </c:pt>
                <c:pt idx="48">
                  <c:v>6.6509614857831592</c:v>
                </c:pt>
                <c:pt idx="49">
                  <c:v>6.7879252725579358</c:v>
                </c:pt>
                <c:pt idx="50">
                  <c:v>6.9248890593327133</c:v>
                </c:pt>
                <c:pt idx="51">
                  <c:v>7.0618528461074899</c:v>
                </c:pt>
                <c:pt idx="52">
                  <c:v>7.1988166328822656</c:v>
                </c:pt>
                <c:pt idx="53">
                  <c:v>7.3357804196570422</c:v>
                </c:pt>
                <c:pt idx="54">
                  <c:v>7.4727442064318197</c:v>
                </c:pt>
                <c:pt idx="55">
                  <c:v>7.6097079932065963</c:v>
                </c:pt>
                <c:pt idx="56">
                  <c:v>7.7466717799813729</c:v>
                </c:pt>
                <c:pt idx="57">
                  <c:v>7.8836355667561504</c:v>
                </c:pt>
                <c:pt idx="58">
                  <c:v>8.0205993535309279</c:v>
                </c:pt>
                <c:pt idx="59">
                  <c:v>8.1575631403057027</c:v>
                </c:pt>
                <c:pt idx="60">
                  <c:v>8.2945269270804793</c:v>
                </c:pt>
                <c:pt idx="61">
                  <c:v>8.4314907138552559</c:v>
                </c:pt>
                <c:pt idx="62">
                  <c:v>8.5684545006300343</c:v>
                </c:pt>
                <c:pt idx="63">
                  <c:v>8.7054182874048109</c:v>
                </c:pt>
                <c:pt idx="64">
                  <c:v>8.8423820741795875</c:v>
                </c:pt>
                <c:pt idx="65">
                  <c:v>8.9793458609543642</c:v>
                </c:pt>
                <c:pt idx="66">
                  <c:v>9.1163096477291408</c:v>
                </c:pt>
                <c:pt idx="67">
                  <c:v>9.2532734345039174</c:v>
                </c:pt>
                <c:pt idx="68">
                  <c:v>9.390237221278694</c:v>
                </c:pt>
                <c:pt idx="69">
                  <c:v>9.5272010080534706</c:v>
                </c:pt>
                <c:pt idx="70">
                  <c:v>9.6641647948282472</c:v>
                </c:pt>
                <c:pt idx="71">
                  <c:v>9.8011285816030238</c:v>
                </c:pt>
                <c:pt idx="72">
                  <c:v>9.9380923683778022</c:v>
                </c:pt>
                <c:pt idx="73">
                  <c:v>10.075056155152579</c:v>
                </c:pt>
                <c:pt idx="74">
                  <c:v>10.212019941927354</c:v>
                </c:pt>
                <c:pt idx="75">
                  <c:v>10.34898372870213</c:v>
                </c:pt>
                <c:pt idx="76">
                  <c:v>10.485947515476909</c:v>
                </c:pt>
                <c:pt idx="77">
                  <c:v>10.622911302251685</c:v>
                </c:pt>
                <c:pt idx="78">
                  <c:v>10.759875089026462</c:v>
                </c:pt>
                <c:pt idx="79">
                  <c:v>10.896838875801238</c:v>
                </c:pt>
                <c:pt idx="80">
                  <c:v>11.033802662576015</c:v>
                </c:pt>
                <c:pt idx="81">
                  <c:v>11.170766449350792</c:v>
                </c:pt>
                <c:pt idx="82">
                  <c:v>11.307730236125568</c:v>
                </c:pt>
                <c:pt idx="83">
                  <c:v>11.444694022900345</c:v>
                </c:pt>
                <c:pt idx="84">
                  <c:v>11.581657809675121</c:v>
                </c:pt>
                <c:pt idx="85">
                  <c:v>11.7186215964499</c:v>
                </c:pt>
                <c:pt idx="86">
                  <c:v>11.855585383224676</c:v>
                </c:pt>
                <c:pt idx="87">
                  <c:v>11.992549169999453</c:v>
                </c:pt>
                <c:pt idx="88">
                  <c:v>12.129512956774228</c:v>
                </c:pt>
                <c:pt idx="89">
                  <c:v>12.266476743549006</c:v>
                </c:pt>
                <c:pt idx="90">
                  <c:v>12.403440530323783</c:v>
                </c:pt>
                <c:pt idx="91">
                  <c:v>12.540404317098561</c:v>
                </c:pt>
                <c:pt idx="92">
                  <c:v>12.677368103873334</c:v>
                </c:pt>
                <c:pt idx="93">
                  <c:v>12.814331890648113</c:v>
                </c:pt>
                <c:pt idx="94">
                  <c:v>12.951295677422889</c:v>
                </c:pt>
                <c:pt idx="95">
                  <c:v>13.088259464197666</c:v>
                </c:pt>
                <c:pt idx="96">
                  <c:v>13.225223250972443</c:v>
                </c:pt>
                <c:pt idx="97">
                  <c:v>13.362187037747219</c:v>
                </c:pt>
                <c:pt idx="98">
                  <c:v>13.499150824521996</c:v>
                </c:pt>
                <c:pt idx="99">
                  <c:v>13.636114611296774</c:v>
                </c:pt>
                <c:pt idx="100">
                  <c:v>13.773078398071551</c:v>
                </c:pt>
                <c:pt idx="101">
                  <c:v>13.910042184846327</c:v>
                </c:pt>
                <c:pt idx="102">
                  <c:v>14.047005971621104</c:v>
                </c:pt>
                <c:pt idx="103">
                  <c:v>14.183969758395881</c:v>
                </c:pt>
                <c:pt idx="104">
                  <c:v>14.320933545170659</c:v>
                </c:pt>
                <c:pt idx="105">
                  <c:v>14.457897331945436</c:v>
                </c:pt>
                <c:pt idx="106">
                  <c:v>14.594861118720209</c:v>
                </c:pt>
                <c:pt idx="107">
                  <c:v>14.731824905494987</c:v>
                </c:pt>
                <c:pt idx="108">
                  <c:v>14.868788692269764</c:v>
                </c:pt>
                <c:pt idx="109">
                  <c:v>15.00575247904454</c:v>
                </c:pt>
                <c:pt idx="110">
                  <c:v>15.142716265819317</c:v>
                </c:pt>
                <c:pt idx="111">
                  <c:v>15.279680052594093</c:v>
                </c:pt>
                <c:pt idx="112">
                  <c:v>15.41664383936887</c:v>
                </c:pt>
                <c:pt idx="113">
                  <c:v>15.553607626143648</c:v>
                </c:pt>
                <c:pt idx="114">
                  <c:v>15.690571412918425</c:v>
                </c:pt>
                <c:pt idx="115">
                  <c:v>15.827535199693202</c:v>
                </c:pt>
                <c:pt idx="116">
                  <c:v>15.964498986467978</c:v>
                </c:pt>
                <c:pt idx="117">
                  <c:v>16.101462773242755</c:v>
                </c:pt>
                <c:pt idx="118">
                  <c:v>16.238426560017533</c:v>
                </c:pt>
                <c:pt idx="119">
                  <c:v>16.375390346792308</c:v>
                </c:pt>
                <c:pt idx="120">
                  <c:v>16.512354133567083</c:v>
                </c:pt>
                <c:pt idx="121">
                  <c:v>16.649317920341861</c:v>
                </c:pt>
                <c:pt idx="122">
                  <c:v>16.786281707116636</c:v>
                </c:pt>
                <c:pt idx="123">
                  <c:v>16.923245493891415</c:v>
                </c:pt>
                <c:pt idx="124">
                  <c:v>17.060209280666193</c:v>
                </c:pt>
                <c:pt idx="125">
                  <c:v>17.197173067440968</c:v>
                </c:pt>
                <c:pt idx="126">
                  <c:v>17.334136854215746</c:v>
                </c:pt>
                <c:pt idx="127">
                  <c:v>17.471100640990521</c:v>
                </c:pt>
                <c:pt idx="128">
                  <c:v>17.608064427765299</c:v>
                </c:pt>
                <c:pt idx="129">
                  <c:v>17.745028214540078</c:v>
                </c:pt>
                <c:pt idx="130">
                  <c:v>17.881992001314853</c:v>
                </c:pt>
                <c:pt idx="131">
                  <c:v>18.018955788089631</c:v>
                </c:pt>
                <c:pt idx="132">
                  <c:v>18.155919574864406</c:v>
                </c:pt>
                <c:pt idx="133">
                  <c:v>18.292883361639184</c:v>
                </c:pt>
                <c:pt idx="134">
                  <c:v>18.429847148413963</c:v>
                </c:pt>
                <c:pt idx="135">
                  <c:v>18.566810935188734</c:v>
                </c:pt>
                <c:pt idx="136">
                  <c:v>18.703774721963512</c:v>
                </c:pt>
                <c:pt idx="137">
                  <c:v>18.840738508738291</c:v>
                </c:pt>
                <c:pt idx="138">
                  <c:v>18.977702295513065</c:v>
                </c:pt>
                <c:pt idx="139">
                  <c:v>19.114666082287844</c:v>
                </c:pt>
                <c:pt idx="140">
                  <c:v>19.251629869062619</c:v>
                </c:pt>
                <c:pt idx="141">
                  <c:v>19.388593655837397</c:v>
                </c:pt>
                <c:pt idx="142">
                  <c:v>19.525557442612175</c:v>
                </c:pt>
                <c:pt idx="143">
                  <c:v>19.66252122938695</c:v>
                </c:pt>
                <c:pt idx="144">
                  <c:v>19.799485016161729</c:v>
                </c:pt>
                <c:pt idx="145">
                  <c:v>19.936448802936503</c:v>
                </c:pt>
                <c:pt idx="146">
                  <c:v>20.073412589711282</c:v>
                </c:pt>
                <c:pt idx="147">
                  <c:v>20.210376376486057</c:v>
                </c:pt>
                <c:pt idx="148">
                  <c:v>20.347340163260835</c:v>
                </c:pt>
                <c:pt idx="149">
                  <c:v>20.48430395003561</c:v>
                </c:pt>
                <c:pt idx="150">
                  <c:v>20.621267736810385</c:v>
                </c:pt>
                <c:pt idx="151">
                  <c:v>20.758231523585163</c:v>
                </c:pt>
                <c:pt idx="152">
                  <c:v>20.895195310359941</c:v>
                </c:pt>
                <c:pt idx="153">
                  <c:v>21.032159097134716</c:v>
                </c:pt>
                <c:pt idx="154">
                  <c:v>21.169122883909495</c:v>
                </c:pt>
                <c:pt idx="155">
                  <c:v>21.30608667068427</c:v>
                </c:pt>
                <c:pt idx="156">
                  <c:v>21.443050457459048</c:v>
                </c:pt>
                <c:pt idx="157">
                  <c:v>21.580014244233826</c:v>
                </c:pt>
                <c:pt idx="158">
                  <c:v>21.716978031008601</c:v>
                </c:pt>
                <c:pt idx="159">
                  <c:v>21.85394181778338</c:v>
                </c:pt>
                <c:pt idx="160">
                  <c:v>21.990905604558154</c:v>
                </c:pt>
                <c:pt idx="161">
                  <c:v>22.127869391332933</c:v>
                </c:pt>
                <c:pt idx="162">
                  <c:v>22.264833178107711</c:v>
                </c:pt>
                <c:pt idx="163">
                  <c:v>22.401796964882486</c:v>
                </c:pt>
                <c:pt idx="164">
                  <c:v>22.538760751657261</c:v>
                </c:pt>
                <c:pt idx="165">
                  <c:v>22.675724538432039</c:v>
                </c:pt>
                <c:pt idx="166">
                  <c:v>22.812688325206814</c:v>
                </c:pt>
                <c:pt idx="167">
                  <c:v>22.949652111981592</c:v>
                </c:pt>
                <c:pt idx="168">
                  <c:v>23.086615898756367</c:v>
                </c:pt>
                <c:pt idx="169">
                  <c:v>23.223579685531146</c:v>
                </c:pt>
                <c:pt idx="170">
                  <c:v>23.360543472305924</c:v>
                </c:pt>
                <c:pt idx="171">
                  <c:v>23.497507259080699</c:v>
                </c:pt>
                <c:pt idx="172">
                  <c:v>23.634471045855477</c:v>
                </c:pt>
                <c:pt idx="173">
                  <c:v>23.771434832630252</c:v>
                </c:pt>
                <c:pt idx="174">
                  <c:v>23.90839861940503</c:v>
                </c:pt>
                <c:pt idx="175">
                  <c:v>24.045362406179809</c:v>
                </c:pt>
                <c:pt idx="176">
                  <c:v>24.182326192954584</c:v>
                </c:pt>
                <c:pt idx="177">
                  <c:v>24.319289979729362</c:v>
                </c:pt>
                <c:pt idx="178">
                  <c:v>24.456253766504137</c:v>
                </c:pt>
                <c:pt idx="179">
                  <c:v>24.593217553278912</c:v>
                </c:pt>
                <c:pt idx="180">
                  <c:v>24.73018134005369</c:v>
                </c:pt>
                <c:pt idx="181">
                  <c:v>24.867145126828465</c:v>
                </c:pt>
                <c:pt idx="182">
                  <c:v>25.004108913603247</c:v>
                </c:pt>
                <c:pt idx="183">
                  <c:v>25.141072700378018</c:v>
                </c:pt>
                <c:pt idx="184">
                  <c:v>25.2780364871528</c:v>
                </c:pt>
                <c:pt idx="185">
                  <c:v>25.415000273927575</c:v>
                </c:pt>
                <c:pt idx="186">
                  <c:v>25.551964060702346</c:v>
                </c:pt>
                <c:pt idx="187">
                  <c:v>25.688927847477128</c:v>
                </c:pt>
                <c:pt idx="188">
                  <c:v>25.825891634251903</c:v>
                </c:pt>
                <c:pt idx="189">
                  <c:v>25.962855421026681</c:v>
                </c:pt>
                <c:pt idx="190">
                  <c:v>26.099819207801456</c:v>
                </c:pt>
                <c:pt idx="191">
                  <c:v>26.236782994576235</c:v>
                </c:pt>
                <c:pt idx="192">
                  <c:v>26.373746781351009</c:v>
                </c:pt>
                <c:pt idx="193">
                  <c:v>26.510710568125788</c:v>
                </c:pt>
                <c:pt idx="194">
                  <c:v>26.647674354900563</c:v>
                </c:pt>
                <c:pt idx="195">
                  <c:v>26.784638141675345</c:v>
                </c:pt>
                <c:pt idx="196">
                  <c:v>26.921601928450116</c:v>
                </c:pt>
                <c:pt idx="197">
                  <c:v>27.058565715224898</c:v>
                </c:pt>
                <c:pt idx="198">
                  <c:v>27.195529501999673</c:v>
                </c:pt>
                <c:pt idx="199">
                  <c:v>27.332493288774451</c:v>
                </c:pt>
                <c:pt idx="200">
                  <c:v>27.469457075549226</c:v>
                </c:pt>
                <c:pt idx="201">
                  <c:v>27.606420862324001</c:v>
                </c:pt>
                <c:pt idx="202">
                  <c:v>27.743384649098779</c:v>
                </c:pt>
                <c:pt idx="203">
                  <c:v>27.880348435873554</c:v>
                </c:pt>
                <c:pt idx="204">
                  <c:v>28.017312222648332</c:v>
                </c:pt>
                <c:pt idx="205">
                  <c:v>28.154276009423107</c:v>
                </c:pt>
                <c:pt idx="206">
                  <c:v>28.291239796197885</c:v>
                </c:pt>
                <c:pt idx="207">
                  <c:v>28.42820358297266</c:v>
                </c:pt>
                <c:pt idx="208">
                  <c:v>28.565167369747442</c:v>
                </c:pt>
                <c:pt idx="209">
                  <c:v>28.702131156522213</c:v>
                </c:pt>
                <c:pt idx="210">
                  <c:v>28.839094943296995</c:v>
                </c:pt>
                <c:pt idx="211">
                  <c:v>28.97605873007177</c:v>
                </c:pt>
                <c:pt idx="212">
                  <c:v>29.113022516846549</c:v>
                </c:pt>
                <c:pt idx="213">
                  <c:v>29.249986303621323</c:v>
                </c:pt>
                <c:pt idx="214">
                  <c:v>29.386950090396098</c:v>
                </c:pt>
                <c:pt idx="215">
                  <c:v>29.523913877170877</c:v>
                </c:pt>
                <c:pt idx="216">
                  <c:v>29.660877663945652</c:v>
                </c:pt>
                <c:pt idx="217">
                  <c:v>29.79784145072043</c:v>
                </c:pt>
                <c:pt idx="218">
                  <c:v>29.934805237495205</c:v>
                </c:pt>
                <c:pt idx="219">
                  <c:v>30.071769024269983</c:v>
                </c:pt>
                <c:pt idx="220">
                  <c:v>30.208732811044758</c:v>
                </c:pt>
                <c:pt idx="221">
                  <c:v>30.34569659781954</c:v>
                </c:pt>
                <c:pt idx="222">
                  <c:v>30.482660384594311</c:v>
                </c:pt>
                <c:pt idx="223">
                  <c:v>30.619624171369093</c:v>
                </c:pt>
                <c:pt idx="224">
                  <c:v>30.756587958143868</c:v>
                </c:pt>
                <c:pt idx="225">
                  <c:v>30.893551744918646</c:v>
                </c:pt>
                <c:pt idx="226">
                  <c:v>31.030515531693421</c:v>
                </c:pt>
                <c:pt idx="227">
                  <c:v>31.1674793184682</c:v>
                </c:pt>
                <c:pt idx="228">
                  <c:v>31.304443105242974</c:v>
                </c:pt>
                <c:pt idx="229">
                  <c:v>31.441406892017749</c:v>
                </c:pt>
                <c:pt idx="230">
                  <c:v>31.578370678792528</c:v>
                </c:pt>
                <c:pt idx="231">
                  <c:v>31.715334465567302</c:v>
                </c:pt>
                <c:pt idx="232">
                  <c:v>31.852298252342081</c:v>
                </c:pt>
                <c:pt idx="233">
                  <c:v>31.989262039116856</c:v>
                </c:pt>
                <c:pt idx="234">
                  <c:v>32.126225825891638</c:v>
                </c:pt>
                <c:pt idx="235">
                  <c:v>32.263189612666409</c:v>
                </c:pt>
                <c:pt idx="236">
                  <c:v>32.400153399441187</c:v>
                </c:pt>
                <c:pt idx="237">
                  <c:v>32.537117186215966</c:v>
                </c:pt>
                <c:pt idx="238">
                  <c:v>32.674080972990744</c:v>
                </c:pt>
                <c:pt idx="239">
                  <c:v>32.811044759765515</c:v>
                </c:pt>
                <c:pt idx="240">
                  <c:v>32.948008546540294</c:v>
                </c:pt>
                <c:pt idx="241">
                  <c:v>33.084972333315072</c:v>
                </c:pt>
                <c:pt idx="242">
                  <c:v>33.22193612008985</c:v>
                </c:pt>
                <c:pt idx="243">
                  <c:v>33.358899906864622</c:v>
                </c:pt>
                <c:pt idx="244">
                  <c:v>33.4958636936394</c:v>
                </c:pt>
                <c:pt idx="245">
                  <c:v>33.632827480414178</c:v>
                </c:pt>
                <c:pt idx="246">
                  <c:v>33.76979126718895</c:v>
                </c:pt>
                <c:pt idx="247">
                  <c:v>33.906755053963735</c:v>
                </c:pt>
                <c:pt idx="248">
                  <c:v>34.043718840738507</c:v>
                </c:pt>
                <c:pt idx="249">
                  <c:v>34.180682627513285</c:v>
                </c:pt>
                <c:pt idx="250">
                  <c:v>34.317646414288063</c:v>
                </c:pt>
                <c:pt idx="251">
                  <c:v>34.454610201062842</c:v>
                </c:pt>
                <c:pt idx="252">
                  <c:v>34.591573987837613</c:v>
                </c:pt>
                <c:pt idx="253">
                  <c:v>34.728537774612391</c:v>
                </c:pt>
                <c:pt idx="254">
                  <c:v>34.86550156138717</c:v>
                </c:pt>
                <c:pt idx="255">
                  <c:v>35.002465348161948</c:v>
                </c:pt>
                <c:pt idx="256">
                  <c:v>35.139429134936719</c:v>
                </c:pt>
                <c:pt idx="257">
                  <c:v>35.276392921711498</c:v>
                </c:pt>
                <c:pt idx="258">
                  <c:v>35.413356708486276</c:v>
                </c:pt>
                <c:pt idx="259">
                  <c:v>35.550320495261047</c:v>
                </c:pt>
                <c:pt idx="260">
                  <c:v>35.687284282035833</c:v>
                </c:pt>
                <c:pt idx="261">
                  <c:v>35.824248068810604</c:v>
                </c:pt>
                <c:pt idx="262">
                  <c:v>35.961211855585383</c:v>
                </c:pt>
                <c:pt idx="263">
                  <c:v>36.098175642360161</c:v>
                </c:pt>
                <c:pt idx="264">
                  <c:v>36.235139429134939</c:v>
                </c:pt>
                <c:pt idx="265">
                  <c:v>36.372103215909711</c:v>
                </c:pt>
                <c:pt idx="266">
                  <c:v>36.509067002684489</c:v>
                </c:pt>
                <c:pt idx="267">
                  <c:v>36.646030789459267</c:v>
                </c:pt>
                <c:pt idx="268">
                  <c:v>36.782994576234046</c:v>
                </c:pt>
                <c:pt idx="269">
                  <c:v>36.919958363008817</c:v>
                </c:pt>
                <c:pt idx="270">
                  <c:v>37.056922149783603</c:v>
                </c:pt>
                <c:pt idx="271">
                  <c:v>37.193885936558374</c:v>
                </c:pt>
                <c:pt idx="272">
                  <c:v>37.330849723333145</c:v>
                </c:pt>
                <c:pt idx="273">
                  <c:v>37.467813510107931</c:v>
                </c:pt>
                <c:pt idx="274">
                  <c:v>37.604777296882702</c:v>
                </c:pt>
                <c:pt idx="275">
                  <c:v>37.74174108365748</c:v>
                </c:pt>
                <c:pt idx="276">
                  <c:v>37.878704870432259</c:v>
                </c:pt>
                <c:pt idx="277">
                  <c:v>38.015668657207037</c:v>
                </c:pt>
                <c:pt idx="278">
                  <c:v>38.152632443981808</c:v>
                </c:pt>
                <c:pt idx="279">
                  <c:v>38.289596230756587</c:v>
                </c:pt>
                <c:pt idx="280">
                  <c:v>38.426560017531365</c:v>
                </c:pt>
                <c:pt idx="281">
                  <c:v>38.563523804306143</c:v>
                </c:pt>
                <c:pt idx="282">
                  <c:v>38.700487591080915</c:v>
                </c:pt>
                <c:pt idx="283">
                  <c:v>38.8374513778557</c:v>
                </c:pt>
                <c:pt idx="284">
                  <c:v>38.974415164630472</c:v>
                </c:pt>
                <c:pt idx="285">
                  <c:v>39.11137895140525</c:v>
                </c:pt>
                <c:pt idx="286">
                  <c:v>39.248342738180028</c:v>
                </c:pt>
                <c:pt idx="287">
                  <c:v>39.3853065249548</c:v>
                </c:pt>
                <c:pt idx="288">
                  <c:v>39.522270311729578</c:v>
                </c:pt>
                <c:pt idx="289">
                  <c:v>39.659234098504356</c:v>
                </c:pt>
                <c:pt idx="290">
                  <c:v>39.796197885279135</c:v>
                </c:pt>
                <c:pt idx="291">
                  <c:v>39.933161672053906</c:v>
                </c:pt>
                <c:pt idx="292">
                  <c:v>40.070125458828684</c:v>
                </c:pt>
                <c:pt idx="293">
                  <c:v>40.207089245603463</c:v>
                </c:pt>
                <c:pt idx="294">
                  <c:v>40.344053032378241</c:v>
                </c:pt>
                <c:pt idx="295">
                  <c:v>40.481016819153012</c:v>
                </c:pt>
                <c:pt idx="296">
                  <c:v>40.617980605927798</c:v>
                </c:pt>
                <c:pt idx="297">
                  <c:v>40.754944392702569</c:v>
                </c:pt>
                <c:pt idx="298">
                  <c:v>40.891908179477348</c:v>
                </c:pt>
                <c:pt idx="299">
                  <c:v>41.028871966252126</c:v>
                </c:pt>
                <c:pt idx="300">
                  <c:v>41.165835753026897</c:v>
                </c:pt>
                <c:pt idx="301">
                  <c:v>41.302799539801676</c:v>
                </c:pt>
                <c:pt idx="302">
                  <c:v>41.439763326576454</c:v>
                </c:pt>
                <c:pt idx="303">
                  <c:v>41.576727113351232</c:v>
                </c:pt>
                <c:pt idx="304">
                  <c:v>41.713690900126004</c:v>
                </c:pt>
                <c:pt idx="305">
                  <c:v>41.850654686900782</c:v>
                </c:pt>
                <c:pt idx="306">
                  <c:v>41.98761847367556</c:v>
                </c:pt>
                <c:pt idx="307">
                  <c:v>42.124582260450339</c:v>
                </c:pt>
                <c:pt idx="308">
                  <c:v>42.26154604722511</c:v>
                </c:pt>
                <c:pt idx="309">
                  <c:v>42.398509833999896</c:v>
                </c:pt>
                <c:pt idx="310">
                  <c:v>42.535473620774667</c:v>
                </c:pt>
                <c:pt idx="311">
                  <c:v>42.672437407549445</c:v>
                </c:pt>
                <c:pt idx="312">
                  <c:v>42.809401194324224</c:v>
                </c:pt>
                <c:pt idx="313">
                  <c:v>42.946364981099002</c:v>
                </c:pt>
                <c:pt idx="314">
                  <c:v>43.083328767873773</c:v>
                </c:pt>
                <c:pt idx="315">
                  <c:v>43.220292554648552</c:v>
                </c:pt>
                <c:pt idx="316">
                  <c:v>43.35725634142333</c:v>
                </c:pt>
                <c:pt idx="317">
                  <c:v>43.494220128198101</c:v>
                </c:pt>
                <c:pt idx="318">
                  <c:v>43.63118391497288</c:v>
                </c:pt>
                <c:pt idx="319">
                  <c:v>43.768147701747658</c:v>
                </c:pt>
                <c:pt idx="320">
                  <c:v>43.905111488522437</c:v>
                </c:pt>
                <c:pt idx="321">
                  <c:v>44.042075275297208</c:v>
                </c:pt>
                <c:pt idx="322">
                  <c:v>44.179039062071993</c:v>
                </c:pt>
                <c:pt idx="323">
                  <c:v>44.316002848846765</c:v>
                </c:pt>
                <c:pt idx="324">
                  <c:v>44.452966635621543</c:v>
                </c:pt>
                <c:pt idx="325">
                  <c:v>44.589930422396321</c:v>
                </c:pt>
                <c:pt idx="326">
                  <c:v>44.7268942091711</c:v>
                </c:pt>
                <c:pt idx="327">
                  <c:v>44.863857995945871</c:v>
                </c:pt>
                <c:pt idx="328">
                  <c:v>45.000821782720649</c:v>
                </c:pt>
                <c:pt idx="329">
                  <c:v>45.137785569495428</c:v>
                </c:pt>
                <c:pt idx="330">
                  <c:v>45.274749356270199</c:v>
                </c:pt>
                <c:pt idx="331">
                  <c:v>45.411713143044977</c:v>
                </c:pt>
                <c:pt idx="332">
                  <c:v>45.548676929819756</c:v>
                </c:pt>
                <c:pt idx="333">
                  <c:v>45.685640716594534</c:v>
                </c:pt>
                <c:pt idx="334">
                  <c:v>45.822604503369305</c:v>
                </c:pt>
                <c:pt idx="335">
                  <c:v>45.959568290144084</c:v>
                </c:pt>
                <c:pt idx="336">
                  <c:v>46.096532076918862</c:v>
                </c:pt>
                <c:pt idx="337">
                  <c:v>46.233495863693641</c:v>
                </c:pt>
                <c:pt idx="338">
                  <c:v>46.370459650468412</c:v>
                </c:pt>
                <c:pt idx="339">
                  <c:v>46.507423437243197</c:v>
                </c:pt>
                <c:pt idx="340">
                  <c:v>46.644387224017969</c:v>
                </c:pt>
                <c:pt idx="341">
                  <c:v>46.781351010792747</c:v>
                </c:pt>
                <c:pt idx="342">
                  <c:v>46.918314797567525</c:v>
                </c:pt>
                <c:pt idx="343">
                  <c:v>47.055278584342297</c:v>
                </c:pt>
                <c:pt idx="344">
                  <c:v>47.192242371117075</c:v>
                </c:pt>
                <c:pt idx="345">
                  <c:v>47.329206157891853</c:v>
                </c:pt>
                <c:pt idx="346">
                  <c:v>47.466169944666632</c:v>
                </c:pt>
                <c:pt idx="347">
                  <c:v>47.603133731441403</c:v>
                </c:pt>
                <c:pt idx="348">
                  <c:v>47.740097518216182</c:v>
                </c:pt>
                <c:pt idx="349">
                  <c:v>47.87706130499096</c:v>
                </c:pt>
                <c:pt idx="350">
                  <c:v>48.014025091765738</c:v>
                </c:pt>
                <c:pt idx="351">
                  <c:v>48.15098887854051</c:v>
                </c:pt>
                <c:pt idx="352">
                  <c:v>48.287952665315295</c:v>
                </c:pt>
                <c:pt idx="353">
                  <c:v>48.424916452090066</c:v>
                </c:pt>
                <c:pt idx="354">
                  <c:v>48.561880238864845</c:v>
                </c:pt>
                <c:pt idx="355">
                  <c:v>48.698844025639623</c:v>
                </c:pt>
                <c:pt idx="356">
                  <c:v>48.835807812414401</c:v>
                </c:pt>
                <c:pt idx="357">
                  <c:v>48.972771599189173</c:v>
                </c:pt>
                <c:pt idx="358">
                  <c:v>49.109735385963951</c:v>
                </c:pt>
                <c:pt idx="359">
                  <c:v>49.24669917273873</c:v>
                </c:pt>
                <c:pt idx="360">
                  <c:v>49.383662959513501</c:v>
                </c:pt>
                <c:pt idx="361">
                  <c:v>49.520626746288279</c:v>
                </c:pt>
                <c:pt idx="362">
                  <c:v>49.657590533063058</c:v>
                </c:pt>
                <c:pt idx="363">
                  <c:v>49.794554319837836</c:v>
                </c:pt>
                <c:pt idx="364">
                  <c:v>49.931518106612607</c:v>
                </c:pt>
                <c:pt idx="365">
                  <c:v>50.068481893387386</c:v>
                </c:pt>
                <c:pt idx="366">
                  <c:v>50.205445680162164</c:v>
                </c:pt>
                <c:pt idx="367">
                  <c:v>50.342409466936942</c:v>
                </c:pt>
                <c:pt idx="368">
                  <c:v>50.479373253711721</c:v>
                </c:pt>
                <c:pt idx="369">
                  <c:v>50.616337040486492</c:v>
                </c:pt>
                <c:pt idx="370">
                  <c:v>50.75330082726127</c:v>
                </c:pt>
                <c:pt idx="371">
                  <c:v>50.890264614036049</c:v>
                </c:pt>
                <c:pt idx="372">
                  <c:v>51.02722840081082</c:v>
                </c:pt>
                <c:pt idx="373">
                  <c:v>51.164192187585599</c:v>
                </c:pt>
                <c:pt idx="374">
                  <c:v>51.301155974360377</c:v>
                </c:pt>
                <c:pt idx="375">
                  <c:v>51.438119761135162</c:v>
                </c:pt>
                <c:pt idx="376">
                  <c:v>51.575083547909927</c:v>
                </c:pt>
                <c:pt idx="377">
                  <c:v>51.712047334684705</c:v>
                </c:pt>
                <c:pt idx="378">
                  <c:v>51.84901112145949</c:v>
                </c:pt>
                <c:pt idx="379">
                  <c:v>51.985974908234269</c:v>
                </c:pt>
                <c:pt idx="380">
                  <c:v>52.122938695009033</c:v>
                </c:pt>
                <c:pt idx="381">
                  <c:v>52.259902481783818</c:v>
                </c:pt>
                <c:pt idx="382">
                  <c:v>52.396866268558597</c:v>
                </c:pt>
                <c:pt idx="383">
                  <c:v>52.533830055333375</c:v>
                </c:pt>
                <c:pt idx="384">
                  <c:v>52.670793842108147</c:v>
                </c:pt>
                <c:pt idx="385">
                  <c:v>52.807757628882925</c:v>
                </c:pt>
                <c:pt idx="386">
                  <c:v>52.944721415657703</c:v>
                </c:pt>
                <c:pt idx="387">
                  <c:v>53.081685202432475</c:v>
                </c:pt>
                <c:pt idx="388">
                  <c:v>53.218648989207253</c:v>
                </c:pt>
                <c:pt idx="389">
                  <c:v>53.355612775982031</c:v>
                </c:pt>
                <c:pt idx="390">
                  <c:v>53.49257656275681</c:v>
                </c:pt>
                <c:pt idx="391">
                  <c:v>53.629540349531581</c:v>
                </c:pt>
                <c:pt idx="392">
                  <c:v>53.766504136306359</c:v>
                </c:pt>
                <c:pt idx="393">
                  <c:v>53.903467923081138</c:v>
                </c:pt>
                <c:pt idx="394">
                  <c:v>54.040431709855916</c:v>
                </c:pt>
                <c:pt idx="395">
                  <c:v>54.177395496630687</c:v>
                </c:pt>
                <c:pt idx="396">
                  <c:v>54.314359283405466</c:v>
                </c:pt>
                <c:pt idx="397">
                  <c:v>54.451323070180244</c:v>
                </c:pt>
                <c:pt idx="398">
                  <c:v>54.588286856955023</c:v>
                </c:pt>
                <c:pt idx="399">
                  <c:v>54.725250643729794</c:v>
                </c:pt>
                <c:pt idx="400">
                  <c:v>54.862214430504572</c:v>
                </c:pt>
                <c:pt idx="401">
                  <c:v>54.999178217279351</c:v>
                </c:pt>
                <c:pt idx="402">
                  <c:v>55.136142004054122</c:v>
                </c:pt>
                <c:pt idx="403">
                  <c:v>55.2731057908289</c:v>
                </c:pt>
                <c:pt idx="404">
                  <c:v>55.410069577603679</c:v>
                </c:pt>
                <c:pt idx="405">
                  <c:v>55.547033364378464</c:v>
                </c:pt>
                <c:pt idx="406">
                  <c:v>55.683997151153228</c:v>
                </c:pt>
                <c:pt idx="407">
                  <c:v>55.820960937928007</c:v>
                </c:pt>
                <c:pt idx="408">
                  <c:v>55.957924724702792</c:v>
                </c:pt>
                <c:pt idx="409">
                  <c:v>56.094888511477571</c:v>
                </c:pt>
                <c:pt idx="410">
                  <c:v>56.231852298252335</c:v>
                </c:pt>
                <c:pt idx="411">
                  <c:v>56.36881608502712</c:v>
                </c:pt>
                <c:pt idx="412">
                  <c:v>56.505779871801899</c:v>
                </c:pt>
                <c:pt idx="413">
                  <c:v>56.642743658576677</c:v>
                </c:pt>
                <c:pt idx="414">
                  <c:v>56.779707445351448</c:v>
                </c:pt>
                <c:pt idx="415">
                  <c:v>56.916671232126227</c:v>
                </c:pt>
                <c:pt idx="416">
                  <c:v>57.053635018901005</c:v>
                </c:pt>
                <c:pt idx="417">
                  <c:v>57.190598805675776</c:v>
                </c:pt>
                <c:pt idx="418">
                  <c:v>57.327562592450555</c:v>
                </c:pt>
                <c:pt idx="419">
                  <c:v>57.464526379225333</c:v>
                </c:pt>
                <c:pt idx="420">
                  <c:v>57.601490166000112</c:v>
                </c:pt>
                <c:pt idx="421">
                  <c:v>57.738453952774883</c:v>
                </c:pt>
                <c:pt idx="422">
                  <c:v>57.875417739549661</c:v>
                </c:pt>
                <c:pt idx="423">
                  <c:v>58.01238152632444</c:v>
                </c:pt>
                <c:pt idx="424">
                  <c:v>58.149345313099218</c:v>
                </c:pt>
                <c:pt idx="425">
                  <c:v>58.286309099873989</c:v>
                </c:pt>
                <c:pt idx="426">
                  <c:v>58.423272886648768</c:v>
                </c:pt>
                <c:pt idx="427">
                  <c:v>58.560236673423546</c:v>
                </c:pt>
                <c:pt idx="428">
                  <c:v>58.697200460198331</c:v>
                </c:pt>
                <c:pt idx="429">
                  <c:v>58.834164246973096</c:v>
                </c:pt>
                <c:pt idx="430">
                  <c:v>58.971128033747874</c:v>
                </c:pt>
                <c:pt idx="431">
                  <c:v>59.10809182052266</c:v>
                </c:pt>
                <c:pt idx="432">
                  <c:v>59.245055607297424</c:v>
                </c:pt>
                <c:pt idx="433">
                  <c:v>59.382019394072202</c:v>
                </c:pt>
                <c:pt idx="434">
                  <c:v>59.518983180846988</c:v>
                </c:pt>
                <c:pt idx="435">
                  <c:v>59.655946967621766</c:v>
                </c:pt>
                <c:pt idx="436">
                  <c:v>59.79291075439653</c:v>
                </c:pt>
                <c:pt idx="437">
                  <c:v>59.929874541171316</c:v>
                </c:pt>
                <c:pt idx="438">
                  <c:v>60.066838327946094</c:v>
                </c:pt>
                <c:pt idx="439">
                  <c:v>60.203802114720872</c:v>
                </c:pt>
                <c:pt idx="440">
                  <c:v>60.340765901495644</c:v>
                </c:pt>
                <c:pt idx="441">
                  <c:v>60.477729688270422</c:v>
                </c:pt>
                <c:pt idx="442">
                  <c:v>60.6146934750452</c:v>
                </c:pt>
                <c:pt idx="443">
                  <c:v>60.751657261819979</c:v>
                </c:pt>
                <c:pt idx="444">
                  <c:v>60.88862104859475</c:v>
                </c:pt>
                <c:pt idx="445">
                  <c:v>61.025584835369528</c:v>
                </c:pt>
                <c:pt idx="446">
                  <c:v>61.162548622144307</c:v>
                </c:pt>
                <c:pt idx="447">
                  <c:v>61.299512408919078</c:v>
                </c:pt>
                <c:pt idx="448">
                  <c:v>61.436476195693857</c:v>
                </c:pt>
                <c:pt idx="449">
                  <c:v>61.573439982468635</c:v>
                </c:pt>
                <c:pt idx="450">
                  <c:v>61.710403769243413</c:v>
                </c:pt>
                <c:pt idx="451">
                  <c:v>61.847367556018185</c:v>
                </c:pt>
                <c:pt idx="452">
                  <c:v>61.984331342792963</c:v>
                </c:pt>
                <c:pt idx="453">
                  <c:v>62.121295129567741</c:v>
                </c:pt>
                <c:pt idx="454">
                  <c:v>62.258258916342527</c:v>
                </c:pt>
                <c:pt idx="455">
                  <c:v>62.395222703117291</c:v>
                </c:pt>
                <c:pt idx="456">
                  <c:v>62.532186489892069</c:v>
                </c:pt>
                <c:pt idx="457">
                  <c:v>62.669150276666855</c:v>
                </c:pt>
                <c:pt idx="458">
                  <c:v>62.806114063441633</c:v>
                </c:pt>
                <c:pt idx="459">
                  <c:v>62.943077850216397</c:v>
                </c:pt>
                <c:pt idx="460">
                  <c:v>63.080041636991183</c:v>
                </c:pt>
                <c:pt idx="461">
                  <c:v>63.217005423765961</c:v>
                </c:pt>
                <c:pt idx="462">
                  <c:v>63.353969210540725</c:v>
                </c:pt>
                <c:pt idx="463">
                  <c:v>63.490932997315511</c:v>
                </c:pt>
                <c:pt idx="464">
                  <c:v>63.627896784090289</c:v>
                </c:pt>
                <c:pt idx="465">
                  <c:v>63.764860570865068</c:v>
                </c:pt>
                <c:pt idx="466">
                  <c:v>63.901824357639839</c:v>
                </c:pt>
                <c:pt idx="467">
                  <c:v>64.03878814441461</c:v>
                </c:pt>
                <c:pt idx="468">
                  <c:v>64.175751931189396</c:v>
                </c:pt>
                <c:pt idx="469">
                  <c:v>64.312715717964181</c:v>
                </c:pt>
                <c:pt idx="470">
                  <c:v>64.449679504738938</c:v>
                </c:pt>
                <c:pt idx="471">
                  <c:v>64.586643291513724</c:v>
                </c:pt>
                <c:pt idx="472">
                  <c:v>64.723607078288509</c:v>
                </c:pt>
                <c:pt idx="473">
                  <c:v>64.860570865063266</c:v>
                </c:pt>
                <c:pt idx="474">
                  <c:v>64.997534651838052</c:v>
                </c:pt>
                <c:pt idx="475">
                  <c:v>65.134498438612837</c:v>
                </c:pt>
                <c:pt idx="476">
                  <c:v>65.271462225387609</c:v>
                </c:pt>
                <c:pt idx="477">
                  <c:v>65.40842601216238</c:v>
                </c:pt>
                <c:pt idx="478">
                  <c:v>65.545389798937165</c:v>
                </c:pt>
                <c:pt idx="479">
                  <c:v>65.682353585711937</c:v>
                </c:pt>
                <c:pt idx="480">
                  <c:v>65.819317372486722</c:v>
                </c:pt>
                <c:pt idx="481">
                  <c:v>65.956281159261493</c:v>
                </c:pt>
                <c:pt idx="482">
                  <c:v>66.093244946036265</c:v>
                </c:pt>
                <c:pt idx="483">
                  <c:v>66.23020873281105</c:v>
                </c:pt>
                <c:pt idx="484">
                  <c:v>66.367172519585822</c:v>
                </c:pt>
                <c:pt idx="485">
                  <c:v>66.504136306360593</c:v>
                </c:pt>
                <c:pt idx="486">
                  <c:v>66.641100093135378</c:v>
                </c:pt>
                <c:pt idx="487">
                  <c:v>66.77806387991015</c:v>
                </c:pt>
                <c:pt idx="488">
                  <c:v>66.915027666684921</c:v>
                </c:pt>
                <c:pt idx="489">
                  <c:v>67.051991453459706</c:v>
                </c:pt>
                <c:pt idx="490">
                  <c:v>67.188955240234478</c:v>
                </c:pt>
                <c:pt idx="491">
                  <c:v>67.325919027009263</c:v>
                </c:pt>
                <c:pt idx="492">
                  <c:v>67.462882813784034</c:v>
                </c:pt>
                <c:pt idx="493">
                  <c:v>67.599846600558806</c:v>
                </c:pt>
                <c:pt idx="494">
                  <c:v>67.736810387333591</c:v>
                </c:pt>
                <c:pt idx="495">
                  <c:v>67.873774174108377</c:v>
                </c:pt>
                <c:pt idx="496">
                  <c:v>68.010737960883134</c:v>
                </c:pt>
                <c:pt idx="497">
                  <c:v>68.147701747657919</c:v>
                </c:pt>
                <c:pt idx="498">
                  <c:v>68.284665534432705</c:v>
                </c:pt>
                <c:pt idx="499">
                  <c:v>68.421629321207476</c:v>
                </c:pt>
                <c:pt idx="500">
                  <c:v>68.558593107982247</c:v>
                </c:pt>
                <c:pt idx="501">
                  <c:v>68.695556894757033</c:v>
                </c:pt>
                <c:pt idx="502">
                  <c:v>68.832520681531804</c:v>
                </c:pt>
                <c:pt idx="503">
                  <c:v>68.969484468306575</c:v>
                </c:pt>
                <c:pt idx="504">
                  <c:v>69.106448255081361</c:v>
                </c:pt>
                <c:pt idx="505">
                  <c:v>69.243412041856132</c:v>
                </c:pt>
                <c:pt idx="506">
                  <c:v>69.380375828630918</c:v>
                </c:pt>
                <c:pt idx="507">
                  <c:v>69.517339615405689</c:v>
                </c:pt>
                <c:pt idx="508">
                  <c:v>69.65430340218046</c:v>
                </c:pt>
                <c:pt idx="509">
                  <c:v>69.791267188955246</c:v>
                </c:pt>
                <c:pt idx="510">
                  <c:v>69.928230975730017</c:v>
                </c:pt>
                <c:pt idx="511">
                  <c:v>70.065194762504788</c:v>
                </c:pt>
                <c:pt idx="512">
                  <c:v>70.202158549279559</c:v>
                </c:pt>
                <c:pt idx="513">
                  <c:v>70.339122336054345</c:v>
                </c:pt>
                <c:pt idx="514">
                  <c:v>70.476086122829116</c:v>
                </c:pt>
                <c:pt idx="515">
                  <c:v>70.613049909603902</c:v>
                </c:pt>
                <c:pt idx="516">
                  <c:v>70.750013696378673</c:v>
                </c:pt>
                <c:pt idx="517">
                  <c:v>70.886977483153444</c:v>
                </c:pt>
                <c:pt idx="518">
                  <c:v>71.02394126992823</c:v>
                </c:pt>
                <c:pt idx="519">
                  <c:v>71.160905056703001</c:v>
                </c:pt>
                <c:pt idx="520">
                  <c:v>71.297868843477772</c:v>
                </c:pt>
                <c:pt idx="521">
                  <c:v>71.434832630252558</c:v>
                </c:pt>
                <c:pt idx="522">
                  <c:v>71.571796417027329</c:v>
                </c:pt>
                <c:pt idx="523">
                  <c:v>71.7087602038021</c:v>
                </c:pt>
                <c:pt idx="524">
                  <c:v>71.845723990576886</c:v>
                </c:pt>
                <c:pt idx="525">
                  <c:v>71.982687777351657</c:v>
                </c:pt>
                <c:pt idx="526">
                  <c:v>72.119651564126443</c:v>
                </c:pt>
                <c:pt idx="527">
                  <c:v>72.256615350901214</c:v>
                </c:pt>
                <c:pt idx="528">
                  <c:v>72.393579137675985</c:v>
                </c:pt>
                <c:pt idx="529">
                  <c:v>72.530542924450771</c:v>
                </c:pt>
                <c:pt idx="530">
                  <c:v>72.667506711225542</c:v>
                </c:pt>
                <c:pt idx="531">
                  <c:v>72.804470498000313</c:v>
                </c:pt>
                <c:pt idx="532">
                  <c:v>72.941434284775099</c:v>
                </c:pt>
                <c:pt idx="533">
                  <c:v>73.078398071549884</c:v>
                </c:pt>
                <c:pt idx="534">
                  <c:v>73.215361858324641</c:v>
                </c:pt>
                <c:pt idx="535">
                  <c:v>73.352325645099427</c:v>
                </c:pt>
                <c:pt idx="536">
                  <c:v>73.489289431874198</c:v>
                </c:pt>
                <c:pt idx="537">
                  <c:v>73.626253218648984</c:v>
                </c:pt>
                <c:pt idx="538">
                  <c:v>73.763217005423755</c:v>
                </c:pt>
                <c:pt idx="539">
                  <c:v>73.90018079219854</c:v>
                </c:pt>
                <c:pt idx="540">
                  <c:v>74.037144578973312</c:v>
                </c:pt>
                <c:pt idx="541">
                  <c:v>74.174108365748097</c:v>
                </c:pt>
                <c:pt idx="542">
                  <c:v>74.311072152522854</c:v>
                </c:pt>
                <c:pt idx="543">
                  <c:v>74.44803593929764</c:v>
                </c:pt>
                <c:pt idx="544">
                  <c:v>74.584999726072425</c:v>
                </c:pt>
                <c:pt idx="545">
                  <c:v>74.721963512847196</c:v>
                </c:pt>
                <c:pt idx="546">
                  <c:v>74.858927299621968</c:v>
                </c:pt>
                <c:pt idx="547">
                  <c:v>74.995891086396753</c:v>
                </c:pt>
                <c:pt idx="548">
                  <c:v>75.132854873171524</c:v>
                </c:pt>
                <c:pt idx="549">
                  <c:v>75.269818659946296</c:v>
                </c:pt>
                <c:pt idx="550">
                  <c:v>75.406782446721081</c:v>
                </c:pt>
                <c:pt idx="551">
                  <c:v>75.543746233495852</c:v>
                </c:pt>
                <c:pt idx="552">
                  <c:v>75.680710020270638</c:v>
                </c:pt>
                <c:pt idx="553">
                  <c:v>75.817673807045409</c:v>
                </c:pt>
                <c:pt idx="554">
                  <c:v>75.954637593820181</c:v>
                </c:pt>
                <c:pt idx="555">
                  <c:v>76.091601380594966</c:v>
                </c:pt>
                <c:pt idx="556">
                  <c:v>76.228565167369737</c:v>
                </c:pt>
                <c:pt idx="557">
                  <c:v>76.365528954144509</c:v>
                </c:pt>
                <c:pt idx="558">
                  <c:v>76.502492740919294</c:v>
                </c:pt>
                <c:pt idx="559">
                  <c:v>76.639456527694065</c:v>
                </c:pt>
                <c:pt idx="560">
                  <c:v>76.776420314468851</c:v>
                </c:pt>
                <c:pt idx="561">
                  <c:v>76.913384101243622</c:v>
                </c:pt>
                <c:pt idx="562">
                  <c:v>77.050347888018393</c:v>
                </c:pt>
                <c:pt idx="563">
                  <c:v>77.187311674793179</c:v>
                </c:pt>
                <c:pt idx="564">
                  <c:v>77.32427546156795</c:v>
                </c:pt>
                <c:pt idx="565">
                  <c:v>77.461239248342721</c:v>
                </c:pt>
                <c:pt idx="566">
                  <c:v>77.598203035117507</c:v>
                </c:pt>
                <c:pt idx="567">
                  <c:v>77.735166821892292</c:v>
                </c:pt>
                <c:pt idx="568">
                  <c:v>77.87213060866705</c:v>
                </c:pt>
                <c:pt idx="569">
                  <c:v>78.009094395441835</c:v>
                </c:pt>
                <c:pt idx="570">
                  <c:v>78.14605818221662</c:v>
                </c:pt>
                <c:pt idx="571">
                  <c:v>78.283021968991392</c:v>
                </c:pt>
                <c:pt idx="572">
                  <c:v>78.419985755766163</c:v>
                </c:pt>
                <c:pt idx="573">
                  <c:v>78.556949542540949</c:v>
                </c:pt>
                <c:pt idx="574">
                  <c:v>78.69391332931572</c:v>
                </c:pt>
                <c:pt idx="575">
                  <c:v>78.830877116090505</c:v>
                </c:pt>
                <c:pt idx="576">
                  <c:v>78.967840902865277</c:v>
                </c:pt>
                <c:pt idx="577">
                  <c:v>79.104804689640048</c:v>
                </c:pt>
                <c:pt idx="578">
                  <c:v>79.241768476414833</c:v>
                </c:pt>
                <c:pt idx="579">
                  <c:v>79.378732263189605</c:v>
                </c:pt>
                <c:pt idx="580">
                  <c:v>79.515696049964376</c:v>
                </c:pt>
                <c:pt idx="581">
                  <c:v>79.652659836739161</c:v>
                </c:pt>
                <c:pt idx="582">
                  <c:v>79.789623623513933</c:v>
                </c:pt>
                <c:pt idx="583">
                  <c:v>79.926587410288704</c:v>
                </c:pt>
                <c:pt idx="584">
                  <c:v>80.063551197063489</c:v>
                </c:pt>
                <c:pt idx="585">
                  <c:v>80.200514983838261</c:v>
                </c:pt>
                <c:pt idx="586">
                  <c:v>80.337478770613046</c:v>
                </c:pt>
                <c:pt idx="587">
                  <c:v>80.474442557387817</c:v>
                </c:pt>
                <c:pt idx="588">
                  <c:v>80.611406344162589</c:v>
                </c:pt>
                <c:pt idx="589">
                  <c:v>80.748370130937374</c:v>
                </c:pt>
                <c:pt idx="590">
                  <c:v>80.88533391771216</c:v>
                </c:pt>
                <c:pt idx="591">
                  <c:v>81.022297704486917</c:v>
                </c:pt>
                <c:pt idx="592">
                  <c:v>81.159261491261702</c:v>
                </c:pt>
                <c:pt idx="593">
                  <c:v>81.296225278036488</c:v>
                </c:pt>
                <c:pt idx="594">
                  <c:v>81.433189064811245</c:v>
                </c:pt>
                <c:pt idx="595">
                  <c:v>81.57015285158603</c:v>
                </c:pt>
                <c:pt idx="596">
                  <c:v>81.707116638360816</c:v>
                </c:pt>
                <c:pt idx="597">
                  <c:v>81.844080425135587</c:v>
                </c:pt>
                <c:pt idx="598">
                  <c:v>81.981044211910358</c:v>
                </c:pt>
                <c:pt idx="599">
                  <c:v>82.118007998685144</c:v>
                </c:pt>
                <c:pt idx="600">
                  <c:v>82.254971785459915</c:v>
                </c:pt>
                <c:pt idx="601">
                  <c:v>82.391935572234701</c:v>
                </c:pt>
                <c:pt idx="602">
                  <c:v>82.528899359009472</c:v>
                </c:pt>
                <c:pt idx="603">
                  <c:v>82.665863145784243</c:v>
                </c:pt>
                <c:pt idx="604">
                  <c:v>82.802826932559029</c:v>
                </c:pt>
                <c:pt idx="605">
                  <c:v>82.9397907193338</c:v>
                </c:pt>
                <c:pt idx="606">
                  <c:v>83.076754506108571</c:v>
                </c:pt>
                <c:pt idx="607">
                  <c:v>83.213718292883357</c:v>
                </c:pt>
                <c:pt idx="608">
                  <c:v>83.350682079658128</c:v>
                </c:pt>
                <c:pt idx="609">
                  <c:v>83.487645866432899</c:v>
                </c:pt>
                <c:pt idx="610">
                  <c:v>83.624609653207685</c:v>
                </c:pt>
                <c:pt idx="611">
                  <c:v>83.761573439982456</c:v>
                </c:pt>
                <c:pt idx="612">
                  <c:v>83.898537226757242</c:v>
                </c:pt>
                <c:pt idx="613">
                  <c:v>84.035501013532013</c:v>
                </c:pt>
                <c:pt idx="614">
                  <c:v>84.172464800306784</c:v>
                </c:pt>
                <c:pt idx="615">
                  <c:v>84.30942858708157</c:v>
                </c:pt>
                <c:pt idx="616">
                  <c:v>84.446392373856355</c:v>
                </c:pt>
                <c:pt idx="617">
                  <c:v>84.583356160631112</c:v>
                </c:pt>
                <c:pt idx="618">
                  <c:v>84.720319947405898</c:v>
                </c:pt>
                <c:pt idx="619">
                  <c:v>84.857283734180683</c:v>
                </c:pt>
                <c:pt idx="620">
                  <c:v>84.99424752095544</c:v>
                </c:pt>
                <c:pt idx="621">
                  <c:v>85.131211307730226</c:v>
                </c:pt>
                <c:pt idx="622">
                  <c:v>85.268175094505011</c:v>
                </c:pt>
                <c:pt idx="623">
                  <c:v>85.405138881279782</c:v>
                </c:pt>
                <c:pt idx="624">
                  <c:v>85.542102668054554</c:v>
                </c:pt>
                <c:pt idx="625">
                  <c:v>85.679066454829339</c:v>
                </c:pt>
                <c:pt idx="626">
                  <c:v>85.816030241604111</c:v>
                </c:pt>
                <c:pt idx="627">
                  <c:v>85.952994028378896</c:v>
                </c:pt>
                <c:pt idx="628">
                  <c:v>86.089957815153667</c:v>
                </c:pt>
                <c:pt idx="629">
                  <c:v>86.226921601928439</c:v>
                </c:pt>
                <c:pt idx="630">
                  <c:v>86.363885388703224</c:v>
                </c:pt>
                <c:pt idx="631">
                  <c:v>86.500849175477995</c:v>
                </c:pt>
                <c:pt idx="632">
                  <c:v>86.637812962252767</c:v>
                </c:pt>
                <c:pt idx="633">
                  <c:v>86.774776749027552</c:v>
                </c:pt>
                <c:pt idx="634">
                  <c:v>86.911740535802323</c:v>
                </c:pt>
                <c:pt idx="635">
                  <c:v>87.048704322577095</c:v>
                </c:pt>
                <c:pt idx="636">
                  <c:v>87.18566810935188</c:v>
                </c:pt>
                <c:pt idx="637">
                  <c:v>87.322631896126651</c:v>
                </c:pt>
                <c:pt idx="638">
                  <c:v>87.459595682901437</c:v>
                </c:pt>
                <c:pt idx="639">
                  <c:v>87.596559469676208</c:v>
                </c:pt>
                <c:pt idx="640">
                  <c:v>87.733523256450979</c:v>
                </c:pt>
                <c:pt idx="641">
                  <c:v>87.870487043225765</c:v>
                </c:pt>
                <c:pt idx="642">
                  <c:v>88.00745083000055</c:v>
                </c:pt>
                <c:pt idx="643">
                  <c:v>88.144414616775308</c:v>
                </c:pt>
                <c:pt idx="644">
                  <c:v>88.281378403550093</c:v>
                </c:pt>
                <c:pt idx="645">
                  <c:v>88.418342190324879</c:v>
                </c:pt>
                <c:pt idx="646">
                  <c:v>88.55530597709965</c:v>
                </c:pt>
                <c:pt idx="647">
                  <c:v>88.692269763874421</c:v>
                </c:pt>
                <c:pt idx="648">
                  <c:v>88.829233550649207</c:v>
                </c:pt>
                <c:pt idx="649">
                  <c:v>88.966197337423978</c:v>
                </c:pt>
                <c:pt idx="650">
                  <c:v>89.103161124198749</c:v>
                </c:pt>
                <c:pt idx="651">
                  <c:v>89.240124910973535</c:v>
                </c:pt>
                <c:pt idx="652">
                  <c:v>89.377088697748306</c:v>
                </c:pt>
                <c:pt idx="653">
                  <c:v>89.514052484523091</c:v>
                </c:pt>
                <c:pt idx="654">
                  <c:v>89.651016271297863</c:v>
                </c:pt>
                <c:pt idx="655">
                  <c:v>89.787980058072634</c:v>
                </c:pt>
                <c:pt idx="656">
                  <c:v>89.924943844847419</c:v>
                </c:pt>
                <c:pt idx="657">
                  <c:v>90.061907631622191</c:v>
                </c:pt>
                <c:pt idx="658">
                  <c:v>90.198871418396962</c:v>
                </c:pt>
                <c:pt idx="659">
                  <c:v>90.335835205171747</c:v>
                </c:pt>
                <c:pt idx="660">
                  <c:v>90.472798991946519</c:v>
                </c:pt>
                <c:pt idx="661">
                  <c:v>90.609762778721304</c:v>
                </c:pt>
                <c:pt idx="662">
                  <c:v>90.746726565496076</c:v>
                </c:pt>
                <c:pt idx="663">
                  <c:v>90.883690352270847</c:v>
                </c:pt>
                <c:pt idx="664">
                  <c:v>91.020654139045632</c:v>
                </c:pt>
                <c:pt idx="665">
                  <c:v>91.157617925820404</c:v>
                </c:pt>
                <c:pt idx="666">
                  <c:v>91.294581712595175</c:v>
                </c:pt>
                <c:pt idx="667">
                  <c:v>91.43154549936996</c:v>
                </c:pt>
                <c:pt idx="668">
                  <c:v>91.568509286144746</c:v>
                </c:pt>
                <c:pt idx="669">
                  <c:v>91.705473072919503</c:v>
                </c:pt>
                <c:pt idx="670">
                  <c:v>91.842436859694288</c:v>
                </c:pt>
                <c:pt idx="671">
                  <c:v>91.979400646469074</c:v>
                </c:pt>
                <c:pt idx="672">
                  <c:v>92.116364433243845</c:v>
                </c:pt>
                <c:pt idx="673">
                  <c:v>92.253328220018616</c:v>
                </c:pt>
                <c:pt idx="674">
                  <c:v>92.390292006793402</c:v>
                </c:pt>
                <c:pt idx="675">
                  <c:v>92.527255793568173</c:v>
                </c:pt>
                <c:pt idx="676">
                  <c:v>92.664219580342959</c:v>
                </c:pt>
                <c:pt idx="677">
                  <c:v>92.80118336711773</c:v>
                </c:pt>
                <c:pt idx="678">
                  <c:v>92.938147153892501</c:v>
                </c:pt>
                <c:pt idx="679">
                  <c:v>93.075110940667287</c:v>
                </c:pt>
                <c:pt idx="680">
                  <c:v>93.212074727442058</c:v>
                </c:pt>
                <c:pt idx="681">
                  <c:v>93.349038514216829</c:v>
                </c:pt>
                <c:pt idx="682">
                  <c:v>93.486002300991615</c:v>
                </c:pt>
                <c:pt idx="683">
                  <c:v>93.622966087766386</c:v>
                </c:pt>
                <c:pt idx="684">
                  <c:v>93.759929874541157</c:v>
                </c:pt>
                <c:pt idx="685">
                  <c:v>93.896893661315943</c:v>
                </c:pt>
                <c:pt idx="686">
                  <c:v>94.033857448090714</c:v>
                </c:pt>
                <c:pt idx="687">
                  <c:v>94.1708212348655</c:v>
                </c:pt>
                <c:pt idx="688">
                  <c:v>94.307785021640271</c:v>
                </c:pt>
                <c:pt idx="689">
                  <c:v>94.444748808415042</c:v>
                </c:pt>
                <c:pt idx="690">
                  <c:v>94.581712595189828</c:v>
                </c:pt>
                <c:pt idx="691">
                  <c:v>94.718676381964599</c:v>
                </c:pt>
                <c:pt idx="692">
                  <c:v>94.85564016873937</c:v>
                </c:pt>
                <c:pt idx="693">
                  <c:v>94.992603955514156</c:v>
                </c:pt>
                <c:pt idx="694">
                  <c:v>95.129567742288941</c:v>
                </c:pt>
                <c:pt idx="695">
                  <c:v>95.266531529063698</c:v>
                </c:pt>
                <c:pt idx="696">
                  <c:v>95.403495315838484</c:v>
                </c:pt>
                <c:pt idx="697">
                  <c:v>95.540459102613255</c:v>
                </c:pt>
                <c:pt idx="698">
                  <c:v>95.677422889388041</c:v>
                </c:pt>
                <c:pt idx="699">
                  <c:v>95.814386676162812</c:v>
                </c:pt>
                <c:pt idx="700">
                  <c:v>95.951350462937597</c:v>
                </c:pt>
                <c:pt idx="701">
                  <c:v>96.088314249712369</c:v>
                </c:pt>
                <c:pt idx="702">
                  <c:v>96.225278036487154</c:v>
                </c:pt>
                <c:pt idx="703">
                  <c:v>96.362241823261911</c:v>
                </c:pt>
                <c:pt idx="704">
                  <c:v>96.499205610036697</c:v>
                </c:pt>
                <c:pt idx="705">
                  <c:v>96.636169396811482</c:v>
                </c:pt>
                <c:pt idx="706">
                  <c:v>96.773133183586253</c:v>
                </c:pt>
                <c:pt idx="707">
                  <c:v>96.910096970361025</c:v>
                </c:pt>
                <c:pt idx="708">
                  <c:v>97.04706075713581</c:v>
                </c:pt>
                <c:pt idx="709">
                  <c:v>97.184024543910581</c:v>
                </c:pt>
                <c:pt idx="710">
                  <c:v>97.320988330685353</c:v>
                </c:pt>
                <c:pt idx="711">
                  <c:v>97.457952117460138</c:v>
                </c:pt>
                <c:pt idx="712">
                  <c:v>97.594915904234909</c:v>
                </c:pt>
                <c:pt idx="713">
                  <c:v>97.731879691009695</c:v>
                </c:pt>
                <c:pt idx="714">
                  <c:v>97.868843477784466</c:v>
                </c:pt>
                <c:pt idx="715">
                  <c:v>98.005807264559238</c:v>
                </c:pt>
                <c:pt idx="716">
                  <c:v>98.142771051334023</c:v>
                </c:pt>
                <c:pt idx="717">
                  <c:v>98.279734838108794</c:v>
                </c:pt>
                <c:pt idx="718">
                  <c:v>98.416698624883566</c:v>
                </c:pt>
                <c:pt idx="719">
                  <c:v>98.553662411658351</c:v>
                </c:pt>
                <c:pt idx="720">
                  <c:v>98.690626198433122</c:v>
                </c:pt>
                <c:pt idx="721">
                  <c:v>98.827589985207894</c:v>
                </c:pt>
                <c:pt idx="722">
                  <c:v>98.964553771982679</c:v>
                </c:pt>
                <c:pt idx="723">
                  <c:v>99.10151755875745</c:v>
                </c:pt>
                <c:pt idx="724">
                  <c:v>99.238481345532236</c:v>
                </c:pt>
                <c:pt idx="725">
                  <c:v>99.375445132307007</c:v>
                </c:pt>
                <c:pt idx="726">
                  <c:v>99.512408919081778</c:v>
                </c:pt>
                <c:pt idx="727">
                  <c:v>99.649372705856564</c:v>
                </c:pt>
                <c:pt idx="728">
                  <c:v>99.786336492631349</c:v>
                </c:pt>
                <c:pt idx="729">
                  <c:v>99.923300279406106</c:v>
                </c:pt>
              </c:numCache>
            </c:numRef>
          </c:xVal>
          <c:yVal>
            <c:numRef>
              <c:f>Gráficos!$AF$6:$AF$735</c:f>
              <c:numCache>
                <c:formatCode>0.0000</c:formatCode>
                <c:ptCount val="730"/>
                <c:pt idx="0">
                  <c:v>9.0327835454424541</c:v>
                </c:pt>
                <c:pt idx="1">
                  <c:v>8.8430974433126188</c:v>
                </c:pt>
                <c:pt idx="2">
                  <c:v>6.5404084159633635</c:v>
                </c:pt>
                <c:pt idx="3">
                  <c:v>6.3328361091859824</c:v>
                </c:pt>
                <c:pt idx="4">
                  <c:v>5.0657350272265287</c:v>
                </c:pt>
                <c:pt idx="5">
                  <c:v>4.8538011850458096</c:v>
                </c:pt>
                <c:pt idx="6">
                  <c:v>4.3244496824549881</c:v>
                </c:pt>
                <c:pt idx="7">
                  <c:v>4.2409961270469765</c:v>
                </c:pt>
                <c:pt idx="8">
                  <c:v>4.1859786620481483</c:v>
                </c:pt>
                <c:pt idx="9">
                  <c:v>4.160915958048772</c:v>
                </c:pt>
                <c:pt idx="10">
                  <c:v>4.1399505567630506</c:v>
                </c:pt>
                <c:pt idx="11">
                  <c:v>4.0138510591843266</c:v>
                </c:pt>
                <c:pt idx="12">
                  <c:v>3.991919447032501</c:v>
                </c:pt>
                <c:pt idx="13">
                  <c:v>3.8124654596349972</c:v>
                </c:pt>
                <c:pt idx="14">
                  <c:v>3.6552571213246927</c:v>
                </c:pt>
                <c:pt idx="15">
                  <c:v>3.4634799478252662</c:v>
                </c:pt>
                <c:pt idx="16">
                  <c:v>3.397928134318664</c:v>
                </c:pt>
                <c:pt idx="17">
                  <c:v>3.2674576193778035</c:v>
                </c:pt>
                <c:pt idx="18">
                  <c:v>3.1623582051810653</c:v>
                </c:pt>
                <c:pt idx="19">
                  <c:v>3.0591098550431433</c:v>
                </c:pt>
                <c:pt idx="20">
                  <c:v>3.0495655058954618</c:v>
                </c:pt>
                <c:pt idx="21">
                  <c:v>2.958774036102525</c:v>
                </c:pt>
                <c:pt idx="22">
                  <c:v>2.9174912003378806</c:v>
                </c:pt>
                <c:pt idx="23">
                  <c:v>2.9058221130148034</c:v>
                </c:pt>
                <c:pt idx="24">
                  <c:v>2.7813931425357752</c:v>
                </c:pt>
                <c:pt idx="25">
                  <c:v>2.6910212044132491</c:v>
                </c:pt>
                <c:pt idx="26">
                  <c:v>2.6163120774826107</c:v>
                </c:pt>
                <c:pt idx="27">
                  <c:v>2.5108261586200173</c:v>
                </c:pt>
                <c:pt idx="28">
                  <c:v>2.5039465669049372</c:v>
                </c:pt>
                <c:pt idx="29">
                  <c:v>2.4408388047622949</c:v>
                </c:pt>
                <c:pt idx="30">
                  <c:v>2.3456948155614423</c:v>
                </c:pt>
                <c:pt idx="31">
                  <c:v>2.3369697426695537</c:v>
                </c:pt>
                <c:pt idx="32">
                  <c:v>2.3108427318761082</c:v>
                </c:pt>
                <c:pt idx="33">
                  <c:v>2.2942041145064289</c:v>
                </c:pt>
                <c:pt idx="34">
                  <c:v>2.2672920504800573</c:v>
                </c:pt>
                <c:pt idx="35">
                  <c:v>2.2192769231853773</c:v>
                </c:pt>
                <c:pt idx="36">
                  <c:v>2.2000957912856025</c:v>
                </c:pt>
                <c:pt idx="37">
                  <c:v>2.1546386099673533</c:v>
                </c:pt>
                <c:pt idx="38">
                  <c:v>2.1453041457119122</c:v>
                </c:pt>
                <c:pt idx="39">
                  <c:v>2.1405899619917381</c:v>
                </c:pt>
                <c:pt idx="40">
                  <c:v>2.1277948756695162</c:v>
                </c:pt>
                <c:pt idx="41">
                  <c:v>2.118362939839197</c:v>
                </c:pt>
                <c:pt idx="42">
                  <c:v>2.1043661418593986</c:v>
                </c:pt>
                <c:pt idx="43">
                  <c:v>2.1043056127249278</c:v>
                </c:pt>
                <c:pt idx="44">
                  <c:v>2.0921676979686019</c:v>
                </c:pt>
                <c:pt idx="45">
                  <c:v>2.0840673533406999</c:v>
                </c:pt>
                <c:pt idx="46">
                  <c:v>2.0837342063076196</c:v>
                </c:pt>
                <c:pt idx="47">
                  <c:v>2.0549648023496081</c:v>
                </c:pt>
                <c:pt idx="48">
                  <c:v>2.0363221988832327</c:v>
                </c:pt>
                <c:pt idx="49">
                  <c:v>2.0293460286277751</c:v>
                </c:pt>
                <c:pt idx="50">
                  <c:v>1.9873590546030231</c:v>
                </c:pt>
                <c:pt idx="51">
                  <c:v>1.9852034629181383</c:v>
                </c:pt>
                <c:pt idx="52">
                  <c:v>1.9850410383900123</c:v>
                </c:pt>
                <c:pt idx="53">
                  <c:v>1.9821805007119053</c:v>
                </c:pt>
                <c:pt idx="54">
                  <c:v>1.9772446178945733</c:v>
                </c:pt>
                <c:pt idx="55">
                  <c:v>1.97642420180664</c:v>
                </c:pt>
                <c:pt idx="56">
                  <c:v>1.9636065706685804</c:v>
                </c:pt>
                <c:pt idx="57">
                  <c:v>1.9496622295557002</c:v>
                </c:pt>
                <c:pt idx="58">
                  <c:v>1.9470926870797913</c:v>
                </c:pt>
                <c:pt idx="59">
                  <c:v>1.935386860633816</c:v>
                </c:pt>
                <c:pt idx="60">
                  <c:v>1.933667356788852</c:v>
                </c:pt>
                <c:pt idx="61">
                  <c:v>1.9298193331843545</c:v>
                </c:pt>
                <c:pt idx="62">
                  <c:v>1.9223465410171081</c:v>
                </c:pt>
                <c:pt idx="63">
                  <c:v>1.9164068202285778</c:v>
                </c:pt>
                <c:pt idx="64">
                  <c:v>1.9122244397180257</c:v>
                </c:pt>
                <c:pt idx="65">
                  <c:v>1.9045238998535745</c:v>
                </c:pt>
                <c:pt idx="66">
                  <c:v>1.8906017813371241</c:v>
                </c:pt>
                <c:pt idx="67">
                  <c:v>1.8880221607808774</c:v>
                </c:pt>
                <c:pt idx="68">
                  <c:v>1.8816236765519374</c:v>
                </c:pt>
                <c:pt idx="69">
                  <c:v>1.8792185137603989</c:v>
                </c:pt>
                <c:pt idx="70">
                  <c:v>1.8707362615834535</c:v>
                </c:pt>
                <c:pt idx="71">
                  <c:v>1.8641784277029585</c:v>
                </c:pt>
                <c:pt idx="72">
                  <c:v>1.8583913413324145</c:v>
                </c:pt>
                <c:pt idx="73">
                  <c:v>1.8536291890740253</c:v>
                </c:pt>
                <c:pt idx="74">
                  <c:v>1.8467918664939078</c:v>
                </c:pt>
                <c:pt idx="75">
                  <c:v>1.8437724447123727</c:v>
                </c:pt>
                <c:pt idx="76">
                  <c:v>1.8421833524745528</c:v>
                </c:pt>
                <c:pt idx="77">
                  <c:v>1.8212116350356466</c:v>
                </c:pt>
                <c:pt idx="78">
                  <c:v>1.8190763055163952</c:v>
                </c:pt>
                <c:pt idx="79">
                  <c:v>1.8124066836990971</c:v>
                </c:pt>
                <c:pt idx="80">
                  <c:v>1.8005069365105555</c:v>
                </c:pt>
                <c:pt idx="81">
                  <c:v>1.7992586197939042</c:v>
                </c:pt>
                <c:pt idx="82">
                  <c:v>1.7991941206483915</c:v>
                </c:pt>
                <c:pt idx="83">
                  <c:v>1.7897243663296807</c:v>
                </c:pt>
                <c:pt idx="84">
                  <c:v>1.7892676993038845</c:v>
                </c:pt>
                <c:pt idx="85">
                  <c:v>1.7856715320027901</c:v>
                </c:pt>
                <c:pt idx="86">
                  <c:v>1.7738048666018782</c:v>
                </c:pt>
                <c:pt idx="87">
                  <c:v>1.7708094257275722</c:v>
                </c:pt>
                <c:pt idx="88">
                  <c:v>1.767391870112677</c:v>
                </c:pt>
                <c:pt idx="89">
                  <c:v>1.7667857570366956</c:v>
                </c:pt>
                <c:pt idx="90">
                  <c:v>1.74836090043343</c:v>
                </c:pt>
                <c:pt idx="91">
                  <c:v>1.7431621952243663</c:v>
                </c:pt>
                <c:pt idx="92">
                  <c:v>1.7268766330955581</c:v>
                </c:pt>
                <c:pt idx="93">
                  <c:v>1.7262891716215183</c:v>
                </c:pt>
                <c:pt idx="94">
                  <c:v>1.723165290632422</c:v>
                </c:pt>
                <c:pt idx="95">
                  <c:v>1.716148055339731</c:v>
                </c:pt>
                <c:pt idx="96">
                  <c:v>1.71466800140142</c:v>
                </c:pt>
                <c:pt idx="97">
                  <c:v>1.7014548972577446</c:v>
                </c:pt>
                <c:pt idx="98">
                  <c:v>1.6970013622637916</c:v>
                </c:pt>
                <c:pt idx="99">
                  <c:v>1.6873880669638326</c:v>
                </c:pt>
                <c:pt idx="100">
                  <c:v>1.6831566269136136</c:v>
                </c:pt>
                <c:pt idx="101">
                  <c:v>1.6805119441127552</c:v>
                </c:pt>
                <c:pt idx="102">
                  <c:v>1.668869282867812</c:v>
                </c:pt>
                <c:pt idx="103">
                  <c:v>1.6687001318817787</c:v>
                </c:pt>
                <c:pt idx="104">
                  <c:v>1.6660216640924721</c:v>
                </c:pt>
                <c:pt idx="105">
                  <c:v>1.64989742589294</c:v>
                </c:pt>
                <c:pt idx="106">
                  <c:v>1.6410005732061252</c:v>
                </c:pt>
                <c:pt idx="107">
                  <c:v>1.6365760898906818</c:v>
                </c:pt>
                <c:pt idx="108">
                  <c:v>1.624235766366916</c:v>
                </c:pt>
                <c:pt idx="109">
                  <c:v>1.6165117587215652</c:v>
                </c:pt>
                <c:pt idx="110">
                  <c:v>1.6157757750416879</c:v>
                </c:pt>
                <c:pt idx="111">
                  <c:v>1.6089872977405943</c:v>
                </c:pt>
                <c:pt idx="112">
                  <c:v>1.5903364880124857</c:v>
                </c:pt>
                <c:pt idx="113">
                  <c:v>1.5901780343008318</c:v>
                </c:pt>
                <c:pt idx="114">
                  <c:v>1.5878281351968804</c:v>
                </c:pt>
                <c:pt idx="115">
                  <c:v>1.5803802442842834</c:v>
                </c:pt>
                <c:pt idx="116">
                  <c:v>1.5749158870623623</c:v>
                </c:pt>
                <c:pt idx="117">
                  <c:v>1.5695662410299298</c:v>
                </c:pt>
                <c:pt idx="118">
                  <c:v>1.5496220052471652</c:v>
                </c:pt>
                <c:pt idx="119">
                  <c:v>1.5478592684384247</c:v>
                </c:pt>
                <c:pt idx="120">
                  <c:v>1.5454627366601483</c:v>
                </c:pt>
                <c:pt idx="121">
                  <c:v>1.5390128615380583</c:v>
                </c:pt>
                <c:pt idx="122">
                  <c:v>1.5368608481654618</c:v>
                </c:pt>
                <c:pt idx="123">
                  <c:v>1.5311642971491992</c:v>
                </c:pt>
                <c:pt idx="124">
                  <c:v>1.5187153069398189</c:v>
                </c:pt>
                <c:pt idx="125">
                  <c:v>1.518259949520405</c:v>
                </c:pt>
                <c:pt idx="126">
                  <c:v>1.5169267346236535</c:v>
                </c:pt>
                <c:pt idx="127">
                  <c:v>1.5106455955493925</c:v>
                </c:pt>
                <c:pt idx="128">
                  <c:v>1.5059424253455218</c:v>
                </c:pt>
                <c:pt idx="129">
                  <c:v>1.5046673408248243</c:v>
                </c:pt>
                <c:pt idx="130">
                  <c:v>1.5045098768936702</c:v>
                </c:pt>
                <c:pt idx="131">
                  <c:v>1.5030340589224787</c:v>
                </c:pt>
                <c:pt idx="132">
                  <c:v>1.5023382312006264</c:v>
                </c:pt>
                <c:pt idx="133">
                  <c:v>1.5010706546876951</c:v>
                </c:pt>
                <c:pt idx="134">
                  <c:v>1.5009880564763507</c:v>
                </c:pt>
                <c:pt idx="135">
                  <c:v>1.4980782959373302</c:v>
                </c:pt>
                <c:pt idx="136">
                  <c:v>1.4947527724811449</c:v>
                </c:pt>
                <c:pt idx="137">
                  <c:v>1.4763874191606587</c:v>
                </c:pt>
                <c:pt idx="138">
                  <c:v>1.4747934864213379</c:v>
                </c:pt>
                <c:pt idx="139">
                  <c:v>1.4736812275575992</c:v>
                </c:pt>
                <c:pt idx="140">
                  <c:v>1.4724939147925993</c:v>
                </c:pt>
                <c:pt idx="141">
                  <c:v>1.4670103035575872</c:v>
                </c:pt>
                <c:pt idx="142">
                  <c:v>1.465537712086705</c:v>
                </c:pt>
                <c:pt idx="143">
                  <c:v>1.4624387677111317</c:v>
                </c:pt>
                <c:pt idx="144">
                  <c:v>1.4608655245335771</c:v>
                </c:pt>
                <c:pt idx="145">
                  <c:v>1.454290832209574</c:v>
                </c:pt>
                <c:pt idx="146">
                  <c:v>1.4492084759465547</c:v>
                </c:pt>
                <c:pt idx="147">
                  <c:v>1.4455706165824178</c:v>
                </c:pt>
                <c:pt idx="148">
                  <c:v>1.4346060726205374</c:v>
                </c:pt>
                <c:pt idx="149">
                  <c:v>1.4305639560142203</c:v>
                </c:pt>
                <c:pt idx="150">
                  <c:v>1.4273715131622839</c:v>
                </c:pt>
                <c:pt idx="151">
                  <c:v>1.4268848207650175</c:v>
                </c:pt>
                <c:pt idx="152">
                  <c:v>1.4156047138084857</c:v>
                </c:pt>
                <c:pt idx="153">
                  <c:v>1.4147325162373616</c:v>
                </c:pt>
                <c:pt idx="154">
                  <c:v>1.4139974146337366</c:v>
                </c:pt>
                <c:pt idx="155">
                  <c:v>1.4124323344306213</c:v>
                </c:pt>
                <c:pt idx="156">
                  <c:v>1.4024175564427639</c:v>
                </c:pt>
                <c:pt idx="157">
                  <c:v>1.3935702527635501</c:v>
                </c:pt>
                <c:pt idx="158">
                  <c:v>1.3935109140465474</c:v>
                </c:pt>
                <c:pt idx="159">
                  <c:v>1.391065993936579</c:v>
                </c:pt>
                <c:pt idx="160">
                  <c:v>1.3847863434001817</c:v>
                </c:pt>
                <c:pt idx="161">
                  <c:v>1.3812534243591403</c:v>
                </c:pt>
                <c:pt idx="162">
                  <c:v>1.3793973496607213</c:v>
                </c:pt>
                <c:pt idx="163">
                  <c:v>1.3765084497229503</c:v>
                </c:pt>
                <c:pt idx="164">
                  <c:v>1.3714931239649775</c:v>
                </c:pt>
                <c:pt idx="165">
                  <c:v>1.3710881391143599</c:v>
                </c:pt>
                <c:pt idx="166">
                  <c:v>1.3669131111729826</c:v>
                </c:pt>
                <c:pt idx="167">
                  <c:v>1.3641832090038735</c:v>
                </c:pt>
                <c:pt idx="168">
                  <c:v>1.3639350689355183</c:v>
                </c:pt>
                <c:pt idx="169">
                  <c:v>1.3620686632941805</c:v>
                </c:pt>
                <c:pt idx="170">
                  <c:v>1.3597433808438455</c:v>
                </c:pt>
                <c:pt idx="171">
                  <c:v>1.3542093595993898</c:v>
                </c:pt>
                <c:pt idx="172">
                  <c:v>1.353273962654262</c:v>
                </c:pt>
                <c:pt idx="173">
                  <c:v>1.352054719868635</c:v>
                </c:pt>
                <c:pt idx="174">
                  <c:v>1.3505170155213713</c:v>
                </c:pt>
                <c:pt idx="175">
                  <c:v>1.3470584172135101</c:v>
                </c:pt>
                <c:pt idx="176">
                  <c:v>1.3450527038038049</c:v>
                </c:pt>
                <c:pt idx="177">
                  <c:v>1.3334714332547035</c:v>
                </c:pt>
                <c:pt idx="178">
                  <c:v>1.3300855543412076</c:v>
                </c:pt>
                <c:pt idx="179">
                  <c:v>1.3297355586854467</c:v>
                </c:pt>
                <c:pt idx="180">
                  <c:v>1.3265275621917521</c:v>
                </c:pt>
                <c:pt idx="181">
                  <c:v>1.320234517848766</c:v>
                </c:pt>
                <c:pt idx="182">
                  <c:v>1.3155894780605659</c:v>
                </c:pt>
                <c:pt idx="183">
                  <c:v>1.3135988933535692</c:v>
                </c:pt>
                <c:pt idx="184">
                  <c:v>1.3053073483110991</c:v>
                </c:pt>
                <c:pt idx="185">
                  <c:v>1.2989252112208172</c:v>
                </c:pt>
                <c:pt idx="186">
                  <c:v>1.2982019273413794</c:v>
                </c:pt>
                <c:pt idx="187">
                  <c:v>1.2920203407700774</c:v>
                </c:pt>
                <c:pt idx="188">
                  <c:v>1.2888441413212324</c:v>
                </c:pt>
                <c:pt idx="189">
                  <c:v>1.2859592050951685</c:v>
                </c:pt>
                <c:pt idx="190">
                  <c:v>1.2846010337621219</c:v>
                </c:pt>
                <c:pt idx="191">
                  <c:v>1.2833895441621044</c:v>
                </c:pt>
                <c:pt idx="192">
                  <c:v>1.2695942744604445</c:v>
                </c:pt>
                <c:pt idx="193">
                  <c:v>1.2686041872319156</c:v>
                </c:pt>
                <c:pt idx="194">
                  <c:v>1.2675447524723946</c:v>
                </c:pt>
                <c:pt idx="195">
                  <c:v>1.2670766574071632</c:v>
                </c:pt>
                <c:pt idx="196">
                  <c:v>1.2576624763490156</c:v>
                </c:pt>
                <c:pt idx="197">
                  <c:v>1.2563085082399321</c:v>
                </c:pt>
                <c:pt idx="198">
                  <c:v>1.2536964600884359</c:v>
                </c:pt>
                <c:pt idx="199">
                  <c:v>1.2525562922900022</c:v>
                </c:pt>
                <c:pt idx="200">
                  <c:v>1.2514339344525074</c:v>
                </c:pt>
                <c:pt idx="201">
                  <c:v>1.2489583910395694</c:v>
                </c:pt>
                <c:pt idx="202">
                  <c:v>1.2465511639509781</c:v>
                </c:pt>
                <c:pt idx="203">
                  <c:v>1.2399616498167714</c:v>
                </c:pt>
                <c:pt idx="204">
                  <c:v>1.2308405003577731</c:v>
                </c:pt>
                <c:pt idx="205">
                  <c:v>1.2277741109575966</c:v>
                </c:pt>
                <c:pt idx="206">
                  <c:v>1.2273329553968713</c:v>
                </c:pt>
                <c:pt idx="207">
                  <c:v>1.2251905813560462</c:v>
                </c:pt>
                <c:pt idx="208">
                  <c:v>1.2239181253652398</c:v>
                </c:pt>
                <c:pt idx="209">
                  <c:v>1.2237093916977801</c:v>
                </c:pt>
                <c:pt idx="210">
                  <c:v>1.2227602533901532</c:v>
                </c:pt>
                <c:pt idx="211">
                  <c:v>1.2092925257386247</c:v>
                </c:pt>
                <c:pt idx="212">
                  <c:v>1.2005045694100835</c:v>
                </c:pt>
                <c:pt idx="213">
                  <c:v>1.1999443587342924</c:v>
                </c:pt>
                <c:pt idx="214">
                  <c:v>1.1998532524517358</c:v>
                </c:pt>
                <c:pt idx="215">
                  <c:v>1.1961317977491006</c:v>
                </c:pt>
                <c:pt idx="216">
                  <c:v>1.1915269246722977</c:v>
                </c:pt>
                <c:pt idx="217">
                  <c:v>1.1879594950628078</c:v>
                </c:pt>
                <c:pt idx="218">
                  <c:v>1.181461148947714</c:v>
                </c:pt>
                <c:pt idx="219">
                  <c:v>1.1794551736201284</c:v>
                </c:pt>
                <c:pt idx="220">
                  <c:v>1.1765925084410145</c:v>
                </c:pt>
                <c:pt idx="221">
                  <c:v>1.1722791547632907</c:v>
                </c:pt>
                <c:pt idx="222">
                  <c:v>1.1712844603561607</c:v>
                </c:pt>
                <c:pt idx="223">
                  <c:v>1.169226038232642</c:v>
                </c:pt>
                <c:pt idx="224">
                  <c:v>1.1672909634105273</c:v>
                </c:pt>
                <c:pt idx="225">
                  <c:v>1.158128466404571</c:v>
                </c:pt>
                <c:pt idx="226">
                  <c:v>1.1551389431249397</c:v>
                </c:pt>
                <c:pt idx="227">
                  <c:v>1.1528686977744844</c:v>
                </c:pt>
                <c:pt idx="228">
                  <c:v>1.1527573680276864</c:v>
                </c:pt>
                <c:pt idx="229">
                  <c:v>1.1492995566122226</c:v>
                </c:pt>
                <c:pt idx="230">
                  <c:v>1.1461925548760621</c:v>
                </c:pt>
                <c:pt idx="231">
                  <c:v>1.1459793371360771</c:v>
                </c:pt>
                <c:pt idx="232">
                  <c:v>1.1452330306249854</c:v>
                </c:pt>
                <c:pt idx="233">
                  <c:v>1.1411569898037737</c:v>
                </c:pt>
                <c:pt idx="234">
                  <c:v>1.1383510830027079</c:v>
                </c:pt>
                <c:pt idx="235">
                  <c:v>1.1352100821832087</c:v>
                </c:pt>
                <c:pt idx="236">
                  <c:v>1.1348601994162801</c:v>
                </c:pt>
                <c:pt idx="237">
                  <c:v>1.1311093425367389</c:v>
                </c:pt>
                <c:pt idx="238">
                  <c:v>1.1308339326261712</c:v>
                </c:pt>
                <c:pt idx="239">
                  <c:v>1.130658485808377</c:v>
                </c:pt>
                <c:pt idx="240">
                  <c:v>1.1305920221155374</c:v>
                </c:pt>
                <c:pt idx="241">
                  <c:v>1.1297700838014668</c:v>
                </c:pt>
                <c:pt idx="242">
                  <c:v>1.1256674917442151</c:v>
                </c:pt>
                <c:pt idx="243">
                  <c:v>1.1240267634697889</c:v>
                </c:pt>
                <c:pt idx="244">
                  <c:v>1.1217064512790345</c:v>
                </c:pt>
                <c:pt idx="245">
                  <c:v>1.1200596885466225</c:v>
                </c:pt>
                <c:pt idx="246">
                  <c:v>1.1192439602533777</c:v>
                </c:pt>
                <c:pt idx="247">
                  <c:v>1.117336744906676</c:v>
                </c:pt>
                <c:pt idx="248">
                  <c:v>1.1156035375043134</c:v>
                </c:pt>
                <c:pt idx="249">
                  <c:v>1.1141421067086204</c:v>
                </c:pt>
                <c:pt idx="250">
                  <c:v>1.1125755800285193</c:v>
                </c:pt>
                <c:pt idx="251">
                  <c:v>1.1108184467364084</c:v>
                </c:pt>
                <c:pt idx="252">
                  <c:v>1.1082617478130539</c:v>
                </c:pt>
                <c:pt idx="253">
                  <c:v>1.1062811227678542</c:v>
                </c:pt>
                <c:pt idx="254">
                  <c:v>1.1030470756994404</c:v>
                </c:pt>
                <c:pt idx="255">
                  <c:v>1.1017531189498482</c:v>
                </c:pt>
                <c:pt idx="256">
                  <c:v>1.1011562534479926</c:v>
                </c:pt>
                <c:pt idx="257">
                  <c:v>1.0964061029430501</c:v>
                </c:pt>
                <c:pt idx="258">
                  <c:v>1.0956947411288938</c:v>
                </c:pt>
                <c:pt idx="259">
                  <c:v>1.0950334659165797</c:v>
                </c:pt>
                <c:pt idx="260">
                  <c:v>1.0935724195454357</c:v>
                </c:pt>
                <c:pt idx="261">
                  <c:v>1.0872176865429852</c:v>
                </c:pt>
                <c:pt idx="262">
                  <c:v>1.0858102019905815</c:v>
                </c:pt>
                <c:pt idx="263">
                  <c:v>1.0838802546543773</c:v>
                </c:pt>
                <c:pt idx="264">
                  <c:v>1.0818298604529262</c:v>
                </c:pt>
                <c:pt idx="265">
                  <c:v>1.0806547405416105</c:v>
                </c:pt>
                <c:pt idx="266">
                  <c:v>1.0781574924422999</c:v>
                </c:pt>
                <c:pt idx="267">
                  <c:v>1.0764385951007713</c:v>
                </c:pt>
                <c:pt idx="268">
                  <c:v>1.0745584123450369</c:v>
                </c:pt>
                <c:pt idx="269">
                  <c:v>1.0708973109376987</c:v>
                </c:pt>
                <c:pt idx="270">
                  <c:v>1.0693926695519771</c:v>
                </c:pt>
                <c:pt idx="271">
                  <c:v>1.0688912965881234</c:v>
                </c:pt>
                <c:pt idx="272">
                  <c:v>1.0630466059596033</c:v>
                </c:pt>
                <c:pt idx="273">
                  <c:v>1.0591851473240335</c:v>
                </c:pt>
                <c:pt idx="274">
                  <c:v>1.0561922502787304</c:v>
                </c:pt>
                <c:pt idx="275">
                  <c:v>1.0528277263740959</c:v>
                </c:pt>
                <c:pt idx="276">
                  <c:v>1.044241654797017</c:v>
                </c:pt>
                <c:pt idx="277">
                  <c:v>1.042719728935199</c:v>
                </c:pt>
                <c:pt idx="278">
                  <c:v>1.0332253474202688</c:v>
                </c:pt>
                <c:pt idx="279">
                  <c:v>1.0280746142544528</c:v>
                </c:pt>
                <c:pt idx="280">
                  <c:v>1.0263617033063002</c:v>
                </c:pt>
                <c:pt idx="281">
                  <c:v>1.0223967193889458</c:v>
                </c:pt>
                <c:pt idx="282">
                  <c:v>1.0205304600401814</c:v>
                </c:pt>
                <c:pt idx="283">
                  <c:v>1.0200189561192872</c:v>
                </c:pt>
                <c:pt idx="284">
                  <c:v>1.0190253073636761</c:v>
                </c:pt>
                <c:pt idx="285">
                  <c:v>1.0165685371219761</c:v>
                </c:pt>
                <c:pt idx="286">
                  <c:v>1.0097122432614818</c:v>
                </c:pt>
                <c:pt idx="287">
                  <c:v>1.005792653878141</c:v>
                </c:pt>
                <c:pt idx="288">
                  <c:v>1.0005025134471226</c:v>
                </c:pt>
                <c:pt idx="289">
                  <c:v>0.99859585622924285</c:v>
                </c:pt>
                <c:pt idx="290">
                  <c:v>0.99646004273300459</c:v>
                </c:pt>
                <c:pt idx="291">
                  <c:v>0.99146821732633184</c:v>
                </c:pt>
                <c:pt idx="292">
                  <c:v>0.98810952052579948</c:v>
                </c:pt>
                <c:pt idx="293">
                  <c:v>0.98631210439262074</c:v>
                </c:pt>
                <c:pt idx="294">
                  <c:v>0.98352463289671954</c:v>
                </c:pt>
                <c:pt idx="295">
                  <c:v>0.97820808913258384</c:v>
                </c:pt>
                <c:pt idx="296">
                  <c:v>0.97725059261293201</c:v>
                </c:pt>
                <c:pt idx="297">
                  <c:v>0.97642863025332161</c:v>
                </c:pt>
                <c:pt idx="298">
                  <c:v>0.97557184921259621</c:v>
                </c:pt>
                <c:pt idx="299">
                  <c:v>0.97504102071302234</c:v>
                </c:pt>
                <c:pt idx="300">
                  <c:v>0.97404780910708655</c:v>
                </c:pt>
                <c:pt idx="301">
                  <c:v>0.96667928814569481</c:v>
                </c:pt>
                <c:pt idx="302">
                  <c:v>0.96305585856194709</c:v>
                </c:pt>
                <c:pt idx="303">
                  <c:v>0.96146372481467934</c:v>
                </c:pt>
                <c:pt idx="304">
                  <c:v>0.95992106556896706</c:v>
                </c:pt>
                <c:pt idx="305">
                  <c:v>0.95874941073709874</c:v>
                </c:pt>
                <c:pt idx="306">
                  <c:v>0.95847208707960363</c:v>
                </c:pt>
                <c:pt idx="307">
                  <c:v>0.95813211341281823</c:v>
                </c:pt>
                <c:pt idx="308">
                  <c:v>0.95287642434490527</c:v>
                </c:pt>
                <c:pt idx="309">
                  <c:v>0.95119221098820006</c:v>
                </c:pt>
                <c:pt idx="310">
                  <c:v>0.95081832246901155</c:v>
                </c:pt>
                <c:pt idx="311">
                  <c:v>0.94997855305418633</c:v>
                </c:pt>
                <c:pt idx="312">
                  <c:v>0.9467109612995992</c:v>
                </c:pt>
                <c:pt idx="313">
                  <c:v>0.94631903537354534</c:v>
                </c:pt>
                <c:pt idx="314">
                  <c:v>0.94425274982282636</c:v>
                </c:pt>
                <c:pt idx="315">
                  <c:v>0.94302381988002049</c:v>
                </c:pt>
                <c:pt idx="316">
                  <c:v>0.94287468007253517</c:v>
                </c:pt>
                <c:pt idx="317">
                  <c:v>0.94232473275846762</c:v>
                </c:pt>
                <c:pt idx="318">
                  <c:v>0.93922693650384903</c:v>
                </c:pt>
                <c:pt idx="319">
                  <c:v>0.93643807538837942</c:v>
                </c:pt>
                <c:pt idx="320">
                  <c:v>0.93176931952144693</c:v>
                </c:pt>
                <c:pt idx="321">
                  <c:v>0.93145167049525834</c:v>
                </c:pt>
                <c:pt idx="322">
                  <c:v>0.93069857185129201</c:v>
                </c:pt>
                <c:pt idx="323">
                  <c:v>0.92995649801432179</c:v>
                </c:pt>
                <c:pt idx="324">
                  <c:v>0.92353041935749558</c:v>
                </c:pt>
                <c:pt idx="325">
                  <c:v>0.92237073005681092</c:v>
                </c:pt>
                <c:pt idx="326">
                  <c:v>0.92113490221601757</c:v>
                </c:pt>
                <c:pt idx="327">
                  <c:v>0.92040655973643082</c:v>
                </c:pt>
                <c:pt idx="328">
                  <c:v>0.91943174575955422</c:v>
                </c:pt>
                <c:pt idx="329">
                  <c:v>0.91909549863501938</c:v>
                </c:pt>
                <c:pt idx="330">
                  <c:v>0.91908019416077646</c:v>
                </c:pt>
                <c:pt idx="331">
                  <c:v>0.9171506900199653</c:v>
                </c:pt>
                <c:pt idx="332">
                  <c:v>0.91230007471640229</c:v>
                </c:pt>
                <c:pt idx="333">
                  <c:v>0.91081538723086319</c:v>
                </c:pt>
                <c:pt idx="334">
                  <c:v>0.909261528387308</c:v>
                </c:pt>
                <c:pt idx="335">
                  <c:v>0.90726309291988616</c:v>
                </c:pt>
                <c:pt idx="336">
                  <c:v>0.90492515180641853</c:v>
                </c:pt>
                <c:pt idx="337">
                  <c:v>0.90452391112298447</c:v>
                </c:pt>
                <c:pt idx="338">
                  <c:v>0.90357527224549561</c:v>
                </c:pt>
                <c:pt idx="339">
                  <c:v>0.90176197226162158</c:v>
                </c:pt>
                <c:pt idx="340">
                  <c:v>0.89987368292018988</c:v>
                </c:pt>
                <c:pt idx="341">
                  <c:v>0.89933601540239672</c:v>
                </c:pt>
                <c:pt idx="342">
                  <c:v>0.89827590539860791</c:v>
                </c:pt>
                <c:pt idx="343">
                  <c:v>0.89711003305873172</c:v>
                </c:pt>
                <c:pt idx="344">
                  <c:v>0.89696212367262307</c:v>
                </c:pt>
                <c:pt idx="345">
                  <c:v>0.89695816374747184</c:v>
                </c:pt>
                <c:pt idx="346">
                  <c:v>0.89624875152291028</c:v>
                </c:pt>
                <c:pt idx="347">
                  <c:v>0.89480970284055183</c:v>
                </c:pt>
                <c:pt idx="348">
                  <c:v>0.89207105999312708</c:v>
                </c:pt>
                <c:pt idx="349">
                  <c:v>0.88962699984228855</c:v>
                </c:pt>
                <c:pt idx="350">
                  <c:v>0.88804920416516309</c:v>
                </c:pt>
                <c:pt idx="351">
                  <c:v>0.88800976703145795</c:v>
                </c:pt>
                <c:pt idx="352">
                  <c:v>0.88590907498612892</c:v>
                </c:pt>
                <c:pt idx="353">
                  <c:v>0.88380228989656118</c:v>
                </c:pt>
                <c:pt idx="354">
                  <c:v>0.88050077031760199</c:v>
                </c:pt>
                <c:pt idx="355">
                  <c:v>0.88010789712967497</c:v>
                </c:pt>
                <c:pt idx="356">
                  <c:v>0.87978965399190878</c:v>
                </c:pt>
                <c:pt idx="357">
                  <c:v>0.87938970894317392</c:v>
                </c:pt>
                <c:pt idx="358">
                  <c:v>0.87707928139852742</c:v>
                </c:pt>
                <c:pt idx="359">
                  <c:v>0.87371250293951608</c:v>
                </c:pt>
                <c:pt idx="360">
                  <c:v>0.87197177065243636</c:v>
                </c:pt>
                <c:pt idx="361">
                  <c:v>0.86767732983819501</c:v>
                </c:pt>
                <c:pt idx="362">
                  <c:v>0.86479793847905362</c:v>
                </c:pt>
                <c:pt idx="363">
                  <c:v>0.86314202495565495</c:v>
                </c:pt>
                <c:pt idx="364">
                  <c:v>0.86292450991183067</c:v>
                </c:pt>
                <c:pt idx="365">
                  <c:v>0.8628237677024525</c:v>
                </c:pt>
                <c:pt idx="366">
                  <c:v>0.86168384472305704</c:v>
                </c:pt>
                <c:pt idx="367">
                  <c:v>0.8597559488418498</c:v>
                </c:pt>
                <c:pt idx="368">
                  <c:v>0.85922849651946498</c:v>
                </c:pt>
                <c:pt idx="369">
                  <c:v>0.85573175963378179</c:v>
                </c:pt>
                <c:pt idx="370">
                  <c:v>0.85487086823807423</c:v>
                </c:pt>
                <c:pt idx="371">
                  <c:v>0.8546799071028881</c:v>
                </c:pt>
                <c:pt idx="372">
                  <c:v>0.85051912559941378</c:v>
                </c:pt>
                <c:pt idx="373">
                  <c:v>0.84982078859943477</c:v>
                </c:pt>
                <c:pt idx="374">
                  <c:v>0.84979083944432987</c:v>
                </c:pt>
                <c:pt idx="375">
                  <c:v>0.84395064762448191</c:v>
                </c:pt>
                <c:pt idx="376">
                  <c:v>0.84292842022401238</c:v>
                </c:pt>
                <c:pt idx="377">
                  <c:v>0.8405378428848278</c:v>
                </c:pt>
                <c:pt idx="378">
                  <c:v>0.83812105467509912</c:v>
                </c:pt>
                <c:pt idx="379">
                  <c:v>0.83702538279650096</c:v>
                </c:pt>
                <c:pt idx="380">
                  <c:v>0.83648454142862549</c:v>
                </c:pt>
                <c:pt idx="381">
                  <c:v>0.83233172966561453</c:v>
                </c:pt>
                <c:pt idx="382">
                  <c:v>0.83171529678436407</c:v>
                </c:pt>
                <c:pt idx="383">
                  <c:v>0.82909533439201055</c:v>
                </c:pt>
                <c:pt idx="384">
                  <c:v>0.8290483066139378</c:v>
                </c:pt>
                <c:pt idx="385">
                  <c:v>0.82695122211260674</c:v>
                </c:pt>
                <c:pt idx="386">
                  <c:v>0.82658239444504955</c:v>
                </c:pt>
                <c:pt idx="387">
                  <c:v>0.82648722374074557</c:v>
                </c:pt>
                <c:pt idx="388">
                  <c:v>0.82464398402936301</c:v>
                </c:pt>
                <c:pt idx="389">
                  <c:v>0.82299818374310274</c:v>
                </c:pt>
                <c:pt idx="390">
                  <c:v>0.8229756026023396</c:v>
                </c:pt>
                <c:pt idx="391">
                  <c:v>0.82253455009225873</c:v>
                </c:pt>
                <c:pt idx="392">
                  <c:v>0.82038364136813202</c:v>
                </c:pt>
                <c:pt idx="393">
                  <c:v>0.81721909171931983</c:v>
                </c:pt>
                <c:pt idx="394">
                  <c:v>0.81156102001894825</c:v>
                </c:pt>
                <c:pt idx="395">
                  <c:v>0.81114342771210546</c:v>
                </c:pt>
                <c:pt idx="396">
                  <c:v>0.8083134128209073</c:v>
                </c:pt>
                <c:pt idx="397">
                  <c:v>0.80629163913977786</c:v>
                </c:pt>
                <c:pt idx="398">
                  <c:v>0.80595275866660931</c:v>
                </c:pt>
                <c:pt idx="399">
                  <c:v>0.80389688739109311</c:v>
                </c:pt>
                <c:pt idx="400">
                  <c:v>0.8038693957036851</c:v>
                </c:pt>
                <c:pt idx="401">
                  <c:v>0.80216269233198689</c:v>
                </c:pt>
                <c:pt idx="402">
                  <c:v>0.80046538201351303</c:v>
                </c:pt>
                <c:pt idx="403">
                  <c:v>0.80038519755680382</c:v>
                </c:pt>
                <c:pt idx="404">
                  <c:v>0.79954917340861098</c:v>
                </c:pt>
                <c:pt idx="405">
                  <c:v>0.79755170003017217</c:v>
                </c:pt>
                <c:pt idx="406">
                  <c:v>0.79559618309902369</c:v>
                </c:pt>
                <c:pt idx="407">
                  <c:v>0.79485645293968787</c:v>
                </c:pt>
                <c:pt idx="408">
                  <c:v>0.79051073928777948</c:v>
                </c:pt>
                <c:pt idx="409">
                  <c:v>0.79029845371730745</c:v>
                </c:pt>
                <c:pt idx="410">
                  <c:v>0.78936596369954182</c:v>
                </c:pt>
                <c:pt idx="411">
                  <c:v>0.78795251721734427</c:v>
                </c:pt>
                <c:pt idx="412">
                  <c:v>0.7877983881676599</c:v>
                </c:pt>
                <c:pt idx="413">
                  <c:v>0.78561460585895437</c:v>
                </c:pt>
                <c:pt idx="414">
                  <c:v>0.78458810100120924</c:v>
                </c:pt>
                <c:pt idx="415">
                  <c:v>0.78391341202245446</c:v>
                </c:pt>
                <c:pt idx="416">
                  <c:v>0.77849852606180137</c:v>
                </c:pt>
                <c:pt idx="417">
                  <c:v>0.77644291567032175</c:v>
                </c:pt>
                <c:pt idx="418">
                  <c:v>0.77447651661375294</c:v>
                </c:pt>
                <c:pt idx="419">
                  <c:v>0.77390178268275411</c:v>
                </c:pt>
                <c:pt idx="420">
                  <c:v>0.77312104385116109</c:v>
                </c:pt>
                <c:pt idx="421">
                  <c:v>0.77297131921619577</c:v>
                </c:pt>
                <c:pt idx="422">
                  <c:v>0.77009153684581211</c:v>
                </c:pt>
                <c:pt idx="423">
                  <c:v>0.76778070669665355</c:v>
                </c:pt>
                <c:pt idx="424">
                  <c:v>0.7659197424491091</c:v>
                </c:pt>
                <c:pt idx="425">
                  <c:v>0.76531431554036233</c:v>
                </c:pt>
                <c:pt idx="426">
                  <c:v>0.76493496040935027</c:v>
                </c:pt>
                <c:pt idx="427">
                  <c:v>0.76247725795879573</c:v>
                </c:pt>
                <c:pt idx="428">
                  <c:v>0.75990563456652016</c:v>
                </c:pt>
                <c:pt idx="429">
                  <c:v>0.75721044281974148</c:v>
                </c:pt>
                <c:pt idx="430">
                  <c:v>0.75201372128797117</c:v>
                </c:pt>
                <c:pt idx="431">
                  <c:v>0.75198000823073974</c:v>
                </c:pt>
                <c:pt idx="432">
                  <c:v>0.75067571712800585</c:v>
                </c:pt>
                <c:pt idx="433">
                  <c:v>0.74762923159999772</c:v>
                </c:pt>
                <c:pt idx="434">
                  <c:v>0.74678570289260982</c:v>
                </c:pt>
                <c:pt idx="435">
                  <c:v>0.74609251504766405</c:v>
                </c:pt>
                <c:pt idx="436">
                  <c:v>0.74597129170658705</c:v>
                </c:pt>
                <c:pt idx="437">
                  <c:v>0.74414499849863869</c:v>
                </c:pt>
                <c:pt idx="438">
                  <c:v>0.74162727724231958</c:v>
                </c:pt>
                <c:pt idx="439">
                  <c:v>0.74099889976466127</c:v>
                </c:pt>
                <c:pt idx="440">
                  <c:v>0.7409455440193139</c:v>
                </c:pt>
                <c:pt idx="441">
                  <c:v>0.73918706291147007</c:v>
                </c:pt>
                <c:pt idx="442">
                  <c:v>0.73650448344074904</c:v>
                </c:pt>
                <c:pt idx="443">
                  <c:v>0.73594522683655572</c:v>
                </c:pt>
                <c:pt idx="444">
                  <c:v>0.73347884222552462</c:v>
                </c:pt>
                <c:pt idx="445">
                  <c:v>0.73305553008537205</c:v>
                </c:pt>
                <c:pt idx="446">
                  <c:v>0.73199017318656712</c:v>
                </c:pt>
                <c:pt idx="447">
                  <c:v>0.73141707536073852</c:v>
                </c:pt>
                <c:pt idx="448">
                  <c:v>0.72949897843298861</c:v>
                </c:pt>
                <c:pt idx="449">
                  <c:v>0.72874499686478122</c:v>
                </c:pt>
                <c:pt idx="450">
                  <c:v>0.72683117302361866</c:v>
                </c:pt>
                <c:pt idx="451">
                  <c:v>0.72636480857525443</c:v>
                </c:pt>
                <c:pt idx="452">
                  <c:v>0.72501893740717704</c:v>
                </c:pt>
                <c:pt idx="453">
                  <c:v>0.72134744034564435</c:v>
                </c:pt>
                <c:pt idx="454">
                  <c:v>0.71966076245623367</c:v>
                </c:pt>
                <c:pt idx="455">
                  <c:v>0.71570621751488306</c:v>
                </c:pt>
                <c:pt idx="456">
                  <c:v>0.71462569635496842</c:v>
                </c:pt>
                <c:pt idx="457">
                  <c:v>0.70967771446292383</c:v>
                </c:pt>
                <c:pt idx="458">
                  <c:v>0.70839415073696055</c:v>
                </c:pt>
                <c:pt idx="459">
                  <c:v>0.70833444248751287</c:v>
                </c:pt>
                <c:pt idx="460">
                  <c:v>0.70728821757022498</c:v>
                </c:pt>
                <c:pt idx="461">
                  <c:v>0.70574635781525163</c:v>
                </c:pt>
                <c:pt idx="462">
                  <c:v>0.70477347311236749</c:v>
                </c:pt>
                <c:pt idx="463">
                  <c:v>0.70423101524672482</c:v>
                </c:pt>
                <c:pt idx="464">
                  <c:v>0.70306328952433073</c:v>
                </c:pt>
                <c:pt idx="465">
                  <c:v>0.69995551000891987</c:v>
                </c:pt>
                <c:pt idx="466">
                  <c:v>0.69990485602294161</c:v>
                </c:pt>
                <c:pt idx="467">
                  <c:v>0.69507018853371527</c:v>
                </c:pt>
                <c:pt idx="468">
                  <c:v>0.6933364486218665</c:v>
                </c:pt>
                <c:pt idx="469">
                  <c:v>0.69026897496268891</c:v>
                </c:pt>
                <c:pt idx="470">
                  <c:v>0.6897450499362906</c:v>
                </c:pt>
                <c:pt idx="471">
                  <c:v>0.68903022268629233</c:v>
                </c:pt>
                <c:pt idx="472">
                  <c:v>0.68746591048417616</c:v>
                </c:pt>
                <c:pt idx="473">
                  <c:v>0.68550093647860344</c:v>
                </c:pt>
                <c:pt idx="474">
                  <c:v>0.68076583519504608</c:v>
                </c:pt>
                <c:pt idx="475">
                  <c:v>0.67986854092089466</c:v>
                </c:pt>
                <c:pt idx="476">
                  <c:v>0.67677737111128877</c:v>
                </c:pt>
                <c:pt idx="477">
                  <c:v>0.67606344200224922</c:v>
                </c:pt>
                <c:pt idx="478">
                  <c:v>0.67449291046569682</c:v>
                </c:pt>
                <c:pt idx="479">
                  <c:v>0.67173182019218702</c:v>
                </c:pt>
                <c:pt idx="480">
                  <c:v>0.67139353067716223</c:v>
                </c:pt>
                <c:pt idx="481">
                  <c:v>0.66834870091833309</c:v>
                </c:pt>
                <c:pt idx="482">
                  <c:v>0.66729144719190103</c:v>
                </c:pt>
                <c:pt idx="483">
                  <c:v>0.66675587679779547</c:v>
                </c:pt>
                <c:pt idx="484">
                  <c:v>0.66474582527782755</c:v>
                </c:pt>
                <c:pt idx="485">
                  <c:v>0.66215025753594348</c:v>
                </c:pt>
                <c:pt idx="486">
                  <c:v>0.66074452409120699</c:v>
                </c:pt>
                <c:pt idx="487">
                  <c:v>0.66039004533840451</c:v>
                </c:pt>
                <c:pt idx="488">
                  <c:v>0.65757645161055667</c:v>
                </c:pt>
                <c:pt idx="489">
                  <c:v>0.65611108557857745</c:v>
                </c:pt>
                <c:pt idx="490">
                  <c:v>0.65409191284584156</c:v>
                </c:pt>
                <c:pt idx="491">
                  <c:v>0.65303423927054283</c:v>
                </c:pt>
                <c:pt idx="492">
                  <c:v>0.64852340228300676</c:v>
                </c:pt>
                <c:pt idx="493">
                  <c:v>0.64742250903705711</c:v>
                </c:pt>
                <c:pt idx="494">
                  <c:v>0.64404372392254727</c:v>
                </c:pt>
                <c:pt idx="495">
                  <c:v>0.64217716579605499</c:v>
                </c:pt>
                <c:pt idx="496">
                  <c:v>0.64013327029938449</c:v>
                </c:pt>
                <c:pt idx="497">
                  <c:v>0.64001811303889644</c:v>
                </c:pt>
                <c:pt idx="498">
                  <c:v>0.6395949889608038</c:v>
                </c:pt>
                <c:pt idx="499">
                  <c:v>0.63909896388851262</c:v>
                </c:pt>
                <c:pt idx="500">
                  <c:v>0.63545347683785991</c:v>
                </c:pt>
                <c:pt idx="501">
                  <c:v>0.63276937456120808</c:v>
                </c:pt>
                <c:pt idx="502">
                  <c:v>0.63235139060837486</c:v>
                </c:pt>
                <c:pt idx="503">
                  <c:v>0.62851421507819405</c:v>
                </c:pt>
                <c:pt idx="504">
                  <c:v>0.62804841388655452</c:v>
                </c:pt>
                <c:pt idx="505">
                  <c:v>0.62763009232550426</c:v>
                </c:pt>
                <c:pt idx="506">
                  <c:v>0.62727037853845313</c:v>
                </c:pt>
                <c:pt idx="507">
                  <c:v>0.62364616050105814</c:v>
                </c:pt>
                <c:pt idx="508">
                  <c:v>0.62248584467670875</c:v>
                </c:pt>
                <c:pt idx="509">
                  <c:v>0.61932662016806084</c:v>
                </c:pt>
                <c:pt idx="510">
                  <c:v>0.61787761977403211</c:v>
                </c:pt>
                <c:pt idx="511">
                  <c:v>0.61508837043730147</c:v>
                </c:pt>
                <c:pt idx="512">
                  <c:v>0.61504647941361501</c:v>
                </c:pt>
                <c:pt idx="513">
                  <c:v>0.61355324522418886</c:v>
                </c:pt>
                <c:pt idx="514">
                  <c:v>0.6107976519425844</c:v>
                </c:pt>
                <c:pt idx="515">
                  <c:v>0.60930481557904914</c:v>
                </c:pt>
                <c:pt idx="516">
                  <c:v>0.60801140164690348</c:v>
                </c:pt>
                <c:pt idx="517">
                  <c:v>0.60741837761169948</c:v>
                </c:pt>
                <c:pt idx="518">
                  <c:v>0.6071223685406979</c:v>
                </c:pt>
                <c:pt idx="519">
                  <c:v>0.60657849287213605</c:v>
                </c:pt>
                <c:pt idx="520">
                  <c:v>0.60589660769311704</c:v>
                </c:pt>
                <c:pt idx="521">
                  <c:v>0.60509415530627964</c:v>
                </c:pt>
                <c:pt idx="522">
                  <c:v>0.60493861243644087</c:v>
                </c:pt>
                <c:pt idx="523">
                  <c:v>0.60238853609267662</c:v>
                </c:pt>
                <c:pt idx="524">
                  <c:v>0.60091412014591439</c:v>
                </c:pt>
                <c:pt idx="525">
                  <c:v>0.59907337075471045</c:v>
                </c:pt>
                <c:pt idx="526">
                  <c:v>0.59822753214108093</c:v>
                </c:pt>
                <c:pt idx="527">
                  <c:v>0.59745041619160821</c:v>
                </c:pt>
                <c:pt idx="528">
                  <c:v>0.59541385533315627</c:v>
                </c:pt>
                <c:pt idx="529">
                  <c:v>0.59409527229621051</c:v>
                </c:pt>
                <c:pt idx="530">
                  <c:v>0.59388272063762249</c:v>
                </c:pt>
                <c:pt idx="531">
                  <c:v>0.59158396669822377</c:v>
                </c:pt>
                <c:pt idx="532">
                  <c:v>0.58999155641211198</c:v>
                </c:pt>
                <c:pt idx="533">
                  <c:v>0.58781714830227616</c:v>
                </c:pt>
                <c:pt idx="534">
                  <c:v>0.58591618702948189</c:v>
                </c:pt>
                <c:pt idx="535">
                  <c:v>0.58339162733667638</c:v>
                </c:pt>
                <c:pt idx="536">
                  <c:v>0.58186896829139145</c:v>
                </c:pt>
                <c:pt idx="537">
                  <c:v>0.57952355075872486</c:v>
                </c:pt>
                <c:pt idx="538">
                  <c:v>0.57784970573738337</c:v>
                </c:pt>
                <c:pt idx="539">
                  <c:v>0.5760414119720515</c:v>
                </c:pt>
                <c:pt idx="540">
                  <c:v>0.57478122650768859</c:v>
                </c:pt>
                <c:pt idx="541">
                  <c:v>0.57385820625820572</c:v>
                </c:pt>
                <c:pt idx="542">
                  <c:v>0.5734182049086054</c:v>
                </c:pt>
                <c:pt idx="543">
                  <c:v>0.57021585869358993</c:v>
                </c:pt>
                <c:pt idx="544">
                  <c:v>0.5698942780799664</c:v>
                </c:pt>
                <c:pt idx="545">
                  <c:v>0.56852459652857978</c:v>
                </c:pt>
                <c:pt idx="546">
                  <c:v>0.56595773075371891</c:v>
                </c:pt>
                <c:pt idx="547">
                  <c:v>0.56588048381380796</c:v>
                </c:pt>
                <c:pt idx="548">
                  <c:v>0.56509223642563311</c:v>
                </c:pt>
                <c:pt idx="549">
                  <c:v>0.56299662845504472</c:v>
                </c:pt>
                <c:pt idx="550">
                  <c:v>0.56204837514609218</c:v>
                </c:pt>
                <c:pt idx="551">
                  <c:v>0.56186925689667533</c:v>
                </c:pt>
                <c:pt idx="552">
                  <c:v>0.56090383155693035</c:v>
                </c:pt>
                <c:pt idx="553">
                  <c:v>0.55816602343016386</c:v>
                </c:pt>
                <c:pt idx="554">
                  <c:v>0.55674206051418451</c:v>
                </c:pt>
                <c:pt idx="555">
                  <c:v>0.55377944450046068</c:v>
                </c:pt>
                <c:pt idx="556">
                  <c:v>0.5498595450584628</c:v>
                </c:pt>
                <c:pt idx="557">
                  <c:v>0.54876103342597882</c:v>
                </c:pt>
                <c:pt idx="558">
                  <c:v>0.54876068838627567</c:v>
                </c:pt>
                <c:pt idx="559">
                  <c:v>0.54390712016873799</c:v>
                </c:pt>
                <c:pt idx="560">
                  <c:v>0.5432835584906669</c:v>
                </c:pt>
                <c:pt idx="561">
                  <c:v>0.54261122493101965</c:v>
                </c:pt>
                <c:pt idx="562">
                  <c:v>0.5410159101526828</c:v>
                </c:pt>
                <c:pt idx="563">
                  <c:v>0.54052134948612818</c:v>
                </c:pt>
                <c:pt idx="564">
                  <c:v>0.53922242374121765</c:v>
                </c:pt>
                <c:pt idx="565">
                  <c:v>0.53761302923878007</c:v>
                </c:pt>
                <c:pt idx="566">
                  <c:v>0.53544136031687184</c:v>
                </c:pt>
                <c:pt idx="567">
                  <c:v>0.53518781720986386</c:v>
                </c:pt>
                <c:pt idx="568">
                  <c:v>0.53460950987623712</c:v>
                </c:pt>
                <c:pt idx="569">
                  <c:v>0.53371925057282077</c:v>
                </c:pt>
                <c:pt idx="570">
                  <c:v>0.53173248887315117</c:v>
                </c:pt>
                <c:pt idx="571">
                  <c:v>0.53167126118792418</c:v>
                </c:pt>
                <c:pt idx="572">
                  <c:v>0.53148917989231648</c:v>
                </c:pt>
                <c:pt idx="573">
                  <c:v>0.53051847499337179</c:v>
                </c:pt>
                <c:pt idx="574">
                  <c:v>0.52805765980106256</c:v>
                </c:pt>
                <c:pt idx="575">
                  <c:v>0.52760337229005905</c:v>
                </c:pt>
                <c:pt idx="576">
                  <c:v>0.52678111388989268</c:v>
                </c:pt>
                <c:pt idx="577">
                  <c:v>0.52467406603678857</c:v>
                </c:pt>
                <c:pt idx="578">
                  <c:v>0.52464918875297983</c:v>
                </c:pt>
                <c:pt idx="579">
                  <c:v>0.52440975458491423</c:v>
                </c:pt>
                <c:pt idx="580">
                  <c:v>0.52147450488480751</c:v>
                </c:pt>
                <c:pt idx="581">
                  <c:v>0.51790683853387265</c:v>
                </c:pt>
                <c:pt idx="582">
                  <c:v>0.51790505297278699</c:v>
                </c:pt>
                <c:pt idx="583">
                  <c:v>0.51537471074572605</c:v>
                </c:pt>
                <c:pt idx="584">
                  <c:v>0.51395541879231155</c:v>
                </c:pt>
                <c:pt idx="585">
                  <c:v>0.50911277286281098</c:v>
                </c:pt>
                <c:pt idx="586">
                  <c:v>0.50535977907214247</c:v>
                </c:pt>
                <c:pt idx="587">
                  <c:v>0.50387245813770243</c:v>
                </c:pt>
                <c:pt idx="588">
                  <c:v>0.5037357127929929</c:v>
                </c:pt>
                <c:pt idx="589">
                  <c:v>0.50182580450093073</c:v>
                </c:pt>
                <c:pt idx="590">
                  <c:v>0.50113961769250059</c:v>
                </c:pt>
                <c:pt idx="591">
                  <c:v>0.49909541931658552</c:v>
                </c:pt>
                <c:pt idx="592">
                  <c:v>0.49903871874957306</c:v>
                </c:pt>
                <c:pt idx="593">
                  <c:v>0.49503336319856744</c:v>
                </c:pt>
                <c:pt idx="594">
                  <c:v>0.49151185960479932</c:v>
                </c:pt>
                <c:pt idx="595">
                  <c:v>0.49085846069459316</c:v>
                </c:pt>
                <c:pt idx="596">
                  <c:v>0.48809808081795614</c:v>
                </c:pt>
                <c:pt idx="597">
                  <c:v>0.48737738137442543</c:v>
                </c:pt>
                <c:pt idx="598">
                  <c:v>0.4871785259667194</c:v>
                </c:pt>
                <c:pt idx="599">
                  <c:v>0.48302771164293923</c:v>
                </c:pt>
                <c:pt idx="600">
                  <c:v>0.47981109353267593</c:v>
                </c:pt>
                <c:pt idx="601">
                  <c:v>0.47565712132066751</c:v>
                </c:pt>
                <c:pt idx="602">
                  <c:v>0.4737136585694206</c:v>
                </c:pt>
                <c:pt idx="603">
                  <c:v>0.47204802427359421</c:v>
                </c:pt>
                <c:pt idx="604">
                  <c:v>0.47163400572490766</c:v>
                </c:pt>
                <c:pt idx="605">
                  <c:v>0.46824135931866523</c:v>
                </c:pt>
                <c:pt idx="606">
                  <c:v>0.46757837818774889</c:v>
                </c:pt>
                <c:pt idx="607">
                  <c:v>0.46660916447005002</c:v>
                </c:pt>
                <c:pt idx="608">
                  <c:v>0.46498232985990889</c:v>
                </c:pt>
                <c:pt idx="609">
                  <c:v>0.46298784228336121</c:v>
                </c:pt>
                <c:pt idx="610">
                  <c:v>0.46296245001249003</c:v>
                </c:pt>
                <c:pt idx="611">
                  <c:v>0.46176595574269053</c:v>
                </c:pt>
                <c:pt idx="612">
                  <c:v>0.46051584032849163</c:v>
                </c:pt>
                <c:pt idx="613">
                  <c:v>0.45971694933346641</c:v>
                </c:pt>
                <c:pt idx="614">
                  <c:v>0.45896518474570613</c:v>
                </c:pt>
                <c:pt idx="615">
                  <c:v>0.45857548140583992</c:v>
                </c:pt>
                <c:pt idx="616">
                  <c:v>0.45825072512285081</c:v>
                </c:pt>
                <c:pt idx="617">
                  <c:v>0.45777648034404667</c:v>
                </c:pt>
                <c:pt idx="618">
                  <c:v>0.45540771855140472</c:v>
                </c:pt>
                <c:pt idx="619">
                  <c:v>0.45226196012030251</c:v>
                </c:pt>
                <c:pt idx="620">
                  <c:v>0.44913795353274932</c:v>
                </c:pt>
                <c:pt idx="621">
                  <c:v>0.44872512734243175</c:v>
                </c:pt>
                <c:pt idx="622">
                  <c:v>0.44603553014893543</c:v>
                </c:pt>
                <c:pt idx="623">
                  <c:v>0.44433305994876465</c:v>
                </c:pt>
                <c:pt idx="624">
                  <c:v>0.44295453752092201</c:v>
                </c:pt>
                <c:pt idx="625">
                  <c:v>0.44245037003797011</c:v>
                </c:pt>
                <c:pt idx="626">
                  <c:v>0.44102753232063729</c:v>
                </c:pt>
                <c:pt idx="627">
                  <c:v>0.43990817286977468</c:v>
                </c:pt>
                <c:pt idx="628">
                  <c:v>0.43989482700104821</c:v>
                </c:pt>
                <c:pt idx="629">
                  <c:v>0.43793793303740725</c:v>
                </c:pt>
                <c:pt idx="630">
                  <c:v>0.43685625147069018</c:v>
                </c:pt>
                <c:pt idx="631">
                  <c:v>0.43559215304970189</c:v>
                </c:pt>
                <c:pt idx="632">
                  <c:v>0.43383866491926892</c:v>
                </c:pt>
                <c:pt idx="633">
                  <c:v>0.43202505494077237</c:v>
                </c:pt>
                <c:pt idx="634">
                  <c:v>0.43084192236156077</c:v>
                </c:pt>
                <c:pt idx="635">
                  <c:v>0.42893878152379961</c:v>
                </c:pt>
                <c:pt idx="636">
                  <c:v>0.42786587981689778</c:v>
                </c:pt>
                <c:pt idx="637">
                  <c:v>0.42595722655931956</c:v>
                </c:pt>
                <c:pt idx="638">
                  <c:v>0.42491039429971955</c:v>
                </c:pt>
                <c:pt idx="639">
                  <c:v>0.42216569767263951</c:v>
                </c:pt>
                <c:pt idx="640">
                  <c:v>0.42197532381224223</c:v>
                </c:pt>
                <c:pt idx="641">
                  <c:v>0.41906052733755073</c:v>
                </c:pt>
                <c:pt idx="642">
                  <c:v>0.41639160244667461</c:v>
                </c:pt>
                <c:pt idx="643">
                  <c:v>0.41620649974875773</c:v>
                </c:pt>
                <c:pt idx="644">
                  <c:v>0.41616586483280832</c:v>
                </c:pt>
                <c:pt idx="645">
                  <c:v>0.41535032072969941</c:v>
                </c:pt>
                <c:pt idx="646">
                  <c:v>0.41521551198957884</c:v>
                </c:pt>
                <c:pt idx="647">
                  <c:v>0.41329119722252583</c:v>
                </c:pt>
                <c:pt idx="648">
                  <c:v>0.41160989708606643</c:v>
                </c:pt>
                <c:pt idx="649">
                  <c:v>0.4104363863918784</c:v>
                </c:pt>
                <c:pt idx="650">
                  <c:v>0.40863186748413477</c:v>
                </c:pt>
                <c:pt idx="651">
                  <c:v>0.4076012951800701</c:v>
                </c:pt>
                <c:pt idx="652">
                  <c:v>0.40578459086222135</c:v>
                </c:pt>
                <c:pt idx="653">
                  <c:v>0.40478578737374377</c:v>
                </c:pt>
                <c:pt idx="654">
                  <c:v>0.40297712539724684</c:v>
                </c:pt>
                <c:pt idx="655">
                  <c:v>0.40198972770043656</c:v>
                </c:pt>
                <c:pt idx="656">
                  <c:v>0.4001927351742588</c:v>
                </c:pt>
                <c:pt idx="657">
                  <c:v>0.3992129818220812</c:v>
                </c:pt>
                <c:pt idx="658">
                  <c:v>0.39817335647402569</c:v>
                </c:pt>
                <c:pt idx="659">
                  <c:v>0.3974282514058165</c:v>
                </c:pt>
                <c:pt idx="660">
                  <c:v>0.39468298640858057</c:v>
                </c:pt>
                <c:pt idx="661">
                  <c:v>0.39403097357690997</c:v>
                </c:pt>
                <c:pt idx="662">
                  <c:v>0.39281421174131276</c:v>
                </c:pt>
                <c:pt idx="663">
                  <c:v>0.39195670684467177</c:v>
                </c:pt>
                <c:pt idx="664">
                  <c:v>0.39149969294290121</c:v>
                </c:pt>
                <c:pt idx="665">
                  <c:v>0.3910547168080189</c:v>
                </c:pt>
                <c:pt idx="666">
                  <c:v>0.38924926318327185</c:v>
                </c:pt>
                <c:pt idx="667">
                  <c:v>0.38830697928062563</c:v>
                </c:pt>
                <c:pt idx="668">
                  <c:v>0.38656052195343754</c:v>
                </c:pt>
                <c:pt idx="669">
                  <c:v>0.38616438643544532</c:v>
                </c:pt>
                <c:pt idx="670">
                  <c:v>0.3856162412686569</c:v>
                </c:pt>
                <c:pt idx="671">
                  <c:v>0.38389035335342003</c:v>
                </c:pt>
                <c:pt idx="672">
                  <c:v>0.38295104029061139</c:v>
                </c:pt>
                <c:pt idx="673">
                  <c:v>0.38123862898032929</c:v>
                </c:pt>
                <c:pt idx="674">
                  <c:v>0.38030551994054412</c:v>
                </c:pt>
                <c:pt idx="675">
                  <c:v>0.37860522141004138</c:v>
                </c:pt>
                <c:pt idx="676">
                  <c:v>0.377678505851825</c:v>
                </c:pt>
                <c:pt idx="677">
                  <c:v>0.37599000411540162</c:v>
                </c:pt>
                <c:pt idx="678">
                  <c:v>0.37506968034732746</c:v>
                </c:pt>
                <c:pt idx="679">
                  <c:v>0.37339285144631129</c:v>
                </c:pt>
                <c:pt idx="680">
                  <c:v>0.37081363862116135</c:v>
                </c:pt>
                <c:pt idx="681">
                  <c:v>0.36858166135262038</c:v>
                </c:pt>
                <c:pt idx="682">
                  <c:v>0.36825224172037518</c:v>
                </c:pt>
                <c:pt idx="683">
                  <c:v>0.36764128512208488</c:v>
                </c:pt>
                <c:pt idx="684">
                  <c:v>0.36570853768036976</c:v>
                </c:pt>
                <c:pt idx="685">
                  <c:v>0.36335590819194996</c:v>
                </c:pt>
                <c:pt idx="686">
                  <c:v>0.3631824042876276</c:v>
                </c:pt>
                <c:pt idx="687">
                  <c:v>0.36076858297737158</c:v>
                </c:pt>
                <c:pt idx="688">
                  <c:v>0.36067372017282257</c:v>
                </c:pt>
                <c:pt idx="689">
                  <c:v>0.35818236480498755</c:v>
                </c:pt>
                <c:pt idx="690">
                  <c:v>0.35748437078284001</c:v>
                </c:pt>
                <c:pt idx="691">
                  <c:v>0.35570821848572381</c:v>
                </c:pt>
                <c:pt idx="692">
                  <c:v>0.35487021509683803</c:v>
                </c:pt>
                <c:pt idx="693">
                  <c:v>0.35325116234344978</c:v>
                </c:pt>
                <c:pt idx="694">
                  <c:v>0.35239246941990177</c:v>
                </c:pt>
                <c:pt idx="695">
                  <c:v>0.35081107832769004</c:v>
                </c:pt>
                <c:pt idx="696">
                  <c:v>0.34995347609704808</c:v>
                </c:pt>
                <c:pt idx="697">
                  <c:v>0.3483878492034031</c:v>
                </c:pt>
                <c:pt idx="698">
                  <c:v>0.34769929869082428</c:v>
                </c:pt>
                <c:pt idx="699">
                  <c:v>0.34753528587849114</c:v>
                </c:pt>
                <c:pt idx="700">
                  <c:v>0.34513452251189891</c:v>
                </c:pt>
                <c:pt idx="701">
                  <c:v>0.34505408829387302</c:v>
                </c:pt>
                <c:pt idx="702">
                  <c:v>0.34390556557815749</c:v>
                </c:pt>
                <c:pt idx="703">
                  <c:v>0.34358609790423972</c:v>
                </c:pt>
                <c:pt idx="704">
                  <c:v>0.34275047464360953</c:v>
                </c:pt>
                <c:pt idx="705">
                  <c:v>0.34127555029373824</c:v>
                </c:pt>
                <c:pt idx="706">
                  <c:v>0.3403829187683633</c:v>
                </c:pt>
                <c:pt idx="707">
                  <c:v>0.3388716625861829</c:v>
                </c:pt>
                <c:pt idx="708">
                  <c:v>0.33874286090298517</c:v>
                </c:pt>
                <c:pt idx="709">
                  <c:v>0.3380317212151791</c:v>
                </c:pt>
                <c:pt idx="710">
                  <c:v>0.33652239924985261</c:v>
                </c:pt>
                <c:pt idx="711">
                  <c:v>0.33569676537771553</c:v>
                </c:pt>
                <c:pt idx="712">
                  <c:v>0.33419631420956553</c:v>
                </c:pt>
                <c:pt idx="713">
                  <c:v>0.33188756735236918</c:v>
                </c:pt>
                <c:pt idx="714">
                  <c:v>0.32959500049208218</c:v>
                </c:pt>
                <c:pt idx="715">
                  <c:v>0.32731831202026024</c:v>
                </c:pt>
                <c:pt idx="716">
                  <c:v>0.32151650369909945</c:v>
                </c:pt>
                <c:pt idx="717">
                  <c:v>0.32091245393874723</c:v>
                </c:pt>
                <c:pt idx="718">
                  <c:v>0.31496240869253123</c:v>
                </c:pt>
                <c:pt idx="719">
                  <c:v>0.3119946028558841</c:v>
                </c:pt>
                <c:pt idx="720">
                  <c:v>0.3096946679494057</c:v>
                </c:pt>
                <c:pt idx="721">
                  <c:v>0.30752897257052469</c:v>
                </c:pt>
                <c:pt idx="722">
                  <c:v>0.30539987405686858</c:v>
                </c:pt>
                <c:pt idx="723">
                  <c:v>0.30328943804770064</c:v>
                </c:pt>
                <c:pt idx="724">
                  <c:v>0.30143582200495889</c:v>
                </c:pt>
                <c:pt idx="725">
                  <c:v>0.30119430307689182</c:v>
                </c:pt>
                <c:pt idx="726">
                  <c:v>0.29911377247484738</c:v>
                </c:pt>
                <c:pt idx="727">
                  <c:v>0.29704763731894462</c:v>
                </c:pt>
                <c:pt idx="728">
                  <c:v>0.29499577842010971</c:v>
                </c:pt>
                <c:pt idx="729">
                  <c:v>0.29295809355387453</c:v>
                </c:pt>
              </c:numCache>
            </c:numRef>
          </c:yVal>
          <c:smooth val="1"/>
          <c:extLst>
            <c:ext xmlns:c16="http://schemas.microsoft.com/office/drawing/2014/chart" uri="{C3380CC4-5D6E-409C-BE32-E72D297353CC}">
              <c16:uniqueId val="{00000002-7E12-5A4C-8D8D-7D37524C5100}"/>
            </c:ext>
          </c:extLst>
        </c:ser>
        <c:ser>
          <c:idx val="3"/>
          <c:order val="3"/>
          <c:tx>
            <c:strRef>
              <c:f>Gráficos!$V$5</c:f>
              <c:strCache>
                <c:ptCount val="1"/>
                <c:pt idx="0">
                  <c:v>Umbral alto de caudal</c:v>
                </c:pt>
              </c:strCache>
            </c:strRef>
          </c:tx>
          <c:spPr>
            <a:ln w="19050" cap="rnd">
              <a:solidFill>
                <a:srgbClr val="7030A0"/>
              </a:solidFill>
              <a:prstDash val="dash"/>
              <a:round/>
            </a:ln>
            <a:effectLst/>
          </c:spPr>
          <c:marker>
            <c:symbol val="none"/>
          </c:marker>
          <c:xVal>
            <c:numRef>
              <c:f>Gráficos!$U$6:$U$7</c:f>
              <c:numCache>
                <c:formatCode>0.0000</c:formatCode>
                <c:ptCount val="2"/>
                <c:pt idx="0">
                  <c:v>7.669972059387499E-2</c:v>
                </c:pt>
                <c:pt idx="1">
                  <c:v>99.923300279406106</c:v>
                </c:pt>
              </c:numCache>
            </c:numRef>
          </c:xVal>
          <c:yVal>
            <c:numRef>
              <c:f>Gráficos!$V$6:$V$7</c:f>
              <c:numCache>
                <c:formatCode>General</c:formatCode>
                <c:ptCount val="2"/>
                <c:pt idx="0">
                  <c:v>3</c:v>
                </c:pt>
                <c:pt idx="1">
                  <c:v>3</c:v>
                </c:pt>
              </c:numCache>
            </c:numRef>
          </c:yVal>
          <c:smooth val="1"/>
          <c:extLst>
            <c:ext xmlns:c16="http://schemas.microsoft.com/office/drawing/2014/chart" uri="{C3380CC4-5D6E-409C-BE32-E72D297353CC}">
              <c16:uniqueId val="{00000003-7E12-5A4C-8D8D-7D37524C5100}"/>
            </c:ext>
          </c:extLst>
        </c:ser>
        <c:ser>
          <c:idx val="4"/>
          <c:order val="4"/>
          <c:tx>
            <c:strRef>
              <c:f>Gráficos!$V$9</c:f>
              <c:strCache>
                <c:ptCount val="1"/>
                <c:pt idx="0">
                  <c:v>Umbral bajo de caudal</c:v>
                </c:pt>
              </c:strCache>
            </c:strRef>
          </c:tx>
          <c:spPr>
            <a:ln w="19050" cap="rnd">
              <a:solidFill>
                <a:srgbClr val="C00000"/>
              </a:solidFill>
              <a:prstDash val="dash"/>
              <a:round/>
            </a:ln>
            <a:effectLst/>
          </c:spPr>
          <c:marker>
            <c:symbol val="none"/>
          </c:marker>
          <c:xVal>
            <c:numRef>
              <c:f>Gráficos!$U$10:$U$11</c:f>
              <c:numCache>
                <c:formatCode>0.0000</c:formatCode>
                <c:ptCount val="2"/>
                <c:pt idx="0">
                  <c:v>7.669972059387499E-2</c:v>
                </c:pt>
                <c:pt idx="1">
                  <c:v>99.923300279406106</c:v>
                </c:pt>
              </c:numCache>
            </c:numRef>
          </c:xVal>
          <c:yVal>
            <c:numRef>
              <c:f>Gráficos!$V$10:$V$11</c:f>
              <c:numCache>
                <c:formatCode>General</c:formatCode>
                <c:ptCount val="2"/>
                <c:pt idx="0">
                  <c:v>0.4</c:v>
                </c:pt>
                <c:pt idx="1">
                  <c:v>0.4</c:v>
                </c:pt>
              </c:numCache>
            </c:numRef>
          </c:yVal>
          <c:smooth val="1"/>
          <c:extLst>
            <c:ext xmlns:c16="http://schemas.microsoft.com/office/drawing/2014/chart" uri="{C3380CC4-5D6E-409C-BE32-E72D297353CC}">
              <c16:uniqueId val="{00000004-7E12-5A4C-8D8D-7D37524C5100}"/>
            </c:ext>
          </c:extLst>
        </c:ser>
        <c:dLbls>
          <c:showLegendKey val="0"/>
          <c:showVal val="0"/>
          <c:showCatName val="0"/>
          <c:showSerName val="0"/>
          <c:showPercent val="0"/>
          <c:showBubbleSize val="0"/>
        </c:dLbls>
        <c:axId val="809718511"/>
        <c:axId val="809720159"/>
      </c:scatterChart>
      <c:valAx>
        <c:axId val="809718511"/>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sz="1100" b="0" i="0" u="none" strike="noStrike" baseline="0">
                    <a:effectLst/>
                  </a:rPr>
                  <a:t>Probabilidad de Excedencia (%)</a:t>
                </a:r>
                <a:r>
                  <a:rPr lang="en-GB" sz="1100" b="0" i="0" u="none" strike="noStrike" baseline="0"/>
                  <a:t> </a:t>
                </a:r>
                <a:endParaRPr lang="en-GB"/>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20159"/>
        <c:crosses val="autoZero"/>
        <c:crossBetween val="midCat"/>
      </c:valAx>
      <c:valAx>
        <c:axId val="809720159"/>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Caudal (mm)</a:t>
                </a:r>
              </a:p>
            </c:rich>
          </c:tx>
          <c:overlay val="0"/>
          <c:spPr>
            <a:noFill/>
            <a:ln>
              <a:noFill/>
            </a:ln>
            <a:effectLst/>
          </c:spPr>
        </c:title>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18511"/>
        <c:crosses val="autoZero"/>
        <c:crossBetween val="midCat"/>
      </c:valAx>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sz="1100" b="0" i="0">
          <a:latin typeface="Gill Sans" panose="020B0502020104020203" pitchFamily="34" charset="-79"/>
          <a:cs typeface="Gill Sans" panose="020B0502020104020203" pitchFamily="34" charset="-79"/>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sz="2000"/>
              <a:t>Curva de duración de sedimentos</a:t>
            </a:r>
          </a:p>
        </c:rich>
      </c:tx>
      <c:overlay val="0"/>
      <c:spPr>
        <a:noFill/>
        <a:ln>
          <a:noFill/>
        </a:ln>
        <a:effectLst/>
      </c:spPr>
    </c:title>
    <c:autoTitleDeleted val="0"/>
    <c:plotArea>
      <c:layout/>
      <c:scatterChart>
        <c:scatterStyle val="lineMarker"/>
        <c:varyColors val="0"/>
        <c:ser>
          <c:idx val="0"/>
          <c:order val="0"/>
          <c:tx>
            <c:strRef>
              <c:f>Escenarios!$D$12</c:f>
              <c:strCache>
                <c:ptCount val="1"/>
                <c:pt idx="0">
                  <c:v>Línea base</c:v>
                </c:pt>
              </c:strCache>
            </c:strRef>
          </c:tx>
          <c:spPr>
            <a:ln w="12700"/>
          </c:spPr>
          <c:marker>
            <c:symbol val="none"/>
          </c:marker>
          <c:xVal>
            <c:numRef>
              <c:f>Gráficos!$Z$6:$Z$735</c:f>
              <c:numCache>
                <c:formatCode>General</c:formatCode>
                <c:ptCount val="730"/>
                <c:pt idx="0">
                  <c:v>7.669972059387499E-2</c:v>
                </c:pt>
                <c:pt idx="1">
                  <c:v>0.21366350736865175</c:v>
                </c:pt>
                <c:pt idx="2">
                  <c:v>0.35062729414342847</c:v>
                </c:pt>
                <c:pt idx="3">
                  <c:v>0.48759108091820519</c:v>
                </c:pt>
                <c:pt idx="4">
                  <c:v>0.62455486769298196</c:v>
                </c:pt>
                <c:pt idx="5">
                  <c:v>0.76151865446775868</c:v>
                </c:pt>
                <c:pt idx="6">
                  <c:v>0.89848244124253551</c:v>
                </c:pt>
                <c:pt idx="7">
                  <c:v>1.035446228017312</c:v>
                </c:pt>
                <c:pt idx="8">
                  <c:v>1.1724100147920891</c:v>
                </c:pt>
                <c:pt idx="9">
                  <c:v>1.3093738015668659</c:v>
                </c:pt>
                <c:pt idx="10">
                  <c:v>1.4463375883416425</c:v>
                </c:pt>
                <c:pt idx="11">
                  <c:v>1.5833013751164193</c:v>
                </c:pt>
                <c:pt idx="12">
                  <c:v>1.7202651618911959</c:v>
                </c:pt>
                <c:pt idx="13">
                  <c:v>1.8572289486659728</c:v>
                </c:pt>
                <c:pt idx="14">
                  <c:v>1.9941927354407494</c:v>
                </c:pt>
                <c:pt idx="15">
                  <c:v>2.1311565222155262</c:v>
                </c:pt>
                <c:pt idx="16">
                  <c:v>2.2681203089903028</c:v>
                </c:pt>
                <c:pt idx="17">
                  <c:v>2.4050840957650794</c:v>
                </c:pt>
                <c:pt idx="18">
                  <c:v>2.542047882539856</c:v>
                </c:pt>
                <c:pt idx="19">
                  <c:v>2.6790116693146331</c:v>
                </c:pt>
                <c:pt idx="20">
                  <c:v>2.8159754560894097</c:v>
                </c:pt>
                <c:pt idx="21">
                  <c:v>2.9529392428641867</c:v>
                </c:pt>
                <c:pt idx="22">
                  <c:v>3.0899030296389633</c:v>
                </c:pt>
                <c:pt idx="23">
                  <c:v>3.22686681641374</c:v>
                </c:pt>
                <c:pt idx="24">
                  <c:v>3.363830603188517</c:v>
                </c:pt>
                <c:pt idx="25">
                  <c:v>3.5007943899632936</c:v>
                </c:pt>
                <c:pt idx="26">
                  <c:v>3.6377581767380698</c:v>
                </c:pt>
                <c:pt idx="27">
                  <c:v>3.7747219635128468</c:v>
                </c:pt>
                <c:pt idx="28">
                  <c:v>3.9116857502876239</c:v>
                </c:pt>
                <c:pt idx="29">
                  <c:v>4.0486495370624009</c:v>
                </c:pt>
                <c:pt idx="30">
                  <c:v>4.1856133238371767</c:v>
                </c:pt>
                <c:pt idx="31">
                  <c:v>4.3225771106119542</c:v>
                </c:pt>
                <c:pt idx="32">
                  <c:v>4.4595408973867308</c:v>
                </c:pt>
                <c:pt idx="33">
                  <c:v>4.5965046841615083</c:v>
                </c:pt>
                <c:pt idx="34">
                  <c:v>4.7334684709362849</c:v>
                </c:pt>
                <c:pt idx="35">
                  <c:v>4.8704322577110615</c:v>
                </c:pt>
                <c:pt idx="36">
                  <c:v>5.0073960444858381</c:v>
                </c:pt>
                <c:pt idx="37">
                  <c:v>5.1443598312606147</c:v>
                </c:pt>
                <c:pt idx="38">
                  <c:v>5.2813236180353922</c:v>
                </c:pt>
                <c:pt idx="39">
                  <c:v>5.4182874048101679</c:v>
                </c:pt>
                <c:pt idx="40">
                  <c:v>5.5552511915849454</c:v>
                </c:pt>
                <c:pt idx="41">
                  <c:v>5.692214978359722</c:v>
                </c:pt>
                <c:pt idx="42">
                  <c:v>5.8291787651344986</c:v>
                </c:pt>
                <c:pt idx="43">
                  <c:v>5.9661425519092752</c:v>
                </c:pt>
                <c:pt idx="44">
                  <c:v>6.1031063386840518</c:v>
                </c:pt>
                <c:pt idx="45">
                  <c:v>6.2400701254588293</c:v>
                </c:pt>
                <c:pt idx="46">
                  <c:v>6.3770339122336051</c:v>
                </c:pt>
                <c:pt idx="47">
                  <c:v>6.5139976990083825</c:v>
                </c:pt>
                <c:pt idx="48">
                  <c:v>6.6509614857831592</c:v>
                </c:pt>
                <c:pt idx="49">
                  <c:v>6.7879252725579358</c:v>
                </c:pt>
                <c:pt idx="50">
                  <c:v>6.9248890593327133</c:v>
                </c:pt>
                <c:pt idx="51">
                  <c:v>7.0618528461074899</c:v>
                </c:pt>
                <c:pt idx="52">
                  <c:v>7.1988166328822656</c:v>
                </c:pt>
                <c:pt idx="53">
                  <c:v>7.3357804196570422</c:v>
                </c:pt>
                <c:pt idx="54">
                  <c:v>7.4727442064318197</c:v>
                </c:pt>
                <c:pt idx="55">
                  <c:v>7.6097079932065963</c:v>
                </c:pt>
                <c:pt idx="56">
                  <c:v>7.7466717799813729</c:v>
                </c:pt>
                <c:pt idx="57">
                  <c:v>7.8836355667561504</c:v>
                </c:pt>
                <c:pt idx="58">
                  <c:v>8.0205993535309279</c:v>
                </c:pt>
                <c:pt idx="59">
                  <c:v>8.1575631403057027</c:v>
                </c:pt>
                <c:pt idx="60">
                  <c:v>8.2945269270804793</c:v>
                </c:pt>
                <c:pt idx="61">
                  <c:v>8.4314907138552559</c:v>
                </c:pt>
                <c:pt idx="62">
                  <c:v>8.5684545006300343</c:v>
                </c:pt>
                <c:pt idx="63">
                  <c:v>8.7054182874048109</c:v>
                </c:pt>
                <c:pt idx="64">
                  <c:v>8.8423820741795875</c:v>
                </c:pt>
                <c:pt idx="65">
                  <c:v>8.9793458609543642</c:v>
                </c:pt>
                <c:pt idx="66">
                  <c:v>9.1163096477291408</c:v>
                </c:pt>
                <c:pt idx="67">
                  <c:v>9.2532734345039174</c:v>
                </c:pt>
                <c:pt idx="68">
                  <c:v>9.390237221278694</c:v>
                </c:pt>
                <c:pt idx="69">
                  <c:v>9.5272010080534706</c:v>
                </c:pt>
                <c:pt idx="70">
                  <c:v>9.6641647948282472</c:v>
                </c:pt>
                <c:pt idx="71">
                  <c:v>9.8011285816030238</c:v>
                </c:pt>
                <c:pt idx="72">
                  <c:v>9.9380923683778022</c:v>
                </c:pt>
                <c:pt idx="73">
                  <c:v>10.075056155152579</c:v>
                </c:pt>
                <c:pt idx="74">
                  <c:v>10.212019941927354</c:v>
                </c:pt>
                <c:pt idx="75">
                  <c:v>10.34898372870213</c:v>
                </c:pt>
                <c:pt idx="76">
                  <c:v>10.485947515476909</c:v>
                </c:pt>
                <c:pt idx="77">
                  <c:v>10.622911302251685</c:v>
                </c:pt>
                <c:pt idx="78">
                  <c:v>10.759875089026462</c:v>
                </c:pt>
                <c:pt idx="79">
                  <c:v>10.896838875801238</c:v>
                </c:pt>
                <c:pt idx="80">
                  <c:v>11.033802662576015</c:v>
                </c:pt>
                <c:pt idx="81">
                  <c:v>11.170766449350792</c:v>
                </c:pt>
                <c:pt idx="82">
                  <c:v>11.307730236125568</c:v>
                </c:pt>
                <c:pt idx="83">
                  <c:v>11.444694022900345</c:v>
                </c:pt>
                <c:pt idx="84">
                  <c:v>11.581657809675121</c:v>
                </c:pt>
                <c:pt idx="85">
                  <c:v>11.7186215964499</c:v>
                </c:pt>
                <c:pt idx="86">
                  <c:v>11.855585383224676</c:v>
                </c:pt>
                <c:pt idx="87">
                  <c:v>11.992549169999453</c:v>
                </c:pt>
                <c:pt idx="88">
                  <c:v>12.129512956774228</c:v>
                </c:pt>
                <c:pt idx="89">
                  <c:v>12.266476743549006</c:v>
                </c:pt>
                <c:pt idx="90">
                  <c:v>12.403440530323783</c:v>
                </c:pt>
                <c:pt idx="91">
                  <c:v>12.540404317098561</c:v>
                </c:pt>
                <c:pt idx="92">
                  <c:v>12.677368103873334</c:v>
                </c:pt>
                <c:pt idx="93">
                  <c:v>12.814331890648113</c:v>
                </c:pt>
                <c:pt idx="94">
                  <c:v>12.951295677422889</c:v>
                </c:pt>
                <c:pt idx="95">
                  <c:v>13.088259464197666</c:v>
                </c:pt>
                <c:pt idx="96">
                  <c:v>13.225223250972443</c:v>
                </c:pt>
                <c:pt idx="97">
                  <c:v>13.362187037747219</c:v>
                </c:pt>
                <c:pt idx="98">
                  <c:v>13.499150824521996</c:v>
                </c:pt>
                <c:pt idx="99">
                  <c:v>13.636114611296774</c:v>
                </c:pt>
                <c:pt idx="100">
                  <c:v>13.773078398071551</c:v>
                </c:pt>
                <c:pt idx="101">
                  <c:v>13.910042184846327</c:v>
                </c:pt>
                <c:pt idx="102">
                  <c:v>14.047005971621104</c:v>
                </c:pt>
                <c:pt idx="103">
                  <c:v>14.183969758395881</c:v>
                </c:pt>
                <c:pt idx="104">
                  <c:v>14.320933545170659</c:v>
                </c:pt>
                <c:pt idx="105">
                  <c:v>14.457897331945436</c:v>
                </c:pt>
                <c:pt idx="106">
                  <c:v>14.594861118720209</c:v>
                </c:pt>
                <c:pt idx="107">
                  <c:v>14.731824905494987</c:v>
                </c:pt>
                <c:pt idx="108">
                  <c:v>14.868788692269764</c:v>
                </c:pt>
                <c:pt idx="109">
                  <c:v>15.00575247904454</c:v>
                </c:pt>
                <c:pt idx="110">
                  <c:v>15.142716265819317</c:v>
                </c:pt>
                <c:pt idx="111">
                  <c:v>15.279680052594093</c:v>
                </c:pt>
                <c:pt idx="112">
                  <c:v>15.41664383936887</c:v>
                </c:pt>
                <c:pt idx="113">
                  <c:v>15.553607626143648</c:v>
                </c:pt>
                <c:pt idx="114">
                  <c:v>15.690571412918425</c:v>
                </c:pt>
                <c:pt idx="115">
                  <c:v>15.827535199693202</c:v>
                </c:pt>
                <c:pt idx="116">
                  <c:v>15.964498986467978</c:v>
                </c:pt>
                <c:pt idx="117">
                  <c:v>16.101462773242755</c:v>
                </c:pt>
                <c:pt idx="118">
                  <c:v>16.238426560017533</c:v>
                </c:pt>
                <c:pt idx="119">
                  <c:v>16.375390346792308</c:v>
                </c:pt>
                <c:pt idx="120">
                  <c:v>16.512354133567083</c:v>
                </c:pt>
                <c:pt idx="121">
                  <c:v>16.649317920341861</c:v>
                </c:pt>
                <c:pt idx="122">
                  <c:v>16.786281707116636</c:v>
                </c:pt>
                <c:pt idx="123">
                  <c:v>16.923245493891415</c:v>
                </c:pt>
                <c:pt idx="124">
                  <c:v>17.060209280666193</c:v>
                </c:pt>
                <c:pt idx="125">
                  <c:v>17.197173067440968</c:v>
                </c:pt>
                <c:pt idx="126">
                  <c:v>17.334136854215746</c:v>
                </c:pt>
                <c:pt idx="127">
                  <c:v>17.471100640990521</c:v>
                </c:pt>
                <c:pt idx="128">
                  <c:v>17.608064427765299</c:v>
                </c:pt>
                <c:pt idx="129">
                  <c:v>17.745028214540078</c:v>
                </c:pt>
                <c:pt idx="130">
                  <c:v>17.881992001314853</c:v>
                </c:pt>
                <c:pt idx="131">
                  <c:v>18.018955788089631</c:v>
                </c:pt>
                <c:pt idx="132">
                  <c:v>18.155919574864406</c:v>
                </c:pt>
                <c:pt idx="133">
                  <c:v>18.292883361639184</c:v>
                </c:pt>
                <c:pt idx="134">
                  <c:v>18.429847148413963</c:v>
                </c:pt>
                <c:pt idx="135">
                  <c:v>18.566810935188734</c:v>
                </c:pt>
                <c:pt idx="136">
                  <c:v>18.703774721963512</c:v>
                </c:pt>
                <c:pt idx="137">
                  <c:v>18.840738508738291</c:v>
                </c:pt>
                <c:pt idx="138">
                  <c:v>18.977702295513065</c:v>
                </c:pt>
                <c:pt idx="139">
                  <c:v>19.114666082287844</c:v>
                </c:pt>
                <c:pt idx="140">
                  <c:v>19.251629869062619</c:v>
                </c:pt>
                <c:pt idx="141">
                  <c:v>19.388593655837397</c:v>
                </c:pt>
                <c:pt idx="142">
                  <c:v>19.525557442612175</c:v>
                </c:pt>
                <c:pt idx="143">
                  <c:v>19.66252122938695</c:v>
                </c:pt>
                <c:pt idx="144">
                  <c:v>19.799485016161729</c:v>
                </c:pt>
                <c:pt idx="145">
                  <c:v>19.936448802936503</c:v>
                </c:pt>
                <c:pt idx="146">
                  <c:v>20.073412589711282</c:v>
                </c:pt>
                <c:pt idx="147">
                  <c:v>20.210376376486057</c:v>
                </c:pt>
                <c:pt idx="148">
                  <c:v>20.347340163260835</c:v>
                </c:pt>
                <c:pt idx="149">
                  <c:v>20.48430395003561</c:v>
                </c:pt>
                <c:pt idx="150">
                  <c:v>20.621267736810385</c:v>
                </c:pt>
                <c:pt idx="151">
                  <c:v>20.758231523585163</c:v>
                </c:pt>
                <c:pt idx="152">
                  <c:v>20.895195310359941</c:v>
                </c:pt>
                <c:pt idx="153">
                  <c:v>21.032159097134716</c:v>
                </c:pt>
                <c:pt idx="154">
                  <c:v>21.169122883909495</c:v>
                </c:pt>
                <c:pt idx="155">
                  <c:v>21.30608667068427</c:v>
                </c:pt>
                <c:pt idx="156">
                  <c:v>21.443050457459048</c:v>
                </c:pt>
                <c:pt idx="157">
                  <c:v>21.580014244233826</c:v>
                </c:pt>
                <c:pt idx="158">
                  <c:v>21.716978031008601</c:v>
                </c:pt>
                <c:pt idx="159">
                  <c:v>21.85394181778338</c:v>
                </c:pt>
                <c:pt idx="160">
                  <c:v>21.990905604558154</c:v>
                </c:pt>
                <c:pt idx="161">
                  <c:v>22.127869391332933</c:v>
                </c:pt>
                <c:pt idx="162">
                  <c:v>22.264833178107711</c:v>
                </c:pt>
                <c:pt idx="163">
                  <c:v>22.401796964882486</c:v>
                </c:pt>
                <c:pt idx="164">
                  <c:v>22.538760751657261</c:v>
                </c:pt>
                <c:pt idx="165">
                  <c:v>22.675724538432039</c:v>
                </c:pt>
                <c:pt idx="166">
                  <c:v>22.812688325206814</c:v>
                </c:pt>
                <c:pt idx="167">
                  <c:v>22.949652111981592</c:v>
                </c:pt>
                <c:pt idx="168">
                  <c:v>23.086615898756367</c:v>
                </c:pt>
                <c:pt idx="169">
                  <c:v>23.223579685531146</c:v>
                </c:pt>
                <c:pt idx="170">
                  <c:v>23.360543472305924</c:v>
                </c:pt>
                <c:pt idx="171">
                  <c:v>23.497507259080699</c:v>
                </c:pt>
                <c:pt idx="172">
                  <c:v>23.634471045855477</c:v>
                </c:pt>
                <c:pt idx="173">
                  <c:v>23.771434832630252</c:v>
                </c:pt>
                <c:pt idx="174">
                  <c:v>23.90839861940503</c:v>
                </c:pt>
                <c:pt idx="175">
                  <c:v>24.045362406179809</c:v>
                </c:pt>
                <c:pt idx="176">
                  <c:v>24.182326192954584</c:v>
                </c:pt>
                <c:pt idx="177">
                  <c:v>24.319289979729362</c:v>
                </c:pt>
                <c:pt idx="178">
                  <c:v>24.456253766504137</c:v>
                </c:pt>
                <c:pt idx="179">
                  <c:v>24.593217553278912</c:v>
                </c:pt>
                <c:pt idx="180">
                  <c:v>24.73018134005369</c:v>
                </c:pt>
                <c:pt idx="181">
                  <c:v>24.867145126828465</c:v>
                </c:pt>
                <c:pt idx="182">
                  <c:v>25.004108913603247</c:v>
                </c:pt>
                <c:pt idx="183">
                  <c:v>25.141072700378018</c:v>
                </c:pt>
                <c:pt idx="184">
                  <c:v>25.2780364871528</c:v>
                </c:pt>
                <c:pt idx="185">
                  <c:v>25.415000273927575</c:v>
                </c:pt>
                <c:pt idx="186">
                  <c:v>25.551964060702346</c:v>
                </c:pt>
                <c:pt idx="187">
                  <c:v>25.688927847477128</c:v>
                </c:pt>
                <c:pt idx="188">
                  <c:v>25.825891634251903</c:v>
                </c:pt>
                <c:pt idx="189">
                  <c:v>25.962855421026681</c:v>
                </c:pt>
                <c:pt idx="190">
                  <c:v>26.099819207801456</c:v>
                </c:pt>
                <c:pt idx="191">
                  <c:v>26.236782994576235</c:v>
                </c:pt>
                <c:pt idx="192">
                  <c:v>26.373746781351009</c:v>
                </c:pt>
                <c:pt idx="193">
                  <c:v>26.510710568125788</c:v>
                </c:pt>
                <c:pt idx="194">
                  <c:v>26.647674354900563</c:v>
                </c:pt>
                <c:pt idx="195">
                  <c:v>26.784638141675345</c:v>
                </c:pt>
                <c:pt idx="196">
                  <c:v>26.921601928450116</c:v>
                </c:pt>
                <c:pt idx="197">
                  <c:v>27.058565715224898</c:v>
                </c:pt>
                <c:pt idx="198">
                  <c:v>27.195529501999673</c:v>
                </c:pt>
                <c:pt idx="199">
                  <c:v>27.332493288774451</c:v>
                </c:pt>
                <c:pt idx="200">
                  <c:v>27.469457075549226</c:v>
                </c:pt>
                <c:pt idx="201">
                  <c:v>27.606420862324001</c:v>
                </c:pt>
                <c:pt idx="202">
                  <c:v>27.743384649098779</c:v>
                </c:pt>
                <c:pt idx="203">
                  <c:v>27.880348435873554</c:v>
                </c:pt>
                <c:pt idx="204">
                  <c:v>28.017312222648332</c:v>
                </c:pt>
                <c:pt idx="205">
                  <c:v>28.154276009423107</c:v>
                </c:pt>
                <c:pt idx="206">
                  <c:v>28.291239796197885</c:v>
                </c:pt>
                <c:pt idx="207">
                  <c:v>28.42820358297266</c:v>
                </c:pt>
                <c:pt idx="208">
                  <c:v>28.565167369747442</c:v>
                </c:pt>
                <c:pt idx="209">
                  <c:v>28.702131156522213</c:v>
                </c:pt>
                <c:pt idx="210">
                  <c:v>28.839094943296995</c:v>
                </c:pt>
                <c:pt idx="211">
                  <c:v>28.97605873007177</c:v>
                </c:pt>
                <c:pt idx="212">
                  <c:v>29.113022516846549</c:v>
                </c:pt>
                <c:pt idx="213">
                  <c:v>29.249986303621323</c:v>
                </c:pt>
                <c:pt idx="214">
                  <c:v>29.386950090396098</c:v>
                </c:pt>
                <c:pt idx="215">
                  <c:v>29.523913877170877</c:v>
                </c:pt>
                <c:pt idx="216">
                  <c:v>29.660877663945652</c:v>
                </c:pt>
                <c:pt idx="217">
                  <c:v>29.79784145072043</c:v>
                </c:pt>
                <c:pt idx="218">
                  <c:v>29.934805237495205</c:v>
                </c:pt>
                <c:pt idx="219">
                  <c:v>30.071769024269983</c:v>
                </c:pt>
                <c:pt idx="220">
                  <c:v>30.208732811044758</c:v>
                </c:pt>
                <c:pt idx="221">
                  <c:v>30.34569659781954</c:v>
                </c:pt>
                <c:pt idx="222">
                  <c:v>30.482660384594311</c:v>
                </c:pt>
                <c:pt idx="223">
                  <c:v>30.619624171369093</c:v>
                </c:pt>
                <c:pt idx="224">
                  <c:v>30.756587958143868</c:v>
                </c:pt>
                <c:pt idx="225">
                  <c:v>30.893551744918646</c:v>
                </c:pt>
                <c:pt idx="226">
                  <c:v>31.030515531693421</c:v>
                </c:pt>
                <c:pt idx="227">
                  <c:v>31.1674793184682</c:v>
                </c:pt>
                <c:pt idx="228">
                  <c:v>31.304443105242974</c:v>
                </c:pt>
                <c:pt idx="229">
                  <c:v>31.441406892017749</c:v>
                </c:pt>
                <c:pt idx="230">
                  <c:v>31.578370678792528</c:v>
                </c:pt>
                <c:pt idx="231">
                  <c:v>31.715334465567302</c:v>
                </c:pt>
                <c:pt idx="232">
                  <c:v>31.852298252342081</c:v>
                </c:pt>
                <c:pt idx="233">
                  <c:v>31.989262039116856</c:v>
                </c:pt>
                <c:pt idx="234">
                  <c:v>32.126225825891638</c:v>
                </c:pt>
                <c:pt idx="235">
                  <c:v>32.263189612666409</c:v>
                </c:pt>
                <c:pt idx="236">
                  <c:v>32.400153399441187</c:v>
                </c:pt>
                <c:pt idx="237">
                  <c:v>32.537117186215966</c:v>
                </c:pt>
                <c:pt idx="238">
                  <c:v>32.674080972990744</c:v>
                </c:pt>
                <c:pt idx="239">
                  <c:v>32.811044759765515</c:v>
                </c:pt>
                <c:pt idx="240">
                  <c:v>32.948008546540294</c:v>
                </c:pt>
                <c:pt idx="241">
                  <c:v>33.084972333315072</c:v>
                </c:pt>
                <c:pt idx="242">
                  <c:v>33.22193612008985</c:v>
                </c:pt>
                <c:pt idx="243">
                  <c:v>33.358899906864622</c:v>
                </c:pt>
                <c:pt idx="244">
                  <c:v>33.4958636936394</c:v>
                </c:pt>
                <c:pt idx="245">
                  <c:v>33.632827480414178</c:v>
                </c:pt>
                <c:pt idx="246">
                  <c:v>33.76979126718895</c:v>
                </c:pt>
                <c:pt idx="247">
                  <c:v>33.906755053963735</c:v>
                </c:pt>
                <c:pt idx="248">
                  <c:v>34.043718840738507</c:v>
                </c:pt>
                <c:pt idx="249">
                  <c:v>34.180682627513285</c:v>
                </c:pt>
                <c:pt idx="250">
                  <c:v>34.317646414288063</c:v>
                </c:pt>
                <c:pt idx="251">
                  <c:v>34.454610201062842</c:v>
                </c:pt>
                <c:pt idx="252">
                  <c:v>34.591573987837613</c:v>
                </c:pt>
                <c:pt idx="253">
                  <c:v>34.728537774612391</c:v>
                </c:pt>
                <c:pt idx="254">
                  <c:v>34.86550156138717</c:v>
                </c:pt>
                <c:pt idx="255">
                  <c:v>35.002465348161948</c:v>
                </c:pt>
                <c:pt idx="256">
                  <c:v>35.139429134936719</c:v>
                </c:pt>
                <c:pt idx="257">
                  <c:v>35.276392921711498</c:v>
                </c:pt>
                <c:pt idx="258">
                  <c:v>35.413356708486276</c:v>
                </c:pt>
                <c:pt idx="259">
                  <c:v>35.550320495261047</c:v>
                </c:pt>
                <c:pt idx="260">
                  <c:v>35.687284282035833</c:v>
                </c:pt>
                <c:pt idx="261">
                  <c:v>35.824248068810604</c:v>
                </c:pt>
                <c:pt idx="262">
                  <c:v>35.961211855585383</c:v>
                </c:pt>
                <c:pt idx="263">
                  <c:v>36.098175642360161</c:v>
                </c:pt>
                <c:pt idx="264">
                  <c:v>36.235139429134939</c:v>
                </c:pt>
                <c:pt idx="265">
                  <c:v>36.372103215909711</c:v>
                </c:pt>
                <c:pt idx="266">
                  <c:v>36.509067002684489</c:v>
                </c:pt>
                <c:pt idx="267">
                  <c:v>36.646030789459267</c:v>
                </c:pt>
                <c:pt idx="268">
                  <c:v>36.782994576234046</c:v>
                </c:pt>
                <c:pt idx="269">
                  <c:v>36.919958363008817</c:v>
                </c:pt>
                <c:pt idx="270">
                  <c:v>37.056922149783603</c:v>
                </c:pt>
                <c:pt idx="271">
                  <c:v>37.193885936558374</c:v>
                </c:pt>
                <c:pt idx="272">
                  <c:v>37.330849723333145</c:v>
                </c:pt>
                <c:pt idx="273">
                  <c:v>37.467813510107931</c:v>
                </c:pt>
                <c:pt idx="274">
                  <c:v>37.604777296882702</c:v>
                </c:pt>
                <c:pt idx="275">
                  <c:v>37.74174108365748</c:v>
                </c:pt>
                <c:pt idx="276">
                  <c:v>37.878704870432259</c:v>
                </c:pt>
                <c:pt idx="277">
                  <c:v>38.015668657207037</c:v>
                </c:pt>
                <c:pt idx="278">
                  <c:v>38.152632443981808</c:v>
                </c:pt>
                <c:pt idx="279">
                  <c:v>38.289596230756587</c:v>
                </c:pt>
                <c:pt idx="280">
                  <c:v>38.426560017531365</c:v>
                </c:pt>
                <c:pt idx="281">
                  <c:v>38.563523804306143</c:v>
                </c:pt>
                <c:pt idx="282">
                  <c:v>38.700487591080915</c:v>
                </c:pt>
                <c:pt idx="283">
                  <c:v>38.8374513778557</c:v>
                </c:pt>
                <c:pt idx="284">
                  <c:v>38.974415164630472</c:v>
                </c:pt>
                <c:pt idx="285">
                  <c:v>39.11137895140525</c:v>
                </c:pt>
                <c:pt idx="286">
                  <c:v>39.248342738180028</c:v>
                </c:pt>
                <c:pt idx="287">
                  <c:v>39.3853065249548</c:v>
                </c:pt>
                <c:pt idx="288">
                  <c:v>39.522270311729578</c:v>
                </c:pt>
                <c:pt idx="289">
                  <c:v>39.659234098504356</c:v>
                </c:pt>
                <c:pt idx="290">
                  <c:v>39.796197885279135</c:v>
                </c:pt>
                <c:pt idx="291">
                  <c:v>39.933161672053906</c:v>
                </c:pt>
                <c:pt idx="292">
                  <c:v>40.070125458828684</c:v>
                </c:pt>
                <c:pt idx="293">
                  <c:v>40.207089245603463</c:v>
                </c:pt>
                <c:pt idx="294">
                  <c:v>40.344053032378241</c:v>
                </c:pt>
                <c:pt idx="295">
                  <c:v>40.481016819153012</c:v>
                </c:pt>
                <c:pt idx="296">
                  <c:v>40.617980605927798</c:v>
                </c:pt>
                <c:pt idx="297">
                  <c:v>40.754944392702569</c:v>
                </c:pt>
                <c:pt idx="298">
                  <c:v>40.891908179477348</c:v>
                </c:pt>
                <c:pt idx="299">
                  <c:v>41.028871966252126</c:v>
                </c:pt>
                <c:pt idx="300">
                  <c:v>41.165835753026897</c:v>
                </c:pt>
                <c:pt idx="301">
                  <c:v>41.302799539801676</c:v>
                </c:pt>
                <c:pt idx="302">
                  <c:v>41.439763326576454</c:v>
                </c:pt>
                <c:pt idx="303">
                  <c:v>41.576727113351232</c:v>
                </c:pt>
                <c:pt idx="304">
                  <c:v>41.713690900126004</c:v>
                </c:pt>
                <c:pt idx="305">
                  <c:v>41.850654686900782</c:v>
                </c:pt>
                <c:pt idx="306">
                  <c:v>41.98761847367556</c:v>
                </c:pt>
                <c:pt idx="307">
                  <c:v>42.124582260450339</c:v>
                </c:pt>
                <c:pt idx="308">
                  <c:v>42.26154604722511</c:v>
                </c:pt>
                <c:pt idx="309">
                  <c:v>42.398509833999896</c:v>
                </c:pt>
                <c:pt idx="310">
                  <c:v>42.535473620774667</c:v>
                </c:pt>
                <c:pt idx="311">
                  <c:v>42.672437407549445</c:v>
                </c:pt>
                <c:pt idx="312">
                  <c:v>42.809401194324224</c:v>
                </c:pt>
                <c:pt idx="313">
                  <c:v>42.946364981099002</c:v>
                </c:pt>
                <c:pt idx="314">
                  <c:v>43.083328767873773</c:v>
                </c:pt>
                <c:pt idx="315">
                  <c:v>43.220292554648552</c:v>
                </c:pt>
                <c:pt idx="316">
                  <c:v>43.35725634142333</c:v>
                </c:pt>
                <c:pt idx="317">
                  <c:v>43.494220128198101</c:v>
                </c:pt>
                <c:pt idx="318">
                  <c:v>43.63118391497288</c:v>
                </c:pt>
                <c:pt idx="319">
                  <c:v>43.768147701747658</c:v>
                </c:pt>
                <c:pt idx="320">
                  <c:v>43.905111488522437</c:v>
                </c:pt>
                <c:pt idx="321">
                  <c:v>44.042075275297208</c:v>
                </c:pt>
                <c:pt idx="322">
                  <c:v>44.179039062071993</c:v>
                </c:pt>
                <c:pt idx="323">
                  <c:v>44.316002848846765</c:v>
                </c:pt>
                <c:pt idx="324">
                  <c:v>44.452966635621543</c:v>
                </c:pt>
                <c:pt idx="325">
                  <c:v>44.589930422396321</c:v>
                </c:pt>
                <c:pt idx="326">
                  <c:v>44.7268942091711</c:v>
                </c:pt>
                <c:pt idx="327">
                  <c:v>44.863857995945871</c:v>
                </c:pt>
                <c:pt idx="328">
                  <c:v>45.000821782720649</c:v>
                </c:pt>
                <c:pt idx="329">
                  <c:v>45.137785569495428</c:v>
                </c:pt>
                <c:pt idx="330">
                  <c:v>45.274749356270199</c:v>
                </c:pt>
                <c:pt idx="331">
                  <c:v>45.411713143044977</c:v>
                </c:pt>
                <c:pt idx="332">
                  <c:v>45.548676929819756</c:v>
                </c:pt>
                <c:pt idx="333">
                  <c:v>45.685640716594534</c:v>
                </c:pt>
                <c:pt idx="334">
                  <c:v>45.822604503369305</c:v>
                </c:pt>
                <c:pt idx="335">
                  <c:v>45.959568290144084</c:v>
                </c:pt>
                <c:pt idx="336">
                  <c:v>46.096532076918862</c:v>
                </c:pt>
                <c:pt idx="337">
                  <c:v>46.233495863693641</c:v>
                </c:pt>
                <c:pt idx="338">
                  <c:v>46.370459650468412</c:v>
                </c:pt>
                <c:pt idx="339">
                  <c:v>46.507423437243197</c:v>
                </c:pt>
                <c:pt idx="340">
                  <c:v>46.644387224017969</c:v>
                </c:pt>
                <c:pt idx="341">
                  <c:v>46.781351010792747</c:v>
                </c:pt>
                <c:pt idx="342">
                  <c:v>46.918314797567525</c:v>
                </c:pt>
                <c:pt idx="343">
                  <c:v>47.055278584342297</c:v>
                </c:pt>
                <c:pt idx="344">
                  <c:v>47.192242371117075</c:v>
                </c:pt>
                <c:pt idx="345">
                  <c:v>47.329206157891853</c:v>
                </c:pt>
                <c:pt idx="346">
                  <c:v>47.466169944666632</c:v>
                </c:pt>
                <c:pt idx="347">
                  <c:v>47.603133731441403</c:v>
                </c:pt>
                <c:pt idx="348">
                  <c:v>47.740097518216182</c:v>
                </c:pt>
                <c:pt idx="349">
                  <c:v>47.87706130499096</c:v>
                </c:pt>
                <c:pt idx="350">
                  <c:v>48.014025091765738</c:v>
                </c:pt>
                <c:pt idx="351">
                  <c:v>48.15098887854051</c:v>
                </c:pt>
                <c:pt idx="352">
                  <c:v>48.287952665315295</c:v>
                </c:pt>
                <c:pt idx="353">
                  <c:v>48.424916452090066</c:v>
                </c:pt>
                <c:pt idx="354">
                  <c:v>48.561880238864845</c:v>
                </c:pt>
                <c:pt idx="355">
                  <c:v>48.698844025639623</c:v>
                </c:pt>
                <c:pt idx="356">
                  <c:v>48.835807812414401</c:v>
                </c:pt>
                <c:pt idx="357">
                  <c:v>48.972771599189173</c:v>
                </c:pt>
                <c:pt idx="358">
                  <c:v>49.109735385963951</c:v>
                </c:pt>
                <c:pt idx="359">
                  <c:v>49.24669917273873</c:v>
                </c:pt>
                <c:pt idx="360">
                  <c:v>49.383662959513501</c:v>
                </c:pt>
                <c:pt idx="361">
                  <c:v>49.520626746288279</c:v>
                </c:pt>
                <c:pt idx="362">
                  <c:v>49.657590533063058</c:v>
                </c:pt>
                <c:pt idx="363">
                  <c:v>49.794554319837836</c:v>
                </c:pt>
                <c:pt idx="364">
                  <c:v>49.931518106612607</c:v>
                </c:pt>
                <c:pt idx="365">
                  <c:v>50.068481893387386</c:v>
                </c:pt>
                <c:pt idx="366">
                  <c:v>50.205445680162164</c:v>
                </c:pt>
                <c:pt idx="367">
                  <c:v>50.342409466936942</c:v>
                </c:pt>
                <c:pt idx="368">
                  <c:v>50.479373253711721</c:v>
                </c:pt>
                <c:pt idx="369">
                  <c:v>50.616337040486492</c:v>
                </c:pt>
                <c:pt idx="370">
                  <c:v>50.75330082726127</c:v>
                </c:pt>
                <c:pt idx="371">
                  <c:v>50.890264614036049</c:v>
                </c:pt>
                <c:pt idx="372">
                  <c:v>51.02722840081082</c:v>
                </c:pt>
                <c:pt idx="373">
                  <c:v>51.164192187585599</c:v>
                </c:pt>
                <c:pt idx="374">
                  <c:v>51.301155974360377</c:v>
                </c:pt>
                <c:pt idx="375">
                  <c:v>51.438119761135162</c:v>
                </c:pt>
                <c:pt idx="376">
                  <c:v>51.575083547909927</c:v>
                </c:pt>
                <c:pt idx="377">
                  <c:v>51.712047334684705</c:v>
                </c:pt>
                <c:pt idx="378">
                  <c:v>51.84901112145949</c:v>
                </c:pt>
                <c:pt idx="379">
                  <c:v>51.985974908234269</c:v>
                </c:pt>
                <c:pt idx="380">
                  <c:v>52.122938695009033</c:v>
                </c:pt>
                <c:pt idx="381">
                  <c:v>52.259902481783818</c:v>
                </c:pt>
                <c:pt idx="382">
                  <c:v>52.396866268558597</c:v>
                </c:pt>
                <c:pt idx="383">
                  <c:v>52.533830055333375</c:v>
                </c:pt>
                <c:pt idx="384">
                  <c:v>52.670793842108147</c:v>
                </c:pt>
                <c:pt idx="385">
                  <c:v>52.807757628882925</c:v>
                </c:pt>
                <c:pt idx="386">
                  <c:v>52.944721415657703</c:v>
                </c:pt>
                <c:pt idx="387">
                  <c:v>53.081685202432475</c:v>
                </c:pt>
                <c:pt idx="388">
                  <c:v>53.218648989207253</c:v>
                </c:pt>
                <c:pt idx="389">
                  <c:v>53.355612775982031</c:v>
                </c:pt>
                <c:pt idx="390">
                  <c:v>53.49257656275681</c:v>
                </c:pt>
                <c:pt idx="391">
                  <c:v>53.629540349531581</c:v>
                </c:pt>
                <c:pt idx="392">
                  <c:v>53.766504136306359</c:v>
                </c:pt>
                <c:pt idx="393">
                  <c:v>53.903467923081138</c:v>
                </c:pt>
                <c:pt idx="394">
                  <c:v>54.040431709855916</c:v>
                </c:pt>
                <c:pt idx="395">
                  <c:v>54.177395496630687</c:v>
                </c:pt>
                <c:pt idx="396">
                  <c:v>54.314359283405466</c:v>
                </c:pt>
                <c:pt idx="397">
                  <c:v>54.451323070180244</c:v>
                </c:pt>
                <c:pt idx="398">
                  <c:v>54.588286856955023</c:v>
                </c:pt>
                <c:pt idx="399">
                  <c:v>54.725250643729794</c:v>
                </c:pt>
                <c:pt idx="400">
                  <c:v>54.862214430504572</c:v>
                </c:pt>
                <c:pt idx="401">
                  <c:v>54.999178217279351</c:v>
                </c:pt>
                <c:pt idx="402">
                  <c:v>55.136142004054122</c:v>
                </c:pt>
                <c:pt idx="403">
                  <c:v>55.2731057908289</c:v>
                </c:pt>
                <c:pt idx="404">
                  <c:v>55.410069577603679</c:v>
                </c:pt>
                <c:pt idx="405">
                  <c:v>55.547033364378464</c:v>
                </c:pt>
                <c:pt idx="406">
                  <c:v>55.683997151153228</c:v>
                </c:pt>
                <c:pt idx="407">
                  <c:v>55.820960937928007</c:v>
                </c:pt>
                <c:pt idx="408">
                  <c:v>55.957924724702792</c:v>
                </c:pt>
                <c:pt idx="409">
                  <c:v>56.094888511477571</c:v>
                </c:pt>
                <c:pt idx="410">
                  <c:v>56.231852298252335</c:v>
                </c:pt>
                <c:pt idx="411">
                  <c:v>56.36881608502712</c:v>
                </c:pt>
                <c:pt idx="412">
                  <c:v>56.505779871801899</c:v>
                </c:pt>
                <c:pt idx="413">
                  <c:v>56.642743658576677</c:v>
                </c:pt>
                <c:pt idx="414">
                  <c:v>56.779707445351448</c:v>
                </c:pt>
                <c:pt idx="415">
                  <c:v>56.916671232126227</c:v>
                </c:pt>
                <c:pt idx="416">
                  <c:v>57.053635018901005</c:v>
                </c:pt>
                <c:pt idx="417">
                  <c:v>57.190598805675776</c:v>
                </c:pt>
                <c:pt idx="418">
                  <c:v>57.327562592450555</c:v>
                </c:pt>
                <c:pt idx="419">
                  <c:v>57.464526379225333</c:v>
                </c:pt>
                <c:pt idx="420">
                  <c:v>57.601490166000112</c:v>
                </c:pt>
                <c:pt idx="421">
                  <c:v>57.738453952774883</c:v>
                </c:pt>
                <c:pt idx="422">
                  <c:v>57.875417739549661</c:v>
                </c:pt>
                <c:pt idx="423">
                  <c:v>58.01238152632444</c:v>
                </c:pt>
                <c:pt idx="424">
                  <c:v>58.149345313099218</c:v>
                </c:pt>
                <c:pt idx="425">
                  <c:v>58.286309099873989</c:v>
                </c:pt>
                <c:pt idx="426">
                  <c:v>58.423272886648768</c:v>
                </c:pt>
                <c:pt idx="427">
                  <c:v>58.560236673423546</c:v>
                </c:pt>
                <c:pt idx="428">
                  <c:v>58.697200460198331</c:v>
                </c:pt>
                <c:pt idx="429">
                  <c:v>58.834164246973096</c:v>
                </c:pt>
                <c:pt idx="430">
                  <c:v>58.971128033747874</c:v>
                </c:pt>
                <c:pt idx="431">
                  <c:v>59.10809182052266</c:v>
                </c:pt>
                <c:pt idx="432">
                  <c:v>59.245055607297424</c:v>
                </c:pt>
                <c:pt idx="433">
                  <c:v>59.382019394072202</c:v>
                </c:pt>
                <c:pt idx="434">
                  <c:v>59.518983180846988</c:v>
                </c:pt>
                <c:pt idx="435">
                  <c:v>59.655946967621766</c:v>
                </c:pt>
                <c:pt idx="436">
                  <c:v>59.79291075439653</c:v>
                </c:pt>
                <c:pt idx="437">
                  <c:v>59.929874541171316</c:v>
                </c:pt>
                <c:pt idx="438">
                  <c:v>60.066838327946094</c:v>
                </c:pt>
                <c:pt idx="439">
                  <c:v>60.203802114720872</c:v>
                </c:pt>
                <c:pt idx="440">
                  <c:v>60.340765901495644</c:v>
                </c:pt>
                <c:pt idx="441">
                  <c:v>60.477729688270422</c:v>
                </c:pt>
                <c:pt idx="442">
                  <c:v>60.6146934750452</c:v>
                </c:pt>
                <c:pt idx="443">
                  <c:v>60.751657261819979</c:v>
                </c:pt>
                <c:pt idx="444">
                  <c:v>60.88862104859475</c:v>
                </c:pt>
                <c:pt idx="445">
                  <c:v>61.025584835369528</c:v>
                </c:pt>
                <c:pt idx="446">
                  <c:v>61.162548622144307</c:v>
                </c:pt>
                <c:pt idx="447">
                  <c:v>61.299512408919078</c:v>
                </c:pt>
                <c:pt idx="448">
                  <c:v>61.436476195693857</c:v>
                </c:pt>
                <c:pt idx="449">
                  <c:v>61.573439982468635</c:v>
                </c:pt>
                <c:pt idx="450">
                  <c:v>61.710403769243413</c:v>
                </c:pt>
                <c:pt idx="451">
                  <c:v>61.847367556018185</c:v>
                </c:pt>
                <c:pt idx="452">
                  <c:v>61.984331342792963</c:v>
                </c:pt>
                <c:pt idx="453">
                  <c:v>62.121295129567741</c:v>
                </c:pt>
                <c:pt idx="454">
                  <c:v>62.258258916342527</c:v>
                </c:pt>
                <c:pt idx="455">
                  <c:v>62.395222703117291</c:v>
                </c:pt>
                <c:pt idx="456">
                  <c:v>62.532186489892069</c:v>
                </c:pt>
                <c:pt idx="457">
                  <c:v>62.669150276666855</c:v>
                </c:pt>
                <c:pt idx="458">
                  <c:v>62.806114063441633</c:v>
                </c:pt>
                <c:pt idx="459">
                  <c:v>62.943077850216397</c:v>
                </c:pt>
                <c:pt idx="460">
                  <c:v>63.080041636991183</c:v>
                </c:pt>
                <c:pt idx="461">
                  <c:v>63.217005423765961</c:v>
                </c:pt>
                <c:pt idx="462">
                  <c:v>63.353969210540725</c:v>
                </c:pt>
                <c:pt idx="463">
                  <c:v>63.490932997315511</c:v>
                </c:pt>
                <c:pt idx="464">
                  <c:v>63.627896784090289</c:v>
                </c:pt>
                <c:pt idx="465">
                  <c:v>63.764860570865068</c:v>
                </c:pt>
                <c:pt idx="466">
                  <c:v>63.901824357639839</c:v>
                </c:pt>
                <c:pt idx="467">
                  <c:v>64.03878814441461</c:v>
                </c:pt>
                <c:pt idx="468">
                  <c:v>64.175751931189396</c:v>
                </c:pt>
                <c:pt idx="469">
                  <c:v>64.312715717964181</c:v>
                </c:pt>
                <c:pt idx="470">
                  <c:v>64.449679504738938</c:v>
                </c:pt>
                <c:pt idx="471">
                  <c:v>64.586643291513724</c:v>
                </c:pt>
                <c:pt idx="472">
                  <c:v>64.723607078288509</c:v>
                </c:pt>
                <c:pt idx="473">
                  <c:v>64.860570865063266</c:v>
                </c:pt>
                <c:pt idx="474">
                  <c:v>64.997534651838052</c:v>
                </c:pt>
                <c:pt idx="475">
                  <c:v>65.134498438612837</c:v>
                </c:pt>
                <c:pt idx="476">
                  <c:v>65.271462225387609</c:v>
                </c:pt>
                <c:pt idx="477">
                  <c:v>65.40842601216238</c:v>
                </c:pt>
                <c:pt idx="478">
                  <c:v>65.545389798937165</c:v>
                </c:pt>
                <c:pt idx="479">
                  <c:v>65.682353585711937</c:v>
                </c:pt>
                <c:pt idx="480">
                  <c:v>65.819317372486722</c:v>
                </c:pt>
                <c:pt idx="481">
                  <c:v>65.956281159261493</c:v>
                </c:pt>
                <c:pt idx="482">
                  <c:v>66.093244946036265</c:v>
                </c:pt>
                <c:pt idx="483">
                  <c:v>66.23020873281105</c:v>
                </c:pt>
                <c:pt idx="484">
                  <c:v>66.367172519585822</c:v>
                </c:pt>
                <c:pt idx="485">
                  <c:v>66.504136306360593</c:v>
                </c:pt>
                <c:pt idx="486">
                  <c:v>66.641100093135378</c:v>
                </c:pt>
                <c:pt idx="487">
                  <c:v>66.77806387991015</c:v>
                </c:pt>
                <c:pt idx="488">
                  <c:v>66.915027666684921</c:v>
                </c:pt>
                <c:pt idx="489">
                  <c:v>67.051991453459706</c:v>
                </c:pt>
                <c:pt idx="490">
                  <c:v>67.188955240234478</c:v>
                </c:pt>
                <c:pt idx="491">
                  <c:v>67.325919027009263</c:v>
                </c:pt>
                <c:pt idx="492">
                  <c:v>67.462882813784034</c:v>
                </c:pt>
                <c:pt idx="493">
                  <c:v>67.599846600558806</c:v>
                </c:pt>
                <c:pt idx="494">
                  <c:v>67.736810387333591</c:v>
                </c:pt>
                <c:pt idx="495">
                  <c:v>67.873774174108377</c:v>
                </c:pt>
                <c:pt idx="496">
                  <c:v>68.010737960883134</c:v>
                </c:pt>
                <c:pt idx="497">
                  <c:v>68.147701747657919</c:v>
                </c:pt>
                <c:pt idx="498">
                  <c:v>68.284665534432705</c:v>
                </c:pt>
                <c:pt idx="499">
                  <c:v>68.421629321207476</c:v>
                </c:pt>
                <c:pt idx="500">
                  <c:v>68.558593107982247</c:v>
                </c:pt>
                <c:pt idx="501">
                  <c:v>68.695556894757033</c:v>
                </c:pt>
                <c:pt idx="502">
                  <c:v>68.832520681531804</c:v>
                </c:pt>
                <c:pt idx="503">
                  <c:v>68.969484468306575</c:v>
                </c:pt>
                <c:pt idx="504">
                  <c:v>69.106448255081361</c:v>
                </c:pt>
                <c:pt idx="505">
                  <c:v>69.243412041856132</c:v>
                </c:pt>
                <c:pt idx="506">
                  <c:v>69.380375828630918</c:v>
                </c:pt>
                <c:pt idx="507">
                  <c:v>69.517339615405689</c:v>
                </c:pt>
                <c:pt idx="508">
                  <c:v>69.65430340218046</c:v>
                </c:pt>
                <c:pt idx="509">
                  <c:v>69.791267188955246</c:v>
                </c:pt>
                <c:pt idx="510">
                  <c:v>69.928230975730017</c:v>
                </c:pt>
                <c:pt idx="511">
                  <c:v>70.065194762504788</c:v>
                </c:pt>
                <c:pt idx="512">
                  <c:v>70.202158549279559</c:v>
                </c:pt>
                <c:pt idx="513">
                  <c:v>70.339122336054345</c:v>
                </c:pt>
                <c:pt idx="514">
                  <c:v>70.476086122829116</c:v>
                </c:pt>
                <c:pt idx="515">
                  <c:v>70.613049909603902</c:v>
                </c:pt>
                <c:pt idx="516">
                  <c:v>70.750013696378673</c:v>
                </c:pt>
                <c:pt idx="517">
                  <c:v>70.886977483153444</c:v>
                </c:pt>
                <c:pt idx="518">
                  <c:v>71.02394126992823</c:v>
                </c:pt>
                <c:pt idx="519">
                  <c:v>71.160905056703001</c:v>
                </c:pt>
                <c:pt idx="520">
                  <c:v>71.297868843477772</c:v>
                </c:pt>
                <c:pt idx="521">
                  <c:v>71.434832630252558</c:v>
                </c:pt>
                <c:pt idx="522">
                  <c:v>71.571796417027329</c:v>
                </c:pt>
                <c:pt idx="523">
                  <c:v>71.7087602038021</c:v>
                </c:pt>
                <c:pt idx="524">
                  <c:v>71.845723990576886</c:v>
                </c:pt>
                <c:pt idx="525">
                  <c:v>71.982687777351657</c:v>
                </c:pt>
                <c:pt idx="526">
                  <c:v>72.119651564126443</c:v>
                </c:pt>
                <c:pt idx="527">
                  <c:v>72.256615350901214</c:v>
                </c:pt>
                <c:pt idx="528">
                  <c:v>72.393579137675985</c:v>
                </c:pt>
                <c:pt idx="529">
                  <c:v>72.530542924450771</c:v>
                </c:pt>
                <c:pt idx="530">
                  <c:v>72.667506711225542</c:v>
                </c:pt>
                <c:pt idx="531">
                  <c:v>72.804470498000313</c:v>
                </c:pt>
                <c:pt idx="532">
                  <c:v>72.941434284775099</c:v>
                </c:pt>
                <c:pt idx="533">
                  <c:v>73.078398071549884</c:v>
                </c:pt>
                <c:pt idx="534">
                  <c:v>73.215361858324641</c:v>
                </c:pt>
                <c:pt idx="535">
                  <c:v>73.352325645099427</c:v>
                </c:pt>
                <c:pt idx="536">
                  <c:v>73.489289431874198</c:v>
                </c:pt>
                <c:pt idx="537">
                  <c:v>73.626253218648984</c:v>
                </c:pt>
                <c:pt idx="538">
                  <c:v>73.763217005423755</c:v>
                </c:pt>
                <c:pt idx="539">
                  <c:v>73.90018079219854</c:v>
                </c:pt>
                <c:pt idx="540">
                  <c:v>74.037144578973312</c:v>
                </c:pt>
                <c:pt idx="541">
                  <c:v>74.174108365748097</c:v>
                </c:pt>
                <c:pt idx="542">
                  <c:v>74.311072152522854</c:v>
                </c:pt>
                <c:pt idx="543">
                  <c:v>74.44803593929764</c:v>
                </c:pt>
                <c:pt idx="544">
                  <c:v>74.584999726072425</c:v>
                </c:pt>
                <c:pt idx="545">
                  <c:v>74.721963512847196</c:v>
                </c:pt>
                <c:pt idx="546">
                  <c:v>74.858927299621968</c:v>
                </c:pt>
                <c:pt idx="547">
                  <c:v>74.995891086396753</c:v>
                </c:pt>
                <c:pt idx="548">
                  <c:v>75.132854873171524</c:v>
                </c:pt>
                <c:pt idx="549">
                  <c:v>75.269818659946296</c:v>
                </c:pt>
                <c:pt idx="550">
                  <c:v>75.406782446721081</c:v>
                </c:pt>
                <c:pt idx="551">
                  <c:v>75.543746233495852</c:v>
                </c:pt>
                <c:pt idx="552">
                  <c:v>75.680710020270638</c:v>
                </c:pt>
                <c:pt idx="553">
                  <c:v>75.817673807045409</c:v>
                </c:pt>
                <c:pt idx="554">
                  <c:v>75.954637593820181</c:v>
                </c:pt>
                <c:pt idx="555">
                  <c:v>76.091601380594966</c:v>
                </c:pt>
                <c:pt idx="556">
                  <c:v>76.228565167369737</c:v>
                </c:pt>
                <c:pt idx="557">
                  <c:v>76.365528954144509</c:v>
                </c:pt>
                <c:pt idx="558">
                  <c:v>76.502492740919294</c:v>
                </c:pt>
                <c:pt idx="559">
                  <c:v>76.639456527694065</c:v>
                </c:pt>
                <c:pt idx="560">
                  <c:v>76.776420314468851</c:v>
                </c:pt>
                <c:pt idx="561">
                  <c:v>76.913384101243622</c:v>
                </c:pt>
                <c:pt idx="562">
                  <c:v>77.050347888018393</c:v>
                </c:pt>
                <c:pt idx="563">
                  <c:v>77.187311674793179</c:v>
                </c:pt>
                <c:pt idx="564">
                  <c:v>77.32427546156795</c:v>
                </c:pt>
                <c:pt idx="565">
                  <c:v>77.461239248342721</c:v>
                </c:pt>
                <c:pt idx="566">
                  <c:v>77.598203035117507</c:v>
                </c:pt>
                <c:pt idx="567">
                  <c:v>77.735166821892292</c:v>
                </c:pt>
                <c:pt idx="568">
                  <c:v>77.87213060866705</c:v>
                </c:pt>
                <c:pt idx="569">
                  <c:v>78.009094395441835</c:v>
                </c:pt>
                <c:pt idx="570">
                  <c:v>78.14605818221662</c:v>
                </c:pt>
                <c:pt idx="571">
                  <c:v>78.283021968991392</c:v>
                </c:pt>
                <c:pt idx="572">
                  <c:v>78.419985755766163</c:v>
                </c:pt>
                <c:pt idx="573">
                  <c:v>78.556949542540949</c:v>
                </c:pt>
                <c:pt idx="574">
                  <c:v>78.69391332931572</c:v>
                </c:pt>
                <c:pt idx="575">
                  <c:v>78.830877116090505</c:v>
                </c:pt>
                <c:pt idx="576">
                  <c:v>78.967840902865277</c:v>
                </c:pt>
                <c:pt idx="577">
                  <c:v>79.104804689640048</c:v>
                </c:pt>
                <c:pt idx="578">
                  <c:v>79.241768476414833</c:v>
                </c:pt>
                <c:pt idx="579">
                  <c:v>79.378732263189605</c:v>
                </c:pt>
                <c:pt idx="580">
                  <c:v>79.515696049964376</c:v>
                </c:pt>
                <c:pt idx="581">
                  <c:v>79.652659836739161</c:v>
                </c:pt>
                <c:pt idx="582">
                  <c:v>79.789623623513933</c:v>
                </c:pt>
                <c:pt idx="583">
                  <c:v>79.926587410288704</c:v>
                </c:pt>
                <c:pt idx="584">
                  <c:v>80.063551197063489</c:v>
                </c:pt>
                <c:pt idx="585">
                  <c:v>80.200514983838261</c:v>
                </c:pt>
                <c:pt idx="586">
                  <c:v>80.337478770613046</c:v>
                </c:pt>
                <c:pt idx="587">
                  <c:v>80.474442557387817</c:v>
                </c:pt>
                <c:pt idx="588">
                  <c:v>80.611406344162589</c:v>
                </c:pt>
                <c:pt idx="589">
                  <c:v>80.748370130937374</c:v>
                </c:pt>
                <c:pt idx="590">
                  <c:v>80.88533391771216</c:v>
                </c:pt>
                <c:pt idx="591">
                  <c:v>81.022297704486917</c:v>
                </c:pt>
                <c:pt idx="592">
                  <c:v>81.159261491261702</c:v>
                </c:pt>
                <c:pt idx="593">
                  <c:v>81.296225278036488</c:v>
                </c:pt>
                <c:pt idx="594">
                  <c:v>81.433189064811245</c:v>
                </c:pt>
                <c:pt idx="595">
                  <c:v>81.57015285158603</c:v>
                </c:pt>
                <c:pt idx="596">
                  <c:v>81.707116638360816</c:v>
                </c:pt>
                <c:pt idx="597">
                  <c:v>81.844080425135587</c:v>
                </c:pt>
                <c:pt idx="598">
                  <c:v>81.981044211910358</c:v>
                </c:pt>
                <c:pt idx="599">
                  <c:v>82.118007998685144</c:v>
                </c:pt>
                <c:pt idx="600">
                  <c:v>82.254971785459915</c:v>
                </c:pt>
                <c:pt idx="601">
                  <c:v>82.391935572234701</c:v>
                </c:pt>
                <c:pt idx="602">
                  <c:v>82.528899359009472</c:v>
                </c:pt>
                <c:pt idx="603">
                  <c:v>82.665863145784243</c:v>
                </c:pt>
                <c:pt idx="604">
                  <c:v>82.802826932559029</c:v>
                </c:pt>
                <c:pt idx="605">
                  <c:v>82.9397907193338</c:v>
                </c:pt>
                <c:pt idx="606">
                  <c:v>83.076754506108571</c:v>
                </c:pt>
                <c:pt idx="607">
                  <c:v>83.213718292883357</c:v>
                </c:pt>
                <c:pt idx="608">
                  <c:v>83.350682079658128</c:v>
                </c:pt>
                <c:pt idx="609">
                  <c:v>83.487645866432899</c:v>
                </c:pt>
                <c:pt idx="610">
                  <c:v>83.624609653207685</c:v>
                </c:pt>
                <c:pt idx="611">
                  <c:v>83.761573439982456</c:v>
                </c:pt>
                <c:pt idx="612">
                  <c:v>83.898537226757242</c:v>
                </c:pt>
                <c:pt idx="613">
                  <c:v>84.035501013532013</c:v>
                </c:pt>
                <c:pt idx="614">
                  <c:v>84.172464800306784</c:v>
                </c:pt>
                <c:pt idx="615">
                  <c:v>84.30942858708157</c:v>
                </c:pt>
                <c:pt idx="616">
                  <c:v>84.446392373856355</c:v>
                </c:pt>
                <c:pt idx="617">
                  <c:v>84.583356160631112</c:v>
                </c:pt>
                <c:pt idx="618">
                  <c:v>84.720319947405898</c:v>
                </c:pt>
                <c:pt idx="619">
                  <c:v>84.857283734180683</c:v>
                </c:pt>
                <c:pt idx="620">
                  <c:v>84.99424752095544</c:v>
                </c:pt>
                <c:pt idx="621">
                  <c:v>85.131211307730226</c:v>
                </c:pt>
                <c:pt idx="622">
                  <c:v>85.268175094505011</c:v>
                </c:pt>
                <c:pt idx="623">
                  <c:v>85.405138881279782</c:v>
                </c:pt>
                <c:pt idx="624">
                  <c:v>85.542102668054554</c:v>
                </c:pt>
                <c:pt idx="625">
                  <c:v>85.679066454829339</c:v>
                </c:pt>
                <c:pt idx="626">
                  <c:v>85.816030241604111</c:v>
                </c:pt>
                <c:pt idx="627">
                  <c:v>85.952994028378896</c:v>
                </c:pt>
                <c:pt idx="628">
                  <c:v>86.089957815153667</c:v>
                </c:pt>
                <c:pt idx="629">
                  <c:v>86.226921601928439</c:v>
                </c:pt>
                <c:pt idx="630">
                  <c:v>86.363885388703224</c:v>
                </c:pt>
                <c:pt idx="631">
                  <c:v>86.500849175477995</c:v>
                </c:pt>
                <c:pt idx="632">
                  <c:v>86.637812962252767</c:v>
                </c:pt>
                <c:pt idx="633">
                  <c:v>86.774776749027552</c:v>
                </c:pt>
                <c:pt idx="634">
                  <c:v>86.911740535802323</c:v>
                </c:pt>
                <c:pt idx="635">
                  <c:v>87.048704322577095</c:v>
                </c:pt>
                <c:pt idx="636">
                  <c:v>87.18566810935188</c:v>
                </c:pt>
                <c:pt idx="637">
                  <c:v>87.322631896126651</c:v>
                </c:pt>
                <c:pt idx="638">
                  <c:v>87.459595682901437</c:v>
                </c:pt>
                <c:pt idx="639">
                  <c:v>87.596559469676208</c:v>
                </c:pt>
                <c:pt idx="640">
                  <c:v>87.733523256450979</c:v>
                </c:pt>
                <c:pt idx="641">
                  <c:v>87.870487043225765</c:v>
                </c:pt>
                <c:pt idx="642">
                  <c:v>88.00745083000055</c:v>
                </c:pt>
                <c:pt idx="643">
                  <c:v>88.144414616775308</c:v>
                </c:pt>
                <c:pt idx="644">
                  <c:v>88.281378403550093</c:v>
                </c:pt>
                <c:pt idx="645">
                  <c:v>88.418342190324879</c:v>
                </c:pt>
                <c:pt idx="646">
                  <c:v>88.55530597709965</c:v>
                </c:pt>
                <c:pt idx="647">
                  <c:v>88.692269763874421</c:v>
                </c:pt>
                <c:pt idx="648">
                  <c:v>88.829233550649207</c:v>
                </c:pt>
                <c:pt idx="649">
                  <c:v>88.966197337423978</c:v>
                </c:pt>
                <c:pt idx="650">
                  <c:v>89.103161124198749</c:v>
                </c:pt>
                <c:pt idx="651">
                  <c:v>89.240124910973535</c:v>
                </c:pt>
                <c:pt idx="652">
                  <c:v>89.377088697748306</c:v>
                </c:pt>
                <c:pt idx="653">
                  <c:v>89.514052484523091</c:v>
                </c:pt>
                <c:pt idx="654">
                  <c:v>89.651016271297863</c:v>
                </c:pt>
                <c:pt idx="655">
                  <c:v>89.787980058072634</c:v>
                </c:pt>
                <c:pt idx="656">
                  <c:v>89.924943844847419</c:v>
                </c:pt>
                <c:pt idx="657">
                  <c:v>90.061907631622191</c:v>
                </c:pt>
                <c:pt idx="658">
                  <c:v>90.198871418396962</c:v>
                </c:pt>
                <c:pt idx="659">
                  <c:v>90.335835205171747</c:v>
                </c:pt>
                <c:pt idx="660">
                  <c:v>90.472798991946519</c:v>
                </c:pt>
                <c:pt idx="661">
                  <c:v>90.609762778721304</c:v>
                </c:pt>
                <c:pt idx="662">
                  <c:v>90.746726565496076</c:v>
                </c:pt>
                <c:pt idx="663">
                  <c:v>90.883690352270847</c:v>
                </c:pt>
                <c:pt idx="664">
                  <c:v>91.020654139045632</c:v>
                </c:pt>
                <c:pt idx="665">
                  <c:v>91.157617925820404</c:v>
                </c:pt>
                <c:pt idx="666">
                  <c:v>91.294581712595175</c:v>
                </c:pt>
                <c:pt idx="667">
                  <c:v>91.43154549936996</c:v>
                </c:pt>
                <c:pt idx="668">
                  <c:v>91.568509286144746</c:v>
                </c:pt>
                <c:pt idx="669">
                  <c:v>91.705473072919503</c:v>
                </c:pt>
                <c:pt idx="670">
                  <c:v>91.842436859694288</c:v>
                </c:pt>
                <c:pt idx="671">
                  <c:v>91.979400646469074</c:v>
                </c:pt>
                <c:pt idx="672">
                  <c:v>92.116364433243845</c:v>
                </c:pt>
                <c:pt idx="673">
                  <c:v>92.253328220018616</c:v>
                </c:pt>
                <c:pt idx="674">
                  <c:v>92.390292006793402</c:v>
                </c:pt>
                <c:pt idx="675">
                  <c:v>92.527255793568173</c:v>
                </c:pt>
                <c:pt idx="676">
                  <c:v>92.664219580342959</c:v>
                </c:pt>
                <c:pt idx="677">
                  <c:v>92.80118336711773</c:v>
                </c:pt>
                <c:pt idx="678">
                  <c:v>92.938147153892501</c:v>
                </c:pt>
                <c:pt idx="679">
                  <c:v>93.075110940667287</c:v>
                </c:pt>
                <c:pt idx="680">
                  <c:v>93.212074727442058</c:v>
                </c:pt>
                <c:pt idx="681">
                  <c:v>93.349038514216829</c:v>
                </c:pt>
                <c:pt idx="682">
                  <c:v>93.486002300991615</c:v>
                </c:pt>
                <c:pt idx="683">
                  <c:v>93.622966087766386</c:v>
                </c:pt>
                <c:pt idx="684">
                  <c:v>93.759929874541157</c:v>
                </c:pt>
                <c:pt idx="685">
                  <c:v>93.896893661315943</c:v>
                </c:pt>
                <c:pt idx="686">
                  <c:v>94.033857448090714</c:v>
                </c:pt>
                <c:pt idx="687">
                  <c:v>94.1708212348655</c:v>
                </c:pt>
                <c:pt idx="688">
                  <c:v>94.307785021640271</c:v>
                </c:pt>
                <c:pt idx="689">
                  <c:v>94.444748808415042</c:v>
                </c:pt>
                <c:pt idx="690">
                  <c:v>94.581712595189828</c:v>
                </c:pt>
                <c:pt idx="691">
                  <c:v>94.718676381964599</c:v>
                </c:pt>
                <c:pt idx="692">
                  <c:v>94.85564016873937</c:v>
                </c:pt>
                <c:pt idx="693">
                  <c:v>94.992603955514156</c:v>
                </c:pt>
                <c:pt idx="694">
                  <c:v>95.129567742288941</c:v>
                </c:pt>
                <c:pt idx="695">
                  <c:v>95.266531529063698</c:v>
                </c:pt>
                <c:pt idx="696">
                  <c:v>95.403495315838484</c:v>
                </c:pt>
                <c:pt idx="697">
                  <c:v>95.540459102613255</c:v>
                </c:pt>
                <c:pt idx="698">
                  <c:v>95.677422889388041</c:v>
                </c:pt>
                <c:pt idx="699">
                  <c:v>95.814386676162812</c:v>
                </c:pt>
                <c:pt idx="700">
                  <c:v>95.951350462937597</c:v>
                </c:pt>
                <c:pt idx="701">
                  <c:v>96.088314249712369</c:v>
                </c:pt>
                <c:pt idx="702">
                  <c:v>96.225278036487154</c:v>
                </c:pt>
                <c:pt idx="703">
                  <c:v>96.362241823261911</c:v>
                </c:pt>
                <c:pt idx="704">
                  <c:v>96.499205610036697</c:v>
                </c:pt>
                <c:pt idx="705">
                  <c:v>96.636169396811482</c:v>
                </c:pt>
                <c:pt idx="706">
                  <c:v>96.773133183586253</c:v>
                </c:pt>
                <c:pt idx="707">
                  <c:v>96.910096970361025</c:v>
                </c:pt>
                <c:pt idx="708">
                  <c:v>97.04706075713581</c:v>
                </c:pt>
                <c:pt idx="709">
                  <c:v>97.184024543910581</c:v>
                </c:pt>
                <c:pt idx="710">
                  <c:v>97.320988330685353</c:v>
                </c:pt>
                <c:pt idx="711">
                  <c:v>97.457952117460138</c:v>
                </c:pt>
                <c:pt idx="712">
                  <c:v>97.594915904234909</c:v>
                </c:pt>
                <c:pt idx="713">
                  <c:v>97.731879691009695</c:v>
                </c:pt>
                <c:pt idx="714">
                  <c:v>97.868843477784466</c:v>
                </c:pt>
                <c:pt idx="715">
                  <c:v>98.005807264559238</c:v>
                </c:pt>
                <c:pt idx="716">
                  <c:v>98.142771051334023</c:v>
                </c:pt>
                <c:pt idx="717">
                  <c:v>98.279734838108794</c:v>
                </c:pt>
                <c:pt idx="718">
                  <c:v>98.416698624883566</c:v>
                </c:pt>
                <c:pt idx="719">
                  <c:v>98.553662411658351</c:v>
                </c:pt>
                <c:pt idx="720">
                  <c:v>98.690626198433122</c:v>
                </c:pt>
                <c:pt idx="721">
                  <c:v>98.827589985207894</c:v>
                </c:pt>
                <c:pt idx="722">
                  <c:v>98.964553771982679</c:v>
                </c:pt>
                <c:pt idx="723">
                  <c:v>99.10151755875745</c:v>
                </c:pt>
                <c:pt idx="724">
                  <c:v>99.238481345532236</c:v>
                </c:pt>
                <c:pt idx="725">
                  <c:v>99.375445132307007</c:v>
                </c:pt>
                <c:pt idx="726">
                  <c:v>99.512408919081778</c:v>
                </c:pt>
                <c:pt idx="727">
                  <c:v>99.649372705856564</c:v>
                </c:pt>
                <c:pt idx="728">
                  <c:v>99.786336492631349</c:v>
                </c:pt>
                <c:pt idx="729">
                  <c:v>99.923300279406106</c:v>
                </c:pt>
              </c:numCache>
            </c:numRef>
          </c:xVal>
          <c:yVal>
            <c:numRef>
              <c:f>Gráficos!$AH$6:$AH$735</c:f>
              <c:numCache>
                <c:formatCode>0.0000</c:formatCode>
                <c:ptCount val="730"/>
                <c:pt idx="0">
                  <c:v>0.60162548829302276</c:v>
                </c:pt>
                <c:pt idx="1">
                  <c:v>0.60162548829302276</c:v>
                </c:pt>
                <c:pt idx="2">
                  <c:v>0.32083202677760003</c:v>
                </c:pt>
                <c:pt idx="3">
                  <c:v>0.32083202677760003</c:v>
                </c:pt>
                <c:pt idx="4">
                  <c:v>0.20278523036597587</c:v>
                </c:pt>
                <c:pt idx="5">
                  <c:v>0.20278523036597587</c:v>
                </c:pt>
                <c:pt idx="6">
                  <c:v>0.17658789583630044</c:v>
                </c:pt>
                <c:pt idx="7">
                  <c:v>0.17658789583630044</c:v>
                </c:pt>
                <c:pt idx="8">
                  <c:v>0.14814348167527316</c:v>
                </c:pt>
                <c:pt idx="9">
                  <c:v>0.14814348167527316</c:v>
                </c:pt>
                <c:pt idx="10">
                  <c:v>0.11315778579281756</c:v>
                </c:pt>
                <c:pt idx="11">
                  <c:v>0.11315778579281756</c:v>
                </c:pt>
                <c:pt idx="12">
                  <c:v>0.11315778579281756</c:v>
                </c:pt>
                <c:pt idx="13">
                  <c:v>0.11315778579281756</c:v>
                </c:pt>
                <c:pt idx="14">
                  <c:v>0.1112856851740263</c:v>
                </c:pt>
                <c:pt idx="15">
                  <c:v>0.1112856851740263</c:v>
                </c:pt>
                <c:pt idx="16">
                  <c:v>0.10578947813179872</c:v>
                </c:pt>
                <c:pt idx="17">
                  <c:v>0.10578947813179872</c:v>
                </c:pt>
                <c:pt idx="18">
                  <c:v>8.2455739929707228E-2</c:v>
                </c:pt>
                <c:pt idx="19">
                  <c:v>8.2455739929707228E-2</c:v>
                </c:pt>
                <c:pt idx="20">
                  <c:v>7.9424047311805912E-2</c:v>
                </c:pt>
                <c:pt idx="21">
                  <c:v>7.9424047311805912E-2</c:v>
                </c:pt>
                <c:pt idx="22">
                  <c:v>7.3579240557037684E-2</c:v>
                </c:pt>
                <c:pt idx="23">
                  <c:v>7.3579240557037684E-2</c:v>
                </c:pt>
                <c:pt idx="24">
                  <c:v>6.6674991814166126E-2</c:v>
                </c:pt>
                <c:pt idx="25">
                  <c:v>6.6674991814166126E-2</c:v>
                </c:pt>
                <c:pt idx="26">
                  <c:v>6.5346723055672379E-2</c:v>
                </c:pt>
                <c:pt idx="27">
                  <c:v>6.5346723055672379E-2</c:v>
                </c:pt>
                <c:pt idx="28">
                  <c:v>4.6377870444832305E-2</c:v>
                </c:pt>
                <c:pt idx="29">
                  <c:v>4.6377870444832305E-2</c:v>
                </c:pt>
                <c:pt idx="30">
                  <c:v>3.5687625165563952E-2</c:v>
                </c:pt>
                <c:pt idx="31">
                  <c:v>3.5687625165563952E-2</c:v>
                </c:pt>
                <c:pt idx="32">
                  <c:v>2.9022615101540875E-2</c:v>
                </c:pt>
                <c:pt idx="33">
                  <c:v>2.9022615101540875E-2</c:v>
                </c:pt>
                <c:pt idx="34">
                  <c:v>2.8251958056028571E-2</c:v>
                </c:pt>
                <c:pt idx="35">
                  <c:v>2.8251958056028571E-2</c:v>
                </c:pt>
                <c:pt idx="36">
                  <c:v>2.8251958056028571E-2</c:v>
                </c:pt>
                <c:pt idx="37">
                  <c:v>2.8251958056028571E-2</c:v>
                </c:pt>
                <c:pt idx="38">
                  <c:v>2.5303399452709235E-2</c:v>
                </c:pt>
                <c:pt idx="39">
                  <c:v>2.5303399452709235E-2</c:v>
                </c:pt>
                <c:pt idx="40">
                  <c:v>2.3229651696023163E-2</c:v>
                </c:pt>
                <c:pt idx="41">
                  <c:v>2.3229651696023163E-2</c:v>
                </c:pt>
                <c:pt idx="42">
                  <c:v>2.1911038485869089E-2</c:v>
                </c:pt>
                <c:pt idx="43">
                  <c:v>2.1911038485869089E-2</c:v>
                </c:pt>
                <c:pt idx="44">
                  <c:v>2.1270560849275675E-2</c:v>
                </c:pt>
                <c:pt idx="45">
                  <c:v>2.1270560849275675E-2</c:v>
                </c:pt>
                <c:pt idx="46">
                  <c:v>2.1270560849275675E-2</c:v>
                </c:pt>
                <c:pt idx="47">
                  <c:v>2.1270560849275675E-2</c:v>
                </c:pt>
                <c:pt idx="48">
                  <c:v>1.8831542056544016E-2</c:v>
                </c:pt>
                <c:pt idx="49">
                  <c:v>1.8831542056544016E-2</c:v>
                </c:pt>
                <c:pt idx="50">
                  <c:v>1.6583692859284696E-2</c:v>
                </c:pt>
                <c:pt idx="51">
                  <c:v>1.6583692859284696E-2</c:v>
                </c:pt>
                <c:pt idx="52">
                  <c:v>1.6050742858327655E-2</c:v>
                </c:pt>
                <c:pt idx="53">
                  <c:v>1.6050742858327655E-2</c:v>
                </c:pt>
                <c:pt idx="54">
                  <c:v>7.6250993840971185E-3</c:v>
                </c:pt>
                <c:pt idx="55">
                  <c:v>7.6250993840971185E-3</c:v>
                </c:pt>
                <c:pt idx="56">
                  <c:v>7.3063895641022206E-3</c:v>
                </c:pt>
                <c:pt idx="57">
                  <c:v>7.3063895641022206E-3</c:v>
                </c:pt>
                <c:pt idx="58">
                  <c:v>5.8437915405333786E-3</c:v>
                </c:pt>
                <c:pt idx="59">
                  <c:v>5.8437915405333786E-3</c:v>
                </c:pt>
                <c:pt idx="60">
                  <c:v>5.3175938280450238E-3</c:v>
                </c:pt>
                <c:pt idx="61">
                  <c:v>5.3175938280450238E-3</c:v>
                </c:pt>
                <c:pt idx="62">
                  <c:v>4.5882874013511545E-3</c:v>
                </c:pt>
                <c:pt idx="63">
                  <c:v>4.5882874013511545E-3</c:v>
                </c:pt>
                <c:pt idx="64">
                  <c:v>4.360691559502217E-3</c:v>
                </c:pt>
                <c:pt idx="65">
                  <c:v>4.360691559502217E-3</c:v>
                </c:pt>
                <c:pt idx="66">
                  <c:v>3.5245522802650454E-3</c:v>
                </c:pt>
                <c:pt idx="67">
                  <c:v>3.5245522802650454E-3</c:v>
                </c:pt>
                <c:pt idx="68">
                  <c:v>3.3334599090098895E-3</c:v>
                </c:pt>
                <c:pt idx="69">
                  <c:v>3.3334599090098895E-3</c:v>
                </c:pt>
                <c:pt idx="70">
                  <c:v>2.8012586857071517E-3</c:v>
                </c:pt>
                <c:pt idx="71">
                  <c:v>2.8012586857071517E-3</c:v>
                </c:pt>
                <c:pt idx="72">
                  <c:v>1.7830572743258658E-3</c:v>
                </c:pt>
                <c:pt idx="73">
                  <c:v>1.7830572743258658E-3</c:v>
                </c:pt>
                <c:pt idx="74">
                  <c:v>1.6613186348809715E-3</c:v>
                </c:pt>
                <c:pt idx="75">
                  <c:v>1.6613186348809715E-3</c:v>
                </c:pt>
                <c:pt idx="76">
                  <c:v>1.5451330691349336E-3</c:v>
                </c:pt>
                <c:pt idx="77">
                  <c:v>1.5451330691349336E-3</c:v>
                </c:pt>
                <c:pt idx="78">
                  <c:v>1.133404593212933E-3</c:v>
                </c:pt>
                <c:pt idx="79">
                  <c:v>1.133404593212933E-3</c:v>
                </c:pt>
                <c:pt idx="80">
                  <c:v>1.133404593212933E-3</c:v>
                </c:pt>
                <c:pt idx="81">
                  <c:v>1.133404593212933E-3</c:v>
                </c:pt>
                <c:pt idx="82">
                  <c:v>1.0430960728330112E-3</c:v>
                </c:pt>
                <c:pt idx="83">
                  <c:v>1.0430960728330112E-3</c:v>
                </c:pt>
                <c:pt idx="84">
                  <c:v>7.2857385820484111E-4</c:v>
                </c:pt>
                <c:pt idx="85">
                  <c:v>7.2857385820484111E-4</c:v>
                </c:pt>
                <c:pt idx="86">
                  <c:v>7.2857385820484111E-4</c:v>
                </c:pt>
                <c:pt idx="87">
                  <c:v>7.2857385820484111E-4</c:v>
                </c:pt>
                <c:pt idx="88">
                  <c:v>5.9757403946011705E-4</c:v>
                </c:pt>
                <c:pt idx="89">
                  <c:v>5.9757403946011705E-4</c:v>
                </c:pt>
                <c:pt idx="90">
                  <c:v>4.8273678427949806E-4</c:v>
                </c:pt>
                <c:pt idx="91">
                  <c:v>4.8273678427949806E-4</c:v>
                </c:pt>
                <c:pt idx="92">
                  <c:v>3.8305440045201635E-4</c:v>
                </c:pt>
                <c:pt idx="93">
                  <c:v>3.8305440045201635E-4</c:v>
                </c:pt>
                <c:pt idx="94">
                  <c:v>3.3858176813731717E-4</c:v>
                </c:pt>
                <c:pt idx="95">
                  <c:v>3.3858176813731717E-4</c:v>
                </c:pt>
                <c:pt idx="96">
                  <c:v>2.9752066922592268E-4</c:v>
                </c:pt>
                <c:pt idx="97">
                  <c:v>2.9752066922592268E-4</c:v>
                </c:pt>
                <c:pt idx="98">
                  <c:v>1.3900404253315733E-4</c:v>
                </c:pt>
                <c:pt idx="99">
                  <c:v>1.3900404253315733E-4</c:v>
                </c:pt>
                <c:pt idx="100">
                  <c:v>7.6835639640680854E-5</c:v>
                </c:pt>
                <c:pt idx="101">
                  <c:v>7.6835639640680854E-5</c:v>
                </c:pt>
                <c:pt idx="102">
                  <c:v>6.0859045052466513E-5</c:v>
                </c:pt>
                <c:pt idx="103">
                  <c:v>6.0859045052466513E-5</c:v>
                </c:pt>
                <c:pt idx="104">
                  <c:v>6.0859045052466513E-5</c:v>
                </c:pt>
                <c:pt idx="105">
                  <c:v>6.0859045052466513E-5</c:v>
                </c:pt>
                <c:pt idx="106">
                  <c:v>4.7050314356446546E-5</c:v>
                </c:pt>
                <c:pt idx="107">
                  <c:v>4.7050314356446546E-5</c:v>
                </c:pt>
                <c:pt idx="108">
                  <c:v>3.528693596359174E-5</c:v>
                </c:pt>
                <c:pt idx="109">
                  <c:v>3.528693596359174E-5</c:v>
                </c:pt>
                <c:pt idx="110">
                  <c:v>2.5446873742395757E-5</c:v>
                </c:pt>
                <c:pt idx="111">
                  <c:v>2.5446873742395757E-5</c:v>
                </c:pt>
                <c:pt idx="112">
                  <c:v>1.7408609251471745E-5</c:v>
                </c:pt>
                <c:pt idx="113">
                  <c:v>1.7408609251471745E-5</c:v>
                </c:pt>
                <c:pt idx="114">
                  <c:v>1.1051186982606139E-5</c:v>
                </c:pt>
                <c:pt idx="115">
                  <c:v>1.1051186982606139E-5</c:v>
                </c:pt>
                <c:pt idx="116">
                  <c:v>6.2542629181475971E-6</c:v>
                </c:pt>
                <c:pt idx="117">
                  <c:v>6.2542629181475971E-6</c:v>
                </c:pt>
                <c:pt idx="118">
                  <c:v>2.8981567482334985E-6</c:v>
                </c:pt>
                <c:pt idx="119">
                  <c:v>2.8981567482334985E-6</c:v>
                </c:pt>
                <c:pt idx="120">
                  <c:v>2.8981567482334985E-6</c:v>
                </c:pt>
                <c:pt idx="121">
                  <c:v>2.8981567482334985E-6</c:v>
                </c:pt>
                <c:pt idx="122">
                  <c:v>2.8981567482334985E-6</c:v>
                </c:pt>
                <c:pt idx="123">
                  <c:v>2.8981567482334985E-6</c:v>
                </c:pt>
                <c:pt idx="124">
                  <c:v>8.6390814224520989E-7</c:v>
                </c:pt>
                <c:pt idx="125">
                  <c:v>8.6390814224520989E-7</c:v>
                </c:pt>
                <c:pt idx="126">
                  <c:v>8.6390814224520989E-7</c:v>
                </c:pt>
                <c:pt idx="127">
                  <c:v>8.6390814224520989E-7</c:v>
                </c:pt>
                <c:pt idx="128">
                  <c:v>8.6390814224520989E-7</c:v>
                </c:pt>
                <c:pt idx="129">
                  <c:v>8.6390814224520989E-7</c:v>
                </c:pt>
                <c:pt idx="130">
                  <c:v>3.33375265812734E-8</c:v>
                </c:pt>
                <c:pt idx="131">
                  <c:v>3.33375265812734E-8</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numCache>
            </c:numRef>
          </c:yVal>
          <c:smooth val="0"/>
          <c:extLst>
            <c:ext xmlns:c16="http://schemas.microsoft.com/office/drawing/2014/chart" uri="{C3380CC4-5D6E-409C-BE32-E72D297353CC}">
              <c16:uniqueId val="{00000000-7435-E447-8524-06DC33F580A5}"/>
            </c:ext>
          </c:extLst>
        </c:ser>
        <c:ser>
          <c:idx val="1"/>
          <c:order val="1"/>
          <c:tx>
            <c:strRef>
              <c:f>Escenarios!$E$12</c:f>
              <c:strCache>
                <c:ptCount val="1"/>
                <c:pt idx="0">
                  <c:v>Escenario 1</c:v>
                </c:pt>
              </c:strCache>
            </c:strRef>
          </c:tx>
          <c:spPr>
            <a:ln w="12700"/>
          </c:spPr>
          <c:marker>
            <c:symbol val="none"/>
          </c:marker>
          <c:dPt>
            <c:idx val="9"/>
            <c:bubble3D val="0"/>
            <c:extLst>
              <c:ext xmlns:c16="http://schemas.microsoft.com/office/drawing/2014/chart" uri="{C3380CC4-5D6E-409C-BE32-E72D297353CC}">
                <c16:uniqueId val="{00000001-7435-E447-8524-06DC33F580A5}"/>
              </c:ext>
            </c:extLst>
          </c:dPt>
          <c:xVal>
            <c:numRef>
              <c:f>Gráficos!$Z$6:$Z$735</c:f>
              <c:numCache>
                <c:formatCode>General</c:formatCode>
                <c:ptCount val="730"/>
                <c:pt idx="0">
                  <c:v>7.669972059387499E-2</c:v>
                </c:pt>
                <c:pt idx="1">
                  <c:v>0.21366350736865175</c:v>
                </c:pt>
                <c:pt idx="2">
                  <c:v>0.35062729414342847</c:v>
                </c:pt>
                <c:pt idx="3">
                  <c:v>0.48759108091820519</c:v>
                </c:pt>
                <c:pt idx="4">
                  <c:v>0.62455486769298196</c:v>
                </c:pt>
                <c:pt idx="5">
                  <c:v>0.76151865446775868</c:v>
                </c:pt>
                <c:pt idx="6">
                  <c:v>0.89848244124253551</c:v>
                </c:pt>
                <c:pt idx="7">
                  <c:v>1.035446228017312</c:v>
                </c:pt>
                <c:pt idx="8">
                  <c:v>1.1724100147920891</c:v>
                </c:pt>
                <c:pt idx="9">
                  <c:v>1.3093738015668659</c:v>
                </c:pt>
                <c:pt idx="10">
                  <c:v>1.4463375883416425</c:v>
                </c:pt>
                <c:pt idx="11">
                  <c:v>1.5833013751164193</c:v>
                </c:pt>
                <c:pt idx="12">
                  <c:v>1.7202651618911959</c:v>
                </c:pt>
                <c:pt idx="13">
                  <c:v>1.8572289486659728</c:v>
                </c:pt>
                <c:pt idx="14">
                  <c:v>1.9941927354407494</c:v>
                </c:pt>
                <c:pt idx="15">
                  <c:v>2.1311565222155262</c:v>
                </c:pt>
                <c:pt idx="16">
                  <c:v>2.2681203089903028</c:v>
                </c:pt>
                <c:pt idx="17">
                  <c:v>2.4050840957650794</c:v>
                </c:pt>
                <c:pt idx="18">
                  <c:v>2.542047882539856</c:v>
                </c:pt>
                <c:pt idx="19">
                  <c:v>2.6790116693146331</c:v>
                </c:pt>
                <c:pt idx="20">
                  <c:v>2.8159754560894097</c:v>
                </c:pt>
                <c:pt idx="21">
                  <c:v>2.9529392428641867</c:v>
                </c:pt>
                <c:pt idx="22">
                  <c:v>3.0899030296389633</c:v>
                </c:pt>
                <c:pt idx="23">
                  <c:v>3.22686681641374</c:v>
                </c:pt>
                <c:pt idx="24">
                  <c:v>3.363830603188517</c:v>
                </c:pt>
                <c:pt idx="25">
                  <c:v>3.5007943899632936</c:v>
                </c:pt>
                <c:pt idx="26">
                  <c:v>3.6377581767380698</c:v>
                </c:pt>
                <c:pt idx="27">
                  <c:v>3.7747219635128468</c:v>
                </c:pt>
                <c:pt idx="28">
                  <c:v>3.9116857502876239</c:v>
                </c:pt>
                <c:pt idx="29">
                  <c:v>4.0486495370624009</c:v>
                </c:pt>
                <c:pt idx="30">
                  <c:v>4.1856133238371767</c:v>
                </c:pt>
                <c:pt idx="31">
                  <c:v>4.3225771106119542</c:v>
                </c:pt>
                <c:pt idx="32">
                  <c:v>4.4595408973867308</c:v>
                </c:pt>
                <c:pt idx="33">
                  <c:v>4.5965046841615083</c:v>
                </c:pt>
                <c:pt idx="34">
                  <c:v>4.7334684709362849</c:v>
                </c:pt>
                <c:pt idx="35">
                  <c:v>4.8704322577110615</c:v>
                </c:pt>
                <c:pt idx="36">
                  <c:v>5.0073960444858381</c:v>
                </c:pt>
                <c:pt idx="37">
                  <c:v>5.1443598312606147</c:v>
                </c:pt>
                <c:pt idx="38">
                  <c:v>5.2813236180353922</c:v>
                </c:pt>
                <c:pt idx="39">
                  <c:v>5.4182874048101679</c:v>
                </c:pt>
                <c:pt idx="40">
                  <c:v>5.5552511915849454</c:v>
                </c:pt>
                <c:pt idx="41">
                  <c:v>5.692214978359722</c:v>
                </c:pt>
                <c:pt idx="42">
                  <c:v>5.8291787651344986</c:v>
                </c:pt>
                <c:pt idx="43">
                  <c:v>5.9661425519092752</c:v>
                </c:pt>
                <c:pt idx="44">
                  <c:v>6.1031063386840518</c:v>
                </c:pt>
                <c:pt idx="45">
                  <c:v>6.2400701254588293</c:v>
                </c:pt>
                <c:pt idx="46">
                  <c:v>6.3770339122336051</c:v>
                </c:pt>
                <c:pt idx="47">
                  <c:v>6.5139976990083825</c:v>
                </c:pt>
                <c:pt idx="48">
                  <c:v>6.6509614857831592</c:v>
                </c:pt>
                <c:pt idx="49">
                  <c:v>6.7879252725579358</c:v>
                </c:pt>
                <c:pt idx="50">
                  <c:v>6.9248890593327133</c:v>
                </c:pt>
                <c:pt idx="51">
                  <c:v>7.0618528461074899</c:v>
                </c:pt>
                <c:pt idx="52">
                  <c:v>7.1988166328822656</c:v>
                </c:pt>
                <c:pt idx="53">
                  <c:v>7.3357804196570422</c:v>
                </c:pt>
                <c:pt idx="54">
                  <c:v>7.4727442064318197</c:v>
                </c:pt>
                <c:pt idx="55">
                  <c:v>7.6097079932065963</c:v>
                </c:pt>
                <c:pt idx="56">
                  <c:v>7.7466717799813729</c:v>
                </c:pt>
                <c:pt idx="57">
                  <c:v>7.8836355667561504</c:v>
                </c:pt>
                <c:pt idx="58">
                  <c:v>8.0205993535309279</c:v>
                </c:pt>
                <c:pt idx="59">
                  <c:v>8.1575631403057027</c:v>
                </c:pt>
                <c:pt idx="60">
                  <c:v>8.2945269270804793</c:v>
                </c:pt>
                <c:pt idx="61">
                  <c:v>8.4314907138552559</c:v>
                </c:pt>
                <c:pt idx="62">
                  <c:v>8.5684545006300343</c:v>
                </c:pt>
                <c:pt idx="63">
                  <c:v>8.7054182874048109</c:v>
                </c:pt>
                <c:pt idx="64">
                  <c:v>8.8423820741795875</c:v>
                </c:pt>
                <c:pt idx="65">
                  <c:v>8.9793458609543642</c:v>
                </c:pt>
                <c:pt idx="66">
                  <c:v>9.1163096477291408</c:v>
                </c:pt>
                <c:pt idx="67">
                  <c:v>9.2532734345039174</c:v>
                </c:pt>
                <c:pt idx="68">
                  <c:v>9.390237221278694</c:v>
                </c:pt>
                <c:pt idx="69">
                  <c:v>9.5272010080534706</c:v>
                </c:pt>
                <c:pt idx="70">
                  <c:v>9.6641647948282472</c:v>
                </c:pt>
                <c:pt idx="71">
                  <c:v>9.8011285816030238</c:v>
                </c:pt>
                <c:pt idx="72">
                  <c:v>9.9380923683778022</c:v>
                </c:pt>
                <c:pt idx="73">
                  <c:v>10.075056155152579</c:v>
                </c:pt>
                <c:pt idx="74">
                  <c:v>10.212019941927354</c:v>
                </c:pt>
                <c:pt idx="75">
                  <c:v>10.34898372870213</c:v>
                </c:pt>
                <c:pt idx="76">
                  <c:v>10.485947515476909</c:v>
                </c:pt>
                <c:pt idx="77">
                  <c:v>10.622911302251685</c:v>
                </c:pt>
                <c:pt idx="78">
                  <c:v>10.759875089026462</c:v>
                </c:pt>
                <c:pt idx="79">
                  <c:v>10.896838875801238</c:v>
                </c:pt>
                <c:pt idx="80">
                  <c:v>11.033802662576015</c:v>
                </c:pt>
                <c:pt idx="81">
                  <c:v>11.170766449350792</c:v>
                </c:pt>
                <c:pt idx="82">
                  <c:v>11.307730236125568</c:v>
                </c:pt>
                <c:pt idx="83">
                  <c:v>11.444694022900345</c:v>
                </c:pt>
                <c:pt idx="84">
                  <c:v>11.581657809675121</c:v>
                </c:pt>
                <c:pt idx="85">
                  <c:v>11.7186215964499</c:v>
                </c:pt>
                <c:pt idx="86">
                  <c:v>11.855585383224676</c:v>
                </c:pt>
                <c:pt idx="87">
                  <c:v>11.992549169999453</c:v>
                </c:pt>
                <c:pt idx="88">
                  <c:v>12.129512956774228</c:v>
                </c:pt>
                <c:pt idx="89">
                  <c:v>12.266476743549006</c:v>
                </c:pt>
                <c:pt idx="90">
                  <c:v>12.403440530323783</c:v>
                </c:pt>
                <c:pt idx="91">
                  <c:v>12.540404317098561</c:v>
                </c:pt>
                <c:pt idx="92">
                  <c:v>12.677368103873334</c:v>
                </c:pt>
                <c:pt idx="93">
                  <c:v>12.814331890648113</c:v>
                </c:pt>
                <c:pt idx="94">
                  <c:v>12.951295677422889</c:v>
                </c:pt>
                <c:pt idx="95">
                  <c:v>13.088259464197666</c:v>
                </c:pt>
                <c:pt idx="96">
                  <c:v>13.225223250972443</c:v>
                </c:pt>
                <c:pt idx="97">
                  <c:v>13.362187037747219</c:v>
                </c:pt>
                <c:pt idx="98">
                  <c:v>13.499150824521996</c:v>
                </c:pt>
                <c:pt idx="99">
                  <c:v>13.636114611296774</c:v>
                </c:pt>
                <c:pt idx="100">
                  <c:v>13.773078398071551</c:v>
                </c:pt>
                <c:pt idx="101">
                  <c:v>13.910042184846327</c:v>
                </c:pt>
                <c:pt idx="102">
                  <c:v>14.047005971621104</c:v>
                </c:pt>
                <c:pt idx="103">
                  <c:v>14.183969758395881</c:v>
                </c:pt>
                <c:pt idx="104">
                  <c:v>14.320933545170659</c:v>
                </c:pt>
                <c:pt idx="105">
                  <c:v>14.457897331945436</c:v>
                </c:pt>
                <c:pt idx="106">
                  <c:v>14.594861118720209</c:v>
                </c:pt>
                <c:pt idx="107">
                  <c:v>14.731824905494987</c:v>
                </c:pt>
                <c:pt idx="108">
                  <c:v>14.868788692269764</c:v>
                </c:pt>
                <c:pt idx="109">
                  <c:v>15.00575247904454</c:v>
                </c:pt>
                <c:pt idx="110">
                  <c:v>15.142716265819317</c:v>
                </c:pt>
                <c:pt idx="111">
                  <c:v>15.279680052594093</c:v>
                </c:pt>
                <c:pt idx="112">
                  <c:v>15.41664383936887</c:v>
                </c:pt>
                <c:pt idx="113">
                  <c:v>15.553607626143648</c:v>
                </c:pt>
                <c:pt idx="114">
                  <c:v>15.690571412918425</c:v>
                </c:pt>
                <c:pt idx="115">
                  <c:v>15.827535199693202</c:v>
                </c:pt>
                <c:pt idx="116">
                  <c:v>15.964498986467978</c:v>
                </c:pt>
                <c:pt idx="117">
                  <c:v>16.101462773242755</c:v>
                </c:pt>
                <c:pt idx="118">
                  <c:v>16.238426560017533</c:v>
                </c:pt>
                <c:pt idx="119">
                  <c:v>16.375390346792308</c:v>
                </c:pt>
                <c:pt idx="120">
                  <c:v>16.512354133567083</c:v>
                </c:pt>
                <c:pt idx="121">
                  <c:v>16.649317920341861</c:v>
                </c:pt>
                <c:pt idx="122">
                  <c:v>16.786281707116636</c:v>
                </c:pt>
                <c:pt idx="123">
                  <c:v>16.923245493891415</c:v>
                </c:pt>
                <c:pt idx="124">
                  <c:v>17.060209280666193</c:v>
                </c:pt>
                <c:pt idx="125">
                  <c:v>17.197173067440968</c:v>
                </c:pt>
                <c:pt idx="126">
                  <c:v>17.334136854215746</c:v>
                </c:pt>
                <c:pt idx="127">
                  <c:v>17.471100640990521</c:v>
                </c:pt>
                <c:pt idx="128">
                  <c:v>17.608064427765299</c:v>
                </c:pt>
                <c:pt idx="129">
                  <c:v>17.745028214540078</c:v>
                </c:pt>
                <c:pt idx="130">
                  <c:v>17.881992001314853</c:v>
                </c:pt>
                <c:pt idx="131">
                  <c:v>18.018955788089631</c:v>
                </c:pt>
                <c:pt idx="132">
                  <c:v>18.155919574864406</c:v>
                </c:pt>
                <c:pt idx="133">
                  <c:v>18.292883361639184</c:v>
                </c:pt>
                <c:pt idx="134">
                  <c:v>18.429847148413963</c:v>
                </c:pt>
                <c:pt idx="135">
                  <c:v>18.566810935188734</c:v>
                </c:pt>
                <c:pt idx="136">
                  <c:v>18.703774721963512</c:v>
                </c:pt>
                <c:pt idx="137">
                  <c:v>18.840738508738291</c:v>
                </c:pt>
                <c:pt idx="138">
                  <c:v>18.977702295513065</c:v>
                </c:pt>
                <c:pt idx="139">
                  <c:v>19.114666082287844</c:v>
                </c:pt>
                <c:pt idx="140">
                  <c:v>19.251629869062619</c:v>
                </c:pt>
                <c:pt idx="141">
                  <c:v>19.388593655837397</c:v>
                </c:pt>
                <c:pt idx="142">
                  <c:v>19.525557442612175</c:v>
                </c:pt>
                <c:pt idx="143">
                  <c:v>19.66252122938695</c:v>
                </c:pt>
                <c:pt idx="144">
                  <c:v>19.799485016161729</c:v>
                </c:pt>
                <c:pt idx="145">
                  <c:v>19.936448802936503</c:v>
                </c:pt>
                <c:pt idx="146">
                  <c:v>20.073412589711282</c:v>
                </c:pt>
                <c:pt idx="147">
                  <c:v>20.210376376486057</c:v>
                </c:pt>
                <c:pt idx="148">
                  <c:v>20.347340163260835</c:v>
                </c:pt>
                <c:pt idx="149">
                  <c:v>20.48430395003561</c:v>
                </c:pt>
                <c:pt idx="150">
                  <c:v>20.621267736810385</c:v>
                </c:pt>
                <c:pt idx="151">
                  <c:v>20.758231523585163</c:v>
                </c:pt>
                <c:pt idx="152">
                  <c:v>20.895195310359941</c:v>
                </c:pt>
                <c:pt idx="153">
                  <c:v>21.032159097134716</c:v>
                </c:pt>
                <c:pt idx="154">
                  <c:v>21.169122883909495</c:v>
                </c:pt>
                <c:pt idx="155">
                  <c:v>21.30608667068427</c:v>
                </c:pt>
                <c:pt idx="156">
                  <c:v>21.443050457459048</c:v>
                </c:pt>
                <c:pt idx="157">
                  <c:v>21.580014244233826</c:v>
                </c:pt>
                <c:pt idx="158">
                  <c:v>21.716978031008601</c:v>
                </c:pt>
                <c:pt idx="159">
                  <c:v>21.85394181778338</c:v>
                </c:pt>
                <c:pt idx="160">
                  <c:v>21.990905604558154</c:v>
                </c:pt>
                <c:pt idx="161">
                  <c:v>22.127869391332933</c:v>
                </c:pt>
                <c:pt idx="162">
                  <c:v>22.264833178107711</c:v>
                </c:pt>
                <c:pt idx="163">
                  <c:v>22.401796964882486</c:v>
                </c:pt>
                <c:pt idx="164">
                  <c:v>22.538760751657261</c:v>
                </c:pt>
                <c:pt idx="165">
                  <c:v>22.675724538432039</c:v>
                </c:pt>
                <c:pt idx="166">
                  <c:v>22.812688325206814</c:v>
                </c:pt>
                <c:pt idx="167">
                  <c:v>22.949652111981592</c:v>
                </c:pt>
                <c:pt idx="168">
                  <c:v>23.086615898756367</c:v>
                </c:pt>
                <c:pt idx="169">
                  <c:v>23.223579685531146</c:v>
                </c:pt>
                <c:pt idx="170">
                  <c:v>23.360543472305924</c:v>
                </c:pt>
                <c:pt idx="171">
                  <c:v>23.497507259080699</c:v>
                </c:pt>
                <c:pt idx="172">
                  <c:v>23.634471045855477</c:v>
                </c:pt>
                <c:pt idx="173">
                  <c:v>23.771434832630252</c:v>
                </c:pt>
                <c:pt idx="174">
                  <c:v>23.90839861940503</c:v>
                </c:pt>
                <c:pt idx="175">
                  <c:v>24.045362406179809</c:v>
                </c:pt>
                <c:pt idx="176">
                  <c:v>24.182326192954584</c:v>
                </c:pt>
                <c:pt idx="177">
                  <c:v>24.319289979729362</c:v>
                </c:pt>
                <c:pt idx="178">
                  <c:v>24.456253766504137</c:v>
                </c:pt>
                <c:pt idx="179">
                  <c:v>24.593217553278912</c:v>
                </c:pt>
                <c:pt idx="180">
                  <c:v>24.73018134005369</c:v>
                </c:pt>
                <c:pt idx="181">
                  <c:v>24.867145126828465</c:v>
                </c:pt>
                <c:pt idx="182">
                  <c:v>25.004108913603247</c:v>
                </c:pt>
                <c:pt idx="183">
                  <c:v>25.141072700378018</c:v>
                </c:pt>
                <c:pt idx="184">
                  <c:v>25.2780364871528</c:v>
                </c:pt>
                <c:pt idx="185">
                  <c:v>25.415000273927575</c:v>
                </c:pt>
                <c:pt idx="186">
                  <c:v>25.551964060702346</c:v>
                </c:pt>
                <c:pt idx="187">
                  <c:v>25.688927847477128</c:v>
                </c:pt>
                <c:pt idx="188">
                  <c:v>25.825891634251903</c:v>
                </c:pt>
                <c:pt idx="189">
                  <c:v>25.962855421026681</c:v>
                </c:pt>
                <c:pt idx="190">
                  <c:v>26.099819207801456</c:v>
                </c:pt>
                <c:pt idx="191">
                  <c:v>26.236782994576235</c:v>
                </c:pt>
                <c:pt idx="192">
                  <c:v>26.373746781351009</c:v>
                </c:pt>
                <c:pt idx="193">
                  <c:v>26.510710568125788</c:v>
                </c:pt>
                <c:pt idx="194">
                  <c:v>26.647674354900563</c:v>
                </c:pt>
                <c:pt idx="195">
                  <c:v>26.784638141675345</c:v>
                </c:pt>
                <c:pt idx="196">
                  <c:v>26.921601928450116</c:v>
                </c:pt>
                <c:pt idx="197">
                  <c:v>27.058565715224898</c:v>
                </c:pt>
                <c:pt idx="198">
                  <c:v>27.195529501999673</c:v>
                </c:pt>
                <c:pt idx="199">
                  <c:v>27.332493288774451</c:v>
                </c:pt>
                <c:pt idx="200">
                  <c:v>27.469457075549226</c:v>
                </c:pt>
                <c:pt idx="201">
                  <c:v>27.606420862324001</c:v>
                </c:pt>
                <c:pt idx="202">
                  <c:v>27.743384649098779</c:v>
                </c:pt>
                <c:pt idx="203">
                  <c:v>27.880348435873554</c:v>
                </c:pt>
                <c:pt idx="204">
                  <c:v>28.017312222648332</c:v>
                </c:pt>
                <c:pt idx="205">
                  <c:v>28.154276009423107</c:v>
                </c:pt>
                <c:pt idx="206">
                  <c:v>28.291239796197885</c:v>
                </c:pt>
                <c:pt idx="207">
                  <c:v>28.42820358297266</c:v>
                </c:pt>
                <c:pt idx="208">
                  <c:v>28.565167369747442</c:v>
                </c:pt>
                <c:pt idx="209">
                  <c:v>28.702131156522213</c:v>
                </c:pt>
                <c:pt idx="210">
                  <c:v>28.839094943296995</c:v>
                </c:pt>
                <c:pt idx="211">
                  <c:v>28.97605873007177</c:v>
                </c:pt>
                <c:pt idx="212">
                  <c:v>29.113022516846549</c:v>
                </c:pt>
                <c:pt idx="213">
                  <c:v>29.249986303621323</c:v>
                </c:pt>
                <c:pt idx="214">
                  <c:v>29.386950090396098</c:v>
                </c:pt>
                <c:pt idx="215">
                  <c:v>29.523913877170877</c:v>
                </c:pt>
                <c:pt idx="216">
                  <c:v>29.660877663945652</c:v>
                </c:pt>
                <c:pt idx="217">
                  <c:v>29.79784145072043</c:v>
                </c:pt>
                <c:pt idx="218">
                  <c:v>29.934805237495205</c:v>
                </c:pt>
                <c:pt idx="219">
                  <c:v>30.071769024269983</c:v>
                </c:pt>
                <c:pt idx="220">
                  <c:v>30.208732811044758</c:v>
                </c:pt>
                <c:pt idx="221">
                  <c:v>30.34569659781954</c:v>
                </c:pt>
                <c:pt idx="222">
                  <c:v>30.482660384594311</c:v>
                </c:pt>
                <c:pt idx="223">
                  <c:v>30.619624171369093</c:v>
                </c:pt>
                <c:pt idx="224">
                  <c:v>30.756587958143868</c:v>
                </c:pt>
                <c:pt idx="225">
                  <c:v>30.893551744918646</c:v>
                </c:pt>
                <c:pt idx="226">
                  <c:v>31.030515531693421</c:v>
                </c:pt>
                <c:pt idx="227">
                  <c:v>31.1674793184682</c:v>
                </c:pt>
                <c:pt idx="228">
                  <c:v>31.304443105242974</c:v>
                </c:pt>
                <c:pt idx="229">
                  <c:v>31.441406892017749</c:v>
                </c:pt>
                <c:pt idx="230">
                  <c:v>31.578370678792528</c:v>
                </c:pt>
                <c:pt idx="231">
                  <c:v>31.715334465567302</c:v>
                </c:pt>
                <c:pt idx="232">
                  <c:v>31.852298252342081</c:v>
                </c:pt>
                <c:pt idx="233">
                  <c:v>31.989262039116856</c:v>
                </c:pt>
                <c:pt idx="234">
                  <c:v>32.126225825891638</c:v>
                </c:pt>
                <c:pt idx="235">
                  <c:v>32.263189612666409</c:v>
                </c:pt>
                <c:pt idx="236">
                  <c:v>32.400153399441187</c:v>
                </c:pt>
                <c:pt idx="237">
                  <c:v>32.537117186215966</c:v>
                </c:pt>
                <c:pt idx="238">
                  <c:v>32.674080972990744</c:v>
                </c:pt>
                <c:pt idx="239">
                  <c:v>32.811044759765515</c:v>
                </c:pt>
                <c:pt idx="240">
                  <c:v>32.948008546540294</c:v>
                </c:pt>
                <c:pt idx="241">
                  <c:v>33.084972333315072</c:v>
                </c:pt>
                <c:pt idx="242">
                  <c:v>33.22193612008985</c:v>
                </c:pt>
                <c:pt idx="243">
                  <c:v>33.358899906864622</c:v>
                </c:pt>
                <c:pt idx="244">
                  <c:v>33.4958636936394</c:v>
                </c:pt>
                <c:pt idx="245">
                  <c:v>33.632827480414178</c:v>
                </c:pt>
                <c:pt idx="246">
                  <c:v>33.76979126718895</c:v>
                </c:pt>
                <c:pt idx="247">
                  <c:v>33.906755053963735</c:v>
                </c:pt>
                <c:pt idx="248">
                  <c:v>34.043718840738507</c:v>
                </c:pt>
                <c:pt idx="249">
                  <c:v>34.180682627513285</c:v>
                </c:pt>
                <c:pt idx="250">
                  <c:v>34.317646414288063</c:v>
                </c:pt>
                <c:pt idx="251">
                  <c:v>34.454610201062842</c:v>
                </c:pt>
                <c:pt idx="252">
                  <c:v>34.591573987837613</c:v>
                </c:pt>
                <c:pt idx="253">
                  <c:v>34.728537774612391</c:v>
                </c:pt>
                <c:pt idx="254">
                  <c:v>34.86550156138717</c:v>
                </c:pt>
                <c:pt idx="255">
                  <c:v>35.002465348161948</c:v>
                </c:pt>
                <c:pt idx="256">
                  <c:v>35.139429134936719</c:v>
                </c:pt>
                <c:pt idx="257">
                  <c:v>35.276392921711498</c:v>
                </c:pt>
                <c:pt idx="258">
                  <c:v>35.413356708486276</c:v>
                </c:pt>
                <c:pt idx="259">
                  <c:v>35.550320495261047</c:v>
                </c:pt>
                <c:pt idx="260">
                  <c:v>35.687284282035833</c:v>
                </c:pt>
                <c:pt idx="261">
                  <c:v>35.824248068810604</c:v>
                </c:pt>
                <c:pt idx="262">
                  <c:v>35.961211855585383</c:v>
                </c:pt>
                <c:pt idx="263">
                  <c:v>36.098175642360161</c:v>
                </c:pt>
                <c:pt idx="264">
                  <c:v>36.235139429134939</c:v>
                </c:pt>
                <c:pt idx="265">
                  <c:v>36.372103215909711</c:v>
                </c:pt>
                <c:pt idx="266">
                  <c:v>36.509067002684489</c:v>
                </c:pt>
                <c:pt idx="267">
                  <c:v>36.646030789459267</c:v>
                </c:pt>
                <c:pt idx="268">
                  <c:v>36.782994576234046</c:v>
                </c:pt>
                <c:pt idx="269">
                  <c:v>36.919958363008817</c:v>
                </c:pt>
                <c:pt idx="270">
                  <c:v>37.056922149783603</c:v>
                </c:pt>
                <c:pt idx="271">
                  <c:v>37.193885936558374</c:v>
                </c:pt>
                <c:pt idx="272">
                  <c:v>37.330849723333145</c:v>
                </c:pt>
                <c:pt idx="273">
                  <c:v>37.467813510107931</c:v>
                </c:pt>
                <c:pt idx="274">
                  <c:v>37.604777296882702</c:v>
                </c:pt>
                <c:pt idx="275">
                  <c:v>37.74174108365748</c:v>
                </c:pt>
                <c:pt idx="276">
                  <c:v>37.878704870432259</c:v>
                </c:pt>
                <c:pt idx="277">
                  <c:v>38.015668657207037</c:v>
                </c:pt>
                <c:pt idx="278">
                  <c:v>38.152632443981808</c:v>
                </c:pt>
                <c:pt idx="279">
                  <c:v>38.289596230756587</c:v>
                </c:pt>
                <c:pt idx="280">
                  <c:v>38.426560017531365</c:v>
                </c:pt>
                <c:pt idx="281">
                  <c:v>38.563523804306143</c:v>
                </c:pt>
                <c:pt idx="282">
                  <c:v>38.700487591080915</c:v>
                </c:pt>
                <c:pt idx="283">
                  <c:v>38.8374513778557</c:v>
                </c:pt>
                <c:pt idx="284">
                  <c:v>38.974415164630472</c:v>
                </c:pt>
                <c:pt idx="285">
                  <c:v>39.11137895140525</c:v>
                </c:pt>
                <c:pt idx="286">
                  <c:v>39.248342738180028</c:v>
                </c:pt>
                <c:pt idx="287">
                  <c:v>39.3853065249548</c:v>
                </c:pt>
                <c:pt idx="288">
                  <c:v>39.522270311729578</c:v>
                </c:pt>
                <c:pt idx="289">
                  <c:v>39.659234098504356</c:v>
                </c:pt>
                <c:pt idx="290">
                  <c:v>39.796197885279135</c:v>
                </c:pt>
                <c:pt idx="291">
                  <c:v>39.933161672053906</c:v>
                </c:pt>
                <c:pt idx="292">
                  <c:v>40.070125458828684</c:v>
                </c:pt>
                <c:pt idx="293">
                  <c:v>40.207089245603463</c:v>
                </c:pt>
                <c:pt idx="294">
                  <c:v>40.344053032378241</c:v>
                </c:pt>
                <c:pt idx="295">
                  <c:v>40.481016819153012</c:v>
                </c:pt>
                <c:pt idx="296">
                  <c:v>40.617980605927798</c:v>
                </c:pt>
                <c:pt idx="297">
                  <c:v>40.754944392702569</c:v>
                </c:pt>
                <c:pt idx="298">
                  <c:v>40.891908179477348</c:v>
                </c:pt>
                <c:pt idx="299">
                  <c:v>41.028871966252126</c:v>
                </c:pt>
                <c:pt idx="300">
                  <c:v>41.165835753026897</c:v>
                </c:pt>
                <c:pt idx="301">
                  <c:v>41.302799539801676</c:v>
                </c:pt>
                <c:pt idx="302">
                  <c:v>41.439763326576454</c:v>
                </c:pt>
                <c:pt idx="303">
                  <c:v>41.576727113351232</c:v>
                </c:pt>
                <c:pt idx="304">
                  <c:v>41.713690900126004</c:v>
                </c:pt>
                <c:pt idx="305">
                  <c:v>41.850654686900782</c:v>
                </c:pt>
                <c:pt idx="306">
                  <c:v>41.98761847367556</c:v>
                </c:pt>
                <c:pt idx="307">
                  <c:v>42.124582260450339</c:v>
                </c:pt>
                <c:pt idx="308">
                  <c:v>42.26154604722511</c:v>
                </c:pt>
                <c:pt idx="309">
                  <c:v>42.398509833999896</c:v>
                </c:pt>
                <c:pt idx="310">
                  <c:v>42.535473620774667</c:v>
                </c:pt>
                <c:pt idx="311">
                  <c:v>42.672437407549445</c:v>
                </c:pt>
                <c:pt idx="312">
                  <c:v>42.809401194324224</c:v>
                </c:pt>
                <c:pt idx="313">
                  <c:v>42.946364981099002</c:v>
                </c:pt>
                <c:pt idx="314">
                  <c:v>43.083328767873773</c:v>
                </c:pt>
                <c:pt idx="315">
                  <c:v>43.220292554648552</c:v>
                </c:pt>
                <c:pt idx="316">
                  <c:v>43.35725634142333</c:v>
                </c:pt>
                <c:pt idx="317">
                  <c:v>43.494220128198101</c:v>
                </c:pt>
                <c:pt idx="318">
                  <c:v>43.63118391497288</c:v>
                </c:pt>
                <c:pt idx="319">
                  <c:v>43.768147701747658</c:v>
                </c:pt>
                <c:pt idx="320">
                  <c:v>43.905111488522437</c:v>
                </c:pt>
                <c:pt idx="321">
                  <c:v>44.042075275297208</c:v>
                </c:pt>
                <c:pt idx="322">
                  <c:v>44.179039062071993</c:v>
                </c:pt>
                <c:pt idx="323">
                  <c:v>44.316002848846765</c:v>
                </c:pt>
                <c:pt idx="324">
                  <c:v>44.452966635621543</c:v>
                </c:pt>
                <c:pt idx="325">
                  <c:v>44.589930422396321</c:v>
                </c:pt>
                <c:pt idx="326">
                  <c:v>44.7268942091711</c:v>
                </c:pt>
                <c:pt idx="327">
                  <c:v>44.863857995945871</c:v>
                </c:pt>
                <c:pt idx="328">
                  <c:v>45.000821782720649</c:v>
                </c:pt>
                <c:pt idx="329">
                  <c:v>45.137785569495428</c:v>
                </c:pt>
                <c:pt idx="330">
                  <c:v>45.274749356270199</c:v>
                </c:pt>
                <c:pt idx="331">
                  <c:v>45.411713143044977</c:v>
                </c:pt>
                <c:pt idx="332">
                  <c:v>45.548676929819756</c:v>
                </c:pt>
                <c:pt idx="333">
                  <c:v>45.685640716594534</c:v>
                </c:pt>
                <c:pt idx="334">
                  <c:v>45.822604503369305</c:v>
                </c:pt>
                <c:pt idx="335">
                  <c:v>45.959568290144084</c:v>
                </c:pt>
                <c:pt idx="336">
                  <c:v>46.096532076918862</c:v>
                </c:pt>
                <c:pt idx="337">
                  <c:v>46.233495863693641</c:v>
                </c:pt>
                <c:pt idx="338">
                  <c:v>46.370459650468412</c:v>
                </c:pt>
                <c:pt idx="339">
                  <c:v>46.507423437243197</c:v>
                </c:pt>
                <c:pt idx="340">
                  <c:v>46.644387224017969</c:v>
                </c:pt>
                <c:pt idx="341">
                  <c:v>46.781351010792747</c:v>
                </c:pt>
                <c:pt idx="342">
                  <c:v>46.918314797567525</c:v>
                </c:pt>
                <c:pt idx="343">
                  <c:v>47.055278584342297</c:v>
                </c:pt>
                <c:pt idx="344">
                  <c:v>47.192242371117075</c:v>
                </c:pt>
                <c:pt idx="345">
                  <c:v>47.329206157891853</c:v>
                </c:pt>
                <c:pt idx="346">
                  <c:v>47.466169944666632</c:v>
                </c:pt>
                <c:pt idx="347">
                  <c:v>47.603133731441403</c:v>
                </c:pt>
                <c:pt idx="348">
                  <c:v>47.740097518216182</c:v>
                </c:pt>
                <c:pt idx="349">
                  <c:v>47.87706130499096</c:v>
                </c:pt>
                <c:pt idx="350">
                  <c:v>48.014025091765738</c:v>
                </c:pt>
                <c:pt idx="351">
                  <c:v>48.15098887854051</c:v>
                </c:pt>
                <c:pt idx="352">
                  <c:v>48.287952665315295</c:v>
                </c:pt>
                <c:pt idx="353">
                  <c:v>48.424916452090066</c:v>
                </c:pt>
                <c:pt idx="354">
                  <c:v>48.561880238864845</c:v>
                </c:pt>
                <c:pt idx="355">
                  <c:v>48.698844025639623</c:v>
                </c:pt>
                <c:pt idx="356">
                  <c:v>48.835807812414401</c:v>
                </c:pt>
                <c:pt idx="357">
                  <c:v>48.972771599189173</c:v>
                </c:pt>
                <c:pt idx="358">
                  <c:v>49.109735385963951</c:v>
                </c:pt>
                <c:pt idx="359">
                  <c:v>49.24669917273873</c:v>
                </c:pt>
                <c:pt idx="360">
                  <c:v>49.383662959513501</c:v>
                </c:pt>
                <c:pt idx="361">
                  <c:v>49.520626746288279</c:v>
                </c:pt>
                <c:pt idx="362">
                  <c:v>49.657590533063058</c:v>
                </c:pt>
                <c:pt idx="363">
                  <c:v>49.794554319837836</c:v>
                </c:pt>
                <c:pt idx="364">
                  <c:v>49.931518106612607</c:v>
                </c:pt>
                <c:pt idx="365">
                  <c:v>50.068481893387386</c:v>
                </c:pt>
                <c:pt idx="366">
                  <c:v>50.205445680162164</c:v>
                </c:pt>
                <c:pt idx="367">
                  <c:v>50.342409466936942</c:v>
                </c:pt>
                <c:pt idx="368">
                  <c:v>50.479373253711721</c:v>
                </c:pt>
                <c:pt idx="369">
                  <c:v>50.616337040486492</c:v>
                </c:pt>
                <c:pt idx="370">
                  <c:v>50.75330082726127</c:v>
                </c:pt>
                <c:pt idx="371">
                  <c:v>50.890264614036049</c:v>
                </c:pt>
                <c:pt idx="372">
                  <c:v>51.02722840081082</c:v>
                </c:pt>
                <c:pt idx="373">
                  <c:v>51.164192187585599</c:v>
                </c:pt>
                <c:pt idx="374">
                  <c:v>51.301155974360377</c:v>
                </c:pt>
                <c:pt idx="375">
                  <c:v>51.438119761135162</c:v>
                </c:pt>
                <c:pt idx="376">
                  <c:v>51.575083547909927</c:v>
                </c:pt>
                <c:pt idx="377">
                  <c:v>51.712047334684705</c:v>
                </c:pt>
                <c:pt idx="378">
                  <c:v>51.84901112145949</c:v>
                </c:pt>
                <c:pt idx="379">
                  <c:v>51.985974908234269</c:v>
                </c:pt>
                <c:pt idx="380">
                  <c:v>52.122938695009033</c:v>
                </c:pt>
                <c:pt idx="381">
                  <c:v>52.259902481783818</c:v>
                </c:pt>
                <c:pt idx="382">
                  <c:v>52.396866268558597</c:v>
                </c:pt>
                <c:pt idx="383">
                  <c:v>52.533830055333375</c:v>
                </c:pt>
                <c:pt idx="384">
                  <c:v>52.670793842108147</c:v>
                </c:pt>
                <c:pt idx="385">
                  <c:v>52.807757628882925</c:v>
                </c:pt>
                <c:pt idx="386">
                  <c:v>52.944721415657703</c:v>
                </c:pt>
                <c:pt idx="387">
                  <c:v>53.081685202432475</c:v>
                </c:pt>
                <c:pt idx="388">
                  <c:v>53.218648989207253</c:v>
                </c:pt>
                <c:pt idx="389">
                  <c:v>53.355612775982031</c:v>
                </c:pt>
                <c:pt idx="390">
                  <c:v>53.49257656275681</c:v>
                </c:pt>
                <c:pt idx="391">
                  <c:v>53.629540349531581</c:v>
                </c:pt>
                <c:pt idx="392">
                  <c:v>53.766504136306359</c:v>
                </c:pt>
                <c:pt idx="393">
                  <c:v>53.903467923081138</c:v>
                </c:pt>
                <c:pt idx="394">
                  <c:v>54.040431709855916</c:v>
                </c:pt>
                <c:pt idx="395">
                  <c:v>54.177395496630687</c:v>
                </c:pt>
                <c:pt idx="396">
                  <c:v>54.314359283405466</c:v>
                </c:pt>
                <c:pt idx="397">
                  <c:v>54.451323070180244</c:v>
                </c:pt>
                <c:pt idx="398">
                  <c:v>54.588286856955023</c:v>
                </c:pt>
                <c:pt idx="399">
                  <c:v>54.725250643729794</c:v>
                </c:pt>
                <c:pt idx="400">
                  <c:v>54.862214430504572</c:v>
                </c:pt>
                <c:pt idx="401">
                  <c:v>54.999178217279351</c:v>
                </c:pt>
                <c:pt idx="402">
                  <c:v>55.136142004054122</c:v>
                </c:pt>
                <c:pt idx="403">
                  <c:v>55.2731057908289</c:v>
                </c:pt>
                <c:pt idx="404">
                  <c:v>55.410069577603679</c:v>
                </c:pt>
                <c:pt idx="405">
                  <c:v>55.547033364378464</c:v>
                </c:pt>
                <c:pt idx="406">
                  <c:v>55.683997151153228</c:v>
                </c:pt>
                <c:pt idx="407">
                  <c:v>55.820960937928007</c:v>
                </c:pt>
                <c:pt idx="408">
                  <c:v>55.957924724702792</c:v>
                </c:pt>
                <c:pt idx="409">
                  <c:v>56.094888511477571</c:v>
                </c:pt>
                <c:pt idx="410">
                  <c:v>56.231852298252335</c:v>
                </c:pt>
                <c:pt idx="411">
                  <c:v>56.36881608502712</c:v>
                </c:pt>
                <c:pt idx="412">
                  <c:v>56.505779871801899</c:v>
                </c:pt>
                <c:pt idx="413">
                  <c:v>56.642743658576677</c:v>
                </c:pt>
                <c:pt idx="414">
                  <c:v>56.779707445351448</c:v>
                </c:pt>
                <c:pt idx="415">
                  <c:v>56.916671232126227</c:v>
                </c:pt>
                <c:pt idx="416">
                  <c:v>57.053635018901005</c:v>
                </c:pt>
                <c:pt idx="417">
                  <c:v>57.190598805675776</c:v>
                </c:pt>
                <c:pt idx="418">
                  <c:v>57.327562592450555</c:v>
                </c:pt>
                <c:pt idx="419">
                  <c:v>57.464526379225333</c:v>
                </c:pt>
                <c:pt idx="420">
                  <c:v>57.601490166000112</c:v>
                </c:pt>
                <c:pt idx="421">
                  <c:v>57.738453952774883</c:v>
                </c:pt>
                <c:pt idx="422">
                  <c:v>57.875417739549661</c:v>
                </c:pt>
                <c:pt idx="423">
                  <c:v>58.01238152632444</c:v>
                </c:pt>
                <c:pt idx="424">
                  <c:v>58.149345313099218</c:v>
                </c:pt>
                <c:pt idx="425">
                  <c:v>58.286309099873989</c:v>
                </c:pt>
                <c:pt idx="426">
                  <c:v>58.423272886648768</c:v>
                </c:pt>
                <c:pt idx="427">
                  <c:v>58.560236673423546</c:v>
                </c:pt>
                <c:pt idx="428">
                  <c:v>58.697200460198331</c:v>
                </c:pt>
                <c:pt idx="429">
                  <c:v>58.834164246973096</c:v>
                </c:pt>
                <c:pt idx="430">
                  <c:v>58.971128033747874</c:v>
                </c:pt>
                <c:pt idx="431">
                  <c:v>59.10809182052266</c:v>
                </c:pt>
                <c:pt idx="432">
                  <c:v>59.245055607297424</c:v>
                </c:pt>
                <c:pt idx="433">
                  <c:v>59.382019394072202</c:v>
                </c:pt>
                <c:pt idx="434">
                  <c:v>59.518983180846988</c:v>
                </c:pt>
                <c:pt idx="435">
                  <c:v>59.655946967621766</c:v>
                </c:pt>
                <c:pt idx="436">
                  <c:v>59.79291075439653</c:v>
                </c:pt>
                <c:pt idx="437">
                  <c:v>59.929874541171316</c:v>
                </c:pt>
                <c:pt idx="438">
                  <c:v>60.066838327946094</c:v>
                </c:pt>
                <c:pt idx="439">
                  <c:v>60.203802114720872</c:v>
                </c:pt>
                <c:pt idx="440">
                  <c:v>60.340765901495644</c:v>
                </c:pt>
                <c:pt idx="441">
                  <c:v>60.477729688270422</c:v>
                </c:pt>
                <c:pt idx="442">
                  <c:v>60.6146934750452</c:v>
                </c:pt>
                <c:pt idx="443">
                  <c:v>60.751657261819979</c:v>
                </c:pt>
                <c:pt idx="444">
                  <c:v>60.88862104859475</c:v>
                </c:pt>
                <c:pt idx="445">
                  <c:v>61.025584835369528</c:v>
                </c:pt>
                <c:pt idx="446">
                  <c:v>61.162548622144307</c:v>
                </c:pt>
                <c:pt idx="447">
                  <c:v>61.299512408919078</c:v>
                </c:pt>
                <c:pt idx="448">
                  <c:v>61.436476195693857</c:v>
                </c:pt>
                <c:pt idx="449">
                  <c:v>61.573439982468635</c:v>
                </c:pt>
                <c:pt idx="450">
                  <c:v>61.710403769243413</c:v>
                </c:pt>
                <c:pt idx="451">
                  <c:v>61.847367556018185</c:v>
                </c:pt>
                <c:pt idx="452">
                  <c:v>61.984331342792963</c:v>
                </c:pt>
                <c:pt idx="453">
                  <c:v>62.121295129567741</c:v>
                </c:pt>
                <c:pt idx="454">
                  <c:v>62.258258916342527</c:v>
                </c:pt>
                <c:pt idx="455">
                  <c:v>62.395222703117291</c:v>
                </c:pt>
                <c:pt idx="456">
                  <c:v>62.532186489892069</c:v>
                </c:pt>
                <c:pt idx="457">
                  <c:v>62.669150276666855</c:v>
                </c:pt>
                <c:pt idx="458">
                  <c:v>62.806114063441633</c:v>
                </c:pt>
                <c:pt idx="459">
                  <c:v>62.943077850216397</c:v>
                </c:pt>
                <c:pt idx="460">
                  <c:v>63.080041636991183</c:v>
                </c:pt>
                <c:pt idx="461">
                  <c:v>63.217005423765961</c:v>
                </c:pt>
                <c:pt idx="462">
                  <c:v>63.353969210540725</c:v>
                </c:pt>
                <c:pt idx="463">
                  <c:v>63.490932997315511</c:v>
                </c:pt>
                <c:pt idx="464">
                  <c:v>63.627896784090289</c:v>
                </c:pt>
                <c:pt idx="465">
                  <c:v>63.764860570865068</c:v>
                </c:pt>
                <c:pt idx="466">
                  <c:v>63.901824357639839</c:v>
                </c:pt>
                <c:pt idx="467">
                  <c:v>64.03878814441461</c:v>
                </c:pt>
                <c:pt idx="468">
                  <c:v>64.175751931189396</c:v>
                </c:pt>
                <c:pt idx="469">
                  <c:v>64.312715717964181</c:v>
                </c:pt>
                <c:pt idx="470">
                  <c:v>64.449679504738938</c:v>
                </c:pt>
                <c:pt idx="471">
                  <c:v>64.586643291513724</c:v>
                </c:pt>
                <c:pt idx="472">
                  <c:v>64.723607078288509</c:v>
                </c:pt>
                <c:pt idx="473">
                  <c:v>64.860570865063266</c:v>
                </c:pt>
                <c:pt idx="474">
                  <c:v>64.997534651838052</c:v>
                </c:pt>
                <c:pt idx="475">
                  <c:v>65.134498438612837</c:v>
                </c:pt>
                <c:pt idx="476">
                  <c:v>65.271462225387609</c:v>
                </c:pt>
                <c:pt idx="477">
                  <c:v>65.40842601216238</c:v>
                </c:pt>
                <c:pt idx="478">
                  <c:v>65.545389798937165</c:v>
                </c:pt>
                <c:pt idx="479">
                  <c:v>65.682353585711937</c:v>
                </c:pt>
                <c:pt idx="480">
                  <c:v>65.819317372486722</c:v>
                </c:pt>
                <c:pt idx="481">
                  <c:v>65.956281159261493</c:v>
                </c:pt>
                <c:pt idx="482">
                  <c:v>66.093244946036265</c:v>
                </c:pt>
                <c:pt idx="483">
                  <c:v>66.23020873281105</c:v>
                </c:pt>
                <c:pt idx="484">
                  <c:v>66.367172519585822</c:v>
                </c:pt>
                <c:pt idx="485">
                  <c:v>66.504136306360593</c:v>
                </c:pt>
                <c:pt idx="486">
                  <c:v>66.641100093135378</c:v>
                </c:pt>
                <c:pt idx="487">
                  <c:v>66.77806387991015</c:v>
                </c:pt>
                <c:pt idx="488">
                  <c:v>66.915027666684921</c:v>
                </c:pt>
                <c:pt idx="489">
                  <c:v>67.051991453459706</c:v>
                </c:pt>
                <c:pt idx="490">
                  <c:v>67.188955240234478</c:v>
                </c:pt>
                <c:pt idx="491">
                  <c:v>67.325919027009263</c:v>
                </c:pt>
                <c:pt idx="492">
                  <c:v>67.462882813784034</c:v>
                </c:pt>
                <c:pt idx="493">
                  <c:v>67.599846600558806</c:v>
                </c:pt>
                <c:pt idx="494">
                  <c:v>67.736810387333591</c:v>
                </c:pt>
                <c:pt idx="495">
                  <c:v>67.873774174108377</c:v>
                </c:pt>
                <c:pt idx="496">
                  <c:v>68.010737960883134</c:v>
                </c:pt>
                <c:pt idx="497">
                  <c:v>68.147701747657919</c:v>
                </c:pt>
                <c:pt idx="498">
                  <c:v>68.284665534432705</c:v>
                </c:pt>
                <c:pt idx="499">
                  <c:v>68.421629321207476</c:v>
                </c:pt>
                <c:pt idx="500">
                  <c:v>68.558593107982247</c:v>
                </c:pt>
                <c:pt idx="501">
                  <c:v>68.695556894757033</c:v>
                </c:pt>
                <c:pt idx="502">
                  <c:v>68.832520681531804</c:v>
                </c:pt>
                <c:pt idx="503">
                  <c:v>68.969484468306575</c:v>
                </c:pt>
                <c:pt idx="504">
                  <c:v>69.106448255081361</c:v>
                </c:pt>
                <c:pt idx="505">
                  <c:v>69.243412041856132</c:v>
                </c:pt>
                <c:pt idx="506">
                  <c:v>69.380375828630918</c:v>
                </c:pt>
                <c:pt idx="507">
                  <c:v>69.517339615405689</c:v>
                </c:pt>
                <c:pt idx="508">
                  <c:v>69.65430340218046</c:v>
                </c:pt>
                <c:pt idx="509">
                  <c:v>69.791267188955246</c:v>
                </c:pt>
                <c:pt idx="510">
                  <c:v>69.928230975730017</c:v>
                </c:pt>
                <c:pt idx="511">
                  <c:v>70.065194762504788</c:v>
                </c:pt>
                <c:pt idx="512">
                  <c:v>70.202158549279559</c:v>
                </c:pt>
                <c:pt idx="513">
                  <c:v>70.339122336054345</c:v>
                </c:pt>
                <c:pt idx="514">
                  <c:v>70.476086122829116</c:v>
                </c:pt>
                <c:pt idx="515">
                  <c:v>70.613049909603902</c:v>
                </c:pt>
                <c:pt idx="516">
                  <c:v>70.750013696378673</c:v>
                </c:pt>
                <c:pt idx="517">
                  <c:v>70.886977483153444</c:v>
                </c:pt>
                <c:pt idx="518">
                  <c:v>71.02394126992823</c:v>
                </c:pt>
                <c:pt idx="519">
                  <c:v>71.160905056703001</c:v>
                </c:pt>
                <c:pt idx="520">
                  <c:v>71.297868843477772</c:v>
                </c:pt>
                <c:pt idx="521">
                  <c:v>71.434832630252558</c:v>
                </c:pt>
                <c:pt idx="522">
                  <c:v>71.571796417027329</c:v>
                </c:pt>
                <c:pt idx="523">
                  <c:v>71.7087602038021</c:v>
                </c:pt>
                <c:pt idx="524">
                  <c:v>71.845723990576886</c:v>
                </c:pt>
                <c:pt idx="525">
                  <c:v>71.982687777351657</c:v>
                </c:pt>
                <c:pt idx="526">
                  <c:v>72.119651564126443</c:v>
                </c:pt>
                <c:pt idx="527">
                  <c:v>72.256615350901214</c:v>
                </c:pt>
                <c:pt idx="528">
                  <c:v>72.393579137675985</c:v>
                </c:pt>
                <c:pt idx="529">
                  <c:v>72.530542924450771</c:v>
                </c:pt>
                <c:pt idx="530">
                  <c:v>72.667506711225542</c:v>
                </c:pt>
                <c:pt idx="531">
                  <c:v>72.804470498000313</c:v>
                </c:pt>
                <c:pt idx="532">
                  <c:v>72.941434284775099</c:v>
                </c:pt>
                <c:pt idx="533">
                  <c:v>73.078398071549884</c:v>
                </c:pt>
                <c:pt idx="534">
                  <c:v>73.215361858324641</c:v>
                </c:pt>
                <c:pt idx="535">
                  <c:v>73.352325645099427</c:v>
                </c:pt>
                <c:pt idx="536">
                  <c:v>73.489289431874198</c:v>
                </c:pt>
                <c:pt idx="537">
                  <c:v>73.626253218648984</c:v>
                </c:pt>
                <c:pt idx="538">
                  <c:v>73.763217005423755</c:v>
                </c:pt>
                <c:pt idx="539">
                  <c:v>73.90018079219854</c:v>
                </c:pt>
                <c:pt idx="540">
                  <c:v>74.037144578973312</c:v>
                </c:pt>
                <c:pt idx="541">
                  <c:v>74.174108365748097</c:v>
                </c:pt>
                <c:pt idx="542">
                  <c:v>74.311072152522854</c:v>
                </c:pt>
                <c:pt idx="543">
                  <c:v>74.44803593929764</c:v>
                </c:pt>
                <c:pt idx="544">
                  <c:v>74.584999726072425</c:v>
                </c:pt>
                <c:pt idx="545">
                  <c:v>74.721963512847196</c:v>
                </c:pt>
                <c:pt idx="546">
                  <c:v>74.858927299621968</c:v>
                </c:pt>
                <c:pt idx="547">
                  <c:v>74.995891086396753</c:v>
                </c:pt>
                <c:pt idx="548">
                  <c:v>75.132854873171524</c:v>
                </c:pt>
                <c:pt idx="549">
                  <c:v>75.269818659946296</c:v>
                </c:pt>
                <c:pt idx="550">
                  <c:v>75.406782446721081</c:v>
                </c:pt>
                <c:pt idx="551">
                  <c:v>75.543746233495852</c:v>
                </c:pt>
                <c:pt idx="552">
                  <c:v>75.680710020270638</c:v>
                </c:pt>
                <c:pt idx="553">
                  <c:v>75.817673807045409</c:v>
                </c:pt>
                <c:pt idx="554">
                  <c:v>75.954637593820181</c:v>
                </c:pt>
                <c:pt idx="555">
                  <c:v>76.091601380594966</c:v>
                </c:pt>
                <c:pt idx="556">
                  <c:v>76.228565167369737</c:v>
                </c:pt>
                <c:pt idx="557">
                  <c:v>76.365528954144509</c:v>
                </c:pt>
                <c:pt idx="558">
                  <c:v>76.502492740919294</c:v>
                </c:pt>
                <c:pt idx="559">
                  <c:v>76.639456527694065</c:v>
                </c:pt>
                <c:pt idx="560">
                  <c:v>76.776420314468851</c:v>
                </c:pt>
                <c:pt idx="561">
                  <c:v>76.913384101243622</c:v>
                </c:pt>
                <c:pt idx="562">
                  <c:v>77.050347888018393</c:v>
                </c:pt>
                <c:pt idx="563">
                  <c:v>77.187311674793179</c:v>
                </c:pt>
                <c:pt idx="564">
                  <c:v>77.32427546156795</c:v>
                </c:pt>
                <c:pt idx="565">
                  <c:v>77.461239248342721</c:v>
                </c:pt>
                <c:pt idx="566">
                  <c:v>77.598203035117507</c:v>
                </c:pt>
                <c:pt idx="567">
                  <c:v>77.735166821892292</c:v>
                </c:pt>
                <c:pt idx="568">
                  <c:v>77.87213060866705</c:v>
                </c:pt>
                <c:pt idx="569">
                  <c:v>78.009094395441835</c:v>
                </c:pt>
                <c:pt idx="570">
                  <c:v>78.14605818221662</c:v>
                </c:pt>
                <c:pt idx="571">
                  <c:v>78.283021968991392</c:v>
                </c:pt>
                <c:pt idx="572">
                  <c:v>78.419985755766163</c:v>
                </c:pt>
                <c:pt idx="573">
                  <c:v>78.556949542540949</c:v>
                </c:pt>
                <c:pt idx="574">
                  <c:v>78.69391332931572</c:v>
                </c:pt>
                <c:pt idx="575">
                  <c:v>78.830877116090505</c:v>
                </c:pt>
                <c:pt idx="576">
                  <c:v>78.967840902865277</c:v>
                </c:pt>
                <c:pt idx="577">
                  <c:v>79.104804689640048</c:v>
                </c:pt>
                <c:pt idx="578">
                  <c:v>79.241768476414833</c:v>
                </c:pt>
                <c:pt idx="579">
                  <c:v>79.378732263189605</c:v>
                </c:pt>
                <c:pt idx="580">
                  <c:v>79.515696049964376</c:v>
                </c:pt>
                <c:pt idx="581">
                  <c:v>79.652659836739161</c:v>
                </c:pt>
                <c:pt idx="582">
                  <c:v>79.789623623513933</c:v>
                </c:pt>
                <c:pt idx="583">
                  <c:v>79.926587410288704</c:v>
                </c:pt>
                <c:pt idx="584">
                  <c:v>80.063551197063489</c:v>
                </c:pt>
                <c:pt idx="585">
                  <c:v>80.200514983838261</c:v>
                </c:pt>
                <c:pt idx="586">
                  <c:v>80.337478770613046</c:v>
                </c:pt>
                <c:pt idx="587">
                  <c:v>80.474442557387817</c:v>
                </c:pt>
                <c:pt idx="588">
                  <c:v>80.611406344162589</c:v>
                </c:pt>
                <c:pt idx="589">
                  <c:v>80.748370130937374</c:v>
                </c:pt>
                <c:pt idx="590">
                  <c:v>80.88533391771216</c:v>
                </c:pt>
                <c:pt idx="591">
                  <c:v>81.022297704486917</c:v>
                </c:pt>
                <c:pt idx="592">
                  <c:v>81.159261491261702</c:v>
                </c:pt>
                <c:pt idx="593">
                  <c:v>81.296225278036488</c:v>
                </c:pt>
                <c:pt idx="594">
                  <c:v>81.433189064811245</c:v>
                </c:pt>
                <c:pt idx="595">
                  <c:v>81.57015285158603</c:v>
                </c:pt>
                <c:pt idx="596">
                  <c:v>81.707116638360816</c:v>
                </c:pt>
                <c:pt idx="597">
                  <c:v>81.844080425135587</c:v>
                </c:pt>
                <c:pt idx="598">
                  <c:v>81.981044211910358</c:v>
                </c:pt>
                <c:pt idx="599">
                  <c:v>82.118007998685144</c:v>
                </c:pt>
                <c:pt idx="600">
                  <c:v>82.254971785459915</c:v>
                </c:pt>
                <c:pt idx="601">
                  <c:v>82.391935572234701</c:v>
                </c:pt>
                <c:pt idx="602">
                  <c:v>82.528899359009472</c:v>
                </c:pt>
                <c:pt idx="603">
                  <c:v>82.665863145784243</c:v>
                </c:pt>
                <c:pt idx="604">
                  <c:v>82.802826932559029</c:v>
                </c:pt>
                <c:pt idx="605">
                  <c:v>82.9397907193338</c:v>
                </c:pt>
                <c:pt idx="606">
                  <c:v>83.076754506108571</c:v>
                </c:pt>
                <c:pt idx="607">
                  <c:v>83.213718292883357</c:v>
                </c:pt>
                <c:pt idx="608">
                  <c:v>83.350682079658128</c:v>
                </c:pt>
                <c:pt idx="609">
                  <c:v>83.487645866432899</c:v>
                </c:pt>
                <c:pt idx="610">
                  <c:v>83.624609653207685</c:v>
                </c:pt>
                <c:pt idx="611">
                  <c:v>83.761573439982456</c:v>
                </c:pt>
                <c:pt idx="612">
                  <c:v>83.898537226757242</c:v>
                </c:pt>
                <c:pt idx="613">
                  <c:v>84.035501013532013</c:v>
                </c:pt>
                <c:pt idx="614">
                  <c:v>84.172464800306784</c:v>
                </c:pt>
                <c:pt idx="615">
                  <c:v>84.30942858708157</c:v>
                </c:pt>
                <c:pt idx="616">
                  <c:v>84.446392373856355</c:v>
                </c:pt>
                <c:pt idx="617">
                  <c:v>84.583356160631112</c:v>
                </c:pt>
                <c:pt idx="618">
                  <c:v>84.720319947405898</c:v>
                </c:pt>
                <c:pt idx="619">
                  <c:v>84.857283734180683</c:v>
                </c:pt>
                <c:pt idx="620">
                  <c:v>84.99424752095544</c:v>
                </c:pt>
                <c:pt idx="621">
                  <c:v>85.131211307730226</c:v>
                </c:pt>
                <c:pt idx="622">
                  <c:v>85.268175094505011</c:v>
                </c:pt>
                <c:pt idx="623">
                  <c:v>85.405138881279782</c:v>
                </c:pt>
                <c:pt idx="624">
                  <c:v>85.542102668054554</c:v>
                </c:pt>
                <c:pt idx="625">
                  <c:v>85.679066454829339</c:v>
                </c:pt>
                <c:pt idx="626">
                  <c:v>85.816030241604111</c:v>
                </c:pt>
                <c:pt idx="627">
                  <c:v>85.952994028378896</c:v>
                </c:pt>
                <c:pt idx="628">
                  <c:v>86.089957815153667</c:v>
                </c:pt>
                <c:pt idx="629">
                  <c:v>86.226921601928439</c:v>
                </c:pt>
                <c:pt idx="630">
                  <c:v>86.363885388703224</c:v>
                </c:pt>
                <c:pt idx="631">
                  <c:v>86.500849175477995</c:v>
                </c:pt>
                <c:pt idx="632">
                  <c:v>86.637812962252767</c:v>
                </c:pt>
                <c:pt idx="633">
                  <c:v>86.774776749027552</c:v>
                </c:pt>
                <c:pt idx="634">
                  <c:v>86.911740535802323</c:v>
                </c:pt>
                <c:pt idx="635">
                  <c:v>87.048704322577095</c:v>
                </c:pt>
                <c:pt idx="636">
                  <c:v>87.18566810935188</c:v>
                </c:pt>
                <c:pt idx="637">
                  <c:v>87.322631896126651</c:v>
                </c:pt>
                <c:pt idx="638">
                  <c:v>87.459595682901437</c:v>
                </c:pt>
                <c:pt idx="639">
                  <c:v>87.596559469676208</c:v>
                </c:pt>
                <c:pt idx="640">
                  <c:v>87.733523256450979</c:v>
                </c:pt>
                <c:pt idx="641">
                  <c:v>87.870487043225765</c:v>
                </c:pt>
                <c:pt idx="642">
                  <c:v>88.00745083000055</c:v>
                </c:pt>
                <c:pt idx="643">
                  <c:v>88.144414616775308</c:v>
                </c:pt>
                <c:pt idx="644">
                  <c:v>88.281378403550093</c:v>
                </c:pt>
                <c:pt idx="645">
                  <c:v>88.418342190324879</c:v>
                </c:pt>
                <c:pt idx="646">
                  <c:v>88.55530597709965</c:v>
                </c:pt>
                <c:pt idx="647">
                  <c:v>88.692269763874421</c:v>
                </c:pt>
                <c:pt idx="648">
                  <c:v>88.829233550649207</c:v>
                </c:pt>
                <c:pt idx="649">
                  <c:v>88.966197337423978</c:v>
                </c:pt>
                <c:pt idx="650">
                  <c:v>89.103161124198749</c:v>
                </c:pt>
                <c:pt idx="651">
                  <c:v>89.240124910973535</c:v>
                </c:pt>
                <c:pt idx="652">
                  <c:v>89.377088697748306</c:v>
                </c:pt>
                <c:pt idx="653">
                  <c:v>89.514052484523091</c:v>
                </c:pt>
                <c:pt idx="654">
                  <c:v>89.651016271297863</c:v>
                </c:pt>
                <c:pt idx="655">
                  <c:v>89.787980058072634</c:v>
                </c:pt>
                <c:pt idx="656">
                  <c:v>89.924943844847419</c:v>
                </c:pt>
                <c:pt idx="657">
                  <c:v>90.061907631622191</c:v>
                </c:pt>
                <c:pt idx="658">
                  <c:v>90.198871418396962</c:v>
                </c:pt>
                <c:pt idx="659">
                  <c:v>90.335835205171747</c:v>
                </c:pt>
                <c:pt idx="660">
                  <c:v>90.472798991946519</c:v>
                </c:pt>
                <c:pt idx="661">
                  <c:v>90.609762778721304</c:v>
                </c:pt>
                <c:pt idx="662">
                  <c:v>90.746726565496076</c:v>
                </c:pt>
                <c:pt idx="663">
                  <c:v>90.883690352270847</c:v>
                </c:pt>
                <c:pt idx="664">
                  <c:v>91.020654139045632</c:v>
                </c:pt>
                <c:pt idx="665">
                  <c:v>91.157617925820404</c:v>
                </c:pt>
                <c:pt idx="666">
                  <c:v>91.294581712595175</c:v>
                </c:pt>
                <c:pt idx="667">
                  <c:v>91.43154549936996</c:v>
                </c:pt>
                <c:pt idx="668">
                  <c:v>91.568509286144746</c:v>
                </c:pt>
                <c:pt idx="669">
                  <c:v>91.705473072919503</c:v>
                </c:pt>
                <c:pt idx="670">
                  <c:v>91.842436859694288</c:v>
                </c:pt>
                <c:pt idx="671">
                  <c:v>91.979400646469074</c:v>
                </c:pt>
                <c:pt idx="672">
                  <c:v>92.116364433243845</c:v>
                </c:pt>
                <c:pt idx="673">
                  <c:v>92.253328220018616</c:v>
                </c:pt>
                <c:pt idx="674">
                  <c:v>92.390292006793402</c:v>
                </c:pt>
                <c:pt idx="675">
                  <c:v>92.527255793568173</c:v>
                </c:pt>
                <c:pt idx="676">
                  <c:v>92.664219580342959</c:v>
                </c:pt>
                <c:pt idx="677">
                  <c:v>92.80118336711773</c:v>
                </c:pt>
                <c:pt idx="678">
                  <c:v>92.938147153892501</c:v>
                </c:pt>
                <c:pt idx="679">
                  <c:v>93.075110940667287</c:v>
                </c:pt>
                <c:pt idx="680">
                  <c:v>93.212074727442058</c:v>
                </c:pt>
                <c:pt idx="681">
                  <c:v>93.349038514216829</c:v>
                </c:pt>
                <c:pt idx="682">
                  <c:v>93.486002300991615</c:v>
                </c:pt>
                <c:pt idx="683">
                  <c:v>93.622966087766386</c:v>
                </c:pt>
                <c:pt idx="684">
                  <c:v>93.759929874541157</c:v>
                </c:pt>
                <c:pt idx="685">
                  <c:v>93.896893661315943</c:v>
                </c:pt>
                <c:pt idx="686">
                  <c:v>94.033857448090714</c:v>
                </c:pt>
                <c:pt idx="687">
                  <c:v>94.1708212348655</c:v>
                </c:pt>
                <c:pt idx="688">
                  <c:v>94.307785021640271</c:v>
                </c:pt>
                <c:pt idx="689">
                  <c:v>94.444748808415042</c:v>
                </c:pt>
                <c:pt idx="690">
                  <c:v>94.581712595189828</c:v>
                </c:pt>
                <c:pt idx="691">
                  <c:v>94.718676381964599</c:v>
                </c:pt>
                <c:pt idx="692">
                  <c:v>94.85564016873937</c:v>
                </c:pt>
                <c:pt idx="693">
                  <c:v>94.992603955514156</c:v>
                </c:pt>
                <c:pt idx="694">
                  <c:v>95.129567742288941</c:v>
                </c:pt>
                <c:pt idx="695">
                  <c:v>95.266531529063698</c:v>
                </c:pt>
                <c:pt idx="696">
                  <c:v>95.403495315838484</c:v>
                </c:pt>
                <c:pt idx="697">
                  <c:v>95.540459102613255</c:v>
                </c:pt>
                <c:pt idx="698">
                  <c:v>95.677422889388041</c:v>
                </c:pt>
                <c:pt idx="699">
                  <c:v>95.814386676162812</c:v>
                </c:pt>
                <c:pt idx="700">
                  <c:v>95.951350462937597</c:v>
                </c:pt>
                <c:pt idx="701">
                  <c:v>96.088314249712369</c:v>
                </c:pt>
                <c:pt idx="702">
                  <c:v>96.225278036487154</c:v>
                </c:pt>
                <c:pt idx="703">
                  <c:v>96.362241823261911</c:v>
                </c:pt>
                <c:pt idx="704">
                  <c:v>96.499205610036697</c:v>
                </c:pt>
                <c:pt idx="705">
                  <c:v>96.636169396811482</c:v>
                </c:pt>
                <c:pt idx="706">
                  <c:v>96.773133183586253</c:v>
                </c:pt>
                <c:pt idx="707">
                  <c:v>96.910096970361025</c:v>
                </c:pt>
                <c:pt idx="708">
                  <c:v>97.04706075713581</c:v>
                </c:pt>
                <c:pt idx="709">
                  <c:v>97.184024543910581</c:v>
                </c:pt>
                <c:pt idx="710">
                  <c:v>97.320988330685353</c:v>
                </c:pt>
                <c:pt idx="711">
                  <c:v>97.457952117460138</c:v>
                </c:pt>
                <c:pt idx="712">
                  <c:v>97.594915904234909</c:v>
                </c:pt>
                <c:pt idx="713">
                  <c:v>97.731879691009695</c:v>
                </c:pt>
                <c:pt idx="714">
                  <c:v>97.868843477784466</c:v>
                </c:pt>
                <c:pt idx="715">
                  <c:v>98.005807264559238</c:v>
                </c:pt>
                <c:pt idx="716">
                  <c:v>98.142771051334023</c:v>
                </c:pt>
                <c:pt idx="717">
                  <c:v>98.279734838108794</c:v>
                </c:pt>
                <c:pt idx="718">
                  <c:v>98.416698624883566</c:v>
                </c:pt>
                <c:pt idx="719">
                  <c:v>98.553662411658351</c:v>
                </c:pt>
                <c:pt idx="720">
                  <c:v>98.690626198433122</c:v>
                </c:pt>
                <c:pt idx="721">
                  <c:v>98.827589985207894</c:v>
                </c:pt>
                <c:pt idx="722">
                  <c:v>98.964553771982679</c:v>
                </c:pt>
                <c:pt idx="723">
                  <c:v>99.10151755875745</c:v>
                </c:pt>
                <c:pt idx="724">
                  <c:v>99.238481345532236</c:v>
                </c:pt>
                <c:pt idx="725">
                  <c:v>99.375445132307007</c:v>
                </c:pt>
                <c:pt idx="726">
                  <c:v>99.512408919081778</c:v>
                </c:pt>
                <c:pt idx="727">
                  <c:v>99.649372705856564</c:v>
                </c:pt>
                <c:pt idx="728">
                  <c:v>99.786336492631349</c:v>
                </c:pt>
                <c:pt idx="729">
                  <c:v>99.923300279406106</c:v>
                </c:pt>
              </c:numCache>
            </c:numRef>
          </c:xVal>
          <c:yVal>
            <c:numRef>
              <c:f>Gráficos!$AJ$6:$AJ$735</c:f>
              <c:numCache>
                <c:formatCode>0.0000</c:formatCode>
                <c:ptCount val="730"/>
                <c:pt idx="0">
                  <c:v>0.39546683108686248</c:v>
                </c:pt>
                <c:pt idx="1">
                  <c:v>0.39546683108686248</c:v>
                </c:pt>
                <c:pt idx="2">
                  <c:v>0.20771987741899708</c:v>
                </c:pt>
                <c:pt idx="3">
                  <c:v>0.20771987741899708</c:v>
                </c:pt>
                <c:pt idx="4">
                  <c:v>0.12973189726695103</c:v>
                </c:pt>
                <c:pt idx="5">
                  <c:v>0.12973189726695103</c:v>
                </c:pt>
                <c:pt idx="6">
                  <c:v>0.1125452819069368</c:v>
                </c:pt>
                <c:pt idx="7">
                  <c:v>0.1125452819069368</c:v>
                </c:pt>
                <c:pt idx="8">
                  <c:v>9.3950852451909636E-2</c:v>
                </c:pt>
                <c:pt idx="9">
                  <c:v>9.3950852451909636E-2</c:v>
                </c:pt>
                <c:pt idx="10">
                  <c:v>7.1196918298634351E-2</c:v>
                </c:pt>
                <c:pt idx="11">
                  <c:v>7.1196918298634351E-2</c:v>
                </c:pt>
                <c:pt idx="12">
                  <c:v>7.1196918298634351E-2</c:v>
                </c:pt>
                <c:pt idx="13">
                  <c:v>7.1196918298634351E-2</c:v>
                </c:pt>
                <c:pt idx="14">
                  <c:v>6.9983655375126505E-2</c:v>
                </c:pt>
                <c:pt idx="15">
                  <c:v>6.9983655375126505E-2</c:v>
                </c:pt>
                <c:pt idx="16">
                  <c:v>6.6424573073752866E-2</c:v>
                </c:pt>
                <c:pt idx="17">
                  <c:v>6.6424573073752866E-2</c:v>
                </c:pt>
                <c:pt idx="18">
                  <c:v>5.1368244776360587E-2</c:v>
                </c:pt>
                <c:pt idx="19">
                  <c:v>5.1368244776360587E-2</c:v>
                </c:pt>
                <c:pt idx="20">
                  <c:v>4.9419222831457839E-2</c:v>
                </c:pt>
                <c:pt idx="21">
                  <c:v>4.9419222831457839E-2</c:v>
                </c:pt>
                <c:pt idx="22">
                  <c:v>4.5667078893401485E-2</c:v>
                </c:pt>
                <c:pt idx="23">
                  <c:v>4.5667078893401485E-2</c:v>
                </c:pt>
                <c:pt idx="24">
                  <c:v>4.1244693678677523E-2</c:v>
                </c:pt>
                <c:pt idx="25">
                  <c:v>4.1244693678677523E-2</c:v>
                </c:pt>
                <c:pt idx="26">
                  <c:v>4.0395218576724533E-2</c:v>
                </c:pt>
                <c:pt idx="27">
                  <c:v>4.0395218576724533E-2</c:v>
                </c:pt>
                <c:pt idx="28">
                  <c:v>2.8319093338063765E-2</c:v>
                </c:pt>
                <c:pt idx="29">
                  <c:v>2.8319093338063765E-2</c:v>
                </c:pt>
                <c:pt idx="30">
                  <c:v>2.1570586974702918E-2</c:v>
                </c:pt>
                <c:pt idx="31">
                  <c:v>2.1570586974702918E-2</c:v>
                </c:pt>
                <c:pt idx="32">
                  <c:v>1.7391925971778101E-2</c:v>
                </c:pt>
                <c:pt idx="33">
                  <c:v>1.7391925971778101E-2</c:v>
                </c:pt>
                <c:pt idx="34">
                  <c:v>1.6910505022283265E-2</c:v>
                </c:pt>
                <c:pt idx="35">
                  <c:v>1.6910505022283265E-2</c:v>
                </c:pt>
                <c:pt idx="36">
                  <c:v>1.6910505022283265E-2</c:v>
                </c:pt>
                <c:pt idx="37">
                  <c:v>1.6910505022283265E-2</c:v>
                </c:pt>
                <c:pt idx="38">
                  <c:v>1.5072410759811939E-2</c:v>
                </c:pt>
                <c:pt idx="39">
                  <c:v>1.5072410759811939E-2</c:v>
                </c:pt>
                <c:pt idx="40">
                  <c:v>1.3783642630494367E-2</c:v>
                </c:pt>
                <c:pt idx="41">
                  <c:v>1.3783642630494367E-2</c:v>
                </c:pt>
                <c:pt idx="42">
                  <c:v>1.2966060524415512E-2</c:v>
                </c:pt>
                <c:pt idx="43">
                  <c:v>1.2966060524415512E-2</c:v>
                </c:pt>
                <c:pt idx="44">
                  <c:v>1.256951400240248E-2</c:v>
                </c:pt>
                <c:pt idx="45">
                  <c:v>1.256951400240248E-2</c:v>
                </c:pt>
                <c:pt idx="46">
                  <c:v>1.256951400240248E-2</c:v>
                </c:pt>
                <c:pt idx="47">
                  <c:v>1.256951400240248E-2</c:v>
                </c:pt>
                <c:pt idx="48">
                  <c:v>1.1063125557082129E-2</c:v>
                </c:pt>
                <c:pt idx="49">
                  <c:v>1.1063125557082129E-2</c:v>
                </c:pt>
                <c:pt idx="50">
                  <c:v>9.6806235046485827E-3</c:v>
                </c:pt>
                <c:pt idx="51">
                  <c:v>9.6806235046485827E-3</c:v>
                </c:pt>
                <c:pt idx="52">
                  <c:v>9.3537602789071604E-3</c:v>
                </c:pt>
                <c:pt idx="53">
                  <c:v>9.3537602789071604E-3</c:v>
                </c:pt>
                <c:pt idx="54">
                  <c:v>4.251893350725771E-3</c:v>
                </c:pt>
                <c:pt idx="55">
                  <c:v>4.251893350725771E-3</c:v>
                </c:pt>
                <c:pt idx="56">
                  <c:v>4.062314644520163E-3</c:v>
                </c:pt>
                <c:pt idx="57">
                  <c:v>4.062314644520163E-3</c:v>
                </c:pt>
                <c:pt idx="58">
                  <c:v>3.197343905415343E-3</c:v>
                </c:pt>
                <c:pt idx="59">
                  <c:v>3.197343905415343E-3</c:v>
                </c:pt>
                <c:pt idx="60">
                  <c:v>2.8885062627959659E-3</c:v>
                </c:pt>
                <c:pt idx="61">
                  <c:v>2.8885062627959659E-3</c:v>
                </c:pt>
                <c:pt idx="62">
                  <c:v>2.4629760570666496E-3</c:v>
                </c:pt>
                <c:pt idx="63">
                  <c:v>2.4629760570666496E-3</c:v>
                </c:pt>
                <c:pt idx="64">
                  <c:v>2.3308595324808053E-3</c:v>
                </c:pt>
                <c:pt idx="65">
                  <c:v>2.3308595324808053E-3</c:v>
                </c:pt>
                <c:pt idx="66">
                  <c:v>1.8487995276606679E-3</c:v>
                </c:pt>
                <c:pt idx="67">
                  <c:v>1.8487995276606679E-3</c:v>
                </c:pt>
                <c:pt idx="68">
                  <c:v>1.7394674534864727E-3</c:v>
                </c:pt>
                <c:pt idx="69">
                  <c:v>1.7394674534864727E-3</c:v>
                </c:pt>
                <c:pt idx="70">
                  <c:v>1.4369685681925575E-3</c:v>
                </c:pt>
                <c:pt idx="71">
                  <c:v>1.4369685681925575E-3</c:v>
                </c:pt>
                <c:pt idx="72">
                  <c:v>8.6908883481181263E-4</c:v>
                </c:pt>
                <c:pt idx="73">
                  <c:v>8.6908883481181263E-4</c:v>
                </c:pt>
                <c:pt idx="74">
                  <c:v>8.0249530523880609E-4</c:v>
                </c:pt>
                <c:pt idx="75">
                  <c:v>8.0249530523880609E-4</c:v>
                </c:pt>
                <c:pt idx="76">
                  <c:v>7.3928234057668281E-4</c:v>
                </c:pt>
                <c:pt idx="77">
                  <c:v>7.3928234057668281E-4</c:v>
                </c:pt>
                <c:pt idx="78">
                  <c:v>5.1855341222131236E-4</c:v>
                </c:pt>
                <c:pt idx="79">
                  <c:v>5.1855341222131236E-4</c:v>
                </c:pt>
                <c:pt idx="80">
                  <c:v>5.1855341222131236E-4</c:v>
                </c:pt>
                <c:pt idx="81">
                  <c:v>5.1855341222131236E-4</c:v>
                </c:pt>
                <c:pt idx="82">
                  <c:v>4.7098146888198932E-4</c:v>
                </c:pt>
                <c:pt idx="83">
                  <c:v>4.7098146888198932E-4</c:v>
                </c:pt>
                <c:pt idx="84">
                  <c:v>3.0861557530082991E-4</c:v>
                </c:pt>
                <c:pt idx="85">
                  <c:v>3.0861557530082991E-4</c:v>
                </c:pt>
                <c:pt idx="86">
                  <c:v>3.0861557530082991E-4</c:v>
                </c:pt>
                <c:pt idx="87">
                  <c:v>3.0861557530082991E-4</c:v>
                </c:pt>
                <c:pt idx="88">
                  <c:v>2.4301267576123722E-4</c:v>
                </c:pt>
                <c:pt idx="89">
                  <c:v>2.4301267576123722E-4</c:v>
                </c:pt>
                <c:pt idx="90">
                  <c:v>1.8690493992894999E-4</c:v>
                </c:pt>
                <c:pt idx="91">
                  <c:v>1.8690493992894999E-4</c:v>
                </c:pt>
                <c:pt idx="92">
                  <c:v>1.3962608540177737E-4</c:v>
                </c:pt>
                <c:pt idx="93">
                  <c:v>1.3962608540177737E-4</c:v>
                </c:pt>
                <c:pt idx="94">
                  <c:v>1.1908991406811357E-4</c:v>
                </c:pt>
                <c:pt idx="95">
                  <c:v>1.1908991406811357E-4</c:v>
                </c:pt>
                <c:pt idx="96">
                  <c:v>1.0051220979594356E-4</c:v>
                </c:pt>
                <c:pt idx="97">
                  <c:v>1.0051220979594356E-4</c:v>
                </c:pt>
                <c:pt idx="98">
                  <c:v>3.4119395008317874E-5</c:v>
                </c:pt>
                <c:pt idx="99">
                  <c:v>3.4119395008317874E-5</c:v>
                </c:pt>
                <c:pt idx="100">
                  <c:v>1.253863784396022E-5</c:v>
                </c:pt>
                <c:pt idx="101">
                  <c:v>1.253863784396022E-5</c:v>
                </c:pt>
                <c:pt idx="102">
                  <c:v>7.9015886264684151E-6</c:v>
                </c:pt>
                <c:pt idx="103">
                  <c:v>7.9015886264684151E-6</c:v>
                </c:pt>
                <c:pt idx="104">
                  <c:v>7.9015886264684151E-6</c:v>
                </c:pt>
                <c:pt idx="105">
                  <c:v>7.9015886264684151E-6</c:v>
                </c:pt>
                <c:pt idx="106">
                  <c:v>4.4092257096449428E-6</c:v>
                </c:pt>
                <c:pt idx="107">
                  <c:v>4.4092257096449428E-6</c:v>
                </c:pt>
                <c:pt idx="108">
                  <c:v>1.9819888259382286E-6</c:v>
                </c:pt>
                <c:pt idx="109">
                  <c:v>1.9819888259382286E-6</c:v>
                </c:pt>
                <c:pt idx="110">
                  <c:v>5.4075032463428144E-7</c:v>
                </c:pt>
                <c:pt idx="111">
                  <c:v>5.4075032463428144E-7</c:v>
                </c:pt>
                <c:pt idx="112">
                  <c:v>6.8464020383774023E-9</c:v>
                </c:pt>
                <c:pt idx="113">
                  <c:v>6.8464020383774023E-9</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numCache>
            </c:numRef>
          </c:yVal>
          <c:smooth val="0"/>
          <c:extLst>
            <c:ext xmlns:c16="http://schemas.microsoft.com/office/drawing/2014/chart" uri="{C3380CC4-5D6E-409C-BE32-E72D297353CC}">
              <c16:uniqueId val="{00000002-7435-E447-8524-06DC33F580A5}"/>
            </c:ext>
          </c:extLst>
        </c:ser>
        <c:ser>
          <c:idx val="2"/>
          <c:order val="2"/>
          <c:tx>
            <c:strRef>
              <c:f>Escenarios!$F$12</c:f>
              <c:strCache>
                <c:ptCount val="1"/>
                <c:pt idx="0">
                  <c:v>Escenario 2</c:v>
                </c:pt>
              </c:strCache>
            </c:strRef>
          </c:tx>
          <c:spPr>
            <a:ln w="12700">
              <a:solidFill>
                <a:schemeClr val="accent6"/>
              </a:solidFill>
            </a:ln>
          </c:spPr>
          <c:marker>
            <c:symbol val="none"/>
          </c:marker>
          <c:xVal>
            <c:numRef>
              <c:f>Gráficos!$Z$6:$Z$735</c:f>
              <c:numCache>
                <c:formatCode>General</c:formatCode>
                <c:ptCount val="730"/>
                <c:pt idx="0">
                  <c:v>7.669972059387499E-2</c:v>
                </c:pt>
                <c:pt idx="1">
                  <c:v>0.21366350736865175</c:v>
                </c:pt>
                <c:pt idx="2">
                  <c:v>0.35062729414342847</c:v>
                </c:pt>
                <c:pt idx="3">
                  <c:v>0.48759108091820519</c:v>
                </c:pt>
                <c:pt idx="4">
                  <c:v>0.62455486769298196</c:v>
                </c:pt>
                <c:pt idx="5">
                  <c:v>0.76151865446775868</c:v>
                </c:pt>
                <c:pt idx="6">
                  <c:v>0.89848244124253551</c:v>
                </c:pt>
                <c:pt idx="7">
                  <c:v>1.035446228017312</c:v>
                </c:pt>
                <c:pt idx="8">
                  <c:v>1.1724100147920891</c:v>
                </c:pt>
                <c:pt idx="9">
                  <c:v>1.3093738015668659</c:v>
                </c:pt>
                <c:pt idx="10">
                  <c:v>1.4463375883416425</c:v>
                </c:pt>
                <c:pt idx="11">
                  <c:v>1.5833013751164193</c:v>
                </c:pt>
                <c:pt idx="12">
                  <c:v>1.7202651618911959</c:v>
                </c:pt>
                <c:pt idx="13">
                  <c:v>1.8572289486659728</c:v>
                </c:pt>
                <c:pt idx="14">
                  <c:v>1.9941927354407494</c:v>
                </c:pt>
                <c:pt idx="15">
                  <c:v>2.1311565222155262</c:v>
                </c:pt>
                <c:pt idx="16">
                  <c:v>2.2681203089903028</c:v>
                </c:pt>
                <c:pt idx="17">
                  <c:v>2.4050840957650794</c:v>
                </c:pt>
                <c:pt idx="18">
                  <c:v>2.542047882539856</c:v>
                </c:pt>
                <c:pt idx="19">
                  <c:v>2.6790116693146331</c:v>
                </c:pt>
                <c:pt idx="20">
                  <c:v>2.8159754560894097</c:v>
                </c:pt>
                <c:pt idx="21">
                  <c:v>2.9529392428641867</c:v>
                </c:pt>
                <c:pt idx="22">
                  <c:v>3.0899030296389633</c:v>
                </c:pt>
                <c:pt idx="23">
                  <c:v>3.22686681641374</c:v>
                </c:pt>
                <c:pt idx="24">
                  <c:v>3.363830603188517</c:v>
                </c:pt>
                <c:pt idx="25">
                  <c:v>3.5007943899632936</c:v>
                </c:pt>
                <c:pt idx="26">
                  <c:v>3.6377581767380698</c:v>
                </c:pt>
                <c:pt idx="27">
                  <c:v>3.7747219635128468</c:v>
                </c:pt>
                <c:pt idx="28">
                  <c:v>3.9116857502876239</c:v>
                </c:pt>
                <c:pt idx="29">
                  <c:v>4.0486495370624009</c:v>
                </c:pt>
                <c:pt idx="30">
                  <c:v>4.1856133238371767</c:v>
                </c:pt>
                <c:pt idx="31">
                  <c:v>4.3225771106119542</c:v>
                </c:pt>
                <c:pt idx="32">
                  <c:v>4.4595408973867308</c:v>
                </c:pt>
                <c:pt idx="33">
                  <c:v>4.5965046841615083</c:v>
                </c:pt>
                <c:pt idx="34">
                  <c:v>4.7334684709362849</c:v>
                </c:pt>
                <c:pt idx="35">
                  <c:v>4.8704322577110615</c:v>
                </c:pt>
                <c:pt idx="36">
                  <c:v>5.0073960444858381</c:v>
                </c:pt>
                <c:pt idx="37">
                  <c:v>5.1443598312606147</c:v>
                </c:pt>
                <c:pt idx="38">
                  <c:v>5.2813236180353922</c:v>
                </c:pt>
                <c:pt idx="39">
                  <c:v>5.4182874048101679</c:v>
                </c:pt>
                <c:pt idx="40">
                  <c:v>5.5552511915849454</c:v>
                </c:pt>
                <c:pt idx="41">
                  <c:v>5.692214978359722</c:v>
                </c:pt>
                <c:pt idx="42">
                  <c:v>5.8291787651344986</c:v>
                </c:pt>
                <c:pt idx="43">
                  <c:v>5.9661425519092752</c:v>
                </c:pt>
                <c:pt idx="44">
                  <c:v>6.1031063386840518</c:v>
                </c:pt>
                <c:pt idx="45">
                  <c:v>6.2400701254588293</c:v>
                </c:pt>
                <c:pt idx="46">
                  <c:v>6.3770339122336051</c:v>
                </c:pt>
                <c:pt idx="47">
                  <c:v>6.5139976990083825</c:v>
                </c:pt>
                <c:pt idx="48">
                  <c:v>6.6509614857831592</c:v>
                </c:pt>
                <c:pt idx="49">
                  <c:v>6.7879252725579358</c:v>
                </c:pt>
                <c:pt idx="50">
                  <c:v>6.9248890593327133</c:v>
                </c:pt>
                <c:pt idx="51">
                  <c:v>7.0618528461074899</c:v>
                </c:pt>
                <c:pt idx="52">
                  <c:v>7.1988166328822656</c:v>
                </c:pt>
                <c:pt idx="53">
                  <c:v>7.3357804196570422</c:v>
                </c:pt>
                <c:pt idx="54">
                  <c:v>7.4727442064318197</c:v>
                </c:pt>
                <c:pt idx="55">
                  <c:v>7.6097079932065963</c:v>
                </c:pt>
                <c:pt idx="56">
                  <c:v>7.7466717799813729</c:v>
                </c:pt>
                <c:pt idx="57">
                  <c:v>7.8836355667561504</c:v>
                </c:pt>
                <c:pt idx="58">
                  <c:v>8.0205993535309279</c:v>
                </c:pt>
                <c:pt idx="59">
                  <c:v>8.1575631403057027</c:v>
                </c:pt>
                <c:pt idx="60">
                  <c:v>8.2945269270804793</c:v>
                </c:pt>
                <c:pt idx="61">
                  <c:v>8.4314907138552559</c:v>
                </c:pt>
                <c:pt idx="62">
                  <c:v>8.5684545006300343</c:v>
                </c:pt>
                <c:pt idx="63">
                  <c:v>8.7054182874048109</c:v>
                </c:pt>
                <c:pt idx="64">
                  <c:v>8.8423820741795875</c:v>
                </c:pt>
                <c:pt idx="65">
                  <c:v>8.9793458609543642</c:v>
                </c:pt>
                <c:pt idx="66">
                  <c:v>9.1163096477291408</c:v>
                </c:pt>
                <c:pt idx="67">
                  <c:v>9.2532734345039174</c:v>
                </c:pt>
                <c:pt idx="68">
                  <c:v>9.390237221278694</c:v>
                </c:pt>
                <c:pt idx="69">
                  <c:v>9.5272010080534706</c:v>
                </c:pt>
                <c:pt idx="70">
                  <c:v>9.6641647948282472</c:v>
                </c:pt>
                <c:pt idx="71">
                  <c:v>9.8011285816030238</c:v>
                </c:pt>
                <c:pt idx="72">
                  <c:v>9.9380923683778022</c:v>
                </c:pt>
                <c:pt idx="73">
                  <c:v>10.075056155152579</c:v>
                </c:pt>
                <c:pt idx="74">
                  <c:v>10.212019941927354</c:v>
                </c:pt>
                <c:pt idx="75">
                  <c:v>10.34898372870213</c:v>
                </c:pt>
                <c:pt idx="76">
                  <c:v>10.485947515476909</c:v>
                </c:pt>
                <c:pt idx="77">
                  <c:v>10.622911302251685</c:v>
                </c:pt>
                <c:pt idx="78">
                  <c:v>10.759875089026462</c:v>
                </c:pt>
                <c:pt idx="79">
                  <c:v>10.896838875801238</c:v>
                </c:pt>
                <c:pt idx="80">
                  <c:v>11.033802662576015</c:v>
                </c:pt>
                <c:pt idx="81">
                  <c:v>11.170766449350792</c:v>
                </c:pt>
                <c:pt idx="82">
                  <c:v>11.307730236125568</c:v>
                </c:pt>
                <c:pt idx="83">
                  <c:v>11.444694022900345</c:v>
                </c:pt>
                <c:pt idx="84">
                  <c:v>11.581657809675121</c:v>
                </c:pt>
                <c:pt idx="85">
                  <c:v>11.7186215964499</c:v>
                </c:pt>
                <c:pt idx="86">
                  <c:v>11.855585383224676</c:v>
                </c:pt>
                <c:pt idx="87">
                  <c:v>11.992549169999453</c:v>
                </c:pt>
                <c:pt idx="88">
                  <c:v>12.129512956774228</c:v>
                </c:pt>
                <c:pt idx="89">
                  <c:v>12.266476743549006</c:v>
                </c:pt>
                <c:pt idx="90">
                  <c:v>12.403440530323783</c:v>
                </c:pt>
                <c:pt idx="91">
                  <c:v>12.540404317098561</c:v>
                </c:pt>
                <c:pt idx="92">
                  <c:v>12.677368103873334</c:v>
                </c:pt>
                <c:pt idx="93">
                  <c:v>12.814331890648113</c:v>
                </c:pt>
                <c:pt idx="94">
                  <c:v>12.951295677422889</c:v>
                </c:pt>
                <c:pt idx="95">
                  <c:v>13.088259464197666</c:v>
                </c:pt>
                <c:pt idx="96">
                  <c:v>13.225223250972443</c:v>
                </c:pt>
                <c:pt idx="97">
                  <c:v>13.362187037747219</c:v>
                </c:pt>
                <c:pt idx="98">
                  <c:v>13.499150824521996</c:v>
                </c:pt>
                <c:pt idx="99">
                  <c:v>13.636114611296774</c:v>
                </c:pt>
                <c:pt idx="100">
                  <c:v>13.773078398071551</c:v>
                </c:pt>
                <c:pt idx="101">
                  <c:v>13.910042184846327</c:v>
                </c:pt>
                <c:pt idx="102">
                  <c:v>14.047005971621104</c:v>
                </c:pt>
                <c:pt idx="103">
                  <c:v>14.183969758395881</c:v>
                </c:pt>
                <c:pt idx="104">
                  <c:v>14.320933545170659</c:v>
                </c:pt>
                <c:pt idx="105">
                  <c:v>14.457897331945436</c:v>
                </c:pt>
                <c:pt idx="106">
                  <c:v>14.594861118720209</c:v>
                </c:pt>
                <c:pt idx="107">
                  <c:v>14.731824905494987</c:v>
                </c:pt>
                <c:pt idx="108">
                  <c:v>14.868788692269764</c:v>
                </c:pt>
                <c:pt idx="109">
                  <c:v>15.00575247904454</c:v>
                </c:pt>
                <c:pt idx="110">
                  <c:v>15.142716265819317</c:v>
                </c:pt>
                <c:pt idx="111">
                  <c:v>15.279680052594093</c:v>
                </c:pt>
                <c:pt idx="112">
                  <c:v>15.41664383936887</c:v>
                </c:pt>
                <c:pt idx="113">
                  <c:v>15.553607626143648</c:v>
                </c:pt>
                <c:pt idx="114">
                  <c:v>15.690571412918425</c:v>
                </c:pt>
                <c:pt idx="115">
                  <c:v>15.827535199693202</c:v>
                </c:pt>
                <c:pt idx="116">
                  <c:v>15.964498986467978</c:v>
                </c:pt>
                <c:pt idx="117">
                  <c:v>16.101462773242755</c:v>
                </c:pt>
                <c:pt idx="118">
                  <c:v>16.238426560017533</c:v>
                </c:pt>
                <c:pt idx="119">
                  <c:v>16.375390346792308</c:v>
                </c:pt>
                <c:pt idx="120">
                  <c:v>16.512354133567083</c:v>
                </c:pt>
                <c:pt idx="121">
                  <c:v>16.649317920341861</c:v>
                </c:pt>
                <c:pt idx="122">
                  <c:v>16.786281707116636</c:v>
                </c:pt>
                <c:pt idx="123">
                  <c:v>16.923245493891415</c:v>
                </c:pt>
                <c:pt idx="124">
                  <c:v>17.060209280666193</c:v>
                </c:pt>
                <c:pt idx="125">
                  <c:v>17.197173067440968</c:v>
                </c:pt>
                <c:pt idx="126">
                  <c:v>17.334136854215746</c:v>
                </c:pt>
                <c:pt idx="127">
                  <c:v>17.471100640990521</c:v>
                </c:pt>
                <c:pt idx="128">
                  <c:v>17.608064427765299</c:v>
                </c:pt>
                <c:pt idx="129">
                  <c:v>17.745028214540078</c:v>
                </c:pt>
                <c:pt idx="130">
                  <c:v>17.881992001314853</c:v>
                </c:pt>
                <c:pt idx="131">
                  <c:v>18.018955788089631</c:v>
                </c:pt>
                <c:pt idx="132">
                  <c:v>18.155919574864406</c:v>
                </c:pt>
                <c:pt idx="133">
                  <c:v>18.292883361639184</c:v>
                </c:pt>
                <c:pt idx="134">
                  <c:v>18.429847148413963</c:v>
                </c:pt>
                <c:pt idx="135">
                  <c:v>18.566810935188734</c:v>
                </c:pt>
                <c:pt idx="136">
                  <c:v>18.703774721963512</c:v>
                </c:pt>
                <c:pt idx="137">
                  <c:v>18.840738508738291</c:v>
                </c:pt>
                <c:pt idx="138">
                  <c:v>18.977702295513065</c:v>
                </c:pt>
                <c:pt idx="139">
                  <c:v>19.114666082287844</c:v>
                </c:pt>
                <c:pt idx="140">
                  <c:v>19.251629869062619</c:v>
                </c:pt>
                <c:pt idx="141">
                  <c:v>19.388593655837397</c:v>
                </c:pt>
                <c:pt idx="142">
                  <c:v>19.525557442612175</c:v>
                </c:pt>
                <c:pt idx="143">
                  <c:v>19.66252122938695</c:v>
                </c:pt>
                <c:pt idx="144">
                  <c:v>19.799485016161729</c:v>
                </c:pt>
                <c:pt idx="145">
                  <c:v>19.936448802936503</c:v>
                </c:pt>
                <c:pt idx="146">
                  <c:v>20.073412589711282</c:v>
                </c:pt>
                <c:pt idx="147">
                  <c:v>20.210376376486057</c:v>
                </c:pt>
                <c:pt idx="148">
                  <c:v>20.347340163260835</c:v>
                </c:pt>
                <c:pt idx="149">
                  <c:v>20.48430395003561</c:v>
                </c:pt>
                <c:pt idx="150">
                  <c:v>20.621267736810385</c:v>
                </c:pt>
                <c:pt idx="151">
                  <c:v>20.758231523585163</c:v>
                </c:pt>
                <c:pt idx="152">
                  <c:v>20.895195310359941</c:v>
                </c:pt>
                <c:pt idx="153">
                  <c:v>21.032159097134716</c:v>
                </c:pt>
                <c:pt idx="154">
                  <c:v>21.169122883909495</c:v>
                </c:pt>
                <c:pt idx="155">
                  <c:v>21.30608667068427</c:v>
                </c:pt>
                <c:pt idx="156">
                  <c:v>21.443050457459048</c:v>
                </c:pt>
                <c:pt idx="157">
                  <c:v>21.580014244233826</c:v>
                </c:pt>
                <c:pt idx="158">
                  <c:v>21.716978031008601</c:v>
                </c:pt>
                <c:pt idx="159">
                  <c:v>21.85394181778338</c:v>
                </c:pt>
                <c:pt idx="160">
                  <c:v>21.990905604558154</c:v>
                </c:pt>
                <c:pt idx="161">
                  <c:v>22.127869391332933</c:v>
                </c:pt>
                <c:pt idx="162">
                  <c:v>22.264833178107711</c:v>
                </c:pt>
                <c:pt idx="163">
                  <c:v>22.401796964882486</c:v>
                </c:pt>
                <c:pt idx="164">
                  <c:v>22.538760751657261</c:v>
                </c:pt>
                <c:pt idx="165">
                  <c:v>22.675724538432039</c:v>
                </c:pt>
                <c:pt idx="166">
                  <c:v>22.812688325206814</c:v>
                </c:pt>
                <c:pt idx="167">
                  <c:v>22.949652111981592</c:v>
                </c:pt>
                <c:pt idx="168">
                  <c:v>23.086615898756367</c:v>
                </c:pt>
                <c:pt idx="169">
                  <c:v>23.223579685531146</c:v>
                </c:pt>
                <c:pt idx="170">
                  <c:v>23.360543472305924</c:v>
                </c:pt>
                <c:pt idx="171">
                  <c:v>23.497507259080699</c:v>
                </c:pt>
                <c:pt idx="172">
                  <c:v>23.634471045855477</c:v>
                </c:pt>
                <c:pt idx="173">
                  <c:v>23.771434832630252</c:v>
                </c:pt>
                <c:pt idx="174">
                  <c:v>23.90839861940503</c:v>
                </c:pt>
                <c:pt idx="175">
                  <c:v>24.045362406179809</c:v>
                </c:pt>
                <c:pt idx="176">
                  <c:v>24.182326192954584</c:v>
                </c:pt>
                <c:pt idx="177">
                  <c:v>24.319289979729362</c:v>
                </c:pt>
                <c:pt idx="178">
                  <c:v>24.456253766504137</c:v>
                </c:pt>
                <c:pt idx="179">
                  <c:v>24.593217553278912</c:v>
                </c:pt>
                <c:pt idx="180">
                  <c:v>24.73018134005369</c:v>
                </c:pt>
                <c:pt idx="181">
                  <c:v>24.867145126828465</c:v>
                </c:pt>
                <c:pt idx="182">
                  <c:v>25.004108913603247</c:v>
                </c:pt>
                <c:pt idx="183">
                  <c:v>25.141072700378018</c:v>
                </c:pt>
                <c:pt idx="184">
                  <c:v>25.2780364871528</c:v>
                </c:pt>
                <c:pt idx="185">
                  <c:v>25.415000273927575</c:v>
                </c:pt>
                <c:pt idx="186">
                  <c:v>25.551964060702346</c:v>
                </c:pt>
                <c:pt idx="187">
                  <c:v>25.688927847477128</c:v>
                </c:pt>
                <c:pt idx="188">
                  <c:v>25.825891634251903</c:v>
                </c:pt>
                <c:pt idx="189">
                  <c:v>25.962855421026681</c:v>
                </c:pt>
                <c:pt idx="190">
                  <c:v>26.099819207801456</c:v>
                </c:pt>
                <c:pt idx="191">
                  <c:v>26.236782994576235</c:v>
                </c:pt>
                <c:pt idx="192">
                  <c:v>26.373746781351009</c:v>
                </c:pt>
                <c:pt idx="193">
                  <c:v>26.510710568125788</c:v>
                </c:pt>
                <c:pt idx="194">
                  <c:v>26.647674354900563</c:v>
                </c:pt>
                <c:pt idx="195">
                  <c:v>26.784638141675345</c:v>
                </c:pt>
                <c:pt idx="196">
                  <c:v>26.921601928450116</c:v>
                </c:pt>
                <c:pt idx="197">
                  <c:v>27.058565715224898</c:v>
                </c:pt>
                <c:pt idx="198">
                  <c:v>27.195529501999673</c:v>
                </c:pt>
                <c:pt idx="199">
                  <c:v>27.332493288774451</c:v>
                </c:pt>
                <c:pt idx="200">
                  <c:v>27.469457075549226</c:v>
                </c:pt>
                <c:pt idx="201">
                  <c:v>27.606420862324001</c:v>
                </c:pt>
                <c:pt idx="202">
                  <c:v>27.743384649098779</c:v>
                </c:pt>
                <c:pt idx="203">
                  <c:v>27.880348435873554</c:v>
                </c:pt>
                <c:pt idx="204">
                  <c:v>28.017312222648332</c:v>
                </c:pt>
                <c:pt idx="205">
                  <c:v>28.154276009423107</c:v>
                </c:pt>
                <c:pt idx="206">
                  <c:v>28.291239796197885</c:v>
                </c:pt>
                <c:pt idx="207">
                  <c:v>28.42820358297266</c:v>
                </c:pt>
                <c:pt idx="208">
                  <c:v>28.565167369747442</c:v>
                </c:pt>
                <c:pt idx="209">
                  <c:v>28.702131156522213</c:v>
                </c:pt>
                <c:pt idx="210">
                  <c:v>28.839094943296995</c:v>
                </c:pt>
                <c:pt idx="211">
                  <c:v>28.97605873007177</c:v>
                </c:pt>
                <c:pt idx="212">
                  <c:v>29.113022516846549</c:v>
                </c:pt>
                <c:pt idx="213">
                  <c:v>29.249986303621323</c:v>
                </c:pt>
                <c:pt idx="214">
                  <c:v>29.386950090396098</c:v>
                </c:pt>
                <c:pt idx="215">
                  <c:v>29.523913877170877</c:v>
                </c:pt>
                <c:pt idx="216">
                  <c:v>29.660877663945652</c:v>
                </c:pt>
                <c:pt idx="217">
                  <c:v>29.79784145072043</c:v>
                </c:pt>
                <c:pt idx="218">
                  <c:v>29.934805237495205</c:v>
                </c:pt>
                <c:pt idx="219">
                  <c:v>30.071769024269983</c:v>
                </c:pt>
                <c:pt idx="220">
                  <c:v>30.208732811044758</c:v>
                </c:pt>
                <c:pt idx="221">
                  <c:v>30.34569659781954</c:v>
                </c:pt>
                <c:pt idx="222">
                  <c:v>30.482660384594311</c:v>
                </c:pt>
                <c:pt idx="223">
                  <c:v>30.619624171369093</c:v>
                </c:pt>
                <c:pt idx="224">
                  <c:v>30.756587958143868</c:v>
                </c:pt>
                <c:pt idx="225">
                  <c:v>30.893551744918646</c:v>
                </c:pt>
                <c:pt idx="226">
                  <c:v>31.030515531693421</c:v>
                </c:pt>
                <c:pt idx="227">
                  <c:v>31.1674793184682</c:v>
                </c:pt>
                <c:pt idx="228">
                  <c:v>31.304443105242974</c:v>
                </c:pt>
                <c:pt idx="229">
                  <c:v>31.441406892017749</c:v>
                </c:pt>
                <c:pt idx="230">
                  <c:v>31.578370678792528</c:v>
                </c:pt>
                <c:pt idx="231">
                  <c:v>31.715334465567302</c:v>
                </c:pt>
                <c:pt idx="232">
                  <c:v>31.852298252342081</c:v>
                </c:pt>
                <c:pt idx="233">
                  <c:v>31.989262039116856</c:v>
                </c:pt>
                <c:pt idx="234">
                  <c:v>32.126225825891638</c:v>
                </c:pt>
                <c:pt idx="235">
                  <c:v>32.263189612666409</c:v>
                </c:pt>
                <c:pt idx="236">
                  <c:v>32.400153399441187</c:v>
                </c:pt>
                <c:pt idx="237">
                  <c:v>32.537117186215966</c:v>
                </c:pt>
                <c:pt idx="238">
                  <c:v>32.674080972990744</c:v>
                </c:pt>
                <c:pt idx="239">
                  <c:v>32.811044759765515</c:v>
                </c:pt>
                <c:pt idx="240">
                  <c:v>32.948008546540294</c:v>
                </c:pt>
                <c:pt idx="241">
                  <c:v>33.084972333315072</c:v>
                </c:pt>
                <c:pt idx="242">
                  <c:v>33.22193612008985</c:v>
                </c:pt>
                <c:pt idx="243">
                  <c:v>33.358899906864622</c:v>
                </c:pt>
                <c:pt idx="244">
                  <c:v>33.4958636936394</c:v>
                </c:pt>
                <c:pt idx="245">
                  <c:v>33.632827480414178</c:v>
                </c:pt>
                <c:pt idx="246">
                  <c:v>33.76979126718895</c:v>
                </c:pt>
                <c:pt idx="247">
                  <c:v>33.906755053963735</c:v>
                </c:pt>
                <c:pt idx="248">
                  <c:v>34.043718840738507</c:v>
                </c:pt>
                <c:pt idx="249">
                  <c:v>34.180682627513285</c:v>
                </c:pt>
                <c:pt idx="250">
                  <c:v>34.317646414288063</c:v>
                </c:pt>
                <c:pt idx="251">
                  <c:v>34.454610201062842</c:v>
                </c:pt>
                <c:pt idx="252">
                  <c:v>34.591573987837613</c:v>
                </c:pt>
                <c:pt idx="253">
                  <c:v>34.728537774612391</c:v>
                </c:pt>
                <c:pt idx="254">
                  <c:v>34.86550156138717</c:v>
                </c:pt>
                <c:pt idx="255">
                  <c:v>35.002465348161948</c:v>
                </c:pt>
                <c:pt idx="256">
                  <c:v>35.139429134936719</c:v>
                </c:pt>
                <c:pt idx="257">
                  <c:v>35.276392921711498</c:v>
                </c:pt>
                <c:pt idx="258">
                  <c:v>35.413356708486276</c:v>
                </c:pt>
                <c:pt idx="259">
                  <c:v>35.550320495261047</c:v>
                </c:pt>
                <c:pt idx="260">
                  <c:v>35.687284282035833</c:v>
                </c:pt>
                <c:pt idx="261">
                  <c:v>35.824248068810604</c:v>
                </c:pt>
                <c:pt idx="262">
                  <c:v>35.961211855585383</c:v>
                </c:pt>
                <c:pt idx="263">
                  <c:v>36.098175642360161</c:v>
                </c:pt>
                <c:pt idx="264">
                  <c:v>36.235139429134939</c:v>
                </c:pt>
                <c:pt idx="265">
                  <c:v>36.372103215909711</c:v>
                </c:pt>
                <c:pt idx="266">
                  <c:v>36.509067002684489</c:v>
                </c:pt>
                <c:pt idx="267">
                  <c:v>36.646030789459267</c:v>
                </c:pt>
                <c:pt idx="268">
                  <c:v>36.782994576234046</c:v>
                </c:pt>
                <c:pt idx="269">
                  <c:v>36.919958363008817</c:v>
                </c:pt>
                <c:pt idx="270">
                  <c:v>37.056922149783603</c:v>
                </c:pt>
                <c:pt idx="271">
                  <c:v>37.193885936558374</c:v>
                </c:pt>
                <c:pt idx="272">
                  <c:v>37.330849723333145</c:v>
                </c:pt>
                <c:pt idx="273">
                  <c:v>37.467813510107931</c:v>
                </c:pt>
                <c:pt idx="274">
                  <c:v>37.604777296882702</c:v>
                </c:pt>
                <c:pt idx="275">
                  <c:v>37.74174108365748</c:v>
                </c:pt>
                <c:pt idx="276">
                  <c:v>37.878704870432259</c:v>
                </c:pt>
                <c:pt idx="277">
                  <c:v>38.015668657207037</c:v>
                </c:pt>
                <c:pt idx="278">
                  <c:v>38.152632443981808</c:v>
                </c:pt>
                <c:pt idx="279">
                  <c:v>38.289596230756587</c:v>
                </c:pt>
                <c:pt idx="280">
                  <c:v>38.426560017531365</c:v>
                </c:pt>
                <c:pt idx="281">
                  <c:v>38.563523804306143</c:v>
                </c:pt>
                <c:pt idx="282">
                  <c:v>38.700487591080915</c:v>
                </c:pt>
                <c:pt idx="283">
                  <c:v>38.8374513778557</c:v>
                </c:pt>
                <c:pt idx="284">
                  <c:v>38.974415164630472</c:v>
                </c:pt>
                <c:pt idx="285">
                  <c:v>39.11137895140525</c:v>
                </c:pt>
                <c:pt idx="286">
                  <c:v>39.248342738180028</c:v>
                </c:pt>
                <c:pt idx="287">
                  <c:v>39.3853065249548</c:v>
                </c:pt>
                <c:pt idx="288">
                  <c:v>39.522270311729578</c:v>
                </c:pt>
                <c:pt idx="289">
                  <c:v>39.659234098504356</c:v>
                </c:pt>
                <c:pt idx="290">
                  <c:v>39.796197885279135</c:v>
                </c:pt>
                <c:pt idx="291">
                  <c:v>39.933161672053906</c:v>
                </c:pt>
                <c:pt idx="292">
                  <c:v>40.070125458828684</c:v>
                </c:pt>
                <c:pt idx="293">
                  <c:v>40.207089245603463</c:v>
                </c:pt>
                <c:pt idx="294">
                  <c:v>40.344053032378241</c:v>
                </c:pt>
                <c:pt idx="295">
                  <c:v>40.481016819153012</c:v>
                </c:pt>
                <c:pt idx="296">
                  <c:v>40.617980605927798</c:v>
                </c:pt>
                <c:pt idx="297">
                  <c:v>40.754944392702569</c:v>
                </c:pt>
                <c:pt idx="298">
                  <c:v>40.891908179477348</c:v>
                </c:pt>
                <c:pt idx="299">
                  <c:v>41.028871966252126</c:v>
                </c:pt>
                <c:pt idx="300">
                  <c:v>41.165835753026897</c:v>
                </c:pt>
                <c:pt idx="301">
                  <c:v>41.302799539801676</c:v>
                </c:pt>
                <c:pt idx="302">
                  <c:v>41.439763326576454</c:v>
                </c:pt>
                <c:pt idx="303">
                  <c:v>41.576727113351232</c:v>
                </c:pt>
                <c:pt idx="304">
                  <c:v>41.713690900126004</c:v>
                </c:pt>
                <c:pt idx="305">
                  <c:v>41.850654686900782</c:v>
                </c:pt>
                <c:pt idx="306">
                  <c:v>41.98761847367556</c:v>
                </c:pt>
                <c:pt idx="307">
                  <c:v>42.124582260450339</c:v>
                </c:pt>
                <c:pt idx="308">
                  <c:v>42.26154604722511</c:v>
                </c:pt>
                <c:pt idx="309">
                  <c:v>42.398509833999896</c:v>
                </c:pt>
                <c:pt idx="310">
                  <c:v>42.535473620774667</c:v>
                </c:pt>
                <c:pt idx="311">
                  <c:v>42.672437407549445</c:v>
                </c:pt>
                <c:pt idx="312">
                  <c:v>42.809401194324224</c:v>
                </c:pt>
                <c:pt idx="313">
                  <c:v>42.946364981099002</c:v>
                </c:pt>
                <c:pt idx="314">
                  <c:v>43.083328767873773</c:v>
                </c:pt>
                <c:pt idx="315">
                  <c:v>43.220292554648552</c:v>
                </c:pt>
                <c:pt idx="316">
                  <c:v>43.35725634142333</c:v>
                </c:pt>
                <c:pt idx="317">
                  <c:v>43.494220128198101</c:v>
                </c:pt>
                <c:pt idx="318">
                  <c:v>43.63118391497288</c:v>
                </c:pt>
                <c:pt idx="319">
                  <c:v>43.768147701747658</c:v>
                </c:pt>
                <c:pt idx="320">
                  <c:v>43.905111488522437</c:v>
                </c:pt>
                <c:pt idx="321">
                  <c:v>44.042075275297208</c:v>
                </c:pt>
                <c:pt idx="322">
                  <c:v>44.179039062071993</c:v>
                </c:pt>
                <c:pt idx="323">
                  <c:v>44.316002848846765</c:v>
                </c:pt>
                <c:pt idx="324">
                  <c:v>44.452966635621543</c:v>
                </c:pt>
                <c:pt idx="325">
                  <c:v>44.589930422396321</c:v>
                </c:pt>
                <c:pt idx="326">
                  <c:v>44.7268942091711</c:v>
                </c:pt>
                <c:pt idx="327">
                  <c:v>44.863857995945871</c:v>
                </c:pt>
                <c:pt idx="328">
                  <c:v>45.000821782720649</c:v>
                </c:pt>
                <c:pt idx="329">
                  <c:v>45.137785569495428</c:v>
                </c:pt>
                <c:pt idx="330">
                  <c:v>45.274749356270199</c:v>
                </c:pt>
                <c:pt idx="331">
                  <c:v>45.411713143044977</c:v>
                </c:pt>
                <c:pt idx="332">
                  <c:v>45.548676929819756</c:v>
                </c:pt>
                <c:pt idx="333">
                  <c:v>45.685640716594534</c:v>
                </c:pt>
                <c:pt idx="334">
                  <c:v>45.822604503369305</c:v>
                </c:pt>
                <c:pt idx="335">
                  <c:v>45.959568290144084</c:v>
                </c:pt>
                <c:pt idx="336">
                  <c:v>46.096532076918862</c:v>
                </c:pt>
                <c:pt idx="337">
                  <c:v>46.233495863693641</c:v>
                </c:pt>
                <c:pt idx="338">
                  <c:v>46.370459650468412</c:v>
                </c:pt>
                <c:pt idx="339">
                  <c:v>46.507423437243197</c:v>
                </c:pt>
                <c:pt idx="340">
                  <c:v>46.644387224017969</c:v>
                </c:pt>
                <c:pt idx="341">
                  <c:v>46.781351010792747</c:v>
                </c:pt>
                <c:pt idx="342">
                  <c:v>46.918314797567525</c:v>
                </c:pt>
                <c:pt idx="343">
                  <c:v>47.055278584342297</c:v>
                </c:pt>
                <c:pt idx="344">
                  <c:v>47.192242371117075</c:v>
                </c:pt>
                <c:pt idx="345">
                  <c:v>47.329206157891853</c:v>
                </c:pt>
                <c:pt idx="346">
                  <c:v>47.466169944666632</c:v>
                </c:pt>
                <c:pt idx="347">
                  <c:v>47.603133731441403</c:v>
                </c:pt>
                <c:pt idx="348">
                  <c:v>47.740097518216182</c:v>
                </c:pt>
                <c:pt idx="349">
                  <c:v>47.87706130499096</c:v>
                </c:pt>
                <c:pt idx="350">
                  <c:v>48.014025091765738</c:v>
                </c:pt>
                <c:pt idx="351">
                  <c:v>48.15098887854051</c:v>
                </c:pt>
                <c:pt idx="352">
                  <c:v>48.287952665315295</c:v>
                </c:pt>
                <c:pt idx="353">
                  <c:v>48.424916452090066</c:v>
                </c:pt>
                <c:pt idx="354">
                  <c:v>48.561880238864845</c:v>
                </c:pt>
                <c:pt idx="355">
                  <c:v>48.698844025639623</c:v>
                </c:pt>
                <c:pt idx="356">
                  <c:v>48.835807812414401</c:v>
                </c:pt>
                <c:pt idx="357">
                  <c:v>48.972771599189173</c:v>
                </c:pt>
                <c:pt idx="358">
                  <c:v>49.109735385963951</c:v>
                </c:pt>
                <c:pt idx="359">
                  <c:v>49.24669917273873</c:v>
                </c:pt>
                <c:pt idx="360">
                  <c:v>49.383662959513501</c:v>
                </c:pt>
                <c:pt idx="361">
                  <c:v>49.520626746288279</c:v>
                </c:pt>
                <c:pt idx="362">
                  <c:v>49.657590533063058</c:v>
                </c:pt>
                <c:pt idx="363">
                  <c:v>49.794554319837836</c:v>
                </c:pt>
                <c:pt idx="364">
                  <c:v>49.931518106612607</c:v>
                </c:pt>
                <c:pt idx="365">
                  <c:v>50.068481893387386</c:v>
                </c:pt>
                <c:pt idx="366">
                  <c:v>50.205445680162164</c:v>
                </c:pt>
                <c:pt idx="367">
                  <c:v>50.342409466936942</c:v>
                </c:pt>
                <c:pt idx="368">
                  <c:v>50.479373253711721</c:v>
                </c:pt>
                <c:pt idx="369">
                  <c:v>50.616337040486492</c:v>
                </c:pt>
                <c:pt idx="370">
                  <c:v>50.75330082726127</c:v>
                </c:pt>
                <c:pt idx="371">
                  <c:v>50.890264614036049</c:v>
                </c:pt>
                <c:pt idx="372">
                  <c:v>51.02722840081082</c:v>
                </c:pt>
                <c:pt idx="373">
                  <c:v>51.164192187585599</c:v>
                </c:pt>
                <c:pt idx="374">
                  <c:v>51.301155974360377</c:v>
                </c:pt>
                <c:pt idx="375">
                  <c:v>51.438119761135162</c:v>
                </c:pt>
                <c:pt idx="376">
                  <c:v>51.575083547909927</c:v>
                </c:pt>
                <c:pt idx="377">
                  <c:v>51.712047334684705</c:v>
                </c:pt>
                <c:pt idx="378">
                  <c:v>51.84901112145949</c:v>
                </c:pt>
                <c:pt idx="379">
                  <c:v>51.985974908234269</c:v>
                </c:pt>
                <c:pt idx="380">
                  <c:v>52.122938695009033</c:v>
                </c:pt>
                <c:pt idx="381">
                  <c:v>52.259902481783818</c:v>
                </c:pt>
                <c:pt idx="382">
                  <c:v>52.396866268558597</c:v>
                </c:pt>
                <c:pt idx="383">
                  <c:v>52.533830055333375</c:v>
                </c:pt>
                <c:pt idx="384">
                  <c:v>52.670793842108147</c:v>
                </c:pt>
                <c:pt idx="385">
                  <c:v>52.807757628882925</c:v>
                </c:pt>
                <c:pt idx="386">
                  <c:v>52.944721415657703</c:v>
                </c:pt>
                <c:pt idx="387">
                  <c:v>53.081685202432475</c:v>
                </c:pt>
                <c:pt idx="388">
                  <c:v>53.218648989207253</c:v>
                </c:pt>
                <c:pt idx="389">
                  <c:v>53.355612775982031</c:v>
                </c:pt>
                <c:pt idx="390">
                  <c:v>53.49257656275681</c:v>
                </c:pt>
                <c:pt idx="391">
                  <c:v>53.629540349531581</c:v>
                </c:pt>
                <c:pt idx="392">
                  <c:v>53.766504136306359</c:v>
                </c:pt>
                <c:pt idx="393">
                  <c:v>53.903467923081138</c:v>
                </c:pt>
                <c:pt idx="394">
                  <c:v>54.040431709855916</c:v>
                </c:pt>
                <c:pt idx="395">
                  <c:v>54.177395496630687</c:v>
                </c:pt>
                <c:pt idx="396">
                  <c:v>54.314359283405466</c:v>
                </c:pt>
                <c:pt idx="397">
                  <c:v>54.451323070180244</c:v>
                </c:pt>
                <c:pt idx="398">
                  <c:v>54.588286856955023</c:v>
                </c:pt>
                <c:pt idx="399">
                  <c:v>54.725250643729794</c:v>
                </c:pt>
                <c:pt idx="400">
                  <c:v>54.862214430504572</c:v>
                </c:pt>
                <c:pt idx="401">
                  <c:v>54.999178217279351</c:v>
                </c:pt>
                <c:pt idx="402">
                  <c:v>55.136142004054122</c:v>
                </c:pt>
                <c:pt idx="403">
                  <c:v>55.2731057908289</c:v>
                </c:pt>
                <c:pt idx="404">
                  <c:v>55.410069577603679</c:v>
                </c:pt>
                <c:pt idx="405">
                  <c:v>55.547033364378464</c:v>
                </c:pt>
                <c:pt idx="406">
                  <c:v>55.683997151153228</c:v>
                </c:pt>
                <c:pt idx="407">
                  <c:v>55.820960937928007</c:v>
                </c:pt>
                <c:pt idx="408">
                  <c:v>55.957924724702792</c:v>
                </c:pt>
                <c:pt idx="409">
                  <c:v>56.094888511477571</c:v>
                </c:pt>
                <c:pt idx="410">
                  <c:v>56.231852298252335</c:v>
                </c:pt>
                <c:pt idx="411">
                  <c:v>56.36881608502712</c:v>
                </c:pt>
                <c:pt idx="412">
                  <c:v>56.505779871801899</c:v>
                </c:pt>
                <c:pt idx="413">
                  <c:v>56.642743658576677</c:v>
                </c:pt>
                <c:pt idx="414">
                  <c:v>56.779707445351448</c:v>
                </c:pt>
                <c:pt idx="415">
                  <c:v>56.916671232126227</c:v>
                </c:pt>
                <c:pt idx="416">
                  <c:v>57.053635018901005</c:v>
                </c:pt>
                <c:pt idx="417">
                  <c:v>57.190598805675776</c:v>
                </c:pt>
                <c:pt idx="418">
                  <c:v>57.327562592450555</c:v>
                </c:pt>
                <c:pt idx="419">
                  <c:v>57.464526379225333</c:v>
                </c:pt>
                <c:pt idx="420">
                  <c:v>57.601490166000112</c:v>
                </c:pt>
                <c:pt idx="421">
                  <c:v>57.738453952774883</c:v>
                </c:pt>
                <c:pt idx="422">
                  <c:v>57.875417739549661</c:v>
                </c:pt>
                <c:pt idx="423">
                  <c:v>58.01238152632444</c:v>
                </c:pt>
                <c:pt idx="424">
                  <c:v>58.149345313099218</c:v>
                </c:pt>
                <c:pt idx="425">
                  <c:v>58.286309099873989</c:v>
                </c:pt>
                <c:pt idx="426">
                  <c:v>58.423272886648768</c:v>
                </c:pt>
                <c:pt idx="427">
                  <c:v>58.560236673423546</c:v>
                </c:pt>
                <c:pt idx="428">
                  <c:v>58.697200460198331</c:v>
                </c:pt>
                <c:pt idx="429">
                  <c:v>58.834164246973096</c:v>
                </c:pt>
                <c:pt idx="430">
                  <c:v>58.971128033747874</c:v>
                </c:pt>
                <c:pt idx="431">
                  <c:v>59.10809182052266</c:v>
                </c:pt>
                <c:pt idx="432">
                  <c:v>59.245055607297424</c:v>
                </c:pt>
                <c:pt idx="433">
                  <c:v>59.382019394072202</c:v>
                </c:pt>
                <c:pt idx="434">
                  <c:v>59.518983180846988</c:v>
                </c:pt>
                <c:pt idx="435">
                  <c:v>59.655946967621766</c:v>
                </c:pt>
                <c:pt idx="436">
                  <c:v>59.79291075439653</c:v>
                </c:pt>
                <c:pt idx="437">
                  <c:v>59.929874541171316</c:v>
                </c:pt>
                <c:pt idx="438">
                  <c:v>60.066838327946094</c:v>
                </c:pt>
                <c:pt idx="439">
                  <c:v>60.203802114720872</c:v>
                </c:pt>
                <c:pt idx="440">
                  <c:v>60.340765901495644</c:v>
                </c:pt>
                <c:pt idx="441">
                  <c:v>60.477729688270422</c:v>
                </c:pt>
                <c:pt idx="442">
                  <c:v>60.6146934750452</c:v>
                </c:pt>
                <c:pt idx="443">
                  <c:v>60.751657261819979</c:v>
                </c:pt>
                <c:pt idx="444">
                  <c:v>60.88862104859475</c:v>
                </c:pt>
                <c:pt idx="445">
                  <c:v>61.025584835369528</c:v>
                </c:pt>
                <c:pt idx="446">
                  <c:v>61.162548622144307</c:v>
                </c:pt>
                <c:pt idx="447">
                  <c:v>61.299512408919078</c:v>
                </c:pt>
                <c:pt idx="448">
                  <c:v>61.436476195693857</c:v>
                </c:pt>
                <c:pt idx="449">
                  <c:v>61.573439982468635</c:v>
                </c:pt>
                <c:pt idx="450">
                  <c:v>61.710403769243413</c:v>
                </c:pt>
                <c:pt idx="451">
                  <c:v>61.847367556018185</c:v>
                </c:pt>
                <c:pt idx="452">
                  <c:v>61.984331342792963</c:v>
                </c:pt>
                <c:pt idx="453">
                  <c:v>62.121295129567741</c:v>
                </c:pt>
                <c:pt idx="454">
                  <c:v>62.258258916342527</c:v>
                </c:pt>
                <c:pt idx="455">
                  <c:v>62.395222703117291</c:v>
                </c:pt>
                <c:pt idx="456">
                  <c:v>62.532186489892069</c:v>
                </c:pt>
                <c:pt idx="457">
                  <c:v>62.669150276666855</c:v>
                </c:pt>
                <c:pt idx="458">
                  <c:v>62.806114063441633</c:v>
                </c:pt>
                <c:pt idx="459">
                  <c:v>62.943077850216397</c:v>
                </c:pt>
                <c:pt idx="460">
                  <c:v>63.080041636991183</c:v>
                </c:pt>
                <c:pt idx="461">
                  <c:v>63.217005423765961</c:v>
                </c:pt>
                <c:pt idx="462">
                  <c:v>63.353969210540725</c:v>
                </c:pt>
                <c:pt idx="463">
                  <c:v>63.490932997315511</c:v>
                </c:pt>
                <c:pt idx="464">
                  <c:v>63.627896784090289</c:v>
                </c:pt>
                <c:pt idx="465">
                  <c:v>63.764860570865068</c:v>
                </c:pt>
                <c:pt idx="466">
                  <c:v>63.901824357639839</c:v>
                </c:pt>
                <c:pt idx="467">
                  <c:v>64.03878814441461</c:v>
                </c:pt>
                <c:pt idx="468">
                  <c:v>64.175751931189396</c:v>
                </c:pt>
                <c:pt idx="469">
                  <c:v>64.312715717964181</c:v>
                </c:pt>
                <c:pt idx="470">
                  <c:v>64.449679504738938</c:v>
                </c:pt>
                <c:pt idx="471">
                  <c:v>64.586643291513724</c:v>
                </c:pt>
                <c:pt idx="472">
                  <c:v>64.723607078288509</c:v>
                </c:pt>
                <c:pt idx="473">
                  <c:v>64.860570865063266</c:v>
                </c:pt>
                <c:pt idx="474">
                  <c:v>64.997534651838052</c:v>
                </c:pt>
                <c:pt idx="475">
                  <c:v>65.134498438612837</c:v>
                </c:pt>
                <c:pt idx="476">
                  <c:v>65.271462225387609</c:v>
                </c:pt>
                <c:pt idx="477">
                  <c:v>65.40842601216238</c:v>
                </c:pt>
                <c:pt idx="478">
                  <c:v>65.545389798937165</c:v>
                </c:pt>
                <c:pt idx="479">
                  <c:v>65.682353585711937</c:v>
                </c:pt>
                <c:pt idx="480">
                  <c:v>65.819317372486722</c:v>
                </c:pt>
                <c:pt idx="481">
                  <c:v>65.956281159261493</c:v>
                </c:pt>
                <c:pt idx="482">
                  <c:v>66.093244946036265</c:v>
                </c:pt>
                <c:pt idx="483">
                  <c:v>66.23020873281105</c:v>
                </c:pt>
                <c:pt idx="484">
                  <c:v>66.367172519585822</c:v>
                </c:pt>
                <c:pt idx="485">
                  <c:v>66.504136306360593</c:v>
                </c:pt>
                <c:pt idx="486">
                  <c:v>66.641100093135378</c:v>
                </c:pt>
                <c:pt idx="487">
                  <c:v>66.77806387991015</c:v>
                </c:pt>
                <c:pt idx="488">
                  <c:v>66.915027666684921</c:v>
                </c:pt>
                <c:pt idx="489">
                  <c:v>67.051991453459706</c:v>
                </c:pt>
                <c:pt idx="490">
                  <c:v>67.188955240234478</c:v>
                </c:pt>
                <c:pt idx="491">
                  <c:v>67.325919027009263</c:v>
                </c:pt>
                <c:pt idx="492">
                  <c:v>67.462882813784034</c:v>
                </c:pt>
                <c:pt idx="493">
                  <c:v>67.599846600558806</c:v>
                </c:pt>
                <c:pt idx="494">
                  <c:v>67.736810387333591</c:v>
                </c:pt>
                <c:pt idx="495">
                  <c:v>67.873774174108377</c:v>
                </c:pt>
                <c:pt idx="496">
                  <c:v>68.010737960883134</c:v>
                </c:pt>
                <c:pt idx="497">
                  <c:v>68.147701747657919</c:v>
                </c:pt>
                <c:pt idx="498">
                  <c:v>68.284665534432705</c:v>
                </c:pt>
                <c:pt idx="499">
                  <c:v>68.421629321207476</c:v>
                </c:pt>
                <c:pt idx="500">
                  <c:v>68.558593107982247</c:v>
                </c:pt>
                <c:pt idx="501">
                  <c:v>68.695556894757033</c:v>
                </c:pt>
                <c:pt idx="502">
                  <c:v>68.832520681531804</c:v>
                </c:pt>
                <c:pt idx="503">
                  <c:v>68.969484468306575</c:v>
                </c:pt>
                <c:pt idx="504">
                  <c:v>69.106448255081361</c:v>
                </c:pt>
                <c:pt idx="505">
                  <c:v>69.243412041856132</c:v>
                </c:pt>
                <c:pt idx="506">
                  <c:v>69.380375828630918</c:v>
                </c:pt>
                <c:pt idx="507">
                  <c:v>69.517339615405689</c:v>
                </c:pt>
                <c:pt idx="508">
                  <c:v>69.65430340218046</c:v>
                </c:pt>
                <c:pt idx="509">
                  <c:v>69.791267188955246</c:v>
                </c:pt>
                <c:pt idx="510">
                  <c:v>69.928230975730017</c:v>
                </c:pt>
                <c:pt idx="511">
                  <c:v>70.065194762504788</c:v>
                </c:pt>
                <c:pt idx="512">
                  <c:v>70.202158549279559</c:v>
                </c:pt>
                <c:pt idx="513">
                  <c:v>70.339122336054345</c:v>
                </c:pt>
                <c:pt idx="514">
                  <c:v>70.476086122829116</c:v>
                </c:pt>
                <c:pt idx="515">
                  <c:v>70.613049909603902</c:v>
                </c:pt>
                <c:pt idx="516">
                  <c:v>70.750013696378673</c:v>
                </c:pt>
                <c:pt idx="517">
                  <c:v>70.886977483153444</c:v>
                </c:pt>
                <c:pt idx="518">
                  <c:v>71.02394126992823</c:v>
                </c:pt>
                <c:pt idx="519">
                  <c:v>71.160905056703001</c:v>
                </c:pt>
                <c:pt idx="520">
                  <c:v>71.297868843477772</c:v>
                </c:pt>
                <c:pt idx="521">
                  <c:v>71.434832630252558</c:v>
                </c:pt>
                <c:pt idx="522">
                  <c:v>71.571796417027329</c:v>
                </c:pt>
                <c:pt idx="523">
                  <c:v>71.7087602038021</c:v>
                </c:pt>
                <c:pt idx="524">
                  <c:v>71.845723990576886</c:v>
                </c:pt>
                <c:pt idx="525">
                  <c:v>71.982687777351657</c:v>
                </c:pt>
                <c:pt idx="526">
                  <c:v>72.119651564126443</c:v>
                </c:pt>
                <c:pt idx="527">
                  <c:v>72.256615350901214</c:v>
                </c:pt>
                <c:pt idx="528">
                  <c:v>72.393579137675985</c:v>
                </c:pt>
                <c:pt idx="529">
                  <c:v>72.530542924450771</c:v>
                </c:pt>
                <c:pt idx="530">
                  <c:v>72.667506711225542</c:v>
                </c:pt>
                <c:pt idx="531">
                  <c:v>72.804470498000313</c:v>
                </c:pt>
                <c:pt idx="532">
                  <c:v>72.941434284775099</c:v>
                </c:pt>
                <c:pt idx="533">
                  <c:v>73.078398071549884</c:v>
                </c:pt>
                <c:pt idx="534">
                  <c:v>73.215361858324641</c:v>
                </c:pt>
                <c:pt idx="535">
                  <c:v>73.352325645099427</c:v>
                </c:pt>
                <c:pt idx="536">
                  <c:v>73.489289431874198</c:v>
                </c:pt>
                <c:pt idx="537">
                  <c:v>73.626253218648984</c:v>
                </c:pt>
                <c:pt idx="538">
                  <c:v>73.763217005423755</c:v>
                </c:pt>
                <c:pt idx="539">
                  <c:v>73.90018079219854</c:v>
                </c:pt>
                <c:pt idx="540">
                  <c:v>74.037144578973312</c:v>
                </c:pt>
                <c:pt idx="541">
                  <c:v>74.174108365748097</c:v>
                </c:pt>
                <c:pt idx="542">
                  <c:v>74.311072152522854</c:v>
                </c:pt>
                <c:pt idx="543">
                  <c:v>74.44803593929764</c:v>
                </c:pt>
                <c:pt idx="544">
                  <c:v>74.584999726072425</c:v>
                </c:pt>
                <c:pt idx="545">
                  <c:v>74.721963512847196</c:v>
                </c:pt>
                <c:pt idx="546">
                  <c:v>74.858927299621968</c:v>
                </c:pt>
                <c:pt idx="547">
                  <c:v>74.995891086396753</c:v>
                </c:pt>
                <c:pt idx="548">
                  <c:v>75.132854873171524</c:v>
                </c:pt>
                <c:pt idx="549">
                  <c:v>75.269818659946296</c:v>
                </c:pt>
                <c:pt idx="550">
                  <c:v>75.406782446721081</c:v>
                </c:pt>
                <c:pt idx="551">
                  <c:v>75.543746233495852</c:v>
                </c:pt>
                <c:pt idx="552">
                  <c:v>75.680710020270638</c:v>
                </c:pt>
                <c:pt idx="553">
                  <c:v>75.817673807045409</c:v>
                </c:pt>
                <c:pt idx="554">
                  <c:v>75.954637593820181</c:v>
                </c:pt>
                <c:pt idx="555">
                  <c:v>76.091601380594966</c:v>
                </c:pt>
                <c:pt idx="556">
                  <c:v>76.228565167369737</c:v>
                </c:pt>
                <c:pt idx="557">
                  <c:v>76.365528954144509</c:v>
                </c:pt>
                <c:pt idx="558">
                  <c:v>76.502492740919294</c:v>
                </c:pt>
                <c:pt idx="559">
                  <c:v>76.639456527694065</c:v>
                </c:pt>
                <c:pt idx="560">
                  <c:v>76.776420314468851</c:v>
                </c:pt>
                <c:pt idx="561">
                  <c:v>76.913384101243622</c:v>
                </c:pt>
                <c:pt idx="562">
                  <c:v>77.050347888018393</c:v>
                </c:pt>
                <c:pt idx="563">
                  <c:v>77.187311674793179</c:v>
                </c:pt>
                <c:pt idx="564">
                  <c:v>77.32427546156795</c:v>
                </c:pt>
                <c:pt idx="565">
                  <c:v>77.461239248342721</c:v>
                </c:pt>
                <c:pt idx="566">
                  <c:v>77.598203035117507</c:v>
                </c:pt>
                <c:pt idx="567">
                  <c:v>77.735166821892292</c:v>
                </c:pt>
                <c:pt idx="568">
                  <c:v>77.87213060866705</c:v>
                </c:pt>
                <c:pt idx="569">
                  <c:v>78.009094395441835</c:v>
                </c:pt>
                <c:pt idx="570">
                  <c:v>78.14605818221662</c:v>
                </c:pt>
                <c:pt idx="571">
                  <c:v>78.283021968991392</c:v>
                </c:pt>
                <c:pt idx="572">
                  <c:v>78.419985755766163</c:v>
                </c:pt>
                <c:pt idx="573">
                  <c:v>78.556949542540949</c:v>
                </c:pt>
                <c:pt idx="574">
                  <c:v>78.69391332931572</c:v>
                </c:pt>
                <c:pt idx="575">
                  <c:v>78.830877116090505</c:v>
                </c:pt>
                <c:pt idx="576">
                  <c:v>78.967840902865277</c:v>
                </c:pt>
                <c:pt idx="577">
                  <c:v>79.104804689640048</c:v>
                </c:pt>
                <c:pt idx="578">
                  <c:v>79.241768476414833</c:v>
                </c:pt>
                <c:pt idx="579">
                  <c:v>79.378732263189605</c:v>
                </c:pt>
                <c:pt idx="580">
                  <c:v>79.515696049964376</c:v>
                </c:pt>
                <c:pt idx="581">
                  <c:v>79.652659836739161</c:v>
                </c:pt>
                <c:pt idx="582">
                  <c:v>79.789623623513933</c:v>
                </c:pt>
                <c:pt idx="583">
                  <c:v>79.926587410288704</c:v>
                </c:pt>
                <c:pt idx="584">
                  <c:v>80.063551197063489</c:v>
                </c:pt>
                <c:pt idx="585">
                  <c:v>80.200514983838261</c:v>
                </c:pt>
                <c:pt idx="586">
                  <c:v>80.337478770613046</c:v>
                </c:pt>
                <c:pt idx="587">
                  <c:v>80.474442557387817</c:v>
                </c:pt>
                <c:pt idx="588">
                  <c:v>80.611406344162589</c:v>
                </c:pt>
                <c:pt idx="589">
                  <c:v>80.748370130937374</c:v>
                </c:pt>
                <c:pt idx="590">
                  <c:v>80.88533391771216</c:v>
                </c:pt>
                <c:pt idx="591">
                  <c:v>81.022297704486917</c:v>
                </c:pt>
                <c:pt idx="592">
                  <c:v>81.159261491261702</c:v>
                </c:pt>
                <c:pt idx="593">
                  <c:v>81.296225278036488</c:v>
                </c:pt>
                <c:pt idx="594">
                  <c:v>81.433189064811245</c:v>
                </c:pt>
                <c:pt idx="595">
                  <c:v>81.57015285158603</c:v>
                </c:pt>
                <c:pt idx="596">
                  <c:v>81.707116638360816</c:v>
                </c:pt>
                <c:pt idx="597">
                  <c:v>81.844080425135587</c:v>
                </c:pt>
                <c:pt idx="598">
                  <c:v>81.981044211910358</c:v>
                </c:pt>
                <c:pt idx="599">
                  <c:v>82.118007998685144</c:v>
                </c:pt>
                <c:pt idx="600">
                  <c:v>82.254971785459915</c:v>
                </c:pt>
                <c:pt idx="601">
                  <c:v>82.391935572234701</c:v>
                </c:pt>
                <c:pt idx="602">
                  <c:v>82.528899359009472</c:v>
                </c:pt>
                <c:pt idx="603">
                  <c:v>82.665863145784243</c:v>
                </c:pt>
                <c:pt idx="604">
                  <c:v>82.802826932559029</c:v>
                </c:pt>
                <c:pt idx="605">
                  <c:v>82.9397907193338</c:v>
                </c:pt>
                <c:pt idx="606">
                  <c:v>83.076754506108571</c:v>
                </c:pt>
                <c:pt idx="607">
                  <c:v>83.213718292883357</c:v>
                </c:pt>
                <c:pt idx="608">
                  <c:v>83.350682079658128</c:v>
                </c:pt>
                <c:pt idx="609">
                  <c:v>83.487645866432899</c:v>
                </c:pt>
                <c:pt idx="610">
                  <c:v>83.624609653207685</c:v>
                </c:pt>
                <c:pt idx="611">
                  <c:v>83.761573439982456</c:v>
                </c:pt>
                <c:pt idx="612">
                  <c:v>83.898537226757242</c:v>
                </c:pt>
                <c:pt idx="613">
                  <c:v>84.035501013532013</c:v>
                </c:pt>
                <c:pt idx="614">
                  <c:v>84.172464800306784</c:v>
                </c:pt>
                <c:pt idx="615">
                  <c:v>84.30942858708157</c:v>
                </c:pt>
                <c:pt idx="616">
                  <c:v>84.446392373856355</c:v>
                </c:pt>
                <c:pt idx="617">
                  <c:v>84.583356160631112</c:v>
                </c:pt>
                <c:pt idx="618">
                  <c:v>84.720319947405898</c:v>
                </c:pt>
                <c:pt idx="619">
                  <c:v>84.857283734180683</c:v>
                </c:pt>
                <c:pt idx="620">
                  <c:v>84.99424752095544</c:v>
                </c:pt>
                <c:pt idx="621">
                  <c:v>85.131211307730226</c:v>
                </c:pt>
                <c:pt idx="622">
                  <c:v>85.268175094505011</c:v>
                </c:pt>
                <c:pt idx="623">
                  <c:v>85.405138881279782</c:v>
                </c:pt>
                <c:pt idx="624">
                  <c:v>85.542102668054554</c:v>
                </c:pt>
                <c:pt idx="625">
                  <c:v>85.679066454829339</c:v>
                </c:pt>
                <c:pt idx="626">
                  <c:v>85.816030241604111</c:v>
                </c:pt>
                <c:pt idx="627">
                  <c:v>85.952994028378896</c:v>
                </c:pt>
                <c:pt idx="628">
                  <c:v>86.089957815153667</c:v>
                </c:pt>
                <c:pt idx="629">
                  <c:v>86.226921601928439</c:v>
                </c:pt>
                <c:pt idx="630">
                  <c:v>86.363885388703224</c:v>
                </c:pt>
                <c:pt idx="631">
                  <c:v>86.500849175477995</c:v>
                </c:pt>
                <c:pt idx="632">
                  <c:v>86.637812962252767</c:v>
                </c:pt>
                <c:pt idx="633">
                  <c:v>86.774776749027552</c:v>
                </c:pt>
                <c:pt idx="634">
                  <c:v>86.911740535802323</c:v>
                </c:pt>
                <c:pt idx="635">
                  <c:v>87.048704322577095</c:v>
                </c:pt>
                <c:pt idx="636">
                  <c:v>87.18566810935188</c:v>
                </c:pt>
                <c:pt idx="637">
                  <c:v>87.322631896126651</c:v>
                </c:pt>
                <c:pt idx="638">
                  <c:v>87.459595682901437</c:v>
                </c:pt>
                <c:pt idx="639">
                  <c:v>87.596559469676208</c:v>
                </c:pt>
                <c:pt idx="640">
                  <c:v>87.733523256450979</c:v>
                </c:pt>
                <c:pt idx="641">
                  <c:v>87.870487043225765</c:v>
                </c:pt>
                <c:pt idx="642">
                  <c:v>88.00745083000055</c:v>
                </c:pt>
                <c:pt idx="643">
                  <c:v>88.144414616775308</c:v>
                </c:pt>
                <c:pt idx="644">
                  <c:v>88.281378403550093</c:v>
                </c:pt>
                <c:pt idx="645">
                  <c:v>88.418342190324879</c:v>
                </c:pt>
                <c:pt idx="646">
                  <c:v>88.55530597709965</c:v>
                </c:pt>
                <c:pt idx="647">
                  <c:v>88.692269763874421</c:v>
                </c:pt>
                <c:pt idx="648">
                  <c:v>88.829233550649207</c:v>
                </c:pt>
                <c:pt idx="649">
                  <c:v>88.966197337423978</c:v>
                </c:pt>
                <c:pt idx="650">
                  <c:v>89.103161124198749</c:v>
                </c:pt>
                <c:pt idx="651">
                  <c:v>89.240124910973535</c:v>
                </c:pt>
                <c:pt idx="652">
                  <c:v>89.377088697748306</c:v>
                </c:pt>
                <c:pt idx="653">
                  <c:v>89.514052484523091</c:v>
                </c:pt>
                <c:pt idx="654">
                  <c:v>89.651016271297863</c:v>
                </c:pt>
                <c:pt idx="655">
                  <c:v>89.787980058072634</c:v>
                </c:pt>
                <c:pt idx="656">
                  <c:v>89.924943844847419</c:v>
                </c:pt>
                <c:pt idx="657">
                  <c:v>90.061907631622191</c:v>
                </c:pt>
                <c:pt idx="658">
                  <c:v>90.198871418396962</c:v>
                </c:pt>
                <c:pt idx="659">
                  <c:v>90.335835205171747</c:v>
                </c:pt>
                <c:pt idx="660">
                  <c:v>90.472798991946519</c:v>
                </c:pt>
                <c:pt idx="661">
                  <c:v>90.609762778721304</c:v>
                </c:pt>
                <c:pt idx="662">
                  <c:v>90.746726565496076</c:v>
                </c:pt>
                <c:pt idx="663">
                  <c:v>90.883690352270847</c:v>
                </c:pt>
                <c:pt idx="664">
                  <c:v>91.020654139045632</c:v>
                </c:pt>
                <c:pt idx="665">
                  <c:v>91.157617925820404</c:v>
                </c:pt>
                <c:pt idx="666">
                  <c:v>91.294581712595175</c:v>
                </c:pt>
                <c:pt idx="667">
                  <c:v>91.43154549936996</c:v>
                </c:pt>
                <c:pt idx="668">
                  <c:v>91.568509286144746</c:v>
                </c:pt>
                <c:pt idx="669">
                  <c:v>91.705473072919503</c:v>
                </c:pt>
                <c:pt idx="670">
                  <c:v>91.842436859694288</c:v>
                </c:pt>
                <c:pt idx="671">
                  <c:v>91.979400646469074</c:v>
                </c:pt>
                <c:pt idx="672">
                  <c:v>92.116364433243845</c:v>
                </c:pt>
                <c:pt idx="673">
                  <c:v>92.253328220018616</c:v>
                </c:pt>
                <c:pt idx="674">
                  <c:v>92.390292006793402</c:v>
                </c:pt>
                <c:pt idx="675">
                  <c:v>92.527255793568173</c:v>
                </c:pt>
                <c:pt idx="676">
                  <c:v>92.664219580342959</c:v>
                </c:pt>
                <c:pt idx="677">
                  <c:v>92.80118336711773</c:v>
                </c:pt>
                <c:pt idx="678">
                  <c:v>92.938147153892501</c:v>
                </c:pt>
                <c:pt idx="679">
                  <c:v>93.075110940667287</c:v>
                </c:pt>
                <c:pt idx="680">
                  <c:v>93.212074727442058</c:v>
                </c:pt>
                <c:pt idx="681">
                  <c:v>93.349038514216829</c:v>
                </c:pt>
                <c:pt idx="682">
                  <c:v>93.486002300991615</c:v>
                </c:pt>
                <c:pt idx="683">
                  <c:v>93.622966087766386</c:v>
                </c:pt>
                <c:pt idx="684">
                  <c:v>93.759929874541157</c:v>
                </c:pt>
                <c:pt idx="685">
                  <c:v>93.896893661315943</c:v>
                </c:pt>
                <c:pt idx="686">
                  <c:v>94.033857448090714</c:v>
                </c:pt>
                <c:pt idx="687">
                  <c:v>94.1708212348655</c:v>
                </c:pt>
                <c:pt idx="688">
                  <c:v>94.307785021640271</c:v>
                </c:pt>
                <c:pt idx="689">
                  <c:v>94.444748808415042</c:v>
                </c:pt>
                <c:pt idx="690">
                  <c:v>94.581712595189828</c:v>
                </c:pt>
                <c:pt idx="691">
                  <c:v>94.718676381964599</c:v>
                </c:pt>
                <c:pt idx="692">
                  <c:v>94.85564016873937</c:v>
                </c:pt>
                <c:pt idx="693">
                  <c:v>94.992603955514156</c:v>
                </c:pt>
                <c:pt idx="694">
                  <c:v>95.129567742288941</c:v>
                </c:pt>
                <c:pt idx="695">
                  <c:v>95.266531529063698</c:v>
                </c:pt>
                <c:pt idx="696">
                  <c:v>95.403495315838484</c:v>
                </c:pt>
                <c:pt idx="697">
                  <c:v>95.540459102613255</c:v>
                </c:pt>
                <c:pt idx="698">
                  <c:v>95.677422889388041</c:v>
                </c:pt>
                <c:pt idx="699">
                  <c:v>95.814386676162812</c:v>
                </c:pt>
                <c:pt idx="700">
                  <c:v>95.951350462937597</c:v>
                </c:pt>
                <c:pt idx="701">
                  <c:v>96.088314249712369</c:v>
                </c:pt>
                <c:pt idx="702">
                  <c:v>96.225278036487154</c:v>
                </c:pt>
                <c:pt idx="703">
                  <c:v>96.362241823261911</c:v>
                </c:pt>
                <c:pt idx="704">
                  <c:v>96.499205610036697</c:v>
                </c:pt>
                <c:pt idx="705">
                  <c:v>96.636169396811482</c:v>
                </c:pt>
                <c:pt idx="706">
                  <c:v>96.773133183586253</c:v>
                </c:pt>
                <c:pt idx="707">
                  <c:v>96.910096970361025</c:v>
                </c:pt>
                <c:pt idx="708">
                  <c:v>97.04706075713581</c:v>
                </c:pt>
                <c:pt idx="709">
                  <c:v>97.184024543910581</c:v>
                </c:pt>
                <c:pt idx="710">
                  <c:v>97.320988330685353</c:v>
                </c:pt>
                <c:pt idx="711">
                  <c:v>97.457952117460138</c:v>
                </c:pt>
                <c:pt idx="712">
                  <c:v>97.594915904234909</c:v>
                </c:pt>
                <c:pt idx="713">
                  <c:v>97.731879691009695</c:v>
                </c:pt>
                <c:pt idx="714">
                  <c:v>97.868843477784466</c:v>
                </c:pt>
                <c:pt idx="715">
                  <c:v>98.005807264559238</c:v>
                </c:pt>
                <c:pt idx="716">
                  <c:v>98.142771051334023</c:v>
                </c:pt>
                <c:pt idx="717">
                  <c:v>98.279734838108794</c:v>
                </c:pt>
                <c:pt idx="718">
                  <c:v>98.416698624883566</c:v>
                </c:pt>
                <c:pt idx="719">
                  <c:v>98.553662411658351</c:v>
                </c:pt>
                <c:pt idx="720">
                  <c:v>98.690626198433122</c:v>
                </c:pt>
                <c:pt idx="721">
                  <c:v>98.827589985207894</c:v>
                </c:pt>
                <c:pt idx="722">
                  <c:v>98.964553771982679</c:v>
                </c:pt>
                <c:pt idx="723">
                  <c:v>99.10151755875745</c:v>
                </c:pt>
                <c:pt idx="724">
                  <c:v>99.238481345532236</c:v>
                </c:pt>
                <c:pt idx="725">
                  <c:v>99.375445132307007</c:v>
                </c:pt>
                <c:pt idx="726">
                  <c:v>99.512408919081778</c:v>
                </c:pt>
                <c:pt idx="727">
                  <c:v>99.649372705856564</c:v>
                </c:pt>
                <c:pt idx="728">
                  <c:v>99.786336492631349</c:v>
                </c:pt>
                <c:pt idx="729">
                  <c:v>99.923300279406106</c:v>
                </c:pt>
              </c:numCache>
            </c:numRef>
          </c:xVal>
          <c:yVal>
            <c:numRef>
              <c:f>Gráficos!$AL$6:$AL$735</c:f>
              <c:numCache>
                <c:formatCode>0.0000</c:formatCode>
                <c:ptCount val="730"/>
                <c:pt idx="0">
                  <c:v>0.23058904382590037</c:v>
                </c:pt>
                <c:pt idx="1">
                  <c:v>0.23058904382590037</c:v>
                </c:pt>
                <c:pt idx="2">
                  <c:v>0.11817216272371761</c:v>
                </c:pt>
                <c:pt idx="3">
                  <c:v>0.11817216272371761</c:v>
                </c:pt>
                <c:pt idx="4">
                  <c:v>7.235078116541846E-2</c:v>
                </c:pt>
                <c:pt idx="5">
                  <c:v>7.235078116541846E-2</c:v>
                </c:pt>
                <c:pt idx="6">
                  <c:v>6.2365469696977018E-2</c:v>
                </c:pt>
                <c:pt idx="7">
                  <c:v>6.2365469696977018E-2</c:v>
                </c:pt>
                <c:pt idx="8">
                  <c:v>5.1624295831510139E-2</c:v>
                </c:pt>
                <c:pt idx="9">
                  <c:v>5.1624295831510139E-2</c:v>
                </c:pt>
                <c:pt idx="10">
                  <c:v>3.8589535415653513E-2</c:v>
                </c:pt>
                <c:pt idx="11">
                  <c:v>3.8589535415653513E-2</c:v>
                </c:pt>
                <c:pt idx="12">
                  <c:v>3.8589535415653513E-2</c:v>
                </c:pt>
                <c:pt idx="13">
                  <c:v>3.8589535415653513E-2</c:v>
                </c:pt>
                <c:pt idx="14">
                  <c:v>3.7898558466141118E-2</c:v>
                </c:pt>
                <c:pt idx="15">
                  <c:v>3.7898558466141118E-2</c:v>
                </c:pt>
                <c:pt idx="16">
                  <c:v>3.5874300133316259E-2</c:v>
                </c:pt>
                <c:pt idx="17">
                  <c:v>3.5874300133316259E-2</c:v>
                </c:pt>
                <c:pt idx="18">
                  <c:v>2.7361260839263477E-2</c:v>
                </c:pt>
                <c:pt idx="19">
                  <c:v>2.7361260839263477E-2</c:v>
                </c:pt>
                <c:pt idx="20">
                  <c:v>2.6266065529958905E-2</c:v>
                </c:pt>
                <c:pt idx="21">
                  <c:v>2.6266065529958905E-2</c:v>
                </c:pt>
                <c:pt idx="22">
                  <c:v>2.416275338596784E-2</c:v>
                </c:pt>
                <c:pt idx="23">
                  <c:v>2.416275338596784E-2</c:v>
                </c:pt>
                <c:pt idx="24">
                  <c:v>2.1693094189334333E-2</c:v>
                </c:pt>
                <c:pt idx="25">
                  <c:v>2.1693094189334333E-2</c:v>
                </c:pt>
                <c:pt idx="26">
                  <c:v>2.1219964570346965E-2</c:v>
                </c:pt>
                <c:pt idx="27">
                  <c:v>2.1219964570346965E-2</c:v>
                </c:pt>
                <c:pt idx="28">
                  <c:v>1.4546348585098153E-2</c:v>
                </c:pt>
                <c:pt idx="29">
                  <c:v>1.4546348585098153E-2</c:v>
                </c:pt>
                <c:pt idx="30">
                  <c:v>1.0871484099902518E-2</c:v>
                </c:pt>
                <c:pt idx="31">
                  <c:v>1.0871484099902518E-2</c:v>
                </c:pt>
                <c:pt idx="32">
                  <c:v>8.6236742798895503E-3</c:v>
                </c:pt>
                <c:pt idx="33">
                  <c:v>8.6236742798895503E-3</c:v>
                </c:pt>
                <c:pt idx="34">
                  <c:v>8.3663921060595711E-3</c:v>
                </c:pt>
                <c:pt idx="35">
                  <c:v>8.3663921060595711E-3</c:v>
                </c:pt>
                <c:pt idx="36">
                  <c:v>8.3663921060595711E-3</c:v>
                </c:pt>
                <c:pt idx="37">
                  <c:v>8.3663921060595711E-3</c:v>
                </c:pt>
                <c:pt idx="38">
                  <c:v>7.3877905594968716E-3</c:v>
                </c:pt>
                <c:pt idx="39">
                  <c:v>7.3877905594968716E-3</c:v>
                </c:pt>
                <c:pt idx="40">
                  <c:v>6.7055116230337391E-3</c:v>
                </c:pt>
                <c:pt idx="41">
                  <c:v>6.7055116230337391E-3</c:v>
                </c:pt>
                <c:pt idx="42">
                  <c:v>6.2745224656539436E-3</c:v>
                </c:pt>
                <c:pt idx="43">
                  <c:v>6.2745224656539436E-3</c:v>
                </c:pt>
                <c:pt idx="44">
                  <c:v>6.0660379914770765E-3</c:v>
                </c:pt>
                <c:pt idx="45">
                  <c:v>6.0660379914770765E-3</c:v>
                </c:pt>
                <c:pt idx="46">
                  <c:v>6.0660379914770765E-3</c:v>
                </c:pt>
                <c:pt idx="47">
                  <c:v>6.0660379914770765E-3</c:v>
                </c:pt>
                <c:pt idx="48">
                  <c:v>5.2776722431920817E-3</c:v>
                </c:pt>
                <c:pt idx="49">
                  <c:v>5.2776722431920817E-3</c:v>
                </c:pt>
                <c:pt idx="50">
                  <c:v>4.5598241697889395E-3</c:v>
                </c:pt>
                <c:pt idx="51">
                  <c:v>4.5598241697889395E-3</c:v>
                </c:pt>
                <c:pt idx="52">
                  <c:v>4.3910048467148514E-3</c:v>
                </c:pt>
                <c:pt idx="53">
                  <c:v>4.3910048467148514E-3</c:v>
                </c:pt>
                <c:pt idx="54">
                  <c:v>1.8203175346258929E-3</c:v>
                </c:pt>
                <c:pt idx="55">
                  <c:v>1.8203175346258929E-3</c:v>
                </c:pt>
                <c:pt idx="56">
                  <c:v>1.7281624179983461E-3</c:v>
                </c:pt>
                <c:pt idx="57">
                  <c:v>1.7281624179983461E-3</c:v>
                </c:pt>
                <c:pt idx="58">
                  <c:v>1.312734028100187E-3</c:v>
                </c:pt>
                <c:pt idx="59">
                  <c:v>1.312734028100187E-3</c:v>
                </c:pt>
                <c:pt idx="60">
                  <c:v>1.166770632068488E-3</c:v>
                </c:pt>
                <c:pt idx="61">
                  <c:v>1.166770632068488E-3</c:v>
                </c:pt>
                <c:pt idx="62">
                  <c:v>9.681984118281332E-4</c:v>
                </c:pt>
                <c:pt idx="63">
                  <c:v>9.681984118281332E-4</c:v>
                </c:pt>
                <c:pt idx="64">
                  <c:v>9.0723581887500594E-4</c:v>
                </c:pt>
                <c:pt idx="65">
                  <c:v>9.0723581887500594E-4</c:v>
                </c:pt>
                <c:pt idx="66">
                  <c:v>6.8816222292850874E-4</c:v>
                </c:pt>
                <c:pt idx="67">
                  <c:v>6.8816222292850874E-4</c:v>
                </c:pt>
                <c:pt idx="68">
                  <c:v>6.3933237361076098E-4</c:v>
                </c:pt>
                <c:pt idx="69">
                  <c:v>6.3933237361076098E-4</c:v>
                </c:pt>
                <c:pt idx="70">
                  <c:v>5.0627786089694126E-4</c:v>
                </c:pt>
                <c:pt idx="71">
                  <c:v>5.0627786089694126E-4</c:v>
                </c:pt>
                <c:pt idx="72">
                  <c:v>2.6764444850369847E-4</c:v>
                </c:pt>
                <c:pt idx="73">
                  <c:v>2.6764444850369847E-4</c:v>
                </c:pt>
                <c:pt idx="74">
                  <c:v>2.4101661702537509E-4</c:v>
                </c:pt>
                <c:pt idx="75">
                  <c:v>2.4101661702537509E-4</c:v>
                </c:pt>
                <c:pt idx="76">
                  <c:v>2.1610227635526403E-4</c:v>
                </c:pt>
                <c:pt idx="77">
                  <c:v>2.1610227635526403E-4</c:v>
                </c:pt>
                <c:pt idx="78">
                  <c:v>1.3256955622308742E-4</c:v>
                </c:pt>
                <c:pt idx="79">
                  <c:v>1.3256955622308742E-4</c:v>
                </c:pt>
                <c:pt idx="80">
                  <c:v>1.3256955622308742E-4</c:v>
                </c:pt>
                <c:pt idx="81">
                  <c:v>1.3256955622308742E-4</c:v>
                </c:pt>
                <c:pt idx="82">
                  <c:v>1.1546566687666967E-4</c:v>
                </c:pt>
                <c:pt idx="83">
                  <c:v>1.1546566687666967E-4</c:v>
                </c:pt>
                <c:pt idx="84">
                  <c:v>6.0662996308086077E-5</c:v>
                </c:pt>
                <c:pt idx="85">
                  <c:v>6.0662996308086077E-5</c:v>
                </c:pt>
                <c:pt idx="86">
                  <c:v>6.0662996308086077E-5</c:v>
                </c:pt>
                <c:pt idx="87">
                  <c:v>6.0662996308086077E-5</c:v>
                </c:pt>
                <c:pt idx="88">
                  <c:v>4.073156089990849E-5</c:v>
                </c:pt>
                <c:pt idx="89">
                  <c:v>4.073156089990849E-5</c:v>
                </c:pt>
                <c:pt idx="90">
                  <c:v>2.5251420492329252E-5</c:v>
                </c:pt>
                <c:pt idx="91">
                  <c:v>2.5251420492329252E-5</c:v>
                </c:pt>
                <c:pt idx="92">
                  <c:v>1.3828986701287397E-5</c:v>
                </c:pt>
                <c:pt idx="93">
                  <c:v>1.3828986701287397E-5</c:v>
                </c:pt>
                <c:pt idx="94">
                  <c:v>9.5171308288867973E-6</c:v>
                </c:pt>
                <c:pt idx="95">
                  <c:v>9.5171308288867973E-6</c:v>
                </c:pt>
                <c:pt idx="96">
                  <c:v>6.0733260257584932E-6</c:v>
                </c:pt>
                <c:pt idx="97">
                  <c:v>6.0733260257584932E-6</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numCache>
            </c:numRef>
          </c:yVal>
          <c:smooth val="0"/>
          <c:extLst>
            <c:ext xmlns:c16="http://schemas.microsoft.com/office/drawing/2014/chart" uri="{C3380CC4-5D6E-409C-BE32-E72D297353CC}">
              <c16:uniqueId val="{00000003-7435-E447-8524-06DC33F580A5}"/>
            </c:ext>
          </c:extLst>
        </c:ser>
        <c:ser>
          <c:idx val="3"/>
          <c:order val="3"/>
          <c:tx>
            <c:strRef>
              <c:f>Gráficos!$V$13</c:f>
              <c:strCache>
                <c:ptCount val="1"/>
                <c:pt idx="0">
                  <c:v>Umbral alto de sedimentos</c:v>
                </c:pt>
              </c:strCache>
            </c:strRef>
          </c:tx>
          <c:spPr>
            <a:ln w="19050" cap="rnd">
              <a:solidFill>
                <a:srgbClr val="7030A0"/>
              </a:solidFill>
              <a:prstDash val="dash"/>
              <a:round/>
            </a:ln>
            <a:effectLst/>
          </c:spPr>
          <c:marker>
            <c:symbol val="none"/>
          </c:marker>
          <c:xVal>
            <c:numRef>
              <c:f>Gráficos!$U$14:$U$15</c:f>
              <c:numCache>
                <c:formatCode>0.0000</c:formatCode>
                <c:ptCount val="2"/>
                <c:pt idx="0">
                  <c:v>7.669972059387499E-2</c:v>
                </c:pt>
                <c:pt idx="1">
                  <c:v>99.923300279406106</c:v>
                </c:pt>
              </c:numCache>
            </c:numRef>
          </c:xVal>
          <c:yVal>
            <c:numRef>
              <c:f>Gráficos!$V$14:$V$15</c:f>
              <c:numCache>
                <c:formatCode>General</c:formatCode>
                <c:ptCount val="2"/>
                <c:pt idx="0">
                  <c:v>1.0999999999999999E-2</c:v>
                </c:pt>
                <c:pt idx="1">
                  <c:v>1.0999999999999999E-2</c:v>
                </c:pt>
              </c:numCache>
            </c:numRef>
          </c:yVal>
          <c:smooth val="0"/>
          <c:extLst>
            <c:ext xmlns:c16="http://schemas.microsoft.com/office/drawing/2014/chart" uri="{C3380CC4-5D6E-409C-BE32-E72D297353CC}">
              <c16:uniqueId val="{00000004-7435-E447-8524-06DC33F580A5}"/>
            </c:ext>
          </c:extLst>
        </c:ser>
        <c:ser>
          <c:idx val="4"/>
          <c:order val="4"/>
          <c:tx>
            <c:strRef>
              <c:f>Gráficos!$V$17</c:f>
              <c:strCache>
                <c:ptCount val="1"/>
                <c:pt idx="0">
                  <c:v>Umbral bajo de sedimentos</c:v>
                </c:pt>
              </c:strCache>
            </c:strRef>
          </c:tx>
          <c:spPr>
            <a:ln w="19050" cap="rnd">
              <a:solidFill>
                <a:srgbClr val="C00000"/>
              </a:solidFill>
              <a:prstDash val="dash"/>
              <a:round/>
            </a:ln>
            <a:effectLst/>
          </c:spPr>
          <c:marker>
            <c:symbol val="none"/>
          </c:marker>
          <c:xVal>
            <c:numRef>
              <c:f>Gráficos!$U$18:$U$19</c:f>
              <c:numCache>
                <c:formatCode>0.0000</c:formatCode>
                <c:ptCount val="2"/>
                <c:pt idx="0">
                  <c:v>7.669972059387499E-2</c:v>
                </c:pt>
                <c:pt idx="1">
                  <c:v>99.923300279406106</c:v>
                </c:pt>
              </c:numCache>
            </c:numRef>
          </c:xVal>
          <c:yVal>
            <c:numRef>
              <c:f>Gráficos!$V$18:$V$19</c:f>
              <c:numCache>
                <c:formatCode>General</c:formatCode>
                <c:ptCount val="2"/>
                <c:pt idx="0">
                  <c:v>1.5E-3</c:v>
                </c:pt>
                <c:pt idx="1">
                  <c:v>1.5E-3</c:v>
                </c:pt>
              </c:numCache>
            </c:numRef>
          </c:yVal>
          <c:smooth val="0"/>
          <c:extLst>
            <c:ext xmlns:c16="http://schemas.microsoft.com/office/drawing/2014/chart" uri="{C3380CC4-5D6E-409C-BE32-E72D297353CC}">
              <c16:uniqueId val="{00000005-7435-E447-8524-06DC33F580A5}"/>
            </c:ext>
          </c:extLst>
        </c:ser>
        <c:dLbls>
          <c:showLegendKey val="0"/>
          <c:showVal val="0"/>
          <c:showCatName val="0"/>
          <c:showSerName val="0"/>
          <c:showPercent val="0"/>
          <c:showBubbleSize val="0"/>
        </c:dLbls>
        <c:axId val="809718511"/>
        <c:axId val="809720159"/>
      </c:scatterChart>
      <c:valAx>
        <c:axId val="809718511"/>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Probabilidad de Excedencia (%)</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20159"/>
        <c:crosses val="autoZero"/>
        <c:crossBetween val="midCat"/>
      </c:valAx>
      <c:valAx>
        <c:axId val="809720159"/>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r>
                  <a:rPr lang="en-GB"/>
                  <a:t>Sedimentos (ton/ha)</a:t>
                </a:r>
              </a:p>
            </c:rich>
          </c:tx>
          <c:overlay val="0"/>
          <c:spPr>
            <a:noFill/>
            <a:ln>
              <a:noFill/>
            </a:ln>
            <a:effectLst/>
          </c:spPr>
        </c:title>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crossAx val="809718511"/>
        <c:crosses val="autoZero"/>
        <c:crossBetween val="midCat"/>
      </c:valAx>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ill Sans" panose="020B0502020104020203" pitchFamily="34" charset="-79"/>
              <a:ea typeface="+mn-ea"/>
              <a:cs typeface="Gill Sans" panose="020B0502020104020203" pitchFamily="34" charset="-79"/>
            </a:defRPr>
          </a:pPr>
          <a:endParaRPr lang="es-ES"/>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sz="1100" b="0" i="0">
          <a:latin typeface="Gill Sans" panose="020B0502020104020203" pitchFamily="34" charset="-79"/>
          <a:cs typeface="Gill Sans" panose="020B0502020104020203" pitchFamily="34" charset="-79"/>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3</xdr:col>
      <xdr:colOff>635000</xdr:colOff>
      <xdr:row>6</xdr:row>
      <xdr:rowOff>254000</xdr:rowOff>
    </xdr:from>
    <xdr:to>
      <xdr:col>12</xdr:col>
      <xdr:colOff>292100</xdr:colOff>
      <xdr:row>6</xdr:row>
      <xdr:rowOff>679564</xdr:rowOff>
    </xdr:to>
    <xdr:pic>
      <xdr:nvPicPr>
        <xdr:cNvPr id="2" name="Picture 1">
          <a:extLst>
            <a:ext uri="{FF2B5EF4-FFF2-40B4-BE49-F238E27FC236}">
              <a16:creationId xmlns:a16="http://schemas.microsoft.com/office/drawing/2014/main" id="{A3681830-2FB9-F741-8C94-C6FF2117911B}"/>
            </a:ext>
          </a:extLst>
        </xdr:cNvPr>
        <xdr:cNvPicPr>
          <a:picLocks noChangeAspect="1"/>
        </xdr:cNvPicPr>
      </xdr:nvPicPr>
      <xdr:blipFill>
        <a:blip xmlns:r="http://schemas.openxmlformats.org/officeDocument/2006/relationships" r:embed="rId1"/>
        <a:stretch>
          <a:fillRect/>
        </a:stretch>
      </xdr:blipFill>
      <xdr:spPr>
        <a:xfrm>
          <a:off x="2070100" y="495300"/>
          <a:ext cx="7772400" cy="425564"/>
        </a:xfrm>
        <a:prstGeom prst="rect">
          <a:avLst/>
        </a:prstGeom>
      </xdr:spPr>
    </xdr:pic>
    <xdr:clientData/>
  </xdr:twoCellAnchor>
  <xdr:twoCellAnchor editAs="oneCell">
    <xdr:from>
      <xdr:col>3</xdr:col>
      <xdr:colOff>533400</xdr:colOff>
      <xdr:row>10</xdr:row>
      <xdr:rowOff>38100</xdr:rowOff>
    </xdr:from>
    <xdr:to>
      <xdr:col>12</xdr:col>
      <xdr:colOff>190500</xdr:colOff>
      <xdr:row>22</xdr:row>
      <xdr:rowOff>49251</xdr:rowOff>
    </xdr:to>
    <xdr:pic>
      <xdr:nvPicPr>
        <xdr:cNvPr id="5" name="Picture 4">
          <a:extLst>
            <a:ext uri="{FF2B5EF4-FFF2-40B4-BE49-F238E27FC236}">
              <a16:creationId xmlns:a16="http://schemas.microsoft.com/office/drawing/2014/main" id="{3260742F-7799-3748-A8B3-2166762EFF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0" y="2286000"/>
          <a:ext cx="7772400" cy="2297151"/>
        </a:xfrm>
        <a:prstGeom prst="rect">
          <a:avLst/>
        </a:prstGeom>
      </xdr:spPr>
    </xdr:pic>
    <xdr:clientData/>
  </xdr:twoCellAnchor>
  <xdr:twoCellAnchor editAs="oneCell">
    <xdr:from>
      <xdr:col>3</xdr:col>
      <xdr:colOff>642257</xdr:colOff>
      <xdr:row>6</xdr:row>
      <xdr:rowOff>1040492</xdr:rowOff>
    </xdr:from>
    <xdr:to>
      <xdr:col>12</xdr:col>
      <xdr:colOff>44450</xdr:colOff>
      <xdr:row>7</xdr:row>
      <xdr:rowOff>273050</xdr:rowOff>
    </xdr:to>
    <xdr:pic>
      <xdr:nvPicPr>
        <xdr:cNvPr id="3" name="Picture 2">
          <a:extLst>
            <a:ext uri="{FF2B5EF4-FFF2-40B4-BE49-F238E27FC236}">
              <a16:creationId xmlns:a16="http://schemas.microsoft.com/office/drawing/2014/main" id="{0B1ECEE8-0FDA-D5B0-4836-96C3759D841A}"/>
            </a:ext>
          </a:extLst>
        </xdr:cNvPr>
        <xdr:cNvPicPr>
          <a:picLocks noChangeAspect="1"/>
        </xdr:cNvPicPr>
      </xdr:nvPicPr>
      <xdr:blipFill rotWithShape="1">
        <a:blip xmlns:r="http://schemas.openxmlformats.org/officeDocument/2006/relationships" r:embed="rId3"/>
        <a:srcRect t="-1" r="29603" b="-3750"/>
        <a:stretch/>
      </xdr:blipFill>
      <xdr:spPr>
        <a:xfrm>
          <a:off x="1950357" y="1275442"/>
          <a:ext cx="6831693" cy="451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21</xdr:row>
      <xdr:rowOff>0</xdr:rowOff>
    </xdr:from>
    <xdr:to>
      <xdr:col>21</xdr:col>
      <xdr:colOff>0</xdr:colOff>
      <xdr:row>47</xdr:row>
      <xdr:rowOff>0</xdr:rowOff>
    </xdr:to>
    <xdr:graphicFrame macro="">
      <xdr:nvGraphicFramePr>
        <xdr:cNvPr id="2" name="Chart 1">
          <a:extLst>
            <a:ext uri="{FF2B5EF4-FFF2-40B4-BE49-F238E27FC236}">
              <a16:creationId xmlns:a16="http://schemas.microsoft.com/office/drawing/2014/main" id="{030C1589-F4E3-5D40-A2B9-BF2DBBFCD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xdr:row>
      <xdr:rowOff>0</xdr:rowOff>
    </xdr:from>
    <xdr:to>
      <xdr:col>5</xdr:col>
      <xdr:colOff>821944</xdr:colOff>
      <xdr:row>30</xdr:row>
      <xdr:rowOff>186436</xdr:rowOff>
    </xdr:to>
    <xdr:graphicFrame macro="">
      <xdr:nvGraphicFramePr>
        <xdr:cNvPr id="6" name="Chart 5">
          <a:extLst>
            <a:ext uri="{FF2B5EF4-FFF2-40B4-BE49-F238E27FC236}">
              <a16:creationId xmlns:a16="http://schemas.microsoft.com/office/drawing/2014/main" id="{F1AC20A3-22C4-5147-A17D-DD1CB26B8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32</xdr:row>
      <xdr:rowOff>0</xdr:rowOff>
    </xdr:from>
    <xdr:to>
      <xdr:col>5</xdr:col>
      <xdr:colOff>821944</xdr:colOff>
      <xdr:row>59</xdr:row>
      <xdr:rowOff>4572</xdr:rowOff>
    </xdr:to>
    <xdr:graphicFrame macro="">
      <xdr:nvGraphicFramePr>
        <xdr:cNvPr id="7" name="Chart 6">
          <a:extLst>
            <a:ext uri="{FF2B5EF4-FFF2-40B4-BE49-F238E27FC236}">
              <a16:creationId xmlns:a16="http://schemas.microsoft.com/office/drawing/2014/main" id="{34FE3ECA-C72E-4343-9F2C-7AB0AD2A5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xdr:row>
      <xdr:rowOff>0</xdr:rowOff>
    </xdr:from>
    <xdr:to>
      <xdr:col>10</xdr:col>
      <xdr:colOff>821944</xdr:colOff>
      <xdr:row>30</xdr:row>
      <xdr:rowOff>186436</xdr:rowOff>
    </xdr:to>
    <xdr:graphicFrame macro="">
      <xdr:nvGraphicFramePr>
        <xdr:cNvPr id="8" name="Chart 7">
          <a:extLst>
            <a:ext uri="{FF2B5EF4-FFF2-40B4-BE49-F238E27FC236}">
              <a16:creationId xmlns:a16="http://schemas.microsoft.com/office/drawing/2014/main" id="{13A947DA-7735-574C-AAD8-F760596F0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32</xdr:row>
      <xdr:rowOff>0</xdr:rowOff>
    </xdr:from>
    <xdr:to>
      <xdr:col>10</xdr:col>
      <xdr:colOff>821944</xdr:colOff>
      <xdr:row>59</xdr:row>
      <xdr:rowOff>4572</xdr:rowOff>
    </xdr:to>
    <xdr:graphicFrame macro="">
      <xdr:nvGraphicFramePr>
        <xdr:cNvPr id="9" name="Chart 8">
          <a:extLst>
            <a:ext uri="{FF2B5EF4-FFF2-40B4-BE49-F238E27FC236}">
              <a16:creationId xmlns:a16="http://schemas.microsoft.com/office/drawing/2014/main" id="{1B630AB1-F7F9-5F4C-BA1C-D61F56DA0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4</xdr:row>
      <xdr:rowOff>0</xdr:rowOff>
    </xdr:from>
    <xdr:to>
      <xdr:col>16</xdr:col>
      <xdr:colOff>0</xdr:colOff>
      <xdr:row>30</xdr:row>
      <xdr:rowOff>173736</xdr:rowOff>
    </xdr:to>
    <xdr:graphicFrame macro="">
      <xdr:nvGraphicFramePr>
        <xdr:cNvPr id="10" name="Chart 9">
          <a:extLst>
            <a:ext uri="{FF2B5EF4-FFF2-40B4-BE49-F238E27FC236}">
              <a16:creationId xmlns:a16="http://schemas.microsoft.com/office/drawing/2014/main" id="{DAD638B1-6262-DC48-A64E-4E6F34E14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32</xdr:row>
      <xdr:rowOff>0</xdr:rowOff>
    </xdr:from>
    <xdr:to>
      <xdr:col>15</xdr:col>
      <xdr:colOff>822452</xdr:colOff>
      <xdr:row>59</xdr:row>
      <xdr:rowOff>4572</xdr:rowOff>
    </xdr:to>
    <xdr:graphicFrame macro="">
      <xdr:nvGraphicFramePr>
        <xdr:cNvPr id="11" name="Chart 10">
          <a:extLst>
            <a:ext uri="{FF2B5EF4-FFF2-40B4-BE49-F238E27FC236}">
              <a16:creationId xmlns:a16="http://schemas.microsoft.com/office/drawing/2014/main" id="{F24C053D-9C0D-ED41-90B9-014C6029C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FB6A-8CA9-524B-9B81-130B92A1F196}">
  <dimension ref="A1:AS113"/>
  <sheetViews>
    <sheetView tabSelected="1" zoomScaleNormal="100" workbookViewId="0">
      <selection activeCell="P7" sqref="P7"/>
    </sheetView>
  </sheetViews>
  <sheetFormatPr baseColWidth="10" defaultColWidth="8.81640625" defaultRowHeight="14" x14ac:dyDescent="0.3"/>
  <cols>
    <col min="1" max="1" width="4.453125" style="2" customWidth="1"/>
    <col min="2" max="2" width="2.453125" style="2" customWidth="1"/>
    <col min="3" max="3" width="11.81640625" style="2" customWidth="1"/>
    <col min="4" max="14" width="11.81640625" style="3" customWidth="1"/>
    <col min="15" max="15" width="2.453125" style="3" customWidth="1"/>
    <col min="16" max="45" width="8.81640625" style="2"/>
    <col min="46" max="16384" width="8.81640625" style="3"/>
  </cols>
  <sheetData>
    <row r="1" spans="2:15" s="2" customFormat="1" x14ac:dyDescent="0.3"/>
    <row r="2" spans="2:15" s="2" customFormat="1" ht="4.5" customHeight="1" thickBot="1" x14ac:dyDescent="0.35"/>
    <row r="3" spans="2:15" s="2" customFormat="1" ht="14.5" hidden="1" thickBot="1" x14ac:dyDescent="0.35"/>
    <row r="4" spans="2:15" s="2" customFormat="1" ht="14.5" hidden="1" thickBot="1" x14ac:dyDescent="0.35"/>
    <row r="5" spans="2:15" s="2" customFormat="1" ht="14.5" hidden="1" thickBot="1" x14ac:dyDescent="0.35"/>
    <row r="6" spans="2:15" s="2" customFormat="1" ht="14.5" hidden="1" thickBot="1" x14ac:dyDescent="0.35"/>
    <row r="7" spans="2:15" s="2" customFormat="1" ht="96" customHeight="1" x14ac:dyDescent="0.3">
      <c r="B7" s="8"/>
      <c r="C7" s="9"/>
      <c r="D7" s="9"/>
      <c r="E7" s="9"/>
      <c r="F7" s="9"/>
      <c r="G7" s="9"/>
      <c r="H7" s="9"/>
      <c r="I7" s="9"/>
      <c r="J7" s="9"/>
      <c r="K7" s="9"/>
      <c r="L7" s="9"/>
      <c r="M7" s="9"/>
      <c r="N7" s="9"/>
      <c r="O7" s="10"/>
    </row>
    <row r="8" spans="2:15" s="2" customFormat="1" ht="32.25" customHeight="1" x14ac:dyDescent="0.3">
      <c r="B8" s="13"/>
      <c r="O8" s="14"/>
    </row>
    <row r="9" spans="2:15" x14ac:dyDescent="0.3">
      <c r="B9" s="172"/>
      <c r="C9" s="173"/>
      <c r="D9" s="93"/>
      <c r="E9" s="93"/>
      <c r="F9" s="93"/>
      <c r="G9" s="93"/>
      <c r="H9" s="93"/>
      <c r="I9" s="93"/>
      <c r="J9" s="93"/>
      <c r="K9" s="93"/>
      <c r="L9" s="93"/>
      <c r="M9" s="93"/>
      <c r="N9" s="93"/>
      <c r="O9" s="85"/>
    </row>
    <row r="10" spans="2:15" s="2" customFormat="1" x14ac:dyDescent="0.3">
      <c r="B10" s="87"/>
      <c r="C10" s="112"/>
      <c r="D10" s="113"/>
      <c r="E10" s="113"/>
      <c r="F10" s="113"/>
      <c r="G10" s="113"/>
      <c r="H10" s="113"/>
      <c r="I10" s="113"/>
      <c r="J10" s="113"/>
      <c r="K10" s="113"/>
      <c r="L10" s="113"/>
      <c r="M10" s="113"/>
      <c r="N10" s="113"/>
      <c r="O10" s="88"/>
    </row>
    <row r="11" spans="2:15" s="2" customFormat="1" x14ac:dyDescent="0.3">
      <c r="B11" s="87"/>
      <c r="C11" s="112"/>
      <c r="D11" s="113"/>
      <c r="E11" s="113"/>
      <c r="F11" s="113"/>
      <c r="G11" s="113"/>
      <c r="H11" s="113"/>
      <c r="I11" s="113"/>
      <c r="J11" s="113"/>
      <c r="K11" s="113"/>
      <c r="L11" s="113"/>
      <c r="M11" s="113"/>
      <c r="N11" s="113"/>
      <c r="O11" s="88"/>
    </row>
    <row r="12" spans="2:15" s="2" customFormat="1" x14ac:dyDescent="0.3">
      <c r="B12" s="87"/>
      <c r="C12" s="112"/>
      <c r="D12" s="113"/>
      <c r="E12" s="113"/>
      <c r="F12" s="113"/>
      <c r="G12" s="113"/>
      <c r="H12" s="113"/>
      <c r="I12" s="113"/>
      <c r="J12" s="113"/>
      <c r="K12" s="113"/>
      <c r="L12" s="113"/>
      <c r="M12" s="113"/>
      <c r="N12" s="113"/>
      <c r="O12" s="88"/>
    </row>
    <row r="13" spans="2:15" s="2" customFormat="1" x14ac:dyDescent="0.3">
      <c r="B13" s="87"/>
      <c r="C13" s="112"/>
      <c r="D13" s="113"/>
      <c r="E13" s="113"/>
      <c r="F13" s="113"/>
      <c r="G13" s="113"/>
      <c r="H13" s="113"/>
      <c r="I13" s="113"/>
      <c r="J13" s="113"/>
      <c r="K13" s="113"/>
      <c r="L13" s="113"/>
      <c r="M13" s="113"/>
      <c r="N13" s="113"/>
      <c r="O13" s="88"/>
    </row>
    <row r="14" spans="2:15" s="2" customFormat="1" x14ac:dyDescent="0.3">
      <c r="B14" s="87"/>
      <c r="C14" s="112"/>
      <c r="D14" s="113"/>
      <c r="E14" s="113"/>
      <c r="F14" s="113"/>
      <c r="G14" s="113"/>
      <c r="H14" s="113"/>
      <c r="I14" s="113"/>
      <c r="J14" s="113"/>
      <c r="K14" s="113"/>
      <c r="L14" s="113"/>
      <c r="M14" s="113"/>
      <c r="N14" s="113"/>
      <c r="O14" s="88"/>
    </row>
    <row r="15" spans="2:15" s="2" customFormat="1" x14ac:dyDescent="0.3">
      <c r="B15" s="87"/>
      <c r="C15" s="112"/>
      <c r="D15" s="113"/>
      <c r="E15" s="113"/>
      <c r="F15" s="113"/>
      <c r="G15" s="113"/>
      <c r="H15" s="113"/>
      <c r="I15" s="113"/>
      <c r="J15" s="113"/>
      <c r="K15" s="113"/>
      <c r="L15" s="113"/>
      <c r="M15" s="113"/>
      <c r="N15" s="113"/>
      <c r="O15" s="88"/>
    </row>
    <row r="16" spans="2:15" s="2" customFormat="1" x14ac:dyDescent="0.3">
      <c r="B16" s="87"/>
      <c r="C16" s="112"/>
      <c r="D16" s="113"/>
      <c r="E16" s="113"/>
      <c r="F16" s="113"/>
      <c r="G16" s="113"/>
      <c r="H16" s="113"/>
      <c r="I16" s="113"/>
      <c r="J16" s="113"/>
      <c r="K16" s="113"/>
      <c r="L16" s="113"/>
      <c r="M16" s="113"/>
      <c r="N16" s="113"/>
      <c r="O16" s="88"/>
    </row>
    <row r="17" spans="2:15" s="2" customFormat="1" x14ac:dyDescent="0.3">
      <c r="B17" s="87"/>
      <c r="C17" s="112"/>
      <c r="D17" s="113"/>
      <c r="E17" s="113"/>
      <c r="F17" s="113"/>
      <c r="G17" s="113"/>
      <c r="H17" s="113"/>
      <c r="I17" s="113"/>
      <c r="J17" s="113"/>
      <c r="K17" s="113"/>
      <c r="L17" s="113"/>
      <c r="M17" s="113"/>
      <c r="N17" s="113"/>
      <c r="O17" s="88"/>
    </row>
    <row r="18" spans="2:15" s="2" customFormat="1" x14ac:dyDescent="0.3">
      <c r="B18" s="87"/>
      <c r="C18" s="112"/>
      <c r="D18" s="113"/>
      <c r="E18" s="113"/>
      <c r="F18" s="113"/>
      <c r="G18" s="113"/>
      <c r="H18" s="113"/>
      <c r="I18" s="113"/>
      <c r="J18" s="113"/>
      <c r="K18" s="113"/>
      <c r="L18" s="113"/>
      <c r="M18" s="113"/>
      <c r="N18" s="113"/>
      <c r="O18" s="88"/>
    </row>
    <row r="19" spans="2:15" s="2" customFormat="1" x14ac:dyDescent="0.3">
      <c r="B19" s="87"/>
      <c r="C19" s="112"/>
      <c r="D19" s="113"/>
      <c r="E19" s="113"/>
      <c r="F19" s="113"/>
      <c r="G19" s="113"/>
      <c r="H19" s="113"/>
      <c r="I19" s="113"/>
      <c r="J19" s="113"/>
      <c r="K19" s="113"/>
      <c r="L19" s="113"/>
      <c r="M19" s="113"/>
      <c r="N19" s="113"/>
      <c r="O19" s="88"/>
    </row>
    <row r="20" spans="2:15" s="2" customFormat="1" x14ac:dyDescent="0.3">
      <c r="B20" s="87"/>
      <c r="C20" s="112"/>
      <c r="D20" s="113"/>
      <c r="E20" s="113"/>
      <c r="F20" s="113"/>
      <c r="G20" s="113"/>
      <c r="H20" s="113"/>
      <c r="I20" s="113"/>
      <c r="J20" s="113"/>
      <c r="K20" s="113"/>
      <c r="L20" s="113"/>
      <c r="M20" s="113"/>
      <c r="N20" s="113"/>
      <c r="O20" s="88"/>
    </row>
    <row r="21" spans="2:15" s="2" customFormat="1" x14ac:dyDescent="0.3">
      <c r="B21" s="87"/>
      <c r="C21" s="112"/>
      <c r="D21" s="113"/>
      <c r="E21" s="113"/>
      <c r="F21" s="113"/>
      <c r="G21" s="113"/>
      <c r="H21" s="113"/>
      <c r="I21" s="113"/>
      <c r="J21" s="113"/>
      <c r="K21" s="113"/>
      <c r="L21" s="113"/>
      <c r="M21" s="113"/>
      <c r="N21" s="113"/>
      <c r="O21" s="88"/>
    </row>
    <row r="22" spans="2:15" s="2" customFormat="1" x14ac:dyDescent="0.3">
      <c r="B22" s="87"/>
      <c r="C22" s="112"/>
      <c r="D22" s="113"/>
      <c r="E22" s="113"/>
      <c r="F22" s="113"/>
      <c r="G22" s="113"/>
      <c r="H22" s="113"/>
      <c r="I22" s="113"/>
      <c r="J22" s="113"/>
      <c r="K22" s="113"/>
      <c r="L22" s="113"/>
      <c r="M22" s="113"/>
      <c r="N22" s="113"/>
      <c r="O22" s="88"/>
    </row>
    <row r="23" spans="2:15" s="2" customFormat="1" ht="15" customHeight="1" x14ac:dyDescent="0.3">
      <c r="B23" s="87"/>
      <c r="C23" s="174" t="s">
        <v>93</v>
      </c>
      <c r="D23" s="174"/>
      <c r="E23" s="174"/>
      <c r="F23" s="174"/>
      <c r="G23" s="174"/>
      <c r="H23" s="174"/>
      <c r="I23" s="174"/>
      <c r="J23" s="174"/>
      <c r="K23" s="174"/>
      <c r="L23" s="174"/>
      <c r="M23" s="174"/>
      <c r="N23" s="174"/>
      <c r="O23" s="88"/>
    </row>
    <row r="24" spans="2:15" s="2" customFormat="1" ht="15" customHeight="1" x14ac:dyDescent="0.3">
      <c r="B24" s="87"/>
      <c r="C24" s="174"/>
      <c r="D24" s="174"/>
      <c r="E24" s="174"/>
      <c r="F24" s="174"/>
      <c r="G24" s="174"/>
      <c r="H24" s="174"/>
      <c r="I24" s="174"/>
      <c r="J24" s="174"/>
      <c r="K24" s="174"/>
      <c r="L24" s="174"/>
      <c r="M24" s="174"/>
      <c r="N24" s="174"/>
      <c r="O24" s="88"/>
    </row>
    <row r="25" spans="2:15" s="2" customFormat="1" ht="15" customHeight="1" x14ac:dyDescent="0.3">
      <c r="B25" s="87"/>
      <c r="C25" s="174"/>
      <c r="D25" s="174"/>
      <c r="E25" s="174"/>
      <c r="F25" s="174"/>
      <c r="G25" s="174"/>
      <c r="H25" s="174"/>
      <c r="I25" s="174"/>
      <c r="J25" s="174"/>
      <c r="K25" s="174"/>
      <c r="L25" s="174"/>
      <c r="M25" s="174"/>
      <c r="N25" s="174"/>
      <c r="O25" s="88"/>
    </row>
    <row r="26" spans="2:15" s="2" customFormat="1" ht="15" customHeight="1" x14ac:dyDescent="0.3">
      <c r="B26" s="87"/>
      <c r="C26" s="174"/>
      <c r="D26" s="174"/>
      <c r="E26" s="174"/>
      <c r="F26" s="174"/>
      <c r="G26" s="174"/>
      <c r="H26" s="174"/>
      <c r="I26" s="174"/>
      <c r="J26" s="174"/>
      <c r="K26" s="174"/>
      <c r="L26" s="174"/>
      <c r="M26" s="174"/>
      <c r="N26" s="174"/>
      <c r="O26" s="88"/>
    </row>
    <row r="27" spans="2:15" ht="15.5" x14ac:dyDescent="0.35">
      <c r="B27" s="13"/>
      <c r="C27" s="175" t="s">
        <v>42</v>
      </c>
      <c r="D27" s="175"/>
      <c r="E27" s="175"/>
      <c r="F27" s="175"/>
      <c r="G27" s="175"/>
      <c r="H27" s="175"/>
      <c r="I27" s="175"/>
      <c r="J27" s="175"/>
      <c r="K27" s="175"/>
      <c r="L27" s="175"/>
      <c r="M27" s="175"/>
      <c r="N27" s="175"/>
      <c r="O27" s="14"/>
    </row>
    <row r="28" spans="2:15" ht="15.5" x14ac:dyDescent="0.35">
      <c r="B28" s="13"/>
      <c r="C28" s="176"/>
      <c r="D28" s="176"/>
      <c r="E28" s="176"/>
      <c r="F28" s="176"/>
      <c r="G28" s="176"/>
      <c r="H28" s="176"/>
      <c r="I28" s="176"/>
      <c r="J28" s="176"/>
      <c r="K28" s="176"/>
      <c r="L28" s="176"/>
      <c r="M28" s="176"/>
      <c r="N28" s="176"/>
      <c r="O28" s="14"/>
    </row>
    <row r="29" spans="2:15" ht="15.5" x14ac:dyDescent="0.35">
      <c r="B29" s="13"/>
      <c r="C29" s="114"/>
      <c r="D29" s="92">
        <v>6.78</v>
      </c>
      <c r="E29" s="177" t="s">
        <v>103</v>
      </c>
      <c r="F29" s="176"/>
      <c r="G29" s="176"/>
      <c r="H29" s="176"/>
      <c r="I29" s="176"/>
      <c r="J29" s="176"/>
      <c r="K29" s="176"/>
      <c r="L29" s="176"/>
      <c r="M29" s="176"/>
      <c r="N29" s="176"/>
      <c r="O29" s="14"/>
    </row>
    <row r="30" spans="2:15" ht="15.5" x14ac:dyDescent="0.35">
      <c r="B30" s="13"/>
      <c r="C30" s="176"/>
      <c r="D30" s="176"/>
      <c r="E30" s="176"/>
      <c r="F30" s="176"/>
      <c r="G30" s="176"/>
      <c r="H30" s="176"/>
      <c r="I30" s="176"/>
      <c r="J30" s="176"/>
      <c r="K30" s="176"/>
      <c r="L30" s="176"/>
      <c r="M30" s="176"/>
      <c r="N30" s="176"/>
      <c r="O30" s="14"/>
    </row>
    <row r="31" spans="2:15" ht="15" customHeight="1" x14ac:dyDescent="0.3">
      <c r="B31" s="13"/>
      <c r="C31" s="170" t="s">
        <v>181</v>
      </c>
      <c r="D31" s="171"/>
      <c r="E31" s="171"/>
      <c r="F31" s="171"/>
      <c r="G31" s="171"/>
      <c r="H31" s="171"/>
      <c r="I31" s="171"/>
      <c r="J31" s="171"/>
      <c r="K31" s="171"/>
      <c r="L31" s="171"/>
      <c r="M31" s="171"/>
      <c r="N31" s="171"/>
      <c r="O31" s="14"/>
    </row>
    <row r="32" spans="2:15" ht="15" customHeight="1" x14ac:dyDescent="0.3">
      <c r="B32" s="13"/>
      <c r="C32" s="171"/>
      <c r="D32" s="171"/>
      <c r="E32" s="171"/>
      <c r="F32" s="171"/>
      <c r="G32" s="171"/>
      <c r="H32" s="171"/>
      <c r="I32" s="171"/>
      <c r="J32" s="171"/>
      <c r="K32" s="171"/>
      <c r="L32" s="171"/>
      <c r="M32" s="171"/>
      <c r="N32" s="171"/>
      <c r="O32" s="14"/>
    </row>
    <row r="33" spans="2:15" ht="15" customHeight="1" x14ac:dyDescent="0.3">
      <c r="B33" s="13"/>
      <c r="C33" s="171"/>
      <c r="D33" s="171"/>
      <c r="E33" s="171"/>
      <c r="F33" s="171"/>
      <c r="G33" s="171"/>
      <c r="H33" s="171"/>
      <c r="I33" s="171"/>
      <c r="J33" s="171"/>
      <c r="K33" s="171"/>
      <c r="L33" s="171"/>
      <c r="M33" s="171"/>
      <c r="N33" s="171"/>
      <c r="O33" s="14"/>
    </row>
    <row r="34" spans="2:15" ht="15" customHeight="1" x14ac:dyDescent="0.3">
      <c r="B34" s="13"/>
      <c r="C34" s="171"/>
      <c r="D34" s="171"/>
      <c r="E34" s="171"/>
      <c r="F34" s="171"/>
      <c r="G34" s="171"/>
      <c r="H34" s="171"/>
      <c r="I34" s="171"/>
      <c r="J34" s="171"/>
      <c r="K34" s="171"/>
      <c r="L34" s="171"/>
      <c r="M34" s="171"/>
      <c r="N34" s="171"/>
      <c r="O34" s="14"/>
    </row>
    <row r="35" spans="2:15" ht="15" customHeight="1" x14ac:dyDescent="0.3">
      <c r="B35" s="13"/>
      <c r="C35" s="171"/>
      <c r="D35" s="171"/>
      <c r="E35" s="171"/>
      <c r="F35" s="171"/>
      <c r="G35" s="171"/>
      <c r="H35" s="171"/>
      <c r="I35" s="171"/>
      <c r="J35" s="171"/>
      <c r="K35" s="171"/>
      <c r="L35" s="171"/>
      <c r="M35" s="171"/>
      <c r="N35" s="171"/>
      <c r="O35" s="14"/>
    </row>
    <row r="36" spans="2:15" ht="15" customHeight="1" x14ac:dyDescent="0.3">
      <c r="B36" s="13"/>
      <c r="C36" s="171"/>
      <c r="D36" s="171"/>
      <c r="E36" s="171"/>
      <c r="F36" s="171"/>
      <c r="G36" s="171"/>
      <c r="H36" s="171"/>
      <c r="I36" s="171"/>
      <c r="J36" s="171"/>
      <c r="K36" s="171"/>
      <c r="L36" s="171"/>
      <c r="M36" s="171"/>
      <c r="N36" s="171"/>
      <c r="O36" s="14"/>
    </row>
    <row r="37" spans="2:15" ht="15" customHeight="1" x14ac:dyDescent="0.3">
      <c r="B37" s="13"/>
      <c r="C37" s="171"/>
      <c r="D37" s="171"/>
      <c r="E37" s="171"/>
      <c r="F37" s="171"/>
      <c r="G37" s="171"/>
      <c r="H37" s="171"/>
      <c r="I37" s="171"/>
      <c r="J37" s="171"/>
      <c r="K37" s="171"/>
      <c r="L37" s="171"/>
      <c r="M37" s="171"/>
      <c r="N37" s="171"/>
      <c r="O37" s="14"/>
    </row>
    <row r="38" spans="2:15" ht="15" customHeight="1" x14ac:dyDescent="0.3">
      <c r="B38" s="13"/>
      <c r="C38" s="171"/>
      <c r="D38" s="171"/>
      <c r="E38" s="171"/>
      <c r="F38" s="171"/>
      <c r="G38" s="171"/>
      <c r="H38" s="171"/>
      <c r="I38" s="171"/>
      <c r="J38" s="171"/>
      <c r="K38" s="171"/>
      <c r="L38" s="171"/>
      <c r="M38" s="171"/>
      <c r="N38" s="171"/>
      <c r="O38" s="14"/>
    </row>
    <row r="39" spans="2:15" ht="15" customHeight="1" x14ac:dyDescent="0.3">
      <c r="B39" s="13"/>
      <c r="C39" s="171"/>
      <c r="D39" s="171"/>
      <c r="E39" s="171"/>
      <c r="F39" s="171"/>
      <c r="G39" s="171"/>
      <c r="H39" s="171"/>
      <c r="I39" s="171"/>
      <c r="J39" s="171"/>
      <c r="K39" s="171"/>
      <c r="L39" s="171"/>
      <c r="M39" s="171"/>
      <c r="N39" s="171"/>
      <c r="O39" s="14"/>
    </row>
    <row r="40" spans="2:15" ht="15" customHeight="1" x14ac:dyDescent="0.3">
      <c r="B40" s="13"/>
      <c r="C40" s="171"/>
      <c r="D40" s="171"/>
      <c r="E40" s="171"/>
      <c r="F40" s="171"/>
      <c r="G40" s="171"/>
      <c r="H40" s="171"/>
      <c r="I40" s="171"/>
      <c r="J40" s="171"/>
      <c r="K40" s="171"/>
      <c r="L40" s="171"/>
      <c r="M40" s="171"/>
      <c r="N40" s="171"/>
      <c r="O40" s="14"/>
    </row>
    <row r="41" spans="2:15" ht="15" customHeight="1" x14ac:dyDescent="0.3">
      <c r="B41" s="13"/>
      <c r="C41" s="171"/>
      <c r="D41" s="171"/>
      <c r="E41" s="171"/>
      <c r="F41" s="171"/>
      <c r="G41" s="171"/>
      <c r="H41" s="171"/>
      <c r="I41" s="171"/>
      <c r="J41" s="171"/>
      <c r="K41" s="171"/>
      <c r="L41" s="171"/>
      <c r="M41" s="171"/>
      <c r="N41" s="171"/>
      <c r="O41" s="78"/>
    </row>
    <row r="42" spans="2:15" ht="15" customHeight="1" x14ac:dyDescent="0.3">
      <c r="B42" s="13"/>
      <c r="C42" s="171"/>
      <c r="D42" s="171"/>
      <c r="E42" s="171"/>
      <c r="F42" s="171"/>
      <c r="G42" s="171"/>
      <c r="H42" s="171"/>
      <c r="I42" s="171"/>
      <c r="J42" s="171"/>
      <c r="K42" s="171"/>
      <c r="L42" s="171"/>
      <c r="M42" s="171"/>
      <c r="N42" s="171"/>
      <c r="O42" s="78"/>
    </row>
    <row r="43" spans="2:15" ht="15" customHeight="1" x14ac:dyDescent="0.3">
      <c r="B43" s="13"/>
      <c r="C43" s="171"/>
      <c r="D43" s="171"/>
      <c r="E43" s="171"/>
      <c r="F43" s="171"/>
      <c r="G43" s="171"/>
      <c r="H43" s="171"/>
      <c r="I43" s="171"/>
      <c r="J43" s="171"/>
      <c r="K43" s="171"/>
      <c r="L43" s="171"/>
      <c r="M43" s="171"/>
      <c r="N43" s="171"/>
      <c r="O43" s="78"/>
    </row>
    <row r="44" spans="2:15" ht="15" customHeight="1" x14ac:dyDescent="0.3">
      <c r="B44" s="13"/>
      <c r="C44" s="171"/>
      <c r="D44" s="171"/>
      <c r="E44" s="171"/>
      <c r="F44" s="171"/>
      <c r="G44" s="171"/>
      <c r="H44" s="171"/>
      <c r="I44" s="171"/>
      <c r="J44" s="171"/>
      <c r="K44" s="171"/>
      <c r="L44" s="171"/>
      <c r="M44" s="171"/>
      <c r="N44" s="171"/>
      <c r="O44" s="78"/>
    </row>
    <row r="45" spans="2:15" ht="15" customHeight="1" x14ac:dyDescent="0.3">
      <c r="B45" s="13"/>
      <c r="C45" s="171"/>
      <c r="D45" s="171"/>
      <c r="E45" s="171"/>
      <c r="F45" s="171"/>
      <c r="G45" s="171"/>
      <c r="H45" s="171"/>
      <c r="I45" s="171"/>
      <c r="J45" s="171"/>
      <c r="K45" s="171"/>
      <c r="L45" s="171"/>
      <c r="M45" s="171"/>
      <c r="N45" s="171"/>
      <c r="O45" s="78"/>
    </row>
    <row r="46" spans="2:15" ht="15" customHeight="1" x14ac:dyDescent="0.3">
      <c r="B46" s="13"/>
      <c r="C46" s="171"/>
      <c r="D46" s="171"/>
      <c r="E46" s="171"/>
      <c r="F46" s="171"/>
      <c r="G46" s="171"/>
      <c r="H46" s="171"/>
      <c r="I46" s="171"/>
      <c r="J46" s="171"/>
      <c r="K46" s="171"/>
      <c r="L46" s="171"/>
      <c r="M46" s="171"/>
      <c r="N46" s="171"/>
      <c r="O46" s="78"/>
    </row>
    <row r="47" spans="2:15" ht="15" customHeight="1" x14ac:dyDescent="0.3">
      <c r="B47" s="13"/>
      <c r="C47" s="171"/>
      <c r="D47" s="171"/>
      <c r="E47" s="171"/>
      <c r="F47" s="171"/>
      <c r="G47" s="171"/>
      <c r="H47" s="171"/>
      <c r="I47" s="171"/>
      <c r="J47" s="171"/>
      <c r="K47" s="171"/>
      <c r="L47" s="171"/>
      <c r="M47" s="171"/>
      <c r="N47" s="171"/>
      <c r="O47" s="14"/>
    </row>
    <row r="48" spans="2:15" ht="15" customHeight="1" x14ac:dyDescent="0.3">
      <c r="B48" s="13"/>
      <c r="C48" s="171"/>
      <c r="D48" s="171"/>
      <c r="E48" s="171"/>
      <c r="F48" s="171"/>
      <c r="G48" s="171"/>
      <c r="H48" s="171"/>
      <c r="I48" s="171"/>
      <c r="J48" s="171"/>
      <c r="K48" s="171"/>
      <c r="L48" s="171"/>
      <c r="M48" s="171"/>
      <c r="N48" s="171"/>
      <c r="O48" s="14"/>
    </row>
    <row r="49" spans="2:15" ht="15" customHeight="1" x14ac:dyDescent="0.3">
      <c r="B49" s="13"/>
      <c r="C49" s="171"/>
      <c r="D49" s="171"/>
      <c r="E49" s="171"/>
      <c r="F49" s="171"/>
      <c r="G49" s="171"/>
      <c r="H49" s="171"/>
      <c r="I49" s="171"/>
      <c r="J49" s="171"/>
      <c r="K49" s="171"/>
      <c r="L49" s="171"/>
      <c r="M49" s="171"/>
      <c r="N49" s="171"/>
      <c r="O49" s="14"/>
    </row>
    <row r="50" spans="2:15" ht="15" customHeight="1" x14ac:dyDescent="0.3">
      <c r="B50" s="13"/>
      <c r="C50" s="171"/>
      <c r="D50" s="171"/>
      <c r="E50" s="171"/>
      <c r="F50" s="171"/>
      <c r="G50" s="171"/>
      <c r="H50" s="171"/>
      <c r="I50" s="171"/>
      <c r="J50" s="171"/>
      <c r="K50" s="171"/>
      <c r="L50" s="171"/>
      <c r="M50" s="171"/>
      <c r="N50" s="171"/>
      <c r="O50" s="14"/>
    </row>
    <row r="51" spans="2:15" ht="15" customHeight="1" x14ac:dyDescent="0.3">
      <c r="B51" s="13"/>
      <c r="C51" s="171"/>
      <c r="D51" s="171"/>
      <c r="E51" s="171"/>
      <c r="F51" s="171"/>
      <c r="G51" s="171"/>
      <c r="H51" s="171"/>
      <c r="I51" s="171"/>
      <c r="J51" s="171"/>
      <c r="K51" s="171"/>
      <c r="L51" s="171"/>
      <c r="M51" s="171"/>
      <c r="N51" s="171"/>
      <c r="O51" s="14"/>
    </row>
    <row r="52" spans="2:15" ht="15" customHeight="1" x14ac:dyDescent="0.3">
      <c r="B52" s="13"/>
      <c r="C52" s="171"/>
      <c r="D52" s="171"/>
      <c r="E52" s="171"/>
      <c r="F52" s="171"/>
      <c r="G52" s="171"/>
      <c r="H52" s="171"/>
      <c r="I52" s="171"/>
      <c r="J52" s="171"/>
      <c r="K52" s="171"/>
      <c r="L52" s="171"/>
      <c r="M52" s="171"/>
      <c r="N52" s="171"/>
      <c r="O52" s="14"/>
    </row>
    <row r="53" spans="2:15" ht="15" customHeight="1" x14ac:dyDescent="0.3">
      <c r="B53" s="13"/>
      <c r="C53" s="171"/>
      <c r="D53" s="171"/>
      <c r="E53" s="171"/>
      <c r="F53" s="171"/>
      <c r="G53" s="171"/>
      <c r="H53" s="171"/>
      <c r="I53" s="171"/>
      <c r="J53" s="171"/>
      <c r="K53" s="171"/>
      <c r="L53" s="171"/>
      <c r="M53" s="171"/>
      <c r="N53" s="171"/>
      <c r="O53" s="14"/>
    </row>
    <row r="54" spans="2:15" ht="15" customHeight="1" x14ac:dyDescent="0.3">
      <c r="B54" s="13"/>
      <c r="C54" s="171"/>
      <c r="D54" s="171"/>
      <c r="E54" s="171"/>
      <c r="F54" s="171"/>
      <c r="G54" s="171"/>
      <c r="H54" s="171"/>
      <c r="I54" s="171"/>
      <c r="J54" s="171"/>
      <c r="K54" s="171"/>
      <c r="L54" s="171"/>
      <c r="M54" s="171"/>
      <c r="N54" s="171"/>
      <c r="O54" s="14"/>
    </row>
    <row r="55" spans="2:15" ht="15" customHeight="1" x14ac:dyDescent="0.3">
      <c r="B55" s="13"/>
      <c r="C55" s="171"/>
      <c r="D55" s="171"/>
      <c r="E55" s="171"/>
      <c r="F55" s="171"/>
      <c r="G55" s="171"/>
      <c r="H55" s="171"/>
      <c r="I55" s="171"/>
      <c r="J55" s="171"/>
      <c r="K55" s="171"/>
      <c r="L55" s="171"/>
      <c r="M55" s="171"/>
      <c r="N55" s="171"/>
      <c r="O55" s="14"/>
    </row>
    <row r="56" spans="2:15" ht="15" customHeight="1" x14ac:dyDescent="0.3">
      <c r="B56" s="13"/>
      <c r="C56" s="171"/>
      <c r="D56" s="171"/>
      <c r="E56" s="171"/>
      <c r="F56" s="171"/>
      <c r="G56" s="171"/>
      <c r="H56" s="171"/>
      <c r="I56" s="171"/>
      <c r="J56" s="171"/>
      <c r="K56" s="171"/>
      <c r="L56" s="171"/>
      <c r="M56" s="171"/>
      <c r="N56" s="171"/>
      <c r="O56" s="14"/>
    </row>
    <row r="57" spans="2:15" ht="15" customHeight="1" x14ac:dyDescent="0.3">
      <c r="B57" s="13"/>
      <c r="C57" s="171"/>
      <c r="D57" s="171"/>
      <c r="E57" s="171"/>
      <c r="F57" s="171"/>
      <c r="G57" s="171"/>
      <c r="H57" s="171"/>
      <c r="I57" s="171"/>
      <c r="J57" s="171"/>
      <c r="K57" s="171"/>
      <c r="L57" s="171"/>
      <c r="M57" s="171"/>
      <c r="N57" s="171"/>
      <c r="O57" s="14"/>
    </row>
    <row r="58" spans="2:15" ht="15" customHeight="1" x14ac:dyDescent="0.3">
      <c r="B58" s="13"/>
      <c r="C58" s="171"/>
      <c r="D58" s="171"/>
      <c r="E58" s="171"/>
      <c r="F58" s="171"/>
      <c r="G58" s="171"/>
      <c r="H58" s="171"/>
      <c r="I58" s="171"/>
      <c r="J58" s="171"/>
      <c r="K58" s="171"/>
      <c r="L58" s="171"/>
      <c r="M58" s="171"/>
      <c r="N58" s="171"/>
      <c r="O58" s="14"/>
    </row>
    <row r="59" spans="2:15" s="2" customFormat="1" ht="15" customHeight="1" x14ac:dyDescent="0.3">
      <c r="B59" s="13"/>
      <c r="C59" s="171"/>
      <c r="D59" s="171"/>
      <c r="E59" s="171"/>
      <c r="F59" s="171"/>
      <c r="G59" s="171"/>
      <c r="H59" s="171"/>
      <c r="I59" s="171"/>
      <c r="J59" s="171"/>
      <c r="K59" s="171"/>
      <c r="L59" s="171"/>
      <c r="M59" s="171"/>
      <c r="N59" s="171"/>
      <c r="O59" s="14"/>
    </row>
    <row r="60" spans="2:15" s="2" customFormat="1" ht="16" customHeight="1" thickBot="1" x14ac:dyDescent="0.35">
      <c r="B60" s="25"/>
      <c r="C60" s="1"/>
      <c r="D60" s="1"/>
      <c r="E60" s="1"/>
      <c r="F60" s="1"/>
      <c r="G60" s="1"/>
      <c r="H60" s="1"/>
      <c r="I60" s="1"/>
      <c r="J60" s="1"/>
      <c r="K60" s="1"/>
      <c r="L60" s="1"/>
      <c r="M60" s="1"/>
      <c r="N60" s="1"/>
      <c r="O60" s="26"/>
    </row>
    <row r="61" spans="2:15" s="2" customFormat="1" ht="15" customHeight="1" x14ac:dyDescent="0.3"/>
    <row r="62" spans="2:15" s="2" customFormat="1" x14ac:dyDescent="0.3"/>
    <row r="63" spans="2:15" s="2" customFormat="1" x14ac:dyDescent="0.3"/>
    <row r="64" spans="2:15"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sheetData>
  <sheetProtection sheet="1" objects="1" scenarios="1"/>
  <mergeCells count="7">
    <mergeCell ref="C31:N59"/>
    <mergeCell ref="B9:C9"/>
    <mergeCell ref="C23:N26"/>
    <mergeCell ref="C27:N27"/>
    <mergeCell ref="C28:N28"/>
    <mergeCell ref="E29:N29"/>
    <mergeCell ref="C30:N3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6630-9139-4717-8D5A-5C7ED2FB2CBA}">
  <sheetPr codeName="Sheet3"/>
  <dimension ref="A1:AZ75"/>
  <sheetViews>
    <sheetView zoomScaleNormal="100" workbookViewId="0">
      <selection activeCell="C3" sqref="C3:F3"/>
    </sheetView>
  </sheetViews>
  <sheetFormatPr baseColWidth="10" defaultColWidth="8.81640625" defaultRowHeight="14" x14ac:dyDescent="0.3"/>
  <cols>
    <col min="1" max="1" width="8.81640625" style="2"/>
    <col min="2" max="2" width="2.453125" style="2" customWidth="1"/>
    <col min="3" max="3" width="42.36328125" style="3" bestFit="1" customWidth="1"/>
    <col min="4" max="5" width="13.81640625" style="3" customWidth="1"/>
    <col min="6" max="6" width="16" style="3" bestFit="1" customWidth="1"/>
    <col min="7" max="7" width="2.453125" style="2" customWidth="1"/>
    <col min="8" max="8" width="2.6328125" style="2" customWidth="1"/>
    <col min="9" max="9" width="2.453125" style="2" customWidth="1"/>
    <col min="10" max="10" width="8.81640625" style="2"/>
    <col min="11" max="11" width="11.6328125" style="2" bestFit="1" customWidth="1"/>
    <col min="12" max="12" width="10.1796875" style="2" bestFit="1" customWidth="1"/>
    <col min="13" max="13" width="10.453125" style="2" bestFit="1" customWidth="1"/>
    <col min="14" max="16" width="8.81640625" style="2"/>
    <col min="17" max="17" width="2.453125" style="2" customWidth="1"/>
    <col min="18" max="18" width="19.453125" style="2" bestFit="1" customWidth="1"/>
    <col min="19" max="21" width="8.81640625" style="2"/>
    <col min="22" max="22" width="2.453125" style="2" customWidth="1"/>
    <col min="23" max="52" width="8.81640625" style="2"/>
    <col min="53" max="16384" width="8.81640625" style="3"/>
  </cols>
  <sheetData>
    <row r="1" spans="2:22" s="2" customFormat="1" ht="14.5" thickBot="1" x14ac:dyDescent="0.35"/>
    <row r="2" spans="2:22" s="2" customFormat="1" ht="14.5" thickBot="1" x14ac:dyDescent="0.35">
      <c r="B2" s="4"/>
      <c r="C2" s="5"/>
      <c r="D2" s="5"/>
      <c r="E2" s="5"/>
      <c r="F2" s="5"/>
      <c r="G2" s="7"/>
      <c r="I2" s="4"/>
      <c r="J2" s="5"/>
      <c r="K2" s="5"/>
      <c r="L2" s="5"/>
      <c r="M2" s="5"/>
      <c r="N2" s="5"/>
      <c r="O2" s="5"/>
      <c r="P2" s="5"/>
      <c r="Q2" s="5"/>
      <c r="R2" s="5"/>
      <c r="S2" s="5"/>
      <c r="T2" s="5"/>
      <c r="U2" s="5"/>
      <c r="V2" s="7"/>
    </row>
    <row r="3" spans="2:22" s="2" customFormat="1" ht="25.5" thickBot="1" x14ac:dyDescent="0.55000000000000004">
      <c r="B3" s="11"/>
      <c r="C3" s="183" t="s">
        <v>26</v>
      </c>
      <c r="D3" s="184"/>
      <c r="E3" s="184"/>
      <c r="F3" s="185"/>
      <c r="G3" s="12"/>
      <c r="I3" s="11"/>
      <c r="J3" s="181" t="s">
        <v>21</v>
      </c>
      <c r="K3" s="181"/>
      <c r="L3" s="181"/>
      <c r="M3" s="181"/>
      <c r="N3" s="181"/>
      <c r="O3" s="181"/>
      <c r="P3" s="181"/>
      <c r="Q3" s="15"/>
      <c r="R3" s="181" t="s">
        <v>19</v>
      </c>
      <c r="S3" s="181"/>
      <c r="T3" s="181"/>
      <c r="U3" s="182"/>
      <c r="V3" s="12"/>
    </row>
    <row r="4" spans="2:22" s="2" customFormat="1" ht="15" customHeight="1" x14ac:dyDescent="0.3">
      <c r="B4" s="11"/>
      <c r="C4" s="15"/>
      <c r="D4" s="15"/>
      <c r="E4" s="15"/>
      <c r="F4" s="15"/>
      <c r="G4" s="12"/>
      <c r="I4" s="11"/>
      <c r="J4" s="188" t="s">
        <v>22</v>
      </c>
      <c r="K4" s="186" t="s">
        <v>23</v>
      </c>
      <c r="L4" s="189" t="s">
        <v>3</v>
      </c>
      <c r="M4" s="190"/>
      <c r="N4" s="191" t="s">
        <v>115</v>
      </c>
      <c r="O4" s="191" t="s">
        <v>116</v>
      </c>
      <c r="P4" s="179" t="s">
        <v>117</v>
      </c>
      <c r="Q4" s="15"/>
      <c r="R4" s="178" t="s">
        <v>20</v>
      </c>
      <c r="S4" s="186" t="s">
        <v>118</v>
      </c>
      <c r="T4" s="192" t="s">
        <v>119</v>
      </c>
      <c r="U4" s="186" t="s">
        <v>120</v>
      </c>
      <c r="V4" s="12"/>
    </row>
    <row r="5" spans="2:22" ht="28" x14ac:dyDescent="0.3">
      <c r="B5" s="11"/>
      <c r="C5" s="17" t="s">
        <v>50</v>
      </c>
      <c r="D5" s="109" t="s">
        <v>90</v>
      </c>
      <c r="E5" s="110" t="s">
        <v>91</v>
      </c>
      <c r="F5" s="110" t="s">
        <v>96</v>
      </c>
      <c r="G5" s="12"/>
      <c r="I5" s="11"/>
      <c r="J5" s="188"/>
      <c r="K5" s="186"/>
      <c r="L5" s="79" t="s">
        <v>24</v>
      </c>
      <c r="M5" s="79" t="s">
        <v>25</v>
      </c>
      <c r="N5" s="191"/>
      <c r="O5" s="191"/>
      <c r="P5" s="180"/>
      <c r="Q5" s="15"/>
      <c r="R5" s="178"/>
      <c r="S5" s="186"/>
      <c r="T5" s="192"/>
      <c r="U5" s="186"/>
      <c r="V5" s="12"/>
    </row>
    <row r="6" spans="2:22" x14ac:dyDescent="0.3">
      <c r="B6" s="11"/>
      <c r="C6" s="31" t="s">
        <v>104</v>
      </c>
      <c r="D6" s="43">
        <v>80</v>
      </c>
      <c r="E6" s="43">
        <v>75</v>
      </c>
      <c r="F6" s="43">
        <v>67</v>
      </c>
      <c r="G6" s="12"/>
      <c r="I6" s="11"/>
      <c r="J6" s="187" t="s">
        <v>38</v>
      </c>
      <c r="K6" s="80" t="s">
        <v>87</v>
      </c>
      <c r="L6" s="80">
        <v>77</v>
      </c>
      <c r="M6" s="80">
        <v>85</v>
      </c>
      <c r="N6" s="80">
        <v>1</v>
      </c>
      <c r="O6" s="80">
        <v>0.21</v>
      </c>
      <c r="P6" s="80">
        <v>0.1</v>
      </c>
      <c r="Q6" s="15"/>
      <c r="R6" s="81" t="s">
        <v>7</v>
      </c>
      <c r="S6" s="80">
        <v>0.1</v>
      </c>
      <c r="T6" s="82">
        <v>0.05</v>
      </c>
      <c r="U6" s="80">
        <v>0.02</v>
      </c>
      <c r="V6" s="12"/>
    </row>
    <row r="7" spans="2:22" ht="16.5" x14ac:dyDescent="0.3">
      <c r="B7" s="11"/>
      <c r="C7" s="31" t="s">
        <v>180</v>
      </c>
      <c r="D7" s="19">
        <v>1</v>
      </c>
      <c r="E7" s="19">
        <v>1.5</v>
      </c>
      <c r="F7" s="19">
        <v>2</v>
      </c>
      <c r="G7" s="12"/>
      <c r="I7" s="11"/>
      <c r="J7" s="187"/>
      <c r="K7" s="83" t="s">
        <v>89</v>
      </c>
      <c r="L7" s="83">
        <v>73</v>
      </c>
      <c r="M7" s="83">
        <v>81</v>
      </c>
      <c r="N7" s="83">
        <v>1.5</v>
      </c>
      <c r="O7" s="83">
        <v>0.18</v>
      </c>
      <c r="P7" s="83">
        <v>4.2000000000000003E-2</v>
      </c>
      <c r="Q7" s="15"/>
      <c r="R7" s="81" t="s">
        <v>8</v>
      </c>
      <c r="S7" s="83">
        <v>0.12</v>
      </c>
      <c r="T7" s="84">
        <v>0.05</v>
      </c>
      <c r="U7" s="83">
        <v>0.04</v>
      </c>
      <c r="V7" s="12"/>
    </row>
    <row r="8" spans="2:22" x14ac:dyDescent="0.3">
      <c r="B8" s="11"/>
      <c r="C8" s="31" t="s">
        <v>105</v>
      </c>
      <c r="D8" s="19">
        <v>0.1</v>
      </c>
      <c r="E8" s="19">
        <v>0.05</v>
      </c>
      <c r="F8" s="19">
        <v>8.0000000000000002E-3</v>
      </c>
      <c r="G8" s="12"/>
      <c r="I8" s="11"/>
      <c r="J8" s="187"/>
      <c r="K8" s="80" t="s">
        <v>88</v>
      </c>
      <c r="L8" s="80">
        <v>61</v>
      </c>
      <c r="M8" s="80">
        <v>73</v>
      </c>
      <c r="N8" s="80">
        <v>2</v>
      </c>
      <c r="O8" s="80">
        <v>0.16</v>
      </c>
      <c r="P8" s="80">
        <v>1.2999999999999999E-2</v>
      </c>
      <c r="Q8" s="15"/>
      <c r="R8" s="81" t="s">
        <v>9</v>
      </c>
      <c r="S8" s="80">
        <v>0.18</v>
      </c>
      <c r="T8" s="82">
        <v>0.08</v>
      </c>
      <c r="U8" s="80">
        <v>0.13</v>
      </c>
      <c r="V8" s="12"/>
    </row>
    <row r="9" spans="2:22" x14ac:dyDescent="0.3">
      <c r="B9" s="11"/>
      <c r="C9" s="31" t="s">
        <v>106</v>
      </c>
      <c r="D9" s="19">
        <v>0.13</v>
      </c>
      <c r="E9" s="19">
        <v>0.18</v>
      </c>
      <c r="F9" s="19">
        <v>0.18</v>
      </c>
      <c r="G9" s="12"/>
      <c r="I9" s="11"/>
      <c r="J9" s="187" t="s">
        <v>39</v>
      </c>
      <c r="K9" s="83" t="s">
        <v>87</v>
      </c>
      <c r="L9" s="83">
        <v>70</v>
      </c>
      <c r="M9" s="83">
        <v>79</v>
      </c>
      <c r="N9" s="83">
        <v>2</v>
      </c>
      <c r="O9" s="83">
        <v>0.2</v>
      </c>
      <c r="P9" s="83">
        <v>7.1999999999999995E-2</v>
      </c>
      <c r="Q9" s="15"/>
      <c r="R9" s="81" t="s">
        <v>10</v>
      </c>
      <c r="S9" s="83">
        <v>0.27</v>
      </c>
      <c r="T9" s="84">
        <v>0.17</v>
      </c>
      <c r="U9" s="83">
        <v>0.2</v>
      </c>
      <c r="V9" s="12"/>
    </row>
    <row r="10" spans="2:22" ht="16" x14ac:dyDescent="0.4">
      <c r="B10" s="11"/>
      <c r="C10" s="31" t="s">
        <v>259</v>
      </c>
      <c r="D10" s="89">
        <v>0.8</v>
      </c>
      <c r="E10" s="89">
        <v>0.7</v>
      </c>
      <c r="F10" s="89">
        <v>0.6</v>
      </c>
      <c r="G10" s="12"/>
      <c r="I10" s="11"/>
      <c r="J10" s="187"/>
      <c r="K10" s="80" t="s">
        <v>89</v>
      </c>
      <c r="L10" s="80">
        <v>59</v>
      </c>
      <c r="M10" s="80">
        <v>70</v>
      </c>
      <c r="N10" s="80">
        <v>2.5</v>
      </c>
      <c r="O10" s="80">
        <v>0.17</v>
      </c>
      <c r="P10" s="80">
        <v>2.4E-2</v>
      </c>
      <c r="Q10" s="15"/>
      <c r="R10" s="81" t="s">
        <v>11</v>
      </c>
      <c r="S10" s="80">
        <v>0.28000000000000003</v>
      </c>
      <c r="T10" s="82">
        <v>0.14000000000000001</v>
      </c>
      <c r="U10" s="80">
        <v>0.3</v>
      </c>
      <c r="V10" s="12"/>
    </row>
    <row r="11" spans="2:22" x14ac:dyDescent="0.3">
      <c r="B11" s="11"/>
      <c r="C11" s="15"/>
      <c r="D11" s="16"/>
      <c r="E11" s="16"/>
      <c r="F11" s="16"/>
      <c r="G11" s="12"/>
      <c r="I11" s="11"/>
      <c r="J11" s="187"/>
      <c r="K11" s="83" t="s">
        <v>88</v>
      </c>
      <c r="L11" s="83">
        <v>47</v>
      </c>
      <c r="M11" s="83">
        <v>62</v>
      </c>
      <c r="N11" s="83">
        <v>3</v>
      </c>
      <c r="O11" s="83">
        <v>0.15</v>
      </c>
      <c r="P11" s="83">
        <v>6.0000000000000001E-3</v>
      </c>
      <c r="Q11" s="15"/>
      <c r="R11" s="81" t="s">
        <v>16</v>
      </c>
      <c r="S11" s="83">
        <v>0.36</v>
      </c>
      <c r="T11" s="84">
        <v>0.25</v>
      </c>
      <c r="U11" s="83">
        <v>0.2</v>
      </c>
      <c r="V11" s="12"/>
    </row>
    <row r="12" spans="2:22" x14ac:dyDescent="0.3">
      <c r="B12" s="11"/>
      <c r="C12" s="17" t="s">
        <v>30</v>
      </c>
      <c r="D12" s="58" t="str">
        <f>D5</f>
        <v>Pastizal 1</v>
      </c>
      <c r="E12" s="58" t="str">
        <f>E5</f>
        <v>Pastizal 2</v>
      </c>
      <c r="F12" s="58" t="str">
        <f>F5</f>
        <v>Pastizal 3</v>
      </c>
      <c r="G12" s="12"/>
      <c r="I12" s="11"/>
      <c r="J12" s="187" t="s">
        <v>40</v>
      </c>
      <c r="K12" s="80" t="s">
        <v>87</v>
      </c>
      <c r="L12" s="80">
        <v>74</v>
      </c>
      <c r="M12" s="80">
        <v>82</v>
      </c>
      <c r="N12" s="80">
        <v>1.5</v>
      </c>
      <c r="O12" s="80">
        <v>0.18</v>
      </c>
      <c r="P12" s="80">
        <v>0.09</v>
      </c>
      <c r="Q12" s="15"/>
      <c r="R12" s="81" t="s">
        <v>17</v>
      </c>
      <c r="S12" s="80">
        <v>0.31</v>
      </c>
      <c r="T12" s="82">
        <v>0.11</v>
      </c>
      <c r="U12" s="80">
        <v>0.38</v>
      </c>
      <c r="V12" s="12"/>
    </row>
    <row r="13" spans="2:22" x14ac:dyDescent="0.3">
      <c r="B13" s="11"/>
      <c r="C13" s="15" t="s">
        <v>31</v>
      </c>
      <c r="D13" s="44">
        <v>50</v>
      </c>
      <c r="E13" s="44">
        <v>100</v>
      </c>
      <c r="F13" s="44">
        <v>200</v>
      </c>
      <c r="G13" s="12"/>
      <c r="I13" s="11"/>
      <c r="J13" s="187"/>
      <c r="K13" s="83" t="s">
        <v>89</v>
      </c>
      <c r="L13" s="83">
        <v>66</v>
      </c>
      <c r="M13" s="83">
        <v>76</v>
      </c>
      <c r="N13" s="83">
        <v>2</v>
      </c>
      <c r="O13" s="83">
        <v>0.16</v>
      </c>
      <c r="P13" s="83">
        <v>3.5000000000000003E-2</v>
      </c>
      <c r="Q13" s="15"/>
      <c r="R13" s="81" t="s">
        <v>12</v>
      </c>
      <c r="S13" s="83">
        <v>0.3</v>
      </c>
      <c r="T13" s="84">
        <v>0.06</v>
      </c>
      <c r="U13" s="83">
        <v>0.33</v>
      </c>
      <c r="V13" s="12"/>
    </row>
    <row r="14" spans="2:22" x14ac:dyDescent="0.3">
      <c r="B14" s="11"/>
      <c r="C14" s="15"/>
      <c r="D14" s="15"/>
      <c r="E14" s="45"/>
      <c r="F14" s="45"/>
      <c r="G14" s="12"/>
      <c r="I14" s="11"/>
      <c r="J14" s="187"/>
      <c r="K14" s="80" t="s">
        <v>88</v>
      </c>
      <c r="L14" s="80">
        <v>57</v>
      </c>
      <c r="M14" s="80">
        <v>69</v>
      </c>
      <c r="N14" s="80">
        <v>2.5</v>
      </c>
      <c r="O14" s="80">
        <v>0.14000000000000001</v>
      </c>
      <c r="P14" s="80">
        <v>1.0999999999999999E-2</v>
      </c>
      <c r="Q14" s="15"/>
      <c r="R14" s="81" t="s">
        <v>13</v>
      </c>
      <c r="S14" s="80">
        <v>0.36</v>
      </c>
      <c r="T14" s="82">
        <v>0.22</v>
      </c>
      <c r="U14" s="80">
        <v>0.3</v>
      </c>
      <c r="V14" s="12"/>
    </row>
    <row r="15" spans="2:22" x14ac:dyDescent="0.3">
      <c r="B15" s="11"/>
      <c r="C15" s="17" t="s">
        <v>80</v>
      </c>
      <c r="D15" s="17"/>
      <c r="E15" s="17"/>
      <c r="F15" s="17"/>
      <c r="G15" s="12"/>
      <c r="I15" s="11"/>
      <c r="J15" s="187" t="s">
        <v>41</v>
      </c>
      <c r="K15" s="83" t="s">
        <v>87</v>
      </c>
      <c r="L15" s="83">
        <v>70</v>
      </c>
      <c r="M15" s="83">
        <v>79</v>
      </c>
      <c r="N15" s="83">
        <v>2.5</v>
      </c>
      <c r="O15" s="83">
        <v>0.13</v>
      </c>
      <c r="P15" s="83">
        <v>0.08</v>
      </c>
      <c r="Q15" s="15"/>
      <c r="R15" s="81" t="s">
        <v>18</v>
      </c>
      <c r="S15" s="83">
        <v>0.38</v>
      </c>
      <c r="T15" s="84">
        <v>0.22</v>
      </c>
      <c r="U15" s="83">
        <v>0.32</v>
      </c>
      <c r="V15" s="12"/>
    </row>
    <row r="16" spans="2:22" x14ac:dyDescent="0.3">
      <c r="B16" s="11"/>
      <c r="C16" s="15" t="s">
        <v>79</v>
      </c>
      <c r="D16" s="19">
        <v>3400</v>
      </c>
      <c r="E16" s="15"/>
      <c r="F16" s="15"/>
      <c r="G16" s="12"/>
      <c r="I16" s="11"/>
      <c r="J16" s="187"/>
      <c r="K16" s="80" t="s">
        <v>89</v>
      </c>
      <c r="L16" s="80">
        <v>58</v>
      </c>
      <c r="M16" s="80">
        <v>70</v>
      </c>
      <c r="N16" s="80">
        <v>3</v>
      </c>
      <c r="O16" s="80">
        <v>0.12</v>
      </c>
      <c r="P16" s="80">
        <v>2.9000000000000001E-2</v>
      </c>
      <c r="Q16" s="15"/>
      <c r="R16" s="81" t="s">
        <v>14</v>
      </c>
      <c r="S16" s="80">
        <v>0.41</v>
      </c>
      <c r="T16" s="82">
        <v>0.27</v>
      </c>
      <c r="U16" s="80">
        <v>0.26</v>
      </c>
      <c r="V16" s="12"/>
    </row>
    <row r="17" spans="2:22" x14ac:dyDescent="0.3">
      <c r="B17" s="11"/>
      <c r="C17" s="15" t="s">
        <v>63</v>
      </c>
      <c r="D17" s="19">
        <v>-13.5</v>
      </c>
      <c r="E17" s="15" t="s">
        <v>83</v>
      </c>
      <c r="F17" s="15" t="s">
        <v>78</v>
      </c>
      <c r="G17" s="12"/>
      <c r="I17" s="11"/>
      <c r="J17" s="187"/>
      <c r="K17" s="83" t="s">
        <v>88</v>
      </c>
      <c r="L17" s="83">
        <v>51</v>
      </c>
      <c r="M17" s="83">
        <v>66</v>
      </c>
      <c r="N17" s="83">
        <v>3.5</v>
      </c>
      <c r="O17" s="83">
        <v>0.11</v>
      </c>
      <c r="P17" s="83">
        <v>8.0000000000000002E-3</v>
      </c>
      <c r="Q17" s="15"/>
      <c r="R17" s="81" t="s">
        <v>15</v>
      </c>
      <c r="S17" s="83">
        <v>0.42</v>
      </c>
      <c r="T17" s="84">
        <v>0.3</v>
      </c>
      <c r="U17" s="83">
        <v>0.22</v>
      </c>
      <c r="V17" s="12"/>
    </row>
    <row r="18" spans="2:22" ht="14.5" thickBot="1" x14ac:dyDescent="0.35">
      <c r="B18" s="11"/>
      <c r="C18" s="31" t="s">
        <v>107</v>
      </c>
      <c r="D18" s="19">
        <v>0.1</v>
      </c>
      <c r="E18" s="15"/>
      <c r="F18" s="15"/>
      <c r="G18" s="12"/>
      <c r="I18" s="32"/>
      <c r="J18" s="33"/>
      <c r="K18" s="33"/>
      <c r="L18" s="33"/>
      <c r="M18" s="33"/>
      <c r="N18" s="33"/>
      <c r="O18" s="33"/>
      <c r="P18" s="33"/>
      <c r="Q18" s="33"/>
      <c r="R18" s="33"/>
      <c r="S18" s="33"/>
      <c r="T18" s="33"/>
      <c r="U18" s="33"/>
      <c r="V18" s="34"/>
    </row>
    <row r="19" spans="2:22" x14ac:dyDescent="0.3">
      <c r="B19" s="11"/>
      <c r="C19" s="15"/>
      <c r="D19" s="15"/>
      <c r="E19" s="15"/>
      <c r="F19" s="15"/>
      <c r="G19" s="12"/>
      <c r="I19" s="2" t="s">
        <v>86</v>
      </c>
    </row>
    <row r="20" spans="2:22" ht="14.5" thickBot="1" x14ac:dyDescent="0.35">
      <c r="B20" s="11"/>
      <c r="C20" s="17" t="s">
        <v>81</v>
      </c>
      <c r="D20" s="17"/>
      <c r="E20" s="17" t="s">
        <v>34</v>
      </c>
      <c r="F20" s="17" t="s">
        <v>82</v>
      </c>
      <c r="G20" s="12"/>
      <c r="I20" s="2" t="s">
        <v>85</v>
      </c>
    </row>
    <row r="21" spans="2:22" x14ac:dyDescent="0.3">
      <c r="B21" s="11"/>
      <c r="C21" s="31" t="s">
        <v>33</v>
      </c>
      <c r="D21" s="19">
        <v>150</v>
      </c>
      <c r="E21" s="29" t="s">
        <v>69</v>
      </c>
      <c r="F21" s="29">
        <v>150</v>
      </c>
      <c r="G21" s="12"/>
      <c r="I21" s="4"/>
      <c r="J21" s="5"/>
      <c r="K21" s="5"/>
      <c r="L21" s="5"/>
      <c r="M21" s="5"/>
      <c r="N21" s="5"/>
      <c r="O21" s="5"/>
      <c r="P21" s="5"/>
      <c r="Q21" s="5"/>
      <c r="R21" s="5"/>
      <c r="S21" s="5"/>
      <c r="T21" s="5"/>
      <c r="U21" s="5"/>
      <c r="V21" s="7"/>
    </row>
    <row r="22" spans="2:22" x14ac:dyDescent="0.3">
      <c r="B22" s="11"/>
      <c r="C22" s="31" t="s">
        <v>108</v>
      </c>
      <c r="D22" s="19">
        <v>0.5</v>
      </c>
      <c r="E22" s="29" t="s">
        <v>70</v>
      </c>
      <c r="F22" s="29">
        <v>0.25</v>
      </c>
      <c r="G22" s="12"/>
      <c r="I22" s="11"/>
      <c r="J22" s="15"/>
      <c r="K22" s="15"/>
      <c r="L22" s="15"/>
      <c r="M22" s="15"/>
      <c r="N22" s="15"/>
      <c r="O22" s="15"/>
      <c r="P22" s="15"/>
      <c r="Q22" s="15"/>
      <c r="R22" s="15"/>
      <c r="S22" s="15"/>
      <c r="T22" s="15"/>
      <c r="U22" s="15"/>
      <c r="V22" s="12"/>
    </row>
    <row r="23" spans="2:22" x14ac:dyDescent="0.3">
      <c r="B23" s="11"/>
      <c r="C23" s="31" t="s">
        <v>109</v>
      </c>
      <c r="D23" s="19">
        <v>0.17499999999999999</v>
      </c>
      <c r="E23" s="29" t="s">
        <v>70</v>
      </c>
      <c r="F23" s="29">
        <v>0.05</v>
      </c>
      <c r="G23" s="12"/>
      <c r="I23" s="11"/>
      <c r="J23" s="15"/>
      <c r="K23" s="15"/>
      <c r="L23" s="15"/>
      <c r="M23" s="15"/>
      <c r="N23" s="15"/>
      <c r="O23" s="15"/>
      <c r="P23" s="15"/>
      <c r="Q23" s="15"/>
      <c r="R23" s="15"/>
      <c r="S23" s="15"/>
      <c r="T23" s="15"/>
      <c r="U23" s="15"/>
      <c r="V23" s="12"/>
    </row>
    <row r="24" spans="2:22" s="2" customFormat="1" x14ac:dyDescent="0.3">
      <c r="B24" s="11"/>
      <c r="C24" s="31" t="s">
        <v>110</v>
      </c>
      <c r="D24" s="19">
        <v>0.3</v>
      </c>
      <c r="E24" s="29" t="s">
        <v>71</v>
      </c>
      <c r="F24" s="29">
        <v>0.3</v>
      </c>
      <c r="G24" s="12"/>
      <c r="I24" s="11"/>
      <c r="J24" s="15"/>
      <c r="K24" s="15"/>
      <c r="L24" s="15"/>
      <c r="M24" s="15"/>
      <c r="N24" s="15"/>
      <c r="O24" s="15"/>
      <c r="P24" s="15"/>
      <c r="Q24" s="15"/>
      <c r="R24" s="15"/>
      <c r="S24" s="15"/>
      <c r="T24" s="15"/>
      <c r="U24" s="15"/>
      <c r="V24" s="12"/>
    </row>
    <row r="25" spans="2:22" s="2" customFormat="1" ht="16" x14ac:dyDescent="0.4">
      <c r="B25" s="11"/>
      <c r="C25" s="31" t="s">
        <v>178</v>
      </c>
      <c r="D25" s="19">
        <v>40</v>
      </c>
      <c r="E25" s="29" t="s">
        <v>76</v>
      </c>
      <c r="F25" s="29">
        <v>20</v>
      </c>
      <c r="G25" s="12"/>
      <c r="I25" s="11"/>
      <c r="J25" s="15"/>
      <c r="K25" s="15"/>
      <c r="L25" s="15"/>
      <c r="M25" s="15"/>
      <c r="N25" s="15"/>
      <c r="O25" s="15"/>
      <c r="P25" s="15"/>
      <c r="Q25" s="15"/>
      <c r="R25" s="15"/>
      <c r="S25" s="15"/>
      <c r="T25" s="15"/>
      <c r="U25" s="15"/>
      <c r="V25" s="12"/>
    </row>
    <row r="26" spans="2:22" s="2" customFormat="1" ht="16" x14ac:dyDescent="0.4">
      <c r="B26" s="11"/>
      <c r="C26" s="31" t="s">
        <v>179</v>
      </c>
      <c r="D26" s="19">
        <v>100</v>
      </c>
      <c r="E26" s="29" t="s">
        <v>77</v>
      </c>
      <c r="F26" s="29">
        <v>70</v>
      </c>
      <c r="G26" s="12"/>
      <c r="I26" s="11"/>
      <c r="J26" s="15"/>
      <c r="K26" s="15"/>
      <c r="L26" s="15"/>
      <c r="M26" s="15"/>
      <c r="N26" s="15"/>
      <c r="O26" s="15"/>
      <c r="P26" s="15"/>
      <c r="Q26" s="15"/>
      <c r="R26" s="15"/>
      <c r="S26" s="15"/>
      <c r="T26" s="15"/>
      <c r="U26" s="15"/>
      <c r="V26" s="12"/>
    </row>
    <row r="27" spans="2:22" s="2" customFormat="1" x14ac:dyDescent="0.3">
      <c r="B27" s="11"/>
      <c r="C27" s="15"/>
      <c r="D27" s="29"/>
      <c r="E27" s="15"/>
      <c r="F27" s="15"/>
      <c r="G27" s="12"/>
      <c r="I27" s="11"/>
      <c r="J27" s="15"/>
      <c r="K27" s="15"/>
      <c r="L27" s="15"/>
      <c r="M27" s="15"/>
      <c r="N27" s="15"/>
      <c r="O27" s="15"/>
      <c r="P27" s="15"/>
      <c r="Q27" s="15"/>
      <c r="R27" s="15"/>
      <c r="S27" s="15"/>
      <c r="T27" s="15"/>
      <c r="U27" s="15"/>
      <c r="V27" s="12"/>
    </row>
    <row r="28" spans="2:22" s="2" customFormat="1" x14ac:dyDescent="0.3">
      <c r="B28" s="11"/>
      <c r="C28" s="17" t="s">
        <v>32</v>
      </c>
      <c r="D28" s="17"/>
      <c r="E28" s="17" t="s">
        <v>34</v>
      </c>
      <c r="F28" s="17" t="s">
        <v>82</v>
      </c>
      <c r="G28" s="12"/>
      <c r="I28" s="11"/>
      <c r="J28" s="15"/>
      <c r="K28" s="15"/>
      <c r="L28" s="15"/>
      <c r="M28" s="15"/>
      <c r="N28" s="15"/>
      <c r="O28" s="15"/>
      <c r="P28" s="15"/>
      <c r="Q28" s="15"/>
      <c r="R28" s="15"/>
      <c r="S28" s="15"/>
      <c r="T28" s="15"/>
      <c r="U28" s="15"/>
      <c r="V28" s="12"/>
    </row>
    <row r="29" spans="2:22" s="2" customFormat="1" x14ac:dyDescent="0.3">
      <c r="B29" s="11"/>
      <c r="C29" s="31" t="s">
        <v>111</v>
      </c>
      <c r="D29" s="19">
        <v>0.3</v>
      </c>
      <c r="E29" s="29" t="s">
        <v>67</v>
      </c>
      <c r="F29" s="29">
        <v>0.3</v>
      </c>
      <c r="G29" s="12"/>
      <c r="I29" s="11"/>
      <c r="J29" s="15"/>
      <c r="K29" s="15"/>
      <c r="L29" s="15"/>
      <c r="M29" s="15"/>
      <c r="N29" s="15"/>
      <c r="O29" s="15"/>
      <c r="P29" s="15"/>
      <c r="Q29" s="15"/>
      <c r="R29" s="15"/>
      <c r="S29" s="15"/>
      <c r="T29" s="15"/>
      <c r="U29" s="15"/>
      <c r="V29" s="12"/>
    </row>
    <row r="30" spans="2:22" s="2" customFormat="1" x14ac:dyDescent="0.3">
      <c r="B30" s="11"/>
      <c r="C30" s="31" t="s">
        <v>112</v>
      </c>
      <c r="D30" s="19">
        <v>3.39</v>
      </c>
      <c r="E30" s="46" t="s">
        <v>68</v>
      </c>
      <c r="F30" s="22">
        <f>Cálculos!BB10</f>
        <v>3.3879746972417744</v>
      </c>
      <c r="G30" s="12"/>
      <c r="I30" s="11"/>
      <c r="J30" s="15"/>
      <c r="K30" s="15"/>
      <c r="L30" s="15"/>
      <c r="M30" s="15"/>
      <c r="N30" s="15"/>
      <c r="O30" s="15"/>
      <c r="P30" s="15"/>
      <c r="Q30" s="15"/>
      <c r="R30" s="15"/>
      <c r="S30" s="15"/>
      <c r="T30" s="15"/>
      <c r="U30" s="15"/>
      <c r="V30" s="12"/>
    </row>
    <row r="31" spans="2:22" s="2" customFormat="1" x14ac:dyDescent="0.3">
      <c r="B31" s="11"/>
      <c r="C31" s="31"/>
      <c r="D31" s="31"/>
      <c r="E31" s="31"/>
      <c r="F31" s="31"/>
      <c r="G31" s="12"/>
      <c r="I31" s="11"/>
      <c r="J31" s="15"/>
      <c r="K31" s="15"/>
      <c r="L31" s="15"/>
      <c r="M31" s="15"/>
      <c r="N31" s="15"/>
      <c r="O31" s="15"/>
      <c r="P31" s="15"/>
      <c r="Q31" s="15"/>
      <c r="R31" s="15"/>
      <c r="S31" s="15"/>
      <c r="T31" s="15"/>
      <c r="U31" s="15"/>
      <c r="V31" s="12"/>
    </row>
    <row r="32" spans="2:22" s="2" customFormat="1" x14ac:dyDescent="0.3">
      <c r="B32" s="11"/>
      <c r="C32" s="93" t="s">
        <v>182</v>
      </c>
      <c r="D32" s="93"/>
      <c r="E32" s="93" t="s">
        <v>183</v>
      </c>
      <c r="F32" s="93" t="s">
        <v>82</v>
      </c>
      <c r="G32" s="12"/>
      <c r="I32" s="11"/>
      <c r="J32" s="15"/>
      <c r="K32" s="15"/>
      <c r="L32" s="15"/>
      <c r="M32" s="15"/>
      <c r="N32" s="15"/>
      <c r="O32" s="15"/>
      <c r="P32" s="15"/>
      <c r="Q32" s="15"/>
      <c r="R32" s="15"/>
      <c r="S32" s="15"/>
      <c r="T32" s="15"/>
      <c r="U32" s="15"/>
      <c r="V32" s="12"/>
    </row>
    <row r="33" spans="2:22" s="2" customFormat="1" ht="16" x14ac:dyDescent="0.4">
      <c r="B33" s="11"/>
      <c r="C33" s="31" t="s">
        <v>184</v>
      </c>
      <c r="D33" s="136">
        <v>3</v>
      </c>
      <c r="E33" s="122">
        <f>3*AVERAGE(Observaciones!$H$371:$H$735)</f>
        <v>2.9549364071544844</v>
      </c>
      <c r="F33" s="137" t="s">
        <v>185</v>
      </c>
      <c r="G33" s="12"/>
      <c r="I33" s="11"/>
      <c r="J33" s="15"/>
      <c r="K33" s="15"/>
      <c r="L33" s="15"/>
      <c r="M33" s="15"/>
      <c r="N33" s="15"/>
      <c r="O33" s="15"/>
      <c r="P33" s="15"/>
      <c r="Q33" s="15"/>
      <c r="R33" s="15"/>
      <c r="S33" s="15"/>
      <c r="T33" s="15"/>
      <c r="U33" s="15"/>
      <c r="V33" s="12"/>
    </row>
    <row r="34" spans="2:22" s="2" customFormat="1" ht="16" x14ac:dyDescent="0.4">
      <c r="B34" s="11"/>
      <c r="C34" s="31" t="s">
        <v>186</v>
      </c>
      <c r="D34" s="136">
        <v>0.4</v>
      </c>
      <c r="E34" s="122">
        <f>_xlfn.PERCENTILE.INC(Observaciones!$H$371:$H$735,0.1)</f>
        <v>0.21575323471550362</v>
      </c>
      <c r="F34" s="137" t="s">
        <v>187</v>
      </c>
      <c r="G34" s="12"/>
      <c r="I34" s="11"/>
      <c r="J34" s="15"/>
      <c r="K34" s="15"/>
      <c r="L34" s="15"/>
      <c r="M34" s="15"/>
      <c r="N34" s="15"/>
      <c r="O34" s="15"/>
      <c r="P34" s="15"/>
      <c r="Q34" s="15"/>
      <c r="R34" s="15"/>
      <c r="S34" s="15"/>
      <c r="T34" s="15"/>
      <c r="U34" s="15"/>
      <c r="V34" s="12"/>
    </row>
    <row r="35" spans="2:22" s="2" customFormat="1" ht="16" x14ac:dyDescent="0.4">
      <c r="B35" s="11"/>
      <c r="C35" s="31" t="s">
        <v>188</v>
      </c>
      <c r="D35" s="136">
        <v>1.0999999999999999E-2</v>
      </c>
      <c r="E35" s="122">
        <f>_xlfn.PERCENTILE.INC(Cálculos!O$372:O$736,0.95)</f>
        <v>2.7662246335364737E-2</v>
      </c>
      <c r="F35" s="137" t="s">
        <v>261</v>
      </c>
      <c r="G35" s="12"/>
      <c r="I35" s="11"/>
      <c r="J35" s="15"/>
      <c r="K35" s="15"/>
      <c r="L35" s="15"/>
      <c r="M35" s="15"/>
      <c r="N35" s="15"/>
      <c r="O35" s="15"/>
      <c r="P35" s="15"/>
      <c r="Q35" s="15"/>
      <c r="R35" s="15"/>
      <c r="S35" s="15"/>
      <c r="T35" s="15"/>
      <c r="U35" s="15"/>
      <c r="V35" s="12"/>
    </row>
    <row r="36" spans="2:22" s="2" customFormat="1" ht="16" x14ac:dyDescent="0.4">
      <c r="B36" s="11"/>
      <c r="C36" s="31" t="s">
        <v>189</v>
      </c>
      <c r="D36" s="136">
        <v>1.5E-3</v>
      </c>
      <c r="E36" s="122">
        <f>0.5*AVERAGE(Cálculos!O$372:O$736)</f>
        <v>3.6300511584865698E-3</v>
      </c>
      <c r="F36" s="137" t="s">
        <v>190</v>
      </c>
      <c r="G36" s="12"/>
      <c r="I36" s="11"/>
      <c r="J36" s="15"/>
      <c r="K36" s="15"/>
      <c r="L36" s="15"/>
      <c r="M36" s="15"/>
      <c r="N36" s="15"/>
      <c r="O36" s="15"/>
      <c r="P36" s="15"/>
      <c r="Q36" s="15"/>
      <c r="R36" s="15"/>
      <c r="S36" s="15"/>
      <c r="T36" s="15"/>
      <c r="U36" s="15"/>
      <c r="V36" s="12"/>
    </row>
    <row r="37" spans="2:22" s="2" customFormat="1" ht="14.5" thickBot="1" x14ac:dyDescent="0.35">
      <c r="B37" s="11"/>
      <c r="C37" s="31"/>
      <c r="D37" s="31"/>
      <c r="E37" s="31"/>
      <c r="F37" s="31"/>
      <c r="G37" s="12"/>
      <c r="I37" s="11"/>
      <c r="J37" s="15"/>
      <c r="K37" s="15"/>
      <c r="L37" s="15"/>
      <c r="M37" s="15"/>
      <c r="N37" s="15"/>
      <c r="O37" s="15"/>
      <c r="P37" s="15"/>
      <c r="Q37" s="15"/>
      <c r="R37" s="15"/>
      <c r="S37" s="15"/>
      <c r="T37" s="15"/>
      <c r="U37" s="15"/>
      <c r="V37" s="12"/>
    </row>
    <row r="38" spans="2:22" s="2" customFormat="1" ht="25.5" thickBot="1" x14ac:dyDescent="0.55000000000000004">
      <c r="B38" s="11"/>
      <c r="C38" s="183" t="s">
        <v>48</v>
      </c>
      <c r="D38" s="184"/>
      <c r="E38" s="184"/>
      <c r="F38" s="185"/>
      <c r="G38" s="12"/>
      <c r="I38" s="11"/>
      <c r="J38" s="15"/>
      <c r="K38" s="15"/>
      <c r="L38" s="15"/>
      <c r="M38" s="15"/>
      <c r="N38" s="15"/>
      <c r="O38" s="15"/>
      <c r="P38" s="15"/>
      <c r="Q38" s="15"/>
      <c r="R38" s="15"/>
      <c r="S38" s="15"/>
      <c r="T38" s="15"/>
      <c r="U38" s="15"/>
      <c r="V38" s="12"/>
    </row>
    <row r="39" spans="2:22" s="2" customFormat="1" x14ac:dyDescent="0.3">
      <c r="B39" s="11"/>
      <c r="C39" s="15"/>
      <c r="D39" s="16"/>
      <c r="E39" s="16"/>
      <c r="F39" s="16"/>
      <c r="G39" s="12"/>
      <c r="I39" s="11"/>
      <c r="J39" s="15"/>
      <c r="K39" s="15"/>
      <c r="L39" s="15"/>
      <c r="M39" s="15"/>
      <c r="N39" s="15"/>
      <c r="O39" s="15"/>
      <c r="P39" s="15"/>
      <c r="Q39" s="15"/>
      <c r="R39" s="15"/>
      <c r="S39" s="15"/>
      <c r="T39" s="15"/>
      <c r="U39" s="15"/>
      <c r="V39" s="12"/>
    </row>
    <row r="40" spans="2:22" s="2" customFormat="1" x14ac:dyDescent="0.3">
      <c r="B40" s="11"/>
      <c r="C40" s="93" t="s">
        <v>94</v>
      </c>
      <c r="D40" s="18" t="s">
        <v>49</v>
      </c>
      <c r="E40" s="18" t="s">
        <v>53</v>
      </c>
      <c r="F40" s="18" t="s">
        <v>52</v>
      </c>
      <c r="G40" s="12"/>
      <c r="I40" s="11"/>
      <c r="J40" s="15"/>
      <c r="K40" s="15"/>
      <c r="L40" s="15"/>
      <c r="M40" s="15"/>
      <c r="N40" s="15"/>
      <c r="O40" s="15"/>
      <c r="P40" s="15"/>
      <c r="Q40" s="15"/>
      <c r="R40" s="15"/>
      <c r="S40" s="15"/>
      <c r="T40" s="15"/>
      <c r="U40" s="15"/>
      <c r="V40" s="12"/>
    </row>
    <row r="41" spans="2:22" s="2" customFormat="1" x14ac:dyDescent="0.3">
      <c r="B41" s="11"/>
      <c r="C41" s="31" t="s">
        <v>95</v>
      </c>
      <c r="D41" s="16"/>
      <c r="E41" s="89">
        <v>60</v>
      </c>
      <c r="F41" s="16"/>
      <c r="G41" s="12"/>
      <c r="I41" s="11"/>
      <c r="J41" s="15"/>
      <c r="K41" s="15"/>
      <c r="L41" s="15"/>
      <c r="M41" s="15"/>
      <c r="N41" s="15"/>
      <c r="O41" s="15"/>
      <c r="P41" s="15"/>
      <c r="Q41" s="15"/>
      <c r="R41" s="15"/>
      <c r="S41" s="15"/>
      <c r="T41" s="15"/>
      <c r="U41" s="15"/>
      <c r="V41" s="12"/>
    </row>
    <row r="42" spans="2:22" s="2" customFormat="1" x14ac:dyDescent="0.3">
      <c r="B42" s="11"/>
      <c r="C42" s="115" t="s">
        <v>44</v>
      </c>
      <c r="D42" s="90">
        <f>1-SUM(Evaluación!H:H)/SUM(Evaluación!I:I)</f>
        <v>0.8818382983828954</v>
      </c>
      <c r="E42" s="89">
        <v>0.5</v>
      </c>
      <c r="F42" s="23" t="str">
        <f>IF(D42&gt;=E42,"SI","NO")</f>
        <v>SI</v>
      </c>
      <c r="G42" s="12"/>
      <c r="I42" s="11"/>
      <c r="J42" s="15"/>
      <c r="K42" s="15"/>
      <c r="L42" s="15"/>
      <c r="M42" s="15"/>
      <c r="N42" s="15"/>
      <c r="O42" s="15"/>
      <c r="P42" s="15"/>
      <c r="Q42" s="15"/>
      <c r="R42" s="15"/>
      <c r="S42" s="15"/>
      <c r="T42" s="15"/>
      <c r="U42" s="15"/>
      <c r="V42" s="12"/>
    </row>
    <row r="43" spans="2:22" s="2" customFormat="1" x14ac:dyDescent="0.3">
      <c r="B43" s="11"/>
      <c r="C43" s="31" t="s">
        <v>113</v>
      </c>
      <c r="D43" s="91">
        <f>SQRT(SUM(Evaluación!H:H)/COUNT(Evaluación!C:C))</f>
        <v>0.29987619313539032</v>
      </c>
      <c r="E43" s="89">
        <v>0.4</v>
      </c>
      <c r="F43" s="23" t="str">
        <f>IF(D43&lt;=E43,"SI","NO")</f>
        <v>SI</v>
      </c>
      <c r="G43" s="12"/>
      <c r="I43" s="11"/>
      <c r="J43" s="15"/>
      <c r="K43" s="15"/>
      <c r="L43" s="15"/>
      <c r="M43" s="15"/>
      <c r="N43" s="15"/>
      <c r="O43" s="15"/>
      <c r="P43" s="15"/>
      <c r="Q43" s="15"/>
      <c r="R43" s="15"/>
      <c r="S43" s="15"/>
      <c r="T43" s="15"/>
      <c r="U43" s="15"/>
      <c r="V43" s="12"/>
    </row>
    <row r="44" spans="2:22" s="2" customFormat="1" x14ac:dyDescent="0.3">
      <c r="B44" s="11"/>
      <c r="C44" s="115" t="s">
        <v>45</v>
      </c>
      <c r="D44" s="90">
        <f>SQRT(SUM(Evaluación!H:H))/SQRT(SUM(Evaluación!I:I))</f>
        <v>0.34374656597136305</v>
      </c>
      <c r="E44" s="89">
        <v>0.7</v>
      </c>
      <c r="F44" s="23" t="str">
        <f>IF(D44&lt;=E44,"SI","NO")</f>
        <v>SI</v>
      </c>
      <c r="G44" s="12"/>
      <c r="I44" s="11"/>
      <c r="J44" s="15"/>
      <c r="K44" s="15"/>
      <c r="L44" s="15"/>
      <c r="M44" s="15"/>
      <c r="N44" s="15"/>
      <c r="O44" s="15"/>
      <c r="P44" s="15"/>
      <c r="Q44" s="15"/>
      <c r="R44" s="15"/>
      <c r="S44" s="15"/>
      <c r="T44" s="15"/>
      <c r="U44" s="15"/>
      <c r="V44" s="12"/>
    </row>
    <row r="45" spans="2:22" s="2" customFormat="1" x14ac:dyDescent="0.3">
      <c r="B45" s="11"/>
      <c r="C45" s="115" t="s">
        <v>114</v>
      </c>
      <c r="D45" s="24">
        <f>SUM(Evaluación!F:F)/SUM(Evaluación!D:D)</f>
        <v>-0.16860649720997747</v>
      </c>
      <c r="E45" s="86">
        <v>0.25</v>
      </c>
      <c r="F45" s="23" t="str">
        <f>IF(ABS(D45)&lt;=ABS(E45),"SI","NO")</f>
        <v>SI</v>
      </c>
      <c r="G45" s="12"/>
      <c r="I45" s="11"/>
      <c r="J45" s="15"/>
      <c r="K45" s="15">
        <f>E41</f>
        <v>60</v>
      </c>
      <c r="L45" s="15">
        <v>0</v>
      </c>
      <c r="M45" s="15"/>
      <c r="N45" s="15"/>
      <c r="O45" s="15"/>
      <c r="P45" s="15"/>
      <c r="Q45" s="15"/>
      <c r="R45" s="15"/>
      <c r="S45" s="15"/>
      <c r="T45" s="15"/>
      <c r="U45" s="15"/>
      <c r="V45" s="12"/>
    </row>
    <row r="46" spans="2:22" s="2" customFormat="1" x14ac:dyDescent="0.3">
      <c r="B46" s="11"/>
      <c r="C46" s="115" t="s">
        <v>46</v>
      </c>
      <c r="D46" s="90">
        <f>1-SQRT((SUM(Evaluación!L:L)/SQRT(SUM(Evaluación!I:I)*SUM(Evaluación!K:K))-1)^2+(STDEV(Evaluación!E:E)/STDEV(Evaluación!D:D)-1)^2+(AVERAGE(Evaluación!E:E)/AVERAGE(Evaluación!D:D)-1)^2)</f>
        <v>0.76979933324941807</v>
      </c>
      <c r="E46" s="89">
        <v>0.5</v>
      </c>
      <c r="F46" s="23" t="str">
        <f t="shared" ref="F46" si="0">IF(D46&gt;=E46,"SI","NO")</f>
        <v>SI</v>
      </c>
      <c r="G46" s="12"/>
      <c r="I46" s="11"/>
      <c r="J46" s="15"/>
      <c r="K46" s="15">
        <f>E41</f>
        <v>60</v>
      </c>
      <c r="L46" s="15">
        <f>MAX(MAX(Observaciones!H:H),MAX(Cálculos!M:M))</f>
        <v>11.843571683136583</v>
      </c>
      <c r="M46" s="15"/>
      <c r="N46" s="15"/>
      <c r="O46" s="15"/>
      <c r="P46" s="15"/>
      <c r="Q46" s="15"/>
      <c r="R46" s="15"/>
      <c r="S46" s="15"/>
      <c r="T46" s="15"/>
      <c r="U46" s="15"/>
      <c r="V46" s="12"/>
    </row>
    <row r="47" spans="2:22" s="2" customFormat="1" x14ac:dyDescent="0.3">
      <c r="B47" s="11"/>
      <c r="C47" s="115" t="s">
        <v>47</v>
      </c>
      <c r="D47" s="91">
        <f>SQRT((D42-1)^2+D43^2+D44^2+D45^2+(D46-1)^2)</f>
        <v>0.55088121989169214</v>
      </c>
      <c r="E47" s="92">
        <f>SQRT((E42-1)^2+E43^2+E44^2+E45^2+(E46-1)^2)</f>
        <v>1.1011357772772621</v>
      </c>
      <c r="F47" s="23" t="str">
        <f>IF(D47&lt;=E47,"SI","NO")</f>
        <v>SI</v>
      </c>
      <c r="G47" s="12"/>
      <c r="I47" s="11"/>
      <c r="J47" s="15"/>
      <c r="K47" s="15"/>
      <c r="L47" s="15"/>
      <c r="M47" s="15"/>
      <c r="N47" s="15"/>
      <c r="O47" s="15"/>
      <c r="P47" s="15"/>
      <c r="Q47" s="15"/>
      <c r="R47" s="15"/>
      <c r="S47" s="15"/>
      <c r="T47" s="15"/>
      <c r="U47" s="15"/>
      <c r="V47" s="12"/>
    </row>
    <row r="48" spans="2:22" s="2" customFormat="1" ht="14.5" thickBot="1" x14ac:dyDescent="0.35">
      <c r="B48" s="32"/>
      <c r="C48" s="33"/>
      <c r="D48" s="33"/>
      <c r="E48" s="33"/>
      <c r="F48" s="33"/>
      <c r="G48" s="34"/>
      <c r="I48" s="32"/>
      <c r="J48" s="33"/>
      <c r="K48" s="33"/>
      <c r="L48" s="33"/>
      <c r="M48" s="33"/>
      <c r="N48" s="33"/>
      <c r="O48" s="33"/>
      <c r="P48" s="33"/>
      <c r="Q48" s="33"/>
      <c r="R48" s="33"/>
      <c r="S48" s="33"/>
      <c r="T48" s="33"/>
      <c r="U48" s="33"/>
      <c r="V48" s="34"/>
    </row>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pans="3:6" s="2" customFormat="1" x14ac:dyDescent="0.3"/>
    <row r="66" spans="3:6" s="2" customFormat="1" x14ac:dyDescent="0.3"/>
    <row r="67" spans="3:6" s="2" customFormat="1" x14ac:dyDescent="0.3"/>
    <row r="68" spans="3:6" x14ac:dyDescent="0.3">
      <c r="C68" s="2"/>
      <c r="D68" s="2"/>
      <c r="E68" s="2"/>
      <c r="F68" s="2"/>
    </row>
    <row r="69" spans="3:6" x14ac:dyDescent="0.3">
      <c r="C69" s="2"/>
      <c r="D69" s="2"/>
      <c r="E69" s="2"/>
      <c r="F69" s="2"/>
    </row>
    <row r="70" spans="3:6" x14ac:dyDescent="0.3">
      <c r="C70" s="2"/>
      <c r="D70" s="2"/>
      <c r="E70" s="2"/>
      <c r="F70" s="2"/>
    </row>
    <row r="71" spans="3:6" x14ac:dyDescent="0.3">
      <c r="C71" s="2"/>
      <c r="D71" s="2"/>
      <c r="E71" s="2"/>
      <c r="F71" s="2"/>
    </row>
    <row r="72" spans="3:6" x14ac:dyDescent="0.3">
      <c r="C72" s="2"/>
      <c r="D72" s="2"/>
      <c r="E72" s="2"/>
      <c r="F72" s="2"/>
    </row>
    <row r="73" spans="3:6" x14ac:dyDescent="0.3">
      <c r="C73" s="2"/>
      <c r="D73" s="2"/>
      <c r="E73" s="2"/>
      <c r="F73" s="2"/>
    </row>
    <row r="74" spans="3:6" x14ac:dyDescent="0.3">
      <c r="C74" s="2"/>
      <c r="D74" s="2"/>
      <c r="E74" s="2"/>
      <c r="F74" s="2"/>
    </row>
    <row r="75" spans="3:6" x14ac:dyDescent="0.3">
      <c r="C75" s="2"/>
      <c r="D75" s="2"/>
      <c r="E75" s="2"/>
      <c r="F75" s="2"/>
    </row>
  </sheetData>
  <sheetProtection sheet="1" objects="1" scenarios="1"/>
  <mergeCells count="18">
    <mergeCell ref="J9:J11"/>
    <mergeCell ref="O4:O5"/>
    <mergeCell ref="R4:R5"/>
    <mergeCell ref="P4:P5"/>
    <mergeCell ref="R3:U3"/>
    <mergeCell ref="J3:P3"/>
    <mergeCell ref="C38:F38"/>
    <mergeCell ref="C3:F3"/>
    <mergeCell ref="U4:U5"/>
    <mergeCell ref="J15:J17"/>
    <mergeCell ref="J4:J5"/>
    <mergeCell ref="K4:K5"/>
    <mergeCell ref="L4:M4"/>
    <mergeCell ref="J12:J14"/>
    <mergeCell ref="N4:N5"/>
    <mergeCell ref="S4:S5"/>
    <mergeCell ref="T4:T5"/>
    <mergeCell ref="J6:J8"/>
  </mergeCells>
  <conditionalFormatting sqref="F42:F47">
    <cfRule type="containsText" dxfId="63" priority="3" operator="containsText" text="SI">
      <formula>NOT(ISERROR(SEARCH("SI",F42)))</formula>
    </cfRule>
    <cfRule type="containsText" dxfId="62" priority="4" operator="containsText" text="NO">
      <formula>NOT(ISERROR(SEARCH("NO",F42)))</formula>
    </cfRule>
  </conditionalFormatting>
  <conditionalFormatting sqref="F41">
    <cfRule type="containsText" dxfId="61" priority="5" operator="containsText" text="SI">
      <formula>NOT(ISERROR(SEARCH("SI",F41)))</formula>
    </cfRule>
    <cfRule type="containsText" dxfId="60" priority="6" operator="containsText" text="NO">
      <formula>NOT(ISERROR(SEARCH("NO",F41)))</formula>
    </cfRule>
  </conditionalFormatting>
  <conditionalFormatting sqref="D41">
    <cfRule type="containsText" dxfId="59" priority="1" operator="containsText" text="SI">
      <formula>NOT(ISERROR(SEARCH("SI",D41)))</formula>
    </cfRule>
    <cfRule type="containsText" dxfId="58" priority="2" operator="containsText" text="NO">
      <formula>NOT(ISERROR(SEARCH("NO",D41)))</formula>
    </cfRule>
  </conditionalFormatting>
  <pageMargins left="0.7" right="0.7" top="0.75" bottom="0.75" header="0.3" footer="0.3"/>
  <pageSetup orientation="portrait" r:id="rId1"/>
  <ignoredErrors>
    <ignoredError sqref="E4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67D7E-D078-4A9C-814A-93B0870DFDA0}">
  <sheetPr codeName="Sheet4"/>
  <dimension ref="A1:BA1000"/>
  <sheetViews>
    <sheetView zoomScaleNormal="100" workbookViewId="0">
      <selection activeCell="C3" sqref="C3:H3"/>
    </sheetView>
  </sheetViews>
  <sheetFormatPr baseColWidth="10" defaultColWidth="8.81640625" defaultRowHeight="14" x14ac:dyDescent="0.3"/>
  <cols>
    <col min="1" max="1" width="8.81640625" style="51"/>
    <col min="2" max="2" width="2.453125" style="51" customWidth="1"/>
    <col min="3" max="3" width="4" style="59" bestFit="1" customWidth="1"/>
    <col min="4" max="5" width="13.453125" style="105" bestFit="1" customWidth="1"/>
    <col min="6" max="6" width="15.453125" style="105" bestFit="1" customWidth="1"/>
    <col min="7" max="7" width="21" style="105" bestFit="1" customWidth="1"/>
    <col min="8" max="8" width="12.81640625" style="105" bestFit="1" customWidth="1"/>
    <col min="9" max="9" width="2.453125" style="51" customWidth="1"/>
    <col min="10" max="53" width="8.81640625" style="51"/>
    <col min="54" max="16384" width="8.81640625" style="59"/>
  </cols>
  <sheetData>
    <row r="1" spans="2:9" s="51" customFormat="1" ht="14.5" thickBot="1" x14ac:dyDescent="0.35">
      <c r="D1" s="101"/>
      <c r="E1" s="101"/>
      <c r="F1" s="101"/>
      <c r="G1" s="101"/>
      <c r="H1" s="101"/>
    </row>
    <row r="2" spans="2:9" s="51" customFormat="1" ht="14.5" thickBot="1" x14ac:dyDescent="0.35">
      <c r="B2" s="52"/>
      <c r="C2" s="53"/>
      <c r="D2" s="102"/>
      <c r="E2" s="102"/>
      <c r="F2" s="102"/>
      <c r="G2" s="102"/>
      <c r="H2" s="102"/>
      <c r="I2" s="54"/>
    </row>
    <row r="3" spans="2:9" s="51" customFormat="1" ht="25.5" thickBot="1" x14ac:dyDescent="0.55000000000000004">
      <c r="B3" s="55"/>
      <c r="C3" s="193" t="s">
        <v>260</v>
      </c>
      <c r="D3" s="194"/>
      <c r="E3" s="194"/>
      <c r="F3" s="194"/>
      <c r="G3" s="194"/>
      <c r="H3" s="195"/>
      <c r="I3" s="56"/>
    </row>
    <row r="4" spans="2:9" s="51" customFormat="1" x14ac:dyDescent="0.3">
      <c r="B4" s="55"/>
      <c r="C4" s="57"/>
      <c r="D4" s="103"/>
      <c r="E4" s="103"/>
      <c r="F4" s="103"/>
      <c r="G4" s="103"/>
      <c r="H4" s="103"/>
      <c r="I4" s="56"/>
    </row>
    <row r="5" spans="2:9" ht="45" x14ac:dyDescent="0.3">
      <c r="B5" s="55"/>
      <c r="C5" s="58" t="s">
        <v>35</v>
      </c>
      <c r="D5" s="116" t="s">
        <v>126</v>
      </c>
      <c r="E5" s="116" t="s">
        <v>127</v>
      </c>
      <c r="F5" s="116" t="s">
        <v>128</v>
      </c>
      <c r="G5" s="116" t="s">
        <v>129</v>
      </c>
      <c r="H5" s="116" t="s">
        <v>130</v>
      </c>
      <c r="I5" s="56"/>
    </row>
    <row r="6" spans="2:9" x14ac:dyDescent="0.3">
      <c r="B6" s="55"/>
      <c r="C6" s="60">
        <v>1</v>
      </c>
      <c r="D6" s="104">
        <v>19.8</v>
      </c>
      <c r="E6" s="104">
        <v>8</v>
      </c>
      <c r="F6" s="104">
        <v>20.100000000000001</v>
      </c>
      <c r="G6" s="104">
        <f>ETo!$I6*((1-Constantes!$D$21)*ETo!$K6+ETo!$L6)</f>
        <v>2.6993697530947829</v>
      </c>
      <c r="H6" s="104">
        <v>3.5956025883777398</v>
      </c>
      <c r="I6" s="56"/>
    </row>
    <row r="7" spans="2:9" x14ac:dyDescent="0.3">
      <c r="B7" s="55"/>
      <c r="C7" s="60">
        <v>2</v>
      </c>
      <c r="D7" s="104">
        <v>20</v>
      </c>
      <c r="E7" s="104">
        <v>7.5</v>
      </c>
      <c r="F7" s="104">
        <v>0.8</v>
      </c>
      <c r="G7" s="104">
        <f>ETo!$I7*((1-Constantes!$D$21)*ETo!$K7+ETo!$L7)</f>
        <v>2.6910320837726061</v>
      </c>
      <c r="H7" s="104">
        <v>1.2058495533566642</v>
      </c>
      <c r="I7" s="56"/>
    </row>
    <row r="8" spans="2:9" x14ac:dyDescent="0.3">
      <c r="B8" s="55"/>
      <c r="C8" s="60">
        <v>3</v>
      </c>
      <c r="D8" s="104">
        <v>21</v>
      </c>
      <c r="E8" s="104">
        <v>8.1</v>
      </c>
      <c r="F8" s="104">
        <v>15.5</v>
      </c>
      <c r="G8" s="104">
        <f>ETo!$I8*((1-Constantes!$D$21)*ETo!$K8+ETo!$L8)</f>
        <v>2.7355631095783135</v>
      </c>
      <c r="H8" s="104">
        <v>2.5752731916512372</v>
      </c>
      <c r="I8" s="56"/>
    </row>
    <row r="9" spans="2:9" x14ac:dyDescent="0.3">
      <c r="B9" s="55"/>
      <c r="C9" s="60">
        <v>4</v>
      </c>
      <c r="D9" s="104">
        <v>19.5</v>
      </c>
      <c r="E9" s="104">
        <v>8.9</v>
      </c>
      <c r="F9" s="104">
        <v>2.2999999999999998</v>
      </c>
      <c r="G9" s="104">
        <f>ETo!$I9*((1-Constantes!$D$21)*ETo!$K9+ETo!$L9)</f>
        <v>2.7160903277947837</v>
      </c>
      <c r="H9" s="104">
        <v>1.342278116725431</v>
      </c>
      <c r="I9" s="56"/>
    </row>
    <row r="10" spans="2:9" x14ac:dyDescent="0.3">
      <c r="B10" s="55"/>
      <c r="C10" s="60">
        <v>5</v>
      </c>
      <c r="D10" s="104">
        <v>20.6</v>
      </c>
      <c r="E10" s="104">
        <v>6.9</v>
      </c>
      <c r="F10" s="104">
        <v>9.6</v>
      </c>
      <c r="G10" s="104">
        <f>ETo!$I10*((1-Constantes!$D$21)*ETo!$K10+ETo!$L10)</f>
        <v>2.6910359140671076</v>
      </c>
      <c r="H10" s="104">
        <v>1.6960917506784017</v>
      </c>
      <c r="I10" s="56"/>
    </row>
    <row r="11" spans="2:9" x14ac:dyDescent="0.3">
      <c r="B11" s="55"/>
      <c r="C11" s="60">
        <v>6</v>
      </c>
      <c r="D11" s="104">
        <v>18.5</v>
      </c>
      <c r="E11" s="104">
        <v>8.4</v>
      </c>
      <c r="F11" s="104">
        <v>17.100000000000001</v>
      </c>
      <c r="G11" s="104">
        <f>ETo!$I11*((1-Constantes!$D$21)*ETo!$K11+ETo!$L11)</f>
        <v>2.6743139555617774</v>
      </c>
      <c r="H11" s="104">
        <v>3.0895402328869666</v>
      </c>
      <c r="I11" s="56"/>
    </row>
    <row r="12" spans="2:9" x14ac:dyDescent="0.3">
      <c r="B12" s="55"/>
      <c r="C12" s="60">
        <v>7</v>
      </c>
      <c r="D12" s="104">
        <v>19.2</v>
      </c>
      <c r="E12" s="104">
        <v>8.4</v>
      </c>
      <c r="F12" s="104">
        <v>0.7</v>
      </c>
      <c r="G12" s="104">
        <f>ETo!$I12*((1-Constantes!$D$21)*ETo!$K12+ETo!$L12)</f>
        <v>2.6937755824469067</v>
      </c>
      <c r="H12" s="104">
        <v>1.4514309807432555</v>
      </c>
      <c r="I12" s="56"/>
    </row>
    <row r="13" spans="2:9" x14ac:dyDescent="0.3">
      <c r="B13" s="55"/>
      <c r="C13" s="60">
        <v>8</v>
      </c>
      <c r="D13" s="104">
        <v>19</v>
      </c>
      <c r="E13" s="104">
        <v>9.4</v>
      </c>
      <c r="F13" s="104">
        <v>0</v>
      </c>
      <c r="G13" s="104">
        <f>ETo!$I13*((1-Constantes!$D$21)*ETo!$K13+ETo!$L13)</f>
        <v>2.7159975497531761</v>
      </c>
      <c r="H13" s="104">
        <v>1.3407784172268926</v>
      </c>
      <c r="I13" s="56"/>
    </row>
    <row r="14" spans="2:9" x14ac:dyDescent="0.3">
      <c r="B14" s="55"/>
      <c r="C14" s="60">
        <v>9</v>
      </c>
      <c r="D14" s="104">
        <v>20.399999999999999</v>
      </c>
      <c r="E14" s="104">
        <v>7.8</v>
      </c>
      <c r="F14" s="104">
        <v>0</v>
      </c>
      <c r="G14" s="104">
        <f>ETo!$I14*((1-Constantes!$D$21)*ETo!$K14+ETo!$L14)</f>
        <v>2.7103742496208398</v>
      </c>
      <c r="H14" s="104">
        <v>1.2339445056609823</v>
      </c>
      <c r="I14" s="56"/>
    </row>
    <row r="15" spans="2:9" x14ac:dyDescent="0.3">
      <c r="B15" s="55"/>
      <c r="C15" s="60">
        <v>10</v>
      </c>
      <c r="D15" s="104">
        <v>20.5</v>
      </c>
      <c r="E15" s="104">
        <v>7.8</v>
      </c>
      <c r="F15" s="104">
        <v>0.1</v>
      </c>
      <c r="G15" s="104">
        <f>ETo!$I15*((1-Constantes!$D$21)*ETo!$K15+ETo!$L15)</f>
        <v>2.7130801226005752</v>
      </c>
      <c r="H15" s="104">
        <v>1.1339854884349567</v>
      </c>
      <c r="I15" s="56"/>
    </row>
    <row r="16" spans="2:9" x14ac:dyDescent="0.3">
      <c r="B16" s="55"/>
      <c r="C16" s="60">
        <v>11</v>
      </c>
      <c r="D16" s="104">
        <v>19.5</v>
      </c>
      <c r="E16" s="104">
        <v>7</v>
      </c>
      <c r="F16" s="104">
        <v>2.9</v>
      </c>
      <c r="G16" s="104">
        <f>ETo!$I16*((1-Constantes!$D$21)*ETo!$K16+ETo!$L16)</f>
        <v>2.6628752476221664</v>
      </c>
      <c r="H16" s="104">
        <v>1.1340431599414478</v>
      </c>
      <c r="I16" s="56"/>
    </row>
    <row r="17" spans="2:9" x14ac:dyDescent="0.3">
      <c r="B17" s="55"/>
      <c r="C17" s="60">
        <v>12</v>
      </c>
      <c r="D17" s="104">
        <v>15.5</v>
      </c>
      <c r="E17" s="104">
        <v>9.1999999999999993</v>
      </c>
      <c r="F17" s="104">
        <v>17.7</v>
      </c>
      <c r="G17" s="104">
        <f>ETo!$I17*((1-Constantes!$D$21)*ETo!$K17+ETo!$L17)</f>
        <v>2.6125857866033266</v>
      </c>
      <c r="H17" s="104">
        <v>3.2357969162921236</v>
      </c>
      <c r="I17" s="56"/>
    </row>
    <row r="18" spans="2:9" x14ac:dyDescent="0.3">
      <c r="B18" s="55"/>
      <c r="C18" s="60">
        <v>13</v>
      </c>
      <c r="D18" s="104">
        <v>21.2</v>
      </c>
      <c r="E18" s="104">
        <v>6.5</v>
      </c>
      <c r="F18" s="104">
        <v>0.4</v>
      </c>
      <c r="G18" s="104">
        <f>ETo!$I18*((1-Constantes!$D$21)*ETo!$K18+ETo!$L18)</f>
        <v>2.6960197442486127</v>
      </c>
      <c r="H18" s="104">
        <v>1.4458934562639241</v>
      </c>
      <c r="I18" s="56"/>
    </row>
    <row r="19" spans="2:9" x14ac:dyDescent="0.3">
      <c r="B19" s="55"/>
      <c r="C19" s="60">
        <v>14</v>
      </c>
      <c r="D19" s="104">
        <v>18</v>
      </c>
      <c r="E19" s="104">
        <v>9.5</v>
      </c>
      <c r="F19" s="104">
        <v>0.4</v>
      </c>
      <c r="G19" s="104">
        <f>ETo!$I19*((1-Constantes!$D$21)*ETo!$K19+ETo!$L19)</f>
        <v>2.6902792929732149</v>
      </c>
      <c r="H19" s="104">
        <v>1.3495059526051145</v>
      </c>
      <c r="I19" s="56"/>
    </row>
    <row r="20" spans="2:9" x14ac:dyDescent="0.3">
      <c r="B20" s="55"/>
      <c r="C20" s="60">
        <v>15</v>
      </c>
      <c r="D20" s="104">
        <v>18.2</v>
      </c>
      <c r="E20" s="104">
        <v>9.1999999999999993</v>
      </c>
      <c r="F20" s="104">
        <v>0.5</v>
      </c>
      <c r="G20" s="104">
        <f>ETo!$I20*((1-Constantes!$D$21)*ETo!$K20+ETo!$L20)</f>
        <v>2.6872908628595495</v>
      </c>
      <c r="H20" s="104">
        <v>1.2597898866800317</v>
      </c>
      <c r="I20" s="56"/>
    </row>
    <row r="21" spans="2:9" x14ac:dyDescent="0.3">
      <c r="B21" s="55"/>
      <c r="C21" s="60">
        <v>16</v>
      </c>
      <c r="D21" s="104">
        <v>21</v>
      </c>
      <c r="E21" s="104">
        <v>7</v>
      </c>
      <c r="F21" s="104">
        <v>0</v>
      </c>
      <c r="G21" s="104">
        <f>ETo!$I21*((1-Constantes!$D$21)*ETo!$K21+ETo!$L21)</f>
        <v>2.7037460730270286</v>
      </c>
      <c r="H21" s="104">
        <v>1.1555650692802824</v>
      </c>
      <c r="I21" s="56"/>
    </row>
    <row r="22" spans="2:9" x14ac:dyDescent="0.3">
      <c r="B22" s="55"/>
      <c r="C22" s="60">
        <v>17</v>
      </c>
      <c r="D22" s="104">
        <v>20</v>
      </c>
      <c r="E22" s="104">
        <v>7.2</v>
      </c>
      <c r="F22" s="104">
        <v>8.8000000000000007</v>
      </c>
      <c r="G22" s="104">
        <f>ETo!$I22*((1-Constantes!$D$21)*ETo!$K22+ETo!$L22)</f>
        <v>2.6812098025901308</v>
      </c>
      <c r="H22" s="104">
        <v>1.5449266705292974</v>
      </c>
      <c r="I22" s="56"/>
    </row>
    <row r="23" spans="2:9" x14ac:dyDescent="0.3">
      <c r="B23" s="55"/>
      <c r="C23" s="60">
        <v>18</v>
      </c>
      <c r="D23" s="104">
        <v>15.2</v>
      </c>
      <c r="E23" s="104">
        <v>8.5</v>
      </c>
      <c r="F23" s="104">
        <v>2.5</v>
      </c>
      <c r="G23" s="104">
        <f>ETo!$I23*((1-Constantes!$D$21)*ETo!$K23+ETo!$L23)</f>
        <v>2.5833675703148793</v>
      </c>
      <c r="H23" s="104">
        <v>1.3293722147809401</v>
      </c>
      <c r="I23" s="56"/>
    </row>
    <row r="24" spans="2:9" x14ac:dyDescent="0.3">
      <c r="B24" s="55"/>
      <c r="C24" s="60">
        <v>19</v>
      </c>
      <c r="D24" s="104">
        <v>21.2</v>
      </c>
      <c r="E24" s="104">
        <v>4.5</v>
      </c>
      <c r="F24" s="104">
        <v>7.9</v>
      </c>
      <c r="G24" s="104">
        <f>ETo!$I24*((1-Constantes!$D$21)*ETo!$K24+ETo!$L24)</f>
        <v>2.6387786697215865</v>
      </c>
      <c r="H24" s="104">
        <v>1.6131532015776715</v>
      </c>
      <c r="I24" s="56"/>
    </row>
    <row r="25" spans="2:9" x14ac:dyDescent="0.3">
      <c r="B25" s="55"/>
      <c r="C25" s="60">
        <v>20</v>
      </c>
      <c r="D25" s="104">
        <v>18</v>
      </c>
      <c r="E25" s="104">
        <v>6.5</v>
      </c>
      <c r="F25" s="104">
        <v>5</v>
      </c>
      <c r="G25" s="104">
        <f>ETo!$I25*((1-Constantes!$D$21)*ETo!$K25+ETo!$L25)</f>
        <v>2.6049421074829859</v>
      </c>
      <c r="H25" s="104">
        <v>1.5184124805995169</v>
      </c>
      <c r="I25" s="56"/>
    </row>
    <row r="26" spans="2:9" x14ac:dyDescent="0.3">
      <c r="B26" s="55"/>
      <c r="C26" s="60">
        <v>21</v>
      </c>
      <c r="D26" s="104">
        <v>21</v>
      </c>
      <c r="E26" s="104">
        <v>8</v>
      </c>
      <c r="F26" s="104">
        <v>6.2</v>
      </c>
      <c r="G26" s="104">
        <f>ETo!$I26*((1-Constantes!$D$21)*ETo!$K26+ETo!$L26)</f>
        <v>2.7297212775851492</v>
      </c>
      <c r="H26" s="104">
        <v>1.5696137436765665</v>
      </c>
      <c r="I26" s="56"/>
    </row>
    <row r="27" spans="2:9" x14ac:dyDescent="0.3">
      <c r="B27" s="55"/>
      <c r="C27" s="60">
        <v>22</v>
      </c>
      <c r="D27" s="104">
        <v>19.2</v>
      </c>
      <c r="E27" s="104">
        <v>7.5</v>
      </c>
      <c r="F27" s="104">
        <v>0.1</v>
      </c>
      <c r="G27" s="104">
        <f>ETo!$I27*((1-Constantes!$D$21)*ETo!$K27+ETo!$L27)</f>
        <v>2.6652624981152107</v>
      </c>
      <c r="H27" s="104">
        <v>1.4291947825224085</v>
      </c>
      <c r="I27" s="56"/>
    </row>
    <row r="28" spans="2:9" x14ac:dyDescent="0.3">
      <c r="B28" s="55"/>
      <c r="C28" s="60">
        <v>23</v>
      </c>
      <c r="D28" s="104">
        <v>17.7</v>
      </c>
      <c r="E28" s="104">
        <v>7.6</v>
      </c>
      <c r="F28" s="104">
        <v>19.7</v>
      </c>
      <c r="G28" s="104">
        <f>ETo!$I28*((1-Constantes!$D$21)*ETo!$K28+ETo!$L28)</f>
        <v>2.6257412487139717</v>
      </c>
      <c r="H28" s="104">
        <v>3.8448020243048981</v>
      </c>
      <c r="I28" s="56"/>
    </row>
    <row r="29" spans="2:9" x14ac:dyDescent="0.3">
      <c r="B29" s="55"/>
      <c r="C29" s="60">
        <v>24</v>
      </c>
      <c r="D29" s="104">
        <v>16.399999999999999</v>
      </c>
      <c r="E29" s="104">
        <v>6.7</v>
      </c>
      <c r="F29" s="104">
        <v>2.4</v>
      </c>
      <c r="G29" s="104">
        <f>ETo!$I29*((1-Constantes!$D$21)*ETo!$K29+ETo!$L29)</f>
        <v>2.5638196979715677</v>
      </c>
      <c r="H29" s="104">
        <v>1.6175923816307491</v>
      </c>
      <c r="I29" s="56"/>
    </row>
    <row r="30" spans="2:9" x14ac:dyDescent="0.3">
      <c r="B30" s="55"/>
      <c r="C30" s="60">
        <v>25</v>
      </c>
      <c r="D30" s="104">
        <v>21.1</v>
      </c>
      <c r="E30" s="104">
        <v>6</v>
      </c>
      <c r="F30" s="104">
        <v>0</v>
      </c>
      <c r="G30" s="104">
        <f>ETo!$I30*((1-Constantes!$D$21)*ETo!$K30+ETo!$L30)</f>
        <v>2.6745218328845786</v>
      </c>
      <c r="H30" s="104">
        <v>1.5048036971785259</v>
      </c>
      <c r="I30" s="56"/>
    </row>
    <row r="31" spans="2:9" x14ac:dyDescent="0.3">
      <c r="B31" s="55"/>
      <c r="C31" s="60">
        <v>26</v>
      </c>
      <c r="D31" s="104">
        <v>21.8</v>
      </c>
      <c r="E31" s="104">
        <v>5.4</v>
      </c>
      <c r="F31" s="104">
        <v>4</v>
      </c>
      <c r="G31" s="104">
        <f>ETo!$I31*((1-Constantes!$D$21)*ETo!$K31+ETo!$L31)</f>
        <v>2.6765506067926057</v>
      </c>
      <c r="H31" s="104">
        <v>1.5319344256860985</v>
      </c>
      <c r="I31" s="56"/>
    </row>
    <row r="32" spans="2:9" x14ac:dyDescent="0.3">
      <c r="B32" s="55"/>
      <c r="C32" s="60">
        <v>27</v>
      </c>
      <c r="D32" s="104">
        <v>23.3</v>
      </c>
      <c r="E32" s="104">
        <v>5</v>
      </c>
      <c r="F32" s="104">
        <v>0.1</v>
      </c>
      <c r="G32" s="104">
        <f>ETo!$I32*((1-Constantes!$D$21)*ETo!$K32+ETo!$L32)</f>
        <v>2.7062787040194669</v>
      </c>
      <c r="H32" s="104">
        <v>1.424381885699505</v>
      </c>
      <c r="I32" s="56"/>
    </row>
    <row r="33" spans="2:9" x14ac:dyDescent="0.3">
      <c r="B33" s="55"/>
      <c r="C33" s="60">
        <v>28</v>
      </c>
      <c r="D33" s="104">
        <v>22.7</v>
      </c>
      <c r="E33" s="104">
        <v>4.8</v>
      </c>
      <c r="F33" s="104">
        <v>0</v>
      </c>
      <c r="G33" s="104">
        <f>ETo!$I33*((1-Constantes!$D$21)*ETo!$K33+ETo!$L33)</f>
        <v>2.6831674575481621</v>
      </c>
      <c r="H33" s="104">
        <v>1.3175786744990317</v>
      </c>
      <c r="I33" s="56"/>
    </row>
    <row r="34" spans="2:9" x14ac:dyDescent="0.3">
      <c r="B34" s="55"/>
      <c r="C34" s="60">
        <v>29</v>
      </c>
      <c r="D34" s="104">
        <v>18</v>
      </c>
      <c r="E34" s="104">
        <v>5.0999999999999996</v>
      </c>
      <c r="F34" s="104">
        <v>1.7</v>
      </c>
      <c r="G34" s="104">
        <f>ETo!$I34*((1-Constantes!$D$21)*ETo!$K34+ETo!$L34)</f>
        <v>2.5598586797132956</v>
      </c>
      <c r="H34" s="104">
        <v>1.2754658649863604</v>
      </c>
      <c r="I34" s="56"/>
    </row>
    <row r="35" spans="2:9" x14ac:dyDescent="0.3">
      <c r="B35" s="55"/>
      <c r="C35" s="60">
        <v>30</v>
      </c>
      <c r="D35" s="104">
        <v>22.1</v>
      </c>
      <c r="E35" s="104">
        <v>5</v>
      </c>
      <c r="F35" s="104">
        <v>5.2</v>
      </c>
      <c r="G35" s="104">
        <f>ETo!$I35*((1-Constantes!$D$21)*ETo!$K35+ETo!$L35)</f>
        <v>2.670040642754973</v>
      </c>
      <c r="H35" s="104">
        <v>1.3562422040366251</v>
      </c>
      <c r="I35" s="56"/>
    </row>
    <row r="36" spans="2:9" x14ac:dyDescent="0.3">
      <c r="B36" s="55"/>
      <c r="C36" s="60">
        <v>31</v>
      </c>
      <c r="D36" s="104">
        <v>21.2</v>
      </c>
      <c r="E36" s="104">
        <v>5</v>
      </c>
      <c r="F36" s="104">
        <v>3.1</v>
      </c>
      <c r="G36" s="104">
        <f>ETo!$I36*((1-Constantes!$D$21)*ETo!$K36+ETo!$L36)</f>
        <v>2.643930263256923</v>
      </c>
      <c r="H36" s="104">
        <v>1.3527754041930637</v>
      </c>
      <c r="I36" s="56"/>
    </row>
    <row r="37" spans="2:9" x14ac:dyDescent="0.3">
      <c r="B37" s="55"/>
      <c r="C37" s="60">
        <v>32</v>
      </c>
      <c r="D37" s="104">
        <v>21</v>
      </c>
      <c r="E37" s="104">
        <v>6.9</v>
      </c>
      <c r="F37" s="104">
        <v>1.4</v>
      </c>
      <c r="G37" s="104">
        <f>ETo!$I37*((1-Constantes!$D$21)*ETo!$K37+ETo!$L37)</f>
        <v>2.6898685387686969</v>
      </c>
      <c r="H37" s="104">
        <v>1.2954507144270362</v>
      </c>
      <c r="I37" s="56"/>
    </row>
    <row r="38" spans="2:9" x14ac:dyDescent="0.3">
      <c r="B38" s="55"/>
      <c r="C38" s="60">
        <v>33</v>
      </c>
      <c r="D38" s="104">
        <v>20.8</v>
      </c>
      <c r="E38" s="104">
        <v>9.4</v>
      </c>
      <c r="F38" s="104">
        <v>2.2000000000000002</v>
      </c>
      <c r="G38" s="104">
        <f>ETo!$I38*((1-Constantes!$D$21)*ETo!$K38+ETo!$L38)</f>
        <v>2.7522531161813988</v>
      </c>
      <c r="H38" s="104">
        <v>1.2655579471481655</v>
      </c>
      <c r="I38" s="56"/>
    </row>
    <row r="39" spans="2:9" x14ac:dyDescent="0.3">
      <c r="B39" s="55"/>
      <c r="C39" s="60">
        <v>34</v>
      </c>
      <c r="D39" s="104">
        <v>21.2</v>
      </c>
      <c r="E39" s="104">
        <v>10.4</v>
      </c>
      <c r="F39" s="104">
        <v>0</v>
      </c>
      <c r="G39" s="104">
        <f>ETo!$I39*((1-Constantes!$D$21)*ETo!$K39+ETo!$L39)</f>
        <v>2.7895564905119334</v>
      </c>
      <c r="H39" s="104">
        <v>1.1606371170349079</v>
      </c>
      <c r="I39" s="56"/>
    </row>
    <row r="40" spans="2:9" x14ac:dyDescent="0.3">
      <c r="B40" s="55"/>
      <c r="C40" s="60">
        <v>35</v>
      </c>
      <c r="D40" s="104">
        <v>21.5</v>
      </c>
      <c r="E40" s="104">
        <v>7</v>
      </c>
      <c r="F40" s="104">
        <v>3.3</v>
      </c>
      <c r="G40" s="104">
        <f>ETo!$I40*((1-Constantes!$D$21)*ETo!$K40+ETo!$L40)</f>
        <v>2.7022246063044886</v>
      </c>
      <c r="H40" s="104">
        <v>1.1739087389155642</v>
      </c>
      <c r="I40" s="56"/>
    </row>
    <row r="41" spans="2:9" x14ac:dyDescent="0.3">
      <c r="B41" s="55"/>
      <c r="C41" s="60">
        <v>36</v>
      </c>
      <c r="D41" s="104">
        <v>23.5</v>
      </c>
      <c r="E41" s="104">
        <v>8.9</v>
      </c>
      <c r="F41" s="104">
        <v>0</v>
      </c>
      <c r="G41" s="104">
        <f>ETo!$I41*((1-Constantes!$D$21)*ETo!$K41+ETo!$L41)</f>
        <v>2.8084459729665325</v>
      </c>
      <c r="H41" s="104">
        <v>1.0713822106249293</v>
      </c>
      <c r="I41" s="56"/>
    </row>
    <row r="42" spans="2:9" x14ac:dyDescent="0.3">
      <c r="B42" s="55"/>
      <c r="C42" s="60">
        <v>37</v>
      </c>
      <c r="D42" s="104">
        <v>24.5</v>
      </c>
      <c r="E42" s="104">
        <v>9.4</v>
      </c>
      <c r="F42" s="104">
        <v>0</v>
      </c>
      <c r="G42" s="104">
        <f>ETo!$I42*((1-Constantes!$D$21)*ETo!$K42+ETo!$L42)</f>
        <v>2.848128734583498</v>
      </c>
      <c r="H42" s="104">
        <v>0.97117967790813964</v>
      </c>
      <c r="I42" s="56"/>
    </row>
    <row r="43" spans="2:9" x14ac:dyDescent="0.3">
      <c r="B43" s="55"/>
      <c r="C43" s="60">
        <v>38</v>
      </c>
      <c r="D43" s="104">
        <v>25</v>
      </c>
      <c r="E43" s="104">
        <v>6.7</v>
      </c>
      <c r="F43" s="104">
        <v>13.5</v>
      </c>
      <c r="G43" s="104">
        <f>ETo!$I43*((1-Constantes!$D$21)*ETo!$K43+ETo!$L43)</f>
        <v>2.7854157003884867</v>
      </c>
      <c r="H43" s="104">
        <v>2.1270987011681908</v>
      </c>
      <c r="I43" s="56"/>
    </row>
    <row r="44" spans="2:9" x14ac:dyDescent="0.3">
      <c r="B44" s="55"/>
      <c r="C44" s="60">
        <v>39</v>
      </c>
      <c r="D44" s="104">
        <v>24.5</v>
      </c>
      <c r="E44" s="104">
        <v>8.1999999999999993</v>
      </c>
      <c r="F44" s="104">
        <v>0</v>
      </c>
      <c r="G44" s="104">
        <f>ETo!$I44*((1-Constantes!$D$21)*ETo!$K44+ETo!$L44)</f>
        <v>2.8110143762452724</v>
      </c>
      <c r="H44" s="104">
        <v>1.2004187285257604</v>
      </c>
      <c r="I44" s="56"/>
    </row>
    <row r="45" spans="2:9" x14ac:dyDescent="0.3">
      <c r="B45" s="55"/>
      <c r="C45" s="60">
        <v>40</v>
      </c>
      <c r="D45" s="104">
        <v>18.8</v>
      </c>
      <c r="E45" s="104">
        <v>8.1</v>
      </c>
      <c r="F45" s="104">
        <v>2</v>
      </c>
      <c r="G45" s="104">
        <f>ETo!$I45*((1-Constantes!$D$21)*ETo!$K45+ETo!$L45)</f>
        <v>2.6488327753321204</v>
      </c>
      <c r="H45" s="104">
        <v>1.1689217641251128</v>
      </c>
      <c r="I45" s="56"/>
    </row>
    <row r="46" spans="2:9" x14ac:dyDescent="0.3">
      <c r="B46" s="55"/>
      <c r="C46" s="60">
        <v>41</v>
      </c>
      <c r="D46" s="104">
        <v>19</v>
      </c>
      <c r="E46" s="104">
        <v>9.8000000000000007</v>
      </c>
      <c r="F46" s="104">
        <v>21.8</v>
      </c>
      <c r="G46" s="104">
        <f>ETo!$I46*((1-Constantes!$D$21)*ETo!$K46+ETo!$L46)</f>
        <v>2.6990785345663699</v>
      </c>
      <c r="H46" s="104">
        <v>4.4032537348740508</v>
      </c>
      <c r="I46" s="56"/>
    </row>
    <row r="47" spans="2:9" x14ac:dyDescent="0.3">
      <c r="B47" s="55"/>
      <c r="C47" s="60">
        <v>42</v>
      </c>
      <c r="D47" s="104">
        <v>19.2</v>
      </c>
      <c r="E47" s="104">
        <v>6.5</v>
      </c>
      <c r="F47" s="104">
        <v>0</v>
      </c>
      <c r="G47" s="104">
        <f>ETo!$I47*((1-Constantes!$D$21)*ETo!$K47+ETo!$L47)</f>
        <v>2.6112898357037175</v>
      </c>
      <c r="H47" s="104">
        <v>1.4997265502264259</v>
      </c>
      <c r="I47" s="56"/>
    </row>
    <row r="48" spans="2:9" x14ac:dyDescent="0.3">
      <c r="B48" s="55"/>
      <c r="C48" s="60">
        <v>43</v>
      </c>
      <c r="D48" s="104">
        <v>21.3</v>
      </c>
      <c r="E48" s="104">
        <v>8.6</v>
      </c>
      <c r="F48" s="104">
        <v>1.9</v>
      </c>
      <c r="G48" s="104">
        <f>ETo!$I48*((1-Constantes!$D$21)*ETo!$K48+ETo!$L48)</f>
        <v>2.7245884082828482</v>
      </c>
      <c r="H48" s="104">
        <v>1.4533256023375341</v>
      </c>
      <c r="I48" s="56"/>
    </row>
    <row r="49" spans="2:9" x14ac:dyDescent="0.3">
      <c r="B49" s="55"/>
      <c r="C49" s="60">
        <v>44</v>
      </c>
      <c r="D49" s="104">
        <v>21.2</v>
      </c>
      <c r="E49" s="104">
        <v>10.4</v>
      </c>
      <c r="F49" s="104">
        <v>0.8</v>
      </c>
      <c r="G49" s="104">
        <f>ETo!$I49*((1-Constantes!$D$21)*ETo!$K49+ETo!$L49)</f>
        <v>2.768740310946598</v>
      </c>
      <c r="H49" s="104">
        <v>1.3697479345123544</v>
      </c>
      <c r="I49" s="56"/>
    </row>
    <row r="50" spans="2:9" x14ac:dyDescent="0.3">
      <c r="B50" s="55"/>
      <c r="C50" s="60">
        <v>45</v>
      </c>
      <c r="D50" s="104">
        <v>19.8</v>
      </c>
      <c r="E50" s="104">
        <v>10</v>
      </c>
      <c r="F50" s="104">
        <v>0</v>
      </c>
      <c r="G50" s="104">
        <f>ETo!$I50*((1-Constantes!$D$21)*ETo!$K50+ETo!$L50)</f>
        <v>2.7164979525511854</v>
      </c>
      <c r="H50" s="104">
        <v>1.2630436644665124</v>
      </c>
      <c r="I50" s="56"/>
    </row>
    <row r="51" spans="2:9" x14ac:dyDescent="0.3">
      <c r="B51" s="55"/>
      <c r="C51" s="60">
        <v>46</v>
      </c>
      <c r="D51" s="104">
        <v>20.5</v>
      </c>
      <c r="E51" s="104">
        <v>10</v>
      </c>
      <c r="F51" s="104">
        <v>1.7</v>
      </c>
      <c r="G51" s="104">
        <f>ETo!$I51*((1-Constantes!$D$21)*ETo!$K51+ETo!$L51)</f>
        <v>2.7328421373223359</v>
      </c>
      <c r="H51" s="104">
        <v>1.2173372095634136</v>
      </c>
      <c r="I51" s="56"/>
    </row>
    <row r="52" spans="2:9" x14ac:dyDescent="0.3">
      <c r="B52" s="55"/>
      <c r="C52" s="60">
        <v>47</v>
      </c>
      <c r="D52" s="104">
        <v>20.7</v>
      </c>
      <c r="E52" s="104">
        <v>9.1</v>
      </c>
      <c r="F52" s="104">
        <v>18.100000000000001</v>
      </c>
      <c r="G52" s="104">
        <f>ETo!$I52*((1-Constantes!$D$21)*ETo!$K52+ETo!$L52)</f>
        <v>2.7106090496290611</v>
      </c>
      <c r="H52" s="104">
        <v>3.3952154230607219</v>
      </c>
      <c r="I52" s="56"/>
    </row>
    <row r="53" spans="2:9" x14ac:dyDescent="0.3">
      <c r="B53" s="55"/>
      <c r="C53" s="60">
        <v>48</v>
      </c>
      <c r="D53" s="104">
        <v>21.8</v>
      </c>
      <c r="E53" s="104">
        <v>8.1</v>
      </c>
      <c r="F53" s="104">
        <v>1.4</v>
      </c>
      <c r="G53" s="104">
        <f>ETo!$I53*((1-Constantes!$D$21)*ETo!$K53+ETo!$L53)</f>
        <v>2.7101906395938302</v>
      </c>
      <c r="H53" s="104">
        <v>1.5414560032866587</v>
      </c>
      <c r="I53" s="56"/>
    </row>
    <row r="54" spans="2:9" x14ac:dyDescent="0.3">
      <c r="B54" s="55"/>
      <c r="C54" s="60">
        <v>49</v>
      </c>
      <c r="D54" s="104">
        <v>23.8</v>
      </c>
      <c r="E54" s="104">
        <v>8</v>
      </c>
      <c r="F54" s="104">
        <v>12.5</v>
      </c>
      <c r="G54" s="104">
        <f>ETo!$I54*((1-Constantes!$D$21)*ETo!$K54+ETo!$L54)</f>
        <v>2.7588965808773969</v>
      </c>
      <c r="H54" s="104">
        <v>2.3116266113290607</v>
      </c>
      <c r="I54" s="56"/>
    </row>
    <row r="55" spans="2:9" x14ac:dyDescent="0.3">
      <c r="B55" s="55"/>
      <c r="C55" s="60">
        <v>50</v>
      </c>
      <c r="D55" s="104">
        <v>21.7</v>
      </c>
      <c r="E55" s="104">
        <v>7.5</v>
      </c>
      <c r="F55" s="104">
        <v>0</v>
      </c>
      <c r="G55" s="104">
        <f>ETo!$I55*((1-Constantes!$D$21)*ETo!$K55+ETo!$L55)</f>
        <v>2.6842844879550185</v>
      </c>
      <c r="H55" s="104">
        <v>1.5438254277009555</v>
      </c>
      <c r="I55" s="56"/>
    </row>
    <row r="56" spans="2:9" x14ac:dyDescent="0.3">
      <c r="B56" s="55"/>
      <c r="C56" s="60">
        <v>51</v>
      </c>
      <c r="D56" s="104">
        <v>20</v>
      </c>
      <c r="E56" s="104">
        <v>6</v>
      </c>
      <c r="F56" s="104">
        <v>24</v>
      </c>
      <c r="G56" s="104">
        <f>ETo!$I56*((1-Constantes!$D$21)*ETo!$K56+ETo!$L56)</f>
        <v>2.5932596144401105</v>
      </c>
      <c r="H56" s="104">
        <v>5.268308813292637</v>
      </c>
      <c r="I56" s="56"/>
    </row>
    <row r="57" spans="2:9" x14ac:dyDescent="0.3">
      <c r="B57" s="55"/>
      <c r="C57" s="60">
        <v>52</v>
      </c>
      <c r="D57" s="104">
        <v>17.399999999999999</v>
      </c>
      <c r="E57" s="104">
        <v>5</v>
      </c>
      <c r="F57" s="104">
        <v>12.1</v>
      </c>
      <c r="G57" s="104">
        <f>ETo!$I57*((1-Constantes!$D$21)*ETo!$K57+ETo!$L57)</f>
        <v>2.4911941583847428</v>
      </c>
      <c r="H57" s="104">
        <v>2.4614053137426222</v>
      </c>
      <c r="I57" s="56"/>
    </row>
    <row r="58" spans="2:9" x14ac:dyDescent="0.3">
      <c r="B58" s="55"/>
      <c r="C58" s="60">
        <v>53</v>
      </c>
      <c r="D58" s="104">
        <v>16.399999999999999</v>
      </c>
      <c r="E58" s="104">
        <v>5</v>
      </c>
      <c r="F58" s="104">
        <v>6.8</v>
      </c>
      <c r="G58" s="104">
        <f>ETo!$I58*((1-Constantes!$D$21)*ETo!$K58+ETo!$L58)</f>
        <v>2.4601791192226328</v>
      </c>
      <c r="H58" s="104">
        <v>1.956252497450039</v>
      </c>
      <c r="I58" s="56"/>
    </row>
    <row r="59" spans="2:9" x14ac:dyDescent="0.3">
      <c r="B59" s="55"/>
      <c r="C59" s="60">
        <v>54</v>
      </c>
      <c r="D59" s="104">
        <v>20.5</v>
      </c>
      <c r="E59" s="104">
        <v>8</v>
      </c>
      <c r="F59" s="104">
        <v>27.7</v>
      </c>
      <c r="G59" s="104">
        <f>ETo!$I59*((1-Constantes!$D$21)*ETo!$K59+ETo!$L59)</f>
        <v>2.6499534711763992</v>
      </c>
      <c r="H59" s="104">
        <v>6.8407540069502977</v>
      </c>
      <c r="I59" s="56"/>
    </row>
    <row r="60" spans="2:9" x14ac:dyDescent="0.3">
      <c r="B60" s="55"/>
      <c r="C60" s="60">
        <v>55</v>
      </c>
      <c r="D60" s="104">
        <v>21.5</v>
      </c>
      <c r="E60" s="104">
        <v>7.5</v>
      </c>
      <c r="F60" s="104">
        <v>9</v>
      </c>
      <c r="G60" s="104">
        <f>ETo!$I60*((1-Constantes!$D$21)*ETo!$K60+ETo!$L60)</f>
        <v>2.6593503268878265</v>
      </c>
      <c r="H60" s="104">
        <v>2.3428761560723417</v>
      </c>
      <c r="I60" s="56"/>
    </row>
    <row r="61" spans="2:9" x14ac:dyDescent="0.3">
      <c r="B61" s="55"/>
      <c r="C61" s="60">
        <v>56</v>
      </c>
      <c r="D61" s="104">
        <v>19.8</v>
      </c>
      <c r="E61" s="104">
        <v>8.5</v>
      </c>
      <c r="F61" s="104">
        <v>0.5</v>
      </c>
      <c r="G61" s="104">
        <f>ETo!$I61*((1-Constantes!$D$21)*ETo!$K61+ETo!$L61)</f>
        <v>2.6359830336590031</v>
      </c>
      <c r="H61" s="104">
        <v>2.0279643365142075</v>
      </c>
      <c r="I61" s="56"/>
    </row>
    <row r="62" spans="2:9" x14ac:dyDescent="0.3">
      <c r="B62" s="55"/>
      <c r="C62" s="60">
        <v>57</v>
      </c>
      <c r="D62" s="104">
        <v>21.2</v>
      </c>
      <c r="E62" s="104">
        <v>9.5</v>
      </c>
      <c r="F62" s="104">
        <v>0</v>
      </c>
      <c r="G62" s="104">
        <f>ETo!$I62*((1-Constantes!$D$21)*ETo!$K62+ETo!$L62)</f>
        <v>2.6965102515114543</v>
      </c>
      <c r="H62" s="104">
        <v>1.9122849593360747</v>
      </c>
      <c r="I62" s="56"/>
    </row>
    <row r="63" spans="2:9" x14ac:dyDescent="0.3">
      <c r="B63" s="55"/>
      <c r="C63" s="60">
        <v>58</v>
      </c>
      <c r="D63" s="104">
        <v>17</v>
      </c>
      <c r="E63" s="104">
        <v>8.8000000000000007</v>
      </c>
      <c r="F63" s="104">
        <v>1.1000000000000001</v>
      </c>
      <c r="G63" s="104">
        <f>ETo!$I63*((1-Constantes!$D$21)*ETo!$K63+ETo!$L63)</f>
        <v>2.5591436227582411</v>
      </c>
      <c r="H63" s="104">
        <v>1.8414231349023102</v>
      </c>
      <c r="I63" s="56"/>
    </row>
    <row r="64" spans="2:9" x14ac:dyDescent="0.3">
      <c r="B64" s="55"/>
      <c r="C64" s="60">
        <v>59</v>
      </c>
      <c r="D64" s="104">
        <v>20.5</v>
      </c>
      <c r="E64" s="104">
        <v>8.4</v>
      </c>
      <c r="F64" s="104">
        <v>0.4</v>
      </c>
      <c r="G64" s="104">
        <f>ETo!$I64*((1-Constantes!$D$21)*ETo!$K64+ETo!$L64)</f>
        <v>2.6381706816899291</v>
      </c>
      <c r="H64" s="104">
        <v>1.7468009173253582</v>
      </c>
      <c r="I64" s="56"/>
    </row>
    <row r="65" spans="2:9" x14ac:dyDescent="0.3">
      <c r="B65" s="55"/>
      <c r="C65" s="60">
        <v>60</v>
      </c>
      <c r="D65" s="104">
        <v>20.6</v>
      </c>
      <c r="E65" s="104">
        <v>8.4</v>
      </c>
      <c r="F65" s="104">
        <v>0</v>
      </c>
      <c r="G65" s="104">
        <f>ETo!$I65*((1-Constantes!$D$21)*ETo!$K65+ETo!$L65)</f>
        <v>2.6358334163078037</v>
      </c>
      <c r="H65" s="104">
        <v>1.6416058517647789</v>
      </c>
      <c r="I65" s="56"/>
    </row>
    <row r="66" spans="2:9" x14ac:dyDescent="0.3">
      <c r="B66" s="55"/>
      <c r="C66" s="60">
        <v>61</v>
      </c>
      <c r="D66" s="104">
        <v>22</v>
      </c>
      <c r="E66" s="104">
        <v>6.2</v>
      </c>
      <c r="F66" s="104">
        <v>3.4</v>
      </c>
      <c r="G66" s="104">
        <f>ETo!$I66*((1-Constantes!$D$21)*ETo!$K66+ETo!$L66)</f>
        <v>2.6090865565569152</v>
      </c>
      <c r="H66" s="104">
        <v>1.6562901632511569</v>
      </c>
      <c r="I66" s="56"/>
    </row>
    <row r="67" spans="2:9" x14ac:dyDescent="0.3">
      <c r="B67" s="55"/>
      <c r="C67" s="60">
        <v>62</v>
      </c>
      <c r="D67" s="104">
        <v>21.2</v>
      </c>
      <c r="E67" s="104">
        <v>7</v>
      </c>
      <c r="F67" s="104">
        <v>0</v>
      </c>
      <c r="G67" s="104">
        <f>ETo!$I67*((1-Constantes!$D$21)*ETo!$K67+ETo!$L67)</f>
        <v>2.603743856591235</v>
      </c>
      <c r="H67" s="104">
        <v>1.554571674700465</v>
      </c>
      <c r="I67" s="56"/>
    </row>
    <row r="68" spans="2:9" x14ac:dyDescent="0.3">
      <c r="B68" s="55"/>
      <c r="C68" s="60">
        <v>63</v>
      </c>
      <c r="D68" s="104">
        <v>19.8</v>
      </c>
      <c r="E68" s="104">
        <v>10</v>
      </c>
      <c r="F68" s="104">
        <v>2.6</v>
      </c>
      <c r="G68" s="104">
        <f>ETo!$I68*((1-Constantes!$D$21)*ETo!$K68+ETo!$L68)</f>
        <v>2.641153490258429</v>
      </c>
      <c r="H68" s="104">
        <v>1.5436649264345652</v>
      </c>
      <c r="I68" s="56"/>
    </row>
    <row r="69" spans="2:9" x14ac:dyDescent="0.3">
      <c r="B69" s="55"/>
      <c r="C69" s="60">
        <v>64</v>
      </c>
      <c r="D69" s="104">
        <v>19.5</v>
      </c>
      <c r="E69" s="104">
        <v>8.5</v>
      </c>
      <c r="F69" s="104">
        <v>0</v>
      </c>
      <c r="G69" s="104">
        <f>ETo!$I69*((1-Constantes!$D$21)*ETo!$K69+ETo!$L69)</f>
        <v>2.5871882520550833</v>
      </c>
      <c r="H69" s="104">
        <v>1.4457732217530124</v>
      </c>
      <c r="I69" s="56"/>
    </row>
    <row r="70" spans="2:9" x14ac:dyDescent="0.3">
      <c r="B70" s="55"/>
      <c r="C70" s="60">
        <v>65</v>
      </c>
      <c r="D70" s="104">
        <v>21.2</v>
      </c>
      <c r="E70" s="104">
        <v>5</v>
      </c>
      <c r="F70" s="104">
        <v>5.8</v>
      </c>
      <c r="G70" s="104">
        <f>ETo!$I70*((1-Constantes!$D$21)*ETo!$K70+ETo!$L70)</f>
        <v>2.5332363627759831</v>
      </c>
      <c r="H70" s="104">
        <v>1.5679672147681845</v>
      </c>
      <c r="I70" s="56"/>
    </row>
    <row r="71" spans="2:9" x14ac:dyDescent="0.3">
      <c r="B71" s="55"/>
      <c r="C71" s="60">
        <v>66</v>
      </c>
      <c r="D71" s="104">
        <v>17.7</v>
      </c>
      <c r="E71" s="104">
        <v>7.5</v>
      </c>
      <c r="F71" s="104">
        <v>0</v>
      </c>
      <c r="G71" s="104">
        <f>ETo!$I71*((1-Constantes!$D$21)*ETo!$K71+ETo!$L71)</f>
        <v>2.5006367351363652</v>
      </c>
      <c r="H71" s="104">
        <v>1.4531277378914504</v>
      </c>
      <c r="I71" s="56"/>
    </row>
    <row r="72" spans="2:9" x14ac:dyDescent="0.3">
      <c r="B72" s="55"/>
      <c r="C72" s="60">
        <v>67</v>
      </c>
      <c r="D72" s="104">
        <v>21.5</v>
      </c>
      <c r="E72" s="104">
        <v>7.2</v>
      </c>
      <c r="F72" s="104">
        <v>33.9</v>
      </c>
      <c r="G72" s="104">
        <f>ETo!$I72*((1-Constantes!$D$21)*ETo!$K72+ETo!$L72)</f>
        <v>2.5877505233896443</v>
      </c>
      <c r="H72" s="104">
        <v>9.3468132740992171</v>
      </c>
      <c r="I72" s="56"/>
    </row>
    <row r="73" spans="2:9" x14ac:dyDescent="0.3">
      <c r="B73" s="55"/>
      <c r="C73" s="60">
        <v>68</v>
      </c>
      <c r="D73" s="104">
        <v>18.7</v>
      </c>
      <c r="E73" s="104">
        <v>7.5</v>
      </c>
      <c r="F73" s="104">
        <v>2</v>
      </c>
      <c r="G73" s="104">
        <f>ETo!$I73*((1-Constantes!$D$21)*ETo!$K73+ETo!$L73)</f>
        <v>2.5149518216874709</v>
      </c>
      <c r="H73" s="104">
        <v>2.056557924933486</v>
      </c>
      <c r="I73" s="56"/>
    </row>
    <row r="74" spans="2:9" x14ac:dyDescent="0.3">
      <c r="B74" s="55"/>
      <c r="C74" s="60">
        <v>69</v>
      </c>
      <c r="D74" s="104">
        <v>21.8</v>
      </c>
      <c r="E74" s="104">
        <v>7.6</v>
      </c>
      <c r="F74" s="104">
        <v>13.1</v>
      </c>
      <c r="G74" s="104">
        <f>ETo!$I74*((1-Constantes!$D$21)*ETo!$K74+ETo!$L74)</f>
        <v>2.5933086016846403</v>
      </c>
      <c r="H74" s="104">
        <v>2.9018501764971205</v>
      </c>
      <c r="I74" s="56"/>
    </row>
    <row r="75" spans="2:9" x14ac:dyDescent="0.3">
      <c r="B75" s="55"/>
      <c r="C75" s="60">
        <v>70</v>
      </c>
      <c r="D75" s="104">
        <v>20.2</v>
      </c>
      <c r="E75" s="104">
        <v>6.8</v>
      </c>
      <c r="F75" s="104">
        <v>5.4</v>
      </c>
      <c r="G75" s="104">
        <f>ETo!$I75*((1-Constantes!$D$21)*ETo!$K75+ETo!$L75)</f>
        <v>2.5230547572673974</v>
      </c>
      <c r="H75" s="104">
        <v>2.1734552594877981</v>
      </c>
      <c r="I75" s="56"/>
    </row>
    <row r="76" spans="2:9" x14ac:dyDescent="0.3">
      <c r="B76" s="55"/>
      <c r="C76" s="60">
        <v>71</v>
      </c>
      <c r="D76" s="104">
        <v>20</v>
      </c>
      <c r="E76" s="104">
        <v>8</v>
      </c>
      <c r="F76" s="104">
        <v>20.100000000000001</v>
      </c>
      <c r="G76" s="104">
        <f>ETo!$I76*((1-Constantes!$D$21)*ETo!$K76+ETo!$L76)</f>
        <v>2.5425989744158883</v>
      </c>
      <c r="H76" s="104">
        <v>4.6054455786262913</v>
      </c>
      <c r="I76" s="56"/>
    </row>
    <row r="77" spans="2:9" x14ac:dyDescent="0.3">
      <c r="B77" s="55"/>
      <c r="C77" s="60">
        <v>72</v>
      </c>
      <c r="D77" s="104">
        <v>20.6</v>
      </c>
      <c r="E77" s="104">
        <v>7.5</v>
      </c>
      <c r="F77" s="104">
        <v>8.5</v>
      </c>
      <c r="G77" s="104">
        <f>ETo!$I77*((1-Constantes!$D$21)*ETo!$K77+ETo!$L77)</f>
        <v>2.5381663475583256</v>
      </c>
      <c r="H77" s="104">
        <v>2.5096134060582695</v>
      </c>
      <c r="I77" s="56"/>
    </row>
    <row r="78" spans="2:9" x14ac:dyDescent="0.3">
      <c r="B78" s="55"/>
      <c r="C78" s="60">
        <v>73</v>
      </c>
      <c r="D78" s="104">
        <v>16.600000000000001</v>
      </c>
      <c r="E78" s="104">
        <v>8</v>
      </c>
      <c r="F78" s="104">
        <v>3.4</v>
      </c>
      <c r="G78" s="104">
        <f>ETo!$I78*((1-Constantes!$D$21)*ETo!$K78+ETo!$L78)</f>
        <v>2.4390753234944236</v>
      </c>
      <c r="H78" s="104">
        <v>2.3328614266619714</v>
      </c>
      <c r="I78" s="56"/>
    </row>
    <row r="79" spans="2:9" x14ac:dyDescent="0.3">
      <c r="B79" s="55"/>
      <c r="C79" s="60">
        <v>74</v>
      </c>
      <c r="D79" s="104">
        <v>16.399999999999999</v>
      </c>
      <c r="E79" s="104">
        <v>9</v>
      </c>
      <c r="F79" s="104">
        <v>5.6</v>
      </c>
      <c r="G79" s="104">
        <f>ETo!$I79*((1-Constantes!$D$21)*ETo!$K79+ETo!$L79)</f>
        <v>2.4528381319133836</v>
      </c>
      <c r="H79" s="104">
        <v>2.3593596997005997</v>
      </c>
      <c r="I79" s="56"/>
    </row>
    <row r="80" spans="2:9" x14ac:dyDescent="0.3">
      <c r="B80" s="55"/>
      <c r="C80" s="60">
        <v>75</v>
      </c>
      <c r="D80" s="104">
        <v>17.600000000000001</v>
      </c>
      <c r="E80" s="104">
        <v>9</v>
      </c>
      <c r="F80" s="104">
        <v>18.3</v>
      </c>
      <c r="G80" s="104">
        <f>ETo!$I80*((1-Constantes!$D$21)*ETo!$K80+ETo!$L80)</f>
        <v>2.4767633205354249</v>
      </c>
      <c r="H80" s="104">
        <v>4.3023523663830732</v>
      </c>
      <c r="I80" s="56"/>
    </row>
    <row r="81" spans="2:9" x14ac:dyDescent="0.3">
      <c r="B81" s="55"/>
      <c r="C81" s="60">
        <v>76</v>
      </c>
      <c r="D81" s="104">
        <v>17.600000000000001</v>
      </c>
      <c r="E81" s="104">
        <v>9.3000000000000007</v>
      </c>
      <c r="F81" s="104">
        <v>0.2</v>
      </c>
      <c r="G81" s="104">
        <f>ETo!$I81*((1-Constantes!$D$21)*ETo!$K81+ETo!$L81)</f>
        <v>2.47692460626677</v>
      </c>
      <c r="H81" s="104">
        <v>2.3562536234519964</v>
      </c>
      <c r="I81" s="56"/>
    </row>
    <row r="82" spans="2:9" x14ac:dyDescent="0.3">
      <c r="B82" s="55"/>
      <c r="C82" s="60">
        <v>77</v>
      </c>
      <c r="D82" s="104">
        <v>20.2</v>
      </c>
      <c r="E82" s="104">
        <v>9.6999999999999993</v>
      </c>
      <c r="F82" s="104">
        <v>2.2000000000000002</v>
      </c>
      <c r="G82" s="104">
        <f>ETo!$I82*((1-Constantes!$D$21)*ETo!$K82+ETo!$L82)</f>
        <v>2.5470232608723538</v>
      </c>
      <c r="H82" s="104">
        <v>2.3163146530564633</v>
      </c>
      <c r="I82" s="56"/>
    </row>
    <row r="83" spans="2:9" x14ac:dyDescent="0.3">
      <c r="B83" s="55"/>
      <c r="C83" s="60">
        <v>78</v>
      </c>
      <c r="D83" s="104">
        <v>21.3</v>
      </c>
      <c r="E83" s="104">
        <v>9.8000000000000007</v>
      </c>
      <c r="F83" s="104">
        <v>0.2</v>
      </c>
      <c r="G83" s="104">
        <f>ETo!$I83*((1-Constantes!$D$21)*ETo!$K83+ETo!$L83)</f>
        <v>2.5699379540637635</v>
      </c>
      <c r="H83" s="104">
        <v>2.2086844197465547</v>
      </c>
      <c r="I83" s="56"/>
    </row>
    <row r="84" spans="2:9" x14ac:dyDescent="0.3">
      <c r="B84" s="55"/>
      <c r="C84" s="60">
        <v>79</v>
      </c>
      <c r="D84" s="104">
        <v>20.6</v>
      </c>
      <c r="E84" s="104">
        <v>8.8000000000000007</v>
      </c>
      <c r="F84" s="104">
        <v>3.6</v>
      </c>
      <c r="G84" s="104">
        <f>ETo!$I84*((1-Constantes!$D$21)*ETo!$K84+ETo!$L84)</f>
        <v>2.5174962831649834</v>
      </c>
      <c r="H84" s="104">
        <v>2.2216181054241204</v>
      </c>
      <c r="I84" s="56"/>
    </row>
    <row r="85" spans="2:9" x14ac:dyDescent="0.3">
      <c r="B85" s="55"/>
      <c r="C85" s="60">
        <v>80</v>
      </c>
      <c r="D85" s="104">
        <v>17.5</v>
      </c>
      <c r="E85" s="104">
        <v>8.6999999999999993</v>
      </c>
      <c r="F85" s="104">
        <v>0</v>
      </c>
      <c r="G85" s="104">
        <f>ETo!$I85*((1-Constantes!$D$21)*ETo!$K85+ETo!$L85)</f>
        <v>2.4265862668500717</v>
      </c>
      <c r="H85" s="104">
        <v>2.1135830543938239</v>
      </c>
      <c r="I85" s="56"/>
    </row>
    <row r="86" spans="2:9" x14ac:dyDescent="0.3">
      <c r="B86" s="55"/>
      <c r="C86" s="60">
        <v>81</v>
      </c>
      <c r="D86" s="104">
        <v>21.8</v>
      </c>
      <c r="E86" s="104">
        <v>4.8</v>
      </c>
      <c r="F86" s="104">
        <v>1.7</v>
      </c>
      <c r="G86" s="104">
        <f>ETo!$I86*((1-Constantes!$D$21)*ETo!$K86+ETo!$L86)</f>
        <v>2.4284201907793177</v>
      </c>
      <c r="H86" s="104">
        <v>2.0667826046999278</v>
      </c>
      <c r="I86" s="56"/>
    </row>
    <row r="87" spans="2:9" x14ac:dyDescent="0.3">
      <c r="B87" s="55"/>
      <c r="C87" s="60">
        <v>82</v>
      </c>
      <c r="D87" s="104">
        <v>17.8</v>
      </c>
      <c r="E87" s="104">
        <v>5.7</v>
      </c>
      <c r="F87" s="104">
        <v>2.2999999999999998</v>
      </c>
      <c r="G87" s="104">
        <f>ETo!$I87*((1-Constantes!$D$21)*ETo!$K87+ETo!$L87)</f>
        <v>2.3405472317162257</v>
      </c>
      <c r="H87" s="104">
        <v>2.0440356159383235</v>
      </c>
      <c r="I87" s="56"/>
    </row>
    <row r="88" spans="2:9" x14ac:dyDescent="0.3">
      <c r="B88" s="55"/>
      <c r="C88" s="60">
        <v>83</v>
      </c>
      <c r="D88" s="104">
        <v>22.5</v>
      </c>
      <c r="E88" s="104">
        <v>3.7</v>
      </c>
      <c r="F88" s="104">
        <v>0</v>
      </c>
      <c r="G88" s="104">
        <f>ETo!$I88*((1-Constantes!$D$21)*ETo!$K88+ETo!$L88)</f>
        <v>2.4008386762381404</v>
      </c>
      <c r="H88" s="104">
        <v>1.9418248897828101</v>
      </c>
      <c r="I88" s="56"/>
    </row>
    <row r="89" spans="2:9" x14ac:dyDescent="0.3">
      <c r="B89" s="55"/>
      <c r="C89" s="60">
        <v>84</v>
      </c>
      <c r="D89" s="104">
        <v>22.5</v>
      </c>
      <c r="E89" s="104">
        <v>7.8</v>
      </c>
      <c r="F89" s="104">
        <v>0</v>
      </c>
      <c r="G89" s="104">
        <f>ETo!$I89*((1-Constantes!$D$21)*ETo!$K89+ETo!$L89)</f>
        <v>2.4962653893636735</v>
      </c>
      <c r="H89" s="104">
        <v>1.8402693663725844</v>
      </c>
      <c r="I89" s="56"/>
    </row>
    <row r="90" spans="2:9" x14ac:dyDescent="0.3">
      <c r="B90" s="55"/>
      <c r="C90" s="60">
        <v>85</v>
      </c>
      <c r="D90" s="104">
        <v>21.7</v>
      </c>
      <c r="E90" s="104">
        <v>6.4</v>
      </c>
      <c r="F90" s="104">
        <v>0</v>
      </c>
      <c r="G90" s="104">
        <f>ETo!$I90*((1-Constantes!$D$21)*ETo!$K90+ETo!$L90)</f>
        <v>2.4310605301274126</v>
      </c>
      <c r="H90" s="104">
        <v>1.7436099901210342</v>
      </c>
      <c r="I90" s="56"/>
    </row>
    <row r="91" spans="2:9" x14ac:dyDescent="0.3">
      <c r="B91" s="55"/>
      <c r="C91" s="60">
        <v>86</v>
      </c>
      <c r="D91" s="104">
        <v>21.9</v>
      </c>
      <c r="E91" s="104">
        <v>7.4</v>
      </c>
      <c r="F91" s="104">
        <v>0</v>
      </c>
      <c r="G91" s="104">
        <f>ETo!$I91*((1-Constantes!$D$21)*ETo!$K91+ETo!$L91)</f>
        <v>2.452062614465794</v>
      </c>
      <c r="H91" s="104">
        <v>1.649395639465888</v>
      </c>
      <c r="I91" s="56"/>
    </row>
    <row r="92" spans="2:9" x14ac:dyDescent="0.3">
      <c r="B92" s="55"/>
      <c r="C92" s="60">
        <v>87</v>
      </c>
      <c r="D92" s="104">
        <v>21.4</v>
      </c>
      <c r="E92" s="104">
        <v>5.2</v>
      </c>
      <c r="F92" s="104">
        <v>11.7</v>
      </c>
      <c r="G92" s="104">
        <f>ETo!$I92*((1-Constantes!$D$21)*ETo!$K92+ETo!$L92)</f>
        <v>2.3744825320813123</v>
      </c>
      <c r="H92" s="104">
        <v>2.4745970659183545</v>
      </c>
      <c r="I92" s="56"/>
    </row>
    <row r="93" spans="2:9" x14ac:dyDescent="0.3">
      <c r="B93" s="55"/>
      <c r="C93" s="60">
        <v>88</v>
      </c>
      <c r="D93" s="104">
        <v>22.2</v>
      </c>
      <c r="E93" s="104">
        <v>6</v>
      </c>
      <c r="F93" s="104">
        <v>0</v>
      </c>
      <c r="G93" s="104">
        <f>ETo!$I93*((1-Constantes!$D$21)*ETo!$K93+ETo!$L93)</f>
        <v>2.4051261654005742</v>
      </c>
      <c r="H93" s="104">
        <v>1.84026242571557</v>
      </c>
      <c r="I93" s="56"/>
    </row>
    <row r="94" spans="2:9" x14ac:dyDescent="0.3">
      <c r="B94" s="55"/>
      <c r="C94" s="60">
        <v>89</v>
      </c>
      <c r="D94" s="104">
        <v>20.3</v>
      </c>
      <c r="E94" s="104">
        <v>5.5</v>
      </c>
      <c r="F94" s="104">
        <v>1.7</v>
      </c>
      <c r="G94" s="104">
        <f>ETo!$I94*((1-Constantes!$D$21)*ETo!$K94+ETo!$L94)</f>
        <v>2.3353839035633843</v>
      </c>
      <c r="H94" s="104">
        <v>1.8029017356293684</v>
      </c>
      <c r="I94" s="56"/>
    </row>
    <row r="95" spans="2:9" x14ac:dyDescent="0.3">
      <c r="B95" s="55"/>
      <c r="C95" s="60">
        <v>90</v>
      </c>
      <c r="D95" s="104">
        <v>22</v>
      </c>
      <c r="E95" s="104">
        <v>7</v>
      </c>
      <c r="F95" s="104">
        <v>0</v>
      </c>
      <c r="G95" s="104">
        <f>ETo!$I95*((1-Constantes!$D$21)*ETo!$K95+ETo!$L95)</f>
        <v>2.405406802677525</v>
      </c>
      <c r="H95" s="104">
        <v>1.7067722329624782</v>
      </c>
      <c r="I95" s="56"/>
    </row>
    <row r="96" spans="2:9" x14ac:dyDescent="0.3">
      <c r="B96" s="55"/>
      <c r="C96" s="60">
        <v>91</v>
      </c>
      <c r="D96" s="104">
        <v>22.3</v>
      </c>
      <c r="E96" s="104">
        <v>6.7</v>
      </c>
      <c r="F96" s="104">
        <v>0</v>
      </c>
      <c r="G96" s="104">
        <f>ETo!$I96*((1-Constantes!$D$21)*ETo!$K96+ETo!$L96)</f>
        <v>2.3953054598725756</v>
      </c>
      <c r="H96" s="104">
        <v>1.6139090188549681</v>
      </c>
      <c r="I96" s="56"/>
    </row>
    <row r="97" spans="2:9" x14ac:dyDescent="0.3">
      <c r="B97" s="55"/>
      <c r="C97" s="60">
        <v>92</v>
      </c>
      <c r="D97" s="104">
        <v>22.4</v>
      </c>
      <c r="E97" s="104">
        <v>7.8</v>
      </c>
      <c r="F97" s="104">
        <v>0</v>
      </c>
      <c r="G97" s="104">
        <f>ETo!$I97*((1-Constantes!$D$21)*ETo!$K97+ETo!$L97)</f>
        <v>2.4148273106494256</v>
      </c>
      <c r="H97" s="104">
        <v>1.5234173601148857</v>
      </c>
      <c r="I97" s="56"/>
    </row>
    <row r="98" spans="2:9" x14ac:dyDescent="0.3">
      <c r="B98" s="55"/>
      <c r="C98" s="60">
        <v>93</v>
      </c>
      <c r="D98" s="104">
        <v>22</v>
      </c>
      <c r="E98" s="104">
        <v>6.8</v>
      </c>
      <c r="F98" s="104">
        <v>0.5</v>
      </c>
      <c r="G98" s="104">
        <f>ETo!$I98*((1-Constantes!$D$21)*ETo!$K98+ETo!$L98)</f>
        <v>2.3697945590228144</v>
      </c>
      <c r="H98" s="104">
        <v>1.4539643504233009</v>
      </c>
      <c r="I98" s="56"/>
    </row>
    <row r="99" spans="2:9" x14ac:dyDescent="0.3">
      <c r="B99" s="55"/>
      <c r="C99" s="60">
        <v>94</v>
      </c>
      <c r="D99" s="104">
        <v>20.5</v>
      </c>
      <c r="E99" s="104">
        <v>7</v>
      </c>
      <c r="F99" s="104">
        <v>0</v>
      </c>
      <c r="G99" s="104">
        <f>ETo!$I99*((1-Constantes!$D$21)*ETo!$K99+ETo!$L99)</f>
        <v>2.3274185259367366</v>
      </c>
      <c r="H99" s="104">
        <v>1.3707006453922901</v>
      </c>
      <c r="I99" s="56"/>
    </row>
    <row r="100" spans="2:9" x14ac:dyDescent="0.3">
      <c r="B100" s="55"/>
      <c r="C100" s="60">
        <v>95</v>
      </c>
      <c r="D100" s="104">
        <v>22.6</v>
      </c>
      <c r="E100" s="104">
        <v>5</v>
      </c>
      <c r="F100" s="104">
        <v>0</v>
      </c>
      <c r="G100" s="104">
        <f>ETo!$I100*((1-Constantes!$D$21)*ETo!$K100+ETo!$L100)</f>
        <v>2.3194261938451941</v>
      </c>
      <c r="H100" s="104">
        <v>1.2902200528905174</v>
      </c>
      <c r="I100" s="56"/>
    </row>
    <row r="101" spans="2:9" x14ac:dyDescent="0.3">
      <c r="B101" s="55"/>
      <c r="C101" s="60">
        <v>96</v>
      </c>
      <c r="D101" s="104">
        <v>16.8</v>
      </c>
      <c r="E101" s="104">
        <v>6.5</v>
      </c>
      <c r="F101" s="104">
        <v>0</v>
      </c>
      <c r="G101" s="104">
        <f>ETo!$I101*((1-Constantes!$D$21)*ETo!$K101+ETo!$L101)</f>
        <v>2.2043833501463923</v>
      </c>
      <c r="H101" s="104">
        <v>1.2152595052007524</v>
      </c>
      <c r="I101" s="56"/>
    </row>
    <row r="102" spans="2:9" x14ac:dyDescent="0.3">
      <c r="B102" s="55"/>
      <c r="C102" s="60">
        <v>97</v>
      </c>
      <c r="D102" s="104">
        <v>22.2</v>
      </c>
      <c r="E102" s="104">
        <v>2.1</v>
      </c>
      <c r="F102" s="104">
        <v>0.2</v>
      </c>
      <c r="G102" s="104">
        <f>ETo!$I102*((1-Constantes!$D$21)*ETo!$K102+ETo!$L102)</f>
        <v>2.2183200611105462</v>
      </c>
      <c r="H102" s="104">
        <v>1.1490388729876222</v>
      </c>
      <c r="I102" s="56"/>
    </row>
    <row r="103" spans="2:9" x14ac:dyDescent="0.3">
      <c r="B103" s="55"/>
      <c r="C103" s="60">
        <v>98</v>
      </c>
      <c r="D103" s="104">
        <v>19.3</v>
      </c>
      <c r="E103" s="104">
        <v>5.4</v>
      </c>
      <c r="F103" s="104">
        <v>0</v>
      </c>
      <c r="G103" s="104">
        <f>ETo!$I103*((1-Constantes!$D$21)*ETo!$K103+ETo!$L103)</f>
        <v>2.2175284619880227</v>
      </c>
      <c r="H103" s="104">
        <v>1.0807753160336795</v>
      </c>
      <c r="I103" s="56"/>
    </row>
    <row r="104" spans="2:9" x14ac:dyDescent="0.3">
      <c r="B104" s="55"/>
      <c r="C104" s="60">
        <v>99</v>
      </c>
      <c r="D104" s="104">
        <v>19.2</v>
      </c>
      <c r="E104" s="104">
        <v>3.8</v>
      </c>
      <c r="F104" s="104">
        <v>0</v>
      </c>
      <c r="G104" s="104">
        <f>ETo!$I104*((1-Constantes!$D$21)*ETo!$K104+ETo!$L104)</f>
        <v>2.1662449132483781</v>
      </c>
      <c r="H104" s="104">
        <v>1.0606774656290725</v>
      </c>
      <c r="I104" s="56"/>
    </row>
    <row r="105" spans="2:9" x14ac:dyDescent="0.3">
      <c r="B105" s="55"/>
      <c r="C105" s="60">
        <v>100</v>
      </c>
      <c r="D105" s="104">
        <v>18.3</v>
      </c>
      <c r="E105" s="104">
        <v>7.8</v>
      </c>
      <c r="F105" s="104">
        <v>0</v>
      </c>
      <c r="G105" s="104">
        <f>ETo!$I105*((1-Constantes!$D$21)*ETo!$K105+ETo!$L105)</f>
        <v>2.2297952349281553</v>
      </c>
      <c r="H105" s="104">
        <v>1.0486584730463187</v>
      </c>
      <c r="I105" s="56"/>
    </row>
    <row r="106" spans="2:9" x14ac:dyDescent="0.3">
      <c r="B106" s="55"/>
      <c r="C106" s="60">
        <v>101</v>
      </c>
      <c r="D106" s="104">
        <v>22.6</v>
      </c>
      <c r="E106" s="104">
        <v>4.5</v>
      </c>
      <c r="F106" s="104">
        <v>0</v>
      </c>
      <c r="G106" s="104">
        <f>ETo!$I106*((1-Constantes!$D$21)*ETo!$K106+ETo!$L106)</f>
        <v>2.2427684718173366</v>
      </c>
      <c r="H106" s="104">
        <v>1.0380656222792037</v>
      </c>
      <c r="I106" s="56"/>
    </row>
    <row r="107" spans="2:9" x14ac:dyDescent="0.3">
      <c r="B107" s="55"/>
      <c r="C107" s="60">
        <v>102</v>
      </c>
      <c r="D107" s="104">
        <v>23</v>
      </c>
      <c r="E107" s="104">
        <v>4</v>
      </c>
      <c r="F107" s="104">
        <v>3.5</v>
      </c>
      <c r="G107" s="104">
        <f>ETo!$I107*((1-Constantes!$D$21)*ETo!$K107+ETo!$L107)</f>
        <v>2.2293636518673976</v>
      </c>
      <c r="H107" s="104">
        <v>1.0887431899739624</v>
      </c>
      <c r="I107" s="56"/>
    </row>
    <row r="108" spans="2:9" x14ac:dyDescent="0.3">
      <c r="B108" s="55"/>
      <c r="C108" s="60">
        <v>103</v>
      </c>
      <c r="D108" s="104">
        <v>17.5</v>
      </c>
      <c r="E108" s="104">
        <v>3.8</v>
      </c>
      <c r="F108" s="104">
        <v>1.8</v>
      </c>
      <c r="G108" s="104">
        <f>ETo!$I108*((1-Constantes!$D$21)*ETo!$K108+ETo!$L108)</f>
        <v>2.0840213112055639</v>
      </c>
      <c r="H108" s="104">
        <v>1.0833773615611493</v>
      </c>
      <c r="I108" s="56"/>
    </row>
    <row r="109" spans="2:9" x14ac:dyDescent="0.3">
      <c r="B109" s="55"/>
      <c r="C109" s="60">
        <v>104</v>
      </c>
      <c r="D109" s="104">
        <v>22.3</v>
      </c>
      <c r="E109" s="104">
        <v>4.5</v>
      </c>
      <c r="F109" s="104">
        <v>0</v>
      </c>
      <c r="G109" s="104">
        <f>ETo!$I109*((1-Constantes!$D$21)*ETo!$K109+ETo!$L109)</f>
        <v>2.2024172947885612</v>
      </c>
      <c r="H109" s="104">
        <v>1.0185363626944253</v>
      </c>
      <c r="I109" s="56"/>
    </row>
    <row r="110" spans="2:9" x14ac:dyDescent="0.3">
      <c r="B110" s="55"/>
      <c r="C110" s="60">
        <v>105</v>
      </c>
      <c r="D110" s="104">
        <v>21.3</v>
      </c>
      <c r="E110" s="104">
        <v>1.3</v>
      </c>
      <c r="F110" s="104">
        <v>0</v>
      </c>
      <c r="G110" s="104">
        <f>ETo!$I110*((1-Constantes!$D$21)*ETo!$K110+ETo!$L110)</f>
        <v>2.0931395897409737</v>
      </c>
      <c r="H110" s="104">
        <v>0.99951233700667741</v>
      </c>
      <c r="I110" s="56"/>
    </row>
    <row r="111" spans="2:9" x14ac:dyDescent="0.3">
      <c r="B111" s="55"/>
      <c r="C111" s="60">
        <v>106</v>
      </c>
      <c r="D111" s="104">
        <v>22.2</v>
      </c>
      <c r="E111" s="104">
        <v>2.7</v>
      </c>
      <c r="F111" s="104">
        <v>0</v>
      </c>
      <c r="G111" s="104">
        <f>ETo!$I111*((1-Constantes!$D$21)*ETo!$K111+ETo!$L111)</f>
        <v>2.1357490597841311</v>
      </c>
      <c r="H111" s="104">
        <v>0.98817244421426786</v>
      </c>
      <c r="I111" s="56"/>
    </row>
    <row r="112" spans="2:9" x14ac:dyDescent="0.3">
      <c r="B112" s="55"/>
      <c r="C112" s="60">
        <v>107</v>
      </c>
      <c r="D112" s="104">
        <v>21.7</v>
      </c>
      <c r="E112" s="104">
        <v>2.4</v>
      </c>
      <c r="F112" s="104">
        <v>0</v>
      </c>
      <c r="G112" s="104">
        <f>ETo!$I112*((1-Constantes!$D$21)*ETo!$K112+ETo!$L112)</f>
        <v>2.1061620604647593</v>
      </c>
      <c r="H112" s="104">
        <v>0.97818825841460821</v>
      </c>
      <c r="I112" s="56"/>
    </row>
    <row r="113" spans="2:9" x14ac:dyDescent="0.3">
      <c r="B113" s="55"/>
      <c r="C113" s="60">
        <v>108</v>
      </c>
      <c r="D113" s="104">
        <v>22</v>
      </c>
      <c r="E113" s="104">
        <v>4</v>
      </c>
      <c r="F113" s="104">
        <v>0.7</v>
      </c>
      <c r="G113" s="104">
        <f>ETo!$I113*((1-Constantes!$D$21)*ETo!$K113+ETo!$L113)</f>
        <v>2.1389155265709774</v>
      </c>
      <c r="H113" s="104">
        <v>0.97327778332761328</v>
      </c>
      <c r="I113" s="56"/>
    </row>
    <row r="114" spans="2:9" x14ac:dyDescent="0.3">
      <c r="B114" s="55"/>
      <c r="C114" s="60">
        <v>109</v>
      </c>
      <c r="D114" s="104">
        <v>22.2</v>
      </c>
      <c r="E114" s="104">
        <v>5</v>
      </c>
      <c r="F114" s="104">
        <v>0.5</v>
      </c>
      <c r="G114" s="104">
        <f>ETo!$I114*((1-Constantes!$D$21)*ETo!$K114+ETo!$L114)</f>
        <v>2.1552516747337083</v>
      </c>
      <c r="H114" s="104">
        <v>0.96315680945707449</v>
      </c>
      <c r="I114" s="56"/>
    </row>
    <row r="115" spans="2:9" x14ac:dyDescent="0.3">
      <c r="B115" s="55"/>
      <c r="C115" s="60">
        <v>110</v>
      </c>
      <c r="D115" s="104">
        <v>21.5</v>
      </c>
      <c r="E115" s="104">
        <v>7.5</v>
      </c>
      <c r="F115" s="104">
        <v>0</v>
      </c>
      <c r="G115" s="104">
        <f>ETo!$I115*((1-Constantes!$D$21)*ETo!$K115+ETo!$L115)</f>
        <v>2.1851818817936088</v>
      </c>
      <c r="H115" s="104">
        <v>0.95020567447289872</v>
      </c>
      <c r="I115" s="56"/>
    </row>
    <row r="116" spans="2:9" x14ac:dyDescent="0.3">
      <c r="B116" s="55"/>
      <c r="C116" s="60">
        <v>111</v>
      </c>
      <c r="D116" s="104">
        <v>21.9</v>
      </c>
      <c r="E116" s="104">
        <v>3</v>
      </c>
      <c r="F116" s="104">
        <v>0</v>
      </c>
      <c r="G116" s="104">
        <f>ETo!$I116*((1-Constantes!$D$21)*ETo!$K116+ETo!$L116)</f>
        <v>2.0800368704488479</v>
      </c>
      <c r="H116" s="104">
        <v>0.94026877902682371</v>
      </c>
      <c r="I116" s="56"/>
    </row>
    <row r="117" spans="2:9" x14ac:dyDescent="0.3">
      <c r="B117" s="55"/>
      <c r="C117" s="60">
        <v>112</v>
      </c>
      <c r="D117" s="104">
        <v>21</v>
      </c>
      <c r="E117" s="104">
        <v>2.6</v>
      </c>
      <c r="F117" s="104">
        <v>0.6</v>
      </c>
      <c r="G117" s="104">
        <f>ETo!$I117*((1-Constantes!$D$21)*ETo!$K117+ETo!$L117)</f>
        <v>2.0394763536353602</v>
      </c>
      <c r="H117" s="104">
        <v>0.93499643131339782</v>
      </c>
      <c r="I117" s="56"/>
    </row>
    <row r="118" spans="2:9" x14ac:dyDescent="0.3">
      <c r="B118" s="55"/>
      <c r="C118" s="60">
        <v>113</v>
      </c>
      <c r="D118" s="104">
        <v>19.5</v>
      </c>
      <c r="E118" s="104">
        <v>2.2000000000000002</v>
      </c>
      <c r="F118" s="104">
        <v>0</v>
      </c>
      <c r="G118" s="104">
        <f>ETo!$I118*((1-Constantes!$D$21)*ETo!$K118+ETo!$L118)</f>
        <v>1.9858221586478058</v>
      </c>
      <c r="H118" s="104">
        <v>0.92239879973718275</v>
      </c>
      <c r="I118" s="56"/>
    </row>
    <row r="119" spans="2:9" x14ac:dyDescent="0.3">
      <c r="B119" s="55"/>
      <c r="C119" s="60">
        <v>114</v>
      </c>
      <c r="D119" s="104">
        <v>17.8</v>
      </c>
      <c r="E119" s="104">
        <v>6</v>
      </c>
      <c r="F119" s="104">
        <v>0</v>
      </c>
      <c r="G119" s="104">
        <f>ETo!$I119*((1-Constantes!$D$21)*ETo!$K119+ETo!$L119)</f>
        <v>2.0218154858029167</v>
      </c>
      <c r="H119" s="104">
        <v>0.91274850860403167</v>
      </c>
      <c r="I119" s="56"/>
    </row>
    <row r="120" spans="2:9" x14ac:dyDescent="0.3">
      <c r="B120" s="55"/>
      <c r="C120" s="60">
        <v>115</v>
      </c>
      <c r="D120" s="104">
        <v>18.600000000000001</v>
      </c>
      <c r="E120" s="104">
        <v>4.5999999999999996</v>
      </c>
      <c r="F120" s="104">
        <v>0</v>
      </c>
      <c r="G120" s="104">
        <f>ETo!$I120*((1-Constantes!$D$21)*ETo!$K120+ETo!$L120)</f>
        <v>1.997402986694305</v>
      </c>
      <c r="H120" s="104">
        <v>0.90366177768538103</v>
      </c>
      <c r="I120" s="56"/>
    </row>
    <row r="121" spans="2:9" x14ac:dyDescent="0.3">
      <c r="B121" s="55"/>
      <c r="C121" s="60">
        <v>116</v>
      </c>
      <c r="D121" s="104">
        <v>19.8</v>
      </c>
      <c r="E121" s="104">
        <v>4</v>
      </c>
      <c r="F121" s="104">
        <v>12.5</v>
      </c>
      <c r="G121" s="104">
        <f>ETo!$I121*((1-Constantes!$D$21)*ETo!$K121+ETo!$L121)</f>
        <v>1.9996771163828297</v>
      </c>
      <c r="H121" s="104">
        <v>1.9000128438682864</v>
      </c>
      <c r="I121" s="56"/>
    </row>
    <row r="122" spans="2:9" x14ac:dyDescent="0.3">
      <c r="B122" s="55"/>
      <c r="C122" s="60">
        <v>117</v>
      </c>
      <c r="D122" s="104">
        <v>21.7</v>
      </c>
      <c r="E122" s="104">
        <v>6.5</v>
      </c>
      <c r="F122" s="104">
        <v>0</v>
      </c>
      <c r="G122" s="104">
        <f>ETo!$I122*((1-Constantes!$D$21)*ETo!$K122+ETo!$L122)</f>
        <v>2.0860128007519663</v>
      </c>
      <c r="H122" s="104">
        <v>1.1708370253172318</v>
      </c>
      <c r="I122" s="56"/>
    </row>
    <row r="123" spans="2:9" x14ac:dyDescent="0.3">
      <c r="B123" s="55"/>
      <c r="C123" s="60">
        <v>118</v>
      </c>
      <c r="D123" s="104">
        <v>20.8</v>
      </c>
      <c r="E123" s="104">
        <v>3.6</v>
      </c>
      <c r="F123" s="104">
        <v>0</v>
      </c>
      <c r="G123" s="104">
        <f>ETo!$I123*((1-Constantes!$D$21)*ETo!$K123+ETo!$L123)</f>
        <v>1.9907834108376603</v>
      </c>
      <c r="H123" s="104">
        <v>1.100456065246725</v>
      </c>
      <c r="I123" s="56"/>
    </row>
    <row r="124" spans="2:9" x14ac:dyDescent="0.3">
      <c r="B124" s="55"/>
      <c r="C124" s="60">
        <v>119</v>
      </c>
      <c r="D124" s="104">
        <v>21.7</v>
      </c>
      <c r="E124" s="104">
        <v>6</v>
      </c>
      <c r="F124" s="104">
        <v>0</v>
      </c>
      <c r="G124" s="104">
        <f>ETo!$I124*((1-Constantes!$D$21)*ETo!$K124+ETo!$L124)</f>
        <v>2.0520854474692602</v>
      </c>
      <c r="H124" s="104">
        <v>1.0306468915308535</v>
      </c>
      <c r="I124" s="56"/>
    </row>
    <row r="125" spans="2:9" x14ac:dyDescent="0.3">
      <c r="B125" s="55"/>
      <c r="C125" s="60">
        <v>120</v>
      </c>
      <c r="D125" s="104">
        <v>21</v>
      </c>
      <c r="E125" s="104">
        <v>4.2</v>
      </c>
      <c r="F125" s="104">
        <v>0</v>
      </c>
      <c r="G125" s="104">
        <f>ETo!$I125*((1-Constantes!$D$21)*ETo!$K125+ETo!$L125)</f>
        <v>1.9861464624519019</v>
      </c>
      <c r="H125" s="104">
        <v>0.96475238973979693</v>
      </c>
      <c r="I125" s="56"/>
    </row>
    <row r="126" spans="2:9" x14ac:dyDescent="0.3">
      <c r="B126" s="55"/>
      <c r="C126" s="60">
        <v>121</v>
      </c>
      <c r="D126" s="104">
        <v>22</v>
      </c>
      <c r="E126" s="104">
        <v>3.1</v>
      </c>
      <c r="F126" s="104">
        <v>0</v>
      </c>
      <c r="G126" s="104">
        <f>ETo!$I126*((1-Constantes!$D$21)*ETo!$K126+ETo!$L126)</f>
        <v>1.9729504864321741</v>
      </c>
      <c r="H126" s="104">
        <v>0.901247931503947</v>
      </c>
      <c r="I126" s="56"/>
    </row>
    <row r="127" spans="2:9" x14ac:dyDescent="0.3">
      <c r="B127" s="55"/>
      <c r="C127" s="60">
        <v>122</v>
      </c>
      <c r="D127" s="104">
        <v>22.8</v>
      </c>
      <c r="E127" s="104">
        <v>3.5</v>
      </c>
      <c r="F127" s="104">
        <v>0</v>
      </c>
      <c r="G127" s="104">
        <f>ETo!$I127*((1-Constantes!$D$21)*ETo!$K127+ETo!$L127)</f>
        <v>1.9878925183576319</v>
      </c>
      <c r="H127" s="104">
        <v>0.85138058655227067</v>
      </c>
      <c r="I127" s="56"/>
    </row>
    <row r="128" spans="2:9" x14ac:dyDescent="0.3">
      <c r="B128" s="55"/>
      <c r="C128" s="60">
        <v>123</v>
      </c>
      <c r="D128" s="104">
        <v>23.4</v>
      </c>
      <c r="E128" s="104">
        <v>3.1</v>
      </c>
      <c r="F128" s="104">
        <v>0</v>
      </c>
      <c r="G128" s="104">
        <f>ETo!$I128*((1-Constantes!$D$21)*ETo!$K128+ETo!$L128)</f>
        <v>1.9811762494677525</v>
      </c>
      <c r="H128" s="104">
        <v>0.83619047623077258</v>
      </c>
      <c r="I128" s="56"/>
    </row>
    <row r="129" spans="2:9" x14ac:dyDescent="0.3">
      <c r="B129" s="55"/>
      <c r="C129" s="60">
        <v>124</v>
      </c>
      <c r="D129" s="104">
        <v>18.2</v>
      </c>
      <c r="E129" s="104">
        <v>5.6</v>
      </c>
      <c r="F129" s="104">
        <v>0</v>
      </c>
      <c r="G129" s="104">
        <f>ETo!$I129*((1-Constantes!$D$21)*ETo!$K129+ETo!$L129)</f>
        <v>1.9125665905370717</v>
      </c>
      <c r="H129" s="104">
        <v>0.82682271707983279</v>
      </c>
      <c r="I129" s="56"/>
    </row>
    <row r="130" spans="2:9" x14ac:dyDescent="0.3">
      <c r="B130" s="55"/>
      <c r="C130" s="60">
        <v>125</v>
      </c>
      <c r="D130" s="104">
        <v>19.600000000000001</v>
      </c>
      <c r="E130" s="104">
        <v>5.3</v>
      </c>
      <c r="F130" s="104">
        <v>0</v>
      </c>
      <c r="G130" s="104">
        <f>ETo!$I130*((1-Constantes!$D$21)*ETo!$K130+ETo!$L130)</f>
        <v>1.92527183857319</v>
      </c>
      <c r="H130" s="104">
        <v>0.81848856428509997</v>
      </c>
      <c r="I130" s="56"/>
    </row>
    <row r="131" spans="2:9" x14ac:dyDescent="0.3">
      <c r="B131" s="55"/>
      <c r="C131" s="60">
        <v>126</v>
      </c>
      <c r="D131" s="104">
        <v>20.5</v>
      </c>
      <c r="E131" s="104">
        <v>1.8</v>
      </c>
      <c r="F131" s="104">
        <v>0</v>
      </c>
      <c r="G131" s="104">
        <f>ETo!$I131*((1-Constantes!$D$21)*ETo!$K131+ETo!$L131)</f>
        <v>1.8598941384344765</v>
      </c>
      <c r="H131" s="104">
        <v>0.81039272634569748</v>
      </c>
      <c r="I131" s="56"/>
    </row>
    <row r="132" spans="2:9" x14ac:dyDescent="0.3">
      <c r="B132" s="55"/>
      <c r="C132" s="60">
        <v>127</v>
      </c>
      <c r="D132" s="104">
        <v>20.8</v>
      </c>
      <c r="E132" s="104">
        <v>4</v>
      </c>
      <c r="F132" s="104">
        <v>0</v>
      </c>
      <c r="G132" s="104">
        <f>ETo!$I132*((1-Constantes!$D$21)*ETo!$K132+ETo!$L132)</f>
        <v>1.9019812522429018</v>
      </c>
      <c r="H132" s="104">
        <v>0.8024025772934188</v>
      </c>
      <c r="I132" s="56"/>
    </row>
    <row r="133" spans="2:9" x14ac:dyDescent="0.3">
      <c r="B133" s="55"/>
      <c r="C133" s="60">
        <v>128</v>
      </c>
      <c r="D133" s="104">
        <v>18.7</v>
      </c>
      <c r="E133" s="104">
        <v>3.6</v>
      </c>
      <c r="F133" s="104">
        <v>0</v>
      </c>
      <c r="G133" s="104">
        <f>ETo!$I133*((1-Constantes!$D$21)*ETo!$K133+ETo!$L133)</f>
        <v>1.839431644447185</v>
      </c>
      <c r="H133" s="104">
        <v>0.79449545793141441</v>
      </c>
      <c r="I133" s="56"/>
    </row>
    <row r="134" spans="2:9" x14ac:dyDescent="0.3">
      <c r="B134" s="55"/>
      <c r="C134" s="60">
        <v>129</v>
      </c>
      <c r="D134" s="104">
        <v>21.7</v>
      </c>
      <c r="E134" s="104">
        <v>1.8</v>
      </c>
      <c r="F134" s="104">
        <v>0.2</v>
      </c>
      <c r="G134" s="104">
        <f>ETo!$I134*((1-Constantes!$D$21)*ETo!$K134+ETo!$L134)</f>
        <v>1.8541992989965204</v>
      </c>
      <c r="H134" s="104">
        <v>0.78802950980983999</v>
      </c>
      <c r="I134" s="56"/>
    </row>
    <row r="135" spans="2:9" x14ac:dyDescent="0.3">
      <c r="B135" s="55"/>
      <c r="C135" s="60">
        <v>130</v>
      </c>
      <c r="D135" s="104">
        <v>21.7</v>
      </c>
      <c r="E135" s="104">
        <v>2.8</v>
      </c>
      <c r="F135" s="104">
        <v>0</v>
      </c>
      <c r="G135" s="104">
        <f>ETo!$I135*((1-Constantes!$D$21)*ETo!$K135+ETo!$L135)</f>
        <v>1.8647807336077058</v>
      </c>
      <c r="H135" s="104">
        <v>0.77914181847214359</v>
      </c>
      <c r="I135" s="56"/>
    </row>
    <row r="136" spans="2:9" x14ac:dyDescent="0.3">
      <c r="B136" s="55"/>
      <c r="C136" s="60">
        <v>131</v>
      </c>
      <c r="D136" s="104">
        <v>21.7</v>
      </c>
      <c r="E136" s="104">
        <v>2.6</v>
      </c>
      <c r="F136" s="104">
        <v>0</v>
      </c>
      <c r="G136" s="104">
        <f>ETo!$I136*((1-Constantes!$D$21)*ETo!$K136+ETo!$L136)</f>
        <v>1.8505932238324674</v>
      </c>
      <c r="H136" s="104">
        <v>0.77127839394867781</v>
      </c>
      <c r="I136" s="56"/>
    </row>
    <row r="137" spans="2:9" x14ac:dyDescent="0.3">
      <c r="B137" s="55"/>
      <c r="C137" s="60">
        <v>132</v>
      </c>
      <c r="D137" s="104">
        <v>21.8</v>
      </c>
      <c r="E137" s="104">
        <v>0.5</v>
      </c>
      <c r="F137" s="104">
        <v>0</v>
      </c>
      <c r="G137" s="104">
        <f>ETo!$I137*((1-Constantes!$D$21)*ETo!$K137+ETo!$L137)</f>
        <v>1.7998090257470976</v>
      </c>
      <c r="H137" s="104">
        <v>0.76364788122921512</v>
      </c>
      <c r="I137" s="56"/>
    </row>
    <row r="138" spans="2:9" x14ac:dyDescent="0.3">
      <c r="B138" s="55"/>
      <c r="C138" s="60">
        <v>133</v>
      </c>
      <c r="D138" s="104">
        <v>20.8</v>
      </c>
      <c r="E138" s="104">
        <v>0.2</v>
      </c>
      <c r="F138" s="104">
        <v>0</v>
      </c>
      <c r="G138" s="104">
        <f>ETo!$I138*((1-Constantes!$D$21)*ETo!$K138+ETo!$L138)</f>
        <v>1.7639072977685675</v>
      </c>
      <c r="H138" s="104">
        <v>0.75611834551966217</v>
      </c>
      <c r="I138" s="56"/>
    </row>
    <row r="139" spans="2:9" x14ac:dyDescent="0.3">
      <c r="B139" s="55"/>
      <c r="C139" s="60">
        <v>134</v>
      </c>
      <c r="D139" s="104">
        <v>22</v>
      </c>
      <c r="E139" s="104">
        <v>-1</v>
      </c>
      <c r="F139" s="104">
        <v>0</v>
      </c>
      <c r="G139" s="104">
        <f>ETo!$I139*((1-Constantes!$D$21)*ETo!$K139+ETo!$L139)</f>
        <v>1.7545759481719325</v>
      </c>
      <c r="H139" s="104">
        <v>0.74866727990726833</v>
      </c>
      <c r="I139" s="56"/>
    </row>
    <row r="140" spans="2:9" x14ac:dyDescent="0.3">
      <c r="B140" s="55"/>
      <c r="C140" s="60">
        <v>135</v>
      </c>
      <c r="D140" s="104">
        <v>22</v>
      </c>
      <c r="E140" s="104">
        <v>0.5</v>
      </c>
      <c r="F140" s="104">
        <v>0</v>
      </c>
      <c r="G140" s="104">
        <f>ETo!$I140*((1-Constantes!$D$21)*ETo!$K140+ETo!$L140)</f>
        <v>1.7754604582465652</v>
      </c>
      <c r="H140" s="104">
        <v>0.74129034159143758</v>
      </c>
      <c r="I140" s="56"/>
    </row>
    <row r="141" spans="2:9" x14ac:dyDescent="0.3">
      <c r="B141" s="55"/>
      <c r="C141" s="60">
        <v>136</v>
      </c>
      <c r="D141" s="104">
        <v>21.5</v>
      </c>
      <c r="E141" s="104">
        <v>-1</v>
      </c>
      <c r="F141" s="104">
        <v>0</v>
      </c>
      <c r="G141" s="104">
        <f>ETo!$I141*((1-Constantes!$D$21)*ETo!$K141+ETo!$L141)</f>
        <v>1.7263976462185975</v>
      </c>
      <c r="H141" s="104">
        <v>0.73398620784927993</v>
      </c>
      <c r="I141" s="56"/>
    </row>
    <row r="142" spans="2:9" x14ac:dyDescent="0.3">
      <c r="B142" s="55"/>
      <c r="C142" s="60">
        <v>137</v>
      </c>
      <c r="D142" s="104">
        <v>21.3</v>
      </c>
      <c r="E142" s="104">
        <v>0.5</v>
      </c>
      <c r="F142" s="104">
        <v>0</v>
      </c>
      <c r="G142" s="104">
        <f>ETo!$I142*((1-Constantes!$D$21)*ETo!$K142+ETo!$L142)</f>
        <v>1.7433330000795966</v>
      </c>
      <c r="H142" s="104">
        <v>0.7267540630310938</v>
      </c>
      <c r="I142" s="56"/>
    </row>
    <row r="143" spans="2:9" x14ac:dyDescent="0.3">
      <c r="B143" s="55"/>
      <c r="C143" s="60">
        <v>138</v>
      </c>
      <c r="D143" s="104">
        <v>22</v>
      </c>
      <c r="E143" s="104">
        <v>0.5</v>
      </c>
      <c r="F143" s="104">
        <v>0</v>
      </c>
      <c r="G143" s="104">
        <f>ETo!$I143*((1-Constantes!$D$21)*ETo!$K143+ETo!$L143)</f>
        <v>1.7483931413430889</v>
      </c>
      <c r="H143" s="104">
        <v>0.71959318150316576</v>
      </c>
      <c r="I143" s="56"/>
    </row>
    <row r="144" spans="2:9" x14ac:dyDescent="0.3">
      <c r="B144" s="55"/>
      <c r="C144" s="60">
        <v>139</v>
      </c>
      <c r="D144" s="104">
        <v>20.5</v>
      </c>
      <c r="E144" s="104">
        <v>0</v>
      </c>
      <c r="F144" s="104">
        <v>0</v>
      </c>
      <c r="G144" s="104">
        <f>ETo!$I144*((1-Constantes!$D$21)*ETo!$K144+ETo!$L144)</f>
        <v>1.7003662053962327</v>
      </c>
      <c r="H144" s="104">
        <v>0.71250285838495209</v>
      </c>
      <c r="I144" s="56"/>
    </row>
    <row r="145" spans="2:9" x14ac:dyDescent="0.3">
      <c r="B145" s="55"/>
      <c r="C145" s="60">
        <v>140</v>
      </c>
      <c r="D145" s="104">
        <v>21.8</v>
      </c>
      <c r="E145" s="104">
        <v>1.5</v>
      </c>
      <c r="F145" s="104">
        <v>0</v>
      </c>
      <c r="G145" s="104">
        <f>ETo!$I145*((1-Constantes!$D$21)*ETo!$K145+ETo!$L145)</f>
        <v>1.7469243460808266</v>
      </c>
      <c r="H145" s="104">
        <v>0.70548239799855084</v>
      </c>
      <c r="I145" s="56"/>
    </row>
    <row r="146" spans="2:9" x14ac:dyDescent="0.3">
      <c r="B146" s="55"/>
      <c r="C146" s="60">
        <v>141</v>
      </c>
      <c r="D146" s="104">
        <v>22.5</v>
      </c>
      <c r="E146" s="104">
        <v>1.5</v>
      </c>
      <c r="F146" s="104">
        <v>0</v>
      </c>
      <c r="G146" s="104">
        <f>ETo!$I146*((1-Constantes!$D$21)*ETo!$K146+ETo!$L146)</f>
        <v>1.7522729198355269</v>
      </c>
      <c r="H146" s="104">
        <v>0.69853111189530581</v>
      </c>
      <c r="I146" s="56"/>
    </row>
    <row r="147" spans="2:9" x14ac:dyDescent="0.3">
      <c r="B147" s="55"/>
      <c r="C147" s="60">
        <v>142</v>
      </c>
      <c r="D147" s="104">
        <v>22.2</v>
      </c>
      <c r="E147" s="104">
        <v>0</v>
      </c>
      <c r="F147" s="104">
        <v>0</v>
      </c>
      <c r="G147" s="104">
        <f>ETo!$I147*((1-Constantes!$D$21)*ETo!$K147+ETo!$L147)</f>
        <v>1.7088661770604536</v>
      </c>
      <c r="H147" s="104">
        <v>0.69164831847216357</v>
      </c>
      <c r="I147" s="56"/>
    </row>
    <row r="148" spans="2:9" x14ac:dyDescent="0.3">
      <c r="B148" s="55"/>
      <c r="C148" s="60">
        <v>143</v>
      </c>
      <c r="D148" s="104">
        <v>21</v>
      </c>
      <c r="E148" s="104">
        <v>-0.5</v>
      </c>
      <c r="F148" s="104">
        <v>0</v>
      </c>
      <c r="G148" s="104">
        <f>ETo!$I148*((1-Constantes!$D$21)*ETo!$K148+ETo!$L148)</f>
        <v>1.6680947849446763</v>
      </c>
      <c r="H148" s="104">
        <v>0.68483334285238129</v>
      </c>
      <c r="I148" s="56"/>
    </row>
    <row r="149" spans="2:9" x14ac:dyDescent="0.3">
      <c r="B149" s="55"/>
      <c r="C149" s="60">
        <v>144</v>
      </c>
      <c r="D149" s="104">
        <v>20.8</v>
      </c>
      <c r="E149" s="104">
        <v>-0.8</v>
      </c>
      <c r="F149" s="104">
        <v>0</v>
      </c>
      <c r="G149" s="104">
        <f>ETo!$I149*((1-Constantes!$D$21)*ETo!$K149+ETo!$L149)</f>
        <v>1.6509166192846028</v>
      </c>
      <c r="H149" s="104">
        <v>0.67808551681064921</v>
      </c>
      <c r="I149" s="56"/>
    </row>
    <row r="150" spans="2:9" x14ac:dyDescent="0.3">
      <c r="B150" s="55"/>
      <c r="C150" s="60">
        <v>145</v>
      </c>
      <c r="D150" s="104">
        <v>20.399999999999999</v>
      </c>
      <c r="E150" s="104">
        <v>-1.4</v>
      </c>
      <c r="F150" s="104">
        <v>0</v>
      </c>
      <c r="G150" s="104">
        <f>ETo!$I150*((1-Constantes!$D$21)*ETo!$K150+ETo!$L150)</f>
        <v>1.6245193633892849</v>
      </c>
      <c r="H150" s="104">
        <v>0.67140417870612457</v>
      </c>
      <c r="I150" s="56"/>
    </row>
    <row r="151" spans="2:9" x14ac:dyDescent="0.3">
      <c r="B151" s="55"/>
      <c r="C151" s="60">
        <v>146</v>
      </c>
      <c r="D151" s="104">
        <v>22</v>
      </c>
      <c r="E151" s="104">
        <v>-1</v>
      </c>
      <c r="F151" s="104">
        <v>0</v>
      </c>
      <c r="G151" s="104">
        <f>ETo!$I151*((1-Constantes!$D$21)*ETo!$K151+ETo!$L151)</f>
        <v>1.6554423832340162</v>
      </c>
      <c r="H151" s="104">
        <v>0.6647886734173164</v>
      </c>
      <c r="I151" s="56"/>
    </row>
    <row r="152" spans="2:9" x14ac:dyDescent="0.3">
      <c r="B152" s="55"/>
      <c r="C152" s="60">
        <v>147</v>
      </c>
      <c r="D152" s="104">
        <v>21.2</v>
      </c>
      <c r="E152" s="104">
        <v>0.5</v>
      </c>
      <c r="F152" s="104">
        <v>0</v>
      </c>
      <c r="G152" s="104">
        <f>ETo!$I152*((1-Constantes!$D$21)*ETo!$K152+ETo!$L152)</f>
        <v>1.6617380588408552</v>
      </c>
      <c r="H152" s="104">
        <v>0.65823835227780969</v>
      </c>
      <c r="I152" s="56"/>
    </row>
    <row r="153" spans="2:9" x14ac:dyDescent="0.3">
      <c r="B153" s="55"/>
      <c r="C153" s="60">
        <v>148</v>
      </c>
      <c r="D153" s="104">
        <v>21</v>
      </c>
      <c r="E153" s="104">
        <v>-0.8</v>
      </c>
      <c r="F153" s="104">
        <v>0</v>
      </c>
      <c r="G153" s="104">
        <f>ETo!$I153*((1-Constantes!$D$21)*ETo!$K153+ETo!$L153)</f>
        <v>1.6265201998869123</v>
      </c>
      <c r="H153" s="104">
        <v>0.65175257301265566</v>
      </c>
      <c r="I153" s="56"/>
    </row>
    <row r="154" spans="2:9" x14ac:dyDescent="0.3">
      <c r="B154" s="55"/>
      <c r="C154" s="60">
        <v>149</v>
      </c>
      <c r="D154" s="104">
        <v>20.6</v>
      </c>
      <c r="E154" s="104">
        <v>-0.5</v>
      </c>
      <c r="F154" s="104">
        <v>0</v>
      </c>
      <c r="G154" s="104">
        <f>ETo!$I154*((1-Constantes!$D$21)*ETo!$K154+ETo!$L154)</f>
        <v>1.6181223723980174</v>
      </c>
      <c r="H154" s="104">
        <v>0.64533069967539336</v>
      </c>
      <c r="I154" s="56"/>
    </row>
    <row r="155" spans="2:9" x14ac:dyDescent="0.3">
      <c r="B155" s="55"/>
      <c r="C155" s="60">
        <v>150</v>
      </c>
      <c r="D155" s="104">
        <v>21.7</v>
      </c>
      <c r="E155" s="104">
        <v>-3</v>
      </c>
      <c r="F155" s="104">
        <v>0</v>
      </c>
      <c r="G155" s="104">
        <f>ETo!$I155*((1-Constantes!$D$21)*ETo!$K155+ETo!$L155)</f>
        <v>1.5856910393806367</v>
      </c>
      <c r="H155" s="104">
        <v>0.63897210258569426</v>
      </c>
      <c r="I155" s="56"/>
    </row>
    <row r="156" spans="2:9" x14ac:dyDescent="0.3">
      <c r="B156" s="55"/>
      <c r="C156" s="60">
        <v>151</v>
      </c>
      <c r="D156" s="104">
        <v>22</v>
      </c>
      <c r="E156" s="104">
        <v>-2.5</v>
      </c>
      <c r="F156" s="104">
        <v>0</v>
      </c>
      <c r="G156" s="104">
        <f>ETo!$I156*((1-Constantes!$D$21)*ETo!$K156+ETo!$L156)</f>
        <v>1.5945964481209969</v>
      </c>
      <c r="H156" s="104">
        <v>0.63267615826761969</v>
      </c>
      <c r="I156" s="56"/>
    </row>
    <row r="157" spans="2:9" x14ac:dyDescent="0.3">
      <c r="B157" s="55"/>
      <c r="C157" s="60">
        <v>152</v>
      </c>
      <c r="D157" s="104">
        <v>22.2</v>
      </c>
      <c r="E157" s="104">
        <v>-2.4</v>
      </c>
      <c r="F157" s="104">
        <v>0</v>
      </c>
      <c r="G157" s="104">
        <f>ETo!$I157*((1-Constantes!$D$21)*ETo!$K157+ETo!$L157)</f>
        <v>1.5943788091199467</v>
      </c>
      <c r="H157" s="104">
        <v>0.62644224938848836</v>
      </c>
      <c r="I157" s="56"/>
    </row>
    <row r="158" spans="2:9" x14ac:dyDescent="0.3">
      <c r="B158" s="55"/>
      <c r="C158" s="60">
        <v>153</v>
      </c>
      <c r="D158" s="104">
        <v>19</v>
      </c>
      <c r="E158" s="104">
        <v>0</v>
      </c>
      <c r="F158" s="104">
        <v>11.6</v>
      </c>
      <c r="G158" s="104">
        <f>ETo!$I158*((1-Constantes!$D$21)*ETo!$K158+ETo!$L158)</f>
        <v>1.5740220203974984</v>
      </c>
      <c r="H158" s="104">
        <v>1.4767519172164114</v>
      </c>
      <c r="I158" s="56"/>
    </row>
    <row r="159" spans="2:9" x14ac:dyDescent="0.3">
      <c r="B159" s="55"/>
      <c r="C159" s="60">
        <v>154</v>
      </c>
      <c r="D159" s="104">
        <v>11.6</v>
      </c>
      <c r="E159" s="104">
        <v>3.5</v>
      </c>
      <c r="F159" s="104">
        <v>1.3</v>
      </c>
      <c r="G159" s="104">
        <f>ETo!$I159*((1-Constantes!$D$21)*ETo!$K159+ETo!$L159)</f>
        <v>1.4974391974574008</v>
      </c>
      <c r="H159" s="104">
        <v>0.94472018161146487</v>
      </c>
      <c r="I159" s="56"/>
    </row>
    <row r="160" spans="2:9" x14ac:dyDescent="0.3">
      <c r="B160" s="55"/>
      <c r="C160" s="60">
        <v>155</v>
      </c>
      <c r="D160" s="104">
        <v>18.8</v>
      </c>
      <c r="E160" s="104">
        <v>6.5</v>
      </c>
      <c r="F160" s="104">
        <v>0</v>
      </c>
      <c r="G160" s="104">
        <f>ETo!$I160*((1-Constantes!$D$21)*ETo!$K160+ETo!$L160)</f>
        <v>1.6807663149783152</v>
      </c>
      <c r="H160" s="104">
        <v>0.88377610078853419</v>
      </c>
      <c r="I160" s="56"/>
    </row>
    <row r="161" spans="2:9" x14ac:dyDescent="0.3">
      <c r="B161" s="55"/>
      <c r="C161" s="60">
        <v>156</v>
      </c>
      <c r="D161" s="104">
        <v>18.899999999999999</v>
      </c>
      <c r="E161" s="104">
        <v>0.6</v>
      </c>
      <c r="F161" s="104">
        <v>0</v>
      </c>
      <c r="G161" s="104">
        <f>ETo!$I161*((1-Constantes!$D$21)*ETo!$K161+ETo!$L161)</f>
        <v>1.568068616041201</v>
      </c>
      <c r="H161" s="104">
        <v>0.82771851848180744</v>
      </c>
      <c r="I161" s="56"/>
    </row>
    <row r="162" spans="2:9" x14ac:dyDescent="0.3">
      <c r="B162" s="55"/>
      <c r="C162" s="60">
        <v>157</v>
      </c>
      <c r="D162" s="104">
        <v>20.6</v>
      </c>
      <c r="E162" s="104">
        <v>1.5</v>
      </c>
      <c r="F162" s="104">
        <v>0</v>
      </c>
      <c r="G162" s="104">
        <f>ETo!$I162*((1-Constantes!$D$21)*ETo!$K162+ETo!$L162)</f>
        <v>1.6112731159766911</v>
      </c>
      <c r="H162" s="104">
        <v>0.77229829002998884</v>
      </c>
      <c r="I162" s="56"/>
    </row>
    <row r="163" spans="2:9" x14ac:dyDescent="0.3">
      <c r="B163" s="55"/>
      <c r="C163" s="60">
        <v>158</v>
      </c>
      <c r="D163" s="104">
        <v>21.4</v>
      </c>
      <c r="E163" s="104">
        <v>-1.4</v>
      </c>
      <c r="F163" s="104">
        <v>0</v>
      </c>
      <c r="G163" s="104">
        <f>ETo!$I163*((1-Constantes!$D$21)*ETo!$K163+ETo!$L163)</f>
        <v>1.5683179143204031</v>
      </c>
      <c r="H163" s="104">
        <v>0.71974881770565036</v>
      </c>
      <c r="I163" s="56"/>
    </row>
    <row r="164" spans="2:9" x14ac:dyDescent="0.3">
      <c r="B164" s="55"/>
      <c r="C164" s="60">
        <v>159</v>
      </c>
      <c r="D164" s="104">
        <v>20.2</v>
      </c>
      <c r="E164" s="104">
        <v>0.8</v>
      </c>
      <c r="F164" s="104">
        <v>0</v>
      </c>
      <c r="G164" s="104">
        <f>ETo!$I164*((1-Constantes!$D$21)*ETo!$K164+ETo!$L164)</f>
        <v>1.5825043489162591</v>
      </c>
      <c r="H164" s="104">
        <v>0.6684789463114138</v>
      </c>
      <c r="I164" s="56"/>
    </row>
    <row r="165" spans="2:9" x14ac:dyDescent="0.3">
      <c r="B165" s="55"/>
      <c r="C165" s="60">
        <v>160</v>
      </c>
      <c r="D165" s="104">
        <v>15</v>
      </c>
      <c r="E165" s="104">
        <v>1.6</v>
      </c>
      <c r="F165" s="104">
        <v>1.7</v>
      </c>
      <c r="G165" s="104">
        <f>ETo!$I165*((1-Constantes!$D$21)*ETo!$K165+ETo!$L165)</f>
        <v>1.4990077793765966</v>
      </c>
      <c r="H165" s="104">
        <v>0.67890355415465209</v>
      </c>
      <c r="I165" s="56"/>
    </row>
    <row r="166" spans="2:9" x14ac:dyDescent="0.3">
      <c r="B166" s="55"/>
      <c r="C166" s="60">
        <v>161</v>
      </c>
      <c r="D166" s="104">
        <v>14.5</v>
      </c>
      <c r="E166" s="104">
        <v>0.5</v>
      </c>
      <c r="F166" s="104">
        <v>1.3</v>
      </c>
      <c r="G166" s="104">
        <f>ETo!$I166*((1-Constantes!$D$21)*ETo!$K166+ETo!$L166)</f>
        <v>1.4670010743368849</v>
      </c>
      <c r="H166" s="104">
        <v>0.67604261583468173</v>
      </c>
      <c r="I166" s="56"/>
    </row>
    <row r="167" spans="2:9" x14ac:dyDescent="0.3">
      <c r="B167" s="55"/>
      <c r="C167" s="60">
        <v>162</v>
      </c>
      <c r="D167" s="104">
        <v>17.2</v>
      </c>
      <c r="E167" s="104">
        <v>1</v>
      </c>
      <c r="F167" s="104">
        <v>0.3</v>
      </c>
      <c r="G167" s="104">
        <f>ETo!$I167*((1-Constantes!$D$21)*ETo!$K167+ETo!$L167)</f>
        <v>1.5211279848792714</v>
      </c>
      <c r="H167" s="104">
        <v>0.63767204069798034</v>
      </c>
      <c r="I167" s="56"/>
    </row>
    <row r="168" spans="2:9" x14ac:dyDescent="0.3">
      <c r="B168" s="55"/>
      <c r="C168" s="60">
        <v>163</v>
      </c>
      <c r="D168" s="104">
        <v>19.3</v>
      </c>
      <c r="E168" s="104">
        <v>2.4</v>
      </c>
      <c r="F168" s="104">
        <v>0</v>
      </c>
      <c r="G168" s="104">
        <f>ETo!$I168*((1-Constantes!$D$21)*ETo!$K168+ETo!$L168)</f>
        <v>1.5814438139575864</v>
      </c>
      <c r="H168" s="104">
        <v>0.58867937610803378</v>
      </c>
      <c r="I168" s="56"/>
    </row>
    <row r="169" spans="2:9" x14ac:dyDescent="0.3">
      <c r="B169" s="55"/>
      <c r="C169" s="60">
        <v>164</v>
      </c>
      <c r="D169" s="104">
        <v>16.600000000000001</v>
      </c>
      <c r="E169" s="104">
        <v>0.5</v>
      </c>
      <c r="F169" s="104">
        <v>0</v>
      </c>
      <c r="G169" s="104">
        <f>ETo!$I169*((1-Constantes!$D$21)*ETo!$K169+ETo!$L169)</f>
        <v>1.4958259183700255</v>
      </c>
      <c r="H169" s="104">
        <v>0.56071894970316749</v>
      </c>
      <c r="I169" s="56"/>
    </row>
    <row r="170" spans="2:9" x14ac:dyDescent="0.3">
      <c r="B170" s="55"/>
      <c r="C170" s="60">
        <v>165</v>
      </c>
      <c r="D170" s="104">
        <v>20</v>
      </c>
      <c r="E170" s="104">
        <v>-0.5</v>
      </c>
      <c r="F170" s="104">
        <v>0</v>
      </c>
      <c r="G170" s="104">
        <f>ETo!$I170*((1-Constantes!$D$21)*ETo!$K170+ETo!$L170)</f>
        <v>1.5364069197280923</v>
      </c>
      <c r="H170" s="104">
        <v>0.551516898593992</v>
      </c>
      <c r="I170" s="56"/>
    </row>
    <row r="171" spans="2:9" x14ac:dyDescent="0.3">
      <c r="B171" s="55"/>
      <c r="C171" s="60">
        <v>166</v>
      </c>
      <c r="D171" s="104">
        <v>17.8</v>
      </c>
      <c r="E171" s="104">
        <v>-1.5</v>
      </c>
      <c r="F171" s="104">
        <v>0</v>
      </c>
      <c r="G171" s="104">
        <f>ETo!$I171*((1-Constantes!$D$21)*ETo!$K171+ETo!$L171)</f>
        <v>1.4771125169680386</v>
      </c>
      <c r="H171" s="104">
        <v>0.54547249783773333</v>
      </c>
      <c r="I171" s="56"/>
    </row>
    <row r="172" spans="2:9" x14ac:dyDescent="0.3">
      <c r="B172" s="55"/>
      <c r="C172" s="60">
        <v>167</v>
      </c>
      <c r="D172" s="104">
        <v>20.5</v>
      </c>
      <c r="E172" s="104">
        <v>-0.8</v>
      </c>
      <c r="F172" s="104">
        <v>0</v>
      </c>
      <c r="G172" s="104">
        <f>ETo!$I172*((1-Constantes!$D$21)*ETo!$K172+ETo!$L172)</f>
        <v>1.535930776266895</v>
      </c>
      <c r="H172" s="104">
        <v>0.53999657746221608</v>
      </c>
      <c r="I172" s="56"/>
    </row>
    <row r="173" spans="2:9" x14ac:dyDescent="0.3">
      <c r="B173" s="55"/>
      <c r="C173" s="60">
        <v>168</v>
      </c>
      <c r="D173" s="104">
        <v>19</v>
      </c>
      <c r="E173" s="104">
        <v>-1.4</v>
      </c>
      <c r="F173" s="104">
        <v>0</v>
      </c>
      <c r="G173" s="104">
        <f>ETo!$I173*((1-Constantes!$D$21)*ETo!$K173+ETo!$L173)</f>
        <v>1.4967988435815325</v>
      </c>
      <c r="H173" s="104">
        <v>0.53465906152514808</v>
      </c>
      <c r="I173" s="56"/>
    </row>
    <row r="174" spans="2:9" x14ac:dyDescent="0.3">
      <c r="B174" s="55"/>
      <c r="C174" s="60">
        <v>169</v>
      </c>
      <c r="D174" s="104">
        <v>19.600000000000001</v>
      </c>
      <c r="E174" s="104">
        <v>-2.5</v>
      </c>
      <c r="F174" s="104">
        <v>0</v>
      </c>
      <c r="G174" s="104">
        <f>ETo!$I174*((1-Constantes!$D$21)*ETo!$K174+ETo!$L174)</f>
        <v>1.4866099538220081</v>
      </c>
      <c r="H174" s="104">
        <v>0.52938815054281418</v>
      </c>
      <c r="I174" s="56"/>
    </row>
    <row r="175" spans="2:9" x14ac:dyDescent="0.3">
      <c r="B175" s="55"/>
      <c r="C175" s="60">
        <v>170</v>
      </c>
      <c r="D175" s="104">
        <v>20.3</v>
      </c>
      <c r="E175" s="104">
        <v>-3</v>
      </c>
      <c r="F175" s="104">
        <v>0</v>
      </c>
      <c r="G175" s="104">
        <f>ETo!$I175*((1-Constantes!$D$21)*ETo!$K175+ETo!$L175)</f>
        <v>1.4891287472338581</v>
      </c>
      <c r="H175" s="104">
        <v>0.52417150039064964</v>
      </c>
      <c r="I175" s="56"/>
    </row>
    <row r="176" spans="2:9" x14ac:dyDescent="0.3">
      <c r="B176" s="55"/>
      <c r="C176" s="60">
        <v>171</v>
      </c>
      <c r="D176" s="104">
        <v>21.5</v>
      </c>
      <c r="E176" s="104">
        <v>-3.2</v>
      </c>
      <c r="F176" s="104">
        <v>0</v>
      </c>
      <c r="G176" s="104">
        <f>ETo!$I176*((1-Constantes!$D$21)*ETo!$K176+ETo!$L176)</f>
        <v>1.5061411137975014</v>
      </c>
      <c r="H176" s="104">
        <v>0.5190066369848354</v>
      </c>
      <c r="I176" s="56"/>
    </row>
    <row r="177" spans="2:9" x14ac:dyDescent="0.3">
      <c r="B177" s="55"/>
      <c r="C177" s="60">
        <v>172</v>
      </c>
      <c r="D177" s="104">
        <v>21</v>
      </c>
      <c r="E177" s="104">
        <v>-3.3</v>
      </c>
      <c r="F177" s="104">
        <v>0</v>
      </c>
      <c r="G177" s="104">
        <f>ETo!$I177*((1-Constantes!$D$21)*ETo!$K177+ETo!$L177)</f>
        <v>1.4949875242068047</v>
      </c>
      <c r="H177" s="104">
        <v>0.51389272823484788</v>
      </c>
      <c r="I177" s="56"/>
    </row>
    <row r="178" spans="2:9" x14ac:dyDescent="0.3">
      <c r="B178" s="55"/>
      <c r="C178" s="60">
        <v>173</v>
      </c>
      <c r="D178" s="104">
        <v>20.8</v>
      </c>
      <c r="E178" s="104">
        <v>-3</v>
      </c>
      <c r="F178" s="104">
        <v>0</v>
      </c>
      <c r="G178" s="104">
        <f>ETo!$I178*((1-Constantes!$D$21)*ETo!$K178+ETo!$L178)</f>
        <v>1.4965557965135865</v>
      </c>
      <c r="H178" s="104">
        <v>0.50882921867013697</v>
      </c>
      <c r="I178" s="56"/>
    </row>
    <row r="179" spans="2:9" x14ac:dyDescent="0.3">
      <c r="B179" s="55"/>
      <c r="C179" s="60">
        <v>174</v>
      </c>
      <c r="D179" s="104">
        <v>22</v>
      </c>
      <c r="E179" s="104">
        <v>-2</v>
      </c>
      <c r="F179" s="104">
        <v>0</v>
      </c>
      <c r="G179" s="104">
        <f>ETo!$I179*((1-Constantes!$D$21)*ETo!$K179+ETo!$L179)</f>
        <v>1.5358710813040339</v>
      </c>
      <c r="H179" s="104">
        <v>0.5038156028341626</v>
      </c>
      <c r="I179" s="56"/>
    </row>
    <row r="180" spans="2:9" x14ac:dyDescent="0.3">
      <c r="B180" s="55"/>
      <c r="C180" s="60">
        <v>175</v>
      </c>
      <c r="D180" s="104">
        <v>20.8</v>
      </c>
      <c r="E180" s="104">
        <v>-2.8</v>
      </c>
      <c r="F180" s="104">
        <v>0</v>
      </c>
      <c r="G180" s="104">
        <f>ETo!$I180*((1-Constantes!$D$21)*ETo!$K180+ETo!$L180)</f>
        <v>1.5005257748533063</v>
      </c>
      <c r="H180" s="104">
        <v>0.49885138764170955</v>
      </c>
      <c r="I180" s="56"/>
    </row>
    <row r="181" spans="2:9" x14ac:dyDescent="0.3">
      <c r="B181" s="55"/>
      <c r="C181" s="60">
        <v>176</v>
      </c>
      <c r="D181" s="104">
        <v>20.8</v>
      </c>
      <c r="E181" s="104">
        <v>-2.8</v>
      </c>
      <c r="F181" s="104">
        <v>0</v>
      </c>
      <c r="G181" s="104">
        <f>ETo!$I181*((1-Constantes!$D$21)*ETo!$K181+ETo!$L181)</f>
        <v>1.5011500622646896</v>
      </c>
      <c r="H181" s="104">
        <v>0.49393608609247464</v>
      </c>
      <c r="I181" s="56"/>
    </row>
    <row r="182" spans="2:9" x14ac:dyDescent="0.3">
      <c r="B182" s="55"/>
      <c r="C182" s="60">
        <v>177</v>
      </c>
      <c r="D182" s="104">
        <v>21.2</v>
      </c>
      <c r="E182" s="104">
        <v>0.2</v>
      </c>
      <c r="F182" s="104">
        <v>0</v>
      </c>
      <c r="G182" s="104">
        <f>ETo!$I182*((1-Constantes!$D$21)*ETo!$K182+ETo!$L182)</f>
        <v>1.5629765627340475</v>
      </c>
      <c r="H182" s="104">
        <v>0.48906921618819305</v>
      </c>
      <c r="I182" s="56"/>
    </row>
    <row r="183" spans="2:9" x14ac:dyDescent="0.3">
      <c r="B183" s="55"/>
      <c r="C183" s="60">
        <v>178</v>
      </c>
      <c r="D183" s="104">
        <v>18.600000000000001</v>
      </c>
      <c r="E183" s="104">
        <v>-0.5</v>
      </c>
      <c r="F183" s="104">
        <v>0</v>
      </c>
      <c r="G183" s="104">
        <f>ETo!$I183*((1-Constantes!$D$21)*ETo!$K183+ETo!$L183)</f>
        <v>1.505009805656053</v>
      </c>
      <c r="H183" s="104">
        <v>0.48425030071361308</v>
      </c>
      <c r="I183" s="56"/>
    </row>
    <row r="184" spans="2:9" x14ac:dyDescent="0.3">
      <c r="B184" s="55"/>
      <c r="C184" s="60">
        <v>179</v>
      </c>
      <c r="D184" s="104">
        <v>21.5</v>
      </c>
      <c r="E184" s="104">
        <v>0.4</v>
      </c>
      <c r="F184" s="104">
        <v>0</v>
      </c>
      <c r="G184" s="104">
        <f>ETo!$I184*((1-Constantes!$D$21)*ETo!$K184+ETo!$L184)</f>
        <v>1.5747538649560475</v>
      </c>
      <c r="H184" s="104">
        <v>0.47947886716120219</v>
      </c>
      <c r="I184" s="56"/>
    </row>
    <row r="185" spans="2:9" x14ac:dyDescent="0.3">
      <c r="B185" s="55"/>
      <c r="C185" s="60">
        <v>180</v>
      </c>
      <c r="D185" s="104">
        <v>21.5</v>
      </c>
      <c r="E185" s="104">
        <v>1.2</v>
      </c>
      <c r="F185" s="104">
        <v>0</v>
      </c>
      <c r="G185" s="104">
        <f>ETo!$I185*((1-Constantes!$D$21)*ETo!$K185+ETo!$L185)</f>
        <v>1.5910911057222739</v>
      </c>
      <c r="H185" s="104">
        <v>0.47475444768008696</v>
      </c>
      <c r="I185" s="56"/>
    </row>
    <row r="186" spans="2:9" x14ac:dyDescent="0.3">
      <c r="B186" s="55"/>
      <c r="C186" s="60">
        <v>181</v>
      </c>
      <c r="D186" s="104">
        <v>20.5</v>
      </c>
      <c r="E186" s="104">
        <v>-1</v>
      </c>
      <c r="F186" s="104">
        <v>0</v>
      </c>
      <c r="G186" s="104">
        <f>ETo!$I186*((1-Constantes!$D$21)*ETo!$K186+ETo!$L186)</f>
        <v>1.53528680140263</v>
      </c>
      <c r="H186" s="104">
        <v>0.4700765790293942</v>
      </c>
      <c r="I186" s="56"/>
    </row>
    <row r="187" spans="2:9" x14ac:dyDescent="0.3">
      <c r="B187" s="55"/>
      <c r="C187" s="60">
        <v>182</v>
      </c>
      <c r="D187" s="104">
        <v>23.1</v>
      </c>
      <c r="E187" s="104">
        <v>-1.6</v>
      </c>
      <c r="F187" s="104">
        <v>0</v>
      </c>
      <c r="G187" s="104">
        <f>ETo!$I187*((1-Constantes!$D$21)*ETo!$K187+ETo!$L187)</f>
        <v>1.5737413046203053</v>
      </c>
      <c r="H187" s="104">
        <v>0.46544480253269932</v>
      </c>
      <c r="I187" s="56"/>
    </row>
    <row r="188" spans="2:9" x14ac:dyDescent="0.3">
      <c r="B188" s="55"/>
      <c r="C188" s="60">
        <v>183</v>
      </c>
      <c r="D188" s="104">
        <v>23.5</v>
      </c>
      <c r="E188" s="104">
        <v>-1.7</v>
      </c>
      <c r="F188" s="104">
        <v>0</v>
      </c>
      <c r="G188" s="104">
        <f>ETo!$I188*((1-Constantes!$D$21)*ETo!$K188+ETo!$L188)</f>
        <v>1.581836916633063</v>
      </c>
      <c r="H188" s="104">
        <v>0.46085866403302972</v>
      </c>
      <c r="I188" s="56"/>
    </row>
    <row r="189" spans="2:9" x14ac:dyDescent="0.3">
      <c r="B189" s="55"/>
      <c r="C189" s="60">
        <v>184</v>
      </c>
      <c r="D189" s="104">
        <v>22</v>
      </c>
      <c r="E189" s="104">
        <v>-2</v>
      </c>
      <c r="F189" s="104">
        <v>0</v>
      </c>
      <c r="G189" s="104">
        <f>ETo!$I189*((1-Constantes!$D$21)*ETo!$K189+ETo!$L189)</f>
        <v>1.5520720144677687</v>
      </c>
      <c r="H189" s="104">
        <v>0.45631771384833053</v>
      </c>
      <c r="I189" s="56"/>
    </row>
    <row r="190" spans="2:9" x14ac:dyDescent="0.3">
      <c r="B190" s="55"/>
      <c r="C190" s="60">
        <v>185</v>
      </c>
      <c r="D190" s="104">
        <v>21.2</v>
      </c>
      <c r="E190" s="104">
        <v>2.1</v>
      </c>
      <c r="F190" s="104">
        <v>0</v>
      </c>
      <c r="G190" s="104">
        <f>ETo!$I190*((1-Constantes!$D$21)*ETo!$K190+ETo!$L190)</f>
        <v>1.615456302202853</v>
      </c>
      <c r="H190" s="104">
        <v>0.4518215067273712</v>
      </c>
      <c r="I190" s="56"/>
    </row>
    <row r="191" spans="2:9" x14ac:dyDescent="0.3">
      <c r="B191" s="55"/>
      <c r="C191" s="60">
        <v>186</v>
      </c>
      <c r="D191" s="104">
        <v>22.7</v>
      </c>
      <c r="E191" s="104">
        <v>0.2</v>
      </c>
      <c r="F191" s="104">
        <v>0</v>
      </c>
      <c r="G191" s="104">
        <f>ETo!$I191*((1-Constantes!$D$21)*ETo!$K191+ETo!$L191)</f>
        <v>1.6116231729756731</v>
      </c>
      <c r="H191" s="104">
        <v>0.44736960180608781</v>
      </c>
      <c r="I191" s="56"/>
    </row>
    <row r="192" spans="2:9" x14ac:dyDescent="0.3">
      <c r="B192" s="55"/>
      <c r="C192" s="60">
        <v>187</v>
      </c>
      <c r="D192" s="104">
        <v>22.2</v>
      </c>
      <c r="E192" s="104">
        <v>1.2</v>
      </c>
      <c r="F192" s="104">
        <v>0</v>
      </c>
      <c r="G192" s="104">
        <f>ETo!$I192*((1-Constantes!$D$21)*ETo!$K192+ETo!$L192)</f>
        <v>1.6246399720398206</v>
      </c>
      <c r="H192" s="104">
        <v>0.44296156256435493</v>
      </c>
      <c r="I192" s="56"/>
    </row>
    <row r="193" spans="2:9" x14ac:dyDescent="0.3">
      <c r="B193" s="55"/>
      <c r="C193" s="60">
        <v>188</v>
      </c>
      <c r="D193" s="104">
        <v>23.5</v>
      </c>
      <c r="E193" s="104">
        <v>-4</v>
      </c>
      <c r="F193" s="104">
        <v>0</v>
      </c>
      <c r="G193" s="104">
        <f>ETo!$I193*((1-Constantes!$D$21)*ETo!$K193+ETo!$L193)</f>
        <v>1.5571348110957877</v>
      </c>
      <c r="H193" s="104">
        <v>0.43859695678318411</v>
      </c>
      <c r="I193" s="56"/>
    </row>
    <row r="194" spans="2:9" x14ac:dyDescent="0.3">
      <c r="B194" s="55"/>
      <c r="C194" s="60">
        <v>189</v>
      </c>
      <c r="D194" s="104">
        <v>20.8</v>
      </c>
      <c r="E194" s="104">
        <v>-4.2</v>
      </c>
      <c r="F194" s="104">
        <v>0</v>
      </c>
      <c r="G194" s="104">
        <f>ETo!$I194*((1-Constantes!$D$21)*ETo!$K194+ETo!$L194)</f>
        <v>1.5086551570513931</v>
      </c>
      <c r="H194" s="104">
        <v>0.43427535650234311</v>
      </c>
      <c r="I194" s="56"/>
    </row>
    <row r="195" spans="2:9" x14ac:dyDescent="0.3">
      <c r="B195" s="55"/>
      <c r="C195" s="60">
        <v>190</v>
      </c>
      <c r="D195" s="104">
        <v>19</v>
      </c>
      <c r="E195" s="104">
        <v>-4.5999999999999996</v>
      </c>
      <c r="F195" s="104">
        <v>2.2000000000000002</v>
      </c>
      <c r="G195" s="104">
        <f>ETo!$I195*((1-Constantes!$D$21)*ETo!$K195+ETo!$L195)</f>
        <v>1.4732278630624425</v>
      </c>
      <c r="H195" s="104">
        <v>0.46673150141145658</v>
      </c>
      <c r="I195" s="56"/>
    </row>
    <row r="196" spans="2:9" x14ac:dyDescent="0.3">
      <c r="B196" s="55"/>
      <c r="C196" s="60">
        <v>191</v>
      </c>
      <c r="D196" s="104">
        <v>18.600000000000001</v>
      </c>
      <c r="E196" s="104">
        <v>0.5</v>
      </c>
      <c r="F196" s="104">
        <v>0</v>
      </c>
      <c r="G196" s="104">
        <f>ETo!$I196*((1-Constantes!$D$21)*ETo!$K196+ETo!$L196)</f>
        <v>1.563109792713115</v>
      </c>
      <c r="H196" s="104">
        <v>0.43185517980568139</v>
      </c>
      <c r="I196" s="56"/>
    </row>
    <row r="197" spans="2:9" x14ac:dyDescent="0.3">
      <c r="B197" s="55"/>
      <c r="C197" s="60">
        <v>192</v>
      </c>
      <c r="D197" s="104">
        <v>18.8</v>
      </c>
      <c r="E197" s="104">
        <v>3.1</v>
      </c>
      <c r="F197" s="104">
        <v>0</v>
      </c>
      <c r="G197" s="104">
        <f>ETo!$I197*((1-Constantes!$D$21)*ETo!$K197+ETo!$L197)</f>
        <v>1.619769060232551</v>
      </c>
      <c r="H197" s="104">
        <v>0.4225758698378323</v>
      </c>
      <c r="I197" s="56"/>
    </row>
    <row r="198" spans="2:9" x14ac:dyDescent="0.3">
      <c r="B198" s="55"/>
      <c r="C198" s="60">
        <v>193</v>
      </c>
      <c r="D198" s="104">
        <v>19.5</v>
      </c>
      <c r="E198" s="104">
        <v>2.1</v>
      </c>
      <c r="F198" s="104">
        <v>0</v>
      </c>
      <c r="G198" s="104">
        <f>ETo!$I198*((1-Constantes!$D$21)*ETo!$K198+ETo!$L198)</f>
        <v>1.6195024996306808</v>
      </c>
      <c r="H198" s="104">
        <v>0.41757844212331774</v>
      </c>
      <c r="I198" s="56"/>
    </row>
    <row r="199" spans="2:9" x14ac:dyDescent="0.3">
      <c r="B199" s="55"/>
      <c r="C199" s="60">
        <v>194</v>
      </c>
      <c r="D199" s="104">
        <v>18.2</v>
      </c>
      <c r="E199" s="104">
        <v>-0.2</v>
      </c>
      <c r="F199" s="104">
        <v>0</v>
      </c>
      <c r="G199" s="104">
        <f>ETo!$I199*((1-Constantes!$D$21)*ETo!$K199+ETo!$L199)</f>
        <v>1.5582945675270761</v>
      </c>
      <c r="H199" s="104">
        <v>0.41332560331019036</v>
      </c>
      <c r="I199" s="56"/>
    </row>
    <row r="200" spans="2:9" x14ac:dyDescent="0.3">
      <c r="B200" s="55"/>
      <c r="C200" s="60">
        <v>195</v>
      </c>
      <c r="D200" s="104">
        <v>17.8</v>
      </c>
      <c r="E200" s="104">
        <v>-1.5</v>
      </c>
      <c r="F200" s="104">
        <v>0</v>
      </c>
      <c r="G200" s="104">
        <f>ETo!$I200*((1-Constantes!$D$21)*ETo!$K200+ETo!$L200)</f>
        <v>1.5325235281161598</v>
      </c>
      <c r="H200" s="104">
        <v>0.40923005223454412</v>
      </c>
      <c r="I200" s="56"/>
    </row>
    <row r="201" spans="2:9" x14ac:dyDescent="0.3">
      <c r="B201" s="55"/>
      <c r="C201" s="60">
        <v>196</v>
      </c>
      <c r="D201" s="104">
        <v>21.2</v>
      </c>
      <c r="E201" s="104">
        <v>-1.8</v>
      </c>
      <c r="F201" s="104">
        <v>0</v>
      </c>
      <c r="G201" s="104">
        <f>ETo!$I201*((1-Constantes!$D$21)*ETo!$K201+ETo!$L201)</f>
        <v>1.5957125862007078</v>
      </c>
      <c r="H201" s="104">
        <v>0.40519400191415422</v>
      </c>
      <c r="I201" s="56"/>
    </row>
    <row r="202" spans="2:9" x14ac:dyDescent="0.3">
      <c r="B202" s="55"/>
      <c r="C202" s="60">
        <v>197</v>
      </c>
      <c r="D202" s="104">
        <v>19</v>
      </c>
      <c r="E202" s="104">
        <v>-1</v>
      </c>
      <c r="F202" s="104">
        <v>0</v>
      </c>
      <c r="G202" s="104">
        <f>ETo!$I202*((1-Constantes!$D$21)*ETo!$K202+ETo!$L202)</f>
        <v>1.5757093426499822</v>
      </c>
      <c r="H202" s="104">
        <v>0.40120089682811094</v>
      </c>
      <c r="I202" s="56"/>
    </row>
    <row r="203" spans="2:9" x14ac:dyDescent="0.3">
      <c r="B203" s="55"/>
      <c r="C203" s="60">
        <v>198</v>
      </c>
      <c r="D203" s="104">
        <v>19.8</v>
      </c>
      <c r="E203" s="104">
        <v>-2.7</v>
      </c>
      <c r="F203" s="104">
        <v>0</v>
      </c>
      <c r="G203" s="104">
        <f>ETo!$I203*((1-Constantes!$D$21)*ETo!$K203+ETo!$L203)</f>
        <v>1.5651645161698859</v>
      </c>
      <c r="H203" s="104">
        <v>0.39724766394876837</v>
      </c>
      <c r="I203" s="56"/>
    </row>
    <row r="204" spans="2:9" x14ac:dyDescent="0.3">
      <c r="B204" s="55"/>
      <c r="C204" s="60">
        <v>199</v>
      </c>
      <c r="D204" s="104">
        <v>20.2</v>
      </c>
      <c r="E204" s="104">
        <v>-1.7</v>
      </c>
      <c r="F204" s="104">
        <v>0.2</v>
      </c>
      <c r="G204" s="104">
        <f>ETo!$I204*((1-Constantes!$D$21)*ETo!$K204+ETo!$L204)</f>
        <v>1.597825127727815</v>
      </c>
      <c r="H204" s="104">
        <v>0.39469601753775185</v>
      </c>
      <c r="I204" s="56"/>
    </row>
    <row r="205" spans="2:9" x14ac:dyDescent="0.3">
      <c r="B205" s="55"/>
      <c r="C205" s="60">
        <v>200</v>
      </c>
      <c r="D205" s="104">
        <v>14.5</v>
      </c>
      <c r="E205" s="104">
        <v>3.8</v>
      </c>
      <c r="F205" s="104">
        <v>1.6</v>
      </c>
      <c r="G205" s="104">
        <f>ETo!$I205*((1-Constantes!$D$21)*ETo!$K205+ETo!$L205)</f>
        <v>1.6007746177391344</v>
      </c>
      <c r="H205" s="104">
        <v>0.40370887175651904</v>
      </c>
      <c r="I205" s="56"/>
    </row>
    <row r="206" spans="2:9" x14ac:dyDescent="0.3">
      <c r="B206" s="55"/>
      <c r="C206" s="60">
        <v>201</v>
      </c>
      <c r="D206" s="104">
        <v>13.8</v>
      </c>
      <c r="E206" s="104">
        <v>2.4</v>
      </c>
      <c r="F206" s="104">
        <v>5.0999999999999996</v>
      </c>
      <c r="G206" s="104">
        <f>ETo!$I206*((1-Constantes!$D$21)*ETo!$K206+ETo!$L206)</f>
        <v>1.5680505715472435</v>
      </c>
      <c r="H206" s="104">
        <v>0.53627056947260843</v>
      </c>
      <c r="I206" s="56"/>
    </row>
    <row r="207" spans="2:9" x14ac:dyDescent="0.3">
      <c r="B207" s="55"/>
      <c r="C207" s="60">
        <v>202</v>
      </c>
      <c r="D207" s="104">
        <v>9.4</v>
      </c>
      <c r="E207" s="104">
        <v>4.5</v>
      </c>
      <c r="F207" s="104">
        <v>6.7</v>
      </c>
      <c r="G207" s="104">
        <f>ETo!$I207*((1-Constantes!$D$21)*ETo!$K207+ETo!$L207)</f>
        <v>1.5316498919980197</v>
      </c>
      <c r="H207" s="104">
        <v>0.76278442032947424</v>
      </c>
      <c r="I207" s="56"/>
    </row>
    <row r="208" spans="2:9" x14ac:dyDescent="0.3">
      <c r="B208" s="55"/>
      <c r="C208" s="60">
        <v>203</v>
      </c>
      <c r="D208" s="104">
        <v>15.5</v>
      </c>
      <c r="E208" s="104">
        <v>3.7</v>
      </c>
      <c r="F208" s="104">
        <v>0</v>
      </c>
      <c r="G208" s="104">
        <f>ETo!$I208*((1-Constantes!$D$21)*ETo!$K208+ETo!$L208)</f>
        <v>1.6393339513162075</v>
      </c>
      <c r="H208" s="104">
        <v>0.65258167712238535</v>
      </c>
      <c r="I208" s="56"/>
    </row>
    <row r="209" spans="2:9" x14ac:dyDescent="0.3">
      <c r="B209" s="55"/>
      <c r="C209" s="60">
        <v>204</v>
      </c>
      <c r="D209" s="104">
        <v>17.600000000000001</v>
      </c>
      <c r="E209" s="104">
        <v>0.4</v>
      </c>
      <c r="F209" s="104">
        <v>0</v>
      </c>
      <c r="G209" s="104">
        <f>ETo!$I209*((1-Constantes!$D$21)*ETo!$K209+ETo!$L209)</f>
        <v>1.623886571356101</v>
      </c>
      <c r="H209" s="104">
        <v>0.59731516684897612</v>
      </c>
      <c r="I209" s="56"/>
    </row>
    <row r="210" spans="2:9" x14ac:dyDescent="0.3">
      <c r="B210" s="55"/>
      <c r="C210" s="60">
        <v>205</v>
      </c>
      <c r="D210" s="104">
        <v>20.6</v>
      </c>
      <c r="E210" s="104">
        <v>-0.9</v>
      </c>
      <c r="F210" s="104">
        <v>0</v>
      </c>
      <c r="G210" s="104">
        <f>ETo!$I210*((1-Constantes!$D$21)*ETo!$K210+ETo!$L210)</f>
        <v>1.6643581088906867</v>
      </c>
      <c r="H210" s="104">
        <v>0.54277851294565549</v>
      </c>
      <c r="I210" s="56"/>
    </row>
    <row r="211" spans="2:9" x14ac:dyDescent="0.3">
      <c r="B211" s="55"/>
      <c r="C211" s="60">
        <v>206</v>
      </c>
      <c r="D211" s="104">
        <v>21.2</v>
      </c>
      <c r="E211" s="104">
        <v>-1.5</v>
      </c>
      <c r="F211" s="104">
        <v>0</v>
      </c>
      <c r="G211" s="104">
        <f>ETo!$I211*((1-Constantes!$D$21)*ETo!$K211+ETo!$L211)</f>
        <v>1.6723607752171665</v>
      </c>
      <c r="H211" s="104">
        <v>0.48979587905881394</v>
      </c>
      <c r="I211" s="56"/>
    </row>
    <row r="212" spans="2:9" x14ac:dyDescent="0.3">
      <c r="B212" s="55"/>
      <c r="C212" s="60">
        <v>207</v>
      </c>
      <c r="D212" s="104">
        <v>20.8</v>
      </c>
      <c r="E212" s="104">
        <v>-3.5</v>
      </c>
      <c r="F212" s="104">
        <v>0</v>
      </c>
      <c r="G212" s="104">
        <f>ETo!$I212*((1-Constantes!$D$21)*ETo!$K212+ETo!$L212)</f>
        <v>1.6338588843518145</v>
      </c>
      <c r="H212" s="104">
        <v>0.43952996938800232</v>
      </c>
      <c r="I212" s="56"/>
    </row>
    <row r="213" spans="2:9" x14ac:dyDescent="0.3">
      <c r="B213" s="55"/>
      <c r="C213" s="60">
        <v>208</v>
      </c>
      <c r="D213" s="104">
        <v>21.1</v>
      </c>
      <c r="E213" s="104">
        <v>-4</v>
      </c>
      <c r="F213" s="104">
        <v>0</v>
      </c>
      <c r="G213" s="104">
        <f>ETo!$I213*((1-Constantes!$D$21)*ETo!$K213+ETo!$L213)</f>
        <v>1.6380996678857962</v>
      </c>
      <c r="H213" s="104">
        <v>0.3907724027209234</v>
      </c>
      <c r="I213" s="56"/>
    </row>
    <row r="214" spans="2:9" x14ac:dyDescent="0.3">
      <c r="B214" s="55"/>
      <c r="C214" s="60">
        <v>209</v>
      </c>
      <c r="D214" s="104">
        <v>21.2</v>
      </c>
      <c r="E214" s="104">
        <v>-3</v>
      </c>
      <c r="F214" s="104">
        <v>0</v>
      </c>
      <c r="G214" s="104">
        <f>ETo!$I214*((1-Constantes!$D$21)*ETo!$K214+ETo!$L214)</f>
        <v>1.6679343251114882</v>
      </c>
      <c r="H214" s="104">
        <v>0.36139144171613563</v>
      </c>
      <c r="I214" s="56"/>
    </row>
    <row r="215" spans="2:9" x14ac:dyDescent="0.3">
      <c r="B215" s="55"/>
      <c r="C215" s="60">
        <v>210</v>
      </c>
      <c r="D215" s="104">
        <v>22</v>
      </c>
      <c r="E215" s="104">
        <v>-3.3</v>
      </c>
      <c r="F215" s="104">
        <v>0</v>
      </c>
      <c r="G215" s="104">
        <f>ETo!$I215*((1-Constantes!$D$21)*ETo!$K215+ETo!$L215)</f>
        <v>1.6863419284516645</v>
      </c>
      <c r="H215" s="104">
        <v>0.35359411380808009</v>
      </c>
      <c r="I215" s="56"/>
    </row>
    <row r="216" spans="2:9" x14ac:dyDescent="0.3">
      <c r="B216" s="55"/>
      <c r="C216" s="60">
        <v>211</v>
      </c>
      <c r="D216" s="104">
        <v>24</v>
      </c>
      <c r="E216" s="104">
        <v>-0.5</v>
      </c>
      <c r="F216" s="104">
        <v>0</v>
      </c>
      <c r="G216" s="104">
        <f>ETo!$I216*((1-Constantes!$D$21)*ETo!$K216+ETo!$L216)</f>
        <v>1.7909298010523174</v>
      </c>
      <c r="H216" s="104">
        <v>0.3494070854999124</v>
      </c>
      <c r="I216" s="56"/>
    </row>
    <row r="217" spans="2:9" x14ac:dyDescent="0.3">
      <c r="B217" s="55"/>
      <c r="C217" s="60">
        <v>212</v>
      </c>
      <c r="D217" s="104">
        <v>20.100000000000001</v>
      </c>
      <c r="E217" s="104">
        <v>-0.3</v>
      </c>
      <c r="F217" s="104">
        <v>0</v>
      </c>
      <c r="G217" s="104">
        <f>ETo!$I217*((1-Constantes!$D$21)*ETo!$K217+ETo!$L217)</f>
        <v>1.7259380084093543</v>
      </c>
      <c r="H217" s="104">
        <v>0.34584764413041885</v>
      </c>
      <c r="I217" s="56"/>
    </row>
    <row r="218" spans="2:9" x14ac:dyDescent="0.3">
      <c r="B218" s="55"/>
      <c r="C218" s="60">
        <v>213</v>
      </c>
      <c r="D218" s="104">
        <v>21</v>
      </c>
      <c r="E218" s="104">
        <v>2.9</v>
      </c>
      <c r="F218" s="104">
        <v>0</v>
      </c>
      <c r="G218" s="104">
        <f>ETo!$I218*((1-Constantes!$D$21)*ETo!$K218+ETo!$L218)</f>
        <v>1.8179060947612591</v>
      </c>
      <c r="H218" s="104">
        <v>0.3424205684233429</v>
      </c>
      <c r="I218" s="56"/>
    </row>
    <row r="219" spans="2:9" x14ac:dyDescent="0.3">
      <c r="B219" s="55"/>
      <c r="C219" s="60">
        <v>214</v>
      </c>
      <c r="D219" s="104">
        <v>19.8</v>
      </c>
      <c r="E219" s="104">
        <v>3</v>
      </c>
      <c r="F219" s="104">
        <v>0.4</v>
      </c>
      <c r="G219" s="104">
        <f>ETo!$I219*((1-Constantes!$D$21)*ETo!$K219+ETo!$L219)</f>
        <v>1.8051630037390196</v>
      </c>
      <c r="H219" s="104">
        <v>0.34176849874473908</v>
      </c>
      <c r="I219" s="56"/>
    </row>
    <row r="220" spans="2:9" x14ac:dyDescent="0.3">
      <c r="B220" s="55"/>
      <c r="C220" s="60">
        <v>215</v>
      </c>
      <c r="D220" s="104">
        <v>21.6</v>
      </c>
      <c r="E220" s="104">
        <v>1.2</v>
      </c>
      <c r="F220" s="104">
        <v>0</v>
      </c>
      <c r="G220" s="104">
        <f>ETo!$I220*((1-Constantes!$D$21)*ETo!$K220+ETo!$L220)</f>
        <v>1.8148734115963456</v>
      </c>
      <c r="H220" s="104">
        <v>0.33615438869858794</v>
      </c>
      <c r="I220" s="56"/>
    </row>
    <row r="221" spans="2:9" x14ac:dyDescent="0.3">
      <c r="B221" s="55"/>
      <c r="C221" s="60">
        <v>216</v>
      </c>
      <c r="D221" s="104">
        <v>21.8</v>
      </c>
      <c r="E221" s="104">
        <v>1</v>
      </c>
      <c r="F221" s="104">
        <v>0</v>
      </c>
      <c r="G221" s="104">
        <f>ETo!$I221*((1-Constantes!$D$21)*ETo!$K221+ETo!$L221)</f>
        <v>1.8247120587872323</v>
      </c>
      <c r="H221" s="104">
        <v>0.33246938960163064</v>
      </c>
      <c r="I221" s="56"/>
    </row>
    <row r="222" spans="2:9" x14ac:dyDescent="0.3">
      <c r="B222" s="55"/>
      <c r="C222" s="60">
        <v>217</v>
      </c>
      <c r="D222" s="104">
        <v>20.6</v>
      </c>
      <c r="E222" s="104">
        <v>5</v>
      </c>
      <c r="F222" s="104">
        <v>0</v>
      </c>
      <c r="G222" s="104">
        <f>ETo!$I222*((1-Constantes!$D$21)*ETo!$K222+ETo!$L222)</f>
        <v>1.8927254414581483</v>
      </c>
      <c r="H222" s="104">
        <v>0.32913163014044072</v>
      </c>
      <c r="I222" s="56"/>
    </row>
    <row r="223" spans="2:9" x14ac:dyDescent="0.3">
      <c r="B223" s="55"/>
      <c r="C223" s="60">
        <v>218</v>
      </c>
      <c r="D223" s="104">
        <v>11.6</v>
      </c>
      <c r="E223" s="104">
        <v>1.2</v>
      </c>
      <c r="F223" s="104">
        <v>2.6</v>
      </c>
      <c r="G223" s="104">
        <f>ETo!$I223*((1-Constantes!$D$21)*ETo!$K223+ETo!$L223)</f>
        <v>1.6394347479292417</v>
      </c>
      <c r="H223" s="104">
        <v>0.37177130520181545</v>
      </c>
      <c r="I223" s="56"/>
    </row>
    <row r="224" spans="2:9" x14ac:dyDescent="0.3">
      <c r="B224" s="55"/>
      <c r="C224" s="60">
        <v>219</v>
      </c>
      <c r="D224" s="104">
        <v>17.5</v>
      </c>
      <c r="E224" s="104">
        <v>5.2</v>
      </c>
      <c r="F224" s="104">
        <v>0</v>
      </c>
      <c r="G224" s="104">
        <f>ETo!$I224*((1-Constantes!$D$21)*ETo!$K224+ETo!$L224)</f>
        <v>1.8528450962916636</v>
      </c>
      <c r="H224" s="104">
        <v>0.33028100075596389</v>
      </c>
      <c r="I224" s="56"/>
    </row>
    <row r="225" spans="2:9" x14ac:dyDescent="0.3">
      <c r="B225" s="55"/>
      <c r="C225" s="60">
        <v>220</v>
      </c>
      <c r="D225" s="104">
        <v>19.600000000000001</v>
      </c>
      <c r="E225" s="104">
        <v>0.7</v>
      </c>
      <c r="F225" s="104">
        <v>0.6</v>
      </c>
      <c r="G225" s="104">
        <f>ETo!$I225*((1-Constantes!$D$21)*ETo!$K225+ETo!$L225)</f>
        <v>1.8129786715016885</v>
      </c>
      <c r="H225" s="104">
        <v>0.32483740497761687</v>
      </c>
      <c r="I225" s="56"/>
    </row>
    <row r="226" spans="2:9" x14ac:dyDescent="0.3">
      <c r="B226" s="55"/>
      <c r="C226" s="60">
        <v>221</v>
      </c>
      <c r="D226" s="104">
        <v>21.2</v>
      </c>
      <c r="E226" s="104">
        <v>3.2</v>
      </c>
      <c r="F226" s="104">
        <v>0</v>
      </c>
      <c r="G226" s="104">
        <f>ETo!$I226*((1-Constantes!$D$21)*ETo!$K226+ETo!$L226)</f>
        <v>1.909358803836201</v>
      </c>
      <c r="H226" s="104">
        <v>0.31722606311903995</v>
      </c>
      <c r="I226" s="56"/>
    </row>
    <row r="227" spans="2:9" x14ac:dyDescent="0.3">
      <c r="B227" s="55"/>
      <c r="C227" s="60">
        <v>222</v>
      </c>
      <c r="D227" s="104">
        <v>20.2</v>
      </c>
      <c r="E227" s="104">
        <v>4.8</v>
      </c>
      <c r="F227" s="104">
        <v>0</v>
      </c>
      <c r="G227" s="104">
        <f>ETo!$I227*((1-Constantes!$D$21)*ETo!$K227+ETo!$L227)</f>
        <v>1.932753044100942</v>
      </c>
      <c r="H227" s="104">
        <v>0.31336847349689817</v>
      </c>
      <c r="I227" s="56"/>
    </row>
    <row r="228" spans="2:9" x14ac:dyDescent="0.3">
      <c r="B228" s="55"/>
      <c r="C228" s="60">
        <v>223</v>
      </c>
      <c r="D228" s="104">
        <v>21.2</v>
      </c>
      <c r="E228" s="104">
        <v>0.5</v>
      </c>
      <c r="F228" s="104">
        <v>0</v>
      </c>
      <c r="G228" s="104">
        <f>ETo!$I228*((1-Constantes!$D$21)*ETo!$K228+ETo!$L228)</f>
        <v>1.873233323867358</v>
      </c>
      <c r="H228" s="104">
        <v>0.3101593328685569</v>
      </c>
      <c r="I228" s="56"/>
    </row>
    <row r="229" spans="2:9" x14ac:dyDescent="0.3">
      <c r="B229" s="55"/>
      <c r="C229" s="60">
        <v>224</v>
      </c>
      <c r="D229" s="104">
        <v>19.8</v>
      </c>
      <c r="E229" s="104">
        <v>1.1000000000000001</v>
      </c>
      <c r="F229" s="104">
        <v>0</v>
      </c>
      <c r="G229" s="104">
        <f>ETo!$I229*((1-Constantes!$D$21)*ETo!$K229+ETo!$L229)</f>
        <v>1.86668478381251</v>
      </c>
      <c r="H229" s="104">
        <v>0.30708310671443972</v>
      </c>
      <c r="I229" s="56"/>
    </row>
    <row r="230" spans="2:9" x14ac:dyDescent="0.3">
      <c r="B230" s="55"/>
      <c r="C230" s="60">
        <v>225</v>
      </c>
      <c r="D230" s="104">
        <v>20.100000000000001</v>
      </c>
      <c r="E230" s="104">
        <v>0.2</v>
      </c>
      <c r="F230" s="104">
        <v>0.2</v>
      </c>
      <c r="G230" s="104">
        <f>ETo!$I230*((1-Constantes!$D$21)*ETo!$K230+ETo!$L230)</f>
        <v>1.8643278599996738</v>
      </c>
      <c r="H230" s="104">
        <v>0.30541654655466866</v>
      </c>
      <c r="I230" s="56"/>
    </row>
    <row r="231" spans="2:9" x14ac:dyDescent="0.3">
      <c r="B231" s="55"/>
      <c r="C231" s="60">
        <v>226</v>
      </c>
      <c r="D231" s="104">
        <v>21</v>
      </c>
      <c r="E231" s="104">
        <v>-1</v>
      </c>
      <c r="F231" s="104">
        <v>0</v>
      </c>
      <c r="G231" s="104">
        <f>ETo!$I231*((1-Constantes!$D$21)*ETo!$K231+ETo!$L231)</f>
        <v>1.8683526447357719</v>
      </c>
      <c r="H231" s="104">
        <v>0.30128362436071976</v>
      </c>
      <c r="I231" s="56"/>
    </row>
    <row r="232" spans="2:9" x14ac:dyDescent="0.3">
      <c r="B232" s="55"/>
      <c r="C232" s="60">
        <v>227</v>
      </c>
      <c r="D232" s="104">
        <v>21.5</v>
      </c>
      <c r="E232" s="104">
        <v>-0.7</v>
      </c>
      <c r="F232" s="104">
        <v>0</v>
      </c>
      <c r="G232" s="104">
        <f>ETo!$I232*((1-Constantes!$D$21)*ETo!$K232+ETo!$L232)</f>
        <v>1.896129643686286</v>
      </c>
      <c r="H232" s="104">
        <v>0.29812856227339773</v>
      </c>
      <c r="I232" s="56"/>
    </row>
    <row r="233" spans="2:9" x14ac:dyDescent="0.3">
      <c r="B233" s="55"/>
      <c r="C233" s="60">
        <v>228</v>
      </c>
      <c r="D233" s="104">
        <v>19.8</v>
      </c>
      <c r="E233" s="104">
        <v>1</v>
      </c>
      <c r="F233" s="104">
        <v>0</v>
      </c>
      <c r="G233" s="104">
        <f>ETo!$I233*((1-Constantes!$D$21)*ETo!$K233+ETo!$L233)</f>
        <v>1.9067533843220215</v>
      </c>
      <c r="H233" s="104">
        <v>0.29516009291076828</v>
      </c>
      <c r="I233" s="56"/>
    </row>
    <row r="234" spans="2:9" x14ac:dyDescent="0.3">
      <c r="B234" s="55"/>
      <c r="C234" s="60">
        <v>229</v>
      </c>
      <c r="D234" s="104">
        <v>21.2</v>
      </c>
      <c r="E234" s="104">
        <v>1.3</v>
      </c>
      <c r="F234" s="104">
        <v>3.3</v>
      </c>
      <c r="G234" s="104">
        <f>ETo!$I234*((1-Constantes!$D$21)*ETo!$K234+ETo!$L234)</f>
        <v>1.954609315367408</v>
      </c>
      <c r="H234" s="104">
        <v>0.35366515771315216</v>
      </c>
      <c r="I234" s="56"/>
    </row>
    <row r="235" spans="2:9" x14ac:dyDescent="0.3">
      <c r="B235" s="55"/>
      <c r="C235" s="60">
        <v>230</v>
      </c>
      <c r="D235" s="104">
        <v>21.2</v>
      </c>
      <c r="E235" s="104">
        <v>1.2</v>
      </c>
      <c r="F235" s="104">
        <v>0</v>
      </c>
      <c r="G235" s="104">
        <f>ETo!$I235*((1-Constantes!$D$21)*ETo!$K235+ETo!$L235)</f>
        <v>1.9632905070892799</v>
      </c>
      <c r="H235" s="104">
        <v>0.2995578058563349</v>
      </c>
      <c r="I235" s="56"/>
    </row>
    <row r="236" spans="2:9" x14ac:dyDescent="0.3">
      <c r="B236" s="55"/>
      <c r="C236" s="60">
        <v>231</v>
      </c>
      <c r="D236" s="104">
        <v>21.7</v>
      </c>
      <c r="E236" s="104">
        <v>0.9</v>
      </c>
      <c r="F236" s="104">
        <v>0</v>
      </c>
      <c r="G236" s="104">
        <f>ETo!$I236*((1-Constantes!$D$21)*ETo!$K236+ETo!$L236)</f>
        <v>1.978614342924502</v>
      </c>
      <c r="H236" s="104">
        <v>0.2882060622414469</v>
      </c>
      <c r="I236" s="56"/>
    </row>
    <row r="237" spans="2:9" x14ac:dyDescent="0.3">
      <c r="B237" s="55"/>
      <c r="C237" s="60">
        <v>232</v>
      </c>
      <c r="D237" s="104">
        <v>20.9</v>
      </c>
      <c r="E237" s="104">
        <v>4.7</v>
      </c>
      <c r="F237" s="104">
        <v>0</v>
      </c>
      <c r="G237" s="104">
        <f>ETo!$I237*((1-Constantes!$D$21)*ETo!$K237+ETo!$L237)</f>
        <v>2.056472337040832</v>
      </c>
      <c r="H237" s="104">
        <v>0.28397241266212792</v>
      </c>
      <c r="I237" s="56"/>
    </row>
    <row r="238" spans="2:9" x14ac:dyDescent="0.3">
      <c r="B238" s="55"/>
      <c r="C238" s="60">
        <v>233</v>
      </c>
      <c r="D238" s="104">
        <v>20.100000000000001</v>
      </c>
      <c r="E238" s="104">
        <v>3.3</v>
      </c>
      <c r="F238" s="104">
        <v>0</v>
      </c>
      <c r="G238" s="104">
        <f>ETo!$I238*((1-Constantes!$D$21)*ETo!$K238+ETo!$L238)</f>
        <v>2.0183999820853753</v>
      </c>
      <c r="H238" s="104">
        <v>0.28094306841741629</v>
      </c>
      <c r="I238" s="56"/>
    </row>
    <row r="239" spans="2:9" x14ac:dyDescent="0.3">
      <c r="B239" s="55"/>
      <c r="C239" s="60">
        <v>234</v>
      </c>
      <c r="D239" s="104">
        <v>21.8</v>
      </c>
      <c r="E239" s="104">
        <v>6.5</v>
      </c>
      <c r="F239" s="104">
        <v>0</v>
      </c>
      <c r="G239" s="104">
        <f>ETo!$I239*((1-Constantes!$D$21)*ETo!$K239+ETo!$L239)</f>
        <v>2.1401908904328879</v>
      </c>
      <c r="H239" s="104">
        <v>0.27813648896908444</v>
      </c>
      <c r="I239" s="56"/>
    </row>
    <row r="240" spans="2:9" x14ac:dyDescent="0.3">
      <c r="B240" s="55"/>
      <c r="C240" s="60">
        <v>235</v>
      </c>
      <c r="D240" s="104">
        <v>23</v>
      </c>
      <c r="E240" s="104">
        <v>1.2</v>
      </c>
      <c r="F240" s="104">
        <v>0</v>
      </c>
      <c r="G240" s="104">
        <f>ETo!$I240*((1-Constantes!$D$21)*ETo!$K240+ETo!$L240)</f>
        <v>2.0585823847118601</v>
      </c>
      <c r="H240" s="104">
        <v>0.27538957518040313</v>
      </c>
      <c r="I240" s="56"/>
    </row>
    <row r="241" spans="2:9" x14ac:dyDescent="0.3">
      <c r="B241" s="55"/>
      <c r="C241" s="60">
        <v>236</v>
      </c>
      <c r="D241" s="104">
        <v>23</v>
      </c>
      <c r="E241" s="104">
        <v>1.8</v>
      </c>
      <c r="F241" s="104">
        <v>0</v>
      </c>
      <c r="G241" s="104">
        <f>ETo!$I241*((1-Constantes!$D$21)*ETo!$K241+ETo!$L241)</f>
        <v>2.0833573259952969</v>
      </c>
      <c r="H241" s="104">
        <v>0.27267503930212456</v>
      </c>
      <c r="I241" s="56"/>
    </row>
    <row r="242" spans="2:9" x14ac:dyDescent="0.3">
      <c r="B242" s="55"/>
      <c r="C242" s="60">
        <v>237</v>
      </c>
      <c r="D242" s="104">
        <v>18.2</v>
      </c>
      <c r="E242" s="104">
        <v>0.8</v>
      </c>
      <c r="F242" s="104">
        <v>0</v>
      </c>
      <c r="G242" s="104">
        <f>ETo!$I242*((1-Constantes!$D$21)*ETo!$K242+ETo!$L242)</f>
        <v>1.962374783096162</v>
      </c>
      <c r="H242" s="104">
        <v>0.26998813183201165</v>
      </c>
      <c r="I242" s="56"/>
    </row>
    <row r="243" spans="2:9" x14ac:dyDescent="0.3">
      <c r="B243" s="55"/>
      <c r="C243" s="60">
        <v>238</v>
      </c>
      <c r="D243" s="104">
        <v>19.8</v>
      </c>
      <c r="E243" s="104">
        <v>3.2</v>
      </c>
      <c r="F243" s="104">
        <v>0</v>
      </c>
      <c r="G243" s="104">
        <f>ETo!$I243*((1-Constantes!$D$21)*ETo!$K243+ETo!$L243)</f>
        <v>2.0643686104940935</v>
      </c>
      <c r="H243" s="104">
        <v>0.26732784536402548</v>
      </c>
      <c r="I243" s="56"/>
    </row>
    <row r="244" spans="2:9" x14ac:dyDescent="0.3">
      <c r="B244" s="55"/>
      <c r="C244" s="60">
        <v>239</v>
      </c>
      <c r="D244" s="104">
        <v>20.5</v>
      </c>
      <c r="E244" s="104">
        <v>4</v>
      </c>
      <c r="F244" s="104">
        <v>0</v>
      </c>
      <c r="G244" s="104">
        <f>ETo!$I244*((1-Constantes!$D$21)*ETo!$K244+ETo!$L244)</f>
        <v>2.1098789451351392</v>
      </c>
      <c r="H244" s="104">
        <v>0.26469379560256001</v>
      </c>
      <c r="I244" s="56"/>
    </row>
    <row r="245" spans="2:9" x14ac:dyDescent="0.3">
      <c r="B245" s="55"/>
      <c r="C245" s="60">
        <v>240</v>
      </c>
      <c r="D245" s="104">
        <v>19.2</v>
      </c>
      <c r="E245" s="104">
        <v>0.8</v>
      </c>
      <c r="F245" s="104">
        <v>0</v>
      </c>
      <c r="G245" s="104">
        <f>ETo!$I245*((1-Constantes!$D$21)*ETo!$K245+ETo!$L245)</f>
        <v>2.0168746725159195</v>
      </c>
      <c r="H245" s="104">
        <v>0.26208570378810392</v>
      </c>
      <c r="I245" s="56"/>
    </row>
    <row r="246" spans="2:9" x14ac:dyDescent="0.3">
      <c r="B246" s="55"/>
      <c r="C246" s="60">
        <v>241</v>
      </c>
      <c r="D246" s="104">
        <v>20</v>
      </c>
      <c r="E246" s="104">
        <v>-1</v>
      </c>
      <c r="F246" s="104">
        <v>0</v>
      </c>
      <c r="G246" s="104">
        <f>ETo!$I246*((1-Constantes!$D$21)*ETo!$K246+ETo!$L246)</f>
        <v>2.0042170752501036</v>
      </c>
      <c r="H246" s="104">
        <v>0.25950331079177474</v>
      </c>
      <c r="I246" s="56"/>
    </row>
    <row r="247" spans="2:9" x14ac:dyDescent="0.3">
      <c r="B247" s="55"/>
      <c r="C247" s="60">
        <v>242</v>
      </c>
      <c r="D247" s="104">
        <v>22.6</v>
      </c>
      <c r="E247" s="104">
        <v>0.4</v>
      </c>
      <c r="F247" s="104">
        <v>0</v>
      </c>
      <c r="G247" s="104">
        <f>ETo!$I247*((1-Constantes!$D$21)*ETo!$K247+ETo!$L247)</f>
        <v>2.1078585297703336</v>
      </c>
      <c r="H247" s="104">
        <v>0.25694636283960831</v>
      </c>
      <c r="I247" s="56"/>
    </row>
    <row r="248" spans="2:9" x14ac:dyDescent="0.3">
      <c r="B248" s="55"/>
      <c r="C248" s="60">
        <v>243</v>
      </c>
      <c r="D248" s="104">
        <v>21.6</v>
      </c>
      <c r="E248" s="104">
        <v>0.4</v>
      </c>
      <c r="F248" s="104">
        <v>0</v>
      </c>
      <c r="G248" s="104">
        <f>ETo!$I248*((1-Constantes!$D$21)*ETo!$K248+ETo!$L248)</f>
        <v>2.0951621308671542</v>
      </c>
      <c r="H248" s="104">
        <v>0.25441460912303321</v>
      </c>
      <c r="I248" s="56"/>
    </row>
    <row r="249" spans="2:9" x14ac:dyDescent="0.3">
      <c r="B249" s="55"/>
      <c r="C249" s="60">
        <v>244</v>
      </c>
      <c r="D249" s="104">
        <v>21</v>
      </c>
      <c r="E249" s="104">
        <v>2.8</v>
      </c>
      <c r="F249" s="104">
        <v>0</v>
      </c>
      <c r="G249" s="104">
        <f>ETo!$I249*((1-Constantes!$D$21)*ETo!$K249+ETo!$L249)</f>
        <v>2.1481857718897617</v>
      </c>
      <c r="H249" s="104">
        <v>0.25190780138189772</v>
      </c>
      <c r="I249" s="56"/>
    </row>
    <row r="250" spans="2:9" x14ac:dyDescent="0.3">
      <c r="B250" s="55"/>
      <c r="C250" s="60">
        <v>245</v>
      </c>
      <c r="D250" s="104">
        <v>22</v>
      </c>
      <c r="E250" s="104">
        <v>1.2</v>
      </c>
      <c r="F250" s="104">
        <v>0</v>
      </c>
      <c r="G250" s="104">
        <f>ETo!$I250*((1-Constantes!$D$21)*ETo!$K250+ETo!$L250)</f>
        <v>2.1446950994461003</v>
      </c>
      <c r="H250" s="104">
        <v>0.24942569381501734</v>
      </c>
      <c r="I250" s="56"/>
    </row>
    <row r="251" spans="2:9" x14ac:dyDescent="0.3">
      <c r="B251" s="55"/>
      <c r="C251" s="60">
        <v>246</v>
      </c>
      <c r="D251" s="104">
        <v>22.2</v>
      </c>
      <c r="E251" s="104">
        <v>1.4</v>
      </c>
      <c r="F251" s="104">
        <v>0</v>
      </c>
      <c r="G251" s="104">
        <f>ETo!$I251*((1-Constantes!$D$21)*ETo!$K251+ETo!$L251)</f>
        <v>2.1648046535227907</v>
      </c>
      <c r="H251" s="104">
        <v>0.24696804304526951</v>
      </c>
      <c r="I251" s="56"/>
    </row>
    <row r="252" spans="2:9" x14ac:dyDescent="0.3">
      <c r="B252" s="55"/>
      <c r="C252" s="60">
        <v>247</v>
      </c>
      <c r="D252" s="104">
        <v>22</v>
      </c>
      <c r="E252" s="104">
        <v>-1.2</v>
      </c>
      <c r="F252" s="104">
        <v>0</v>
      </c>
      <c r="G252" s="104">
        <f>ETo!$I252*((1-Constantes!$D$21)*ETo!$K252+ETo!$L252)</f>
        <v>2.1085012538463257</v>
      </c>
      <c r="H252" s="104">
        <v>0.24453460809393668</v>
      </c>
      <c r="I252" s="56"/>
    </row>
    <row r="253" spans="2:9" x14ac:dyDescent="0.3">
      <c r="B253" s="55"/>
      <c r="C253" s="60">
        <v>248</v>
      </c>
      <c r="D253" s="104">
        <v>23</v>
      </c>
      <c r="E253" s="104">
        <v>-0.5</v>
      </c>
      <c r="F253" s="104">
        <v>0</v>
      </c>
      <c r="G253" s="104">
        <f>ETo!$I253*((1-Constantes!$D$21)*ETo!$K253+ETo!$L253)</f>
        <v>2.1594473173135316</v>
      </c>
      <c r="H253" s="104">
        <v>0.24212515035678067</v>
      </c>
      <c r="I253" s="56"/>
    </row>
    <row r="254" spans="2:9" x14ac:dyDescent="0.3">
      <c r="B254" s="55"/>
      <c r="C254" s="60">
        <v>249</v>
      </c>
      <c r="D254" s="104">
        <v>22.2</v>
      </c>
      <c r="E254" s="104">
        <v>-2.8</v>
      </c>
      <c r="F254" s="104">
        <v>0</v>
      </c>
      <c r="G254" s="104">
        <f>ETo!$I254*((1-Constantes!$D$21)*ETo!$K254+ETo!$L254)</f>
        <v>2.0950904536097812</v>
      </c>
      <c r="H254" s="104">
        <v>0.23973943358059746</v>
      </c>
      <c r="I254" s="56"/>
    </row>
    <row r="255" spans="2:9" x14ac:dyDescent="0.3">
      <c r="B255" s="55"/>
      <c r="C255" s="60">
        <v>250</v>
      </c>
      <c r="D255" s="104">
        <v>24.2</v>
      </c>
      <c r="E255" s="104">
        <v>1.2</v>
      </c>
      <c r="F255" s="104">
        <v>0</v>
      </c>
      <c r="G255" s="104">
        <f>ETo!$I255*((1-Constantes!$D$21)*ETo!$K255+ETo!$L255)</f>
        <v>2.2501545944064674</v>
      </c>
      <c r="H255" s="104">
        <v>0.23737722384004351</v>
      </c>
      <c r="I255" s="56"/>
    </row>
    <row r="256" spans="2:9" x14ac:dyDescent="0.3">
      <c r="B256" s="55"/>
      <c r="C256" s="60">
        <v>251</v>
      </c>
      <c r="D256" s="104">
        <v>22.2</v>
      </c>
      <c r="E256" s="104">
        <v>3.5</v>
      </c>
      <c r="F256" s="104">
        <v>0</v>
      </c>
      <c r="G256" s="104">
        <f>ETo!$I256*((1-Constantes!$D$21)*ETo!$K256+ETo!$L256)</f>
        <v>2.2678489076322648</v>
      </c>
      <c r="H256" s="104">
        <v>0.23503828951469777</v>
      </c>
      <c r="I256" s="56"/>
    </row>
    <row r="257" spans="2:9" x14ac:dyDescent="0.3">
      <c r="B257" s="55"/>
      <c r="C257" s="60">
        <v>252</v>
      </c>
      <c r="D257" s="104">
        <v>22.8</v>
      </c>
      <c r="E257" s="104">
        <v>3.5</v>
      </c>
      <c r="F257" s="104">
        <v>0</v>
      </c>
      <c r="G257" s="104">
        <f>ETo!$I257*((1-Constantes!$D$21)*ETo!$K257+ETo!$L257)</f>
        <v>2.2928399204999432</v>
      </c>
      <c r="H257" s="104">
        <v>0.23272240126635049</v>
      </c>
      <c r="I257" s="56"/>
    </row>
    <row r="258" spans="2:9" x14ac:dyDescent="0.3">
      <c r="B258" s="55"/>
      <c r="C258" s="60">
        <v>253</v>
      </c>
      <c r="D258" s="104">
        <v>21.3</v>
      </c>
      <c r="E258" s="104">
        <v>4.5</v>
      </c>
      <c r="F258" s="104">
        <v>0</v>
      </c>
      <c r="G258" s="104">
        <f>ETo!$I258*((1-Constantes!$D$21)*ETo!$K258+ETo!$L258)</f>
        <v>2.2908319335589757</v>
      </c>
      <c r="H258" s="104">
        <v>0.23042933201651578</v>
      </c>
      <c r="I258" s="56"/>
    </row>
    <row r="259" spans="2:9" x14ac:dyDescent="0.3">
      <c r="B259" s="55"/>
      <c r="C259" s="60">
        <v>254</v>
      </c>
      <c r="D259" s="104">
        <v>22.2</v>
      </c>
      <c r="E259" s="104">
        <v>2.5</v>
      </c>
      <c r="F259" s="104">
        <v>0</v>
      </c>
      <c r="G259" s="104">
        <f>ETo!$I259*((1-Constantes!$D$21)*ETo!$K259+ETo!$L259)</f>
        <v>2.2738447575224892</v>
      </c>
      <c r="H259" s="104">
        <v>0.22815885692416618</v>
      </c>
      <c r="I259" s="56"/>
    </row>
    <row r="260" spans="2:9" x14ac:dyDescent="0.3">
      <c r="B260" s="55"/>
      <c r="C260" s="60">
        <v>255</v>
      </c>
      <c r="D260" s="104">
        <v>23.5</v>
      </c>
      <c r="E260" s="104">
        <v>2.8</v>
      </c>
      <c r="F260" s="104">
        <v>0</v>
      </c>
      <c r="G260" s="104">
        <f>ETo!$I260*((1-Constantes!$D$21)*ETo!$K260+ETo!$L260)</f>
        <v>2.3233054046009496</v>
      </c>
      <c r="H260" s="104">
        <v>0.22591075336368649</v>
      </c>
      <c r="I260" s="56"/>
    </row>
    <row r="261" spans="2:9" x14ac:dyDescent="0.3">
      <c r="B261" s="55"/>
      <c r="C261" s="60">
        <v>256</v>
      </c>
      <c r="D261" s="104">
        <v>21.8</v>
      </c>
      <c r="E261" s="104">
        <v>2.7</v>
      </c>
      <c r="F261" s="104">
        <v>0</v>
      </c>
      <c r="G261" s="104">
        <f>ETo!$I261*((1-Constantes!$D$21)*ETo!$K261+ETo!$L261)</f>
        <v>2.2885417145746123</v>
      </c>
      <c r="H261" s="104">
        <v>0.22368480090304474</v>
      </c>
      <c r="I261" s="56"/>
    </row>
    <row r="262" spans="2:9" x14ac:dyDescent="0.3">
      <c r="B262" s="55"/>
      <c r="C262" s="60">
        <v>257</v>
      </c>
      <c r="D262" s="104">
        <v>18.600000000000001</v>
      </c>
      <c r="E262" s="104">
        <v>5.2</v>
      </c>
      <c r="F262" s="104">
        <v>0</v>
      </c>
      <c r="G262" s="104">
        <f>ETo!$I262*((1-Constantes!$D$21)*ETo!$K262+ETo!$L262)</f>
        <v>2.2807396266911768</v>
      </c>
      <c r="H262" s="104">
        <v>0.2214807812821783</v>
      </c>
      <c r="I262" s="56"/>
    </row>
    <row r="263" spans="2:9" x14ac:dyDescent="0.3">
      <c r="B263" s="55"/>
      <c r="C263" s="60">
        <v>258</v>
      </c>
      <c r="D263" s="104">
        <v>20</v>
      </c>
      <c r="E263" s="104">
        <v>3.5</v>
      </c>
      <c r="F263" s="104">
        <v>0.5</v>
      </c>
      <c r="G263" s="104">
        <f>ETo!$I263*((1-Constantes!$D$21)*ETo!$K263+ETo!$L263)</f>
        <v>2.2826800602688548</v>
      </c>
      <c r="H263" s="104">
        <v>0.22270484549910824</v>
      </c>
      <c r="I263" s="56"/>
    </row>
    <row r="264" spans="2:9" x14ac:dyDescent="0.3">
      <c r="B264" s="55"/>
      <c r="C264" s="60">
        <v>259</v>
      </c>
      <c r="D264" s="104">
        <v>22.5</v>
      </c>
      <c r="E264" s="104">
        <v>5.2</v>
      </c>
      <c r="F264" s="104">
        <v>0</v>
      </c>
      <c r="G264" s="104">
        <f>ETo!$I264*((1-Constantes!$D$21)*ETo!$K264+ETo!$L264)</f>
        <v>2.3973893680228464</v>
      </c>
      <c r="H264" s="104">
        <v>0.21770291830396379</v>
      </c>
      <c r="I264" s="56"/>
    </row>
    <row r="265" spans="2:9" x14ac:dyDescent="0.3">
      <c r="B265" s="55"/>
      <c r="C265" s="60">
        <v>260</v>
      </c>
      <c r="D265" s="104">
        <v>23</v>
      </c>
      <c r="E265" s="104">
        <v>4.8</v>
      </c>
      <c r="F265" s="104">
        <v>0</v>
      </c>
      <c r="G265" s="104">
        <f>ETo!$I265*((1-Constantes!$D$21)*ETo!$K265+ETo!$L265)</f>
        <v>2.4094303948064626</v>
      </c>
      <c r="H265" s="104">
        <v>0.21509196284851936</v>
      </c>
      <c r="I265" s="56"/>
    </row>
    <row r="266" spans="2:9" x14ac:dyDescent="0.3">
      <c r="B266" s="55"/>
      <c r="C266" s="60">
        <v>261</v>
      </c>
      <c r="D266" s="104">
        <v>23.3</v>
      </c>
      <c r="E266" s="104">
        <v>3.2</v>
      </c>
      <c r="F266" s="104">
        <v>0</v>
      </c>
      <c r="G266" s="104">
        <f>ETo!$I266*((1-Constantes!$D$21)*ETo!$K266+ETo!$L266)</f>
        <v>2.3859321425890165</v>
      </c>
      <c r="H266" s="104">
        <v>0.21289530463026463</v>
      </c>
      <c r="I266" s="56"/>
    </row>
    <row r="267" spans="2:9" x14ac:dyDescent="0.3">
      <c r="B267" s="55"/>
      <c r="C267" s="60">
        <v>262</v>
      </c>
      <c r="D267" s="104">
        <v>24.7</v>
      </c>
      <c r="E267" s="104">
        <v>4.2</v>
      </c>
      <c r="F267" s="104">
        <v>0</v>
      </c>
      <c r="G267" s="104">
        <f>ETo!$I267*((1-Constantes!$D$21)*ETo!$K267+ETo!$L267)</f>
        <v>2.4559980180575911</v>
      </c>
      <c r="H267" s="104">
        <v>0.21078476863253254</v>
      </c>
      <c r="I267" s="56"/>
    </row>
    <row r="268" spans="2:9" x14ac:dyDescent="0.3">
      <c r="B268" s="55"/>
      <c r="C268" s="60">
        <v>263</v>
      </c>
      <c r="D268" s="104">
        <v>25.2</v>
      </c>
      <c r="E268" s="104">
        <v>5.6</v>
      </c>
      <c r="F268" s="104">
        <v>0</v>
      </c>
      <c r="G268" s="104">
        <f>ETo!$I268*((1-Constantes!$D$21)*ETo!$K268+ETo!$L268)</f>
        <v>2.5136605095244575</v>
      </c>
      <c r="H268" s="104">
        <v>0.20870572749525815</v>
      </c>
      <c r="I268" s="56"/>
    </row>
    <row r="269" spans="2:9" x14ac:dyDescent="0.3">
      <c r="B269" s="55"/>
      <c r="C269" s="60">
        <v>264</v>
      </c>
      <c r="D269" s="104">
        <v>23.9</v>
      </c>
      <c r="E269" s="104">
        <v>4.7</v>
      </c>
      <c r="F269" s="104">
        <v>0</v>
      </c>
      <c r="G269" s="104">
        <f>ETo!$I269*((1-Constantes!$D$21)*ETo!$K269+ETo!$L269)</f>
        <v>2.4665394615521601</v>
      </c>
      <c r="H269" s="104">
        <v>0.20664894703919839</v>
      </c>
      <c r="I269" s="56"/>
    </row>
    <row r="270" spans="2:9" x14ac:dyDescent="0.3">
      <c r="B270" s="55"/>
      <c r="C270" s="60">
        <v>265</v>
      </c>
      <c r="D270" s="104">
        <v>23.2</v>
      </c>
      <c r="E270" s="104">
        <v>3.5</v>
      </c>
      <c r="F270" s="104">
        <v>0</v>
      </c>
      <c r="G270" s="104">
        <f>ETo!$I270*((1-Constantes!$D$21)*ETo!$K270+ETo!$L270)</f>
        <v>2.4266936070830742</v>
      </c>
      <c r="H270" s="104">
        <v>0.204612727133172</v>
      </c>
      <c r="I270" s="56"/>
    </row>
    <row r="271" spans="2:9" x14ac:dyDescent="0.3">
      <c r="B271" s="55"/>
      <c r="C271" s="60">
        <v>266</v>
      </c>
      <c r="D271" s="104">
        <v>22.8</v>
      </c>
      <c r="E271" s="104">
        <v>1.2</v>
      </c>
      <c r="F271" s="104">
        <v>0</v>
      </c>
      <c r="G271" s="104">
        <f>ETo!$I271*((1-Constantes!$D$21)*ETo!$K271+ETo!$L271)</f>
        <v>2.3658785657603558</v>
      </c>
      <c r="H271" s="104">
        <v>0.20259661947209576</v>
      </c>
      <c r="I271" s="56"/>
    </row>
    <row r="272" spans="2:9" x14ac:dyDescent="0.3">
      <c r="B272" s="55"/>
      <c r="C272" s="60">
        <v>267</v>
      </c>
      <c r="D272" s="104">
        <v>18.8</v>
      </c>
      <c r="E272" s="104">
        <v>6.5</v>
      </c>
      <c r="F272" s="104">
        <v>2</v>
      </c>
      <c r="G272" s="104">
        <f>ETo!$I272*((1-Constantes!$D$21)*ETo!$K272+ETo!$L272)</f>
        <v>2.4075497334788829</v>
      </c>
      <c r="H272" s="104">
        <v>0.21422585354190035</v>
      </c>
      <c r="I272" s="56"/>
    </row>
    <row r="273" spans="2:9" x14ac:dyDescent="0.3">
      <c r="B273" s="55"/>
      <c r="C273" s="60">
        <v>268</v>
      </c>
      <c r="D273" s="104">
        <v>20.5</v>
      </c>
      <c r="E273" s="104">
        <v>4.7</v>
      </c>
      <c r="F273" s="104">
        <v>4.5</v>
      </c>
      <c r="G273" s="104">
        <f>ETo!$I273*((1-Constantes!$D$21)*ETo!$K273+ETo!$L273)</f>
        <v>2.4130868352355348</v>
      </c>
      <c r="H273" s="104">
        <v>0.30181865919995365</v>
      </c>
      <c r="I273" s="56"/>
    </row>
    <row r="274" spans="2:9" x14ac:dyDescent="0.3">
      <c r="B274" s="55"/>
      <c r="C274" s="60">
        <v>269</v>
      </c>
      <c r="D274" s="104">
        <v>20</v>
      </c>
      <c r="E274" s="104">
        <v>4.4000000000000004</v>
      </c>
      <c r="F274" s="104">
        <v>0</v>
      </c>
      <c r="G274" s="104">
        <f>ETo!$I274*((1-Constantes!$D$21)*ETo!$K274+ETo!$L274)</f>
        <v>2.4003053200423086</v>
      </c>
      <c r="H274" s="104">
        <v>0.23342816843066405</v>
      </c>
      <c r="I274" s="56"/>
    </row>
    <row r="275" spans="2:9" x14ac:dyDescent="0.3">
      <c r="B275" s="55"/>
      <c r="C275" s="60">
        <v>270</v>
      </c>
      <c r="D275" s="104">
        <v>19.5</v>
      </c>
      <c r="E275" s="104">
        <v>3.5</v>
      </c>
      <c r="F275" s="104">
        <v>0</v>
      </c>
      <c r="G275" s="104">
        <f>ETo!$I275*((1-Constantes!$D$21)*ETo!$K275+ETo!$L275)</f>
        <v>2.3716398711518418</v>
      </c>
      <c r="H275" s="104">
        <v>0.20082898696949908</v>
      </c>
      <c r="I275" s="56"/>
    </row>
    <row r="276" spans="2:9" x14ac:dyDescent="0.3">
      <c r="B276" s="55"/>
      <c r="C276" s="60">
        <v>271</v>
      </c>
      <c r="D276" s="104">
        <v>21.2</v>
      </c>
      <c r="E276" s="104">
        <v>3.5</v>
      </c>
      <c r="F276" s="104">
        <v>0</v>
      </c>
      <c r="G276" s="104">
        <f>ETo!$I276*((1-Constantes!$D$21)*ETo!$K276+ETo!$L276)</f>
        <v>2.4234317671195442</v>
      </c>
      <c r="H276" s="104">
        <v>0.19382244005931062</v>
      </c>
      <c r="I276" s="56"/>
    </row>
    <row r="277" spans="2:9" x14ac:dyDescent="0.3">
      <c r="B277" s="55"/>
      <c r="C277" s="60">
        <v>272</v>
      </c>
      <c r="D277" s="104">
        <v>23.2</v>
      </c>
      <c r="E277" s="104">
        <v>3.5</v>
      </c>
      <c r="F277" s="104">
        <v>0</v>
      </c>
      <c r="G277" s="104">
        <f>ETo!$I277*((1-Constantes!$D$21)*ETo!$K277+ETo!$L277)</f>
        <v>2.4831390719820781</v>
      </c>
      <c r="H277" s="104">
        <v>0.19107837815627893</v>
      </c>
      <c r="I277" s="56"/>
    </row>
    <row r="278" spans="2:9" x14ac:dyDescent="0.3">
      <c r="B278" s="55"/>
      <c r="C278" s="60">
        <v>273</v>
      </c>
      <c r="D278" s="104">
        <v>25.6</v>
      </c>
      <c r="E278" s="104">
        <v>3.5</v>
      </c>
      <c r="F278" s="104">
        <v>0</v>
      </c>
      <c r="G278" s="104">
        <f>ETo!$I278*((1-Constantes!$D$21)*ETo!$K278+ETo!$L278)</f>
        <v>2.5534573162822669</v>
      </c>
      <c r="H278" s="104">
        <v>0.18905719948747957</v>
      </c>
      <c r="I278" s="56"/>
    </row>
    <row r="279" spans="2:9" x14ac:dyDescent="0.3">
      <c r="B279" s="55"/>
      <c r="C279" s="60">
        <v>274</v>
      </c>
      <c r="D279" s="104">
        <v>23.2</v>
      </c>
      <c r="E279" s="104">
        <v>3.5</v>
      </c>
      <c r="F279" s="104">
        <v>0</v>
      </c>
      <c r="G279" s="104">
        <f>ETo!$I279*((1-Constantes!$D$21)*ETo!$K279+ETo!$L279)</f>
        <v>2.4977795993405358</v>
      </c>
      <c r="H279" s="104">
        <v>0.18717140199451726</v>
      </c>
      <c r="I279" s="56"/>
    </row>
    <row r="280" spans="2:9" x14ac:dyDescent="0.3">
      <c r="B280" s="55"/>
      <c r="C280" s="60">
        <v>275</v>
      </c>
      <c r="D280" s="104">
        <v>24.5</v>
      </c>
      <c r="E280" s="104">
        <v>4.5</v>
      </c>
      <c r="F280" s="104">
        <v>0</v>
      </c>
      <c r="G280" s="104">
        <f>ETo!$I280*((1-Constantes!$D$21)*ETo!$K280+ETo!$L280)</f>
        <v>2.5654357142206736</v>
      </c>
      <c r="H280" s="104">
        <v>0.18532334572105638</v>
      </c>
      <c r="I280" s="56"/>
    </row>
    <row r="281" spans="2:9" x14ac:dyDescent="0.3">
      <c r="B281" s="55"/>
      <c r="C281" s="60">
        <v>276</v>
      </c>
      <c r="D281" s="104">
        <v>22.6</v>
      </c>
      <c r="E281" s="104">
        <v>5.5</v>
      </c>
      <c r="F281" s="104">
        <v>0</v>
      </c>
      <c r="G281" s="104">
        <f>ETo!$I281*((1-Constantes!$D$21)*ETo!$K281+ETo!$L281)</f>
        <v>2.5487066959145039</v>
      </c>
      <c r="H281" s="104">
        <v>0.18349667812756082</v>
      </c>
      <c r="I281" s="56"/>
    </row>
    <row r="282" spans="2:9" x14ac:dyDescent="0.3">
      <c r="B282" s="55"/>
      <c r="C282" s="60">
        <v>277</v>
      </c>
      <c r="D282" s="104">
        <v>13.5</v>
      </c>
      <c r="E282" s="104">
        <v>4.8</v>
      </c>
      <c r="F282" s="104">
        <v>0</v>
      </c>
      <c r="G282" s="104">
        <f>ETo!$I282*((1-Constantes!$D$21)*ETo!$K282+ETo!$L282)</f>
        <v>2.2957786627467778</v>
      </c>
      <c r="H282" s="104">
        <v>0.18168853669317106</v>
      </c>
      <c r="I282" s="56"/>
    </row>
    <row r="283" spans="2:9" x14ac:dyDescent="0.3">
      <c r="B283" s="55"/>
      <c r="C283" s="60">
        <v>278</v>
      </c>
      <c r="D283" s="104">
        <v>21.5</v>
      </c>
      <c r="E283" s="104">
        <v>7.5</v>
      </c>
      <c r="F283" s="104">
        <v>0</v>
      </c>
      <c r="G283" s="104">
        <f>ETo!$I283*((1-Constantes!$D$21)*ETo!$K283+ETo!$L283)</f>
        <v>2.5860297282505385</v>
      </c>
      <c r="H283" s="104">
        <v>0.17989829884973521</v>
      </c>
      <c r="I283" s="56"/>
    </row>
    <row r="284" spans="2:9" x14ac:dyDescent="0.3">
      <c r="B284" s="55"/>
      <c r="C284" s="60">
        <v>279</v>
      </c>
      <c r="D284" s="104">
        <v>20</v>
      </c>
      <c r="E284" s="104">
        <v>7</v>
      </c>
      <c r="F284" s="104">
        <v>0</v>
      </c>
      <c r="G284" s="104">
        <f>ETo!$I284*((1-Constantes!$D$21)*ETo!$K284+ETo!$L284)</f>
        <v>2.5393739526067098</v>
      </c>
      <c r="H284" s="104">
        <v>0.17812571517269227</v>
      </c>
      <c r="I284" s="56"/>
    </row>
    <row r="285" spans="2:9" x14ac:dyDescent="0.3">
      <c r="B285" s="55"/>
      <c r="C285" s="60">
        <v>280</v>
      </c>
      <c r="D285" s="104">
        <v>20</v>
      </c>
      <c r="E285" s="104">
        <v>5.4</v>
      </c>
      <c r="F285" s="104">
        <v>0</v>
      </c>
      <c r="G285" s="104">
        <f>ETo!$I285*((1-Constantes!$D$21)*ETo!$K285+ETo!$L285)</f>
        <v>2.5029691972447936</v>
      </c>
      <c r="H285" s="104">
        <v>0.17637059959529314</v>
      </c>
      <c r="I285" s="56"/>
    </row>
    <row r="286" spans="2:9" x14ac:dyDescent="0.3">
      <c r="B286" s="55"/>
      <c r="C286" s="60">
        <v>281</v>
      </c>
      <c r="D286" s="104">
        <v>16</v>
      </c>
      <c r="E286" s="104">
        <v>3.8</v>
      </c>
      <c r="F286" s="104">
        <v>0</v>
      </c>
      <c r="G286" s="104">
        <f>ETo!$I286*((1-Constantes!$D$21)*ETo!$K286+ETo!$L286)</f>
        <v>2.359140568437271</v>
      </c>
      <c r="H286" s="104">
        <v>0.17463277798969981</v>
      </c>
      <c r="I286" s="56"/>
    </row>
    <row r="287" spans="2:9" x14ac:dyDescent="0.3">
      <c r="B287" s="55"/>
      <c r="C287" s="60">
        <v>282</v>
      </c>
      <c r="D287" s="104">
        <v>23</v>
      </c>
      <c r="E287" s="104">
        <v>3.6</v>
      </c>
      <c r="F287" s="104">
        <v>0</v>
      </c>
      <c r="G287" s="104">
        <f>ETo!$I287*((1-Constantes!$D$21)*ETo!$K287+ETo!$L287)</f>
        <v>2.5468357180199801</v>
      </c>
      <c r="H287" s="104">
        <v>0.17291207962067556</v>
      </c>
      <c r="I287" s="56"/>
    </row>
    <row r="288" spans="2:9" x14ac:dyDescent="0.3">
      <c r="B288" s="55"/>
      <c r="C288" s="60">
        <v>283</v>
      </c>
      <c r="D288" s="104">
        <v>22.2</v>
      </c>
      <c r="E288" s="104">
        <v>2.8</v>
      </c>
      <c r="F288" s="104">
        <v>3</v>
      </c>
      <c r="G288" s="104">
        <f>ETo!$I288*((1-Constantes!$D$21)*ETo!$K288+ETo!$L288)</f>
        <v>2.5096274960882408</v>
      </c>
      <c r="H288" s="104">
        <v>0.20755797699425474</v>
      </c>
      <c r="I288" s="56"/>
    </row>
    <row r="289" spans="2:9" x14ac:dyDescent="0.3">
      <c r="B289" s="55"/>
      <c r="C289" s="60">
        <v>284</v>
      </c>
      <c r="D289" s="104">
        <v>19.8</v>
      </c>
      <c r="E289" s="104">
        <v>7</v>
      </c>
      <c r="F289" s="104">
        <v>0.3</v>
      </c>
      <c r="G289" s="104">
        <f>ETo!$I289*((1-Constantes!$D$21)*ETo!$K289+ETo!$L289)</f>
        <v>2.5634157673503259</v>
      </c>
      <c r="H289" s="104">
        <v>0.17759692549910291</v>
      </c>
      <c r="I289" s="56"/>
    </row>
    <row r="290" spans="2:9" x14ac:dyDescent="0.3">
      <c r="B290" s="55"/>
      <c r="C290" s="60">
        <v>285</v>
      </c>
      <c r="D290" s="104">
        <v>19.5</v>
      </c>
      <c r="E290" s="104">
        <v>8</v>
      </c>
      <c r="F290" s="104">
        <v>6.3</v>
      </c>
      <c r="G290" s="104">
        <f>ETo!$I290*((1-Constantes!$D$21)*ETo!$K290+ETo!$L290)</f>
        <v>2.5876070121026342</v>
      </c>
      <c r="H290" s="104">
        <v>0.35656894370068726</v>
      </c>
      <c r="I290" s="56"/>
    </row>
    <row r="291" spans="2:9" x14ac:dyDescent="0.3">
      <c r="B291" s="55"/>
      <c r="C291" s="60">
        <v>286</v>
      </c>
      <c r="D291" s="104">
        <v>15</v>
      </c>
      <c r="E291" s="104">
        <v>7.8</v>
      </c>
      <c r="F291" s="104">
        <v>3.3</v>
      </c>
      <c r="G291" s="104">
        <f>ETo!$I291*((1-Constantes!$D$21)*ETo!$K291+ETo!$L291)</f>
        <v>2.4660631543827072</v>
      </c>
      <c r="H291" s="104">
        <v>0.36197495685391301</v>
      </c>
      <c r="I291" s="56"/>
    </row>
    <row r="292" spans="2:9" x14ac:dyDescent="0.3">
      <c r="B292" s="55"/>
      <c r="C292" s="60">
        <v>287</v>
      </c>
      <c r="D292" s="104">
        <v>20</v>
      </c>
      <c r="E292" s="104">
        <v>6.2</v>
      </c>
      <c r="F292" s="104">
        <v>20</v>
      </c>
      <c r="G292" s="104">
        <f>ETo!$I292*((1-Constantes!$D$21)*ETo!$K292+ETo!$L292)</f>
        <v>2.5627895842146513</v>
      </c>
      <c r="H292" s="104">
        <v>3.1693932735117767</v>
      </c>
      <c r="I292" s="56"/>
    </row>
    <row r="293" spans="2:9" x14ac:dyDescent="0.3">
      <c r="B293" s="55"/>
      <c r="C293" s="60">
        <v>288</v>
      </c>
      <c r="D293" s="104">
        <v>20.5</v>
      </c>
      <c r="E293" s="104">
        <v>7.4</v>
      </c>
      <c r="F293" s="104">
        <v>4.2</v>
      </c>
      <c r="G293" s="104">
        <f>ETo!$I293*((1-Constantes!$D$21)*ETo!$K293+ETo!$L293)</f>
        <v>2.6135896122634992</v>
      </c>
      <c r="H293" s="104">
        <v>0.93817436103621699</v>
      </c>
      <c r="I293" s="56"/>
    </row>
    <row r="294" spans="2:9" x14ac:dyDescent="0.3">
      <c r="B294" s="55"/>
      <c r="C294" s="60">
        <v>289</v>
      </c>
      <c r="D294" s="104">
        <v>21.6</v>
      </c>
      <c r="E294" s="104">
        <v>8</v>
      </c>
      <c r="F294" s="104">
        <v>12.6</v>
      </c>
      <c r="G294" s="104">
        <f>ETo!$I294*((1-Constantes!$D$21)*ETo!$K294+ETo!$L294)</f>
        <v>2.6643588424956035</v>
      </c>
      <c r="H294" s="104">
        <v>1.9162861432839533</v>
      </c>
      <c r="I294" s="56"/>
    </row>
    <row r="295" spans="2:9" x14ac:dyDescent="0.3">
      <c r="B295" s="55"/>
      <c r="C295" s="60">
        <v>290</v>
      </c>
      <c r="D295" s="104">
        <v>23</v>
      </c>
      <c r="E295" s="104">
        <v>6.6</v>
      </c>
      <c r="F295" s="104">
        <v>0</v>
      </c>
      <c r="G295" s="104">
        <f>ETo!$I295*((1-Constantes!$D$21)*ETo!$K295+ETo!$L295)</f>
        <v>2.6690015649101539</v>
      </c>
      <c r="H295" s="104">
        <v>1.1379667132872107</v>
      </c>
      <c r="I295" s="56"/>
    </row>
    <row r="296" spans="2:9" x14ac:dyDescent="0.3">
      <c r="B296" s="55"/>
      <c r="C296" s="60">
        <v>291</v>
      </c>
      <c r="D296" s="104">
        <v>19.8</v>
      </c>
      <c r="E296" s="104">
        <v>7.1</v>
      </c>
      <c r="F296" s="104">
        <v>0</v>
      </c>
      <c r="G296" s="104">
        <f>ETo!$I296*((1-Constantes!$D$21)*ETo!$K296+ETo!$L296)</f>
        <v>2.6001495398778429</v>
      </c>
      <c r="H296" s="104">
        <v>1.0348205459506223</v>
      </c>
      <c r="I296" s="56"/>
    </row>
    <row r="297" spans="2:9" x14ac:dyDescent="0.3">
      <c r="B297" s="55"/>
      <c r="C297" s="60">
        <v>292</v>
      </c>
      <c r="D297" s="104">
        <v>21.2</v>
      </c>
      <c r="E297" s="104">
        <v>6.3</v>
      </c>
      <c r="F297" s="104">
        <v>8.4</v>
      </c>
      <c r="G297" s="104">
        <f>ETo!$I297*((1-Constantes!$D$21)*ETo!$K297+ETo!$L297)</f>
        <v>2.6206812062787574</v>
      </c>
      <c r="H297" s="104">
        <v>1.3775360399882048</v>
      </c>
      <c r="I297" s="56"/>
    </row>
    <row r="298" spans="2:9" x14ac:dyDescent="0.3">
      <c r="B298" s="55"/>
      <c r="C298" s="60">
        <v>293</v>
      </c>
      <c r="D298" s="104">
        <v>17</v>
      </c>
      <c r="E298" s="104">
        <v>8.4</v>
      </c>
      <c r="F298" s="104">
        <v>3.4</v>
      </c>
      <c r="G298" s="104">
        <f>ETo!$I298*((1-Constantes!$D$21)*ETo!$K298+ETo!$L298)</f>
        <v>2.5675328196504235</v>
      </c>
      <c r="H298" s="104">
        <v>1.2260342853661697</v>
      </c>
      <c r="I298" s="56"/>
    </row>
    <row r="299" spans="2:9" x14ac:dyDescent="0.3">
      <c r="B299" s="55"/>
      <c r="C299" s="60">
        <v>294</v>
      </c>
      <c r="D299" s="104">
        <v>21.8</v>
      </c>
      <c r="E299" s="104">
        <v>5.5</v>
      </c>
      <c r="F299" s="104">
        <v>0</v>
      </c>
      <c r="G299" s="104">
        <f>ETo!$I299*((1-Constantes!$D$21)*ETo!$K299+ETo!$L299)</f>
        <v>2.6232172221588042</v>
      </c>
      <c r="H299" s="104">
        <v>1.1191601365119377</v>
      </c>
      <c r="I299" s="56"/>
    </row>
    <row r="300" spans="2:9" x14ac:dyDescent="0.3">
      <c r="B300" s="55"/>
      <c r="C300" s="60">
        <v>295</v>
      </c>
      <c r="D300" s="104">
        <v>22.5</v>
      </c>
      <c r="E300" s="104">
        <v>5.6</v>
      </c>
      <c r="F300" s="104">
        <v>2.5</v>
      </c>
      <c r="G300" s="104">
        <f>ETo!$I300*((1-Constantes!$D$21)*ETo!$K300+ETo!$L300)</f>
        <v>2.6488163906937516</v>
      </c>
      <c r="H300" s="104">
        <v>1.1003688193512919</v>
      </c>
      <c r="I300" s="56"/>
    </row>
    <row r="301" spans="2:9" x14ac:dyDescent="0.3">
      <c r="B301" s="55"/>
      <c r="C301" s="60">
        <v>296</v>
      </c>
      <c r="D301" s="104">
        <v>20.8</v>
      </c>
      <c r="E301" s="104">
        <v>8.4</v>
      </c>
      <c r="F301" s="104">
        <v>3.2</v>
      </c>
      <c r="G301" s="104">
        <f>ETo!$I301*((1-Constantes!$D$21)*ETo!$K301+ETo!$L301)</f>
        <v>2.6825096715675589</v>
      </c>
      <c r="H301" s="104">
        <v>1.1051303607601723</v>
      </c>
      <c r="I301" s="56"/>
    </row>
    <row r="302" spans="2:9" x14ac:dyDescent="0.3">
      <c r="B302" s="55"/>
      <c r="C302" s="60">
        <v>297</v>
      </c>
      <c r="D302" s="104">
        <v>14</v>
      </c>
      <c r="E302" s="104">
        <v>8.6</v>
      </c>
      <c r="F302" s="104">
        <v>1.8</v>
      </c>
      <c r="G302" s="104">
        <f>ETo!$I302*((1-Constantes!$D$21)*ETo!$K302+ETo!$L302)</f>
        <v>2.5051907331571215</v>
      </c>
      <c r="H302" s="104">
        <v>1.0666982580066742</v>
      </c>
      <c r="I302" s="56"/>
    </row>
    <row r="303" spans="2:9" x14ac:dyDescent="0.3">
      <c r="B303" s="55"/>
      <c r="C303" s="60">
        <v>298</v>
      </c>
      <c r="D303" s="104">
        <v>13.4</v>
      </c>
      <c r="E303" s="104">
        <v>9.5</v>
      </c>
      <c r="F303" s="104">
        <v>5.8</v>
      </c>
      <c r="G303" s="104">
        <f>ETo!$I303*((1-Constantes!$D$21)*ETo!$K303+ETo!$L303)</f>
        <v>2.5165979065716062</v>
      </c>
      <c r="H303" s="104">
        <v>1.1834646752837472</v>
      </c>
      <c r="I303" s="56"/>
    </row>
    <row r="304" spans="2:9" x14ac:dyDescent="0.3">
      <c r="B304" s="55"/>
      <c r="C304" s="60">
        <v>299</v>
      </c>
      <c r="D304" s="104">
        <v>17</v>
      </c>
      <c r="E304" s="104">
        <v>8.8000000000000007</v>
      </c>
      <c r="F304" s="104">
        <v>1.7</v>
      </c>
      <c r="G304" s="104">
        <f>ETo!$I304*((1-Constantes!$D$21)*ETo!$K304+ETo!$L304)</f>
        <v>2.5993310622724621</v>
      </c>
      <c r="H304" s="104">
        <v>1.1184221062144395</v>
      </c>
      <c r="I304" s="56"/>
    </row>
    <row r="305" spans="2:9" x14ac:dyDescent="0.3">
      <c r="B305" s="55"/>
      <c r="C305" s="60">
        <v>300</v>
      </c>
      <c r="D305" s="104">
        <v>20</v>
      </c>
      <c r="E305" s="104">
        <v>8.6999999999999993</v>
      </c>
      <c r="F305" s="104">
        <v>0.3</v>
      </c>
      <c r="G305" s="104">
        <f>ETo!$I305*((1-Constantes!$D$21)*ETo!$K305+ETo!$L305)</f>
        <v>2.6819460469777474</v>
      </c>
      <c r="H305" s="104">
        <v>1.0236528970178127</v>
      </c>
      <c r="I305" s="56"/>
    </row>
    <row r="306" spans="2:9" x14ac:dyDescent="0.3">
      <c r="B306" s="55"/>
      <c r="C306" s="60">
        <v>301</v>
      </c>
      <c r="D306" s="104">
        <v>22.3</v>
      </c>
      <c r="E306" s="104">
        <v>9.1999999999999993</v>
      </c>
      <c r="F306" s="104">
        <v>1.4</v>
      </c>
      <c r="G306" s="104">
        <f>ETo!$I306*((1-Constantes!$D$21)*ETo!$K306+ETo!$L306)</f>
        <v>2.7617737474317776</v>
      </c>
      <c r="H306" s="104">
        <v>0.96742474825156077</v>
      </c>
      <c r="I306" s="56"/>
    </row>
    <row r="307" spans="2:9" x14ac:dyDescent="0.3">
      <c r="B307" s="55"/>
      <c r="C307" s="60">
        <v>302</v>
      </c>
      <c r="D307" s="104">
        <v>23.2</v>
      </c>
      <c r="E307" s="104">
        <v>8</v>
      </c>
      <c r="F307" s="104">
        <v>0</v>
      </c>
      <c r="G307" s="104">
        <f>ETo!$I307*((1-Constantes!$D$21)*ETo!$K307+ETo!$L307)</f>
        <v>2.7563710770508378</v>
      </c>
      <c r="H307" s="104">
        <v>0.86553152601627414</v>
      </c>
      <c r="I307" s="56"/>
    </row>
    <row r="308" spans="2:9" x14ac:dyDescent="0.3">
      <c r="B308" s="55"/>
      <c r="C308" s="60">
        <v>303</v>
      </c>
      <c r="D308" s="104">
        <v>21.8</v>
      </c>
      <c r="E308" s="104">
        <v>6.5</v>
      </c>
      <c r="F308" s="104">
        <v>2.5</v>
      </c>
      <c r="G308" s="104">
        <f>ETo!$I308*((1-Constantes!$D$21)*ETo!$K308+ETo!$L308)</f>
        <v>2.6792745186896769</v>
      </c>
      <c r="H308" s="104">
        <v>0.85428203570419292</v>
      </c>
      <c r="I308" s="56"/>
    </row>
    <row r="309" spans="2:9" x14ac:dyDescent="0.3">
      <c r="B309" s="55"/>
      <c r="C309" s="60">
        <v>304</v>
      </c>
      <c r="D309" s="104">
        <v>20.8</v>
      </c>
      <c r="E309" s="104">
        <v>9</v>
      </c>
      <c r="F309" s="104">
        <v>0</v>
      </c>
      <c r="G309" s="104">
        <f>ETo!$I309*((1-Constantes!$D$21)*ETo!$K309+ETo!$L309)</f>
        <v>2.7230871702820858</v>
      </c>
      <c r="H309" s="104">
        <v>0.75705876225588364</v>
      </c>
      <c r="I309" s="56"/>
    </row>
    <row r="310" spans="2:9" x14ac:dyDescent="0.3">
      <c r="B310" s="55"/>
      <c r="C310" s="60">
        <v>305</v>
      </c>
      <c r="D310" s="104">
        <v>21</v>
      </c>
      <c r="E310" s="104">
        <v>8</v>
      </c>
      <c r="F310" s="104">
        <v>0.4</v>
      </c>
      <c r="G310" s="104">
        <f>ETo!$I310*((1-Constantes!$D$21)*ETo!$K310+ETo!$L310)</f>
        <v>2.7034457493537749</v>
      </c>
      <c r="H310" s="104">
        <v>0.67726039705570662</v>
      </c>
      <c r="I310" s="56"/>
    </row>
    <row r="311" spans="2:9" x14ac:dyDescent="0.3">
      <c r="B311" s="55"/>
      <c r="C311" s="60">
        <v>306</v>
      </c>
      <c r="D311" s="104">
        <v>19.2</v>
      </c>
      <c r="E311" s="104">
        <v>10</v>
      </c>
      <c r="F311" s="104">
        <v>2.2000000000000002</v>
      </c>
      <c r="G311" s="104">
        <f>ETo!$I311*((1-Constantes!$D$21)*ETo!$K311+ETo!$L311)</f>
        <v>2.7112250605372368</v>
      </c>
      <c r="H311" s="104">
        <v>0.66125457776348462</v>
      </c>
      <c r="I311" s="56"/>
    </row>
    <row r="312" spans="2:9" x14ac:dyDescent="0.3">
      <c r="B312" s="55"/>
      <c r="C312" s="60">
        <v>307</v>
      </c>
      <c r="D312" s="104">
        <v>21.2</v>
      </c>
      <c r="E312" s="104">
        <v>8.8000000000000007</v>
      </c>
      <c r="F312" s="104">
        <v>0</v>
      </c>
      <c r="G312" s="104">
        <f>ETo!$I312*((1-Constantes!$D$21)*ETo!$K312+ETo!$L312)</f>
        <v>2.7354466625102449</v>
      </c>
      <c r="H312" s="104">
        <v>0.57017707433682929</v>
      </c>
      <c r="I312" s="56"/>
    </row>
    <row r="313" spans="2:9" x14ac:dyDescent="0.3">
      <c r="B313" s="55"/>
      <c r="C313" s="60">
        <v>308</v>
      </c>
      <c r="D313" s="104">
        <v>23.5</v>
      </c>
      <c r="E313" s="104">
        <v>5</v>
      </c>
      <c r="F313" s="104">
        <v>2.6</v>
      </c>
      <c r="G313" s="104">
        <f>ETo!$I313*((1-Constantes!$D$21)*ETo!$K313+ETo!$L313)</f>
        <v>2.6960621588262903</v>
      </c>
      <c r="H313" s="104">
        <v>0.57178055737785349</v>
      </c>
      <c r="I313" s="56"/>
    </row>
    <row r="314" spans="2:9" x14ac:dyDescent="0.3">
      <c r="B314" s="55"/>
      <c r="C314" s="60">
        <v>309</v>
      </c>
      <c r="D314" s="104">
        <v>26.2</v>
      </c>
      <c r="E314" s="104">
        <v>5</v>
      </c>
      <c r="F314" s="104">
        <v>1.1000000000000001</v>
      </c>
      <c r="G314" s="104">
        <f>ETo!$I314*((1-Constantes!$D$21)*ETo!$K314+ETo!$L314)</f>
        <v>2.7725622460533215</v>
      </c>
      <c r="H314" s="104">
        <v>0.52016842296232813</v>
      </c>
      <c r="I314" s="56"/>
    </row>
    <row r="315" spans="2:9" x14ac:dyDescent="0.3">
      <c r="B315" s="55"/>
      <c r="C315" s="60">
        <v>310</v>
      </c>
      <c r="D315" s="104">
        <v>21.2</v>
      </c>
      <c r="E315" s="104">
        <v>8.8000000000000007</v>
      </c>
      <c r="F315" s="104">
        <v>0.1</v>
      </c>
      <c r="G315" s="104">
        <f>ETo!$I315*((1-Constantes!$D$21)*ETo!$K315+ETo!$L315)</f>
        <v>2.7412190580341358</v>
      </c>
      <c r="H315" s="104">
        <v>0.43705193757466165</v>
      </c>
      <c r="I315" s="56"/>
    </row>
    <row r="316" spans="2:9" x14ac:dyDescent="0.3">
      <c r="B316" s="55"/>
      <c r="C316" s="60">
        <v>311</v>
      </c>
      <c r="D316" s="104">
        <v>21.5</v>
      </c>
      <c r="E316" s="104">
        <v>8</v>
      </c>
      <c r="F316" s="104">
        <v>2</v>
      </c>
      <c r="G316" s="104">
        <f>ETo!$I316*((1-Constantes!$D$21)*ETo!$K316+ETo!$L316)</f>
        <v>2.7290896026069933</v>
      </c>
      <c r="H316" s="104">
        <v>0.42177802858705143</v>
      </c>
      <c r="I316" s="56"/>
    </row>
    <row r="317" spans="2:9" x14ac:dyDescent="0.3">
      <c r="B317" s="55"/>
      <c r="C317" s="60">
        <v>312</v>
      </c>
      <c r="D317" s="104">
        <v>21.5</v>
      </c>
      <c r="E317" s="104">
        <v>8</v>
      </c>
      <c r="F317" s="104">
        <v>0</v>
      </c>
      <c r="G317" s="104">
        <f>ETo!$I317*((1-Constantes!$D$21)*ETo!$K317+ETo!$L317)</f>
        <v>2.7306772325481581</v>
      </c>
      <c r="H317" s="104">
        <v>0.33882326794785461</v>
      </c>
      <c r="I317" s="56"/>
    </row>
    <row r="318" spans="2:9" x14ac:dyDescent="0.3">
      <c r="B318" s="55"/>
      <c r="C318" s="60">
        <v>313</v>
      </c>
      <c r="D318" s="104">
        <v>24.2</v>
      </c>
      <c r="E318" s="104">
        <v>6.3</v>
      </c>
      <c r="F318" s="104">
        <v>0.4</v>
      </c>
      <c r="G318" s="104">
        <f>ETo!$I318*((1-Constantes!$D$21)*ETo!$K318+ETo!$L318)</f>
        <v>2.75984822174529</v>
      </c>
      <c r="H318" s="104">
        <v>0.27151315814143218</v>
      </c>
      <c r="I318" s="56"/>
    </row>
    <row r="319" spans="2:9" x14ac:dyDescent="0.3">
      <c r="B319" s="55"/>
      <c r="C319" s="60">
        <v>314</v>
      </c>
      <c r="D319" s="104">
        <v>24.5</v>
      </c>
      <c r="E319" s="104">
        <v>4.5999999999999996</v>
      </c>
      <c r="F319" s="104">
        <v>0</v>
      </c>
      <c r="G319" s="104">
        <f>ETo!$I319*((1-Constantes!$D$21)*ETo!$K319+ETo!$L319)</f>
        <v>2.7224700289310193</v>
      </c>
      <c r="H319" s="104">
        <v>0.19383269744930406</v>
      </c>
      <c r="I319" s="56"/>
    </row>
    <row r="320" spans="2:9" x14ac:dyDescent="0.3">
      <c r="B320" s="55"/>
      <c r="C320" s="60">
        <v>315</v>
      </c>
      <c r="D320" s="104">
        <v>19.399999999999999</v>
      </c>
      <c r="E320" s="104">
        <v>6.6</v>
      </c>
      <c r="F320" s="104">
        <v>0</v>
      </c>
      <c r="G320" s="104">
        <f>ETo!$I320*((1-Constantes!$D$21)*ETo!$K320+ETo!$L320)</f>
        <v>2.6377846262391902</v>
      </c>
      <c r="H320" s="104">
        <v>0.13597640525342611</v>
      </c>
      <c r="I320" s="56"/>
    </row>
    <row r="321" spans="2:9" x14ac:dyDescent="0.3">
      <c r="B321" s="55"/>
      <c r="C321" s="60">
        <v>316</v>
      </c>
      <c r="D321" s="104">
        <v>21.5</v>
      </c>
      <c r="E321" s="104">
        <v>7.2</v>
      </c>
      <c r="F321" s="104">
        <v>0</v>
      </c>
      <c r="G321" s="104">
        <f>ETo!$I321*((1-Constantes!$D$21)*ETo!$K321+ETo!$L321)</f>
        <v>2.7138655805038399</v>
      </c>
      <c r="H321" s="104">
        <v>0.12535305504518732</v>
      </c>
      <c r="I321" s="56"/>
    </row>
    <row r="322" spans="2:9" x14ac:dyDescent="0.3">
      <c r="B322" s="55"/>
      <c r="C322" s="60">
        <v>317</v>
      </c>
      <c r="D322" s="104">
        <v>24.6</v>
      </c>
      <c r="E322" s="104">
        <v>7</v>
      </c>
      <c r="F322" s="104">
        <v>2.4</v>
      </c>
      <c r="G322" s="104">
        <f>ETo!$I322*((1-Constantes!$D$21)*ETo!$K322+ETo!$L322)</f>
        <v>2.7953862411015509</v>
      </c>
      <c r="H322" s="104">
        <v>0.13892800672441252</v>
      </c>
      <c r="I322" s="56"/>
    </row>
    <row r="323" spans="2:9" x14ac:dyDescent="0.3">
      <c r="B323" s="55"/>
      <c r="C323" s="60">
        <v>318</v>
      </c>
      <c r="D323" s="104">
        <v>20.5</v>
      </c>
      <c r="E323" s="104">
        <v>10.8</v>
      </c>
      <c r="F323" s="104">
        <v>0.6</v>
      </c>
      <c r="G323" s="104">
        <f>ETo!$I323*((1-Constantes!$D$21)*ETo!$K323+ETo!$L323)</f>
        <v>2.788115119130429</v>
      </c>
      <c r="H323" s="104">
        <v>0.12791483154701255</v>
      </c>
      <c r="I323" s="56"/>
    </row>
    <row r="324" spans="2:9" x14ac:dyDescent="0.3">
      <c r="B324" s="55"/>
      <c r="C324" s="60">
        <v>319</v>
      </c>
      <c r="D324" s="104">
        <v>23.5</v>
      </c>
      <c r="E324" s="104">
        <v>7.1</v>
      </c>
      <c r="F324" s="104">
        <v>13.5</v>
      </c>
      <c r="G324" s="104">
        <f>ETo!$I324*((1-Constantes!$D$21)*ETo!$K324+ETo!$L324)</f>
        <v>2.7696607126948671</v>
      </c>
      <c r="H324" s="104">
        <v>1.3048685997153773</v>
      </c>
      <c r="I324" s="56"/>
    </row>
    <row r="325" spans="2:9" x14ac:dyDescent="0.3">
      <c r="B325" s="55"/>
      <c r="C325" s="60">
        <v>320</v>
      </c>
      <c r="D325" s="104">
        <v>23.5</v>
      </c>
      <c r="E325" s="104">
        <v>6.5</v>
      </c>
      <c r="F325" s="104">
        <v>9.5</v>
      </c>
      <c r="G325" s="104">
        <f>ETo!$I325*((1-Constantes!$D$21)*ETo!$K325+ETo!$L325)</f>
        <v>2.7538923693646091</v>
      </c>
      <c r="H325" s="104">
        <v>0.97794050343412853</v>
      </c>
      <c r="I325" s="56"/>
    </row>
    <row r="326" spans="2:9" x14ac:dyDescent="0.3">
      <c r="B326" s="55"/>
      <c r="C326" s="60">
        <v>321</v>
      </c>
      <c r="D326" s="104">
        <v>24</v>
      </c>
      <c r="E326" s="104">
        <v>7.4</v>
      </c>
      <c r="F326" s="104">
        <v>0.5</v>
      </c>
      <c r="G326" s="104">
        <f>ETo!$I326*((1-Constantes!$D$21)*ETo!$K326+ETo!$L326)</f>
        <v>2.7935574512331423</v>
      </c>
      <c r="H326" s="104">
        <v>0.63648235015696397</v>
      </c>
      <c r="I326" s="56"/>
    </row>
    <row r="327" spans="2:9" x14ac:dyDescent="0.3">
      <c r="B327" s="55"/>
      <c r="C327" s="60">
        <v>322</v>
      </c>
      <c r="D327" s="104">
        <v>21.8</v>
      </c>
      <c r="E327" s="104">
        <v>10.8</v>
      </c>
      <c r="F327" s="104">
        <v>0.6</v>
      </c>
      <c r="G327" s="104">
        <f>ETo!$I327*((1-Constantes!$D$21)*ETo!$K327+ETo!$L327)</f>
        <v>2.8276188642004239</v>
      </c>
      <c r="H327" s="104">
        <v>0.56377497132283116</v>
      </c>
      <c r="I327" s="56"/>
    </row>
    <row r="328" spans="2:9" x14ac:dyDescent="0.3">
      <c r="B328" s="55"/>
      <c r="C328" s="60">
        <v>323</v>
      </c>
      <c r="D328" s="104">
        <v>20</v>
      </c>
      <c r="E328" s="104">
        <v>7.5</v>
      </c>
      <c r="F328" s="104">
        <v>3.7</v>
      </c>
      <c r="G328" s="104">
        <f>ETo!$I328*((1-Constantes!$D$21)*ETo!$K328+ETo!$L328)</f>
        <v>2.6866446407855085</v>
      </c>
      <c r="H328" s="104">
        <v>0.60286052532240753</v>
      </c>
      <c r="I328" s="56"/>
    </row>
    <row r="329" spans="2:9" x14ac:dyDescent="0.3">
      <c r="B329" s="55"/>
      <c r="C329" s="60">
        <v>324</v>
      </c>
      <c r="D329" s="104">
        <v>20</v>
      </c>
      <c r="E329" s="104">
        <v>8.1999999999999993</v>
      </c>
      <c r="F329" s="104">
        <v>13.6</v>
      </c>
      <c r="G329" s="104">
        <f>ETo!$I329*((1-Constantes!$D$21)*ETo!$K329+ETo!$L329)</f>
        <v>2.7066969285408824</v>
      </c>
      <c r="H329" s="104">
        <v>1.7854315916865511</v>
      </c>
      <c r="I329" s="56"/>
    </row>
    <row r="330" spans="2:9" x14ac:dyDescent="0.3">
      <c r="B330" s="55"/>
      <c r="C330" s="60">
        <v>325</v>
      </c>
      <c r="D330" s="104">
        <v>23.1</v>
      </c>
      <c r="E330" s="104">
        <v>7.5</v>
      </c>
      <c r="F330" s="104">
        <v>6.9</v>
      </c>
      <c r="G330" s="104">
        <f>ETo!$I330*((1-Constantes!$D$21)*ETo!$K330+ETo!$L330)</f>
        <v>2.7739237090414166</v>
      </c>
      <c r="H330" s="104">
        <v>1.1417879082143905</v>
      </c>
      <c r="I330" s="56"/>
    </row>
    <row r="331" spans="2:9" x14ac:dyDescent="0.3">
      <c r="B331" s="55"/>
      <c r="C331" s="60">
        <v>326</v>
      </c>
      <c r="D331" s="104">
        <v>23.6</v>
      </c>
      <c r="E331" s="104">
        <v>7.5</v>
      </c>
      <c r="F331" s="104">
        <v>0</v>
      </c>
      <c r="G331" s="104">
        <f>ETo!$I331*((1-Constantes!$D$21)*ETo!$K331+ETo!$L331)</f>
        <v>2.7883094768310044</v>
      </c>
      <c r="H331" s="104">
        <v>0.97196464164670626</v>
      </c>
      <c r="I331" s="56"/>
    </row>
    <row r="332" spans="2:9" x14ac:dyDescent="0.3">
      <c r="B332" s="55"/>
      <c r="C332" s="60">
        <v>327</v>
      </c>
      <c r="D332" s="104">
        <v>26.4</v>
      </c>
      <c r="E332" s="104">
        <v>5.5</v>
      </c>
      <c r="F332" s="104">
        <v>0</v>
      </c>
      <c r="G332" s="104">
        <f>ETo!$I332*((1-Constantes!$D$21)*ETo!$K332+ETo!$L332)</f>
        <v>2.810982254307536</v>
      </c>
      <c r="H332" s="104">
        <v>0.86769651009169035</v>
      </c>
      <c r="I332" s="56"/>
    </row>
    <row r="333" spans="2:9" x14ac:dyDescent="0.3">
      <c r="B333" s="55"/>
      <c r="C333" s="60">
        <v>328</v>
      </c>
      <c r="D333" s="104">
        <v>20.6</v>
      </c>
      <c r="E333" s="104">
        <v>8.6999999999999993</v>
      </c>
      <c r="F333" s="104">
        <v>0</v>
      </c>
      <c r="G333" s="104">
        <f>ETo!$I333*((1-Constantes!$D$21)*ETo!$K333+ETo!$L333)</f>
        <v>2.7391215492391598</v>
      </c>
      <c r="H333" s="104">
        <v>0.76886436106209854</v>
      </c>
      <c r="I333" s="56"/>
    </row>
    <row r="334" spans="2:9" x14ac:dyDescent="0.3">
      <c r="B334" s="55"/>
      <c r="C334" s="60">
        <v>329</v>
      </c>
      <c r="D334" s="104">
        <v>23.5</v>
      </c>
      <c r="E334" s="104">
        <v>7</v>
      </c>
      <c r="F334" s="104">
        <v>7.6</v>
      </c>
      <c r="G334" s="104">
        <f>ETo!$I334*((1-Constantes!$D$21)*ETo!$K334+ETo!$L334)</f>
        <v>2.7728205239330705</v>
      </c>
      <c r="H334" s="104">
        <v>1.0313193279471664</v>
      </c>
      <c r="I334" s="56"/>
    </row>
    <row r="335" spans="2:9" x14ac:dyDescent="0.3">
      <c r="B335" s="55"/>
      <c r="C335" s="60">
        <v>330</v>
      </c>
      <c r="D335" s="104">
        <v>22</v>
      </c>
      <c r="E335" s="104">
        <v>10</v>
      </c>
      <c r="F335" s="104">
        <v>12.8</v>
      </c>
      <c r="G335" s="104">
        <f>ETo!$I335*((1-Constantes!$D$21)*ETo!$K335+ETo!$L335)</f>
        <v>2.8148171277573772</v>
      </c>
      <c r="H335" s="104">
        <v>1.9351068582041395</v>
      </c>
      <c r="I335" s="56"/>
    </row>
    <row r="336" spans="2:9" x14ac:dyDescent="0.3">
      <c r="B336" s="55"/>
      <c r="C336" s="60">
        <v>331</v>
      </c>
      <c r="D336" s="104">
        <v>22.4</v>
      </c>
      <c r="E336" s="104">
        <v>9</v>
      </c>
      <c r="F336" s="104">
        <v>0.3</v>
      </c>
      <c r="G336" s="104">
        <f>ETo!$I336*((1-Constantes!$D$21)*ETo!$K336+ETo!$L336)</f>
        <v>2.7984064953873231</v>
      </c>
      <c r="H336" s="104">
        <v>1.1306968057497018</v>
      </c>
      <c r="I336" s="56"/>
    </row>
    <row r="337" spans="2:9" x14ac:dyDescent="0.3">
      <c r="B337" s="55"/>
      <c r="C337" s="60">
        <v>332</v>
      </c>
      <c r="D337" s="104">
        <v>22.5</v>
      </c>
      <c r="E337" s="104">
        <v>9</v>
      </c>
      <c r="F337" s="104">
        <v>0</v>
      </c>
      <c r="G337" s="104">
        <f>ETo!$I337*((1-Constantes!$D$21)*ETo!$K337+ETo!$L337)</f>
        <v>2.8014161021724133</v>
      </c>
      <c r="H337" s="104">
        <v>1.0211805291160685</v>
      </c>
      <c r="I337" s="56"/>
    </row>
    <row r="338" spans="2:9" x14ac:dyDescent="0.3">
      <c r="B338" s="55"/>
      <c r="C338" s="60">
        <v>333</v>
      </c>
      <c r="D338" s="104">
        <v>23.5</v>
      </c>
      <c r="E338" s="104">
        <v>5.4</v>
      </c>
      <c r="F338" s="104">
        <v>0</v>
      </c>
      <c r="G338" s="104">
        <f>ETo!$I338*((1-Constantes!$D$21)*ETo!$K338+ETo!$L338)</f>
        <v>2.7293208860852363</v>
      </c>
      <c r="H338" s="104">
        <v>0.9172855282013781</v>
      </c>
      <c r="I338" s="56"/>
    </row>
    <row r="339" spans="2:9" x14ac:dyDescent="0.3">
      <c r="B339" s="55"/>
      <c r="C339" s="60">
        <v>334</v>
      </c>
      <c r="D339" s="104">
        <v>21.5</v>
      </c>
      <c r="E339" s="104">
        <v>5.2</v>
      </c>
      <c r="F339" s="104">
        <v>0</v>
      </c>
      <c r="G339" s="104">
        <f>ETo!$I339*((1-Constantes!$D$21)*ETo!$K339+ETo!$L339)</f>
        <v>2.6682574144307858</v>
      </c>
      <c r="H339" s="104">
        <v>0.81852382973480409</v>
      </c>
      <c r="I339" s="56"/>
    </row>
    <row r="340" spans="2:9" x14ac:dyDescent="0.3">
      <c r="B340" s="55"/>
      <c r="C340" s="60">
        <v>335</v>
      </c>
      <c r="D340" s="104">
        <v>22.8</v>
      </c>
      <c r="E340" s="104">
        <v>2</v>
      </c>
      <c r="F340" s="104">
        <v>0</v>
      </c>
      <c r="G340" s="104">
        <f>ETo!$I340*((1-Constantes!$D$21)*ETo!$K340+ETo!$L340)</f>
        <v>2.6154366031683267</v>
      </c>
      <c r="H340" s="104">
        <v>0.72449970081980919</v>
      </c>
      <c r="I340" s="56"/>
    </row>
    <row r="341" spans="2:9" x14ac:dyDescent="0.3">
      <c r="B341" s="55"/>
      <c r="C341" s="60">
        <v>336</v>
      </c>
      <c r="D341" s="104">
        <v>21.6</v>
      </c>
      <c r="E341" s="104">
        <v>3.5</v>
      </c>
      <c r="F341" s="104">
        <v>0</v>
      </c>
      <c r="G341" s="104">
        <f>ETo!$I341*((1-Constantes!$D$21)*ETo!$K341+ETo!$L341)</f>
        <v>2.6239089134310056</v>
      </c>
      <c r="H341" s="104">
        <v>0.63342916912613545</v>
      </c>
      <c r="I341" s="56"/>
    </row>
    <row r="342" spans="2:9" x14ac:dyDescent="0.3">
      <c r="B342" s="55"/>
      <c r="C342" s="60">
        <v>337</v>
      </c>
      <c r="D342" s="104">
        <v>22</v>
      </c>
      <c r="E342" s="104">
        <v>5.6</v>
      </c>
      <c r="F342" s="104">
        <v>0</v>
      </c>
      <c r="G342" s="104">
        <f>ETo!$I342*((1-Constantes!$D$21)*ETo!$K342+ETo!$L342)</f>
        <v>2.6936402008810916</v>
      </c>
      <c r="H342" s="104">
        <v>0.54358868353579615</v>
      </c>
      <c r="I342" s="56"/>
    </row>
    <row r="343" spans="2:9" x14ac:dyDescent="0.3">
      <c r="B343" s="55"/>
      <c r="C343" s="60">
        <v>338</v>
      </c>
      <c r="D343" s="104">
        <v>23.5</v>
      </c>
      <c r="E343" s="104">
        <v>4</v>
      </c>
      <c r="F343" s="104">
        <v>0</v>
      </c>
      <c r="G343" s="104">
        <f>ETo!$I343*((1-Constantes!$D$21)*ETo!$K343+ETo!$L343)</f>
        <v>2.6909233307687472</v>
      </c>
      <c r="H343" s="104">
        <v>0.45685603354325571</v>
      </c>
      <c r="I343" s="56"/>
    </row>
    <row r="344" spans="2:9" x14ac:dyDescent="0.3">
      <c r="B344" s="55"/>
      <c r="C344" s="60">
        <v>339</v>
      </c>
      <c r="D344" s="104">
        <v>25</v>
      </c>
      <c r="E344" s="104">
        <v>2.5</v>
      </c>
      <c r="F344" s="104">
        <v>0</v>
      </c>
      <c r="G344" s="104">
        <f>ETo!$I344*((1-Constantes!$D$21)*ETo!$K344+ETo!$L344)</f>
        <v>2.6909728644948556</v>
      </c>
      <c r="H344" s="104">
        <v>0.37305223474391563</v>
      </c>
      <c r="I344" s="56"/>
    </row>
    <row r="345" spans="2:9" x14ac:dyDescent="0.3">
      <c r="B345" s="55"/>
      <c r="C345" s="60">
        <v>340</v>
      </c>
      <c r="D345" s="104">
        <v>22.2</v>
      </c>
      <c r="E345" s="104">
        <v>6</v>
      </c>
      <c r="F345" s="104">
        <v>0</v>
      </c>
      <c r="G345" s="104">
        <f>ETo!$I345*((1-Constantes!$D$21)*ETo!$K345+ETo!$L345)</f>
        <v>2.7104901628258817</v>
      </c>
      <c r="H345" s="104">
        <v>0.29156133348238034</v>
      </c>
      <c r="I345" s="56"/>
    </row>
    <row r="346" spans="2:9" x14ac:dyDescent="0.3">
      <c r="B346" s="55"/>
      <c r="C346" s="60">
        <v>341</v>
      </c>
      <c r="D346" s="104">
        <v>23.5</v>
      </c>
      <c r="E346" s="104">
        <v>4</v>
      </c>
      <c r="F346" s="104">
        <v>0.1</v>
      </c>
      <c r="G346" s="104">
        <f>ETo!$I346*((1-Constantes!$D$21)*ETo!$K346+ETo!$L346)</f>
        <v>2.6910292173448145</v>
      </c>
      <c r="H346" s="104">
        <v>0.21674514251598001</v>
      </c>
      <c r="I346" s="56"/>
    </row>
    <row r="347" spans="2:9" x14ac:dyDescent="0.3">
      <c r="B347" s="55"/>
      <c r="C347" s="60">
        <v>342</v>
      </c>
      <c r="D347" s="104">
        <v>21.2</v>
      </c>
      <c r="E347" s="104">
        <v>6.2</v>
      </c>
      <c r="F347" s="104">
        <v>0</v>
      </c>
      <c r="G347" s="104">
        <f>ETo!$I347*((1-Constantes!$D$21)*ETo!$K347+ETo!$L347)</f>
        <v>2.688256246227803</v>
      </c>
      <c r="H347" s="104">
        <v>0.1411210851867275</v>
      </c>
      <c r="I347" s="56"/>
    </row>
    <row r="348" spans="2:9" x14ac:dyDescent="0.3">
      <c r="B348" s="55"/>
      <c r="C348" s="60">
        <v>343</v>
      </c>
      <c r="D348" s="104">
        <v>23.2</v>
      </c>
      <c r="E348" s="104">
        <v>7</v>
      </c>
      <c r="F348" s="104">
        <v>0</v>
      </c>
      <c r="G348" s="104">
        <f>ETo!$I348*((1-Constantes!$D$21)*ETo!$K348+ETo!$L348)</f>
        <v>2.7661588530308063</v>
      </c>
      <c r="H348" s="104">
        <v>0.10316907938270582</v>
      </c>
      <c r="I348" s="56"/>
    </row>
    <row r="349" spans="2:9" x14ac:dyDescent="0.3">
      <c r="B349" s="55"/>
      <c r="C349" s="60">
        <v>344</v>
      </c>
      <c r="D349" s="104">
        <v>24.5</v>
      </c>
      <c r="E349" s="104">
        <v>-1</v>
      </c>
      <c r="F349" s="104">
        <v>0</v>
      </c>
      <c r="G349" s="104">
        <f>ETo!$I349*((1-Constantes!$D$21)*ETo!$K349+ETo!$L349)</f>
        <v>2.5795135407244389</v>
      </c>
      <c r="H349" s="104">
        <v>9.6085647761876919E-2</v>
      </c>
      <c r="I349" s="56"/>
    </row>
    <row r="350" spans="2:9" x14ac:dyDescent="0.3">
      <c r="B350" s="55"/>
      <c r="C350" s="60">
        <v>345</v>
      </c>
      <c r="D350" s="104">
        <v>24.2</v>
      </c>
      <c r="E350" s="104">
        <v>4.5</v>
      </c>
      <c r="F350" s="104">
        <v>0</v>
      </c>
      <c r="G350" s="104">
        <f>ETo!$I350*((1-Constantes!$D$21)*ETo!$K350+ETo!$L350)</f>
        <v>2.724421072305482</v>
      </c>
      <c r="H350" s="104">
        <v>9.4132176843521556E-2</v>
      </c>
      <c r="I350" s="56"/>
    </row>
    <row r="351" spans="2:9" x14ac:dyDescent="0.3">
      <c r="B351" s="55"/>
      <c r="C351" s="60">
        <v>346</v>
      </c>
      <c r="D351" s="104">
        <v>24.4</v>
      </c>
      <c r="E351" s="104">
        <v>2.5</v>
      </c>
      <c r="F351" s="104">
        <v>0</v>
      </c>
      <c r="G351" s="104">
        <f>ETo!$I351*((1-Constantes!$D$21)*ETo!$K351+ETo!$L351)</f>
        <v>2.6743054412562941</v>
      </c>
      <c r="H351" s="104">
        <v>9.3037619303150826E-2</v>
      </c>
      <c r="I351" s="56"/>
    </row>
    <row r="352" spans="2:9" x14ac:dyDescent="0.3">
      <c r="B352" s="55"/>
      <c r="C352" s="60">
        <v>347</v>
      </c>
      <c r="D352" s="104">
        <v>21.5</v>
      </c>
      <c r="E352" s="104">
        <v>2.5</v>
      </c>
      <c r="F352" s="104">
        <v>4.0999999999999996</v>
      </c>
      <c r="G352" s="104">
        <f>ETo!$I352*((1-Constantes!$D$21)*ETo!$K352+ETo!$L352)</f>
        <v>2.593434553952561</v>
      </c>
      <c r="H352" s="104">
        <v>0.16368499597931857</v>
      </c>
      <c r="I352" s="56"/>
    </row>
    <row r="353" spans="2:9" x14ac:dyDescent="0.3">
      <c r="B353" s="55"/>
      <c r="C353" s="60">
        <v>348</v>
      </c>
      <c r="D353" s="104">
        <v>22.5</v>
      </c>
      <c r="E353" s="104">
        <v>8</v>
      </c>
      <c r="F353" s="104">
        <v>0.4</v>
      </c>
      <c r="G353" s="104">
        <f>ETo!$I353*((1-Constantes!$D$21)*ETo!$K353+ETo!$L353)</f>
        <v>2.7744322812168147</v>
      </c>
      <c r="H353" s="104">
        <v>0.10578593914603057</v>
      </c>
      <c r="I353" s="56"/>
    </row>
    <row r="354" spans="2:9" x14ac:dyDescent="0.3">
      <c r="B354" s="55"/>
      <c r="C354" s="60">
        <v>349</v>
      </c>
      <c r="D354" s="104">
        <v>20.5</v>
      </c>
      <c r="E354" s="104">
        <v>8</v>
      </c>
      <c r="F354" s="104">
        <v>0</v>
      </c>
      <c r="G354" s="104">
        <f>ETo!$I354*((1-Constantes!$D$21)*ETo!$K354+ETo!$L354)</f>
        <v>2.7187855054587331</v>
      </c>
      <c r="H354" s="104">
        <v>9.2705432096798518E-2</v>
      </c>
      <c r="I354" s="56"/>
    </row>
    <row r="355" spans="2:9" x14ac:dyDescent="0.3">
      <c r="B355" s="55"/>
      <c r="C355" s="60">
        <v>350</v>
      </c>
      <c r="D355" s="104">
        <v>21.2</v>
      </c>
      <c r="E355" s="104">
        <v>8.6</v>
      </c>
      <c r="F355" s="104">
        <v>8</v>
      </c>
      <c r="G355" s="104">
        <f>ETo!$I355*((1-Constantes!$D$21)*ETo!$K355+ETo!$L355)</f>
        <v>2.7549277097233889</v>
      </c>
      <c r="H355" s="104">
        <v>0.41871149003078056</v>
      </c>
      <c r="I355" s="56"/>
    </row>
    <row r="356" spans="2:9" x14ac:dyDescent="0.3">
      <c r="B356" s="55"/>
      <c r="C356" s="60">
        <v>351</v>
      </c>
      <c r="D356" s="104">
        <v>21</v>
      </c>
      <c r="E356" s="104">
        <v>5.5</v>
      </c>
      <c r="F356" s="104">
        <v>1.8</v>
      </c>
      <c r="G356" s="104">
        <f>ETo!$I356*((1-Constantes!$D$21)*ETo!$K356+ETo!$L356)</f>
        <v>2.6630743751482475</v>
      </c>
      <c r="H356" s="104">
        <v>0.27114265053946274</v>
      </c>
      <c r="I356" s="56"/>
    </row>
    <row r="357" spans="2:9" x14ac:dyDescent="0.3">
      <c r="B357" s="55"/>
      <c r="C357" s="60">
        <v>352</v>
      </c>
      <c r="D357" s="104">
        <v>16.8</v>
      </c>
      <c r="E357" s="104">
        <v>9</v>
      </c>
      <c r="F357" s="104">
        <v>0.6</v>
      </c>
      <c r="G357" s="104">
        <f>ETo!$I357*((1-Constantes!$D$21)*ETo!$K357+ETo!$L357)</f>
        <v>2.6435560747325946</v>
      </c>
      <c r="H357" s="104">
        <v>0.21506529338924849</v>
      </c>
      <c r="I357" s="56"/>
    </row>
    <row r="358" spans="2:9" x14ac:dyDescent="0.3">
      <c r="B358" s="55"/>
      <c r="C358" s="60">
        <v>353</v>
      </c>
      <c r="D358" s="104">
        <v>18.8</v>
      </c>
      <c r="E358" s="104">
        <v>7</v>
      </c>
      <c r="F358" s="104">
        <v>17.2</v>
      </c>
      <c r="G358" s="104">
        <f>ETo!$I358*((1-Constantes!$D$21)*ETo!$K358+ETo!$L358)</f>
        <v>2.6435445136634312</v>
      </c>
      <c r="H358" s="104">
        <v>2.2448826668454513</v>
      </c>
      <c r="I358" s="56"/>
    </row>
    <row r="359" spans="2:9" x14ac:dyDescent="0.3">
      <c r="B359" s="55"/>
      <c r="C359" s="60">
        <v>354</v>
      </c>
      <c r="D359" s="104">
        <v>20.100000000000001</v>
      </c>
      <c r="E359" s="104">
        <v>7.5</v>
      </c>
      <c r="F359" s="104">
        <v>0</v>
      </c>
      <c r="G359" s="104">
        <f>ETo!$I359*((1-Constantes!$D$21)*ETo!$K359+ETo!$L359)</f>
        <v>2.6936690608804259</v>
      </c>
      <c r="H359" s="104">
        <v>0.58121582898816548</v>
      </c>
      <c r="I359" s="56"/>
    </row>
    <row r="360" spans="2:9" x14ac:dyDescent="0.3">
      <c r="B360" s="55"/>
      <c r="C360" s="60">
        <v>355</v>
      </c>
      <c r="D360" s="104">
        <v>20.6</v>
      </c>
      <c r="E360" s="104">
        <v>7</v>
      </c>
      <c r="F360" s="104">
        <v>0</v>
      </c>
      <c r="G360" s="104">
        <f>ETo!$I360*((1-Constantes!$D$21)*ETo!$K360+ETo!$L360)</f>
        <v>2.6936642797527153</v>
      </c>
      <c r="H360" s="104">
        <v>0.49274741358436686</v>
      </c>
      <c r="I360" s="56"/>
    </row>
    <row r="361" spans="2:9" x14ac:dyDescent="0.3">
      <c r="B361" s="55"/>
      <c r="C361" s="60">
        <v>356</v>
      </c>
      <c r="D361" s="104">
        <v>21.5</v>
      </c>
      <c r="E361" s="104">
        <v>6.5</v>
      </c>
      <c r="F361" s="104">
        <v>14.4</v>
      </c>
      <c r="G361" s="104">
        <f>ETo!$I361*((1-Constantes!$D$21)*ETo!$K361+ETo!$L361)</f>
        <v>2.704796107657613</v>
      </c>
      <c r="H361" s="104">
        <v>1.8462634579632737</v>
      </c>
      <c r="I361" s="56"/>
    </row>
    <row r="362" spans="2:9" x14ac:dyDescent="0.3">
      <c r="B362" s="55"/>
      <c r="C362" s="60">
        <v>357</v>
      </c>
      <c r="D362" s="104">
        <v>23.5</v>
      </c>
      <c r="E362" s="104">
        <v>7.5</v>
      </c>
      <c r="F362" s="104">
        <v>2.2000000000000002</v>
      </c>
      <c r="G362" s="104">
        <f>ETo!$I362*((1-Constantes!$D$21)*ETo!$K362+ETo!$L362)</f>
        <v>2.788240379590806</v>
      </c>
      <c r="H362" s="104">
        <v>0.838320232762649</v>
      </c>
      <c r="I362" s="56"/>
    </row>
    <row r="363" spans="2:9" x14ac:dyDescent="0.3">
      <c r="B363" s="55"/>
      <c r="C363" s="60">
        <v>358</v>
      </c>
      <c r="D363" s="104">
        <v>21.5</v>
      </c>
      <c r="E363" s="104">
        <v>6.2</v>
      </c>
      <c r="F363" s="104">
        <v>0</v>
      </c>
      <c r="G363" s="104">
        <f>ETo!$I363*((1-Constantes!$D$21)*ETo!$K363+ETo!$L363)</f>
        <v>2.6964562698547963</v>
      </c>
      <c r="H363" s="104">
        <v>0.74095895842834647</v>
      </c>
      <c r="I363" s="56"/>
    </row>
    <row r="364" spans="2:9" x14ac:dyDescent="0.3">
      <c r="B364" s="55"/>
      <c r="C364" s="60">
        <v>359</v>
      </c>
      <c r="D364" s="104">
        <v>20.8</v>
      </c>
      <c r="E364" s="104">
        <v>7</v>
      </c>
      <c r="F364" s="104">
        <v>23</v>
      </c>
      <c r="G364" s="104">
        <f>ETo!$I364*((1-Constantes!$D$21)*ETo!$K364+ETo!$L364)</f>
        <v>2.6992497057092302</v>
      </c>
      <c r="H364" s="104">
        <v>4.4030202170012602</v>
      </c>
      <c r="I364" s="56"/>
    </row>
    <row r="365" spans="2:9" x14ac:dyDescent="0.3">
      <c r="B365" s="55"/>
      <c r="C365" s="60">
        <v>360</v>
      </c>
      <c r="D365" s="104">
        <v>20</v>
      </c>
      <c r="E365" s="104">
        <v>6.8</v>
      </c>
      <c r="F365" s="104">
        <v>3.8</v>
      </c>
      <c r="G365" s="104">
        <f>ETo!$I365*((1-Constantes!$D$21)*ETo!$K365+ETo!$L365)</f>
        <v>2.671422497856307</v>
      </c>
      <c r="H365" s="104">
        <v>1.2398845191109809</v>
      </c>
      <c r="I365" s="56"/>
    </row>
    <row r="366" spans="2:9" x14ac:dyDescent="0.3">
      <c r="B366" s="55"/>
      <c r="C366" s="60">
        <v>361</v>
      </c>
      <c r="D366" s="104">
        <v>21</v>
      </c>
      <c r="E366" s="104">
        <v>9</v>
      </c>
      <c r="F366" s="104">
        <v>2.8</v>
      </c>
      <c r="G366" s="104">
        <f>ETo!$I366*((1-Constantes!$D$21)*ETo!$K366+ETo!$L366)</f>
        <v>2.7604807702554552</v>
      </c>
      <c r="H366" s="104">
        <v>1.2234656020381622</v>
      </c>
      <c r="I366" s="56"/>
    </row>
    <row r="367" spans="2:9" x14ac:dyDescent="0.3">
      <c r="B367" s="55"/>
      <c r="C367" s="60">
        <v>362</v>
      </c>
      <c r="D367" s="104">
        <v>22.5</v>
      </c>
      <c r="E367" s="104">
        <v>8.5</v>
      </c>
      <c r="F367" s="104">
        <v>6.3</v>
      </c>
      <c r="G367" s="104">
        <f>ETo!$I367*((1-Constantes!$D$21)*ETo!$K367+ETo!$L367)</f>
        <v>2.7883060015710788</v>
      </c>
      <c r="H367" s="104">
        <v>1.2967261567784383</v>
      </c>
      <c r="I367" s="56"/>
    </row>
    <row r="368" spans="2:9" x14ac:dyDescent="0.3">
      <c r="B368" s="55"/>
      <c r="C368" s="60">
        <v>363</v>
      </c>
      <c r="D368" s="104">
        <v>18.5</v>
      </c>
      <c r="E368" s="104">
        <v>8.4</v>
      </c>
      <c r="F368" s="104">
        <v>3.9</v>
      </c>
      <c r="G368" s="104">
        <f>ETo!$I368*((1-Constantes!$D$21)*ETo!$K368+ETo!$L368)</f>
        <v>2.6742596545853261</v>
      </c>
      <c r="H368" s="104">
        <v>1.2688106132196546</v>
      </c>
      <c r="I368" s="56"/>
    </row>
    <row r="369" spans="2:9" x14ac:dyDescent="0.3">
      <c r="B369" s="55"/>
      <c r="C369" s="60">
        <v>364</v>
      </c>
      <c r="D369" s="104">
        <v>19.2</v>
      </c>
      <c r="E369" s="104">
        <v>7.8</v>
      </c>
      <c r="F369" s="104">
        <v>4.0999999999999996</v>
      </c>
      <c r="G369" s="104">
        <f>ETo!$I369*((1-Constantes!$D$21)*ETo!$K369+ETo!$L369)</f>
        <v>2.6770634556486055</v>
      </c>
      <c r="H369" s="104">
        <v>1.2762538381371709</v>
      </c>
      <c r="I369" s="56"/>
    </row>
    <row r="370" spans="2:9" x14ac:dyDescent="0.3">
      <c r="B370" s="55"/>
      <c r="C370" s="60">
        <v>365</v>
      </c>
      <c r="D370" s="104">
        <v>16.600000000000001</v>
      </c>
      <c r="E370" s="104">
        <v>6.5</v>
      </c>
      <c r="F370" s="104">
        <v>2.5</v>
      </c>
      <c r="G370" s="104">
        <f>ETo!$I370*((1-Constantes!$D$21)*ETo!$K370+ETo!$L370)</f>
        <v>2.5683051530871328</v>
      </c>
      <c r="H370" s="104">
        <v>1.2543410695170669</v>
      </c>
      <c r="I370" s="56"/>
    </row>
    <row r="371" spans="2:9" s="51" customFormat="1" x14ac:dyDescent="0.3">
      <c r="B371" s="55"/>
      <c r="C371" s="74">
        <v>366</v>
      </c>
      <c r="D371" s="104">
        <f>D6</f>
        <v>19.8</v>
      </c>
      <c r="E371" s="104">
        <f t="shared" ref="E371:H371" si="0">E6</f>
        <v>8</v>
      </c>
      <c r="F371" s="104">
        <f t="shared" si="0"/>
        <v>20.100000000000001</v>
      </c>
      <c r="G371" s="104">
        <f>G6</f>
        <v>2.6993697530947829</v>
      </c>
      <c r="H371" s="104">
        <f t="shared" si="0"/>
        <v>3.5956025883777398</v>
      </c>
      <c r="I371" s="56"/>
    </row>
    <row r="372" spans="2:9" s="51" customFormat="1" x14ac:dyDescent="0.3">
      <c r="B372" s="55"/>
      <c r="C372" s="74">
        <v>367</v>
      </c>
      <c r="D372" s="104">
        <f t="shared" ref="D372:H387" si="1">D7</f>
        <v>20</v>
      </c>
      <c r="E372" s="104">
        <f t="shared" si="1"/>
        <v>7.5</v>
      </c>
      <c r="F372" s="104">
        <f t="shared" si="1"/>
        <v>0.8</v>
      </c>
      <c r="G372" s="104">
        <f t="shared" si="1"/>
        <v>2.6910320837726061</v>
      </c>
      <c r="H372" s="104">
        <f t="shared" si="1"/>
        <v>1.2058495533566642</v>
      </c>
      <c r="I372" s="56"/>
    </row>
    <row r="373" spans="2:9" s="51" customFormat="1" x14ac:dyDescent="0.3">
      <c r="B373" s="55"/>
      <c r="C373" s="74">
        <v>368</v>
      </c>
      <c r="D373" s="104">
        <f t="shared" si="1"/>
        <v>21</v>
      </c>
      <c r="E373" s="104">
        <f t="shared" si="1"/>
        <v>8.1</v>
      </c>
      <c r="F373" s="104">
        <f t="shared" si="1"/>
        <v>15.5</v>
      </c>
      <c r="G373" s="104">
        <f t="shared" si="1"/>
        <v>2.7355631095783135</v>
      </c>
      <c r="H373" s="104">
        <f t="shared" si="1"/>
        <v>2.5752731916512372</v>
      </c>
      <c r="I373" s="56"/>
    </row>
    <row r="374" spans="2:9" s="51" customFormat="1" x14ac:dyDescent="0.3">
      <c r="B374" s="55"/>
      <c r="C374" s="74">
        <v>369</v>
      </c>
      <c r="D374" s="104">
        <f t="shared" si="1"/>
        <v>19.5</v>
      </c>
      <c r="E374" s="104">
        <f t="shared" si="1"/>
        <v>8.9</v>
      </c>
      <c r="F374" s="104">
        <f t="shared" si="1"/>
        <v>2.2999999999999998</v>
      </c>
      <c r="G374" s="104">
        <f t="shared" si="1"/>
        <v>2.7160903277947837</v>
      </c>
      <c r="H374" s="104">
        <f t="shared" si="1"/>
        <v>1.342278116725431</v>
      </c>
      <c r="I374" s="56"/>
    </row>
    <row r="375" spans="2:9" s="51" customFormat="1" x14ac:dyDescent="0.3">
      <c r="B375" s="55"/>
      <c r="C375" s="74">
        <v>370</v>
      </c>
      <c r="D375" s="104">
        <f t="shared" si="1"/>
        <v>20.6</v>
      </c>
      <c r="E375" s="104">
        <f t="shared" si="1"/>
        <v>6.9</v>
      </c>
      <c r="F375" s="104">
        <f t="shared" si="1"/>
        <v>9.6</v>
      </c>
      <c r="G375" s="104">
        <f t="shared" si="1"/>
        <v>2.6910359140671076</v>
      </c>
      <c r="H375" s="104">
        <f t="shared" si="1"/>
        <v>1.6960917506784017</v>
      </c>
      <c r="I375" s="56"/>
    </row>
    <row r="376" spans="2:9" s="51" customFormat="1" x14ac:dyDescent="0.3">
      <c r="B376" s="55"/>
      <c r="C376" s="74">
        <v>371</v>
      </c>
      <c r="D376" s="104">
        <f t="shared" si="1"/>
        <v>18.5</v>
      </c>
      <c r="E376" s="104">
        <f t="shared" si="1"/>
        <v>8.4</v>
      </c>
      <c r="F376" s="104">
        <f t="shared" si="1"/>
        <v>17.100000000000001</v>
      </c>
      <c r="G376" s="104">
        <f t="shared" si="1"/>
        <v>2.6743139555617774</v>
      </c>
      <c r="H376" s="104">
        <f t="shared" si="1"/>
        <v>3.0895402328869666</v>
      </c>
      <c r="I376" s="56"/>
    </row>
    <row r="377" spans="2:9" s="51" customFormat="1" x14ac:dyDescent="0.3">
      <c r="B377" s="55"/>
      <c r="C377" s="74">
        <v>372</v>
      </c>
      <c r="D377" s="104">
        <f t="shared" si="1"/>
        <v>19.2</v>
      </c>
      <c r="E377" s="104">
        <f t="shared" si="1"/>
        <v>8.4</v>
      </c>
      <c r="F377" s="104">
        <f t="shared" si="1"/>
        <v>0.7</v>
      </c>
      <c r="G377" s="104">
        <f t="shared" si="1"/>
        <v>2.6937755824469067</v>
      </c>
      <c r="H377" s="104">
        <f t="shared" si="1"/>
        <v>1.4514309807432555</v>
      </c>
      <c r="I377" s="56"/>
    </row>
    <row r="378" spans="2:9" s="51" customFormat="1" x14ac:dyDescent="0.3">
      <c r="B378" s="55"/>
      <c r="C378" s="74">
        <v>373</v>
      </c>
      <c r="D378" s="104">
        <f t="shared" si="1"/>
        <v>19</v>
      </c>
      <c r="E378" s="104">
        <f t="shared" si="1"/>
        <v>9.4</v>
      </c>
      <c r="F378" s="104">
        <f t="shared" si="1"/>
        <v>0</v>
      </c>
      <c r="G378" s="104">
        <f t="shared" si="1"/>
        <v>2.7159975497531761</v>
      </c>
      <c r="H378" s="104">
        <f t="shared" si="1"/>
        <v>1.3407784172268926</v>
      </c>
      <c r="I378" s="56"/>
    </row>
    <row r="379" spans="2:9" s="51" customFormat="1" x14ac:dyDescent="0.3">
      <c r="B379" s="55"/>
      <c r="C379" s="74">
        <v>374</v>
      </c>
      <c r="D379" s="104">
        <f t="shared" si="1"/>
        <v>20.399999999999999</v>
      </c>
      <c r="E379" s="104">
        <f t="shared" si="1"/>
        <v>7.8</v>
      </c>
      <c r="F379" s="104">
        <f t="shared" si="1"/>
        <v>0</v>
      </c>
      <c r="G379" s="104">
        <f t="shared" si="1"/>
        <v>2.7103742496208398</v>
      </c>
      <c r="H379" s="104">
        <f t="shared" si="1"/>
        <v>1.2339445056609823</v>
      </c>
      <c r="I379" s="56"/>
    </row>
    <row r="380" spans="2:9" s="51" customFormat="1" x14ac:dyDescent="0.3">
      <c r="B380" s="55"/>
      <c r="C380" s="74">
        <v>375</v>
      </c>
      <c r="D380" s="104">
        <f t="shared" si="1"/>
        <v>20.5</v>
      </c>
      <c r="E380" s="104">
        <f t="shared" si="1"/>
        <v>7.8</v>
      </c>
      <c r="F380" s="104">
        <f t="shared" si="1"/>
        <v>0.1</v>
      </c>
      <c r="G380" s="104">
        <f t="shared" si="1"/>
        <v>2.7130801226005752</v>
      </c>
      <c r="H380" s="104">
        <f t="shared" si="1"/>
        <v>1.1339854884349567</v>
      </c>
      <c r="I380" s="56"/>
    </row>
    <row r="381" spans="2:9" s="51" customFormat="1" x14ac:dyDescent="0.3">
      <c r="B381" s="55"/>
      <c r="C381" s="74">
        <v>376</v>
      </c>
      <c r="D381" s="104">
        <f t="shared" si="1"/>
        <v>19.5</v>
      </c>
      <c r="E381" s="104">
        <f t="shared" si="1"/>
        <v>7</v>
      </c>
      <c r="F381" s="104">
        <f t="shared" si="1"/>
        <v>2.9</v>
      </c>
      <c r="G381" s="104">
        <f t="shared" si="1"/>
        <v>2.6628752476221664</v>
      </c>
      <c r="H381" s="104">
        <f t="shared" si="1"/>
        <v>1.1340431599414478</v>
      </c>
      <c r="I381" s="56"/>
    </row>
    <row r="382" spans="2:9" s="51" customFormat="1" x14ac:dyDescent="0.3">
      <c r="B382" s="55"/>
      <c r="C382" s="74">
        <v>377</v>
      </c>
      <c r="D382" s="104">
        <f t="shared" si="1"/>
        <v>15.5</v>
      </c>
      <c r="E382" s="104">
        <f t="shared" si="1"/>
        <v>9.1999999999999993</v>
      </c>
      <c r="F382" s="104">
        <f t="shared" si="1"/>
        <v>17.7</v>
      </c>
      <c r="G382" s="104">
        <f t="shared" si="1"/>
        <v>2.6125857866033266</v>
      </c>
      <c r="H382" s="104">
        <f t="shared" si="1"/>
        <v>3.2357969162921236</v>
      </c>
      <c r="I382" s="56"/>
    </row>
    <row r="383" spans="2:9" s="51" customFormat="1" x14ac:dyDescent="0.3">
      <c r="B383" s="55"/>
      <c r="C383" s="74">
        <v>378</v>
      </c>
      <c r="D383" s="104">
        <f t="shared" si="1"/>
        <v>21.2</v>
      </c>
      <c r="E383" s="104">
        <f t="shared" si="1"/>
        <v>6.5</v>
      </c>
      <c r="F383" s="104">
        <f t="shared" si="1"/>
        <v>0.4</v>
      </c>
      <c r="G383" s="104">
        <f t="shared" si="1"/>
        <v>2.6960197442486127</v>
      </c>
      <c r="H383" s="104">
        <f t="shared" si="1"/>
        <v>1.4458934562639241</v>
      </c>
      <c r="I383" s="56"/>
    </row>
    <row r="384" spans="2:9" s="51" customFormat="1" x14ac:dyDescent="0.3">
      <c r="B384" s="55"/>
      <c r="C384" s="74">
        <v>379</v>
      </c>
      <c r="D384" s="104">
        <f t="shared" si="1"/>
        <v>18</v>
      </c>
      <c r="E384" s="104">
        <f t="shared" si="1"/>
        <v>9.5</v>
      </c>
      <c r="F384" s="104">
        <f t="shared" si="1"/>
        <v>0.4</v>
      </c>
      <c r="G384" s="104">
        <f t="shared" si="1"/>
        <v>2.6902792929732149</v>
      </c>
      <c r="H384" s="104">
        <f t="shared" si="1"/>
        <v>1.3495059526051145</v>
      </c>
      <c r="I384" s="56"/>
    </row>
    <row r="385" spans="2:9" s="51" customFormat="1" x14ac:dyDescent="0.3">
      <c r="B385" s="55"/>
      <c r="C385" s="74">
        <v>380</v>
      </c>
      <c r="D385" s="104">
        <f t="shared" si="1"/>
        <v>18.2</v>
      </c>
      <c r="E385" s="104">
        <f t="shared" si="1"/>
        <v>9.1999999999999993</v>
      </c>
      <c r="F385" s="104">
        <f t="shared" si="1"/>
        <v>0.5</v>
      </c>
      <c r="G385" s="104">
        <f t="shared" si="1"/>
        <v>2.6872908628595495</v>
      </c>
      <c r="H385" s="104">
        <f t="shared" si="1"/>
        <v>1.2597898866800317</v>
      </c>
      <c r="I385" s="56"/>
    </row>
    <row r="386" spans="2:9" s="51" customFormat="1" x14ac:dyDescent="0.3">
      <c r="B386" s="55"/>
      <c r="C386" s="74">
        <v>381</v>
      </c>
      <c r="D386" s="104">
        <f t="shared" si="1"/>
        <v>21</v>
      </c>
      <c r="E386" s="104">
        <f t="shared" si="1"/>
        <v>7</v>
      </c>
      <c r="F386" s="104">
        <f t="shared" si="1"/>
        <v>0</v>
      </c>
      <c r="G386" s="104">
        <f t="shared" si="1"/>
        <v>2.7037460730270286</v>
      </c>
      <c r="H386" s="104">
        <f t="shared" si="1"/>
        <v>1.1555650692802824</v>
      </c>
      <c r="I386" s="56"/>
    </row>
    <row r="387" spans="2:9" s="51" customFormat="1" x14ac:dyDescent="0.3">
      <c r="B387" s="55"/>
      <c r="C387" s="74">
        <v>382</v>
      </c>
      <c r="D387" s="104">
        <f t="shared" si="1"/>
        <v>20</v>
      </c>
      <c r="E387" s="104">
        <f t="shared" si="1"/>
        <v>7.2</v>
      </c>
      <c r="F387" s="104">
        <f t="shared" si="1"/>
        <v>8.8000000000000007</v>
      </c>
      <c r="G387" s="104">
        <f t="shared" si="1"/>
        <v>2.6812098025901308</v>
      </c>
      <c r="H387" s="104">
        <f t="shared" si="1"/>
        <v>1.5449266705292974</v>
      </c>
      <c r="I387" s="56"/>
    </row>
    <row r="388" spans="2:9" s="51" customFormat="1" x14ac:dyDescent="0.3">
      <c r="B388" s="55"/>
      <c r="C388" s="74">
        <v>383</v>
      </c>
      <c r="D388" s="104">
        <f t="shared" ref="D388:H403" si="2">D23</f>
        <v>15.2</v>
      </c>
      <c r="E388" s="104">
        <f t="shared" si="2"/>
        <v>8.5</v>
      </c>
      <c r="F388" s="104">
        <f t="shared" si="2"/>
        <v>2.5</v>
      </c>
      <c r="G388" s="104">
        <f t="shared" si="2"/>
        <v>2.5833675703148793</v>
      </c>
      <c r="H388" s="104">
        <f t="shared" si="2"/>
        <v>1.3293722147809401</v>
      </c>
      <c r="I388" s="56"/>
    </row>
    <row r="389" spans="2:9" s="51" customFormat="1" x14ac:dyDescent="0.3">
      <c r="B389" s="55"/>
      <c r="C389" s="74">
        <v>384</v>
      </c>
      <c r="D389" s="104">
        <f t="shared" si="2"/>
        <v>21.2</v>
      </c>
      <c r="E389" s="104">
        <f t="shared" si="2"/>
        <v>4.5</v>
      </c>
      <c r="F389" s="104">
        <f t="shared" si="2"/>
        <v>7.9</v>
      </c>
      <c r="G389" s="104">
        <f t="shared" si="2"/>
        <v>2.6387786697215865</v>
      </c>
      <c r="H389" s="104">
        <f t="shared" si="2"/>
        <v>1.6131532015776715</v>
      </c>
      <c r="I389" s="56"/>
    </row>
    <row r="390" spans="2:9" s="51" customFormat="1" x14ac:dyDescent="0.3">
      <c r="B390" s="55"/>
      <c r="C390" s="74">
        <v>385</v>
      </c>
      <c r="D390" s="104">
        <f t="shared" si="2"/>
        <v>18</v>
      </c>
      <c r="E390" s="104">
        <f t="shared" si="2"/>
        <v>6.5</v>
      </c>
      <c r="F390" s="104">
        <f t="shared" si="2"/>
        <v>5</v>
      </c>
      <c r="G390" s="104">
        <f t="shared" si="2"/>
        <v>2.6049421074829859</v>
      </c>
      <c r="H390" s="104">
        <f t="shared" si="2"/>
        <v>1.5184124805995169</v>
      </c>
      <c r="I390" s="56"/>
    </row>
    <row r="391" spans="2:9" s="51" customFormat="1" x14ac:dyDescent="0.3">
      <c r="B391" s="55"/>
      <c r="C391" s="74">
        <v>386</v>
      </c>
      <c r="D391" s="104">
        <f t="shared" si="2"/>
        <v>21</v>
      </c>
      <c r="E391" s="104">
        <f t="shared" si="2"/>
        <v>8</v>
      </c>
      <c r="F391" s="104">
        <f t="shared" si="2"/>
        <v>6.2</v>
      </c>
      <c r="G391" s="104">
        <f t="shared" si="2"/>
        <v>2.7297212775851492</v>
      </c>
      <c r="H391" s="104">
        <f t="shared" si="2"/>
        <v>1.5696137436765665</v>
      </c>
      <c r="I391" s="56"/>
    </row>
    <row r="392" spans="2:9" s="51" customFormat="1" x14ac:dyDescent="0.3">
      <c r="B392" s="55"/>
      <c r="C392" s="74">
        <v>387</v>
      </c>
      <c r="D392" s="104">
        <f t="shared" si="2"/>
        <v>19.2</v>
      </c>
      <c r="E392" s="104">
        <f t="shared" si="2"/>
        <v>7.5</v>
      </c>
      <c r="F392" s="104">
        <f t="shared" si="2"/>
        <v>0.1</v>
      </c>
      <c r="G392" s="104">
        <f t="shared" si="2"/>
        <v>2.6652624981152107</v>
      </c>
      <c r="H392" s="104">
        <f t="shared" si="2"/>
        <v>1.4291947825224085</v>
      </c>
      <c r="I392" s="56"/>
    </row>
    <row r="393" spans="2:9" s="51" customFormat="1" x14ac:dyDescent="0.3">
      <c r="B393" s="55"/>
      <c r="C393" s="74">
        <v>388</v>
      </c>
      <c r="D393" s="104">
        <f t="shared" si="2"/>
        <v>17.7</v>
      </c>
      <c r="E393" s="104">
        <f t="shared" si="2"/>
        <v>7.6</v>
      </c>
      <c r="F393" s="104">
        <f t="shared" si="2"/>
        <v>19.7</v>
      </c>
      <c r="G393" s="104">
        <f t="shared" si="2"/>
        <v>2.6257412487139717</v>
      </c>
      <c r="H393" s="104">
        <f t="shared" si="2"/>
        <v>3.8448020243048981</v>
      </c>
      <c r="I393" s="56"/>
    </row>
    <row r="394" spans="2:9" s="51" customFormat="1" x14ac:dyDescent="0.3">
      <c r="B394" s="55"/>
      <c r="C394" s="74">
        <v>389</v>
      </c>
      <c r="D394" s="104">
        <f t="shared" si="2"/>
        <v>16.399999999999999</v>
      </c>
      <c r="E394" s="104">
        <f t="shared" si="2"/>
        <v>6.7</v>
      </c>
      <c r="F394" s="104">
        <f t="shared" si="2"/>
        <v>2.4</v>
      </c>
      <c r="G394" s="104">
        <f t="shared" si="2"/>
        <v>2.5638196979715677</v>
      </c>
      <c r="H394" s="104">
        <f t="shared" si="2"/>
        <v>1.6175923816307491</v>
      </c>
      <c r="I394" s="56"/>
    </row>
    <row r="395" spans="2:9" s="51" customFormat="1" x14ac:dyDescent="0.3">
      <c r="B395" s="55"/>
      <c r="C395" s="74">
        <v>390</v>
      </c>
      <c r="D395" s="104">
        <f t="shared" si="2"/>
        <v>21.1</v>
      </c>
      <c r="E395" s="104">
        <f t="shared" si="2"/>
        <v>6</v>
      </c>
      <c r="F395" s="104">
        <f t="shared" si="2"/>
        <v>0</v>
      </c>
      <c r="G395" s="104">
        <f t="shared" si="2"/>
        <v>2.6745218328845786</v>
      </c>
      <c r="H395" s="104">
        <f t="shared" si="2"/>
        <v>1.5048036971785259</v>
      </c>
      <c r="I395" s="56"/>
    </row>
    <row r="396" spans="2:9" s="51" customFormat="1" x14ac:dyDescent="0.3">
      <c r="B396" s="55"/>
      <c r="C396" s="74">
        <v>391</v>
      </c>
      <c r="D396" s="104">
        <f t="shared" si="2"/>
        <v>21.8</v>
      </c>
      <c r="E396" s="104">
        <f t="shared" si="2"/>
        <v>5.4</v>
      </c>
      <c r="F396" s="104">
        <f t="shared" si="2"/>
        <v>4</v>
      </c>
      <c r="G396" s="104">
        <f t="shared" si="2"/>
        <v>2.6765506067926057</v>
      </c>
      <c r="H396" s="104">
        <f t="shared" si="2"/>
        <v>1.5319344256860985</v>
      </c>
      <c r="I396" s="56"/>
    </row>
    <row r="397" spans="2:9" s="51" customFormat="1" x14ac:dyDescent="0.3">
      <c r="B397" s="55"/>
      <c r="C397" s="74">
        <v>392</v>
      </c>
      <c r="D397" s="104">
        <f t="shared" si="2"/>
        <v>23.3</v>
      </c>
      <c r="E397" s="104">
        <f t="shared" si="2"/>
        <v>5</v>
      </c>
      <c r="F397" s="104">
        <f t="shared" si="2"/>
        <v>0.1</v>
      </c>
      <c r="G397" s="104">
        <f t="shared" si="2"/>
        <v>2.7062787040194669</v>
      </c>
      <c r="H397" s="104">
        <f t="shared" si="2"/>
        <v>1.424381885699505</v>
      </c>
      <c r="I397" s="56"/>
    </row>
    <row r="398" spans="2:9" s="51" customFormat="1" x14ac:dyDescent="0.3">
      <c r="B398" s="55"/>
      <c r="C398" s="74">
        <v>393</v>
      </c>
      <c r="D398" s="104">
        <f t="shared" si="2"/>
        <v>22.7</v>
      </c>
      <c r="E398" s="104">
        <f t="shared" si="2"/>
        <v>4.8</v>
      </c>
      <c r="F398" s="104">
        <f t="shared" si="2"/>
        <v>0</v>
      </c>
      <c r="G398" s="104">
        <f t="shared" si="2"/>
        <v>2.6831674575481621</v>
      </c>
      <c r="H398" s="104">
        <f t="shared" si="2"/>
        <v>1.3175786744990317</v>
      </c>
      <c r="I398" s="56"/>
    </row>
    <row r="399" spans="2:9" s="51" customFormat="1" x14ac:dyDescent="0.3">
      <c r="B399" s="55"/>
      <c r="C399" s="74">
        <v>394</v>
      </c>
      <c r="D399" s="104">
        <f t="shared" si="2"/>
        <v>18</v>
      </c>
      <c r="E399" s="104">
        <f t="shared" si="2"/>
        <v>5.0999999999999996</v>
      </c>
      <c r="F399" s="104">
        <f t="shared" si="2"/>
        <v>1.7</v>
      </c>
      <c r="G399" s="104">
        <f t="shared" si="2"/>
        <v>2.5598586797132956</v>
      </c>
      <c r="H399" s="104">
        <f t="shared" si="2"/>
        <v>1.2754658649863604</v>
      </c>
      <c r="I399" s="56"/>
    </row>
    <row r="400" spans="2:9" s="51" customFormat="1" x14ac:dyDescent="0.3">
      <c r="B400" s="55"/>
      <c r="C400" s="74">
        <v>395</v>
      </c>
      <c r="D400" s="104">
        <f t="shared" si="2"/>
        <v>22.1</v>
      </c>
      <c r="E400" s="104">
        <f t="shared" si="2"/>
        <v>5</v>
      </c>
      <c r="F400" s="104">
        <f t="shared" si="2"/>
        <v>5.2</v>
      </c>
      <c r="G400" s="104">
        <f t="shared" si="2"/>
        <v>2.670040642754973</v>
      </c>
      <c r="H400" s="104">
        <f t="shared" si="2"/>
        <v>1.3562422040366251</v>
      </c>
      <c r="I400" s="56"/>
    </row>
    <row r="401" spans="2:9" s="51" customFormat="1" x14ac:dyDescent="0.3">
      <c r="B401" s="55"/>
      <c r="C401" s="74">
        <v>396</v>
      </c>
      <c r="D401" s="104">
        <f t="shared" si="2"/>
        <v>21.2</v>
      </c>
      <c r="E401" s="104">
        <f t="shared" si="2"/>
        <v>5</v>
      </c>
      <c r="F401" s="104">
        <f t="shared" si="2"/>
        <v>3.1</v>
      </c>
      <c r="G401" s="104">
        <f t="shared" si="2"/>
        <v>2.643930263256923</v>
      </c>
      <c r="H401" s="104">
        <f t="shared" si="2"/>
        <v>1.3527754041930637</v>
      </c>
      <c r="I401" s="56"/>
    </row>
    <row r="402" spans="2:9" s="51" customFormat="1" x14ac:dyDescent="0.3">
      <c r="B402" s="55"/>
      <c r="C402" s="74">
        <v>397</v>
      </c>
      <c r="D402" s="104">
        <f t="shared" si="2"/>
        <v>21</v>
      </c>
      <c r="E402" s="104">
        <f t="shared" si="2"/>
        <v>6.9</v>
      </c>
      <c r="F402" s="104">
        <f t="shared" si="2"/>
        <v>1.4</v>
      </c>
      <c r="G402" s="104">
        <f t="shared" si="2"/>
        <v>2.6898685387686969</v>
      </c>
      <c r="H402" s="104">
        <f t="shared" si="2"/>
        <v>1.2954507144270362</v>
      </c>
      <c r="I402" s="56"/>
    </row>
    <row r="403" spans="2:9" s="51" customFormat="1" x14ac:dyDescent="0.3">
      <c r="B403" s="55"/>
      <c r="C403" s="74">
        <v>398</v>
      </c>
      <c r="D403" s="104">
        <f t="shared" si="2"/>
        <v>20.8</v>
      </c>
      <c r="E403" s="104">
        <f t="shared" si="2"/>
        <v>9.4</v>
      </c>
      <c r="F403" s="104">
        <f t="shared" si="2"/>
        <v>2.2000000000000002</v>
      </c>
      <c r="G403" s="104">
        <f t="shared" si="2"/>
        <v>2.7522531161813988</v>
      </c>
      <c r="H403" s="104">
        <f t="shared" si="2"/>
        <v>1.2655579471481655</v>
      </c>
      <c r="I403" s="56"/>
    </row>
    <row r="404" spans="2:9" s="51" customFormat="1" x14ac:dyDescent="0.3">
      <c r="B404" s="55"/>
      <c r="C404" s="74">
        <v>399</v>
      </c>
      <c r="D404" s="104">
        <f t="shared" ref="D404:H419" si="3">D39</f>
        <v>21.2</v>
      </c>
      <c r="E404" s="104">
        <f t="shared" si="3"/>
        <v>10.4</v>
      </c>
      <c r="F404" s="104">
        <f t="shared" si="3"/>
        <v>0</v>
      </c>
      <c r="G404" s="104">
        <f t="shared" si="3"/>
        <v>2.7895564905119334</v>
      </c>
      <c r="H404" s="104">
        <f t="shared" si="3"/>
        <v>1.1606371170349079</v>
      </c>
      <c r="I404" s="56"/>
    </row>
    <row r="405" spans="2:9" s="51" customFormat="1" x14ac:dyDescent="0.3">
      <c r="B405" s="55"/>
      <c r="C405" s="74">
        <v>400</v>
      </c>
      <c r="D405" s="104">
        <f t="shared" si="3"/>
        <v>21.5</v>
      </c>
      <c r="E405" s="104">
        <f t="shared" si="3"/>
        <v>7</v>
      </c>
      <c r="F405" s="104">
        <f t="shared" si="3"/>
        <v>3.3</v>
      </c>
      <c r="G405" s="104">
        <f t="shared" si="3"/>
        <v>2.7022246063044886</v>
      </c>
      <c r="H405" s="104">
        <f t="shared" si="3"/>
        <v>1.1739087389155642</v>
      </c>
      <c r="I405" s="56"/>
    </row>
    <row r="406" spans="2:9" s="51" customFormat="1" x14ac:dyDescent="0.3">
      <c r="B406" s="55"/>
      <c r="C406" s="74">
        <v>401</v>
      </c>
      <c r="D406" s="104">
        <f t="shared" si="3"/>
        <v>23.5</v>
      </c>
      <c r="E406" s="104">
        <f t="shared" si="3"/>
        <v>8.9</v>
      </c>
      <c r="F406" s="104">
        <f t="shared" si="3"/>
        <v>0</v>
      </c>
      <c r="G406" s="104">
        <f t="shared" si="3"/>
        <v>2.8084459729665325</v>
      </c>
      <c r="H406" s="104">
        <f t="shared" si="3"/>
        <v>1.0713822106249293</v>
      </c>
      <c r="I406" s="56"/>
    </row>
    <row r="407" spans="2:9" s="51" customFormat="1" x14ac:dyDescent="0.3">
      <c r="B407" s="55"/>
      <c r="C407" s="74">
        <v>402</v>
      </c>
      <c r="D407" s="104">
        <f t="shared" si="3"/>
        <v>24.5</v>
      </c>
      <c r="E407" s="104">
        <f t="shared" si="3"/>
        <v>9.4</v>
      </c>
      <c r="F407" s="104">
        <f t="shared" si="3"/>
        <v>0</v>
      </c>
      <c r="G407" s="104">
        <f t="shared" si="3"/>
        <v>2.848128734583498</v>
      </c>
      <c r="H407" s="104">
        <f t="shared" si="3"/>
        <v>0.97117967790813964</v>
      </c>
      <c r="I407" s="56"/>
    </row>
    <row r="408" spans="2:9" s="51" customFormat="1" x14ac:dyDescent="0.3">
      <c r="B408" s="55"/>
      <c r="C408" s="74">
        <v>403</v>
      </c>
      <c r="D408" s="104">
        <f t="shared" si="3"/>
        <v>25</v>
      </c>
      <c r="E408" s="104">
        <f t="shared" si="3"/>
        <v>6.7</v>
      </c>
      <c r="F408" s="104">
        <f t="shared" si="3"/>
        <v>13.5</v>
      </c>
      <c r="G408" s="104">
        <f t="shared" si="3"/>
        <v>2.7854157003884867</v>
      </c>
      <c r="H408" s="104">
        <f t="shared" si="3"/>
        <v>2.1270987011681908</v>
      </c>
      <c r="I408" s="56"/>
    </row>
    <row r="409" spans="2:9" s="51" customFormat="1" x14ac:dyDescent="0.3">
      <c r="B409" s="55"/>
      <c r="C409" s="74">
        <v>404</v>
      </c>
      <c r="D409" s="104">
        <f t="shared" si="3"/>
        <v>24.5</v>
      </c>
      <c r="E409" s="104">
        <f t="shared" si="3"/>
        <v>8.1999999999999993</v>
      </c>
      <c r="F409" s="104">
        <f t="shared" si="3"/>
        <v>0</v>
      </c>
      <c r="G409" s="104">
        <f t="shared" si="3"/>
        <v>2.8110143762452724</v>
      </c>
      <c r="H409" s="104">
        <f t="shared" si="3"/>
        <v>1.2004187285257604</v>
      </c>
      <c r="I409" s="56"/>
    </row>
    <row r="410" spans="2:9" s="51" customFormat="1" x14ac:dyDescent="0.3">
      <c r="B410" s="55"/>
      <c r="C410" s="74">
        <v>405</v>
      </c>
      <c r="D410" s="104">
        <f t="shared" si="3"/>
        <v>18.8</v>
      </c>
      <c r="E410" s="104">
        <f t="shared" si="3"/>
        <v>8.1</v>
      </c>
      <c r="F410" s="104">
        <f t="shared" si="3"/>
        <v>2</v>
      </c>
      <c r="G410" s="104">
        <f t="shared" si="3"/>
        <v>2.6488327753321204</v>
      </c>
      <c r="H410" s="104">
        <f t="shared" si="3"/>
        <v>1.1689217641251128</v>
      </c>
      <c r="I410" s="56"/>
    </row>
    <row r="411" spans="2:9" s="51" customFormat="1" x14ac:dyDescent="0.3">
      <c r="B411" s="55"/>
      <c r="C411" s="74">
        <v>406</v>
      </c>
      <c r="D411" s="104">
        <f t="shared" si="3"/>
        <v>19</v>
      </c>
      <c r="E411" s="104">
        <f t="shared" si="3"/>
        <v>9.8000000000000007</v>
      </c>
      <c r="F411" s="104">
        <f t="shared" si="3"/>
        <v>21.8</v>
      </c>
      <c r="G411" s="104">
        <f t="shared" si="3"/>
        <v>2.6990785345663699</v>
      </c>
      <c r="H411" s="104">
        <f t="shared" si="3"/>
        <v>4.4032537348740508</v>
      </c>
      <c r="I411" s="56"/>
    </row>
    <row r="412" spans="2:9" s="51" customFormat="1" x14ac:dyDescent="0.3">
      <c r="B412" s="55"/>
      <c r="C412" s="74">
        <v>407</v>
      </c>
      <c r="D412" s="104">
        <f t="shared" si="3"/>
        <v>19.2</v>
      </c>
      <c r="E412" s="104">
        <f t="shared" si="3"/>
        <v>6.5</v>
      </c>
      <c r="F412" s="104">
        <f t="shared" si="3"/>
        <v>0</v>
      </c>
      <c r="G412" s="104">
        <f t="shared" si="3"/>
        <v>2.6112898357037175</v>
      </c>
      <c r="H412" s="104">
        <f t="shared" si="3"/>
        <v>1.4997265502264259</v>
      </c>
      <c r="I412" s="56"/>
    </row>
    <row r="413" spans="2:9" s="51" customFormat="1" x14ac:dyDescent="0.3">
      <c r="B413" s="55"/>
      <c r="C413" s="74">
        <v>408</v>
      </c>
      <c r="D413" s="104">
        <f t="shared" si="3"/>
        <v>21.3</v>
      </c>
      <c r="E413" s="104">
        <f t="shared" si="3"/>
        <v>8.6</v>
      </c>
      <c r="F413" s="104">
        <f t="shared" si="3"/>
        <v>1.9</v>
      </c>
      <c r="G413" s="104">
        <f t="shared" si="3"/>
        <v>2.7245884082828482</v>
      </c>
      <c r="H413" s="104">
        <f t="shared" si="3"/>
        <v>1.4533256023375341</v>
      </c>
      <c r="I413" s="56"/>
    </row>
    <row r="414" spans="2:9" s="51" customFormat="1" x14ac:dyDescent="0.3">
      <c r="B414" s="55"/>
      <c r="C414" s="74">
        <v>409</v>
      </c>
      <c r="D414" s="104">
        <f t="shared" si="3"/>
        <v>21.2</v>
      </c>
      <c r="E414" s="104">
        <f t="shared" si="3"/>
        <v>10.4</v>
      </c>
      <c r="F414" s="104">
        <f t="shared" si="3"/>
        <v>0.8</v>
      </c>
      <c r="G414" s="104">
        <f t="shared" si="3"/>
        <v>2.768740310946598</v>
      </c>
      <c r="H414" s="104">
        <f t="shared" si="3"/>
        <v>1.3697479345123544</v>
      </c>
      <c r="I414" s="56"/>
    </row>
    <row r="415" spans="2:9" s="51" customFormat="1" x14ac:dyDescent="0.3">
      <c r="B415" s="55"/>
      <c r="C415" s="74">
        <v>410</v>
      </c>
      <c r="D415" s="104">
        <f t="shared" si="3"/>
        <v>19.8</v>
      </c>
      <c r="E415" s="104">
        <f t="shared" si="3"/>
        <v>10</v>
      </c>
      <c r="F415" s="104">
        <f t="shared" si="3"/>
        <v>0</v>
      </c>
      <c r="G415" s="104">
        <f t="shared" si="3"/>
        <v>2.7164979525511854</v>
      </c>
      <c r="H415" s="104">
        <f t="shared" si="3"/>
        <v>1.2630436644665124</v>
      </c>
      <c r="I415" s="56"/>
    </row>
    <row r="416" spans="2:9" s="51" customFormat="1" x14ac:dyDescent="0.3">
      <c r="B416" s="55"/>
      <c r="C416" s="74">
        <v>411</v>
      </c>
      <c r="D416" s="104">
        <f t="shared" si="3"/>
        <v>20.5</v>
      </c>
      <c r="E416" s="104">
        <f t="shared" si="3"/>
        <v>10</v>
      </c>
      <c r="F416" s="104">
        <f t="shared" si="3"/>
        <v>1.7</v>
      </c>
      <c r="G416" s="104">
        <f t="shared" si="3"/>
        <v>2.7328421373223359</v>
      </c>
      <c r="H416" s="104">
        <f t="shared" si="3"/>
        <v>1.2173372095634136</v>
      </c>
      <c r="I416" s="56"/>
    </row>
    <row r="417" spans="2:9" s="51" customFormat="1" x14ac:dyDescent="0.3">
      <c r="B417" s="55"/>
      <c r="C417" s="74">
        <v>412</v>
      </c>
      <c r="D417" s="104">
        <f t="shared" si="3"/>
        <v>20.7</v>
      </c>
      <c r="E417" s="104">
        <f t="shared" si="3"/>
        <v>9.1</v>
      </c>
      <c r="F417" s="104">
        <f t="shared" si="3"/>
        <v>18.100000000000001</v>
      </c>
      <c r="G417" s="104">
        <f t="shared" si="3"/>
        <v>2.7106090496290611</v>
      </c>
      <c r="H417" s="104">
        <f t="shared" si="3"/>
        <v>3.3952154230607219</v>
      </c>
      <c r="I417" s="56"/>
    </row>
    <row r="418" spans="2:9" s="51" customFormat="1" x14ac:dyDescent="0.3">
      <c r="B418" s="55"/>
      <c r="C418" s="74">
        <v>413</v>
      </c>
      <c r="D418" s="104">
        <f t="shared" si="3"/>
        <v>21.8</v>
      </c>
      <c r="E418" s="104">
        <f t="shared" si="3"/>
        <v>8.1</v>
      </c>
      <c r="F418" s="104">
        <f t="shared" si="3"/>
        <v>1.4</v>
      </c>
      <c r="G418" s="104">
        <f t="shared" si="3"/>
        <v>2.7101906395938302</v>
      </c>
      <c r="H418" s="104">
        <f t="shared" si="3"/>
        <v>1.5414560032866587</v>
      </c>
      <c r="I418" s="56"/>
    </row>
    <row r="419" spans="2:9" s="51" customFormat="1" x14ac:dyDescent="0.3">
      <c r="B419" s="55"/>
      <c r="C419" s="74">
        <v>414</v>
      </c>
      <c r="D419" s="104">
        <f t="shared" si="3"/>
        <v>23.8</v>
      </c>
      <c r="E419" s="104">
        <f t="shared" si="3"/>
        <v>8</v>
      </c>
      <c r="F419" s="104">
        <f t="shared" si="3"/>
        <v>12.5</v>
      </c>
      <c r="G419" s="104">
        <f t="shared" si="3"/>
        <v>2.7588965808773969</v>
      </c>
      <c r="H419" s="104">
        <f t="shared" si="3"/>
        <v>2.3116266113290607</v>
      </c>
      <c r="I419" s="56"/>
    </row>
    <row r="420" spans="2:9" s="51" customFormat="1" x14ac:dyDescent="0.3">
      <c r="B420" s="55"/>
      <c r="C420" s="74">
        <v>415</v>
      </c>
      <c r="D420" s="104">
        <f t="shared" ref="D420:H435" si="4">D55</f>
        <v>21.7</v>
      </c>
      <c r="E420" s="104">
        <f t="shared" si="4"/>
        <v>7.5</v>
      </c>
      <c r="F420" s="104">
        <f t="shared" si="4"/>
        <v>0</v>
      </c>
      <c r="G420" s="104">
        <f t="shared" si="4"/>
        <v>2.6842844879550185</v>
      </c>
      <c r="H420" s="104">
        <f t="shared" si="4"/>
        <v>1.5438254277009555</v>
      </c>
      <c r="I420" s="56"/>
    </row>
    <row r="421" spans="2:9" s="51" customFormat="1" x14ac:dyDescent="0.3">
      <c r="B421" s="55"/>
      <c r="C421" s="74">
        <v>416</v>
      </c>
      <c r="D421" s="104">
        <f t="shared" si="4"/>
        <v>20</v>
      </c>
      <c r="E421" s="104">
        <f t="shared" si="4"/>
        <v>6</v>
      </c>
      <c r="F421" s="104">
        <f t="shared" si="4"/>
        <v>24</v>
      </c>
      <c r="G421" s="104">
        <f t="shared" si="4"/>
        <v>2.5932596144401105</v>
      </c>
      <c r="H421" s="104">
        <f t="shared" si="4"/>
        <v>5.268308813292637</v>
      </c>
      <c r="I421" s="56"/>
    </row>
    <row r="422" spans="2:9" s="51" customFormat="1" x14ac:dyDescent="0.3">
      <c r="B422" s="55"/>
      <c r="C422" s="74">
        <v>417</v>
      </c>
      <c r="D422" s="104">
        <f t="shared" si="4"/>
        <v>17.399999999999999</v>
      </c>
      <c r="E422" s="104">
        <f t="shared" si="4"/>
        <v>5</v>
      </c>
      <c r="F422" s="104">
        <f t="shared" si="4"/>
        <v>12.1</v>
      </c>
      <c r="G422" s="104">
        <f t="shared" si="4"/>
        <v>2.4911941583847428</v>
      </c>
      <c r="H422" s="104">
        <f t="shared" si="4"/>
        <v>2.4614053137426222</v>
      </c>
      <c r="I422" s="56"/>
    </row>
    <row r="423" spans="2:9" s="51" customFormat="1" x14ac:dyDescent="0.3">
      <c r="B423" s="55"/>
      <c r="C423" s="74">
        <v>418</v>
      </c>
      <c r="D423" s="104">
        <f t="shared" si="4"/>
        <v>16.399999999999999</v>
      </c>
      <c r="E423" s="104">
        <f t="shared" si="4"/>
        <v>5</v>
      </c>
      <c r="F423" s="104">
        <f t="shared" si="4"/>
        <v>6.8</v>
      </c>
      <c r="G423" s="104">
        <f t="shared" si="4"/>
        <v>2.4601791192226328</v>
      </c>
      <c r="H423" s="104">
        <f t="shared" si="4"/>
        <v>1.956252497450039</v>
      </c>
      <c r="I423" s="56"/>
    </row>
    <row r="424" spans="2:9" s="51" customFormat="1" x14ac:dyDescent="0.3">
      <c r="B424" s="55"/>
      <c r="C424" s="74">
        <v>419</v>
      </c>
      <c r="D424" s="104">
        <f t="shared" si="4"/>
        <v>20.5</v>
      </c>
      <c r="E424" s="104">
        <f t="shared" si="4"/>
        <v>8</v>
      </c>
      <c r="F424" s="104">
        <f t="shared" si="4"/>
        <v>27.7</v>
      </c>
      <c r="G424" s="104">
        <f t="shared" si="4"/>
        <v>2.6499534711763992</v>
      </c>
      <c r="H424" s="104">
        <f t="shared" si="4"/>
        <v>6.8407540069502977</v>
      </c>
      <c r="I424" s="56"/>
    </row>
    <row r="425" spans="2:9" s="51" customFormat="1" x14ac:dyDescent="0.3">
      <c r="B425" s="55"/>
      <c r="C425" s="74">
        <v>420</v>
      </c>
      <c r="D425" s="104">
        <f t="shared" si="4"/>
        <v>21.5</v>
      </c>
      <c r="E425" s="104">
        <f t="shared" si="4"/>
        <v>7.5</v>
      </c>
      <c r="F425" s="104">
        <f t="shared" si="4"/>
        <v>9</v>
      </c>
      <c r="G425" s="104">
        <f t="shared" si="4"/>
        <v>2.6593503268878265</v>
      </c>
      <c r="H425" s="104">
        <f t="shared" si="4"/>
        <v>2.3428761560723417</v>
      </c>
      <c r="I425" s="56"/>
    </row>
    <row r="426" spans="2:9" s="51" customFormat="1" x14ac:dyDescent="0.3">
      <c r="B426" s="55"/>
      <c r="C426" s="74">
        <v>421</v>
      </c>
      <c r="D426" s="104">
        <f t="shared" si="4"/>
        <v>19.8</v>
      </c>
      <c r="E426" s="104">
        <f t="shared" si="4"/>
        <v>8.5</v>
      </c>
      <c r="F426" s="104">
        <f t="shared" si="4"/>
        <v>0.5</v>
      </c>
      <c r="G426" s="104">
        <f t="shared" si="4"/>
        <v>2.6359830336590031</v>
      </c>
      <c r="H426" s="104">
        <f t="shared" si="4"/>
        <v>2.0279643365142075</v>
      </c>
      <c r="I426" s="56"/>
    </row>
    <row r="427" spans="2:9" s="51" customFormat="1" x14ac:dyDescent="0.3">
      <c r="B427" s="55"/>
      <c r="C427" s="74">
        <v>422</v>
      </c>
      <c r="D427" s="104">
        <f t="shared" si="4"/>
        <v>21.2</v>
      </c>
      <c r="E427" s="104">
        <f t="shared" si="4"/>
        <v>9.5</v>
      </c>
      <c r="F427" s="104">
        <f t="shared" si="4"/>
        <v>0</v>
      </c>
      <c r="G427" s="104">
        <f t="shared" si="4"/>
        <v>2.6965102515114543</v>
      </c>
      <c r="H427" s="104">
        <f t="shared" si="4"/>
        <v>1.9122849593360747</v>
      </c>
      <c r="I427" s="56"/>
    </row>
    <row r="428" spans="2:9" s="51" customFormat="1" x14ac:dyDescent="0.3">
      <c r="B428" s="55"/>
      <c r="C428" s="74">
        <v>423</v>
      </c>
      <c r="D428" s="104">
        <f t="shared" si="4"/>
        <v>17</v>
      </c>
      <c r="E428" s="104">
        <f t="shared" si="4"/>
        <v>8.8000000000000007</v>
      </c>
      <c r="F428" s="104">
        <f t="shared" si="4"/>
        <v>1.1000000000000001</v>
      </c>
      <c r="G428" s="104">
        <f t="shared" si="4"/>
        <v>2.5591436227582411</v>
      </c>
      <c r="H428" s="104">
        <f t="shared" si="4"/>
        <v>1.8414231349023102</v>
      </c>
      <c r="I428" s="56"/>
    </row>
    <row r="429" spans="2:9" s="51" customFormat="1" x14ac:dyDescent="0.3">
      <c r="B429" s="55"/>
      <c r="C429" s="74">
        <v>424</v>
      </c>
      <c r="D429" s="104">
        <f t="shared" si="4"/>
        <v>20.5</v>
      </c>
      <c r="E429" s="104">
        <f t="shared" si="4"/>
        <v>8.4</v>
      </c>
      <c r="F429" s="104">
        <f t="shared" si="4"/>
        <v>0.4</v>
      </c>
      <c r="G429" s="104">
        <f t="shared" si="4"/>
        <v>2.6381706816899291</v>
      </c>
      <c r="H429" s="104">
        <f t="shared" si="4"/>
        <v>1.7468009173253582</v>
      </c>
      <c r="I429" s="56"/>
    </row>
    <row r="430" spans="2:9" s="51" customFormat="1" x14ac:dyDescent="0.3">
      <c r="B430" s="55"/>
      <c r="C430" s="74">
        <v>425</v>
      </c>
      <c r="D430" s="104">
        <f t="shared" si="4"/>
        <v>20.6</v>
      </c>
      <c r="E430" s="104">
        <f t="shared" si="4"/>
        <v>8.4</v>
      </c>
      <c r="F430" s="104">
        <f t="shared" si="4"/>
        <v>0</v>
      </c>
      <c r="G430" s="104">
        <f t="shared" si="4"/>
        <v>2.6358334163078037</v>
      </c>
      <c r="H430" s="104">
        <f t="shared" si="4"/>
        <v>1.6416058517647789</v>
      </c>
      <c r="I430" s="56"/>
    </row>
    <row r="431" spans="2:9" s="51" customFormat="1" x14ac:dyDescent="0.3">
      <c r="B431" s="55"/>
      <c r="C431" s="74">
        <v>426</v>
      </c>
      <c r="D431" s="104">
        <f t="shared" si="4"/>
        <v>22</v>
      </c>
      <c r="E431" s="104">
        <f t="shared" si="4"/>
        <v>6.2</v>
      </c>
      <c r="F431" s="104">
        <f t="shared" si="4"/>
        <v>3.4</v>
      </c>
      <c r="G431" s="104">
        <f t="shared" si="4"/>
        <v>2.6090865565569152</v>
      </c>
      <c r="H431" s="104">
        <f t="shared" si="4"/>
        <v>1.6562901632511569</v>
      </c>
      <c r="I431" s="56"/>
    </row>
    <row r="432" spans="2:9" s="51" customFormat="1" x14ac:dyDescent="0.3">
      <c r="B432" s="55"/>
      <c r="C432" s="74">
        <v>427</v>
      </c>
      <c r="D432" s="104">
        <f t="shared" si="4"/>
        <v>21.2</v>
      </c>
      <c r="E432" s="104">
        <f t="shared" si="4"/>
        <v>7</v>
      </c>
      <c r="F432" s="104">
        <f t="shared" si="4"/>
        <v>0</v>
      </c>
      <c r="G432" s="104">
        <f t="shared" si="4"/>
        <v>2.603743856591235</v>
      </c>
      <c r="H432" s="104">
        <f t="shared" si="4"/>
        <v>1.554571674700465</v>
      </c>
      <c r="I432" s="56"/>
    </row>
    <row r="433" spans="2:9" s="51" customFormat="1" x14ac:dyDescent="0.3">
      <c r="B433" s="55"/>
      <c r="C433" s="74">
        <v>428</v>
      </c>
      <c r="D433" s="104">
        <f t="shared" si="4"/>
        <v>19.8</v>
      </c>
      <c r="E433" s="104">
        <f t="shared" si="4"/>
        <v>10</v>
      </c>
      <c r="F433" s="104">
        <f t="shared" si="4"/>
        <v>2.6</v>
      </c>
      <c r="G433" s="104">
        <f t="shared" si="4"/>
        <v>2.641153490258429</v>
      </c>
      <c r="H433" s="104">
        <f t="shared" si="4"/>
        <v>1.5436649264345652</v>
      </c>
      <c r="I433" s="56"/>
    </row>
    <row r="434" spans="2:9" s="51" customFormat="1" x14ac:dyDescent="0.3">
      <c r="B434" s="55"/>
      <c r="C434" s="74">
        <v>429</v>
      </c>
      <c r="D434" s="104">
        <f t="shared" si="4"/>
        <v>19.5</v>
      </c>
      <c r="E434" s="104">
        <f t="shared" si="4"/>
        <v>8.5</v>
      </c>
      <c r="F434" s="104">
        <f t="shared" si="4"/>
        <v>0</v>
      </c>
      <c r="G434" s="104">
        <f t="shared" si="4"/>
        <v>2.5871882520550833</v>
      </c>
      <c r="H434" s="104">
        <f t="shared" si="4"/>
        <v>1.4457732217530124</v>
      </c>
      <c r="I434" s="56"/>
    </row>
    <row r="435" spans="2:9" s="51" customFormat="1" x14ac:dyDescent="0.3">
      <c r="B435" s="55"/>
      <c r="C435" s="74">
        <v>430</v>
      </c>
      <c r="D435" s="104">
        <f t="shared" si="4"/>
        <v>21.2</v>
      </c>
      <c r="E435" s="104">
        <f t="shared" si="4"/>
        <v>5</v>
      </c>
      <c r="F435" s="104">
        <f t="shared" si="4"/>
        <v>5.8</v>
      </c>
      <c r="G435" s="104">
        <f t="shared" si="4"/>
        <v>2.5332363627759831</v>
      </c>
      <c r="H435" s="104">
        <f t="shared" si="4"/>
        <v>1.5679672147681845</v>
      </c>
      <c r="I435" s="56"/>
    </row>
    <row r="436" spans="2:9" s="51" customFormat="1" x14ac:dyDescent="0.3">
      <c r="B436" s="55"/>
      <c r="C436" s="74">
        <v>431</v>
      </c>
      <c r="D436" s="104">
        <f t="shared" ref="D436:H451" si="5">D71</f>
        <v>17.7</v>
      </c>
      <c r="E436" s="104">
        <f t="shared" si="5"/>
        <v>7.5</v>
      </c>
      <c r="F436" s="104">
        <f t="shared" si="5"/>
        <v>0</v>
      </c>
      <c r="G436" s="104">
        <f t="shared" si="5"/>
        <v>2.5006367351363652</v>
      </c>
      <c r="H436" s="104">
        <f t="shared" si="5"/>
        <v>1.4531277378914504</v>
      </c>
      <c r="I436" s="56"/>
    </row>
    <row r="437" spans="2:9" s="51" customFormat="1" x14ac:dyDescent="0.3">
      <c r="B437" s="55"/>
      <c r="C437" s="74">
        <v>432</v>
      </c>
      <c r="D437" s="104">
        <f t="shared" si="5"/>
        <v>21.5</v>
      </c>
      <c r="E437" s="104">
        <f t="shared" si="5"/>
        <v>7.2</v>
      </c>
      <c r="F437" s="104">
        <f t="shared" si="5"/>
        <v>33.9</v>
      </c>
      <c r="G437" s="104">
        <f t="shared" si="5"/>
        <v>2.5877505233896443</v>
      </c>
      <c r="H437" s="104">
        <f t="shared" si="5"/>
        <v>9.3468132740992171</v>
      </c>
      <c r="I437" s="56"/>
    </row>
    <row r="438" spans="2:9" s="51" customFormat="1" x14ac:dyDescent="0.3">
      <c r="B438" s="55"/>
      <c r="C438" s="74">
        <v>433</v>
      </c>
      <c r="D438" s="104">
        <f t="shared" si="5"/>
        <v>18.7</v>
      </c>
      <c r="E438" s="104">
        <f t="shared" si="5"/>
        <v>7.5</v>
      </c>
      <c r="F438" s="104">
        <f t="shared" si="5"/>
        <v>2</v>
      </c>
      <c r="G438" s="104">
        <f t="shared" si="5"/>
        <v>2.5149518216874709</v>
      </c>
      <c r="H438" s="104">
        <f t="shared" si="5"/>
        <v>2.056557924933486</v>
      </c>
      <c r="I438" s="56"/>
    </row>
    <row r="439" spans="2:9" s="51" customFormat="1" x14ac:dyDescent="0.3">
      <c r="B439" s="55"/>
      <c r="C439" s="74">
        <v>434</v>
      </c>
      <c r="D439" s="104">
        <f t="shared" si="5"/>
        <v>21.8</v>
      </c>
      <c r="E439" s="104">
        <f t="shared" si="5"/>
        <v>7.6</v>
      </c>
      <c r="F439" s="104">
        <f t="shared" si="5"/>
        <v>13.1</v>
      </c>
      <c r="G439" s="104">
        <f t="shared" si="5"/>
        <v>2.5933086016846403</v>
      </c>
      <c r="H439" s="104">
        <f t="shared" si="5"/>
        <v>2.9018501764971205</v>
      </c>
      <c r="I439" s="56"/>
    </row>
    <row r="440" spans="2:9" s="51" customFormat="1" x14ac:dyDescent="0.3">
      <c r="B440" s="55"/>
      <c r="C440" s="74">
        <v>435</v>
      </c>
      <c r="D440" s="104">
        <f t="shared" si="5"/>
        <v>20.2</v>
      </c>
      <c r="E440" s="104">
        <f t="shared" si="5"/>
        <v>6.8</v>
      </c>
      <c r="F440" s="104">
        <f t="shared" si="5"/>
        <v>5.4</v>
      </c>
      <c r="G440" s="104">
        <f t="shared" si="5"/>
        <v>2.5230547572673974</v>
      </c>
      <c r="H440" s="104">
        <f t="shared" si="5"/>
        <v>2.1734552594877981</v>
      </c>
      <c r="I440" s="56"/>
    </row>
    <row r="441" spans="2:9" s="51" customFormat="1" x14ac:dyDescent="0.3">
      <c r="B441" s="55"/>
      <c r="C441" s="74">
        <v>436</v>
      </c>
      <c r="D441" s="104">
        <f t="shared" si="5"/>
        <v>20</v>
      </c>
      <c r="E441" s="104">
        <f t="shared" si="5"/>
        <v>8</v>
      </c>
      <c r="F441" s="104">
        <f t="shared" si="5"/>
        <v>20.100000000000001</v>
      </c>
      <c r="G441" s="104">
        <f t="shared" si="5"/>
        <v>2.5425989744158883</v>
      </c>
      <c r="H441" s="104">
        <f t="shared" si="5"/>
        <v>4.6054455786262913</v>
      </c>
      <c r="I441" s="56"/>
    </row>
    <row r="442" spans="2:9" s="51" customFormat="1" x14ac:dyDescent="0.3">
      <c r="B442" s="55"/>
      <c r="C442" s="74">
        <v>437</v>
      </c>
      <c r="D442" s="104">
        <f t="shared" si="5"/>
        <v>20.6</v>
      </c>
      <c r="E442" s="104">
        <f t="shared" si="5"/>
        <v>7.5</v>
      </c>
      <c r="F442" s="104">
        <f t="shared" si="5"/>
        <v>8.5</v>
      </c>
      <c r="G442" s="104">
        <f t="shared" si="5"/>
        <v>2.5381663475583256</v>
      </c>
      <c r="H442" s="104">
        <f t="shared" si="5"/>
        <v>2.5096134060582695</v>
      </c>
      <c r="I442" s="56"/>
    </row>
    <row r="443" spans="2:9" s="51" customFormat="1" x14ac:dyDescent="0.3">
      <c r="B443" s="55"/>
      <c r="C443" s="74">
        <v>438</v>
      </c>
      <c r="D443" s="104">
        <f t="shared" si="5"/>
        <v>16.600000000000001</v>
      </c>
      <c r="E443" s="104">
        <f t="shared" si="5"/>
        <v>8</v>
      </c>
      <c r="F443" s="104">
        <f t="shared" si="5"/>
        <v>3.4</v>
      </c>
      <c r="G443" s="104">
        <f t="shared" si="5"/>
        <v>2.4390753234944236</v>
      </c>
      <c r="H443" s="104">
        <f t="shared" si="5"/>
        <v>2.3328614266619714</v>
      </c>
      <c r="I443" s="56"/>
    </row>
    <row r="444" spans="2:9" s="51" customFormat="1" x14ac:dyDescent="0.3">
      <c r="B444" s="55"/>
      <c r="C444" s="74">
        <v>439</v>
      </c>
      <c r="D444" s="104">
        <f t="shared" si="5"/>
        <v>16.399999999999999</v>
      </c>
      <c r="E444" s="104">
        <f t="shared" si="5"/>
        <v>9</v>
      </c>
      <c r="F444" s="104">
        <f t="shared" si="5"/>
        <v>5.6</v>
      </c>
      <c r="G444" s="104">
        <f t="shared" si="5"/>
        <v>2.4528381319133836</v>
      </c>
      <c r="H444" s="104">
        <f t="shared" si="5"/>
        <v>2.3593596997005997</v>
      </c>
      <c r="I444" s="56"/>
    </row>
    <row r="445" spans="2:9" s="51" customFormat="1" x14ac:dyDescent="0.3">
      <c r="B445" s="55"/>
      <c r="C445" s="74">
        <v>440</v>
      </c>
      <c r="D445" s="104">
        <f t="shared" si="5"/>
        <v>17.600000000000001</v>
      </c>
      <c r="E445" s="104">
        <f t="shared" si="5"/>
        <v>9</v>
      </c>
      <c r="F445" s="104">
        <f t="shared" si="5"/>
        <v>18.3</v>
      </c>
      <c r="G445" s="104">
        <f t="shared" si="5"/>
        <v>2.4767633205354249</v>
      </c>
      <c r="H445" s="104">
        <f t="shared" si="5"/>
        <v>4.3023523663830732</v>
      </c>
      <c r="I445" s="56"/>
    </row>
    <row r="446" spans="2:9" s="51" customFormat="1" x14ac:dyDescent="0.3">
      <c r="B446" s="55"/>
      <c r="C446" s="74">
        <v>441</v>
      </c>
      <c r="D446" s="104">
        <f t="shared" si="5"/>
        <v>17.600000000000001</v>
      </c>
      <c r="E446" s="104">
        <f t="shared" si="5"/>
        <v>9.3000000000000007</v>
      </c>
      <c r="F446" s="104">
        <f t="shared" si="5"/>
        <v>0.2</v>
      </c>
      <c r="G446" s="104">
        <f t="shared" si="5"/>
        <v>2.47692460626677</v>
      </c>
      <c r="H446" s="104">
        <f t="shared" si="5"/>
        <v>2.3562536234519964</v>
      </c>
      <c r="I446" s="56"/>
    </row>
    <row r="447" spans="2:9" s="51" customFormat="1" x14ac:dyDescent="0.3">
      <c r="B447" s="55"/>
      <c r="C447" s="74">
        <v>442</v>
      </c>
      <c r="D447" s="104">
        <f t="shared" si="5"/>
        <v>20.2</v>
      </c>
      <c r="E447" s="104">
        <f t="shared" si="5"/>
        <v>9.6999999999999993</v>
      </c>
      <c r="F447" s="104">
        <f t="shared" si="5"/>
        <v>2.2000000000000002</v>
      </c>
      <c r="G447" s="104">
        <f t="shared" si="5"/>
        <v>2.5470232608723538</v>
      </c>
      <c r="H447" s="104">
        <f t="shared" si="5"/>
        <v>2.3163146530564633</v>
      </c>
      <c r="I447" s="56"/>
    </row>
    <row r="448" spans="2:9" s="51" customFormat="1" x14ac:dyDescent="0.3">
      <c r="B448" s="55"/>
      <c r="C448" s="74">
        <v>443</v>
      </c>
      <c r="D448" s="104">
        <f t="shared" si="5"/>
        <v>21.3</v>
      </c>
      <c r="E448" s="104">
        <f t="shared" si="5"/>
        <v>9.8000000000000007</v>
      </c>
      <c r="F448" s="104">
        <f t="shared" si="5"/>
        <v>0.2</v>
      </c>
      <c r="G448" s="104">
        <f t="shared" si="5"/>
        <v>2.5699379540637635</v>
      </c>
      <c r="H448" s="104">
        <f t="shared" si="5"/>
        <v>2.2086844197465547</v>
      </c>
      <c r="I448" s="56"/>
    </row>
    <row r="449" spans="2:9" s="51" customFormat="1" x14ac:dyDescent="0.3">
      <c r="B449" s="55"/>
      <c r="C449" s="74">
        <v>444</v>
      </c>
      <c r="D449" s="104">
        <f t="shared" si="5"/>
        <v>20.6</v>
      </c>
      <c r="E449" s="104">
        <f t="shared" si="5"/>
        <v>8.8000000000000007</v>
      </c>
      <c r="F449" s="104">
        <f t="shared" si="5"/>
        <v>3.6</v>
      </c>
      <c r="G449" s="104">
        <f t="shared" si="5"/>
        <v>2.5174962831649834</v>
      </c>
      <c r="H449" s="104">
        <f t="shared" si="5"/>
        <v>2.2216181054241204</v>
      </c>
      <c r="I449" s="56"/>
    </row>
    <row r="450" spans="2:9" s="51" customFormat="1" x14ac:dyDescent="0.3">
      <c r="B450" s="55"/>
      <c r="C450" s="74">
        <v>445</v>
      </c>
      <c r="D450" s="104">
        <f t="shared" si="5"/>
        <v>17.5</v>
      </c>
      <c r="E450" s="104">
        <f t="shared" si="5"/>
        <v>8.6999999999999993</v>
      </c>
      <c r="F450" s="104">
        <f t="shared" si="5"/>
        <v>0</v>
      </c>
      <c r="G450" s="104">
        <f t="shared" si="5"/>
        <v>2.4265862668500717</v>
      </c>
      <c r="H450" s="104">
        <f t="shared" si="5"/>
        <v>2.1135830543938239</v>
      </c>
      <c r="I450" s="56"/>
    </row>
    <row r="451" spans="2:9" s="51" customFormat="1" x14ac:dyDescent="0.3">
      <c r="B451" s="55"/>
      <c r="C451" s="74">
        <v>446</v>
      </c>
      <c r="D451" s="104">
        <f t="shared" si="5"/>
        <v>21.8</v>
      </c>
      <c r="E451" s="104">
        <f t="shared" si="5"/>
        <v>4.8</v>
      </c>
      <c r="F451" s="104">
        <f t="shared" si="5"/>
        <v>1.7</v>
      </c>
      <c r="G451" s="104">
        <f t="shared" si="5"/>
        <v>2.4284201907793177</v>
      </c>
      <c r="H451" s="104">
        <f t="shared" si="5"/>
        <v>2.0667826046999278</v>
      </c>
      <c r="I451" s="56"/>
    </row>
    <row r="452" spans="2:9" s="51" customFormat="1" x14ac:dyDescent="0.3">
      <c r="B452" s="55"/>
      <c r="C452" s="74">
        <v>447</v>
      </c>
      <c r="D452" s="104">
        <f t="shared" ref="D452:H467" si="6">D87</f>
        <v>17.8</v>
      </c>
      <c r="E452" s="104">
        <f t="shared" si="6"/>
        <v>5.7</v>
      </c>
      <c r="F452" s="104">
        <f t="shared" si="6"/>
        <v>2.2999999999999998</v>
      </c>
      <c r="G452" s="104">
        <f t="shared" si="6"/>
        <v>2.3405472317162257</v>
      </c>
      <c r="H452" s="104">
        <f t="shared" si="6"/>
        <v>2.0440356159383235</v>
      </c>
      <c r="I452" s="56"/>
    </row>
    <row r="453" spans="2:9" s="51" customFormat="1" x14ac:dyDescent="0.3">
      <c r="B453" s="55"/>
      <c r="C453" s="74">
        <v>448</v>
      </c>
      <c r="D453" s="104">
        <f t="shared" si="6"/>
        <v>22.5</v>
      </c>
      <c r="E453" s="104">
        <f t="shared" si="6"/>
        <v>3.7</v>
      </c>
      <c r="F453" s="104">
        <f t="shared" si="6"/>
        <v>0</v>
      </c>
      <c r="G453" s="104">
        <f t="shared" si="6"/>
        <v>2.4008386762381404</v>
      </c>
      <c r="H453" s="104">
        <f t="shared" si="6"/>
        <v>1.9418248897828101</v>
      </c>
      <c r="I453" s="56"/>
    </row>
    <row r="454" spans="2:9" s="51" customFormat="1" x14ac:dyDescent="0.3">
      <c r="B454" s="55"/>
      <c r="C454" s="74">
        <v>449</v>
      </c>
      <c r="D454" s="104">
        <f t="shared" si="6"/>
        <v>22.5</v>
      </c>
      <c r="E454" s="104">
        <f t="shared" si="6"/>
        <v>7.8</v>
      </c>
      <c r="F454" s="104">
        <f t="shared" si="6"/>
        <v>0</v>
      </c>
      <c r="G454" s="104">
        <f t="shared" si="6"/>
        <v>2.4962653893636735</v>
      </c>
      <c r="H454" s="104">
        <f t="shared" si="6"/>
        <v>1.8402693663725844</v>
      </c>
      <c r="I454" s="56"/>
    </row>
    <row r="455" spans="2:9" s="51" customFormat="1" x14ac:dyDescent="0.3">
      <c r="B455" s="55"/>
      <c r="C455" s="74">
        <v>450</v>
      </c>
      <c r="D455" s="104">
        <f t="shared" si="6"/>
        <v>21.7</v>
      </c>
      <c r="E455" s="104">
        <f t="shared" si="6"/>
        <v>6.4</v>
      </c>
      <c r="F455" s="104">
        <f t="shared" si="6"/>
        <v>0</v>
      </c>
      <c r="G455" s="104">
        <f t="shared" si="6"/>
        <v>2.4310605301274126</v>
      </c>
      <c r="H455" s="104">
        <f t="shared" si="6"/>
        <v>1.7436099901210342</v>
      </c>
      <c r="I455" s="56"/>
    </row>
    <row r="456" spans="2:9" s="51" customFormat="1" x14ac:dyDescent="0.3">
      <c r="B456" s="55"/>
      <c r="C456" s="74">
        <v>451</v>
      </c>
      <c r="D456" s="104">
        <f t="shared" si="6"/>
        <v>21.9</v>
      </c>
      <c r="E456" s="104">
        <f t="shared" si="6"/>
        <v>7.4</v>
      </c>
      <c r="F456" s="104">
        <f t="shared" si="6"/>
        <v>0</v>
      </c>
      <c r="G456" s="104">
        <f t="shared" si="6"/>
        <v>2.452062614465794</v>
      </c>
      <c r="H456" s="104">
        <f t="shared" si="6"/>
        <v>1.649395639465888</v>
      </c>
      <c r="I456" s="56"/>
    </row>
    <row r="457" spans="2:9" s="51" customFormat="1" x14ac:dyDescent="0.3">
      <c r="B457" s="55"/>
      <c r="C457" s="74">
        <v>452</v>
      </c>
      <c r="D457" s="104">
        <f t="shared" si="6"/>
        <v>21.4</v>
      </c>
      <c r="E457" s="104">
        <f t="shared" si="6"/>
        <v>5.2</v>
      </c>
      <c r="F457" s="104">
        <f t="shared" si="6"/>
        <v>11.7</v>
      </c>
      <c r="G457" s="104">
        <f t="shared" si="6"/>
        <v>2.3744825320813123</v>
      </c>
      <c r="H457" s="104">
        <f t="shared" si="6"/>
        <v>2.4745970659183545</v>
      </c>
      <c r="I457" s="56"/>
    </row>
    <row r="458" spans="2:9" s="51" customFormat="1" x14ac:dyDescent="0.3">
      <c r="B458" s="55"/>
      <c r="C458" s="74">
        <v>453</v>
      </c>
      <c r="D458" s="104">
        <f t="shared" si="6"/>
        <v>22.2</v>
      </c>
      <c r="E458" s="104">
        <f t="shared" si="6"/>
        <v>6</v>
      </c>
      <c r="F458" s="104">
        <f t="shared" si="6"/>
        <v>0</v>
      </c>
      <c r="G458" s="104">
        <f t="shared" si="6"/>
        <v>2.4051261654005742</v>
      </c>
      <c r="H458" s="104">
        <f t="shared" si="6"/>
        <v>1.84026242571557</v>
      </c>
      <c r="I458" s="56"/>
    </row>
    <row r="459" spans="2:9" s="51" customFormat="1" x14ac:dyDescent="0.3">
      <c r="B459" s="55"/>
      <c r="C459" s="74">
        <v>454</v>
      </c>
      <c r="D459" s="104">
        <f t="shared" si="6"/>
        <v>20.3</v>
      </c>
      <c r="E459" s="104">
        <f t="shared" si="6"/>
        <v>5.5</v>
      </c>
      <c r="F459" s="104">
        <f t="shared" si="6"/>
        <v>1.7</v>
      </c>
      <c r="G459" s="104">
        <f t="shared" si="6"/>
        <v>2.3353839035633843</v>
      </c>
      <c r="H459" s="104">
        <f t="shared" si="6"/>
        <v>1.8029017356293684</v>
      </c>
      <c r="I459" s="56"/>
    </row>
    <row r="460" spans="2:9" s="51" customFormat="1" x14ac:dyDescent="0.3">
      <c r="B460" s="55"/>
      <c r="C460" s="74">
        <v>455</v>
      </c>
      <c r="D460" s="104">
        <f t="shared" si="6"/>
        <v>22</v>
      </c>
      <c r="E460" s="104">
        <f t="shared" si="6"/>
        <v>7</v>
      </c>
      <c r="F460" s="104">
        <f t="shared" si="6"/>
        <v>0</v>
      </c>
      <c r="G460" s="104">
        <f t="shared" si="6"/>
        <v>2.405406802677525</v>
      </c>
      <c r="H460" s="104">
        <f t="shared" si="6"/>
        <v>1.7067722329624782</v>
      </c>
      <c r="I460" s="56"/>
    </row>
    <row r="461" spans="2:9" s="51" customFormat="1" x14ac:dyDescent="0.3">
      <c r="B461" s="55"/>
      <c r="C461" s="74">
        <v>456</v>
      </c>
      <c r="D461" s="104">
        <f t="shared" si="6"/>
        <v>22.3</v>
      </c>
      <c r="E461" s="104">
        <f t="shared" si="6"/>
        <v>6.7</v>
      </c>
      <c r="F461" s="104">
        <f t="shared" si="6"/>
        <v>0</v>
      </c>
      <c r="G461" s="104">
        <f t="shared" si="6"/>
        <v>2.3953054598725756</v>
      </c>
      <c r="H461" s="104">
        <f t="shared" si="6"/>
        <v>1.6139090188549681</v>
      </c>
      <c r="I461" s="56"/>
    </row>
    <row r="462" spans="2:9" s="51" customFormat="1" x14ac:dyDescent="0.3">
      <c r="B462" s="55"/>
      <c r="C462" s="74">
        <v>457</v>
      </c>
      <c r="D462" s="104">
        <f t="shared" si="6"/>
        <v>22.4</v>
      </c>
      <c r="E462" s="104">
        <f t="shared" si="6"/>
        <v>7.8</v>
      </c>
      <c r="F462" s="104">
        <f t="shared" si="6"/>
        <v>0</v>
      </c>
      <c r="G462" s="104">
        <f t="shared" si="6"/>
        <v>2.4148273106494256</v>
      </c>
      <c r="H462" s="104">
        <f t="shared" si="6"/>
        <v>1.5234173601148857</v>
      </c>
      <c r="I462" s="56"/>
    </row>
    <row r="463" spans="2:9" s="51" customFormat="1" x14ac:dyDescent="0.3">
      <c r="B463" s="55"/>
      <c r="C463" s="74">
        <v>458</v>
      </c>
      <c r="D463" s="104">
        <f t="shared" si="6"/>
        <v>22</v>
      </c>
      <c r="E463" s="104">
        <f t="shared" si="6"/>
        <v>6.8</v>
      </c>
      <c r="F463" s="104">
        <f t="shared" si="6"/>
        <v>0.5</v>
      </c>
      <c r="G463" s="104">
        <f t="shared" si="6"/>
        <v>2.3697945590228144</v>
      </c>
      <c r="H463" s="104">
        <f t="shared" si="6"/>
        <v>1.4539643504233009</v>
      </c>
      <c r="I463" s="56"/>
    </row>
    <row r="464" spans="2:9" s="51" customFormat="1" x14ac:dyDescent="0.3">
      <c r="B464" s="55"/>
      <c r="C464" s="74">
        <v>459</v>
      </c>
      <c r="D464" s="104">
        <f t="shared" si="6"/>
        <v>20.5</v>
      </c>
      <c r="E464" s="104">
        <f t="shared" si="6"/>
        <v>7</v>
      </c>
      <c r="F464" s="104">
        <f t="shared" si="6"/>
        <v>0</v>
      </c>
      <c r="G464" s="104">
        <f t="shared" si="6"/>
        <v>2.3274185259367366</v>
      </c>
      <c r="H464" s="104">
        <f t="shared" si="6"/>
        <v>1.3707006453922901</v>
      </c>
      <c r="I464" s="56"/>
    </row>
    <row r="465" spans="2:9" s="51" customFormat="1" x14ac:dyDescent="0.3">
      <c r="B465" s="55"/>
      <c r="C465" s="74">
        <v>460</v>
      </c>
      <c r="D465" s="104">
        <f t="shared" si="6"/>
        <v>22.6</v>
      </c>
      <c r="E465" s="104">
        <f t="shared" si="6"/>
        <v>5</v>
      </c>
      <c r="F465" s="104">
        <f t="shared" si="6"/>
        <v>0</v>
      </c>
      <c r="G465" s="104">
        <f t="shared" si="6"/>
        <v>2.3194261938451941</v>
      </c>
      <c r="H465" s="104">
        <f t="shared" si="6"/>
        <v>1.2902200528905174</v>
      </c>
      <c r="I465" s="56"/>
    </row>
    <row r="466" spans="2:9" s="51" customFormat="1" x14ac:dyDescent="0.3">
      <c r="B466" s="55"/>
      <c r="C466" s="74">
        <v>461</v>
      </c>
      <c r="D466" s="104">
        <f t="shared" si="6"/>
        <v>16.8</v>
      </c>
      <c r="E466" s="104">
        <f t="shared" si="6"/>
        <v>6.5</v>
      </c>
      <c r="F466" s="104">
        <f t="shared" si="6"/>
        <v>0</v>
      </c>
      <c r="G466" s="104">
        <f t="shared" si="6"/>
        <v>2.2043833501463923</v>
      </c>
      <c r="H466" s="104">
        <f t="shared" si="6"/>
        <v>1.2152595052007524</v>
      </c>
      <c r="I466" s="56"/>
    </row>
    <row r="467" spans="2:9" s="51" customFormat="1" x14ac:dyDescent="0.3">
      <c r="B467" s="55"/>
      <c r="C467" s="74">
        <v>462</v>
      </c>
      <c r="D467" s="104">
        <f t="shared" si="6"/>
        <v>22.2</v>
      </c>
      <c r="E467" s="104">
        <f t="shared" si="6"/>
        <v>2.1</v>
      </c>
      <c r="F467" s="104">
        <f t="shared" si="6"/>
        <v>0.2</v>
      </c>
      <c r="G467" s="104">
        <f t="shared" si="6"/>
        <v>2.2183200611105462</v>
      </c>
      <c r="H467" s="104">
        <f t="shared" si="6"/>
        <v>1.1490388729876222</v>
      </c>
      <c r="I467" s="56"/>
    </row>
    <row r="468" spans="2:9" s="51" customFormat="1" x14ac:dyDescent="0.3">
      <c r="B468" s="55"/>
      <c r="C468" s="74">
        <v>463</v>
      </c>
      <c r="D468" s="104">
        <f t="shared" ref="D468:H483" si="7">D103</f>
        <v>19.3</v>
      </c>
      <c r="E468" s="104">
        <f t="shared" si="7"/>
        <v>5.4</v>
      </c>
      <c r="F468" s="104">
        <f t="shared" si="7"/>
        <v>0</v>
      </c>
      <c r="G468" s="104">
        <f t="shared" si="7"/>
        <v>2.2175284619880227</v>
      </c>
      <c r="H468" s="104">
        <f t="shared" si="7"/>
        <v>1.0807753160336795</v>
      </c>
      <c r="I468" s="56"/>
    </row>
    <row r="469" spans="2:9" s="51" customFormat="1" x14ac:dyDescent="0.3">
      <c r="B469" s="55"/>
      <c r="C469" s="74">
        <v>464</v>
      </c>
      <c r="D469" s="104">
        <f t="shared" si="7"/>
        <v>19.2</v>
      </c>
      <c r="E469" s="104">
        <f t="shared" si="7"/>
        <v>3.8</v>
      </c>
      <c r="F469" s="104">
        <f t="shared" si="7"/>
        <v>0</v>
      </c>
      <c r="G469" s="104">
        <f t="shared" si="7"/>
        <v>2.1662449132483781</v>
      </c>
      <c r="H469" s="104">
        <f t="shared" si="7"/>
        <v>1.0606774656290725</v>
      </c>
      <c r="I469" s="56"/>
    </row>
    <row r="470" spans="2:9" s="51" customFormat="1" x14ac:dyDescent="0.3">
      <c r="B470" s="55"/>
      <c r="C470" s="74">
        <v>465</v>
      </c>
      <c r="D470" s="104">
        <f t="shared" si="7"/>
        <v>18.3</v>
      </c>
      <c r="E470" s="104">
        <f t="shared" si="7"/>
        <v>7.8</v>
      </c>
      <c r="F470" s="104">
        <f t="shared" si="7"/>
        <v>0</v>
      </c>
      <c r="G470" s="104">
        <f t="shared" si="7"/>
        <v>2.2297952349281553</v>
      </c>
      <c r="H470" s="104">
        <f t="shared" si="7"/>
        <v>1.0486584730463187</v>
      </c>
      <c r="I470" s="56"/>
    </row>
    <row r="471" spans="2:9" s="51" customFormat="1" x14ac:dyDescent="0.3">
      <c r="B471" s="55"/>
      <c r="C471" s="74">
        <v>466</v>
      </c>
      <c r="D471" s="104">
        <f t="shared" si="7"/>
        <v>22.6</v>
      </c>
      <c r="E471" s="104">
        <f t="shared" si="7"/>
        <v>4.5</v>
      </c>
      <c r="F471" s="104">
        <f t="shared" si="7"/>
        <v>0</v>
      </c>
      <c r="G471" s="104">
        <f t="shared" si="7"/>
        <v>2.2427684718173366</v>
      </c>
      <c r="H471" s="104">
        <f t="shared" si="7"/>
        <v>1.0380656222792037</v>
      </c>
      <c r="I471" s="56"/>
    </row>
    <row r="472" spans="2:9" s="51" customFormat="1" x14ac:dyDescent="0.3">
      <c r="B472" s="55"/>
      <c r="C472" s="74">
        <v>467</v>
      </c>
      <c r="D472" s="104">
        <f t="shared" si="7"/>
        <v>23</v>
      </c>
      <c r="E472" s="104">
        <f t="shared" si="7"/>
        <v>4</v>
      </c>
      <c r="F472" s="104">
        <f t="shared" si="7"/>
        <v>3.5</v>
      </c>
      <c r="G472" s="104">
        <f t="shared" si="7"/>
        <v>2.2293636518673976</v>
      </c>
      <c r="H472" s="104">
        <f t="shared" si="7"/>
        <v>1.0887431899739624</v>
      </c>
      <c r="I472" s="56"/>
    </row>
    <row r="473" spans="2:9" s="51" customFormat="1" x14ac:dyDescent="0.3">
      <c r="B473" s="55"/>
      <c r="C473" s="74">
        <v>468</v>
      </c>
      <c r="D473" s="104">
        <f t="shared" si="7"/>
        <v>17.5</v>
      </c>
      <c r="E473" s="104">
        <f t="shared" si="7"/>
        <v>3.8</v>
      </c>
      <c r="F473" s="104">
        <f t="shared" si="7"/>
        <v>1.8</v>
      </c>
      <c r="G473" s="104">
        <f t="shared" si="7"/>
        <v>2.0840213112055639</v>
      </c>
      <c r="H473" s="104">
        <f t="shared" si="7"/>
        <v>1.0833773615611493</v>
      </c>
      <c r="I473" s="56"/>
    </row>
    <row r="474" spans="2:9" s="51" customFormat="1" x14ac:dyDescent="0.3">
      <c r="B474" s="55"/>
      <c r="C474" s="74">
        <v>469</v>
      </c>
      <c r="D474" s="104">
        <f t="shared" si="7"/>
        <v>22.3</v>
      </c>
      <c r="E474" s="104">
        <f t="shared" si="7"/>
        <v>4.5</v>
      </c>
      <c r="F474" s="104">
        <f t="shared" si="7"/>
        <v>0</v>
      </c>
      <c r="G474" s="104">
        <f t="shared" si="7"/>
        <v>2.2024172947885612</v>
      </c>
      <c r="H474" s="104">
        <f t="shared" si="7"/>
        <v>1.0185363626944253</v>
      </c>
      <c r="I474" s="56"/>
    </row>
    <row r="475" spans="2:9" s="51" customFormat="1" x14ac:dyDescent="0.3">
      <c r="B475" s="55"/>
      <c r="C475" s="74">
        <v>470</v>
      </c>
      <c r="D475" s="104">
        <f t="shared" si="7"/>
        <v>21.3</v>
      </c>
      <c r="E475" s="104">
        <f t="shared" si="7"/>
        <v>1.3</v>
      </c>
      <c r="F475" s="104">
        <f t="shared" si="7"/>
        <v>0</v>
      </c>
      <c r="G475" s="104">
        <f t="shared" si="7"/>
        <v>2.0931395897409737</v>
      </c>
      <c r="H475" s="104">
        <f t="shared" si="7"/>
        <v>0.99951233700667741</v>
      </c>
      <c r="I475" s="56"/>
    </row>
    <row r="476" spans="2:9" s="51" customFormat="1" x14ac:dyDescent="0.3">
      <c r="B476" s="55"/>
      <c r="C476" s="74">
        <v>471</v>
      </c>
      <c r="D476" s="104">
        <f t="shared" si="7"/>
        <v>22.2</v>
      </c>
      <c r="E476" s="104">
        <f t="shared" si="7"/>
        <v>2.7</v>
      </c>
      <c r="F476" s="104">
        <f t="shared" si="7"/>
        <v>0</v>
      </c>
      <c r="G476" s="104">
        <f t="shared" si="7"/>
        <v>2.1357490597841311</v>
      </c>
      <c r="H476" s="104">
        <f t="shared" si="7"/>
        <v>0.98817244421426786</v>
      </c>
      <c r="I476" s="56"/>
    </row>
    <row r="477" spans="2:9" s="51" customFormat="1" x14ac:dyDescent="0.3">
      <c r="B477" s="55"/>
      <c r="C477" s="74">
        <v>472</v>
      </c>
      <c r="D477" s="104">
        <f t="shared" si="7"/>
        <v>21.7</v>
      </c>
      <c r="E477" s="104">
        <f t="shared" si="7"/>
        <v>2.4</v>
      </c>
      <c r="F477" s="104">
        <f t="shared" si="7"/>
        <v>0</v>
      </c>
      <c r="G477" s="104">
        <f t="shared" si="7"/>
        <v>2.1061620604647593</v>
      </c>
      <c r="H477" s="104">
        <f t="shared" si="7"/>
        <v>0.97818825841460821</v>
      </c>
      <c r="I477" s="56"/>
    </row>
    <row r="478" spans="2:9" s="51" customFormat="1" x14ac:dyDescent="0.3">
      <c r="B478" s="55"/>
      <c r="C478" s="74">
        <v>473</v>
      </c>
      <c r="D478" s="104">
        <f t="shared" si="7"/>
        <v>22</v>
      </c>
      <c r="E478" s="104">
        <f t="shared" si="7"/>
        <v>4</v>
      </c>
      <c r="F478" s="104">
        <f t="shared" si="7"/>
        <v>0.7</v>
      </c>
      <c r="G478" s="104">
        <f t="shared" si="7"/>
        <v>2.1389155265709774</v>
      </c>
      <c r="H478" s="104">
        <f t="shared" si="7"/>
        <v>0.97327778332761328</v>
      </c>
      <c r="I478" s="56"/>
    </row>
    <row r="479" spans="2:9" s="51" customFormat="1" x14ac:dyDescent="0.3">
      <c r="B479" s="55"/>
      <c r="C479" s="74">
        <v>474</v>
      </c>
      <c r="D479" s="104">
        <f t="shared" si="7"/>
        <v>22.2</v>
      </c>
      <c r="E479" s="104">
        <f t="shared" si="7"/>
        <v>5</v>
      </c>
      <c r="F479" s="104">
        <f t="shared" si="7"/>
        <v>0.5</v>
      </c>
      <c r="G479" s="104">
        <f t="shared" si="7"/>
        <v>2.1552516747337083</v>
      </c>
      <c r="H479" s="104">
        <f t="shared" si="7"/>
        <v>0.96315680945707449</v>
      </c>
      <c r="I479" s="56"/>
    </row>
    <row r="480" spans="2:9" s="51" customFormat="1" x14ac:dyDescent="0.3">
      <c r="B480" s="55"/>
      <c r="C480" s="74">
        <v>475</v>
      </c>
      <c r="D480" s="104">
        <f t="shared" si="7"/>
        <v>21.5</v>
      </c>
      <c r="E480" s="104">
        <f t="shared" si="7"/>
        <v>7.5</v>
      </c>
      <c r="F480" s="104">
        <f t="shared" si="7"/>
        <v>0</v>
      </c>
      <c r="G480" s="104">
        <f t="shared" si="7"/>
        <v>2.1851818817936088</v>
      </c>
      <c r="H480" s="104">
        <f t="shared" si="7"/>
        <v>0.95020567447289872</v>
      </c>
      <c r="I480" s="56"/>
    </row>
    <row r="481" spans="2:9" s="51" customFormat="1" x14ac:dyDescent="0.3">
      <c r="B481" s="55"/>
      <c r="C481" s="74">
        <v>476</v>
      </c>
      <c r="D481" s="104">
        <f t="shared" si="7"/>
        <v>21.9</v>
      </c>
      <c r="E481" s="104">
        <f t="shared" si="7"/>
        <v>3</v>
      </c>
      <c r="F481" s="104">
        <f t="shared" si="7"/>
        <v>0</v>
      </c>
      <c r="G481" s="104">
        <f t="shared" si="7"/>
        <v>2.0800368704488479</v>
      </c>
      <c r="H481" s="104">
        <f t="shared" si="7"/>
        <v>0.94026877902682371</v>
      </c>
      <c r="I481" s="56"/>
    </row>
    <row r="482" spans="2:9" s="51" customFormat="1" x14ac:dyDescent="0.3">
      <c r="B482" s="55"/>
      <c r="C482" s="74">
        <v>477</v>
      </c>
      <c r="D482" s="104">
        <f t="shared" si="7"/>
        <v>21</v>
      </c>
      <c r="E482" s="104">
        <f t="shared" si="7"/>
        <v>2.6</v>
      </c>
      <c r="F482" s="104">
        <f t="shared" si="7"/>
        <v>0.6</v>
      </c>
      <c r="G482" s="104">
        <f t="shared" si="7"/>
        <v>2.0394763536353602</v>
      </c>
      <c r="H482" s="104">
        <f t="shared" si="7"/>
        <v>0.93499643131339782</v>
      </c>
      <c r="I482" s="56"/>
    </row>
    <row r="483" spans="2:9" s="51" customFormat="1" x14ac:dyDescent="0.3">
      <c r="B483" s="55"/>
      <c r="C483" s="74">
        <v>478</v>
      </c>
      <c r="D483" s="104">
        <f t="shared" si="7"/>
        <v>19.5</v>
      </c>
      <c r="E483" s="104">
        <f t="shared" si="7"/>
        <v>2.2000000000000002</v>
      </c>
      <c r="F483" s="104">
        <f t="shared" si="7"/>
        <v>0</v>
      </c>
      <c r="G483" s="104">
        <f t="shared" si="7"/>
        <v>1.9858221586478058</v>
      </c>
      <c r="H483" s="104">
        <f t="shared" si="7"/>
        <v>0.92239879973718275</v>
      </c>
      <c r="I483" s="56"/>
    </row>
    <row r="484" spans="2:9" s="51" customFormat="1" x14ac:dyDescent="0.3">
      <c r="B484" s="55"/>
      <c r="C484" s="74">
        <v>479</v>
      </c>
      <c r="D484" s="104">
        <f t="shared" ref="D484:H499" si="8">D119</f>
        <v>17.8</v>
      </c>
      <c r="E484" s="104">
        <f t="shared" si="8"/>
        <v>6</v>
      </c>
      <c r="F484" s="104">
        <f t="shared" si="8"/>
        <v>0</v>
      </c>
      <c r="G484" s="104">
        <f t="shared" si="8"/>
        <v>2.0218154858029167</v>
      </c>
      <c r="H484" s="104">
        <f t="shared" si="8"/>
        <v>0.91274850860403167</v>
      </c>
      <c r="I484" s="56"/>
    </row>
    <row r="485" spans="2:9" s="51" customFormat="1" x14ac:dyDescent="0.3">
      <c r="B485" s="55"/>
      <c r="C485" s="74">
        <v>480</v>
      </c>
      <c r="D485" s="104">
        <f t="shared" si="8"/>
        <v>18.600000000000001</v>
      </c>
      <c r="E485" s="104">
        <f t="shared" si="8"/>
        <v>4.5999999999999996</v>
      </c>
      <c r="F485" s="104">
        <f t="shared" si="8"/>
        <v>0</v>
      </c>
      <c r="G485" s="104">
        <f t="shared" si="8"/>
        <v>1.997402986694305</v>
      </c>
      <c r="H485" s="104">
        <f t="shared" si="8"/>
        <v>0.90366177768538103</v>
      </c>
      <c r="I485" s="56"/>
    </row>
    <row r="486" spans="2:9" s="51" customFormat="1" x14ac:dyDescent="0.3">
      <c r="B486" s="55"/>
      <c r="C486" s="74">
        <v>481</v>
      </c>
      <c r="D486" s="104">
        <f t="shared" si="8"/>
        <v>19.8</v>
      </c>
      <c r="E486" s="104">
        <f t="shared" si="8"/>
        <v>4</v>
      </c>
      <c r="F486" s="104">
        <f t="shared" si="8"/>
        <v>12.5</v>
      </c>
      <c r="G486" s="104">
        <f t="shared" si="8"/>
        <v>1.9996771163828297</v>
      </c>
      <c r="H486" s="104">
        <f t="shared" si="8"/>
        <v>1.9000128438682864</v>
      </c>
      <c r="I486" s="56"/>
    </row>
    <row r="487" spans="2:9" s="51" customFormat="1" x14ac:dyDescent="0.3">
      <c r="B487" s="55"/>
      <c r="C487" s="74">
        <v>482</v>
      </c>
      <c r="D487" s="104">
        <f t="shared" si="8"/>
        <v>21.7</v>
      </c>
      <c r="E487" s="104">
        <f t="shared" si="8"/>
        <v>6.5</v>
      </c>
      <c r="F487" s="104">
        <f t="shared" si="8"/>
        <v>0</v>
      </c>
      <c r="G487" s="104">
        <f t="shared" si="8"/>
        <v>2.0860128007519663</v>
      </c>
      <c r="H487" s="104">
        <f t="shared" si="8"/>
        <v>1.1708370253172318</v>
      </c>
      <c r="I487" s="56"/>
    </row>
    <row r="488" spans="2:9" s="51" customFormat="1" x14ac:dyDescent="0.3">
      <c r="B488" s="55"/>
      <c r="C488" s="74">
        <v>483</v>
      </c>
      <c r="D488" s="104">
        <f t="shared" si="8"/>
        <v>20.8</v>
      </c>
      <c r="E488" s="104">
        <f t="shared" si="8"/>
        <v>3.6</v>
      </c>
      <c r="F488" s="104">
        <f t="shared" si="8"/>
        <v>0</v>
      </c>
      <c r="G488" s="104">
        <f t="shared" si="8"/>
        <v>1.9907834108376603</v>
      </c>
      <c r="H488" s="104">
        <f t="shared" si="8"/>
        <v>1.100456065246725</v>
      </c>
      <c r="I488" s="56"/>
    </row>
    <row r="489" spans="2:9" s="51" customFormat="1" x14ac:dyDescent="0.3">
      <c r="B489" s="55"/>
      <c r="C489" s="74">
        <v>484</v>
      </c>
      <c r="D489" s="104">
        <f t="shared" si="8"/>
        <v>21.7</v>
      </c>
      <c r="E489" s="104">
        <f t="shared" si="8"/>
        <v>6</v>
      </c>
      <c r="F489" s="104">
        <f t="shared" si="8"/>
        <v>0</v>
      </c>
      <c r="G489" s="104">
        <f t="shared" si="8"/>
        <v>2.0520854474692602</v>
      </c>
      <c r="H489" s="104">
        <f t="shared" si="8"/>
        <v>1.0306468915308535</v>
      </c>
      <c r="I489" s="56"/>
    </row>
    <row r="490" spans="2:9" s="51" customFormat="1" x14ac:dyDescent="0.3">
      <c r="B490" s="55"/>
      <c r="C490" s="74">
        <v>485</v>
      </c>
      <c r="D490" s="104">
        <f t="shared" si="8"/>
        <v>21</v>
      </c>
      <c r="E490" s="104">
        <f t="shared" si="8"/>
        <v>4.2</v>
      </c>
      <c r="F490" s="104">
        <f t="shared" si="8"/>
        <v>0</v>
      </c>
      <c r="G490" s="104">
        <f t="shared" si="8"/>
        <v>1.9861464624519019</v>
      </c>
      <c r="H490" s="104">
        <f t="shared" si="8"/>
        <v>0.96475238973979693</v>
      </c>
      <c r="I490" s="56"/>
    </row>
    <row r="491" spans="2:9" s="51" customFormat="1" x14ac:dyDescent="0.3">
      <c r="B491" s="55"/>
      <c r="C491" s="74">
        <v>486</v>
      </c>
      <c r="D491" s="104">
        <f t="shared" si="8"/>
        <v>22</v>
      </c>
      <c r="E491" s="104">
        <f t="shared" si="8"/>
        <v>3.1</v>
      </c>
      <c r="F491" s="104">
        <f t="shared" si="8"/>
        <v>0</v>
      </c>
      <c r="G491" s="104">
        <f t="shared" si="8"/>
        <v>1.9729504864321741</v>
      </c>
      <c r="H491" s="104">
        <f t="shared" si="8"/>
        <v>0.901247931503947</v>
      </c>
      <c r="I491" s="56"/>
    </row>
    <row r="492" spans="2:9" s="51" customFormat="1" x14ac:dyDescent="0.3">
      <c r="B492" s="55"/>
      <c r="C492" s="74">
        <v>487</v>
      </c>
      <c r="D492" s="104">
        <f t="shared" si="8"/>
        <v>22.8</v>
      </c>
      <c r="E492" s="104">
        <f t="shared" si="8"/>
        <v>3.5</v>
      </c>
      <c r="F492" s="104">
        <f t="shared" si="8"/>
        <v>0</v>
      </c>
      <c r="G492" s="104">
        <f t="shared" si="8"/>
        <v>1.9878925183576319</v>
      </c>
      <c r="H492" s="104">
        <f t="shared" si="8"/>
        <v>0.85138058655227067</v>
      </c>
      <c r="I492" s="56"/>
    </row>
    <row r="493" spans="2:9" s="51" customFormat="1" x14ac:dyDescent="0.3">
      <c r="B493" s="55"/>
      <c r="C493" s="74">
        <v>488</v>
      </c>
      <c r="D493" s="104">
        <f t="shared" si="8"/>
        <v>23.4</v>
      </c>
      <c r="E493" s="104">
        <f t="shared" si="8"/>
        <v>3.1</v>
      </c>
      <c r="F493" s="104">
        <f t="shared" si="8"/>
        <v>0</v>
      </c>
      <c r="G493" s="104">
        <f t="shared" si="8"/>
        <v>1.9811762494677525</v>
      </c>
      <c r="H493" s="104">
        <f t="shared" si="8"/>
        <v>0.83619047623077258</v>
      </c>
      <c r="I493" s="56"/>
    </row>
    <row r="494" spans="2:9" s="51" customFormat="1" x14ac:dyDescent="0.3">
      <c r="B494" s="55"/>
      <c r="C494" s="74">
        <v>489</v>
      </c>
      <c r="D494" s="104">
        <f t="shared" si="8"/>
        <v>18.2</v>
      </c>
      <c r="E494" s="104">
        <f t="shared" si="8"/>
        <v>5.6</v>
      </c>
      <c r="F494" s="104">
        <f t="shared" si="8"/>
        <v>0</v>
      </c>
      <c r="G494" s="104">
        <f t="shared" si="8"/>
        <v>1.9125665905370717</v>
      </c>
      <c r="H494" s="104">
        <f t="shared" si="8"/>
        <v>0.82682271707983279</v>
      </c>
      <c r="I494" s="56"/>
    </row>
    <row r="495" spans="2:9" s="51" customFormat="1" x14ac:dyDescent="0.3">
      <c r="B495" s="55"/>
      <c r="C495" s="74">
        <v>490</v>
      </c>
      <c r="D495" s="104">
        <f t="shared" si="8"/>
        <v>19.600000000000001</v>
      </c>
      <c r="E495" s="104">
        <f t="shared" si="8"/>
        <v>5.3</v>
      </c>
      <c r="F495" s="104">
        <f t="shared" si="8"/>
        <v>0</v>
      </c>
      <c r="G495" s="104">
        <f t="shared" si="8"/>
        <v>1.92527183857319</v>
      </c>
      <c r="H495" s="104">
        <f t="shared" si="8"/>
        <v>0.81848856428509997</v>
      </c>
      <c r="I495" s="56"/>
    </row>
    <row r="496" spans="2:9" s="51" customFormat="1" x14ac:dyDescent="0.3">
      <c r="B496" s="55"/>
      <c r="C496" s="74">
        <v>491</v>
      </c>
      <c r="D496" s="104">
        <f t="shared" si="8"/>
        <v>20.5</v>
      </c>
      <c r="E496" s="104">
        <f t="shared" si="8"/>
        <v>1.8</v>
      </c>
      <c r="F496" s="104">
        <f t="shared" si="8"/>
        <v>0</v>
      </c>
      <c r="G496" s="104">
        <f t="shared" si="8"/>
        <v>1.8598941384344765</v>
      </c>
      <c r="H496" s="104">
        <f t="shared" si="8"/>
        <v>0.81039272634569748</v>
      </c>
      <c r="I496" s="56"/>
    </row>
    <row r="497" spans="2:9" s="51" customFormat="1" x14ac:dyDescent="0.3">
      <c r="B497" s="55"/>
      <c r="C497" s="74">
        <v>492</v>
      </c>
      <c r="D497" s="104">
        <f t="shared" si="8"/>
        <v>20.8</v>
      </c>
      <c r="E497" s="104">
        <f t="shared" si="8"/>
        <v>4</v>
      </c>
      <c r="F497" s="104">
        <f t="shared" si="8"/>
        <v>0</v>
      </c>
      <c r="G497" s="104">
        <f t="shared" si="8"/>
        <v>1.9019812522429018</v>
      </c>
      <c r="H497" s="104">
        <f t="shared" si="8"/>
        <v>0.8024025772934188</v>
      </c>
      <c r="I497" s="56"/>
    </row>
    <row r="498" spans="2:9" s="51" customFormat="1" x14ac:dyDescent="0.3">
      <c r="B498" s="55"/>
      <c r="C498" s="74">
        <v>493</v>
      </c>
      <c r="D498" s="104">
        <f t="shared" si="8"/>
        <v>18.7</v>
      </c>
      <c r="E498" s="104">
        <f t="shared" si="8"/>
        <v>3.6</v>
      </c>
      <c r="F498" s="104">
        <f t="shared" si="8"/>
        <v>0</v>
      </c>
      <c r="G498" s="104">
        <f t="shared" si="8"/>
        <v>1.839431644447185</v>
      </c>
      <c r="H498" s="104">
        <f t="shared" si="8"/>
        <v>0.79449545793141441</v>
      </c>
      <c r="I498" s="56"/>
    </row>
    <row r="499" spans="2:9" s="51" customFormat="1" x14ac:dyDescent="0.3">
      <c r="B499" s="55"/>
      <c r="C499" s="74">
        <v>494</v>
      </c>
      <c r="D499" s="104">
        <f t="shared" si="8"/>
        <v>21.7</v>
      </c>
      <c r="E499" s="104">
        <f t="shared" si="8"/>
        <v>1.8</v>
      </c>
      <c r="F499" s="104">
        <f t="shared" si="8"/>
        <v>0.2</v>
      </c>
      <c r="G499" s="104">
        <f t="shared" si="8"/>
        <v>1.8541992989965204</v>
      </c>
      <c r="H499" s="104">
        <f t="shared" si="8"/>
        <v>0.78802950980983999</v>
      </c>
      <c r="I499" s="56"/>
    </row>
    <row r="500" spans="2:9" s="51" customFormat="1" x14ac:dyDescent="0.3">
      <c r="B500" s="55"/>
      <c r="C500" s="74">
        <v>495</v>
      </c>
      <c r="D500" s="104">
        <f t="shared" ref="D500:H515" si="9">D135</f>
        <v>21.7</v>
      </c>
      <c r="E500" s="104">
        <f t="shared" si="9"/>
        <v>2.8</v>
      </c>
      <c r="F500" s="104">
        <f t="shared" si="9"/>
        <v>0</v>
      </c>
      <c r="G500" s="104">
        <f t="shared" si="9"/>
        <v>1.8647807336077058</v>
      </c>
      <c r="H500" s="104">
        <f t="shared" si="9"/>
        <v>0.77914181847214359</v>
      </c>
      <c r="I500" s="56"/>
    </row>
    <row r="501" spans="2:9" s="51" customFormat="1" x14ac:dyDescent="0.3">
      <c r="B501" s="55"/>
      <c r="C501" s="74">
        <v>496</v>
      </c>
      <c r="D501" s="104">
        <f t="shared" si="9"/>
        <v>21.7</v>
      </c>
      <c r="E501" s="104">
        <f t="shared" si="9"/>
        <v>2.6</v>
      </c>
      <c r="F501" s="104">
        <f t="shared" si="9"/>
        <v>0</v>
      </c>
      <c r="G501" s="104">
        <f t="shared" si="9"/>
        <v>1.8505932238324674</v>
      </c>
      <c r="H501" s="104">
        <f t="shared" si="9"/>
        <v>0.77127839394867781</v>
      </c>
      <c r="I501" s="56"/>
    </row>
    <row r="502" spans="2:9" s="51" customFormat="1" x14ac:dyDescent="0.3">
      <c r="B502" s="55"/>
      <c r="C502" s="74">
        <v>497</v>
      </c>
      <c r="D502" s="104">
        <f t="shared" si="9"/>
        <v>21.8</v>
      </c>
      <c r="E502" s="104">
        <f t="shared" si="9"/>
        <v>0.5</v>
      </c>
      <c r="F502" s="104">
        <f t="shared" si="9"/>
        <v>0</v>
      </c>
      <c r="G502" s="104">
        <f t="shared" si="9"/>
        <v>1.7998090257470976</v>
      </c>
      <c r="H502" s="104">
        <f t="shared" si="9"/>
        <v>0.76364788122921512</v>
      </c>
      <c r="I502" s="56"/>
    </row>
    <row r="503" spans="2:9" s="51" customFormat="1" x14ac:dyDescent="0.3">
      <c r="B503" s="55"/>
      <c r="C503" s="74">
        <v>498</v>
      </c>
      <c r="D503" s="104">
        <f t="shared" si="9"/>
        <v>20.8</v>
      </c>
      <c r="E503" s="104">
        <f t="shared" si="9"/>
        <v>0.2</v>
      </c>
      <c r="F503" s="104">
        <f t="shared" si="9"/>
        <v>0</v>
      </c>
      <c r="G503" s="104">
        <f t="shared" si="9"/>
        <v>1.7639072977685675</v>
      </c>
      <c r="H503" s="104">
        <f t="shared" si="9"/>
        <v>0.75611834551966217</v>
      </c>
      <c r="I503" s="56"/>
    </row>
    <row r="504" spans="2:9" s="51" customFormat="1" x14ac:dyDescent="0.3">
      <c r="B504" s="55"/>
      <c r="C504" s="74">
        <v>499</v>
      </c>
      <c r="D504" s="104">
        <f t="shared" si="9"/>
        <v>22</v>
      </c>
      <c r="E504" s="104">
        <f t="shared" si="9"/>
        <v>-1</v>
      </c>
      <c r="F504" s="104">
        <f t="shared" si="9"/>
        <v>0</v>
      </c>
      <c r="G504" s="104">
        <f t="shared" si="9"/>
        <v>1.7545759481719325</v>
      </c>
      <c r="H504" s="104">
        <f t="shared" si="9"/>
        <v>0.74866727990726833</v>
      </c>
      <c r="I504" s="56"/>
    </row>
    <row r="505" spans="2:9" s="51" customFormat="1" x14ac:dyDescent="0.3">
      <c r="B505" s="55"/>
      <c r="C505" s="74">
        <v>500</v>
      </c>
      <c r="D505" s="104">
        <f t="shared" si="9"/>
        <v>22</v>
      </c>
      <c r="E505" s="104">
        <f t="shared" si="9"/>
        <v>0.5</v>
      </c>
      <c r="F505" s="104">
        <f t="shared" si="9"/>
        <v>0</v>
      </c>
      <c r="G505" s="104">
        <f t="shared" si="9"/>
        <v>1.7754604582465652</v>
      </c>
      <c r="H505" s="104">
        <f t="shared" si="9"/>
        <v>0.74129034159143758</v>
      </c>
      <c r="I505" s="56"/>
    </row>
    <row r="506" spans="2:9" s="51" customFormat="1" x14ac:dyDescent="0.3">
      <c r="B506" s="55"/>
      <c r="C506" s="74">
        <v>501</v>
      </c>
      <c r="D506" s="104">
        <f t="shared" si="9"/>
        <v>21.5</v>
      </c>
      <c r="E506" s="104">
        <f t="shared" si="9"/>
        <v>-1</v>
      </c>
      <c r="F506" s="104">
        <f t="shared" si="9"/>
        <v>0</v>
      </c>
      <c r="G506" s="104">
        <f t="shared" si="9"/>
        <v>1.7263976462185975</v>
      </c>
      <c r="H506" s="104">
        <f t="shared" si="9"/>
        <v>0.73398620784927993</v>
      </c>
      <c r="I506" s="56"/>
    </row>
    <row r="507" spans="2:9" s="51" customFormat="1" x14ac:dyDescent="0.3">
      <c r="B507" s="55"/>
      <c r="C507" s="74">
        <v>502</v>
      </c>
      <c r="D507" s="104">
        <f t="shared" si="9"/>
        <v>21.3</v>
      </c>
      <c r="E507" s="104">
        <f t="shared" si="9"/>
        <v>0.5</v>
      </c>
      <c r="F507" s="104">
        <f t="shared" si="9"/>
        <v>0</v>
      </c>
      <c r="G507" s="104">
        <f t="shared" si="9"/>
        <v>1.7433330000795966</v>
      </c>
      <c r="H507" s="104">
        <f t="shared" si="9"/>
        <v>0.7267540630310938</v>
      </c>
      <c r="I507" s="56"/>
    </row>
    <row r="508" spans="2:9" s="51" customFormat="1" x14ac:dyDescent="0.3">
      <c r="B508" s="55"/>
      <c r="C508" s="74">
        <v>503</v>
      </c>
      <c r="D508" s="104">
        <f t="shared" si="9"/>
        <v>22</v>
      </c>
      <c r="E508" s="104">
        <f t="shared" si="9"/>
        <v>0.5</v>
      </c>
      <c r="F508" s="104">
        <f t="shared" si="9"/>
        <v>0</v>
      </c>
      <c r="G508" s="104">
        <f t="shared" si="9"/>
        <v>1.7483931413430889</v>
      </c>
      <c r="H508" s="104">
        <f t="shared" si="9"/>
        <v>0.71959318150316576</v>
      </c>
      <c r="I508" s="56"/>
    </row>
    <row r="509" spans="2:9" s="51" customFormat="1" x14ac:dyDescent="0.3">
      <c r="B509" s="55"/>
      <c r="C509" s="74">
        <v>504</v>
      </c>
      <c r="D509" s="104">
        <f t="shared" si="9"/>
        <v>20.5</v>
      </c>
      <c r="E509" s="104">
        <f t="shared" si="9"/>
        <v>0</v>
      </c>
      <c r="F509" s="104">
        <f t="shared" si="9"/>
        <v>0</v>
      </c>
      <c r="G509" s="104">
        <f t="shared" si="9"/>
        <v>1.7003662053962327</v>
      </c>
      <c r="H509" s="104">
        <f t="shared" si="9"/>
        <v>0.71250285838495209</v>
      </c>
      <c r="I509" s="56"/>
    </row>
    <row r="510" spans="2:9" s="51" customFormat="1" x14ac:dyDescent="0.3">
      <c r="B510" s="55"/>
      <c r="C510" s="74">
        <v>505</v>
      </c>
      <c r="D510" s="104">
        <f t="shared" si="9"/>
        <v>21.8</v>
      </c>
      <c r="E510" s="104">
        <f t="shared" si="9"/>
        <v>1.5</v>
      </c>
      <c r="F510" s="104">
        <f t="shared" si="9"/>
        <v>0</v>
      </c>
      <c r="G510" s="104">
        <f t="shared" si="9"/>
        <v>1.7469243460808266</v>
      </c>
      <c r="H510" s="104">
        <f t="shared" si="9"/>
        <v>0.70548239799855084</v>
      </c>
      <c r="I510" s="56"/>
    </row>
    <row r="511" spans="2:9" s="51" customFormat="1" x14ac:dyDescent="0.3">
      <c r="B511" s="55"/>
      <c r="C511" s="74">
        <v>506</v>
      </c>
      <c r="D511" s="104">
        <f t="shared" si="9"/>
        <v>22.5</v>
      </c>
      <c r="E511" s="104">
        <f t="shared" si="9"/>
        <v>1.5</v>
      </c>
      <c r="F511" s="104">
        <f t="shared" si="9"/>
        <v>0</v>
      </c>
      <c r="G511" s="104">
        <f t="shared" si="9"/>
        <v>1.7522729198355269</v>
      </c>
      <c r="H511" s="104">
        <f t="shared" si="9"/>
        <v>0.69853111189530581</v>
      </c>
      <c r="I511" s="56"/>
    </row>
    <row r="512" spans="2:9" s="51" customFormat="1" x14ac:dyDescent="0.3">
      <c r="B512" s="55"/>
      <c r="C512" s="74">
        <v>507</v>
      </c>
      <c r="D512" s="104">
        <f t="shared" si="9"/>
        <v>22.2</v>
      </c>
      <c r="E512" s="104">
        <f t="shared" si="9"/>
        <v>0</v>
      </c>
      <c r="F512" s="104">
        <f t="shared" si="9"/>
        <v>0</v>
      </c>
      <c r="G512" s="104">
        <f t="shared" si="9"/>
        <v>1.7088661770604536</v>
      </c>
      <c r="H512" s="104">
        <f t="shared" si="9"/>
        <v>0.69164831847216357</v>
      </c>
      <c r="I512" s="56"/>
    </row>
    <row r="513" spans="2:9" s="51" customFormat="1" x14ac:dyDescent="0.3">
      <c r="B513" s="55"/>
      <c r="C513" s="74">
        <v>508</v>
      </c>
      <c r="D513" s="104">
        <f t="shared" si="9"/>
        <v>21</v>
      </c>
      <c r="E513" s="104">
        <f t="shared" si="9"/>
        <v>-0.5</v>
      </c>
      <c r="F513" s="104">
        <f t="shared" si="9"/>
        <v>0</v>
      </c>
      <c r="G513" s="104">
        <f t="shared" si="9"/>
        <v>1.6680947849446763</v>
      </c>
      <c r="H513" s="104">
        <f t="shared" si="9"/>
        <v>0.68483334285238129</v>
      </c>
      <c r="I513" s="56"/>
    </row>
    <row r="514" spans="2:9" s="51" customFormat="1" x14ac:dyDescent="0.3">
      <c r="B514" s="55"/>
      <c r="C514" s="74">
        <v>509</v>
      </c>
      <c r="D514" s="104">
        <f t="shared" si="9"/>
        <v>20.8</v>
      </c>
      <c r="E514" s="104">
        <f t="shared" si="9"/>
        <v>-0.8</v>
      </c>
      <c r="F514" s="104">
        <f t="shared" si="9"/>
        <v>0</v>
      </c>
      <c r="G514" s="104">
        <f t="shared" si="9"/>
        <v>1.6509166192846028</v>
      </c>
      <c r="H514" s="104">
        <f t="shared" si="9"/>
        <v>0.67808551681064921</v>
      </c>
      <c r="I514" s="56"/>
    </row>
    <row r="515" spans="2:9" s="51" customFormat="1" x14ac:dyDescent="0.3">
      <c r="B515" s="55"/>
      <c r="C515" s="74">
        <v>510</v>
      </c>
      <c r="D515" s="104">
        <f t="shared" si="9"/>
        <v>20.399999999999999</v>
      </c>
      <c r="E515" s="104">
        <f t="shared" si="9"/>
        <v>-1.4</v>
      </c>
      <c r="F515" s="104">
        <f t="shared" si="9"/>
        <v>0</v>
      </c>
      <c r="G515" s="104">
        <f t="shared" si="9"/>
        <v>1.6245193633892849</v>
      </c>
      <c r="H515" s="104">
        <f t="shared" si="9"/>
        <v>0.67140417870612457</v>
      </c>
      <c r="I515" s="56"/>
    </row>
    <row r="516" spans="2:9" s="51" customFormat="1" x14ac:dyDescent="0.3">
      <c r="B516" s="55"/>
      <c r="C516" s="74">
        <v>511</v>
      </c>
      <c r="D516" s="104">
        <f t="shared" ref="D516:H531" si="10">D151</f>
        <v>22</v>
      </c>
      <c r="E516" s="104">
        <f t="shared" si="10"/>
        <v>-1</v>
      </c>
      <c r="F516" s="104">
        <f t="shared" si="10"/>
        <v>0</v>
      </c>
      <c r="G516" s="104">
        <f t="shared" si="10"/>
        <v>1.6554423832340162</v>
      </c>
      <c r="H516" s="104">
        <f t="shared" si="10"/>
        <v>0.6647886734173164</v>
      </c>
      <c r="I516" s="56"/>
    </row>
    <row r="517" spans="2:9" s="51" customFormat="1" x14ac:dyDescent="0.3">
      <c r="B517" s="55"/>
      <c r="C517" s="74">
        <v>512</v>
      </c>
      <c r="D517" s="104">
        <f t="shared" si="10"/>
        <v>21.2</v>
      </c>
      <c r="E517" s="104">
        <f t="shared" si="10"/>
        <v>0.5</v>
      </c>
      <c r="F517" s="104">
        <f t="shared" si="10"/>
        <v>0</v>
      </c>
      <c r="G517" s="104">
        <f t="shared" si="10"/>
        <v>1.6617380588408552</v>
      </c>
      <c r="H517" s="104">
        <f t="shared" si="10"/>
        <v>0.65823835227780969</v>
      </c>
      <c r="I517" s="56"/>
    </row>
    <row r="518" spans="2:9" s="51" customFormat="1" x14ac:dyDescent="0.3">
      <c r="B518" s="55"/>
      <c r="C518" s="74">
        <v>513</v>
      </c>
      <c r="D518" s="104">
        <f t="shared" si="10"/>
        <v>21</v>
      </c>
      <c r="E518" s="104">
        <f t="shared" si="10"/>
        <v>-0.8</v>
      </c>
      <c r="F518" s="104">
        <f t="shared" si="10"/>
        <v>0</v>
      </c>
      <c r="G518" s="104">
        <f t="shared" si="10"/>
        <v>1.6265201998869123</v>
      </c>
      <c r="H518" s="104">
        <f t="shared" si="10"/>
        <v>0.65175257301265566</v>
      </c>
      <c r="I518" s="56"/>
    </row>
    <row r="519" spans="2:9" s="51" customFormat="1" x14ac:dyDescent="0.3">
      <c r="B519" s="55"/>
      <c r="C519" s="74">
        <v>514</v>
      </c>
      <c r="D519" s="104">
        <f t="shared" si="10"/>
        <v>20.6</v>
      </c>
      <c r="E519" s="104">
        <f t="shared" si="10"/>
        <v>-0.5</v>
      </c>
      <c r="F519" s="104">
        <f t="shared" si="10"/>
        <v>0</v>
      </c>
      <c r="G519" s="104">
        <f t="shared" si="10"/>
        <v>1.6181223723980174</v>
      </c>
      <c r="H519" s="104">
        <f t="shared" si="10"/>
        <v>0.64533069967539336</v>
      </c>
      <c r="I519" s="56"/>
    </row>
    <row r="520" spans="2:9" s="51" customFormat="1" x14ac:dyDescent="0.3">
      <c r="B520" s="55"/>
      <c r="C520" s="74">
        <v>515</v>
      </c>
      <c r="D520" s="104">
        <f t="shared" si="10"/>
        <v>21.7</v>
      </c>
      <c r="E520" s="104">
        <f t="shared" si="10"/>
        <v>-3</v>
      </c>
      <c r="F520" s="104">
        <f t="shared" si="10"/>
        <v>0</v>
      </c>
      <c r="G520" s="104">
        <f t="shared" si="10"/>
        <v>1.5856910393806367</v>
      </c>
      <c r="H520" s="104">
        <f t="shared" si="10"/>
        <v>0.63897210258569426</v>
      </c>
      <c r="I520" s="56"/>
    </row>
    <row r="521" spans="2:9" x14ac:dyDescent="0.3">
      <c r="B521" s="55"/>
      <c r="C521" s="74">
        <v>516</v>
      </c>
      <c r="D521" s="104">
        <f t="shared" si="10"/>
        <v>22</v>
      </c>
      <c r="E521" s="104">
        <f t="shared" si="10"/>
        <v>-2.5</v>
      </c>
      <c r="F521" s="104">
        <f t="shared" si="10"/>
        <v>0</v>
      </c>
      <c r="G521" s="104">
        <f t="shared" si="10"/>
        <v>1.5945964481209969</v>
      </c>
      <c r="H521" s="104">
        <f t="shared" si="10"/>
        <v>0.63267615826761969</v>
      </c>
      <c r="I521" s="56"/>
    </row>
    <row r="522" spans="2:9" x14ac:dyDescent="0.3">
      <c r="B522" s="55"/>
      <c r="C522" s="74">
        <v>517</v>
      </c>
      <c r="D522" s="104">
        <f t="shared" si="10"/>
        <v>22.2</v>
      </c>
      <c r="E522" s="104">
        <f t="shared" si="10"/>
        <v>-2.4</v>
      </c>
      <c r="F522" s="104">
        <f t="shared" si="10"/>
        <v>0</v>
      </c>
      <c r="G522" s="104">
        <f t="shared" si="10"/>
        <v>1.5943788091199467</v>
      </c>
      <c r="H522" s="104">
        <f t="shared" si="10"/>
        <v>0.62644224938848836</v>
      </c>
      <c r="I522" s="56"/>
    </row>
    <row r="523" spans="2:9" x14ac:dyDescent="0.3">
      <c r="B523" s="55"/>
      <c r="C523" s="74">
        <v>518</v>
      </c>
      <c r="D523" s="104">
        <f t="shared" si="10"/>
        <v>19</v>
      </c>
      <c r="E523" s="104">
        <f t="shared" si="10"/>
        <v>0</v>
      </c>
      <c r="F523" s="104">
        <f t="shared" si="10"/>
        <v>11.6</v>
      </c>
      <c r="G523" s="104">
        <f t="shared" si="10"/>
        <v>1.5740220203974984</v>
      </c>
      <c r="H523" s="104">
        <f t="shared" si="10"/>
        <v>1.4767519172164114</v>
      </c>
      <c r="I523" s="56"/>
    </row>
    <row r="524" spans="2:9" x14ac:dyDescent="0.3">
      <c r="B524" s="55"/>
      <c r="C524" s="74">
        <v>519</v>
      </c>
      <c r="D524" s="104">
        <f t="shared" si="10"/>
        <v>11.6</v>
      </c>
      <c r="E524" s="104">
        <f t="shared" si="10"/>
        <v>3.5</v>
      </c>
      <c r="F524" s="104">
        <f t="shared" si="10"/>
        <v>1.3</v>
      </c>
      <c r="G524" s="104">
        <f t="shared" si="10"/>
        <v>1.4974391974574008</v>
      </c>
      <c r="H524" s="104">
        <f t="shared" si="10"/>
        <v>0.94472018161146487</v>
      </c>
      <c r="I524" s="56"/>
    </row>
    <row r="525" spans="2:9" x14ac:dyDescent="0.3">
      <c r="B525" s="55"/>
      <c r="C525" s="74">
        <v>520</v>
      </c>
      <c r="D525" s="104">
        <f t="shared" si="10"/>
        <v>18.8</v>
      </c>
      <c r="E525" s="104">
        <f t="shared" si="10"/>
        <v>6.5</v>
      </c>
      <c r="F525" s="104">
        <f t="shared" si="10"/>
        <v>0</v>
      </c>
      <c r="G525" s="104">
        <f t="shared" si="10"/>
        <v>1.6807663149783152</v>
      </c>
      <c r="H525" s="104">
        <f t="shared" si="10"/>
        <v>0.88377610078853419</v>
      </c>
      <c r="I525" s="56"/>
    </row>
    <row r="526" spans="2:9" x14ac:dyDescent="0.3">
      <c r="B526" s="55"/>
      <c r="C526" s="74">
        <v>521</v>
      </c>
      <c r="D526" s="104">
        <f t="shared" si="10"/>
        <v>18.899999999999999</v>
      </c>
      <c r="E526" s="104">
        <f t="shared" si="10"/>
        <v>0.6</v>
      </c>
      <c r="F526" s="104">
        <f t="shared" si="10"/>
        <v>0</v>
      </c>
      <c r="G526" s="104">
        <f t="shared" si="10"/>
        <v>1.568068616041201</v>
      </c>
      <c r="H526" s="104">
        <f t="shared" si="10"/>
        <v>0.82771851848180744</v>
      </c>
      <c r="I526" s="56"/>
    </row>
    <row r="527" spans="2:9" x14ac:dyDescent="0.3">
      <c r="B527" s="55"/>
      <c r="C527" s="74">
        <v>522</v>
      </c>
      <c r="D527" s="104">
        <f t="shared" si="10"/>
        <v>20.6</v>
      </c>
      <c r="E527" s="104">
        <f t="shared" si="10"/>
        <v>1.5</v>
      </c>
      <c r="F527" s="104">
        <f t="shared" si="10"/>
        <v>0</v>
      </c>
      <c r="G527" s="104">
        <f t="shared" si="10"/>
        <v>1.6112731159766911</v>
      </c>
      <c r="H527" s="104">
        <f t="shared" si="10"/>
        <v>0.77229829002998884</v>
      </c>
      <c r="I527" s="56"/>
    </row>
    <row r="528" spans="2:9" x14ac:dyDescent="0.3">
      <c r="B528" s="55"/>
      <c r="C528" s="74">
        <v>523</v>
      </c>
      <c r="D528" s="104">
        <f t="shared" si="10"/>
        <v>21.4</v>
      </c>
      <c r="E528" s="104">
        <f t="shared" si="10"/>
        <v>-1.4</v>
      </c>
      <c r="F528" s="104">
        <f t="shared" si="10"/>
        <v>0</v>
      </c>
      <c r="G528" s="104">
        <f t="shared" si="10"/>
        <v>1.5683179143204031</v>
      </c>
      <c r="H528" s="104">
        <f t="shared" si="10"/>
        <v>0.71974881770565036</v>
      </c>
      <c r="I528" s="56"/>
    </row>
    <row r="529" spans="2:9" x14ac:dyDescent="0.3">
      <c r="B529" s="55"/>
      <c r="C529" s="74">
        <v>524</v>
      </c>
      <c r="D529" s="104">
        <f t="shared" si="10"/>
        <v>20.2</v>
      </c>
      <c r="E529" s="104">
        <f t="shared" si="10"/>
        <v>0.8</v>
      </c>
      <c r="F529" s="104">
        <f t="shared" si="10"/>
        <v>0</v>
      </c>
      <c r="G529" s="104">
        <f t="shared" si="10"/>
        <v>1.5825043489162591</v>
      </c>
      <c r="H529" s="104">
        <f t="shared" si="10"/>
        <v>0.6684789463114138</v>
      </c>
      <c r="I529" s="56"/>
    </row>
    <row r="530" spans="2:9" x14ac:dyDescent="0.3">
      <c r="B530" s="55"/>
      <c r="C530" s="74">
        <v>525</v>
      </c>
      <c r="D530" s="104">
        <f t="shared" si="10"/>
        <v>15</v>
      </c>
      <c r="E530" s="104">
        <f t="shared" si="10"/>
        <v>1.6</v>
      </c>
      <c r="F530" s="104">
        <f t="shared" si="10"/>
        <v>1.7</v>
      </c>
      <c r="G530" s="104">
        <f t="shared" si="10"/>
        <v>1.4990077793765966</v>
      </c>
      <c r="H530" s="104">
        <f t="shared" si="10"/>
        <v>0.67890355415465209</v>
      </c>
      <c r="I530" s="56"/>
    </row>
    <row r="531" spans="2:9" x14ac:dyDescent="0.3">
      <c r="B531" s="55"/>
      <c r="C531" s="74">
        <v>526</v>
      </c>
      <c r="D531" s="104">
        <f t="shared" si="10"/>
        <v>14.5</v>
      </c>
      <c r="E531" s="104">
        <f t="shared" si="10"/>
        <v>0.5</v>
      </c>
      <c r="F531" s="104">
        <f t="shared" si="10"/>
        <v>1.3</v>
      </c>
      <c r="G531" s="104">
        <f t="shared" si="10"/>
        <v>1.4670010743368849</v>
      </c>
      <c r="H531" s="104">
        <f t="shared" si="10"/>
        <v>0.67604261583468173</v>
      </c>
      <c r="I531" s="56"/>
    </row>
    <row r="532" spans="2:9" x14ac:dyDescent="0.3">
      <c r="B532" s="55"/>
      <c r="C532" s="74">
        <v>527</v>
      </c>
      <c r="D532" s="104">
        <f t="shared" ref="D532:H547" si="11">D167</f>
        <v>17.2</v>
      </c>
      <c r="E532" s="104">
        <f t="shared" si="11"/>
        <v>1</v>
      </c>
      <c r="F532" s="104">
        <f t="shared" si="11"/>
        <v>0.3</v>
      </c>
      <c r="G532" s="104">
        <f t="shared" si="11"/>
        <v>1.5211279848792714</v>
      </c>
      <c r="H532" s="104">
        <f t="shared" si="11"/>
        <v>0.63767204069798034</v>
      </c>
      <c r="I532" s="56"/>
    </row>
    <row r="533" spans="2:9" x14ac:dyDescent="0.3">
      <c r="B533" s="55"/>
      <c r="C533" s="74">
        <v>528</v>
      </c>
      <c r="D533" s="104">
        <f t="shared" si="11"/>
        <v>19.3</v>
      </c>
      <c r="E533" s="104">
        <f t="shared" si="11"/>
        <v>2.4</v>
      </c>
      <c r="F533" s="104">
        <f t="shared" si="11"/>
        <v>0</v>
      </c>
      <c r="G533" s="104">
        <f t="shared" si="11"/>
        <v>1.5814438139575864</v>
      </c>
      <c r="H533" s="104">
        <f t="shared" si="11"/>
        <v>0.58867937610803378</v>
      </c>
      <c r="I533" s="56"/>
    </row>
    <row r="534" spans="2:9" x14ac:dyDescent="0.3">
      <c r="B534" s="55"/>
      <c r="C534" s="74">
        <v>529</v>
      </c>
      <c r="D534" s="104">
        <f t="shared" si="11"/>
        <v>16.600000000000001</v>
      </c>
      <c r="E534" s="104">
        <f t="shared" si="11"/>
        <v>0.5</v>
      </c>
      <c r="F534" s="104">
        <f t="shared" si="11"/>
        <v>0</v>
      </c>
      <c r="G534" s="104">
        <f t="shared" si="11"/>
        <v>1.4958259183700255</v>
      </c>
      <c r="H534" s="104">
        <f t="shared" si="11"/>
        <v>0.56071894970316749</v>
      </c>
      <c r="I534" s="56"/>
    </row>
    <row r="535" spans="2:9" x14ac:dyDescent="0.3">
      <c r="B535" s="55"/>
      <c r="C535" s="74">
        <v>530</v>
      </c>
      <c r="D535" s="104">
        <f t="shared" si="11"/>
        <v>20</v>
      </c>
      <c r="E535" s="104">
        <f t="shared" si="11"/>
        <v>-0.5</v>
      </c>
      <c r="F535" s="104">
        <f t="shared" si="11"/>
        <v>0</v>
      </c>
      <c r="G535" s="104">
        <f t="shared" si="11"/>
        <v>1.5364069197280923</v>
      </c>
      <c r="H535" s="104">
        <f t="shared" si="11"/>
        <v>0.551516898593992</v>
      </c>
      <c r="I535" s="56"/>
    </row>
    <row r="536" spans="2:9" x14ac:dyDescent="0.3">
      <c r="B536" s="55"/>
      <c r="C536" s="74">
        <v>531</v>
      </c>
      <c r="D536" s="104">
        <f t="shared" si="11"/>
        <v>17.8</v>
      </c>
      <c r="E536" s="104">
        <f t="shared" si="11"/>
        <v>-1.5</v>
      </c>
      <c r="F536" s="104">
        <f t="shared" si="11"/>
        <v>0</v>
      </c>
      <c r="G536" s="104">
        <f t="shared" si="11"/>
        <v>1.4771125169680386</v>
      </c>
      <c r="H536" s="104">
        <f t="shared" si="11"/>
        <v>0.54547249783773333</v>
      </c>
      <c r="I536" s="56"/>
    </row>
    <row r="537" spans="2:9" x14ac:dyDescent="0.3">
      <c r="B537" s="55"/>
      <c r="C537" s="74">
        <v>532</v>
      </c>
      <c r="D537" s="104">
        <f t="shared" si="11"/>
        <v>20.5</v>
      </c>
      <c r="E537" s="104">
        <f t="shared" si="11"/>
        <v>-0.8</v>
      </c>
      <c r="F537" s="104">
        <f t="shared" si="11"/>
        <v>0</v>
      </c>
      <c r="G537" s="104">
        <f t="shared" si="11"/>
        <v>1.535930776266895</v>
      </c>
      <c r="H537" s="104">
        <f t="shared" si="11"/>
        <v>0.53999657746221608</v>
      </c>
      <c r="I537" s="56"/>
    </row>
    <row r="538" spans="2:9" x14ac:dyDescent="0.3">
      <c r="B538" s="55"/>
      <c r="C538" s="74">
        <v>533</v>
      </c>
      <c r="D538" s="104">
        <f t="shared" si="11"/>
        <v>19</v>
      </c>
      <c r="E538" s="104">
        <f t="shared" si="11"/>
        <v>-1.4</v>
      </c>
      <c r="F538" s="104">
        <f t="shared" si="11"/>
        <v>0</v>
      </c>
      <c r="G538" s="104">
        <f t="shared" si="11"/>
        <v>1.4967988435815325</v>
      </c>
      <c r="H538" s="104">
        <f t="shared" si="11"/>
        <v>0.53465906152514808</v>
      </c>
      <c r="I538" s="56"/>
    </row>
    <row r="539" spans="2:9" x14ac:dyDescent="0.3">
      <c r="B539" s="55"/>
      <c r="C539" s="74">
        <v>534</v>
      </c>
      <c r="D539" s="104">
        <f t="shared" si="11"/>
        <v>19.600000000000001</v>
      </c>
      <c r="E539" s="104">
        <f t="shared" si="11"/>
        <v>-2.5</v>
      </c>
      <c r="F539" s="104">
        <f t="shared" si="11"/>
        <v>0</v>
      </c>
      <c r="G539" s="104">
        <f t="shared" si="11"/>
        <v>1.4866099538220081</v>
      </c>
      <c r="H539" s="104">
        <f t="shared" si="11"/>
        <v>0.52938815054281418</v>
      </c>
      <c r="I539" s="56"/>
    </row>
    <row r="540" spans="2:9" x14ac:dyDescent="0.3">
      <c r="B540" s="55"/>
      <c r="C540" s="74">
        <v>535</v>
      </c>
      <c r="D540" s="104">
        <f t="shared" si="11"/>
        <v>20.3</v>
      </c>
      <c r="E540" s="104">
        <f t="shared" si="11"/>
        <v>-3</v>
      </c>
      <c r="F540" s="104">
        <f t="shared" si="11"/>
        <v>0</v>
      </c>
      <c r="G540" s="104">
        <f t="shared" si="11"/>
        <v>1.4891287472338581</v>
      </c>
      <c r="H540" s="104">
        <f t="shared" si="11"/>
        <v>0.52417150039064964</v>
      </c>
      <c r="I540" s="56"/>
    </row>
    <row r="541" spans="2:9" x14ac:dyDescent="0.3">
      <c r="B541" s="55"/>
      <c r="C541" s="74">
        <v>536</v>
      </c>
      <c r="D541" s="104">
        <f t="shared" si="11"/>
        <v>21.5</v>
      </c>
      <c r="E541" s="104">
        <f t="shared" si="11"/>
        <v>-3.2</v>
      </c>
      <c r="F541" s="104">
        <f t="shared" si="11"/>
        <v>0</v>
      </c>
      <c r="G541" s="104">
        <f t="shared" si="11"/>
        <v>1.5061411137975014</v>
      </c>
      <c r="H541" s="104">
        <f t="shared" si="11"/>
        <v>0.5190066369848354</v>
      </c>
      <c r="I541" s="56"/>
    </row>
    <row r="542" spans="2:9" x14ac:dyDescent="0.3">
      <c r="B542" s="55"/>
      <c r="C542" s="74">
        <v>537</v>
      </c>
      <c r="D542" s="104">
        <f t="shared" si="11"/>
        <v>21</v>
      </c>
      <c r="E542" s="104">
        <f t="shared" si="11"/>
        <v>-3.3</v>
      </c>
      <c r="F542" s="104">
        <f t="shared" si="11"/>
        <v>0</v>
      </c>
      <c r="G542" s="104">
        <f t="shared" si="11"/>
        <v>1.4949875242068047</v>
      </c>
      <c r="H542" s="104">
        <f t="shared" si="11"/>
        <v>0.51389272823484788</v>
      </c>
      <c r="I542" s="56"/>
    </row>
    <row r="543" spans="2:9" x14ac:dyDescent="0.3">
      <c r="B543" s="55"/>
      <c r="C543" s="74">
        <v>538</v>
      </c>
      <c r="D543" s="104">
        <f t="shared" si="11"/>
        <v>20.8</v>
      </c>
      <c r="E543" s="104">
        <f t="shared" si="11"/>
        <v>-3</v>
      </c>
      <c r="F543" s="104">
        <f t="shared" si="11"/>
        <v>0</v>
      </c>
      <c r="G543" s="104">
        <f t="shared" si="11"/>
        <v>1.4965557965135865</v>
      </c>
      <c r="H543" s="104">
        <f t="shared" si="11"/>
        <v>0.50882921867013697</v>
      </c>
      <c r="I543" s="56"/>
    </row>
    <row r="544" spans="2:9" x14ac:dyDescent="0.3">
      <c r="B544" s="55"/>
      <c r="C544" s="74">
        <v>539</v>
      </c>
      <c r="D544" s="104">
        <f t="shared" si="11"/>
        <v>22</v>
      </c>
      <c r="E544" s="104">
        <f t="shared" si="11"/>
        <v>-2</v>
      </c>
      <c r="F544" s="104">
        <f t="shared" si="11"/>
        <v>0</v>
      </c>
      <c r="G544" s="104">
        <f t="shared" si="11"/>
        <v>1.5358710813040339</v>
      </c>
      <c r="H544" s="104">
        <f t="shared" si="11"/>
        <v>0.5038156028341626</v>
      </c>
      <c r="I544" s="56"/>
    </row>
    <row r="545" spans="2:9" x14ac:dyDescent="0.3">
      <c r="B545" s="55"/>
      <c r="C545" s="74">
        <v>540</v>
      </c>
      <c r="D545" s="104">
        <f t="shared" si="11"/>
        <v>20.8</v>
      </c>
      <c r="E545" s="104">
        <f t="shared" si="11"/>
        <v>-2.8</v>
      </c>
      <c r="F545" s="104">
        <f t="shared" si="11"/>
        <v>0</v>
      </c>
      <c r="G545" s="104">
        <f t="shared" si="11"/>
        <v>1.5005257748533063</v>
      </c>
      <c r="H545" s="104">
        <f t="shared" si="11"/>
        <v>0.49885138764170955</v>
      </c>
      <c r="I545" s="56"/>
    </row>
    <row r="546" spans="2:9" x14ac:dyDescent="0.3">
      <c r="B546" s="55"/>
      <c r="C546" s="74">
        <v>541</v>
      </c>
      <c r="D546" s="104">
        <f t="shared" si="11"/>
        <v>20.8</v>
      </c>
      <c r="E546" s="104">
        <f t="shared" si="11"/>
        <v>-2.8</v>
      </c>
      <c r="F546" s="104">
        <f t="shared" si="11"/>
        <v>0</v>
      </c>
      <c r="G546" s="104">
        <f t="shared" si="11"/>
        <v>1.5011500622646896</v>
      </c>
      <c r="H546" s="104">
        <f t="shared" si="11"/>
        <v>0.49393608609247464</v>
      </c>
      <c r="I546" s="56"/>
    </row>
    <row r="547" spans="2:9" x14ac:dyDescent="0.3">
      <c r="B547" s="55"/>
      <c r="C547" s="74">
        <v>542</v>
      </c>
      <c r="D547" s="104">
        <f t="shared" si="11"/>
        <v>21.2</v>
      </c>
      <c r="E547" s="104">
        <f t="shared" si="11"/>
        <v>0.2</v>
      </c>
      <c r="F547" s="104">
        <f t="shared" si="11"/>
        <v>0</v>
      </c>
      <c r="G547" s="104">
        <f t="shared" si="11"/>
        <v>1.5629765627340475</v>
      </c>
      <c r="H547" s="104">
        <f t="shared" si="11"/>
        <v>0.48906921618819305</v>
      </c>
      <c r="I547" s="56"/>
    </row>
    <row r="548" spans="2:9" x14ac:dyDescent="0.3">
      <c r="B548" s="55"/>
      <c r="C548" s="74">
        <v>543</v>
      </c>
      <c r="D548" s="104">
        <f t="shared" ref="D548:H563" si="12">D183</f>
        <v>18.600000000000001</v>
      </c>
      <c r="E548" s="104">
        <f t="shared" si="12"/>
        <v>-0.5</v>
      </c>
      <c r="F548" s="104">
        <f t="shared" si="12"/>
        <v>0</v>
      </c>
      <c r="G548" s="104">
        <f t="shared" si="12"/>
        <v>1.505009805656053</v>
      </c>
      <c r="H548" s="104">
        <f t="shared" si="12"/>
        <v>0.48425030071361308</v>
      </c>
      <c r="I548" s="56"/>
    </row>
    <row r="549" spans="2:9" x14ac:dyDescent="0.3">
      <c r="B549" s="55"/>
      <c r="C549" s="74">
        <v>544</v>
      </c>
      <c r="D549" s="104">
        <f t="shared" si="12"/>
        <v>21.5</v>
      </c>
      <c r="E549" s="104">
        <f t="shared" si="12"/>
        <v>0.4</v>
      </c>
      <c r="F549" s="104">
        <f t="shared" si="12"/>
        <v>0</v>
      </c>
      <c r="G549" s="104">
        <f t="shared" si="12"/>
        <v>1.5747538649560475</v>
      </c>
      <c r="H549" s="104">
        <f t="shared" si="12"/>
        <v>0.47947886716120219</v>
      </c>
      <c r="I549" s="56"/>
    </row>
    <row r="550" spans="2:9" x14ac:dyDescent="0.3">
      <c r="B550" s="55"/>
      <c r="C550" s="74">
        <v>545</v>
      </c>
      <c r="D550" s="104">
        <f t="shared" si="12"/>
        <v>21.5</v>
      </c>
      <c r="E550" s="104">
        <f t="shared" si="12"/>
        <v>1.2</v>
      </c>
      <c r="F550" s="104">
        <f t="shared" si="12"/>
        <v>0</v>
      </c>
      <c r="G550" s="104">
        <f t="shared" si="12"/>
        <v>1.5910911057222739</v>
      </c>
      <c r="H550" s="104">
        <f t="shared" si="12"/>
        <v>0.47475444768008696</v>
      </c>
      <c r="I550" s="56"/>
    </row>
    <row r="551" spans="2:9" x14ac:dyDescent="0.3">
      <c r="B551" s="55"/>
      <c r="C551" s="74">
        <v>546</v>
      </c>
      <c r="D551" s="104">
        <f t="shared" si="12"/>
        <v>20.5</v>
      </c>
      <c r="E551" s="104">
        <f t="shared" si="12"/>
        <v>-1</v>
      </c>
      <c r="F551" s="104">
        <f t="shared" si="12"/>
        <v>0</v>
      </c>
      <c r="G551" s="104">
        <f t="shared" si="12"/>
        <v>1.53528680140263</v>
      </c>
      <c r="H551" s="104">
        <f t="shared" si="12"/>
        <v>0.4700765790293942</v>
      </c>
      <c r="I551" s="56"/>
    </row>
    <row r="552" spans="2:9" x14ac:dyDescent="0.3">
      <c r="B552" s="55"/>
      <c r="C552" s="74">
        <v>547</v>
      </c>
      <c r="D552" s="104">
        <f t="shared" si="12"/>
        <v>23.1</v>
      </c>
      <c r="E552" s="104">
        <f t="shared" si="12"/>
        <v>-1.6</v>
      </c>
      <c r="F552" s="104">
        <f t="shared" si="12"/>
        <v>0</v>
      </c>
      <c r="G552" s="104">
        <f t="shared" si="12"/>
        <v>1.5737413046203053</v>
      </c>
      <c r="H552" s="104">
        <f t="shared" si="12"/>
        <v>0.46544480253269932</v>
      </c>
      <c r="I552" s="56"/>
    </row>
    <row r="553" spans="2:9" x14ac:dyDescent="0.3">
      <c r="B553" s="55"/>
      <c r="C553" s="74">
        <v>548</v>
      </c>
      <c r="D553" s="104">
        <f t="shared" si="12"/>
        <v>23.5</v>
      </c>
      <c r="E553" s="104">
        <f t="shared" si="12"/>
        <v>-1.7</v>
      </c>
      <c r="F553" s="104">
        <f t="shared" si="12"/>
        <v>0</v>
      </c>
      <c r="G553" s="104">
        <f t="shared" si="12"/>
        <v>1.581836916633063</v>
      </c>
      <c r="H553" s="104">
        <f t="shared" si="12"/>
        <v>0.46085866403302972</v>
      </c>
      <c r="I553" s="56"/>
    </row>
    <row r="554" spans="2:9" x14ac:dyDescent="0.3">
      <c r="B554" s="55"/>
      <c r="C554" s="74">
        <v>549</v>
      </c>
      <c r="D554" s="104">
        <f t="shared" si="12"/>
        <v>22</v>
      </c>
      <c r="E554" s="104">
        <f t="shared" si="12"/>
        <v>-2</v>
      </c>
      <c r="F554" s="104">
        <f t="shared" si="12"/>
        <v>0</v>
      </c>
      <c r="G554" s="104">
        <f t="shared" si="12"/>
        <v>1.5520720144677687</v>
      </c>
      <c r="H554" s="104">
        <f t="shared" si="12"/>
        <v>0.45631771384833053</v>
      </c>
      <c r="I554" s="56"/>
    </row>
    <row r="555" spans="2:9" x14ac:dyDescent="0.3">
      <c r="B555" s="55"/>
      <c r="C555" s="74">
        <v>550</v>
      </c>
      <c r="D555" s="104">
        <f t="shared" si="12"/>
        <v>21.2</v>
      </c>
      <c r="E555" s="104">
        <f t="shared" si="12"/>
        <v>2.1</v>
      </c>
      <c r="F555" s="104">
        <f t="shared" si="12"/>
        <v>0</v>
      </c>
      <c r="G555" s="104">
        <f t="shared" si="12"/>
        <v>1.615456302202853</v>
      </c>
      <c r="H555" s="104">
        <f t="shared" si="12"/>
        <v>0.4518215067273712</v>
      </c>
      <c r="I555" s="56"/>
    </row>
    <row r="556" spans="2:9" x14ac:dyDescent="0.3">
      <c r="B556" s="55"/>
      <c r="C556" s="74">
        <v>551</v>
      </c>
      <c r="D556" s="104">
        <f t="shared" si="12"/>
        <v>22.7</v>
      </c>
      <c r="E556" s="104">
        <f t="shared" si="12"/>
        <v>0.2</v>
      </c>
      <c r="F556" s="104">
        <f t="shared" si="12"/>
        <v>0</v>
      </c>
      <c r="G556" s="104">
        <f t="shared" si="12"/>
        <v>1.6116231729756731</v>
      </c>
      <c r="H556" s="104">
        <f t="shared" si="12"/>
        <v>0.44736960180608781</v>
      </c>
      <c r="I556" s="56"/>
    </row>
    <row r="557" spans="2:9" x14ac:dyDescent="0.3">
      <c r="B557" s="55"/>
      <c r="C557" s="74">
        <v>552</v>
      </c>
      <c r="D557" s="104">
        <f t="shared" si="12"/>
        <v>22.2</v>
      </c>
      <c r="E557" s="104">
        <f t="shared" si="12"/>
        <v>1.2</v>
      </c>
      <c r="F557" s="104">
        <f t="shared" si="12"/>
        <v>0</v>
      </c>
      <c r="G557" s="104">
        <f t="shared" si="12"/>
        <v>1.6246399720398206</v>
      </c>
      <c r="H557" s="104">
        <f t="shared" si="12"/>
        <v>0.44296156256435493</v>
      </c>
      <c r="I557" s="56"/>
    </row>
    <row r="558" spans="2:9" x14ac:dyDescent="0.3">
      <c r="B558" s="55"/>
      <c r="C558" s="74">
        <v>553</v>
      </c>
      <c r="D558" s="104">
        <f t="shared" si="12"/>
        <v>23.5</v>
      </c>
      <c r="E558" s="104">
        <f t="shared" si="12"/>
        <v>-4</v>
      </c>
      <c r="F558" s="104">
        <f t="shared" si="12"/>
        <v>0</v>
      </c>
      <c r="G558" s="104">
        <f t="shared" si="12"/>
        <v>1.5571348110957877</v>
      </c>
      <c r="H558" s="104">
        <f t="shared" si="12"/>
        <v>0.43859695678318411</v>
      </c>
      <c r="I558" s="56"/>
    </row>
    <row r="559" spans="2:9" x14ac:dyDescent="0.3">
      <c r="B559" s="55"/>
      <c r="C559" s="74">
        <v>554</v>
      </c>
      <c r="D559" s="104">
        <f t="shared" si="12"/>
        <v>20.8</v>
      </c>
      <c r="E559" s="104">
        <f t="shared" si="12"/>
        <v>-4.2</v>
      </c>
      <c r="F559" s="104">
        <f t="shared" si="12"/>
        <v>0</v>
      </c>
      <c r="G559" s="104">
        <f t="shared" si="12"/>
        <v>1.5086551570513931</v>
      </c>
      <c r="H559" s="104">
        <f t="shared" si="12"/>
        <v>0.43427535650234311</v>
      </c>
      <c r="I559" s="56"/>
    </row>
    <row r="560" spans="2:9" x14ac:dyDescent="0.3">
      <c r="B560" s="55"/>
      <c r="C560" s="74">
        <v>555</v>
      </c>
      <c r="D560" s="104">
        <f t="shared" si="12"/>
        <v>19</v>
      </c>
      <c r="E560" s="104">
        <f t="shared" si="12"/>
        <v>-4.5999999999999996</v>
      </c>
      <c r="F560" s="104">
        <f t="shared" si="12"/>
        <v>2.2000000000000002</v>
      </c>
      <c r="G560" s="104">
        <f t="shared" si="12"/>
        <v>1.4732278630624425</v>
      </c>
      <c r="H560" s="104">
        <f t="shared" si="12"/>
        <v>0.46673150141145658</v>
      </c>
      <c r="I560" s="56"/>
    </row>
    <row r="561" spans="2:9" x14ac:dyDescent="0.3">
      <c r="B561" s="55"/>
      <c r="C561" s="74">
        <v>556</v>
      </c>
      <c r="D561" s="104">
        <f t="shared" si="12"/>
        <v>18.600000000000001</v>
      </c>
      <c r="E561" s="104">
        <f t="shared" si="12"/>
        <v>0.5</v>
      </c>
      <c r="F561" s="104">
        <f t="shared" si="12"/>
        <v>0</v>
      </c>
      <c r="G561" s="104">
        <f t="shared" si="12"/>
        <v>1.563109792713115</v>
      </c>
      <c r="H561" s="104">
        <f t="shared" si="12"/>
        <v>0.43185517980568139</v>
      </c>
      <c r="I561" s="56"/>
    </row>
    <row r="562" spans="2:9" x14ac:dyDescent="0.3">
      <c r="B562" s="55"/>
      <c r="C562" s="74">
        <v>557</v>
      </c>
      <c r="D562" s="104">
        <f t="shared" si="12"/>
        <v>18.8</v>
      </c>
      <c r="E562" s="104">
        <f t="shared" si="12"/>
        <v>3.1</v>
      </c>
      <c r="F562" s="104">
        <f t="shared" si="12"/>
        <v>0</v>
      </c>
      <c r="G562" s="104">
        <f t="shared" si="12"/>
        <v>1.619769060232551</v>
      </c>
      <c r="H562" s="104">
        <f t="shared" si="12"/>
        <v>0.4225758698378323</v>
      </c>
      <c r="I562" s="56"/>
    </row>
    <row r="563" spans="2:9" x14ac:dyDescent="0.3">
      <c r="B563" s="55"/>
      <c r="C563" s="74">
        <v>558</v>
      </c>
      <c r="D563" s="104">
        <f t="shared" si="12"/>
        <v>19.5</v>
      </c>
      <c r="E563" s="104">
        <f t="shared" si="12"/>
        <v>2.1</v>
      </c>
      <c r="F563" s="104">
        <f t="shared" si="12"/>
        <v>0</v>
      </c>
      <c r="G563" s="104">
        <f t="shared" si="12"/>
        <v>1.6195024996306808</v>
      </c>
      <c r="H563" s="104">
        <f t="shared" si="12"/>
        <v>0.41757844212331774</v>
      </c>
      <c r="I563" s="56"/>
    </row>
    <row r="564" spans="2:9" x14ac:dyDescent="0.3">
      <c r="B564" s="55"/>
      <c r="C564" s="74">
        <v>559</v>
      </c>
      <c r="D564" s="104">
        <f t="shared" ref="D564:H579" si="13">D199</f>
        <v>18.2</v>
      </c>
      <c r="E564" s="104">
        <f t="shared" si="13"/>
        <v>-0.2</v>
      </c>
      <c r="F564" s="104">
        <f t="shared" si="13"/>
        <v>0</v>
      </c>
      <c r="G564" s="104">
        <f t="shared" si="13"/>
        <v>1.5582945675270761</v>
      </c>
      <c r="H564" s="104">
        <f t="shared" si="13"/>
        <v>0.41332560331019036</v>
      </c>
      <c r="I564" s="56"/>
    </row>
    <row r="565" spans="2:9" x14ac:dyDescent="0.3">
      <c r="B565" s="55"/>
      <c r="C565" s="74">
        <v>560</v>
      </c>
      <c r="D565" s="104">
        <f t="shared" si="13"/>
        <v>17.8</v>
      </c>
      <c r="E565" s="104">
        <f t="shared" si="13"/>
        <v>-1.5</v>
      </c>
      <c r="F565" s="104">
        <f t="shared" si="13"/>
        <v>0</v>
      </c>
      <c r="G565" s="104">
        <f t="shared" si="13"/>
        <v>1.5325235281161598</v>
      </c>
      <c r="H565" s="104">
        <f t="shared" si="13"/>
        <v>0.40923005223454412</v>
      </c>
      <c r="I565" s="56"/>
    </row>
    <row r="566" spans="2:9" x14ac:dyDescent="0.3">
      <c r="B566" s="55"/>
      <c r="C566" s="74">
        <v>561</v>
      </c>
      <c r="D566" s="104">
        <f t="shared" si="13"/>
        <v>21.2</v>
      </c>
      <c r="E566" s="104">
        <f t="shared" si="13"/>
        <v>-1.8</v>
      </c>
      <c r="F566" s="104">
        <f t="shared" si="13"/>
        <v>0</v>
      </c>
      <c r="G566" s="104">
        <f t="shared" si="13"/>
        <v>1.5957125862007078</v>
      </c>
      <c r="H566" s="104">
        <f t="shared" si="13"/>
        <v>0.40519400191415422</v>
      </c>
      <c r="I566" s="56"/>
    </row>
    <row r="567" spans="2:9" x14ac:dyDescent="0.3">
      <c r="B567" s="55"/>
      <c r="C567" s="74">
        <v>562</v>
      </c>
      <c r="D567" s="104">
        <f t="shared" si="13"/>
        <v>19</v>
      </c>
      <c r="E567" s="104">
        <f t="shared" si="13"/>
        <v>-1</v>
      </c>
      <c r="F567" s="104">
        <f t="shared" si="13"/>
        <v>0</v>
      </c>
      <c r="G567" s="104">
        <f t="shared" si="13"/>
        <v>1.5757093426499822</v>
      </c>
      <c r="H567" s="104">
        <f t="shared" si="13"/>
        <v>0.40120089682811094</v>
      </c>
      <c r="I567" s="56"/>
    </row>
    <row r="568" spans="2:9" x14ac:dyDescent="0.3">
      <c r="B568" s="55"/>
      <c r="C568" s="74">
        <v>563</v>
      </c>
      <c r="D568" s="104">
        <f t="shared" si="13"/>
        <v>19.8</v>
      </c>
      <c r="E568" s="104">
        <f t="shared" si="13"/>
        <v>-2.7</v>
      </c>
      <c r="F568" s="104">
        <f t="shared" si="13"/>
        <v>0</v>
      </c>
      <c r="G568" s="104">
        <f t="shared" si="13"/>
        <v>1.5651645161698859</v>
      </c>
      <c r="H568" s="104">
        <f t="shared" si="13"/>
        <v>0.39724766394876837</v>
      </c>
      <c r="I568" s="56"/>
    </row>
    <row r="569" spans="2:9" x14ac:dyDescent="0.3">
      <c r="B569" s="55"/>
      <c r="C569" s="74">
        <v>564</v>
      </c>
      <c r="D569" s="104">
        <f t="shared" si="13"/>
        <v>20.2</v>
      </c>
      <c r="E569" s="104">
        <f t="shared" si="13"/>
        <v>-1.7</v>
      </c>
      <c r="F569" s="104">
        <f t="shared" si="13"/>
        <v>0.2</v>
      </c>
      <c r="G569" s="104">
        <f t="shared" si="13"/>
        <v>1.597825127727815</v>
      </c>
      <c r="H569" s="104">
        <f t="shared" si="13"/>
        <v>0.39469601753775185</v>
      </c>
      <c r="I569" s="56"/>
    </row>
    <row r="570" spans="2:9" x14ac:dyDescent="0.3">
      <c r="B570" s="55"/>
      <c r="C570" s="74">
        <v>565</v>
      </c>
      <c r="D570" s="104">
        <f t="shared" si="13"/>
        <v>14.5</v>
      </c>
      <c r="E570" s="104">
        <f t="shared" si="13"/>
        <v>3.8</v>
      </c>
      <c r="F570" s="104">
        <f t="shared" si="13"/>
        <v>1.6</v>
      </c>
      <c r="G570" s="104">
        <f t="shared" si="13"/>
        <v>1.6007746177391344</v>
      </c>
      <c r="H570" s="104">
        <f t="shared" si="13"/>
        <v>0.40370887175651904</v>
      </c>
      <c r="I570" s="56"/>
    </row>
    <row r="571" spans="2:9" x14ac:dyDescent="0.3">
      <c r="B571" s="55"/>
      <c r="C571" s="74">
        <v>566</v>
      </c>
      <c r="D571" s="104">
        <f t="shared" si="13"/>
        <v>13.8</v>
      </c>
      <c r="E571" s="104">
        <f t="shared" si="13"/>
        <v>2.4</v>
      </c>
      <c r="F571" s="104">
        <f t="shared" si="13"/>
        <v>5.0999999999999996</v>
      </c>
      <c r="G571" s="104">
        <f t="shared" si="13"/>
        <v>1.5680505715472435</v>
      </c>
      <c r="H571" s="104">
        <f t="shared" si="13"/>
        <v>0.53627056947260843</v>
      </c>
      <c r="I571" s="56"/>
    </row>
    <row r="572" spans="2:9" x14ac:dyDescent="0.3">
      <c r="B572" s="55"/>
      <c r="C572" s="74">
        <v>567</v>
      </c>
      <c r="D572" s="104">
        <f t="shared" si="13"/>
        <v>9.4</v>
      </c>
      <c r="E572" s="104">
        <f t="shared" si="13"/>
        <v>4.5</v>
      </c>
      <c r="F572" s="104">
        <f t="shared" si="13"/>
        <v>6.7</v>
      </c>
      <c r="G572" s="104">
        <f t="shared" si="13"/>
        <v>1.5316498919980197</v>
      </c>
      <c r="H572" s="104">
        <f t="shared" si="13"/>
        <v>0.76278442032947424</v>
      </c>
      <c r="I572" s="56"/>
    </row>
    <row r="573" spans="2:9" x14ac:dyDescent="0.3">
      <c r="B573" s="55"/>
      <c r="C573" s="74">
        <v>568</v>
      </c>
      <c r="D573" s="104">
        <f t="shared" si="13"/>
        <v>15.5</v>
      </c>
      <c r="E573" s="104">
        <f t="shared" si="13"/>
        <v>3.7</v>
      </c>
      <c r="F573" s="104">
        <f t="shared" si="13"/>
        <v>0</v>
      </c>
      <c r="G573" s="104">
        <f t="shared" si="13"/>
        <v>1.6393339513162075</v>
      </c>
      <c r="H573" s="104">
        <f t="shared" si="13"/>
        <v>0.65258167712238535</v>
      </c>
      <c r="I573" s="56"/>
    </row>
    <row r="574" spans="2:9" x14ac:dyDescent="0.3">
      <c r="B574" s="55"/>
      <c r="C574" s="74">
        <v>569</v>
      </c>
      <c r="D574" s="104">
        <f t="shared" si="13"/>
        <v>17.600000000000001</v>
      </c>
      <c r="E574" s="104">
        <f t="shared" si="13"/>
        <v>0.4</v>
      </c>
      <c r="F574" s="104">
        <f t="shared" si="13"/>
        <v>0</v>
      </c>
      <c r="G574" s="104">
        <f t="shared" si="13"/>
        <v>1.623886571356101</v>
      </c>
      <c r="H574" s="104">
        <f t="shared" si="13"/>
        <v>0.59731516684897612</v>
      </c>
      <c r="I574" s="56"/>
    </row>
    <row r="575" spans="2:9" x14ac:dyDescent="0.3">
      <c r="B575" s="55"/>
      <c r="C575" s="74">
        <v>570</v>
      </c>
      <c r="D575" s="104">
        <f t="shared" si="13"/>
        <v>20.6</v>
      </c>
      <c r="E575" s="104">
        <f t="shared" si="13"/>
        <v>-0.9</v>
      </c>
      <c r="F575" s="104">
        <f t="shared" si="13"/>
        <v>0</v>
      </c>
      <c r="G575" s="104">
        <f t="shared" si="13"/>
        <v>1.6643581088906867</v>
      </c>
      <c r="H575" s="104">
        <f t="shared" si="13"/>
        <v>0.54277851294565549</v>
      </c>
      <c r="I575" s="56"/>
    </row>
    <row r="576" spans="2:9" x14ac:dyDescent="0.3">
      <c r="B576" s="55"/>
      <c r="C576" s="74">
        <v>571</v>
      </c>
      <c r="D576" s="104">
        <f t="shared" si="13"/>
        <v>21.2</v>
      </c>
      <c r="E576" s="104">
        <f t="shared" si="13"/>
        <v>-1.5</v>
      </c>
      <c r="F576" s="104">
        <f t="shared" si="13"/>
        <v>0</v>
      </c>
      <c r="G576" s="104">
        <f t="shared" si="13"/>
        <v>1.6723607752171665</v>
      </c>
      <c r="H576" s="104">
        <f t="shared" si="13"/>
        <v>0.48979587905881394</v>
      </c>
      <c r="I576" s="56"/>
    </row>
    <row r="577" spans="2:9" x14ac:dyDescent="0.3">
      <c r="B577" s="55"/>
      <c r="C577" s="74">
        <v>572</v>
      </c>
      <c r="D577" s="104">
        <f t="shared" si="13"/>
        <v>20.8</v>
      </c>
      <c r="E577" s="104">
        <f t="shared" si="13"/>
        <v>-3.5</v>
      </c>
      <c r="F577" s="104">
        <f t="shared" si="13"/>
        <v>0</v>
      </c>
      <c r="G577" s="104">
        <f t="shared" si="13"/>
        <v>1.6338588843518145</v>
      </c>
      <c r="H577" s="104">
        <f t="shared" si="13"/>
        <v>0.43952996938800232</v>
      </c>
      <c r="I577" s="56"/>
    </row>
    <row r="578" spans="2:9" x14ac:dyDescent="0.3">
      <c r="B578" s="55"/>
      <c r="C578" s="74">
        <v>573</v>
      </c>
      <c r="D578" s="104">
        <f t="shared" si="13"/>
        <v>21.1</v>
      </c>
      <c r="E578" s="104">
        <f t="shared" si="13"/>
        <v>-4</v>
      </c>
      <c r="F578" s="104">
        <f t="shared" si="13"/>
        <v>0</v>
      </c>
      <c r="G578" s="104">
        <f t="shared" si="13"/>
        <v>1.6380996678857962</v>
      </c>
      <c r="H578" s="104">
        <f t="shared" si="13"/>
        <v>0.3907724027209234</v>
      </c>
      <c r="I578" s="56"/>
    </row>
    <row r="579" spans="2:9" x14ac:dyDescent="0.3">
      <c r="B579" s="55"/>
      <c r="C579" s="74">
        <v>574</v>
      </c>
      <c r="D579" s="104">
        <f t="shared" si="13"/>
        <v>21.2</v>
      </c>
      <c r="E579" s="104">
        <f t="shared" si="13"/>
        <v>-3</v>
      </c>
      <c r="F579" s="104">
        <f t="shared" si="13"/>
        <v>0</v>
      </c>
      <c r="G579" s="104">
        <f t="shared" si="13"/>
        <v>1.6679343251114882</v>
      </c>
      <c r="H579" s="104">
        <f t="shared" si="13"/>
        <v>0.36139144171613563</v>
      </c>
      <c r="I579" s="56"/>
    </row>
    <row r="580" spans="2:9" x14ac:dyDescent="0.3">
      <c r="B580" s="55"/>
      <c r="C580" s="74">
        <v>575</v>
      </c>
      <c r="D580" s="104">
        <f t="shared" ref="D580:H595" si="14">D215</f>
        <v>22</v>
      </c>
      <c r="E580" s="104">
        <f t="shared" si="14"/>
        <v>-3.3</v>
      </c>
      <c r="F580" s="104">
        <f t="shared" si="14"/>
        <v>0</v>
      </c>
      <c r="G580" s="104">
        <f t="shared" si="14"/>
        <v>1.6863419284516645</v>
      </c>
      <c r="H580" s="104">
        <f t="shared" si="14"/>
        <v>0.35359411380808009</v>
      </c>
      <c r="I580" s="56"/>
    </row>
    <row r="581" spans="2:9" x14ac:dyDescent="0.3">
      <c r="B581" s="55"/>
      <c r="C581" s="74">
        <v>576</v>
      </c>
      <c r="D581" s="104">
        <f t="shared" si="14"/>
        <v>24</v>
      </c>
      <c r="E581" s="104">
        <f t="shared" si="14"/>
        <v>-0.5</v>
      </c>
      <c r="F581" s="104">
        <f t="shared" si="14"/>
        <v>0</v>
      </c>
      <c r="G581" s="104">
        <f t="shared" si="14"/>
        <v>1.7909298010523174</v>
      </c>
      <c r="H581" s="104">
        <f t="shared" si="14"/>
        <v>0.3494070854999124</v>
      </c>
      <c r="I581" s="56"/>
    </row>
    <row r="582" spans="2:9" x14ac:dyDescent="0.3">
      <c r="B582" s="55"/>
      <c r="C582" s="74">
        <v>577</v>
      </c>
      <c r="D582" s="104">
        <f t="shared" si="14"/>
        <v>20.100000000000001</v>
      </c>
      <c r="E582" s="104">
        <f t="shared" si="14"/>
        <v>-0.3</v>
      </c>
      <c r="F582" s="104">
        <f t="shared" si="14"/>
        <v>0</v>
      </c>
      <c r="G582" s="104">
        <f t="shared" si="14"/>
        <v>1.7259380084093543</v>
      </c>
      <c r="H582" s="104">
        <f t="shared" si="14"/>
        <v>0.34584764413041885</v>
      </c>
      <c r="I582" s="56"/>
    </row>
    <row r="583" spans="2:9" x14ac:dyDescent="0.3">
      <c r="B583" s="55"/>
      <c r="C583" s="74">
        <v>578</v>
      </c>
      <c r="D583" s="104">
        <f t="shared" si="14"/>
        <v>21</v>
      </c>
      <c r="E583" s="104">
        <f t="shared" si="14"/>
        <v>2.9</v>
      </c>
      <c r="F583" s="104">
        <f t="shared" si="14"/>
        <v>0</v>
      </c>
      <c r="G583" s="104">
        <f t="shared" si="14"/>
        <v>1.8179060947612591</v>
      </c>
      <c r="H583" s="104">
        <f t="shared" si="14"/>
        <v>0.3424205684233429</v>
      </c>
      <c r="I583" s="56"/>
    </row>
    <row r="584" spans="2:9" x14ac:dyDescent="0.3">
      <c r="B584" s="55"/>
      <c r="C584" s="74">
        <v>579</v>
      </c>
      <c r="D584" s="104">
        <f t="shared" si="14"/>
        <v>19.8</v>
      </c>
      <c r="E584" s="104">
        <f t="shared" si="14"/>
        <v>3</v>
      </c>
      <c r="F584" s="104">
        <f t="shared" si="14"/>
        <v>0.4</v>
      </c>
      <c r="G584" s="104">
        <f t="shared" si="14"/>
        <v>1.8051630037390196</v>
      </c>
      <c r="H584" s="104">
        <f t="shared" si="14"/>
        <v>0.34176849874473908</v>
      </c>
      <c r="I584" s="56"/>
    </row>
    <row r="585" spans="2:9" x14ac:dyDescent="0.3">
      <c r="B585" s="55"/>
      <c r="C585" s="74">
        <v>580</v>
      </c>
      <c r="D585" s="104">
        <f t="shared" si="14"/>
        <v>21.6</v>
      </c>
      <c r="E585" s="104">
        <f t="shared" si="14"/>
        <v>1.2</v>
      </c>
      <c r="F585" s="104">
        <f t="shared" si="14"/>
        <v>0</v>
      </c>
      <c r="G585" s="104">
        <f t="shared" si="14"/>
        <v>1.8148734115963456</v>
      </c>
      <c r="H585" s="104">
        <f t="shared" si="14"/>
        <v>0.33615438869858794</v>
      </c>
      <c r="I585" s="56"/>
    </row>
    <row r="586" spans="2:9" x14ac:dyDescent="0.3">
      <c r="B586" s="55"/>
      <c r="C586" s="74">
        <v>581</v>
      </c>
      <c r="D586" s="104">
        <f t="shared" si="14"/>
        <v>21.8</v>
      </c>
      <c r="E586" s="104">
        <f t="shared" si="14"/>
        <v>1</v>
      </c>
      <c r="F586" s="104">
        <f t="shared" si="14"/>
        <v>0</v>
      </c>
      <c r="G586" s="104">
        <f t="shared" si="14"/>
        <v>1.8247120587872323</v>
      </c>
      <c r="H586" s="104">
        <f t="shared" si="14"/>
        <v>0.33246938960163064</v>
      </c>
      <c r="I586" s="56"/>
    </row>
    <row r="587" spans="2:9" x14ac:dyDescent="0.3">
      <c r="B587" s="55"/>
      <c r="C587" s="74">
        <v>582</v>
      </c>
      <c r="D587" s="104">
        <f t="shared" si="14"/>
        <v>20.6</v>
      </c>
      <c r="E587" s="104">
        <f t="shared" si="14"/>
        <v>5</v>
      </c>
      <c r="F587" s="104">
        <f t="shared" si="14"/>
        <v>0</v>
      </c>
      <c r="G587" s="104">
        <f t="shared" si="14"/>
        <v>1.8927254414581483</v>
      </c>
      <c r="H587" s="104">
        <f t="shared" si="14"/>
        <v>0.32913163014044072</v>
      </c>
      <c r="I587" s="56"/>
    </row>
    <row r="588" spans="2:9" x14ac:dyDescent="0.3">
      <c r="B588" s="55"/>
      <c r="C588" s="74">
        <v>583</v>
      </c>
      <c r="D588" s="104">
        <f t="shared" si="14"/>
        <v>11.6</v>
      </c>
      <c r="E588" s="104">
        <f t="shared" si="14"/>
        <v>1.2</v>
      </c>
      <c r="F588" s="104">
        <f t="shared" si="14"/>
        <v>2.6</v>
      </c>
      <c r="G588" s="104">
        <f t="shared" si="14"/>
        <v>1.6394347479292417</v>
      </c>
      <c r="H588" s="104">
        <f t="shared" si="14"/>
        <v>0.37177130520181545</v>
      </c>
      <c r="I588" s="56"/>
    </row>
    <row r="589" spans="2:9" x14ac:dyDescent="0.3">
      <c r="B589" s="55"/>
      <c r="C589" s="74">
        <v>584</v>
      </c>
      <c r="D589" s="104">
        <f t="shared" si="14"/>
        <v>17.5</v>
      </c>
      <c r="E589" s="104">
        <f t="shared" si="14"/>
        <v>5.2</v>
      </c>
      <c r="F589" s="104">
        <f t="shared" si="14"/>
        <v>0</v>
      </c>
      <c r="G589" s="104">
        <f t="shared" si="14"/>
        <v>1.8528450962916636</v>
      </c>
      <c r="H589" s="104">
        <f t="shared" si="14"/>
        <v>0.33028100075596389</v>
      </c>
      <c r="I589" s="56"/>
    </row>
    <row r="590" spans="2:9" x14ac:dyDescent="0.3">
      <c r="B590" s="55"/>
      <c r="C590" s="74">
        <v>585</v>
      </c>
      <c r="D590" s="104">
        <f t="shared" si="14"/>
        <v>19.600000000000001</v>
      </c>
      <c r="E590" s="104">
        <f t="shared" si="14"/>
        <v>0.7</v>
      </c>
      <c r="F590" s="104">
        <f t="shared" si="14"/>
        <v>0.6</v>
      </c>
      <c r="G590" s="104">
        <f t="shared" si="14"/>
        <v>1.8129786715016885</v>
      </c>
      <c r="H590" s="104">
        <f t="shared" si="14"/>
        <v>0.32483740497761687</v>
      </c>
      <c r="I590" s="56"/>
    </row>
    <row r="591" spans="2:9" x14ac:dyDescent="0.3">
      <c r="B591" s="55"/>
      <c r="C591" s="74">
        <v>586</v>
      </c>
      <c r="D591" s="104">
        <f t="shared" si="14"/>
        <v>21.2</v>
      </c>
      <c r="E591" s="104">
        <f t="shared" si="14"/>
        <v>3.2</v>
      </c>
      <c r="F591" s="104">
        <f t="shared" si="14"/>
        <v>0</v>
      </c>
      <c r="G591" s="104">
        <f t="shared" si="14"/>
        <v>1.909358803836201</v>
      </c>
      <c r="H591" s="104">
        <f t="shared" si="14"/>
        <v>0.31722606311903995</v>
      </c>
      <c r="I591" s="56"/>
    </row>
    <row r="592" spans="2:9" x14ac:dyDescent="0.3">
      <c r="B592" s="55"/>
      <c r="C592" s="74">
        <v>587</v>
      </c>
      <c r="D592" s="104">
        <f t="shared" si="14"/>
        <v>20.2</v>
      </c>
      <c r="E592" s="104">
        <f t="shared" si="14"/>
        <v>4.8</v>
      </c>
      <c r="F592" s="104">
        <f t="shared" si="14"/>
        <v>0</v>
      </c>
      <c r="G592" s="104">
        <f t="shared" si="14"/>
        <v>1.932753044100942</v>
      </c>
      <c r="H592" s="104">
        <f t="shared" si="14"/>
        <v>0.31336847349689817</v>
      </c>
      <c r="I592" s="56"/>
    </row>
    <row r="593" spans="2:9" x14ac:dyDescent="0.3">
      <c r="B593" s="55"/>
      <c r="C593" s="74">
        <v>588</v>
      </c>
      <c r="D593" s="104">
        <f t="shared" si="14"/>
        <v>21.2</v>
      </c>
      <c r="E593" s="104">
        <f t="shared" si="14"/>
        <v>0.5</v>
      </c>
      <c r="F593" s="104">
        <f t="shared" si="14"/>
        <v>0</v>
      </c>
      <c r="G593" s="104">
        <f t="shared" si="14"/>
        <v>1.873233323867358</v>
      </c>
      <c r="H593" s="104">
        <f t="shared" si="14"/>
        <v>0.3101593328685569</v>
      </c>
      <c r="I593" s="56"/>
    </row>
    <row r="594" spans="2:9" x14ac:dyDescent="0.3">
      <c r="B594" s="55"/>
      <c r="C594" s="74">
        <v>589</v>
      </c>
      <c r="D594" s="104">
        <f t="shared" si="14"/>
        <v>19.8</v>
      </c>
      <c r="E594" s="104">
        <f t="shared" si="14"/>
        <v>1.1000000000000001</v>
      </c>
      <c r="F594" s="104">
        <f t="shared" si="14"/>
        <v>0</v>
      </c>
      <c r="G594" s="104">
        <f t="shared" si="14"/>
        <v>1.86668478381251</v>
      </c>
      <c r="H594" s="104">
        <f t="shared" si="14"/>
        <v>0.30708310671443972</v>
      </c>
      <c r="I594" s="56"/>
    </row>
    <row r="595" spans="2:9" x14ac:dyDescent="0.3">
      <c r="B595" s="55"/>
      <c r="C595" s="74">
        <v>590</v>
      </c>
      <c r="D595" s="104">
        <f t="shared" si="14"/>
        <v>20.100000000000001</v>
      </c>
      <c r="E595" s="104">
        <f t="shared" si="14"/>
        <v>0.2</v>
      </c>
      <c r="F595" s="104">
        <f t="shared" si="14"/>
        <v>0.2</v>
      </c>
      <c r="G595" s="104">
        <f t="shared" si="14"/>
        <v>1.8643278599996738</v>
      </c>
      <c r="H595" s="104">
        <f t="shared" si="14"/>
        <v>0.30541654655466866</v>
      </c>
      <c r="I595" s="56"/>
    </row>
    <row r="596" spans="2:9" x14ac:dyDescent="0.3">
      <c r="B596" s="55"/>
      <c r="C596" s="74">
        <v>591</v>
      </c>
      <c r="D596" s="104">
        <f t="shared" ref="D596:H611" si="15">D231</f>
        <v>21</v>
      </c>
      <c r="E596" s="104">
        <f t="shared" si="15"/>
        <v>-1</v>
      </c>
      <c r="F596" s="104">
        <f t="shared" si="15"/>
        <v>0</v>
      </c>
      <c r="G596" s="104">
        <f t="shared" si="15"/>
        <v>1.8683526447357719</v>
      </c>
      <c r="H596" s="104">
        <f t="shared" si="15"/>
        <v>0.30128362436071976</v>
      </c>
      <c r="I596" s="56"/>
    </row>
    <row r="597" spans="2:9" x14ac:dyDescent="0.3">
      <c r="B597" s="55"/>
      <c r="C597" s="74">
        <v>592</v>
      </c>
      <c r="D597" s="104">
        <f t="shared" si="15"/>
        <v>21.5</v>
      </c>
      <c r="E597" s="104">
        <f t="shared" si="15"/>
        <v>-0.7</v>
      </c>
      <c r="F597" s="104">
        <f t="shared" si="15"/>
        <v>0</v>
      </c>
      <c r="G597" s="104">
        <f t="shared" si="15"/>
        <v>1.896129643686286</v>
      </c>
      <c r="H597" s="104">
        <f t="shared" si="15"/>
        <v>0.29812856227339773</v>
      </c>
      <c r="I597" s="56"/>
    </row>
    <row r="598" spans="2:9" x14ac:dyDescent="0.3">
      <c r="B598" s="55"/>
      <c r="C598" s="74">
        <v>593</v>
      </c>
      <c r="D598" s="104">
        <f t="shared" si="15"/>
        <v>19.8</v>
      </c>
      <c r="E598" s="104">
        <f t="shared" si="15"/>
        <v>1</v>
      </c>
      <c r="F598" s="104">
        <f t="shared" si="15"/>
        <v>0</v>
      </c>
      <c r="G598" s="104">
        <f t="shared" si="15"/>
        <v>1.9067533843220215</v>
      </c>
      <c r="H598" s="104">
        <f t="shared" si="15"/>
        <v>0.29516009291076828</v>
      </c>
      <c r="I598" s="56"/>
    </row>
    <row r="599" spans="2:9" x14ac:dyDescent="0.3">
      <c r="B599" s="55"/>
      <c r="C599" s="74">
        <v>594</v>
      </c>
      <c r="D599" s="104">
        <f t="shared" si="15"/>
        <v>21.2</v>
      </c>
      <c r="E599" s="104">
        <f t="shared" si="15"/>
        <v>1.3</v>
      </c>
      <c r="F599" s="104">
        <f t="shared" si="15"/>
        <v>3.3</v>
      </c>
      <c r="G599" s="104">
        <f t="shared" si="15"/>
        <v>1.954609315367408</v>
      </c>
      <c r="H599" s="104">
        <f t="shared" si="15"/>
        <v>0.35366515771315216</v>
      </c>
      <c r="I599" s="56"/>
    </row>
    <row r="600" spans="2:9" x14ac:dyDescent="0.3">
      <c r="B600" s="55"/>
      <c r="C600" s="74">
        <v>595</v>
      </c>
      <c r="D600" s="104">
        <f t="shared" si="15"/>
        <v>21.2</v>
      </c>
      <c r="E600" s="104">
        <f t="shared" si="15"/>
        <v>1.2</v>
      </c>
      <c r="F600" s="104">
        <f t="shared" si="15"/>
        <v>0</v>
      </c>
      <c r="G600" s="104">
        <f t="shared" si="15"/>
        <v>1.9632905070892799</v>
      </c>
      <c r="H600" s="104">
        <f t="shared" si="15"/>
        <v>0.2995578058563349</v>
      </c>
      <c r="I600" s="56"/>
    </row>
    <row r="601" spans="2:9" x14ac:dyDescent="0.3">
      <c r="B601" s="55"/>
      <c r="C601" s="74">
        <v>596</v>
      </c>
      <c r="D601" s="104">
        <f t="shared" si="15"/>
        <v>21.7</v>
      </c>
      <c r="E601" s="104">
        <f t="shared" si="15"/>
        <v>0.9</v>
      </c>
      <c r="F601" s="104">
        <f t="shared" si="15"/>
        <v>0</v>
      </c>
      <c r="G601" s="104">
        <f t="shared" si="15"/>
        <v>1.978614342924502</v>
      </c>
      <c r="H601" s="104">
        <f t="shared" si="15"/>
        <v>0.2882060622414469</v>
      </c>
      <c r="I601" s="56"/>
    </row>
    <row r="602" spans="2:9" x14ac:dyDescent="0.3">
      <c r="B602" s="55"/>
      <c r="C602" s="74">
        <v>597</v>
      </c>
      <c r="D602" s="104">
        <f t="shared" si="15"/>
        <v>20.9</v>
      </c>
      <c r="E602" s="104">
        <f t="shared" si="15"/>
        <v>4.7</v>
      </c>
      <c r="F602" s="104">
        <f t="shared" si="15"/>
        <v>0</v>
      </c>
      <c r="G602" s="104">
        <f t="shared" si="15"/>
        <v>2.056472337040832</v>
      </c>
      <c r="H602" s="104">
        <f t="shared" si="15"/>
        <v>0.28397241266212792</v>
      </c>
      <c r="I602" s="56"/>
    </row>
    <row r="603" spans="2:9" x14ac:dyDescent="0.3">
      <c r="B603" s="55"/>
      <c r="C603" s="74">
        <v>598</v>
      </c>
      <c r="D603" s="104">
        <f t="shared" si="15"/>
        <v>20.100000000000001</v>
      </c>
      <c r="E603" s="104">
        <f t="shared" si="15"/>
        <v>3.3</v>
      </c>
      <c r="F603" s="104">
        <f t="shared" si="15"/>
        <v>0</v>
      </c>
      <c r="G603" s="104">
        <f t="shared" si="15"/>
        <v>2.0183999820853753</v>
      </c>
      <c r="H603" s="104">
        <f t="shared" si="15"/>
        <v>0.28094306841741629</v>
      </c>
      <c r="I603" s="56"/>
    </row>
    <row r="604" spans="2:9" x14ac:dyDescent="0.3">
      <c r="B604" s="55"/>
      <c r="C604" s="74">
        <v>599</v>
      </c>
      <c r="D604" s="104">
        <f t="shared" si="15"/>
        <v>21.8</v>
      </c>
      <c r="E604" s="104">
        <f t="shared" si="15"/>
        <v>6.5</v>
      </c>
      <c r="F604" s="104">
        <f t="shared" si="15"/>
        <v>0</v>
      </c>
      <c r="G604" s="104">
        <f t="shared" si="15"/>
        <v>2.1401908904328879</v>
      </c>
      <c r="H604" s="104">
        <f t="shared" si="15"/>
        <v>0.27813648896908444</v>
      </c>
      <c r="I604" s="56"/>
    </row>
    <row r="605" spans="2:9" x14ac:dyDescent="0.3">
      <c r="B605" s="55"/>
      <c r="C605" s="74">
        <v>600</v>
      </c>
      <c r="D605" s="104">
        <f t="shared" si="15"/>
        <v>23</v>
      </c>
      <c r="E605" s="104">
        <f t="shared" si="15"/>
        <v>1.2</v>
      </c>
      <c r="F605" s="104">
        <f t="shared" si="15"/>
        <v>0</v>
      </c>
      <c r="G605" s="104">
        <f t="shared" si="15"/>
        <v>2.0585823847118601</v>
      </c>
      <c r="H605" s="104">
        <f t="shared" si="15"/>
        <v>0.27538957518040313</v>
      </c>
      <c r="I605" s="56"/>
    </row>
    <row r="606" spans="2:9" x14ac:dyDescent="0.3">
      <c r="B606" s="55"/>
      <c r="C606" s="74">
        <v>601</v>
      </c>
      <c r="D606" s="104">
        <f t="shared" si="15"/>
        <v>23</v>
      </c>
      <c r="E606" s="104">
        <f t="shared" si="15"/>
        <v>1.8</v>
      </c>
      <c r="F606" s="104">
        <f t="shared" si="15"/>
        <v>0</v>
      </c>
      <c r="G606" s="104">
        <f t="shared" si="15"/>
        <v>2.0833573259952969</v>
      </c>
      <c r="H606" s="104">
        <f t="shared" si="15"/>
        <v>0.27267503930212456</v>
      </c>
      <c r="I606" s="56"/>
    </row>
    <row r="607" spans="2:9" x14ac:dyDescent="0.3">
      <c r="B607" s="55"/>
      <c r="C607" s="74">
        <v>602</v>
      </c>
      <c r="D607" s="104">
        <f t="shared" si="15"/>
        <v>18.2</v>
      </c>
      <c r="E607" s="104">
        <f t="shared" si="15"/>
        <v>0.8</v>
      </c>
      <c r="F607" s="104">
        <f t="shared" si="15"/>
        <v>0</v>
      </c>
      <c r="G607" s="104">
        <f t="shared" si="15"/>
        <v>1.962374783096162</v>
      </c>
      <c r="H607" s="104">
        <f t="shared" si="15"/>
        <v>0.26998813183201165</v>
      </c>
      <c r="I607" s="56"/>
    </row>
    <row r="608" spans="2:9" x14ac:dyDescent="0.3">
      <c r="B608" s="55"/>
      <c r="C608" s="74">
        <v>603</v>
      </c>
      <c r="D608" s="104">
        <f t="shared" si="15"/>
        <v>19.8</v>
      </c>
      <c r="E608" s="104">
        <f t="shared" si="15"/>
        <v>3.2</v>
      </c>
      <c r="F608" s="104">
        <f t="shared" si="15"/>
        <v>0</v>
      </c>
      <c r="G608" s="104">
        <f t="shared" si="15"/>
        <v>2.0643686104940935</v>
      </c>
      <c r="H608" s="104">
        <f t="shared" si="15"/>
        <v>0.26732784536402548</v>
      </c>
      <c r="I608" s="56"/>
    </row>
    <row r="609" spans="2:9" x14ac:dyDescent="0.3">
      <c r="B609" s="55"/>
      <c r="C609" s="74">
        <v>604</v>
      </c>
      <c r="D609" s="104">
        <f t="shared" si="15"/>
        <v>20.5</v>
      </c>
      <c r="E609" s="104">
        <f t="shared" si="15"/>
        <v>4</v>
      </c>
      <c r="F609" s="104">
        <f t="shared" si="15"/>
        <v>0</v>
      </c>
      <c r="G609" s="104">
        <f t="shared" si="15"/>
        <v>2.1098789451351392</v>
      </c>
      <c r="H609" s="104">
        <f t="shared" si="15"/>
        <v>0.26469379560256001</v>
      </c>
      <c r="I609" s="56"/>
    </row>
    <row r="610" spans="2:9" x14ac:dyDescent="0.3">
      <c r="B610" s="55"/>
      <c r="C610" s="74">
        <v>605</v>
      </c>
      <c r="D610" s="104">
        <f t="shared" si="15"/>
        <v>19.2</v>
      </c>
      <c r="E610" s="104">
        <f t="shared" si="15"/>
        <v>0.8</v>
      </c>
      <c r="F610" s="104">
        <f t="shared" si="15"/>
        <v>0</v>
      </c>
      <c r="G610" s="104">
        <f t="shared" si="15"/>
        <v>2.0168746725159195</v>
      </c>
      <c r="H610" s="104">
        <f t="shared" si="15"/>
        <v>0.26208570378810392</v>
      </c>
      <c r="I610" s="56"/>
    </row>
    <row r="611" spans="2:9" x14ac:dyDescent="0.3">
      <c r="B611" s="55"/>
      <c r="C611" s="74">
        <v>606</v>
      </c>
      <c r="D611" s="104">
        <f t="shared" si="15"/>
        <v>20</v>
      </c>
      <c r="E611" s="104">
        <f t="shared" si="15"/>
        <v>-1</v>
      </c>
      <c r="F611" s="104">
        <f t="shared" si="15"/>
        <v>0</v>
      </c>
      <c r="G611" s="104">
        <f t="shared" si="15"/>
        <v>2.0042170752501036</v>
      </c>
      <c r="H611" s="104">
        <f t="shared" si="15"/>
        <v>0.25950331079177474</v>
      </c>
      <c r="I611" s="56"/>
    </row>
    <row r="612" spans="2:9" x14ac:dyDescent="0.3">
      <c r="B612" s="55"/>
      <c r="C612" s="74">
        <v>607</v>
      </c>
      <c r="D612" s="104">
        <f t="shared" ref="D612:H627" si="16">D247</f>
        <v>22.6</v>
      </c>
      <c r="E612" s="104">
        <f t="shared" si="16"/>
        <v>0.4</v>
      </c>
      <c r="F612" s="104">
        <f t="shared" si="16"/>
        <v>0</v>
      </c>
      <c r="G612" s="104">
        <f t="shared" si="16"/>
        <v>2.1078585297703336</v>
      </c>
      <c r="H612" s="104">
        <f t="shared" si="16"/>
        <v>0.25694636283960831</v>
      </c>
      <c r="I612" s="56"/>
    </row>
    <row r="613" spans="2:9" x14ac:dyDescent="0.3">
      <c r="B613" s="55"/>
      <c r="C613" s="74">
        <v>608</v>
      </c>
      <c r="D613" s="104">
        <f t="shared" si="16"/>
        <v>21.6</v>
      </c>
      <c r="E613" s="104">
        <f t="shared" si="16"/>
        <v>0.4</v>
      </c>
      <c r="F613" s="104">
        <f t="shared" si="16"/>
        <v>0</v>
      </c>
      <c r="G613" s="104">
        <f t="shared" si="16"/>
        <v>2.0951621308671542</v>
      </c>
      <c r="H613" s="104">
        <f t="shared" si="16"/>
        <v>0.25441460912303321</v>
      </c>
      <c r="I613" s="56"/>
    </row>
    <row r="614" spans="2:9" x14ac:dyDescent="0.3">
      <c r="B614" s="55"/>
      <c r="C614" s="74">
        <v>609</v>
      </c>
      <c r="D614" s="104">
        <f t="shared" si="16"/>
        <v>21</v>
      </c>
      <c r="E614" s="104">
        <f t="shared" si="16"/>
        <v>2.8</v>
      </c>
      <c r="F614" s="104">
        <f t="shared" si="16"/>
        <v>0</v>
      </c>
      <c r="G614" s="104">
        <f t="shared" si="16"/>
        <v>2.1481857718897617</v>
      </c>
      <c r="H614" s="104">
        <f t="shared" si="16"/>
        <v>0.25190780138189772</v>
      </c>
      <c r="I614" s="56"/>
    </row>
    <row r="615" spans="2:9" x14ac:dyDescent="0.3">
      <c r="B615" s="55"/>
      <c r="C615" s="74">
        <v>610</v>
      </c>
      <c r="D615" s="104">
        <f t="shared" si="16"/>
        <v>22</v>
      </c>
      <c r="E615" s="104">
        <f t="shared" si="16"/>
        <v>1.2</v>
      </c>
      <c r="F615" s="104">
        <f t="shared" si="16"/>
        <v>0</v>
      </c>
      <c r="G615" s="104">
        <f t="shared" si="16"/>
        <v>2.1446950994461003</v>
      </c>
      <c r="H615" s="104">
        <f t="shared" si="16"/>
        <v>0.24942569381501734</v>
      </c>
      <c r="I615" s="56"/>
    </row>
    <row r="616" spans="2:9" x14ac:dyDescent="0.3">
      <c r="B616" s="55"/>
      <c r="C616" s="74">
        <v>611</v>
      </c>
      <c r="D616" s="104">
        <f t="shared" si="16"/>
        <v>22.2</v>
      </c>
      <c r="E616" s="104">
        <f t="shared" si="16"/>
        <v>1.4</v>
      </c>
      <c r="F616" s="104">
        <f t="shared" si="16"/>
        <v>0</v>
      </c>
      <c r="G616" s="104">
        <f t="shared" si="16"/>
        <v>2.1648046535227907</v>
      </c>
      <c r="H616" s="104">
        <f t="shared" si="16"/>
        <v>0.24696804304526951</v>
      </c>
      <c r="I616" s="56"/>
    </row>
    <row r="617" spans="2:9" x14ac:dyDescent="0.3">
      <c r="B617" s="55"/>
      <c r="C617" s="74">
        <v>612</v>
      </c>
      <c r="D617" s="104">
        <f t="shared" si="16"/>
        <v>22</v>
      </c>
      <c r="E617" s="104">
        <f t="shared" si="16"/>
        <v>-1.2</v>
      </c>
      <c r="F617" s="104">
        <f t="shared" si="16"/>
        <v>0</v>
      </c>
      <c r="G617" s="104">
        <f t="shared" si="16"/>
        <v>2.1085012538463257</v>
      </c>
      <c r="H617" s="104">
        <f t="shared" si="16"/>
        <v>0.24453460809393668</v>
      </c>
      <c r="I617" s="56"/>
    </row>
    <row r="618" spans="2:9" x14ac:dyDescent="0.3">
      <c r="B618" s="55"/>
      <c r="C618" s="74">
        <v>613</v>
      </c>
      <c r="D618" s="104">
        <f t="shared" si="16"/>
        <v>23</v>
      </c>
      <c r="E618" s="104">
        <f t="shared" si="16"/>
        <v>-0.5</v>
      </c>
      <c r="F618" s="104">
        <f t="shared" si="16"/>
        <v>0</v>
      </c>
      <c r="G618" s="104">
        <f t="shared" si="16"/>
        <v>2.1594473173135316</v>
      </c>
      <c r="H618" s="104">
        <f t="shared" si="16"/>
        <v>0.24212515035678067</v>
      </c>
      <c r="I618" s="56"/>
    </row>
    <row r="619" spans="2:9" x14ac:dyDescent="0.3">
      <c r="B619" s="55"/>
      <c r="C619" s="74">
        <v>614</v>
      </c>
      <c r="D619" s="104">
        <f t="shared" si="16"/>
        <v>22.2</v>
      </c>
      <c r="E619" s="104">
        <f t="shared" si="16"/>
        <v>-2.8</v>
      </c>
      <c r="F619" s="104">
        <f t="shared" si="16"/>
        <v>0</v>
      </c>
      <c r="G619" s="104">
        <f t="shared" si="16"/>
        <v>2.0950904536097812</v>
      </c>
      <c r="H619" s="104">
        <f t="shared" si="16"/>
        <v>0.23973943358059746</v>
      </c>
      <c r="I619" s="56"/>
    </row>
    <row r="620" spans="2:9" x14ac:dyDescent="0.3">
      <c r="B620" s="55"/>
      <c r="C620" s="74">
        <v>615</v>
      </c>
      <c r="D620" s="104">
        <f t="shared" si="16"/>
        <v>24.2</v>
      </c>
      <c r="E620" s="104">
        <f t="shared" si="16"/>
        <v>1.2</v>
      </c>
      <c r="F620" s="104">
        <f t="shared" si="16"/>
        <v>0</v>
      </c>
      <c r="G620" s="104">
        <f t="shared" si="16"/>
        <v>2.2501545944064674</v>
      </c>
      <c r="H620" s="104">
        <f t="shared" si="16"/>
        <v>0.23737722384004351</v>
      </c>
      <c r="I620" s="56"/>
    </row>
    <row r="621" spans="2:9" x14ac:dyDescent="0.3">
      <c r="B621" s="55"/>
      <c r="C621" s="74">
        <v>616</v>
      </c>
      <c r="D621" s="104">
        <f t="shared" si="16"/>
        <v>22.2</v>
      </c>
      <c r="E621" s="104">
        <f t="shared" si="16"/>
        <v>3.5</v>
      </c>
      <c r="F621" s="104">
        <f t="shared" si="16"/>
        <v>0</v>
      </c>
      <c r="G621" s="104">
        <f t="shared" si="16"/>
        <v>2.2678489076322648</v>
      </c>
      <c r="H621" s="104">
        <f t="shared" si="16"/>
        <v>0.23503828951469777</v>
      </c>
      <c r="I621" s="56"/>
    </row>
    <row r="622" spans="2:9" x14ac:dyDescent="0.3">
      <c r="B622" s="55"/>
      <c r="C622" s="74">
        <v>617</v>
      </c>
      <c r="D622" s="104">
        <f t="shared" si="16"/>
        <v>22.8</v>
      </c>
      <c r="E622" s="104">
        <f t="shared" si="16"/>
        <v>3.5</v>
      </c>
      <c r="F622" s="104">
        <f t="shared" si="16"/>
        <v>0</v>
      </c>
      <c r="G622" s="104">
        <f t="shared" si="16"/>
        <v>2.2928399204999432</v>
      </c>
      <c r="H622" s="104">
        <f t="shared" si="16"/>
        <v>0.23272240126635049</v>
      </c>
      <c r="I622" s="56"/>
    </row>
    <row r="623" spans="2:9" x14ac:dyDescent="0.3">
      <c r="B623" s="55"/>
      <c r="C623" s="74">
        <v>618</v>
      </c>
      <c r="D623" s="104">
        <f t="shared" si="16"/>
        <v>21.3</v>
      </c>
      <c r="E623" s="104">
        <f t="shared" si="16"/>
        <v>4.5</v>
      </c>
      <c r="F623" s="104">
        <f t="shared" si="16"/>
        <v>0</v>
      </c>
      <c r="G623" s="104">
        <f t="shared" si="16"/>
        <v>2.2908319335589757</v>
      </c>
      <c r="H623" s="104">
        <f t="shared" si="16"/>
        <v>0.23042933201651578</v>
      </c>
      <c r="I623" s="56"/>
    </row>
    <row r="624" spans="2:9" x14ac:dyDescent="0.3">
      <c r="B624" s="55"/>
      <c r="C624" s="74">
        <v>619</v>
      </c>
      <c r="D624" s="104">
        <f t="shared" si="16"/>
        <v>22.2</v>
      </c>
      <c r="E624" s="104">
        <f t="shared" si="16"/>
        <v>2.5</v>
      </c>
      <c r="F624" s="104">
        <f t="shared" si="16"/>
        <v>0</v>
      </c>
      <c r="G624" s="104">
        <f t="shared" si="16"/>
        <v>2.2738447575224892</v>
      </c>
      <c r="H624" s="104">
        <f t="shared" si="16"/>
        <v>0.22815885692416618</v>
      </c>
      <c r="I624" s="56"/>
    </row>
    <row r="625" spans="2:9" x14ac:dyDescent="0.3">
      <c r="B625" s="55"/>
      <c r="C625" s="74">
        <v>620</v>
      </c>
      <c r="D625" s="104">
        <f t="shared" si="16"/>
        <v>23.5</v>
      </c>
      <c r="E625" s="104">
        <f t="shared" si="16"/>
        <v>2.8</v>
      </c>
      <c r="F625" s="104">
        <f t="shared" si="16"/>
        <v>0</v>
      </c>
      <c r="G625" s="104">
        <f t="shared" si="16"/>
        <v>2.3233054046009496</v>
      </c>
      <c r="H625" s="104">
        <f t="shared" si="16"/>
        <v>0.22591075336368649</v>
      </c>
      <c r="I625" s="56"/>
    </row>
    <row r="626" spans="2:9" x14ac:dyDescent="0.3">
      <c r="B626" s="55"/>
      <c r="C626" s="74">
        <v>621</v>
      </c>
      <c r="D626" s="104">
        <f t="shared" si="16"/>
        <v>21.8</v>
      </c>
      <c r="E626" s="104">
        <f t="shared" si="16"/>
        <v>2.7</v>
      </c>
      <c r="F626" s="104">
        <f t="shared" si="16"/>
        <v>0</v>
      </c>
      <c r="G626" s="104">
        <f t="shared" si="16"/>
        <v>2.2885417145746123</v>
      </c>
      <c r="H626" s="104">
        <f t="shared" si="16"/>
        <v>0.22368480090304474</v>
      </c>
      <c r="I626" s="56"/>
    </row>
    <row r="627" spans="2:9" x14ac:dyDescent="0.3">
      <c r="B627" s="55"/>
      <c r="C627" s="74">
        <v>622</v>
      </c>
      <c r="D627" s="104">
        <f t="shared" si="16"/>
        <v>18.600000000000001</v>
      </c>
      <c r="E627" s="104">
        <f t="shared" si="16"/>
        <v>5.2</v>
      </c>
      <c r="F627" s="104">
        <f t="shared" si="16"/>
        <v>0</v>
      </c>
      <c r="G627" s="104">
        <f t="shared" si="16"/>
        <v>2.2807396266911768</v>
      </c>
      <c r="H627" s="104">
        <f t="shared" si="16"/>
        <v>0.2214807812821783</v>
      </c>
      <c r="I627" s="56"/>
    </row>
    <row r="628" spans="2:9" x14ac:dyDescent="0.3">
      <c r="B628" s="55"/>
      <c r="C628" s="74">
        <v>623</v>
      </c>
      <c r="D628" s="104">
        <f t="shared" ref="D628:H643" si="17">D263</f>
        <v>20</v>
      </c>
      <c r="E628" s="104">
        <f t="shared" si="17"/>
        <v>3.5</v>
      </c>
      <c r="F628" s="104">
        <f t="shared" si="17"/>
        <v>0.5</v>
      </c>
      <c r="G628" s="104">
        <f t="shared" si="17"/>
        <v>2.2826800602688548</v>
      </c>
      <c r="H628" s="104">
        <f t="shared" si="17"/>
        <v>0.22270484549910824</v>
      </c>
      <c r="I628" s="56"/>
    </row>
    <row r="629" spans="2:9" x14ac:dyDescent="0.3">
      <c r="B629" s="55"/>
      <c r="C629" s="74">
        <v>624</v>
      </c>
      <c r="D629" s="104">
        <f t="shared" si="17"/>
        <v>22.5</v>
      </c>
      <c r="E629" s="104">
        <f t="shared" si="17"/>
        <v>5.2</v>
      </c>
      <c r="F629" s="104">
        <f t="shared" si="17"/>
        <v>0</v>
      </c>
      <c r="G629" s="104">
        <f t="shared" si="17"/>
        <v>2.3973893680228464</v>
      </c>
      <c r="H629" s="104">
        <f t="shared" si="17"/>
        <v>0.21770291830396379</v>
      </c>
      <c r="I629" s="56"/>
    </row>
    <row r="630" spans="2:9" x14ac:dyDescent="0.3">
      <c r="B630" s="55"/>
      <c r="C630" s="74">
        <v>625</v>
      </c>
      <c r="D630" s="104">
        <f t="shared" si="17"/>
        <v>23</v>
      </c>
      <c r="E630" s="104">
        <f t="shared" si="17"/>
        <v>4.8</v>
      </c>
      <c r="F630" s="104">
        <f t="shared" si="17"/>
        <v>0</v>
      </c>
      <c r="G630" s="104">
        <f t="shared" si="17"/>
        <v>2.4094303948064626</v>
      </c>
      <c r="H630" s="104">
        <f t="shared" si="17"/>
        <v>0.21509196284851936</v>
      </c>
      <c r="I630" s="56"/>
    </row>
    <row r="631" spans="2:9" x14ac:dyDescent="0.3">
      <c r="B631" s="55"/>
      <c r="C631" s="74">
        <v>626</v>
      </c>
      <c r="D631" s="104">
        <f t="shared" si="17"/>
        <v>23.3</v>
      </c>
      <c r="E631" s="104">
        <f t="shared" si="17"/>
        <v>3.2</v>
      </c>
      <c r="F631" s="104">
        <f t="shared" si="17"/>
        <v>0</v>
      </c>
      <c r="G631" s="104">
        <f t="shared" si="17"/>
        <v>2.3859321425890165</v>
      </c>
      <c r="H631" s="104">
        <f t="shared" si="17"/>
        <v>0.21289530463026463</v>
      </c>
      <c r="I631" s="56"/>
    </row>
    <row r="632" spans="2:9" x14ac:dyDescent="0.3">
      <c r="B632" s="55"/>
      <c r="C632" s="74">
        <v>627</v>
      </c>
      <c r="D632" s="104">
        <f t="shared" si="17"/>
        <v>24.7</v>
      </c>
      <c r="E632" s="104">
        <f t="shared" si="17"/>
        <v>4.2</v>
      </c>
      <c r="F632" s="104">
        <f t="shared" si="17"/>
        <v>0</v>
      </c>
      <c r="G632" s="104">
        <f t="shared" si="17"/>
        <v>2.4559980180575911</v>
      </c>
      <c r="H632" s="104">
        <f t="shared" si="17"/>
        <v>0.21078476863253254</v>
      </c>
      <c r="I632" s="56"/>
    </row>
    <row r="633" spans="2:9" x14ac:dyDescent="0.3">
      <c r="B633" s="55"/>
      <c r="C633" s="74">
        <v>628</v>
      </c>
      <c r="D633" s="104">
        <f t="shared" si="17"/>
        <v>25.2</v>
      </c>
      <c r="E633" s="104">
        <f t="shared" si="17"/>
        <v>5.6</v>
      </c>
      <c r="F633" s="104">
        <f t="shared" si="17"/>
        <v>0</v>
      </c>
      <c r="G633" s="104">
        <f t="shared" si="17"/>
        <v>2.5136605095244575</v>
      </c>
      <c r="H633" s="104">
        <f t="shared" si="17"/>
        <v>0.20870572749525815</v>
      </c>
      <c r="I633" s="56"/>
    </row>
    <row r="634" spans="2:9" x14ac:dyDescent="0.3">
      <c r="B634" s="55"/>
      <c r="C634" s="74">
        <v>629</v>
      </c>
      <c r="D634" s="104">
        <f t="shared" si="17"/>
        <v>23.9</v>
      </c>
      <c r="E634" s="104">
        <f t="shared" si="17"/>
        <v>4.7</v>
      </c>
      <c r="F634" s="104">
        <f t="shared" si="17"/>
        <v>0</v>
      </c>
      <c r="G634" s="104">
        <f t="shared" si="17"/>
        <v>2.4665394615521601</v>
      </c>
      <c r="H634" s="104">
        <f t="shared" si="17"/>
        <v>0.20664894703919839</v>
      </c>
      <c r="I634" s="56"/>
    </row>
    <row r="635" spans="2:9" x14ac:dyDescent="0.3">
      <c r="B635" s="55"/>
      <c r="C635" s="74">
        <v>630</v>
      </c>
      <c r="D635" s="104">
        <f t="shared" si="17"/>
        <v>23.2</v>
      </c>
      <c r="E635" s="104">
        <f t="shared" si="17"/>
        <v>3.5</v>
      </c>
      <c r="F635" s="104">
        <f t="shared" si="17"/>
        <v>0</v>
      </c>
      <c r="G635" s="104">
        <f t="shared" si="17"/>
        <v>2.4266936070830742</v>
      </c>
      <c r="H635" s="104">
        <f t="shared" si="17"/>
        <v>0.204612727133172</v>
      </c>
      <c r="I635" s="56"/>
    </row>
    <row r="636" spans="2:9" x14ac:dyDescent="0.3">
      <c r="B636" s="55"/>
      <c r="C636" s="74">
        <v>631</v>
      </c>
      <c r="D636" s="104">
        <f t="shared" si="17"/>
        <v>22.8</v>
      </c>
      <c r="E636" s="104">
        <f t="shared" si="17"/>
        <v>1.2</v>
      </c>
      <c r="F636" s="104">
        <f t="shared" si="17"/>
        <v>0</v>
      </c>
      <c r="G636" s="104">
        <f t="shared" si="17"/>
        <v>2.3658785657603558</v>
      </c>
      <c r="H636" s="104">
        <f t="shared" si="17"/>
        <v>0.20259661947209576</v>
      </c>
      <c r="I636" s="56"/>
    </row>
    <row r="637" spans="2:9" x14ac:dyDescent="0.3">
      <c r="B637" s="55"/>
      <c r="C637" s="74">
        <v>632</v>
      </c>
      <c r="D637" s="104">
        <f t="shared" si="17"/>
        <v>18.8</v>
      </c>
      <c r="E637" s="104">
        <f t="shared" si="17"/>
        <v>6.5</v>
      </c>
      <c r="F637" s="104">
        <f t="shared" si="17"/>
        <v>2</v>
      </c>
      <c r="G637" s="104">
        <f t="shared" si="17"/>
        <v>2.4075497334788829</v>
      </c>
      <c r="H637" s="104">
        <f t="shared" si="17"/>
        <v>0.21422585354190035</v>
      </c>
      <c r="I637" s="56"/>
    </row>
    <row r="638" spans="2:9" x14ac:dyDescent="0.3">
      <c r="B638" s="55"/>
      <c r="C638" s="74">
        <v>633</v>
      </c>
      <c r="D638" s="104">
        <f t="shared" si="17"/>
        <v>20.5</v>
      </c>
      <c r="E638" s="104">
        <f t="shared" si="17"/>
        <v>4.7</v>
      </c>
      <c r="F638" s="104">
        <f t="shared" si="17"/>
        <v>4.5</v>
      </c>
      <c r="G638" s="104">
        <f t="shared" si="17"/>
        <v>2.4130868352355348</v>
      </c>
      <c r="H638" s="104">
        <f t="shared" si="17"/>
        <v>0.30181865919995365</v>
      </c>
      <c r="I638" s="56"/>
    </row>
    <row r="639" spans="2:9" x14ac:dyDescent="0.3">
      <c r="B639" s="55"/>
      <c r="C639" s="74">
        <v>634</v>
      </c>
      <c r="D639" s="104">
        <f t="shared" si="17"/>
        <v>20</v>
      </c>
      <c r="E639" s="104">
        <f t="shared" si="17"/>
        <v>4.4000000000000004</v>
      </c>
      <c r="F639" s="104">
        <f t="shared" si="17"/>
        <v>0</v>
      </c>
      <c r="G639" s="104">
        <f t="shared" si="17"/>
        <v>2.4003053200423086</v>
      </c>
      <c r="H639" s="104">
        <f t="shared" si="17"/>
        <v>0.23342816843066405</v>
      </c>
      <c r="I639" s="56"/>
    </row>
    <row r="640" spans="2:9" x14ac:dyDescent="0.3">
      <c r="B640" s="55"/>
      <c r="C640" s="74">
        <v>635</v>
      </c>
      <c r="D640" s="104">
        <f t="shared" si="17"/>
        <v>19.5</v>
      </c>
      <c r="E640" s="104">
        <f t="shared" si="17"/>
        <v>3.5</v>
      </c>
      <c r="F640" s="104">
        <f t="shared" si="17"/>
        <v>0</v>
      </c>
      <c r="G640" s="104">
        <f t="shared" si="17"/>
        <v>2.3716398711518418</v>
      </c>
      <c r="H640" s="104">
        <f t="shared" si="17"/>
        <v>0.20082898696949908</v>
      </c>
      <c r="I640" s="56"/>
    </row>
    <row r="641" spans="2:9" x14ac:dyDescent="0.3">
      <c r="B641" s="55"/>
      <c r="C641" s="74">
        <v>636</v>
      </c>
      <c r="D641" s="104">
        <f t="shared" si="17"/>
        <v>21.2</v>
      </c>
      <c r="E641" s="104">
        <f t="shared" si="17"/>
        <v>3.5</v>
      </c>
      <c r="F641" s="104">
        <f t="shared" si="17"/>
        <v>0</v>
      </c>
      <c r="G641" s="104">
        <f t="shared" si="17"/>
        <v>2.4234317671195442</v>
      </c>
      <c r="H641" s="104">
        <f t="shared" si="17"/>
        <v>0.19382244005931062</v>
      </c>
      <c r="I641" s="56"/>
    </row>
    <row r="642" spans="2:9" x14ac:dyDescent="0.3">
      <c r="B642" s="55"/>
      <c r="C642" s="74">
        <v>637</v>
      </c>
      <c r="D642" s="104">
        <f t="shared" si="17"/>
        <v>23.2</v>
      </c>
      <c r="E642" s="104">
        <f t="shared" si="17"/>
        <v>3.5</v>
      </c>
      <c r="F642" s="104">
        <f t="shared" si="17"/>
        <v>0</v>
      </c>
      <c r="G642" s="104">
        <f t="shared" si="17"/>
        <v>2.4831390719820781</v>
      </c>
      <c r="H642" s="104">
        <f t="shared" si="17"/>
        <v>0.19107837815627893</v>
      </c>
      <c r="I642" s="56"/>
    </row>
    <row r="643" spans="2:9" x14ac:dyDescent="0.3">
      <c r="B643" s="55"/>
      <c r="C643" s="74">
        <v>638</v>
      </c>
      <c r="D643" s="104">
        <f t="shared" si="17"/>
        <v>25.6</v>
      </c>
      <c r="E643" s="104">
        <f t="shared" si="17"/>
        <v>3.5</v>
      </c>
      <c r="F643" s="104">
        <f t="shared" si="17"/>
        <v>0</v>
      </c>
      <c r="G643" s="104">
        <f t="shared" si="17"/>
        <v>2.5534573162822669</v>
      </c>
      <c r="H643" s="104">
        <f t="shared" si="17"/>
        <v>0.18905719948747957</v>
      </c>
      <c r="I643" s="56"/>
    </row>
    <row r="644" spans="2:9" x14ac:dyDescent="0.3">
      <c r="B644" s="55"/>
      <c r="C644" s="74">
        <v>639</v>
      </c>
      <c r="D644" s="104">
        <f t="shared" ref="D644:H659" si="18">D279</f>
        <v>23.2</v>
      </c>
      <c r="E644" s="104">
        <f t="shared" si="18"/>
        <v>3.5</v>
      </c>
      <c r="F644" s="104">
        <f t="shared" si="18"/>
        <v>0</v>
      </c>
      <c r="G644" s="104">
        <f t="shared" si="18"/>
        <v>2.4977795993405358</v>
      </c>
      <c r="H644" s="104">
        <f t="shared" si="18"/>
        <v>0.18717140199451726</v>
      </c>
      <c r="I644" s="56"/>
    </row>
    <row r="645" spans="2:9" x14ac:dyDescent="0.3">
      <c r="B645" s="55"/>
      <c r="C645" s="74">
        <v>640</v>
      </c>
      <c r="D645" s="104">
        <f t="shared" si="18"/>
        <v>24.5</v>
      </c>
      <c r="E645" s="104">
        <f t="shared" si="18"/>
        <v>4.5</v>
      </c>
      <c r="F645" s="104">
        <f t="shared" si="18"/>
        <v>0</v>
      </c>
      <c r="G645" s="104">
        <f t="shared" si="18"/>
        <v>2.5654357142206736</v>
      </c>
      <c r="H645" s="104">
        <f t="shared" si="18"/>
        <v>0.18532334572105638</v>
      </c>
      <c r="I645" s="56"/>
    </row>
    <row r="646" spans="2:9" x14ac:dyDescent="0.3">
      <c r="B646" s="55"/>
      <c r="C646" s="74">
        <v>641</v>
      </c>
      <c r="D646" s="104">
        <f t="shared" si="18"/>
        <v>22.6</v>
      </c>
      <c r="E646" s="104">
        <f t="shared" si="18"/>
        <v>5.5</v>
      </c>
      <c r="F646" s="104">
        <f t="shared" si="18"/>
        <v>0</v>
      </c>
      <c r="G646" s="104">
        <f t="shared" si="18"/>
        <v>2.5487066959145039</v>
      </c>
      <c r="H646" s="104">
        <f t="shared" si="18"/>
        <v>0.18349667812756082</v>
      </c>
      <c r="I646" s="56"/>
    </row>
    <row r="647" spans="2:9" x14ac:dyDescent="0.3">
      <c r="B647" s="55"/>
      <c r="C647" s="74">
        <v>642</v>
      </c>
      <c r="D647" s="104">
        <f t="shared" si="18"/>
        <v>13.5</v>
      </c>
      <c r="E647" s="104">
        <f t="shared" si="18"/>
        <v>4.8</v>
      </c>
      <c r="F647" s="104">
        <f t="shared" si="18"/>
        <v>0</v>
      </c>
      <c r="G647" s="104">
        <f t="shared" si="18"/>
        <v>2.2957786627467778</v>
      </c>
      <c r="H647" s="104">
        <f t="shared" si="18"/>
        <v>0.18168853669317106</v>
      </c>
      <c r="I647" s="56"/>
    </row>
    <row r="648" spans="2:9" x14ac:dyDescent="0.3">
      <c r="B648" s="55"/>
      <c r="C648" s="74">
        <v>643</v>
      </c>
      <c r="D648" s="104">
        <f t="shared" si="18"/>
        <v>21.5</v>
      </c>
      <c r="E648" s="104">
        <f t="shared" si="18"/>
        <v>7.5</v>
      </c>
      <c r="F648" s="104">
        <f t="shared" si="18"/>
        <v>0</v>
      </c>
      <c r="G648" s="104">
        <f t="shared" si="18"/>
        <v>2.5860297282505385</v>
      </c>
      <c r="H648" s="104">
        <f t="shared" si="18"/>
        <v>0.17989829884973521</v>
      </c>
      <c r="I648" s="56"/>
    </row>
    <row r="649" spans="2:9" x14ac:dyDescent="0.3">
      <c r="B649" s="55"/>
      <c r="C649" s="74">
        <v>644</v>
      </c>
      <c r="D649" s="104">
        <f t="shared" si="18"/>
        <v>20</v>
      </c>
      <c r="E649" s="104">
        <f t="shared" si="18"/>
        <v>7</v>
      </c>
      <c r="F649" s="104">
        <f t="shared" si="18"/>
        <v>0</v>
      </c>
      <c r="G649" s="104">
        <f t="shared" si="18"/>
        <v>2.5393739526067098</v>
      </c>
      <c r="H649" s="104">
        <f t="shared" si="18"/>
        <v>0.17812571517269227</v>
      </c>
      <c r="I649" s="56"/>
    </row>
    <row r="650" spans="2:9" x14ac:dyDescent="0.3">
      <c r="B650" s="55"/>
      <c r="C650" s="74">
        <v>645</v>
      </c>
      <c r="D650" s="104">
        <f t="shared" si="18"/>
        <v>20</v>
      </c>
      <c r="E650" s="104">
        <f t="shared" si="18"/>
        <v>5.4</v>
      </c>
      <c r="F650" s="104">
        <f t="shared" si="18"/>
        <v>0</v>
      </c>
      <c r="G650" s="104">
        <f t="shared" si="18"/>
        <v>2.5029691972447936</v>
      </c>
      <c r="H650" s="104">
        <f t="shared" si="18"/>
        <v>0.17637059959529314</v>
      </c>
      <c r="I650" s="56"/>
    </row>
    <row r="651" spans="2:9" x14ac:dyDescent="0.3">
      <c r="B651" s="55"/>
      <c r="C651" s="74">
        <v>646</v>
      </c>
      <c r="D651" s="104">
        <f t="shared" si="18"/>
        <v>16</v>
      </c>
      <c r="E651" s="104">
        <f t="shared" si="18"/>
        <v>3.8</v>
      </c>
      <c r="F651" s="104">
        <f t="shared" si="18"/>
        <v>0</v>
      </c>
      <c r="G651" s="104">
        <f t="shared" si="18"/>
        <v>2.359140568437271</v>
      </c>
      <c r="H651" s="104">
        <f t="shared" si="18"/>
        <v>0.17463277798969981</v>
      </c>
      <c r="I651" s="56"/>
    </row>
    <row r="652" spans="2:9" x14ac:dyDescent="0.3">
      <c r="B652" s="55"/>
      <c r="C652" s="74">
        <v>647</v>
      </c>
      <c r="D652" s="104">
        <f t="shared" si="18"/>
        <v>23</v>
      </c>
      <c r="E652" s="104">
        <f t="shared" si="18"/>
        <v>3.6</v>
      </c>
      <c r="F652" s="104">
        <f t="shared" si="18"/>
        <v>0</v>
      </c>
      <c r="G652" s="104">
        <f t="shared" si="18"/>
        <v>2.5468357180199801</v>
      </c>
      <c r="H652" s="104">
        <f t="shared" si="18"/>
        <v>0.17291207962067556</v>
      </c>
      <c r="I652" s="56"/>
    </row>
    <row r="653" spans="2:9" x14ac:dyDescent="0.3">
      <c r="B653" s="55"/>
      <c r="C653" s="74">
        <v>648</v>
      </c>
      <c r="D653" s="104">
        <f t="shared" si="18"/>
        <v>22.2</v>
      </c>
      <c r="E653" s="104">
        <f t="shared" si="18"/>
        <v>2.8</v>
      </c>
      <c r="F653" s="104">
        <f t="shared" si="18"/>
        <v>3</v>
      </c>
      <c r="G653" s="104">
        <f t="shared" si="18"/>
        <v>2.5096274960882408</v>
      </c>
      <c r="H653" s="104">
        <f t="shared" si="18"/>
        <v>0.20755797699425474</v>
      </c>
      <c r="I653" s="56"/>
    </row>
    <row r="654" spans="2:9" x14ac:dyDescent="0.3">
      <c r="B654" s="55"/>
      <c r="C654" s="74">
        <v>649</v>
      </c>
      <c r="D654" s="104">
        <f t="shared" si="18"/>
        <v>19.8</v>
      </c>
      <c r="E654" s="104">
        <f t="shared" si="18"/>
        <v>7</v>
      </c>
      <c r="F654" s="104">
        <f t="shared" si="18"/>
        <v>0.3</v>
      </c>
      <c r="G654" s="104">
        <f t="shared" si="18"/>
        <v>2.5634157673503259</v>
      </c>
      <c r="H654" s="104">
        <f t="shared" si="18"/>
        <v>0.17759692549910291</v>
      </c>
      <c r="I654" s="56"/>
    </row>
    <row r="655" spans="2:9" x14ac:dyDescent="0.3">
      <c r="B655" s="55"/>
      <c r="C655" s="74">
        <v>650</v>
      </c>
      <c r="D655" s="104">
        <f t="shared" si="18"/>
        <v>19.5</v>
      </c>
      <c r="E655" s="104">
        <f t="shared" si="18"/>
        <v>8</v>
      </c>
      <c r="F655" s="104">
        <f t="shared" si="18"/>
        <v>6.3</v>
      </c>
      <c r="G655" s="104">
        <f t="shared" si="18"/>
        <v>2.5876070121026342</v>
      </c>
      <c r="H655" s="104">
        <f t="shared" si="18"/>
        <v>0.35656894370068726</v>
      </c>
      <c r="I655" s="56"/>
    </row>
    <row r="656" spans="2:9" x14ac:dyDescent="0.3">
      <c r="B656" s="55"/>
      <c r="C656" s="74">
        <v>651</v>
      </c>
      <c r="D656" s="104">
        <f t="shared" si="18"/>
        <v>15</v>
      </c>
      <c r="E656" s="104">
        <f t="shared" si="18"/>
        <v>7.8</v>
      </c>
      <c r="F656" s="104">
        <f t="shared" si="18"/>
        <v>3.3</v>
      </c>
      <c r="G656" s="104">
        <f t="shared" si="18"/>
        <v>2.4660631543827072</v>
      </c>
      <c r="H656" s="104">
        <f t="shared" si="18"/>
        <v>0.36197495685391301</v>
      </c>
      <c r="I656" s="56"/>
    </row>
    <row r="657" spans="2:9" x14ac:dyDescent="0.3">
      <c r="B657" s="55"/>
      <c r="C657" s="74">
        <v>652</v>
      </c>
      <c r="D657" s="104">
        <f t="shared" si="18"/>
        <v>20</v>
      </c>
      <c r="E657" s="104">
        <f t="shared" si="18"/>
        <v>6.2</v>
      </c>
      <c r="F657" s="104">
        <f t="shared" si="18"/>
        <v>20</v>
      </c>
      <c r="G657" s="104">
        <f t="shared" si="18"/>
        <v>2.5627895842146513</v>
      </c>
      <c r="H657" s="104">
        <f t="shared" si="18"/>
        <v>3.1693932735117767</v>
      </c>
      <c r="I657" s="56"/>
    </row>
    <row r="658" spans="2:9" x14ac:dyDescent="0.3">
      <c r="B658" s="55"/>
      <c r="C658" s="74">
        <v>653</v>
      </c>
      <c r="D658" s="104">
        <f t="shared" si="18"/>
        <v>20.5</v>
      </c>
      <c r="E658" s="104">
        <f t="shared" si="18"/>
        <v>7.4</v>
      </c>
      <c r="F658" s="104">
        <f t="shared" si="18"/>
        <v>4.2</v>
      </c>
      <c r="G658" s="104">
        <f t="shared" si="18"/>
        <v>2.6135896122634992</v>
      </c>
      <c r="H658" s="104">
        <f t="shared" si="18"/>
        <v>0.93817436103621699</v>
      </c>
      <c r="I658" s="56"/>
    </row>
    <row r="659" spans="2:9" x14ac:dyDescent="0.3">
      <c r="B659" s="55"/>
      <c r="C659" s="74">
        <v>654</v>
      </c>
      <c r="D659" s="104">
        <f t="shared" si="18"/>
        <v>21.6</v>
      </c>
      <c r="E659" s="104">
        <f t="shared" si="18"/>
        <v>8</v>
      </c>
      <c r="F659" s="104">
        <f t="shared" si="18"/>
        <v>12.6</v>
      </c>
      <c r="G659" s="104">
        <f t="shared" si="18"/>
        <v>2.6643588424956035</v>
      </c>
      <c r="H659" s="104">
        <f t="shared" si="18"/>
        <v>1.9162861432839533</v>
      </c>
      <c r="I659" s="56"/>
    </row>
    <row r="660" spans="2:9" x14ac:dyDescent="0.3">
      <c r="B660" s="55"/>
      <c r="C660" s="74">
        <v>655</v>
      </c>
      <c r="D660" s="104">
        <f t="shared" ref="D660:H675" si="19">D295</f>
        <v>23</v>
      </c>
      <c r="E660" s="104">
        <f t="shared" si="19"/>
        <v>6.6</v>
      </c>
      <c r="F660" s="104">
        <f t="shared" si="19"/>
        <v>0</v>
      </c>
      <c r="G660" s="104">
        <f t="shared" si="19"/>
        <v>2.6690015649101539</v>
      </c>
      <c r="H660" s="104">
        <f t="shared" si="19"/>
        <v>1.1379667132872107</v>
      </c>
      <c r="I660" s="56"/>
    </row>
    <row r="661" spans="2:9" x14ac:dyDescent="0.3">
      <c r="B661" s="55"/>
      <c r="C661" s="74">
        <v>656</v>
      </c>
      <c r="D661" s="104">
        <f t="shared" si="19"/>
        <v>19.8</v>
      </c>
      <c r="E661" s="104">
        <f t="shared" si="19"/>
        <v>7.1</v>
      </c>
      <c r="F661" s="104">
        <f t="shared" si="19"/>
        <v>0</v>
      </c>
      <c r="G661" s="104">
        <f t="shared" si="19"/>
        <v>2.6001495398778429</v>
      </c>
      <c r="H661" s="104">
        <f t="shared" si="19"/>
        <v>1.0348205459506223</v>
      </c>
      <c r="I661" s="56"/>
    </row>
    <row r="662" spans="2:9" x14ac:dyDescent="0.3">
      <c r="B662" s="55"/>
      <c r="C662" s="74">
        <v>657</v>
      </c>
      <c r="D662" s="104">
        <f t="shared" si="19"/>
        <v>21.2</v>
      </c>
      <c r="E662" s="104">
        <f t="shared" si="19"/>
        <v>6.3</v>
      </c>
      <c r="F662" s="104">
        <f t="shared" si="19"/>
        <v>8.4</v>
      </c>
      <c r="G662" s="104">
        <f t="shared" si="19"/>
        <v>2.6206812062787574</v>
      </c>
      <c r="H662" s="104">
        <f t="shared" si="19"/>
        <v>1.3775360399882048</v>
      </c>
      <c r="I662" s="56"/>
    </row>
    <row r="663" spans="2:9" x14ac:dyDescent="0.3">
      <c r="B663" s="55"/>
      <c r="C663" s="74">
        <v>658</v>
      </c>
      <c r="D663" s="104">
        <f t="shared" si="19"/>
        <v>17</v>
      </c>
      <c r="E663" s="104">
        <f t="shared" si="19"/>
        <v>8.4</v>
      </c>
      <c r="F663" s="104">
        <f t="shared" si="19"/>
        <v>3.4</v>
      </c>
      <c r="G663" s="104">
        <f t="shared" si="19"/>
        <v>2.5675328196504235</v>
      </c>
      <c r="H663" s="104">
        <f t="shared" si="19"/>
        <v>1.2260342853661697</v>
      </c>
      <c r="I663" s="56"/>
    </row>
    <row r="664" spans="2:9" x14ac:dyDescent="0.3">
      <c r="B664" s="55"/>
      <c r="C664" s="74">
        <v>659</v>
      </c>
      <c r="D664" s="104">
        <f t="shared" si="19"/>
        <v>21.8</v>
      </c>
      <c r="E664" s="104">
        <f t="shared" si="19"/>
        <v>5.5</v>
      </c>
      <c r="F664" s="104">
        <f t="shared" si="19"/>
        <v>0</v>
      </c>
      <c r="G664" s="104">
        <f t="shared" si="19"/>
        <v>2.6232172221588042</v>
      </c>
      <c r="H664" s="104">
        <f t="shared" si="19"/>
        <v>1.1191601365119377</v>
      </c>
      <c r="I664" s="56"/>
    </row>
    <row r="665" spans="2:9" x14ac:dyDescent="0.3">
      <c r="B665" s="55"/>
      <c r="C665" s="74">
        <v>660</v>
      </c>
      <c r="D665" s="104">
        <f t="shared" si="19"/>
        <v>22.5</v>
      </c>
      <c r="E665" s="104">
        <f t="shared" si="19"/>
        <v>5.6</v>
      </c>
      <c r="F665" s="104">
        <f t="shared" si="19"/>
        <v>2.5</v>
      </c>
      <c r="G665" s="104">
        <f t="shared" si="19"/>
        <v>2.6488163906937516</v>
      </c>
      <c r="H665" s="104">
        <f t="shared" si="19"/>
        <v>1.1003688193512919</v>
      </c>
      <c r="I665" s="56"/>
    </row>
    <row r="666" spans="2:9" x14ac:dyDescent="0.3">
      <c r="B666" s="55"/>
      <c r="C666" s="74">
        <v>661</v>
      </c>
      <c r="D666" s="104">
        <f t="shared" si="19"/>
        <v>20.8</v>
      </c>
      <c r="E666" s="104">
        <f t="shared" si="19"/>
        <v>8.4</v>
      </c>
      <c r="F666" s="104">
        <f t="shared" si="19"/>
        <v>3.2</v>
      </c>
      <c r="G666" s="104">
        <f t="shared" si="19"/>
        <v>2.6825096715675589</v>
      </c>
      <c r="H666" s="104">
        <f t="shared" si="19"/>
        <v>1.1051303607601723</v>
      </c>
      <c r="I666" s="56"/>
    </row>
    <row r="667" spans="2:9" x14ac:dyDescent="0.3">
      <c r="B667" s="55"/>
      <c r="C667" s="74">
        <v>662</v>
      </c>
      <c r="D667" s="104">
        <f t="shared" si="19"/>
        <v>14</v>
      </c>
      <c r="E667" s="104">
        <f t="shared" si="19"/>
        <v>8.6</v>
      </c>
      <c r="F667" s="104">
        <f t="shared" si="19"/>
        <v>1.8</v>
      </c>
      <c r="G667" s="104">
        <f t="shared" si="19"/>
        <v>2.5051907331571215</v>
      </c>
      <c r="H667" s="104">
        <f t="shared" si="19"/>
        <v>1.0666982580066742</v>
      </c>
      <c r="I667" s="56"/>
    </row>
    <row r="668" spans="2:9" x14ac:dyDescent="0.3">
      <c r="B668" s="55"/>
      <c r="C668" s="74">
        <v>663</v>
      </c>
      <c r="D668" s="104">
        <f t="shared" si="19"/>
        <v>13.4</v>
      </c>
      <c r="E668" s="104">
        <f t="shared" si="19"/>
        <v>9.5</v>
      </c>
      <c r="F668" s="104">
        <f t="shared" si="19"/>
        <v>5.8</v>
      </c>
      <c r="G668" s="104">
        <f t="shared" si="19"/>
        <v>2.5165979065716062</v>
      </c>
      <c r="H668" s="104">
        <f t="shared" si="19"/>
        <v>1.1834646752837472</v>
      </c>
      <c r="I668" s="56"/>
    </row>
    <row r="669" spans="2:9" x14ac:dyDescent="0.3">
      <c r="B669" s="55"/>
      <c r="C669" s="74">
        <v>664</v>
      </c>
      <c r="D669" s="104">
        <f t="shared" si="19"/>
        <v>17</v>
      </c>
      <c r="E669" s="104">
        <f t="shared" si="19"/>
        <v>8.8000000000000007</v>
      </c>
      <c r="F669" s="104">
        <f t="shared" si="19"/>
        <v>1.7</v>
      </c>
      <c r="G669" s="104">
        <f t="shared" si="19"/>
        <v>2.5993310622724621</v>
      </c>
      <c r="H669" s="104">
        <f t="shared" si="19"/>
        <v>1.1184221062144395</v>
      </c>
      <c r="I669" s="56"/>
    </row>
    <row r="670" spans="2:9" x14ac:dyDescent="0.3">
      <c r="B670" s="55"/>
      <c r="C670" s="74">
        <v>665</v>
      </c>
      <c r="D670" s="104">
        <f t="shared" si="19"/>
        <v>20</v>
      </c>
      <c r="E670" s="104">
        <f t="shared" si="19"/>
        <v>8.6999999999999993</v>
      </c>
      <c r="F670" s="104">
        <f t="shared" si="19"/>
        <v>0.3</v>
      </c>
      <c r="G670" s="104">
        <f t="shared" si="19"/>
        <v>2.6819460469777474</v>
      </c>
      <c r="H670" s="104">
        <f t="shared" si="19"/>
        <v>1.0236528970178127</v>
      </c>
      <c r="I670" s="56"/>
    </row>
    <row r="671" spans="2:9" x14ac:dyDescent="0.3">
      <c r="B671" s="55"/>
      <c r="C671" s="74">
        <v>666</v>
      </c>
      <c r="D671" s="104">
        <f t="shared" si="19"/>
        <v>22.3</v>
      </c>
      <c r="E671" s="104">
        <f t="shared" si="19"/>
        <v>9.1999999999999993</v>
      </c>
      <c r="F671" s="104">
        <f t="shared" si="19"/>
        <v>1.4</v>
      </c>
      <c r="G671" s="104">
        <f t="shared" si="19"/>
        <v>2.7617737474317776</v>
      </c>
      <c r="H671" s="104">
        <f t="shared" si="19"/>
        <v>0.96742474825156077</v>
      </c>
      <c r="I671" s="56"/>
    </row>
    <row r="672" spans="2:9" x14ac:dyDescent="0.3">
      <c r="B672" s="55"/>
      <c r="C672" s="74">
        <v>667</v>
      </c>
      <c r="D672" s="104">
        <f t="shared" si="19"/>
        <v>23.2</v>
      </c>
      <c r="E672" s="104">
        <f t="shared" si="19"/>
        <v>8</v>
      </c>
      <c r="F672" s="104">
        <f t="shared" si="19"/>
        <v>0</v>
      </c>
      <c r="G672" s="104">
        <f t="shared" si="19"/>
        <v>2.7563710770508378</v>
      </c>
      <c r="H672" s="104">
        <f t="shared" si="19"/>
        <v>0.86553152601627414</v>
      </c>
      <c r="I672" s="56"/>
    </row>
    <row r="673" spans="2:9" x14ac:dyDescent="0.3">
      <c r="B673" s="55"/>
      <c r="C673" s="74">
        <v>668</v>
      </c>
      <c r="D673" s="104">
        <f t="shared" si="19"/>
        <v>21.8</v>
      </c>
      <c r="E673" s="104">
        <f t="shared" si="19"/>
        <v>6.5</v>
      </c>
      <c r="F673" s="104">
        <f t="shared" si="19"/>
        <v>2.5</v>
      </c>
      <c r="G673" s="104">
        <f t="shared" si="19"/>
        <v>2.6792745186896769</v>
      </c>
      <c r="H673" s="104">
        <f t="shared" si="19"/>
        <v>0.85428203570419292</v>
      </c>
      <c r="I673" s="56"/>
    </row>
    <row r="674" spans="2:9" x14ac:dyDescent="0.3">
      <c r="B674" s="55"/>
      <c r="C674" s="74">
        <v>669</v>
      </c>
      <c r="D674" s="104">
        <f t="shared" si="19"/>
        <v>20.8</v>
      </c>
      <c r="E674" s="104">
        <f t="shared" si="19"/>
        <v>9</v>
      </c>
      <c r="F674" s="104">
        <f t="shared" si="19"/>
        <v>0</v>
      </c>
      <c r="G674" s="104">
        <f t="shared" si="19"/>
        <v>2.7230871702820858</v>
      </c>
      <c r="H674" s="104">
        <f t="shared" si="19"/>
        <v>0.75705876225588364</v>
      </c>
      <c r="I674" s="56"/>
    </row>
    <row r="675" spans="2:9" x14ac:dyDescent="0.3">
      <c r="B675" s="55"/>
      <c r="C675" s="74">
        <v>670</v>
      </c>
      <c r="D675" s="104">
        <f t="shared" si="19"/>
        <v>21</v>
      </c>
      <c r="E675" s="104">
        <f t="shared" si="19"/>
        <v>8</v>
      </c>
      <c r="F675" s="104">
        <f t="shared" si="19"/>
        <v>0.4</v>
      </c>
      <c r="G675" s="104">
        <f t="shared" si="19"/>
        <v>2.7034457493537749</v>
      </c>
      <c r="H675" s="104">
        <f t="shared" si="19"/>
        <v>0.67726039705570662</v>
      </c>
      <c r="I675" s="56"/>
    </row>
    <row r="676" spans="2:9" x14ac:dyDescent="0.3">
      <c r="B676" s="55"/>
      <c r="C676" s="74">
        <v>671</v>
      </c>
      <c r="D676" s="104">
        <f t="shared" ref="D676:H691" si="20">D311</f>
        <v>19.2</v>
      </c>
      <c r="E676" s="104">
        <f t="shared" si="20"/>
        <v>10</v>
      </c>
      <c r="F676" s="104">
        <f t="shared" si="20"/>
        <v>2.2000000000000002</v>
      </c>
      <c r="G676" s="104">
        <f t="shared" si="20"/>
        <v>2.7112250605372368</v>
      </c>
      <c r="H676" s="104">
        <f t="shared" si="20"/>
        <v>0.66125457776348462</v>
      </c>
      <c r="I676" s="56"/>
    </row>
    <row r="677" spans="2:9" x14ac:dyDescent="0.3">
      <c r="B677" s="55"/>
      <c r="C677" s="74">
        <v>672</v>
      </c>
      <c r="D677" s="104">
        <f t="shared" si="20"/>
        <v>21.2</v>
      </c>
      <c r="E677" s="104">
        <f t="shared" si="20"/>
        <v>8.8000000000000007</v>
      </c>
      <c r="F677" s="104">
        <f t="shared" si="20"/>
        <v>0</v>
      </c>
      <c r="G677" s="104">
        <f t="shared" si="20"/>
        <v>2.7354466625102449</v>
      </c>
      <c r="H677" s="104">
        <f t="shared" si="20"/>
        <v>0.57017707433682929</v>
      </c>
      <c r="I677" s="56"/>
    </row>
    <row r="678" spans="2:9" x14ac:dyDescent="0.3">
      <c r="B678" s="55"/>
      <c r="C678" s="74">
        <v>673</v>
      </c>
      <c r="D678" s="104">
        <f t="shared" si="20"/>
        <v>23.5</v>
      </c>
      <c r="E678" s="104">
        <f t="shared" si="20"/>
        <v>5</v>
      </c>
      <c r="F678" s="104">
        <f t="shared" si="20"/>
        <v>2.6</v>
      </c>
      <c r="G678" s="104">
        <f t="shared" si="20"/>
        <v>2.6960621588262903</v>
      </c>
      <c r="H678" s="104">
        <f t="shared" si="20"/>
        <v>0.57178055737785349</v>
      </c>
      <c r="I678" s="56"/>
    </row>
    <row r="679" spans="2:9" x14ac:dyDescent="0.3">
      <c r="B679" s="55"/>
      <c r="C679" s="74">
        <v>674</v>
      </c>
      <c r="D679" s="104">
        <f t="shared" si="20"/>
        <v>26.2</v>
      </c>
      <c r="E679" s="104">
        <f t="shared" si="20"/>
        <v>5</v>
      </c>
      <c r="F679" s="104">
        <f t="shared" si="20"/>
        <v>1.1000000000000001</v>
      </c>
      <c r="G679" s="104">
        <f t="shared" si="20"/>
        <v>2.7725622460533215</v>
      </c>
      <c r="H679" s="104">
        <f t="shared" si="20"/>
        <v>0.52016842296232813</v>
      </c>
      <c r="I679" s="56"/>
    </row>
    <row r="680" spans="2:9" x14ac:dyDescent="0.3">
      <c r="B680" s="55"/>
      <c r="C680" s="74">
        <v>675</v>
      </c>
      <c r="D680" s="104">
        <f t="shared" si="20"/>
        <v>21.2</v>
      </c>
      <c r="E680" s="104">
        <f t="shared" si="20"/>
        <v>8.8000000000000007</v>
      </c>
      <c r="F680" s="104">
        <f t="shared" si="20"/>
        <v>0.1</v>
      </c>
      <c r="G680" s="104">
        <f t="shared" si="20"/>
        <v>2.7412190580341358</v>
      </c>
      <c r="H680" s="104">
        <f t="shared" si="20"/>
        <v>0.43705193757466165</v>
      </c>
      <c r="I680" s="56"/>
    </row>
    <row r="681" spans="2:9" x14ac:dyDescent="0.3">
      <c r="B681" s="55"/>
      <c r="C681" s="74">
        <v>676</v>
      </c>
      <c r="D681" s="104">
        <f t="shared" si="20"/>
        <v>21.5</v>
      </c>
      <c r="E681" s="104">
        <f t="shared" si="20"/>
        <v>8</v>
      </c>
      <c r="F681" s="104">
        <f t="shared" si="20"/>
        <v>2</v>
      </c>
      <c r="G681" s="104">
        <f t="shared" si="20"/>
        <v>2.7290896026069933</v>
      </c>
      <c r="H681" s="104">
        <f t="shared" si="20"/>
        <v>0.42177802858705143</v>
      </c>
      <c r="I681" s="56"/>
    </row>
    <row r="682" spans="2:9" x14ac:dyDescent="0.3">
      <c r="B682" s="55"/>
      <c r="C682" s="74">
        <v>677</v>
      </c>
      <c r="D682" s="104">
        <f t="shared" si="20"/>
        <v>21.5</v>
      </c>
      <c r="E682" s="104">
        <f t="shared" si="20"/>
        <v>8</v>
      </c>
      <c r="F682" s="104">
        <f t="shared" si="20"/>
        <v>0</v>
      </c>
      <c r="G682" s="104">
        <f t="shared" si="20"/>
        <v>2.7306772325481581</v>
      </c>
      <c r="H682" s="104">
        <f t="shared" si="20"/>
        <v>0.33882326794785461</v>
      </c>
      <c r="I682" s="56"/>
    </row>
    <row r="683" spans="2:9" x14ac:dyDescent="0.3">
      <c r="B683" s="55"/>
      <c r="C683" s="74">
        <v>678</v>
      </c>
      <c r="D683" s="104">
        <f t="shared" si="20"/>
        <v>24.2</v>
      </c>
      <c r="E683" s="104">
        <f t="shared" si="20"/>
        <v>6.3</v>
      </c>
      <c r="F683" s="104">
        <f t="shared" si="20"/>
        <v>0.4</v>
      </c>
      <c r="G683" s="104">
        <f t="shared" si="20"/>
        <v>2.75984822174529</v>
      </c>
      <c r="H683" s="104">
        <f t="shared" si="20"/>
        <v>0.27151315814143218</v>
      </c>
      <c r="I683" s="56"/>
    </row>
    <row r="684" spans="2:9" x14ac:dyDescent="0.3">
      <c r="B684" s="55"/>
      <c r="C684" s="74">
        <v>679</v>
      </c>
      <c r="D684" s="104">
        <f t="shared" si="20"/>
        <v>24.5</v>
      </c>
      <c r="E684" s="104">
        <f t="shared" si="20"/>
        <v>4.5999999999999996</v>
      </c>
      <c r="F684" s="104">
        <f t="shared" si="20"/>
        <v>0</v>
      </c>
      <c r="G684" s="104">
        <f t="shared" si="20"/>
        <v>2.7224700289310193</v>
      </c>
      <c r="H684" s="104">
        <f t="shared" si="20"/>
        <v>0.19383269744930406</v>
      </c>
      <c r="I684" s="56"/>
    </row>
    <row r="685" spans="2:9" x14ac:dyDescent="0.3">
      <c r="B685" s="55"/>
      <c r="C685" s="74">
        <v>680</v>
      </c>
      <c r="D685" s="104">
        <f t="shared" si="20"/>
        <v>19.399999999999999</v>
      </c>
      <c r="E685" s="104">
        <f t="shared" si="20"/>
        <v>6.6</v>
      </c>
      <c r="F685" s="104">
        <f t="shared" si="20"/>
        <v>0</v>
      </c>
      <c r="G685" s="104">
        <f t="shared" si="20"/>
        <v>2.6377846262391902</v>
      </c>
      <c r="H685" s="104">
        <f t="shared" si="20"/>
        <v>0.13597640525342611</v>
      </c>
      <c r="I685" s="56"/>
    </row>
    <row r="686" spans="2:9" x14ac:dyDescent="0.3">
      <c r="B686" s="55"/>
      <c r="C686" s="74">
        <v>681</v>
      </c>
      <c r="D686" s="104">
        <f t="shared" si="20"/>
        <v>21.5</v>
      </c>
      <c r="E686" s="104">
        <f t="shared" si="20"/>
        <v>7.2</v>
      </c>
      <c r="F686" s="104">
        <f t="shared" si="20"/>
        <v>0</v>
      </c>
      <c r="G686" s="104">
        <f t="shared" si="20"/>
        <v>2.7138655805038399</v>
      </c>
      <c r="H686" s="104">
        <f t="shared" si="20"/>
        <v>0.12535305504518732</v>
      </c>
      <c r="I686" s="56"/>
    </row>
    <row r="687" spans="2:9" x14ac:dyDescent="0.3">
      <c r="B687" s="55"/>
      <c r="C687" s="74">
        <v>682</v>
      </c>
      <c r="D687" s="104">
        <f t="shared" si="20"/>
        <v>24.6</v>
      </c>
      <c r="E687" s="104">
        <f t="shared" si="20"/>
        <v>7</v>
      </c>
      <c r="F687" s="104">
        <f t="shared" si="20"/>
        <v>2.4</v>
      </c>
      <c r="G687" s="104">
        <f t="shared" si="20"/>
        <v>2.7953862411015509</v>
      </c>
      <c r="H687" s="104">
        <f t="shared" si="20"/>
        <v>0.13892800672441252</v>
      </c>
      <c r="I687" s="56"/>
    </row>
    <row r="688" spans="2:9" x14ac:dyDescent="0.3">
      <c r="B688" s="55"/>
      <c r="C688" s="74">
        <v>683</v>
      </c>
      <c r="D688" s="104">
        <f t="shared" si="20"/>
        <v>20.5</v>
      </c>
      <c r="E688" s="104">
        <f t="shared" si="20"/>
        <v>10.8</v>
      </c>
      <c r="F688" s="104">
        <f t="shared" si="20"/>
        <v>0.6</v>
      </c>
      <c r="G688" s="104">
        <f t="shared" si="20"/>
        <v>2.788115119130429</v>
      </c>
      <c r="H688" s="104">
        <f t="shared" si="20"/>
        <v>0.12791483154701255</v>
      </c>
      <c r="I688" s="56"/>
    </row>
    <row r="689" spans="2:9" x14ac:dyDescent="0.3">
      <c r="B689" s="55"/>
      <c r="C689" s="74">
        <v>684</v>
      </c>
      <c r="D689" s="104">
        <f t="shared" si="20"/>
        <v>23.5</v>
      </c>
      <c r="E689" s="104">
        <f t="shared" si="20"/>
        <v>7.1</v>
      </c>
      <c r="F689" s="104">
        <f t="shared" si="20"/>
        <v>13.5</v>
      </c>
      <c r="G689" s="104">
        <f t="shared" si="20"/>
        <v>2.7696607126948671</v>
      </c>
      <c r="H689" s="104">
        <f t="shared" si="20"/>
        <v>1.3048685997153773</v>
      </c>
      <c r="I689" s="56"/>
    </row>
    <row r="690" spans="2:9" x14ac:dyDescent="0.3">
      <c r="B690" s="55"/>
      <c r="C690" s="74">
        <v>685</v>
      </c>
      <c r="D690" s="104">
        <f t="shared" si="20"/>
        <v>23.5</v>
      </c>
      <c r="E690" s="104">
        <f t="shared" si="20"/>
        <v>6.5</v>
      </c>
      <c r="F690" s="104">
        <f t="shared" si="20"/>
        <v>9.5</v>
      </c>
      <c r="G690" s="104">
        <f t="shared" si="20"/>
        <v>2.7538923693646091</v>
      </c>
      <c r="H690" s="104">
        <f t="shared" si="20"/>
        <v>0.97794050343412853</v>
      </c>
      <c r="I690" s="56"/>
    </row>
    <row r="691" spans="2:9" x14ac:dyDescent="0.3">
      <c r="B691" s="55"/>
      <c r="C691" s="74">
        <v>686</v>
      </c>
      <c r="D691" s="104">
        <f t="shared" si="20"/>
        <v>24</v>
      </c>
      <c r="E691" s="104">
        <f t="shared" si="20"/>
        <v>7.4</v>
      </c>
      <c r="F691" s="104">
        <f t="shared" si="20"/>
        <v>0.5</v>
      </c>
      <c r="G691" s="104">
        <f t="shared" si="20"/>
        <v>2.7935574512331423</v>
      </c>
      <c r="H691" s="104">
        <f t="shared" si="20"/>
        <v>0.63648235015696397</v>
      </c>
      <c r="I691" s="56"/>
    </row>
    <row r="692" spans="2:9" x14ac:dyDescent="0.3">
      <c r="B692" s="55"/>
      <c r="C692" s="74">
        <v>687</v>
      </c>
      <c r="D692" s="104">
        <f t="shared" ref="D692:H707" si="21">D327</f>
        <v>21.8</v>
      </c>
      <c r="E692" s="104">
        <f t="shared" si="21"/>
        <v>10.8</v>
      </c>
      <c r="F692" s="104">
        <f t="shared" si="21"/>
        <v>0.6</v>
      </c>
      <c r="G692" s="104">
        <f t="shared" si="21"/>
        <v>2.8276188642004239</v>
      </c>
      <c r="H692" s="104">
        <f t="shared" si="21"/>
        <v>0.56377497132283116</v>
      </c>
      <c r="I692" s="56"/>
    </row>
    <row r="693" spans="2:9" x14ac:dyDescent="0.3">
      <c r="B693" s="55"/>
      <c r="C693" s="74">
        <v>688</v>
      </c>
      <c r="D693" s="104">
        <f t="shared" si="21"/>
        <v>20</v>
      </c>
      <c r="E693" s="104">
        <f t="shared" si="21"/>
        <v>7.5</v>
      </c>
      <c r="F693" s="104">
        <f t="shared" si="21"/>
        <v>3.7</v>
      </c>
      <c r="G693" s="104">
        <f t="shared" si="21"/>
        <v>2.6866446407855085</v>
      </c>
      <c r="H693" s="104">
        <f t="shared" si="21"/>
        <v>0.60286052532240753</v>
      </c>
      <c r="I693" s="56"/>
    </row>
    <row r="694" spans="2:9" x14ac:dyDescent="0.3">
      <c r="B694" s="55"/>
      <c r="C694" s="74">
        <v>689</v>
      </c>
      <c r="D694" s="104">
        <f t="shared" si="21"/>
        <v>20</v>
      </c>
      <c r="E694" s="104">
        <f t="shared" si="21"/>
        <v>8.1999999999999993</v>
      </c>
      <c r="F694" s="104">
        <f t="shared" si="21"/>
        <v>13.6</v>
      </c>
      <c r="G694" s="104">
        <f t="shared" si="21"/>
        <v>2.7066969285408824</v>
      </c>
      <c r="H694" s="104">
        <f t="shared" si="21"/>
        <v>1.7854315916865511</v>
      </c>
      <c r="I694" s="56"/>
    </row>
    <row r="695" spans="2:9" x14ac:dyDescent="0.3">
      <c r="B695" s="55"/>
      <c r="C695" s="74">
        <v>690</v>
      </c>
      <c r="D695" s="104">
        <f t="shared" si="21"/>
        <v>23.1</v>
      </c>
      <c r="E695" s="104">
        <f t="shared" si="21"/>
        <v>7.5</v>
      </c>
      <c r="F695" s="104">
        <f t="shared" si="21"/>
        <v>6.9</v>
      </c>
      <c r="G695" s="104">
        <f t="shared" si="21"/>
        <v>2.7739237090414166</v>
      </c>
      <c r="H695" s="104">
        <f t="shared" si="21"/>
        <v>1.1417879082143905</v>
      </c>
      <c r="I695" s="56"/>
    </row>
    <row r="696" spans="2:9" x14ac:dyDescent="0.3">
      <c r="B696" s="55"/>
      <c r="C696" s="74">
        <v>691</v>
      </c>
      <c r="D696" s="104">
        <f t="shared" si="21"/>
        <v>23.6</v>
      </c>
      <c r="E696" s="104">
        <f t="shared" si="21"/>
        <v>7.5</v>
      </c>
      <c r="F696" s="104">
        <f t="shared" si="21"/>
        <v>0</v>
      </c>
      <c r="G696" s="104">
        <f t="shared" si="21"/>
        <v>2.7883094768310044</v>
      </c>
      <c r="H696" s="104">
        <f t="shared" si="21"/>
        <v>0.97196464164670626</v>
      </c>
      <c r="I696" s="56"/>
    </row>
    <row r="697" spans="2:9" x14ac:dyDescent="0.3">
      <c r="B697" s="55"/>
      <c r="C697" s="74">
        <v>692</v>
      </c>
      <c r="D697" s="104">
        <f t="shared" si="21"/>
        <v>26.4</v>
      </c>
      <c r="E697" s="104">
        <f t="shared" si="21"/>
        <v>5.5</v>
      </c>
      <c r="F697" s="104">
        <f t="shared" si="21"/>
        <v>0</v>
      </c>
      <c r="G697" s="104">
        <f t="shared" si="21"/>
        <v>2.810982254307536</v>
      </c>
      <c r="H697" s="104">
        <f t="shared" si="21"/>
        <v>0.86769651009169035</v>
      </c>
      <c r="I697" s="56"/>
    </row>
    <row r="698" spans="2:9" x14ac:dyDescent="0.3">
      <c r="B698" s="55"/>
      <c r="C698" s="74">
        <v>693</v>
      </c>
      <c r="D698" s="104">
        <f t="shared" si="21"/>
        <v>20.6</v>
      </c>
      <c r="E698" s="104">
        <f t="shared" si="21"/>
        <v>8.6999999999999993</v>
      </c>
      <c r="F698" s="104">
        <f t="shared" si="21"/>
        <v>0</v>
      </c>
      <c r="G698" s="104">
        <f t="shared" si="21"/>
        <v>2.7391215492391598</v>
      </c>
      <c r="H698" s="104">
        <f t="shared" si="21"/>
        <v>0.76886436106209854</v>
      </c>
      <c r="I698" s="56"/>
    </row>
    <row r="699" spans="2:9" x14ac:dyDescent="0.3">
      <c r="B699" s="55"/>
      <c r="C699" s="74">
        <v>694</v>
      </c>
      <c r="D699" s="104">
        <f t="shared" si="21"/>
        <v>23.5</v>
      </c>
      <c r="E699" s="104">
        <f t="shared" si="21"/>
        <v>7</v>
      </c>
      <c r="F699" s="104">
        <f t="shared" si="21"/>
        <v>7.6</v>
      </c>
      <c r="G699" s="104">
        <f t="shared" si="21"/>
        <v>2.7728205239330705</v>
      </c>
      <c r="H699" s="104">
        <f t="shared" si="21"/>
        <v>1.0313193279471664</v>
      </c>
      <c r="I699" s="56"/>
    </row>
    <row r="700" spans="2:9" x14ac:dyDescent="0.3">
      <c r="B700" s="55"/>
      <c r="C700" s="74">
        <v>695</v>
      </c>
      <c r="D700" s="104">
        <f t="shared" si="21"/>
        <v>22</v>
      </c>
      <c r="E700" s="104">
        <f t="shared" si="21"/>
        <v>10</v>
      </c>
      <c r="F700" s="104">
        <f t="shared" si="21"/>
        <v>12.8</v>
      </c>
      <c r="G700" s="104">
        <f t="shared" si="21"/>
        <v>2.8148171277573772</v>
      </c>
      <c r="H700" s="104">
        <f t="shared" si="21"/>
        <v>1.9351068582041395</v>
      </c>
      <c r="I700" s="56"/>
    </row>
    <row r="701" spans="2:9" x14ac:dyDescent="0.3">
      <c r="B701" s="55"/>
      <c r="C701" s="74">
        <v>696</v>
      </c>
      <c r="D701" s="104">
        <f t="shared" si="21"/>
        <v>22.4</v>
      </c>
      <c r="E701" s="104">
        <f t="shared" si="21"/>
        <v>9</v>
      </c>
      <c r="F701" s="104">
        <f t="shared" si="21"/>
        <v>0.3</v>
      </c>
      <c r="G701" s="104">
        <f t="shared" si="21"/>
        <v>2.7984064953873231</v>
      </c>
      <c r="H701" s="104">
        <f t="shared" si="21"/>
        <v>1.1306968057497018</v>
      </c>
      <c r="I701" s="56"/>
    </row>
    <row r="702" spans="2:9" x14ac:dyDescent="0.3">
      <c r="B702" s="55"/>
      <c r="C702" s="74">
        <v>697</v>
      </c>
      <c r="D702" s="104">
        <f t="shared" si="21"/>
        <v>22.5</v>
      </c>
      <c r="E702" s="104">
        <f t="shared" si="21"/>
        <v>9</v>
      </c>
      <c r="F702" s="104">
        <f t="shared" si="21"/>
        <v>0</v>
      </c>
      <c r="G702" s="104">
        <f t="shared" si="21"/>
        <v>2.8014161021724133</v>
      </c>
      <c r="H702" s="104">
        <f t="shared" si="21"/>
        <v>1.0211805291160685</v>
      </c>
      <c r="I702" s="56"/>
    </row>
    <row r="703" spans="2:9" x14ac:dyDescent="0.3">
      <c r="B703" s="55"/>
      <c r="C703" s="74">
        <v>698</v>
      </c>
      <c r="D703" s="104">
        <f t="shared" si="21"/>
        <v>23.5</v>
      </c>
      <c r="E703" s="104">
        <f t="shared" si="21"/>
        <v>5.4</v>
      </c>
      <c r="F703" s="104">
        <f t="shared" si="21"/>
        <v>0</v>
      </c>
      <c r="G703" s="104">
        <f t="shared" si="21"/>
        <v>2.7293208860852363</v>
      </c>
      <c r="H703" s="104">
        <f t="shared" si="21"/>
        <v>0.9172855282013781</v>
      </c>
      <c r="I703" s="56"/>
    </row>
    <row r="704" spans="2:9" x14ac:dyDescent="0.3">
      <c r="B704" s="55"/>
      <c r="C704" s="74">
        <v>699</v>
      </c>
      <c r="D704" s="104">
        <f t="shared" si="21"/>
        <v>21.5</v>
      </c>
      <c r="E704" s="104">
        <f t="shared" si="21"/>
        <v>5.2</v>
      </c>
      <c r="F704" s="104">
        <f t="shared" si="21"/>
        <v>0</v>
      </c>
      <c r="G704" s="104">
        <f t="shared" si="21"/>
        <v>2.6682574144307858</v>
      </c>
      <c r="H704" s="104">
        <f t="shared" si="21"/>
        <v>0.81852382973480409</v>
      </c>
      <c r="I704" s="56"/>
    </row>
    <row r="705" spans="2:9" x14ac:dyDescent="0.3">
      <c r="B705" s="55"/>
      <c r="C705" s="74">
        <v>700</v>
      </c>
      <c r="D705" s="104">
        <f t="shared" si="21"/>
        <v>22.8</v>
      </c>
      <c r="E705" s="104">
        <f t="shared" si="21"/>
        <v>2</v>
      </c>
      <c r="F705" s="104">
        <f t="shared" si="21"/>
        <v>0</v>
      </c>
      <c r="G705" s="104">
        <f t="shared" si="21"/>
        <v>2.6154366031683267</v>
      </c>
      <c r="H705" s="104">
        <f t="shared" si="21"/>
        <v>0.72449970081980919</v>
      </c>
      <c r="I705" s="56"/>
    </row>
    <row r="706" spans="2:9" x14ac:dyDescent="0.3">
      <c r="B706" s="55"/>
      <c r="C706" s="74">
        <v>701</v>
      </c>
      <c r="D706" s="104">
        <f t="shared" si="21"/>
        <v>21.6</v>
      </c>
      <c r="E706" s="104">
        <f t="shared" si="21"/>
        <v>3.5</v>
      </c>
      <c r="F706" s="104">
        <f t="shared" si="21"/>
        <v>0</v>
      </c>
      <c r="G706" s="104">
        <f t="shared" si="21"/>
        <v>2.6239089134310056</v>
      </c>
      <c r="H706" s="104">
        <f t="shared" si="21"/>
        <v>0.63342916912613545</v>
      </c>
      <c r="I706" s="56"/>
    </row>
    <row r="707" spans="2:9" x14ac:dyDescent="0.3">
      <c r="B707" s="55"/>
      <c r="C707" s="74">
        <v>702</v>
      </c>
      <c r="D707" s="104">
        <f t="shared" si="21"/>
        <v>22</v>
      </c>
      <c r="E707" s="104">
        <f t="shared" si="21"/>
        <v>5.6</v>
      </c>
      <c r="F707" s="104">
        <f t="shared" si="21"/>
        <v>0</v>
      </c>
      <c r="G707" s="104">
        <f t="shared" si="21"/>
        <v>2.6936402008810916</v>
      </c>
      <c r="H707" s="104">
        <f t="shared" si="21"/>
        <v>0.54358868353579615</v>
      </c>
      <c r="I707" s="56"/>
    </row>
    <row r="708" spans="2:9" x14ac:dyDescent="0.3">
      <c r="B708" s="55"/>
      <c r="C708" s="74">
        <v>703</v>
      </c>
      <c r="D708" s="104">
        <f t="shared" ref="D708:H723" si="22">D343</f>
        <v>23.5</v>
      </c>
      <c r="E708" s="104">
        <f t="shared" si="22"/>
        <v>4</v>
      </c>
      <c r="F708" s="104">
        <f t="shared" si="22"/>
        <v>0</v>
      </c>
      <c r="G708" s="104">
        <f t="shared" si="22"/>
        <v>2.6909233307687472</v>
      </c>
      <c r="H708" s="104">
        <f t="shared" si="22"/>
        <v>0.45685603354325571</v>
      </c>
      <c r="I708" s="56"/>
    </row>
    <row r="709" spans="2:9" x14ac:dyDescent="0.3">
      <c r="B709" s="55"/>
      <c r="C709" s="74">
        <v>704</v>
      </c>
      <c r="D709" s="104">
        <f t="shared" si="22"/>
        <v>25</v>
      </c>
      <c r="E709" s="104">
        <f t="shared" si="22"/>
        <v>2.5</v>
      </c>
      <c r="F709" s="104">
        <f t="shared" si="22"/>
        <v>0</v>
      </c>
      <c r="G709" s="104">
        <f t="shared" si="22"/>
        <v>2.6909728644948556</v>
      </c>
      <c r="H709" s="104">
        <f t="shared" si="22"/>
        <v>0.37305223474391563</v>
      </c>
      <c r="I709" s="56"/>
    </row>
    <row r="710" spans="2:9" x14ac:dyDescent="0.3">
      <c r="B710" s="55"/>
      <c r="C710" s="74">
        <v>705</v>
      </c>
      <c r="D710" s="104">
        <f t="shared" si="22"/>
        <v>22.2</v>
      </c>
      <c r="E710" s="104">
        <f t="shared" si="22"/>
        <v>6</v>
      </c>
      <c r="F710" s="104">
        <f t="shared" si="22"/>
        <v>0</v>
      </c>
      <c r="G710" s="104">
        <f t="shared" si="22"/>
        <v>2.7104901628258817</v>
      </c>
      <c r="H710" s="104">
        <f t="shared" si="22"/>
        <v>0.29156133348238034</v>
      </c>
      <c r="I710" s="56"/>
    </row>
    <row r="711" spans="2:9" x14ac:dyDescent="0.3">
      <c r="B711" s="55"/>
      <c r="C711" s="74">
        <v>706</v>
      </c>
      <c r="D711" s="104">
        <f t="shared" si="22"/>
        <v>23.5</v>
      </c>
      <c r="E711" s="104">
        <f t="shared" si="22"/>
        <v>4</v>
      </c>
      <c r="F711" s="104">
        <f t="shared" si="22"/>
        <v>0.1</v>
      </c>
      <c r="G711" s="104">
        <f t="shared" si="22"/>
        <v>2.6910292173448145</v>
      </c>
      <c r="H711" s="104">
        <f t="shared" si="22"/>
        <v>0.21674514251598001</v>
      </c>
      <c r="I711" s="56"/>
    </row>
    <row r="712" spans="2:9" x14ac:dyDescent="0.3">
      <c r="B712" s="55"/>
      <c r="C712" s="74">
        <v>707</v>
      </c>
      <c r="D712" s="104">
        <f t="shared" si="22"/>
        <v>21.2</v>
      </c>
      <c r="E712" s="104">
        <f t="shared" si="22"/>
        <v>6.2</v>
      </c>
      <c r="F712" s="104">
        <f t="shared" si="22"/>
        <v>0</v>
      </c>
      <c r="G712" s="104">
        <f t="shared" si="22"/>
        <v>2.688256246227803</v>
      </c>
      <c r="H712" s="104">
        <f t="shared" si="22"/>
        <v>0.1411210851867275</v>
      </c>
      <c r="I712" s="56"/>
    </row>
    <row r="713" spans="2:9" x14ac:dyDescent="0.3">
      <c r="B713" s="55"/>
      <c r="C713" s="74">
        <v>708</v>
      </c>
      <c r="D713" s="104">
        <f t="shared" si="22"/>
        <v>23.2</v>
      </c>
      <c r="E713" s="104">
        <f t="shared" si="22"/>
        <v>7</v>
      </c>
      <c r="F713" s="104">
        <f t="shared" si="22"/>
        <v>0</v>
      </c>
      <c r="G713" s="104">
        <f t="shared" si="22"/>
        <v>2.7661588530308063</v>
      </c>
      <c r="H713" s="104">
        <f t="shared" si="22"/>
        <v>0.10316907938270582</v>
      </c>
      <c r="I713" s="56"/>
    </row>
    <row r="714" spans="2:9" x14ac:dyDescent="0.3">
      <c r="B714" s="55"/>
      <c r="C714" s="74">
        <v>709</v>
      </c>
      <c r="D714" s="104">
        <f t="shared" si="22"/>
        <v>24.5</v>
      </c>
      <c r="E714" s="104">
        <f t="shared" si="22"/>
        <v>-1</v>
      </c>
      <c r="F714" s="104">
        <f t="shared" si="22"/>
        <v>0</v>
      </c>
      <c r="G714" s="104">
        <f t="shared" si="22"/>
        <v>2.5795135407244389</v>
      </c>
      <c r="H714" s="104">
        <f t="shared" si="22"/>
        <v>9.6085647761876919E-2</v>
      </c>
      <c r="I714" s="56"/>
    </row>
    <row r="715" spans="2:9" x14ac:dyDescent="0.3">
      <c r="B715" s="55"/>
      <c r="C715" s="74">
        <v>710</v>
      </c>
      <c r="D715" s="104">
        <f t="shared" si="22"/>
        <v>24.2</v>
      </c>
      <c r="E715" s="104">
        <f t="shared" si="22"/>
        <v>4.5</v>
      </c>
      <c r="F715" s="104">
        <f t="shared" si="22"/>
        <v>0</v>
      </c>
      <c r="G715" s="104">
        <f t="shared" si="22"/>
        <v>2.724421072305482</v>
      </c>
      <c r="H715" s="104">
        <f t="shared" si="22"/>
        <v>9.4132176843521556E-2</v>
      </c>
      <c r="I715" s="56"/>
    </row>
    <row r="716" spans="2:9" x14ac:dyDescent="0.3">
      <c r="B716" s="55"/>
      <c r="C716" s="74">
        <v>711</v>
      </c>
      <c r="D716" s="104">
        <f t="shared" si="22"/>
        <v>24.4</v>
      </c>
      <c r="E716" s="104">
        <f t="shared" si="22"/>
        <v>2.5</v>
      </c>
      <c r="F716" s="104">
        <f t="shared" si="22"/>
        <v>0</v>
      </c>
      <c r="G716" s="104">
        <f t="shared" si="22"/>
        <v>2.6743054412562941</v>
      </c>
      <c r="H716" s="104">
        <f t="shared" si="22"/>
        <v>9.3037619303150826E-2</v>
      </c>
      <c r="I716" s="56"/>
    </row>
    <row r="717" spans="2:9" x14ac:dyDescent="0.3">
      <c r="B717" s="55"/>
      <c r="C717" s="74">
        <v>712</v>
      </c>
      <c r="D717" s="104">
        <f t="shared" si="22"/>
        <v>21.5</v>
      </c>
      <c r="E717" s="104">
        <f t="shared" si="22"/>
        <v>2.5</v>
      </c>
      <c r="F717" s="104">
        <f t="shared" si="22"/>
        <v>4.0999999999999996</v>
      </c>
      <c r="G717" s="104">
        <f t="shared" si="22"/>
        <v>2.593434553952561</v>
      </c>
      <c r="H717" s="104">
        <f t="shared" si="22"/>
        <v>0.16368499597931857</v>
      </c>
      <c r="I717" s="56"/>
    </row>
    <row r="718" spans="2:9" x14ac:dyDescent="0.3">
      <c r="B718" s="55"/>
      <c r="C718" s="74">
        <v>713</v>
      </c>
      <c r="D718" s="104">
        <f t="shared" si="22"/>
        <v>22.5</v>
      </c>
      <c r="E718" s="104">
        <f t="shared" si="22"/>
        <v>8</v>
      </c>
      <c r="F718" s="104">
        <f t="shared" si="22"/>
        <v>0.4</v>
      </c>
      <c r="G718" s="104">
        <f t="shared" si="22"/>
        <v>2.7744322812168147</v>
      </c>
      <c r="H718" s="104">
        <f t="shared" si="22"/>
        <v>0.10578593914603057</v>
      </c>
      <c r="I718" s="56"/>
    </row>
    <row r="719" spans="2:9" x14ac:dyDescent="0.3">
      <c r="B719" s="55"/>
      <c r="C719" s="74">
        <v>714</v>
      </c>
      <c r="D719" s="104">
        <f t="shared" si="22"/>
        <v>20.5</v>
      </c>
      <c r="E719" s="104">
        <f t="shared" si="22"/>
        <v>8</v>
      </c>
      <c r="F719" s="104">
        <f t="shared" si="22"/>
        <v>0</v>
      </c>
      <c r="G719" s="104">
        <f t="shared" si="22"/>
        <v>2.7187855054587331</v>
      </c>
      <c r="H719" s="104">
        <f t="shared" si="22"/>
        <v>9.2705432096798518E-2</v>
      </c>
      <c r="I719" s="56"/>
    </row>
    <row r="720" spans="2:9" x14ac:dyDescent="0.3">
      <c r="B720" s="55"/>
      <c r="C720" s="74">
        <v>715</v>
      </c>
      <c r="D720" s="104">
        <f t="shared" si="22"/>
        <v>21.2</v>
      </c>
      <c r="E720" s="104">
        <f t="shared" si="22"/>
        <v>8.6</v>
      </c>
      <c r="F720" s="104">
        <f t="shared" si="22"/>
        <v>8</v>
      </c>
      <c r="G720" s="104">
        <f t="shared" si="22"/>
        <v>2.7549277097233889</v>
      </c>
      <c r="H720" s="104">
        <f t="shared" si="22"/>
        <v>0.41871149003078056</v>
      </c>
      <c r="I720" s="56"/>
    </row>
    <row r="721" spans="2:9" x14ac:dyDescent="0.3">
      <c r="B721" s="55"/>
      <c r="C721" s="74">
        <v>716</v>
      </c>
      <c r="D721" s="104">
        <f t="shared" si="22"/>
        <v>21</v>
      </c>
      <c r="E721" s="104">
        <f t="shared" si="22"/>
        <v>5.5</v>
      </c>
      <c r="F721" s="104">
        <f t="shared" si="22"/>
        <v>1.8</v>
      </c>
      <c r="G721" s="104">
        <f t="shared" si="22"/>
        <v>2.6630743751482475</v>
      </c>
      <c r="H721" s="104">
        <f t="shared" si="22"/>
        <v>0.27114265053946274</v>
      </c>
      <c r="I721" s="56"/>
    </row>
    <row r="722" spans="2:9" x14ac:dyDescent="0.3">
      <c r="B722" s="55"/>
      <c r="C722" s="74">
        <v>717</v>
      </c>
      <c r="D722" s="104">
        <f t="shared" si="22"/>
        <v>16.8</v>
      </c>
      <c r="E722" s="104">
        <f t="shared" si="22"/>
        <v>9</v>
      </c>
      <c r="F722" s="104">
        <f t="shared" si="22"/>
        <v>0.6</v>
      </c>
      <c r="G722" s="104">
        <f t="shared" si="22"/>
        <v>2.6435560747325946</v>
      </c>
      <c r="H722" s="104">
        <f t="shared" si="22"/>
        <v>0.21506529338924849</v>
      </c>
      <c r="I722" s="56"/>
    </row>
    <row r="723" spans="2:9" x14ac:dyDescent="0.3">
      <c r="B723" s="55"/>
      <c r="C723" s="74">
        <v>718</v>
      </c>
      <c r="D723" s="104">
        <f t="shared" si="22"/>
        <v>18.8</v>
      </c>
      <c r="E723" s="104">
        <f t="shared" si="22"/>
        <v>7</v>
      </c>
      <c r="F723" s="104">
        <f t="shared" si="22"/>
        <v>17.2</v>
      </c>
      <c r="G723" s="104">
        <f t="shared" si="22"/>
        <v>2.6435445136634312</v>
      </c>
      <c r="H723" s="104">
        <f t="shared" si="22"/>
        <v>2.2448826668454513</v>
      </c>
      <c r="I723" s="56"/>
    </row>
    <row r="724" spans="2:9" x14ac:dyDescent="0.3">
      <c r="B724" s="55"/>
      <c r="C724" s="74">
        <v>719</v>
      </c>
      <c r="D724" s="104">
        <f t="shared" ref="D724:H735" si="23">D359</f>
        <v>20.100000000000001</v>
      </c>
      <c r="E724" s="104">
        <f t="shared" si="23"/>
        <v>7.5</v>
      </c>
      <c r="F724" s="104">
        <f t="shared" si="23"/>
        <v>0</v>
      </c>
      <c r="G724" s="104">
        <f t="shared" si="23"/>
        <v>2.6936690608804259</v>
      </c>
      <c r="H724" s="104">
        <f t="shared" si="23"/>
        <v>0.58121582898816548</v>
      </c>
      <c r="I724" s="56"/>
    </row>
    <row r="725" spans="2:9" x14ac:dyDescent="0.3">
      <c r="B725" s="55"/>
      <c r="C725" s="74">
        <v>720</v>
      </c>
      <c r="D725" s="104">
        <f t="shared" si="23"/>
        <v>20.6</v>
      </c>
      <c r="E725" s="104">
        <f t="shared" si="23"/>
        <v>7</v>
      </c>
      <c r="F725" s="104">
        <f t="shared" si="23"/>
        <v>0</v>
      </c>
      <c r="G725" s="104">
        <f t="shared" si="23"/>
        <v>2.6936642797527153</v>
      </c>
      <c r="H725" s="104">
        <f t="shared" si="23"/>
        <v>0.49274741358436686</v>
      </c>
      <c r="I725" s="56"/>
    </row>
    <row r="726" spans="2:9" x14ac:dyDescent="0.3">
      <c r="B726" s="55"/>
      <c r="C726" s="74">
        <v>721</v>
      </c>
      <c r="D726" s="104">
        <f t="shared" si="23"/>
        <v>21.5</v>
      </c>
      <c r="E726" s="104">
        <f t="shared" si="23"/>
        <v>6.5</v>
      </c>
      <c r="F726" s="104">
        <f t="shared" si="23"/>
        <v>14.4</v>
      </c>
      <c r="G726" s="104">
        <f t="shared" si="23"/>
        <v>2.704796107657613</v>
      </c>
      <c r="H726" s="104">
        <f t="shared" si="23"/>
        <v>1.8462634579632737</v>
      </c>
      <c r="I726" s="56"/>
    </row>
    <row r="727" spans="2:9" x14ac:dyDescent="0.3">
      <c r="B727" s="55"/>
      <c r="C727" s="74">
        <v>722</v>
      </c>
      <c r="D727" s="104">
        <f t="shared" si="23"/>
        <v>23.5</v>
      </c>
      <c r="E727" s="104">
        <f t="shared" si="23"/>
        <v>7.5</v>
      </c>
      <c r="F727" s="104">
        <f t="shared" si="23"/>
        <v>2.2000000000000002</v>
      </c>
      <c r="G727" s="104">
        <f t="shared" si="23"/>
        <v>2.788240379590806</v>
      </c>
      <c r="H727" s="104">
        <f t="shared" si="23"/>
        <v>0.838320232762649</v>
      </c>
      <c r="I727" s="56"/>
    </row>
    <row r="728" spans="2:9" x14ac:dyDescent="0.3">
      <c r="B728" s="55"/>
      <c r="C728" s="74">
        <v>723</v>
      </c>
      <c r="D728" s="104">
        <f t="shared" si="23"/>
        <v>21.5</v>
      </c>
      <c r="E728" s="104">
        <f t="shared" si="23"/>
        <v>6.2</v>
      </c>
      <c r="F728" s="104">
        <f t="shared" si="23"/>
        <v>0</v>
      </c>
      <c r="G728" s="104">
        <f t="shared" si="23"/>
        <v>2.6964562698547963</v>
      </c>
      <c r="H728" s="104">
        <f t="shared" si="23"/>
        <v>0.74095895842834647</v>
      </c>
      <c r="I728" s="56"/>
    </row>
    <row r="729" spans="2:9" x14ac:dyDescent="0.3">
      <c r="B729" s="55"/>
      <c r="C729" s="74">
        <v>724</v>
      </c>
      <c r="D729" s="104">
        <f t="shared" si="23"/>
        <v>20.8</v>
      </c>
      <c r="E729" s="104">
        <f t="shared" si="23"/>
        <v>7</v>
      </c>
      <c r="F729" s="104">
        <f t="shared" si="23"/>
        <v>23</v>
      </c>
      <c r="G729" s="104">
        <f t="shared" si="23"/>
        <v>2.6992497057092302</v>
      </c>
      <c r="H729" s="104">
        <f t="shared" si="23"/>
        <v>4.4030202170012602</v>
      </c>
      <c r="I729" s="56"/>
    </row>
    <row r="730" spans="2:9" x14ac:dyDescent="0.3">
      <c r="B730" s="55"/>
      <c r="C730" s="74">
        <v>725</v>
      </c>
      <c r="D730" s="104">
        <f t="shared" si="23"/>
        <v>20</v>
      </c>
      <c r="E730" s="104">
        <f t="shared" si="23"/>
        <v>6.8</v>
      </c>
      <c r="F730" s="104">
        <f t="shared" si="23"/>
        <v>3.8</v>
      </c>
      <c r="G730" s="104">
        <f t="shared" si="23"/>
        <v>2.671422497856307</v>
      </c>
      <c r="H730" s="104">
        <f t="shared" si="23"/>
        <v>1.2398845191109809</v>
      </c>
      <c r="I730" s="56"/>
    </row>
    <row r="731" spans="2:9" x14ac:dyDescent="0.3">
      <c r="B731" s="55"/>
      <c r="C731" s="74">
        <v>726</v>
      </c>
      <c r="D731" s="104">
        <f t="shared" si="23"/>
        <v>21</v>
      </c>
      <c r="E731" s="104">
        <f t="shared" si="23"/>
        <v>9</v>
      </c>
      <c r="F731" s="104">
        <f t="shared" si="23"/>
        <v>2.8</v>
      </c>
      <c r="G731" s="104">
        <f t="shared" si="23"/>
        <v>2.7604807702554552</v>
      </c>
      <c r="H731" s="104">
        <f t="shared" si="23"/>
        <v>1.2234656020381622</v>
      </c>
      <c r="I731" s="56"/>
    </row>
    <row r="732" spans="2:9" x14ac:dyDescent="0.3">
      <c r="B732" s="55"/>
      <c r="C732" s="74">
        <v>727</v>
      </c>
      <c r="D732" s="104">
        <f t="shared" si="23"/>
        <v>22.5</v>
      </c>
      <c r="E732" s="104">
        <f t="shared" si="23"/>
        <v>8.5</v>
      </c>
      <c r="F732" s="104">
        <f t="shared" si="23"/>
        <v>6.3</v>
      </c>
      <c r="G732" s="104">
        <f t="shared" si="23"/>
        <v>2.7883060015710788</v>
      </c>
      <c r="H732" s="104">
        <f t="shared" si="23"/>
        <v>1.2967261567784383</v>
      </c>
      <c r="I732" s="56"/>
    </row>
    <row r="733" spans="2:9" x14ac:dyDescent="0.3">
      <c r="B733" s="55"/>
      <c r="C733" s="74">
        <v>728</v>
      </c>
      <c r="D733" s="104">
        <f t="shared" si="23"/>
        <v>18.5</v>
      </c>
      <c r="E733" s="104">
        <f t="shared" si="23"/>
        <v>8.4</v>
      </c>
      <c r="F733" s="104">
        <f t="shared" si="23"/>
        <v>3.9</v>
      </c>
      <c r="G733" s="104">
        <f t="shared" si="23"/>
        <v>2.6742596545853261</v>
      </c>
      <c r="H733" s="104">
        <f t="shared" si="23"/>
        <v>1.2688106132196546</v>
      </c>
      <c r="I733" s="56"/>
    </row>
    <row r="734" spans="2:9" x14ac:dyDescent="0.3">
      <c r="B734" s="55"/>
      <c r="C734" s="74">
        <v>729</v>
      </c>
      <c r="D734" s="104">
        <f t="shared" si="23"/>
        <v>19.2</v>
      </c>
      <c r="E734" s="104">
        <f t="shared" si="23"/>
        <v>7.8</v>
      </c>
      <c r="F734" s="104">
        <f t="shared" si="23"/>
        <v>4.0999999999999996</v>
      </c>
      <c r="G734" s="104">
        <f t="shared" si="23"/>
        <v>2.6770634556486055</v>
      </c>
      <c r="H734" s="104">
        <f t="shared" si="23"/>
        <v>1.2762538381371709</v>
      </c>
      <c r="I734" s="56"/>
    </row>
    <row r="735" spans="2:9" x14ac:dyDescent="0.3">
      <c r="B735" s="55"/>
      <c r="C735" s="74">
        <v>730</v>
      </c>
      <c r="D735" s="104">
        <f t="shared" si="23"/>
        <v>16.600000000000001</v>
      </c>
      <c r="E735" s="104">
        <f t="shared" si="23"/>
        <v>6.5</v>
      </c>
      <c r="F735" s="104">
        <f t="shared" si="23"/>
        <v>2.5</v>
      </c>
      <c r="G735" s="104">
        <f t="shared" si="23"/>
        <v>2.5683051530871328</v>
      </c>
      <c r="H735" s="104">
        <f t="shared" si="23"/>
        <v>1.2543410695170669</v>
      </c>
      <c r="I735" s="56"/>
    </row>
    <row r="736" spans="2:9" ht="14.5" thickBot="1" x14ac:dyDescent="0.35">
      <c r="B736" s="61"/>
      <c r="C736" s="62"/>
      <c r="D736" s="100"/>
      <c r="E736" s="100"/>
      <c r="F736" s="100"/>
      <c r="G736" s="100"/>
      <c r="H736" s="100"/>
      <c r="I736" s="63"/>
    </row>
    <row r="737" spans="4:8" s="51" customFormat="1" x14ac:dyDescent="0.3">
      <c r="D737" s="101"/>
      <c r="E737" s="101"/>
      <c r="F737" s="101"/>
      <c r="G737" s="101"/>
      <c r="H737" s="101"/>
    </row>
    <row r="738" spans="4:8" s="51" customFormat="1" x14ac:dyDescent="0.3">
      <c r="D738" s="101"/>
      <c r="E738" s="101"/>
      <c r="F738" s="101"/>
      <c r="G738" s="101"/>
      <c r="H738" s="101"/>
    </row>
    <row r="739" spans="4:8" s="51" customFormat="1" x14ac:dyDescent="0.3">
      <c r="D739" s="101"/>
      <c r="E739" s="101"/>
      <c r="F739" s="101"/>
      <c r="G739" s="101"/>
      <c r="H739" s="101"/>
    </row>
    <row r="740" spans="4:8" s="51" customFormat="1" x14ac:dyDescent="0.3">
      <c r="D740" s="101"/>
      <c r="E740" s="101"/>
      <c r="F740" s="101"/>
      <c r="G740" s="101"/>
      <c r="H740" s="101"/>
    </row>
    <row r="741" spans="4:8" s="51" customFormat="1" x14ac:dyDescent="0.3">
      <c r="D741" s="101"/>
      <c r="E741" s="101"/>
      <c r="F741" s="101"/>
      <c r="G741" s="101"/>
      <c r="H741" s="101"/>
    </row>
    <row r="742" spans="4:8" s="51" customFormat="1" x14ac:dyDescent="0.3">
      <c r="D742" s="101"/>
      <c r="E742" s="101"/>
      <c r="F742" s="101"/>
      <c r="G742" s="101"/>
      <c r="H742" s="101"/>
    </row>
    <row r="743" spans="4:8" s="51" customFormat="1" x14ac:dyDescent="0.3">
      <c r="D743" s="101"/>
      <c r="E743" s="101"/>
      <c r="F743" s="101"/>
      <c r="G743" s="101"/>
      <c r="H743" s="101"/>
    </row>
    <row r="744" spans="4:8" s="51" customFormat="1" x14ac:dyDescent="0.3">
      <c r="D744" s="101"/>
      <c r="E744" s="101"/>
      <c r="F744" s="101"/>
      <c r="G744" s="101"/>
      <c r="H744" s="101"/>
    </row>
    <row r="745" spans="4:8" s="51" customFormat="1" x14ac:dyDescent="0.3">
      <c r="D745" s="101"/>
      <c r="E745" s="101"/>
      <c r="F745" s="101"/>
      <c r="G745" s="101"/>
      <c r="H745" s="101"/>
    </row>
    <row r="746" spans="4:8" s="51" customFormat="1" x14ac:dyDescent="0.3">
      <c r="D746" s="101"/>
      <c r="E746" s="101"/>
      <c r="F746" s="101"/>
      <c r="G746" s="101"/>
      <c r="H746" s="101"/>
    </row>
    <row r="747" spans="4:8" s="51" customFormat="1" x14ac:dyDescent="0.3">
      <c r="D747" s="101"/>
      <c r="E747" s="101"/>
      <c r="F747" s="101"/>
      <c r="G747" s="101"/>
      <c r="H747" s="101"/>
    </row>
    <row r="748" spans="4:8" s="51" customFormat="1" x14ac:dyDescent="0.3">
      <c r="D748" s="101"/>
      <c r="E748" s="101"/>
      <c r="F748" s="101"/>
      <c r="G748" s="101"/>
      <c r="H748" s="101"/>
    </row>
    <row r="749" spans="4:8" s="51" customFormat="1" x14ac:dyDescent="0.3">
      <c r="D749" s="101"/>
      <c r="E749" s="101"/>
      <c r="F749" s="101"/>
      <c r="G749" s="101"/>
      <c r="H749" s="101"/>
    </row>
    <row r="750" spans="4:8" s="51" customFormat="1" x14ac:dyDescent="0.3">
      <c r="D750" s="101"/>
      <c r="E750" s="101"/>
      <c r="F750" s="101"/>
      <c r="G750" s="101"/>
      <c r="H750" s="101"/>
    </row>
    <row r="751" spans="4:8" s="51" customFormat="1" x14ac:dyDescent="0.3">
      <c r="D751" s="101"/>
      <c r="E751" s="101"/>
      <c r="F751" s="101"/>
      <c r="G751" s="101"/>
      <c r="H751" s="101"/>
    </row>
    <row r="752" spans="4:8" s="51" customFormat="1" x14ac:dyDescent="0.3">
      <c r="D752" s="101"/>
      <c r="E752" s="101"/>
      <c r="F752" s="101"/>
      <c r="G752" s="101"/>
      <c r="H752" s="101"/>
    </row>
    <row r="753" spans="4:8" s="51" customFormat="1" x14ac:dyDescent="0.3">
      <c r="D753" s="101"/>
      <c r="E753" s="101"/>
      <c r="F753" s="101"/>
      <c r="G753" s="101"/>
      <c r="H753" s="101"/>
    </row>
    <row r="754" spans="4:8" s="51" customFormat="1" x14ac:dyDescent="0.3">
      <c r="D754" s="101"/>
      <c r="E754" s="101"/>
      <c r="F754" s="101"/>
      <c r="G754" s="101"/>
      <c r="H754" s="101"/>
    </row>
    <row r="755" spans="4:8" s="51" customFormat="1" x14ac:dyDescent="0.3">
      <c r="D755" s="101"/>
      <c r="E755" s="101"/>
      <c r="F755" s="101"/>
      <c r="G755" s="101"/>
      <c r="H755" s="101"/>
    </row>
    <row r="756" spans="4:8" s="51" customFormat="1" x14ac:dyDescent="0.3">
      <c r="D756" s="101"/>
      <c r="E756" s="101"/>
      <c r="F756" s="101"/>
      <c r="G756" s="101"/>
      <c r="H756" s="101"/>
    </row>
    <row r="757" spans="4:8" s="51" customFormat="1" x14ac:dyDescent="0.3">
      <c r="D757" s="101"/>
      <c r="E757" s="101"/>
      <c r="F757" s="101"/>
      <c r="G757" s="101"/>
      <c r="H757" s="101"/>
    </row>
    <row r="758" spans="4:8" s="51" customFormat="1" x14ac:dyDescent="0.3">
      <c r="D758" s="101"/>
      <c r="E758" s="101"/>
      <c r="F758" s="101"/>
      <c r="G758" s="101"/>
      <c r="H758" s="101"/>
    </row>
    <row r="759" spans="4:8" s="51" customFormat="1" x14ac:dyDescent="0.3">
      <c r="D759" s="101"/>
      <c r="E759" s="101"/>
      <c r="F759" s="101"/>
      <c r="G759" s="101"/>
      <c r="H759" s="101"/>
    </row>
    <row r="760" spans="4:8" s="51" customFormat="1" x14ac:dyDescent="0.3">
      <c r="D760" s="101"/>
      <c r="E760" s="101"/>
      <c r="F760" s="101"/>
      <c r="G760" s="101"/>
      <c r="H760" s="101"/>
    </row>
    <row r="761" spans="4:8" s="51" customFormat="1" x14ac:dyDescent="0.3">
      <c r="D761" s="101"/>
      <c r="E761" s="101"/>
      <c r="F761" s="101"/>
      <c r="G761" s="101"/>
      <c r="H761" s="101"/>
    </row>
    <row r="762" spans="4:8" s="51" customFormat="1" x14ac:dyDescent="0.3">
      <c r="D762" s="101"/>
      <c r="E762" s="101"/>
      <c r="F762" s="101"/>
      <c r="G762" s="101"/>
      <c r="H762" s="101"/>
    </row>
    <row r="763" spans="4:8" s="51" customFormat="1" x14ac:dyDescent="0.3">
      <c r="D763" s="101"/>
      <c r="E763" s="101"/>
      <c r="F763" s="101"/>
      <c r="G763" s="101"/>
      <c r="H763" s="101"/>
    </row>
    <row r="764" spans="4:8" s="51" customFormat="1" x14ac:dyDescent="0.3">
      <c r="D764" s="101"/>
      <c r="E764" s="101"/>
      <c r="F764" s="101"/>
      <c r="G764" s="101"/>
      <c r="H764" s="101"/>
    </row>
    <row r="765" spans="4:8" s="51" customFormat="1" x14ac:dyDescent="0.3">
      <c r="D765" s="101"/>
      <c r="E765" s="101"/>
      <c r="F765" s="101"/>
      <c r="G765" s="101"/>
      <c r="H765" s="101"/>
    </row>
    <row r="766" spans="4:8" s="51" customFormat="1" x14ac:dyDescent="0.3">
      <c r="D766" s="101"/>
      <c r="E766" s="101"/>
      <c r="F766" s="101"/>
      <c r="G766" s="101"/>
      <c r="H766" s="101"/>
    </row>
    <row r="767" spans="4:8" s="51" customFormat="1" x14ac:dyDescent="0.3">
      <c r="D767" s="101"/>
      <c r="E767" s="101"/>
      <c r="F767" s="101"/>
      <c r="G767" s="101"/>
      <c r="H767" s="101"/>
    </row>
    <row r="768" spans="4:8" s="51" customFormat="1" x14ac:dyDescent="0.3">
      <c r="D768" s="101"/>
      <c r="E768" s="101"/>
      <c r="F768" s="101"/>
      <c r="G768" s="101"/>
      <c r="H768" s="101"/>
    </row>
    <row r="769" spans="4:8" s="51" customFormat="1" x14ac:dyDescent="0.3">
      <c r="D769" s="101"/>
      <c r="E769" s="101"/>
      <c r="F769" s="101"/>
      <c r="G769" s="101"/>
      <c r="H769" s="101"/>
    </row>
    <row r="770" spans="4:8" s="51" customFormat="1" x14ac:dyDescent="0.3">
      <c r="D770" s="101"/>
      <c r="E770" s="101"/>
      <c r="F770" s="101"/>
      <c r="G770" s="101"/>
      <c r="H770" s="101"/>
    </row>
    <row r="771" spans="4:8" s="51" customFormat="1" x14ac:dyDescent="0.3">
      <c r="D771" s="101"/>
      <c r="E771" s="101"/>
      <c r="F771" s="101"/>
      <c r="G771" s="101"/>
      <c r="H771" s="101"/>
    </row>
    <row r="772" spans="4:8" s="51" customFormat="1" x14ac:dyDescent="0.3">
      <c r="D772" s="101"/>
      <c r="E772" s="101"/>
      <c r="F772" s="101"/>
      <c r="G772" s="101"/>
      <c r="H772" s="101"/>
    </row>
    <row r="773" spans="4:8" s="51" customFormat="1" x14ac:dyDescent="0.3">
      <c r="D773" s="101"/>
      <c r="E773" s="101"/>
      <c r="F773" s="101"/>
      <c r="G773" s="101"/>
      <c r="H773" s="101"/>
    </row>
    <row r="774" spans="4:8" s="51" customFormat="1" x14ac:dyDescent="0.3">
      <c r="D774" s="101"/>
      <c r="E774" s="101"/>
      <c r="F774" s="101"/>
      <c r="G774" s="101"/>
      <c r="H774" s="101"/>
    </row>
    <row r="775" spans="4:8" s="51" customFormat="1" x14ac:dyDescent="0.3">
      <c r="D775" s="101"/>
      <c r="E775" s="101"/>
      <c r="F775" s="101"/>
      <c r="G775" s="101"/>
      <c r="H775" s="101"/>
    </row>
    <row r="776" spans="4:8" s="51" customFormat="1" x14ac:dyDescent="0.3">
      <c r="D776" s="101"/>
      <c r="E776" s="101"/>
      <c r="F776" s="101"/>
      <c r="G776" s="101"/>
      <c r="H776" s="101"/>
    </row>
    <row r="777" spans="4:8" s="51" customFormat="1" x14ac:dyDescent="0.3">
      <c r="D777" s="101"/>
      <c r="E777" s="101"/>
      <c r="F777" s="101"/>
      <c r="G777" s="101"/>
      <c r="H777" s="101"/>
    </row>
    <row r="778" spans="4:8" s="51" customFormat="1" x14ac:dyDescent="0.3">
      <c r="D778" s="101"/>
      <c r="E778" s="101"/>
      <c r="F778" s="101"/>
      <c r="G778" s="101"/>
      <c r="H778" s="101"/>
    </row>
    <row r="779" spans="4:8" s="51" customFormat="1" x14ac:dyDescent="0.3">
      <c r="D779" s="101"/>
      <c r="E779" s="101"/>
      <c r="F779" s="101"/>
      <c r="G779" s="101"/>
      <c r="H779" s="101"/>
    </row>
    <row r="780" spans="4:8" s="51" customFormat="1" x14ac:dyDescent="0.3">
      <c r="D780" s="101"/>
      <c r="E780" s="101"/>
      <c r="F780" s="101"/>
      <c r="G780" s="101"/>
      <c r="H780" s="101"/>
    </row>
    <row r="781" spans="4:8" s="51" customFormat="1" x14ac:dyDescent="0.3">
      <c r="D781" s="101"/>
      <c r="E781" s="101"/>
      <c r="F781" s="101"/>
      <c r="G781" s="101"/>
      <c r="H781" s="101"/>
    </row>
    <row r="782" spans="4:8" s="51" customFormat="1" x14ac:dyDescent="0.3">
      <c r="D782" s="101"/>
      <c r="E782" s="101"/>
      <c r="F782" s="101"/>
      <c r="G782" s="101"/>
      <c r="H782" s="101"/>
    </row>
    <row r="783" spans="4:8" s="51" customFormat="1" x14ac:dyDescent="0.3">
      <c r="D783" s="101"/>
      <c r="E783" s="101"/>
      <c r="F783" s="101"/>
      <c r="G783" s="101"/>
      <c r="H783" s="101"/>
    </row>
    <row r="784" spans="4:8" s="51" customFormat="1" x14ac:dyDescent="0.3">
      <c r="D784" s="101"/>
      <c r="E784" s="101"/>
      <c r="F784" s="101"/>
      <c r="G784" s="101"/>
      <c r="H784" s="101"/>
    </row>
    <row r="785" spans="4:8" s="51" customFormat="1" x14ac:dyDescent="0.3">
      <c r="D785" s="101"/>
      <c r="E785" s="101"/>
      <c r="F785" s="101"/>
      <c r="G785" s="101"/>
      <c r="H785" s="101"/>
    </row>
    <row r="786" spans="4:8" s="51" customFormat="1" x14ac:dyDescent="0.3">
      <c r="D786" s="101"/>
      <c r="E786" s="101"/>
      <c r="F786" s="101"/>
      <c r="G786" s="101"/>
      <c r="H786" s="101"/>
    </row>
    <row r="787" spans="4:8" s="51" customFormat="1" x14ac:dyDescent="0.3">
      <c r="D787" s="101"/>
      <c r="E787" s="101"/>
      <c r="F787" s="101"/>
      <c r="G787" s="101"/>
      <c r="H787" s="101"/>
    </row>
    <row r="788" spans="4:8" s="51" customFormat="1" x14ac:dyDescent="0.3">
      <c r="D788" s="101"/>
      <c r="E788" s="101"/>
      <c r="F788" s="101"/>
      <c r="G788" s="101"/>
      <c r="H788" s="101"/>
    </row>
    <row r="789" spans="4:8" s="51" customFormat="1" x14ac:dyDescent="0.3">
      <c r="D789" s="101"/>
      <c r="E789" s="101"/>
      <c r="F789" s="101"/>
      <c r="G789" s="101"/>
      <c r="H789" s="101"/>
    </row>
    <row r="790" spans="4:8" s="51" customFormat="1" x14ac:dyDescent="0.3">
      <c r="D790" s="101"/>
      <c r="E790" s="101"/>
      <c r="F790" s="101"/>
      <c r="G790" s="101"/>
      <c r="H790" s="101"/>
    </row>
    <row r="791" spans="4:8" s="51" customFormat="1" x14ac:dyDescent="0.3">
      <c r="D791" s="101"/>
      <c r="E791" s="101"/>
      <c r="F791" s="101"/>
      <c r="G791" s="101"/>
      <c r="H791" s="101"/>
    </row>
    <row r="792" spans="4:8" s="51" customFormat="1" x14ac:dyDescent="0.3">
      <c r="D792" s="101"/>
      <c r="E792" s="101"/>
      <c r="F792" s="101"/>
      <c r="G792" s="101"/>
      <c r="H792" s="101"/>
    </row>
    <row r="793" spans="4:8" s="51" customFormat="1" x14ac:dyDescent="0.3">
      <c r="D793" s="101"/>
      <c r="E793" s="101"/>
      <c r="F793" s="101"/>
      <c r="G793" s="101"/>
      <c r="H793" s="101"/>
    </row>
    <row r="794" spans="4:8" s="51" customFormat="1" x14ac:dyDescent="0.3">
      <c r="D794" s="101"/>
      <c r="E794" s="101"/>
      <c r="F794" s="101"/>
      <c r="G794" s="101"/>
      <c r="H794" s="101"/>
    </row>
    <row r="795" spans="4:8" s="51" customFormat="1" x14ac:dyDescent="0.3">
      <c r="D795" s="101"/>
      <c r="E795" s="101"/>
      <c r="F795" s="101"/>
      <c r="G795" s="101"/>
      <c r="H795" s="101"/>
    </row>
    <row r="796" spans="4:8" s="51" customFormat="1" x14ac:dyDescent="0.3">
      <c r="D796" s="101"/>
      <c r="E796" s="101"/>
      <c r="F796" s="101"/>
      <c r="G796" s="101"/>
      <c r="H796" s="101"/>
    </row>
    <row r="797" spans="4:8" s="51" customFormat="1" x14ac:dyDescent="0.3">
      <c r="D797" s="101"/>
      <c r="E797" s="101"/>
      <c r="F797" s="101"/>
      <c r="G797" s="101"/>
      <c r="H797" s="101"/>
    </row>
    <row r="798" spans="4:8" s="51" customFormat="1" x14ac:dyDescent="0.3">
      <c r="D798" s="101"/>
      <c r="E798" s="101"/>
      <c r="F798" s="101"/>
      <c r="G798" s="101"/>
      <c r="H798" s="101"/>
    </row>
    <row r="799" spans="4:8" s="51" customFormat="1" x14ac:dyDescent="0.3">
      <c r="D799" s="101"/>
      <c r="E799" s="101"/>
      <c r="F799" s="101"/>
      <c r="G799" s="101"/>
      <c r="H799" s="101"/>
    </row>
    <row r="800" spans="4:8" s="51" customFormat="1" x14ac:dyDescent="0.3">
      <c r="D800" s="101"/>
      <c r="E800" s="101"/>
      <c r="F800" s="101"/>
      <c r="G800" s="101"/>
      <c r="H800" s="101"/>
    </row>
    <row r="801" spans="4:8" s="51" customFormat="1" x14ac:dyDescent="0.3">
      <c r="D801" s="101"/>
      <c r="E801" s="101"/>
      <c r="F801" s="101"/>
      <c r="G801" s="101"/>
      <c r="H801" s="101"/>
    </row>
    <row r="802" spans="4:8" s="51" customFormat="1" x14ac:dyDescent="0.3">
      <c r="D802" s="101"/>
      <c r="E802" s="101"/>
      <c r="F802" s="101"/>
      <c r="G802" s="101"/>
      <c r="H802" s="101"/>
    </row>
    <row r="803" spans="4:8" s="51" customFormat="1" x14ac:dyDescent="0.3">
      <c r="D803" s="101"/>
      <c r="E803" s="101"/>
      <c r="F803" s="101"/>
      <c r="G803" s="101"/>
      <c r="H803" s="101"/>
    </row>
    <row r="804" spans="4:8" s="51" customFormat="1" x14ac:dyDescent="0.3">
      <c r="D804" s="101"/>
      <c r="E804" s="101"/>
      <c r="F804" s="101"/>
      <c r="G804" s="101"/>
      <c r="H804" s="101"/>
    </row>
    <row r="805" spans="4:8" s="51" customFormat="1" x14ac:dyDescent="0.3">
      <c r="D805" s="101"/>
      <c r="E805" s="101"/>
      <c r="F805" s="101"/>
      <c r="G805" s="101"/>
      <c r="H805" s="101"/>
    </row>
    <row r="806" spans="4:8" s="51" customFormat="1" x14ac:dyDescent="0.3">
      <c r="D806" s="101"/>
      <c r="E806" s="101"/>
      <c r="F806" s="101"/>
      <c r="G806" s="101"/>
      <c r="H806" s="101"/>
    </row>
    <row r="807" spans="4:8" s="51" customFormat="1" x14ac:dyDescent="0.3">
      <c r="D807" s="101"/>
      <c r="E807" s="101"/>
      <c r="F807" s="101"/>
      <c r="G807" s="101"/>
      <c r="H807" s="101"/>
    </row>
    <row r="808" spans="4:8" s="51" customFormat="1" x14ac:dyDescent="0.3">
      <c r="D808" s="101"/>
      <c r="E808" s="101"/>
      <c r="F808" s="101"/>
      <c r="G808" s="101"/>
      <c r="H808" s="101"/>
    </row>
    <row r="809" spans="4:8" s="51" customFormat="1" x14ac:dyDescent="0.3">
      <c r="D809" s="101"/>
      <c r="E809" s="101"/>
      <c r="F809" s="101"/>
      <c r="G809" s="101"/>
      <c r="H809" s="101"/>
    </row>
    <row r="810" spans="4:8" s="51" customFormat="1" x14ac:dyDescent="0.3">
      <c r="D810" s="101"/>
      <c r="E810" s="101"/>
      <c r="F810" s="101"/>
      <c r="G810" s="101"/>
      <c r="H810" s="101"/>
    </row>
    <row r="811" spans="4:8" s="51" customFormat="1" x14ac:dyDescent="0.3">
      <c r="D811" s="101"/>
      <c r="E811" s="101"/>
      <c r="F811" s="101"/>
      <c r="G811" s="101"/>
      <c r="H811" s="101"/>
    </row>
    <row r="812" spans="4:8" s="51" customFormat="1" x14ac:dyDescent="0.3">
      <c r="D812" s="101"/>
      <c r="E812" s="101"/>
      <c r="F812" s="101"/>
      <c r="G812" s="101"/>
      <c r="H812" s="101"/>
    </row>
    <row r="813" spans="4:8" s="51" customFormat="1" x14ac:dyDescent="0.3">
      <c r="D813" s="101"/>
      <c r="E813" s="101"/>
      <c r="F813" s="101"/>
      <c r="G813" s="101"/>
      <c r="H813" s="101"/>
    </row>
    <row r="814" spans="4:8" s="51" customFormat="1" x14ac:dyDescent="0.3">
      <c r="D814" s="101"/>
      <c r="E814" s="101"/>
      <c r="F814" s="101"/>
      <c r="G814" s="101"/>
      <c r="H814" s="101"/>
    </row>
    <row r="815" spans="4:8" s="51" customFormat="1" x14ac:dyDescent="0.3">
      <c r="D815" s="101"/>
      <c r="E815" s="101"/>
      <c r="F815" s="101"/>
      <c r="G815" s="101"/>
      <c r="H815" s="101"/>
    </row>
    <row r="816" spans="4:8" s="51" customFormat="1" x14ac:dyDescent="0.3">
      <c r="D816" s="101"/>
      <c r="E816" s="101"/>
      <c r="F816" s="101"/>
      <c r="G816" s="101"/>
      <c r="H816" s="101"/>
    </row>
    <row r="817" spans="4:8" s="51" customFormat="1" x14ac:dyDescent="0.3">
      <c r="D817" s="101"/>
      <c r="E817" s="101"/>
      <c r="F817" s="101"/>
      <c r="G817" s="101"/>
      <c r="H817" s="101"/>
    </row>
    <row r="818" spans="4:8" s="51" customFormat="1" x14ac:dyDescent="0.3">
      <c r="D818" s="101"/>
      <c r="E818" s="101"/>
      <c r="F818" s="101"/>
      <c r="G818" s="101"/>
      <c r="H818" s="101"/>
    </row>
    <row r="819" spans="4:8" s="51" customFormat="1" x14ac:dyDescent="0.3">
      <c r="D819" s="101"/>
      <c r="E819" s="101"/>
      <c r="F819" s="101"/>
      <c r="G819" s="101"/>
      <c r="H819" s="101"/>
    </row>
    <row r="820" spans="4:8" s="51" customFormat="1" x14ac:dyDescent="0.3">
      <c r="D820" s="101"/>
      <c r="E820" s="101"/>
      <c r="F820" s="101"/>
      <c r="G820" s="101"/>
      <c r="H820" s="101"/>
    </row>
    <row r="821" spans="4:8" s="51" customFormat="1" x14ac:dyDescent="0.3">
      <c r="D821" s="101"/>
      <c r="E821" s="101"/>
      <c r="F821" s="101"/>
      <c r="G821" s="101"/>
      <c r="H821" s="101"/>
    </row>
    <row r="822" spans="4:8" s="51" customFormat="1" x14ac:dyDescent="0.3">
      <c r="D822" s="101"/>
      <c r="E822" s="101"/>
      <c r="F822" s="101"/>
      <c r="G822" s="101"/>
      <c r="H822" s="101"/>
    </row>
    <row r="823" spans="4:8" s="51" customFormat="1" x14ac:dyDescent="0.3">
      <c r="D823" s="101"/>
      <c r="E823" s="101"/>
      <c r="F823" s="101"/>
      <c r="G823" s="101"/>
      <c r="H823" s="101"/>
    </row>
    <row r="824" spans="4:8" s="51" customFormat="1" x14ac:dyDescent="0.3">
      <c r="D824" s="101"/>
      <c r="E824" s="101"/>
      <c r="F824" s="101"/>
      <c r="G824" s="101"/>
      <c r="H824" s="101"/>
    </row>
    <row r="825" spans="4:8" s="51" customFormat="1" x14ac:dyDescent="0.3">
      <c r="D825" s="101"/>
      <c r="E825" s="101"/>
      <c r="F825" s="101"/>
      <c r="G825" s="101"/>
      <c r="H825" s="101"/>
    </row>
    <row r="826" spans="4:8" s="51" customFormat="1" x14ac:dyDescent="0.3">
      <c r="D826" s="101"/>
      <c r="E826" s="101"/>
      <c r="F826" s="101"/>
      <c r="G826" s="101"/>
      <c r="H826" s="101"/>
    </row>
    <row r="827" spans="4:8" s="51" customFormat="1" x14ac:dyDescent="0.3">
      <c r="D827" s="101"/>
      <c r="E827" s="101"/>
      <c r="F827" s="101"/>
      <c r="G827" s="101"/>
      <c r="H827" s="101"/>
    </row>
    <row r="828" spans="4:8" s="51" customFormat="1" x14ac:dyDescent="0.3">
      <c r="D828" s="101"/>
      <c r="E828" s="101"/>
      <c r="F828" s="101"/>
      <c r="G828" s="101"/>
      <c r="H828" s="101"/>
    </row>
    <row r="829" spans="4:8" s="51" customFormat="1" x14ac:dyDescent="0.3">
      <c r="D829" s="101"/>
      <c r="E829" s="101"/>
      <c r="F829" s="101"/>
      <c r="G829" s="101"/>
      <c r="H829" s="101"/>
    </row>
    <row r="830" spans="4:8" s="51" customFormat="1" x14ac:dyDescent="0.3">
      <c r="D830" s="101"/>
      <c r="E830" s="101"/>
      <c r="F830" s="101"/>
      <c r="G830" s="101"/>
      <c r="H830" s="101"/>
    </row>
    <row r="831" spans="4:8" s="51" customFormat="1" x14ac:dyDescent="0.3">
      <c r="D831" s="101"/>
      <c r="E831" s="101"/>
      <c r="F831" s="101"/>
      <c r="G831" s="101"/>
      <c r="H831" s="101"/>
    </row>
    <row r="832" spans="4:8" s="51" customFormat="1" x14ac:dyDescent="0.3">
      <c r="D832" s="101"/>
      <c r="E832" s="101"/>
      <c r="F832" s="101"/>
      <c r="G832" s="101"/>
      <c r="H832" s="101"/>
    </row>
    <row r="833" spans="4:8" s="51" customFormat="1" x14ac:dyDescent="0.3">
      <c r="D833" s="101"/>
      <c r="E833" s="101"/>
      <c r="F833" s="101"/>
      <c r="G833" s="101"/>
      <c r="H833" s="101"/>
    </row>
    <row r="834" spans="4:8" s="51" customFormat="1" x14ac:dyDescent="0.3">
      <c r="D834" s="101"/>
      <c r="E834" s="101"/>
      <c r="F834" s="101"/>
      <c r="G834" s="101"/>
      <c r="H834" s="101"/>
    </row>
    <row r="835" spans="4:8" s="51" customFormat="1" x14ac:dyDescent="0.3">
      <c r="D835" s="101"/>
      <c r="E835" s="101"/>
      <c r="F835" s="101"/>
      <c r="G835" s="101"/>
      <c r="H835" s="101"/>
    </row>
    <row r="836" spans="4:8" s="51" customFormat="1" x14ac:dyDescent="0.3">
      <c r="D836" s="101"/>
      <c r="E836" s="101"/>
      <c r="F836" s="101"/>
      <c r="G836" s="101"/>
      <c r="H836" s="101"/>
    </row>
    <row r="837" spans="4:8" s="51" customFormat="1" x14ac:dyDescent="0.3">
      <c r="D837" s="101"/>
      <c r="E837" s="101"/>
      <c r="F837" s="101"/>
      <c r="G837" s="101"/>
      <c r="H837" s="101"/>
    </row>
    <row r="838" spans="4:8" s="51" customFormat="1" x14ac:dyDescent="0.3">
      <c r="D838" s="101"/>
      <c r="E838" s="101"/>
      <c r="F838" s="101"/>
      <c r="G838" s="101"/>
      <c r="H838" s="101"/>
    </row>
    <row r="839" spans="4:8" s="51" customFormat="1" x14ac:dyDescent="0.3">
      <c r="D839" s="101"/>
      <c r="E839" s="101"/>
      <c r="F839" s="101"/>
      <c r="G839" s="101"/>
      <c r="H839" s="101"/>
    </row>
    <row r="840" spans="4:8" s="51" customFormat="1" x14ac:dyDescent="0.3">
      <c r="D840" s="101"/>
      <c r="E840" s="101"/>
      <c r="F840" s="101"/>
      <c r="G840" s="101"/>
      <c r="H840" s="101"/>
    </row>
    <row r="841" spans="4:8" s="51" customFormat="1" x14ac:dyDescent="0.3">
      <c r="D841" s="101"/>
      <c r="E841" s="101"/>
      <c r="F841" s="101"/>
      <c r="G841" s="101"/>
      <c r="H841" s="101"/>
    </row>
    <row r="842" spans="4:8" s="51" customFormat="1" x14ac:dyDescent="0.3">
      <c r="D842" s="101"/>
      <c r="E842" s="101"/>
      <c r="F842" s="101"/>
      <c r="G842" s="101"/>
      <c r="H842" s="101"/>
    </row>
    <row r="843" spans="4:8" s="51" customFormat="1" x14ac:dyDescent="0.3">
      <c r="D843" s="101"/>
      <c r="E843" s="101"/>
      <c r="F843" s="101"/>
      <c r="G843" s="101"/>
      <c r="H843" s="101"/>
    </row>
    <row r="844" spans="4:8" s="51" customFormat="1" x14ac:dyDescent="0.3">
      <c r="D844" s="101"/>
      <c r="E844" s="101"/>
      <c r="F844" s="101"/>
      <c r="G844" s="101"/>
      <c r="H844" s="101"/>
    </row>
    <row r="845" spans="4:8" s="51" customFormat="1" x14ac:dyDescent="0.3">
      <c r="D845" s="101"/>
      <c r="E845" s="101"/>
      <c r="F845" s="101"/>
      <c r="G845" s="101"/>
      <c r="H845" s="101"/>
    </row>
    <row r="846" spans="4:8" s="51" customFormat="1" x14ac:dyDescent="0.3">
      <c r="D846" s="101"/>
      <c r="E846" s="101"/>
      <c r="F846" s="101"/>
      <c r="G846" s="101"/>
      <c r="H846" s="101"/>
    </row>
    <row r="847" spans="4:8" s="51" customFormat="1" x14ac:dyDescent="0.3">
      <c r="D847" s="101"/>
      <c r="E847" s="101"/>
      <c r="F847" s="101"/>
      <c r="G847" s="101"/>
      <c r="H847" s="101"/>
    </row>
    <row r="848" spans="4:8" s="51" customFormat="1" x14ac:dyDescent="0.3">
      <c r="D848" s="101"/>
      <c r="E848" s="101"/>
      <c r="F848" s="101"/>
      <c r="G848" s="101"/>
      <c r="H848" s="101"/>
    </row>
    <row r="849" spans="4:8" s="51" customFormat="1" x14ac:dyDescent="0.3">
      <c r="D849" s="101"/>
      <c r="E849" s="101"/>
      <c r="F849" s="101"/>
      <c r="G849" s="101"/>
      <c r="H849" s="101"/>
    </row>
    <row r="850" spans="4:8" s="51" customFormat="1" x14ac:dyDescent="0.3">
      <c r="D850" s="101"/>
      <c r="E850" s="101"/>
      <c r="F850" s="101"/>
      <c r="G850" s="101"/>
      <c r="H850" s="101"/>
    </row>
    <row r="851" spans="4:8" s="51" customFormat="1" x14ac:dyDescent="0.3">
      <c r="D851" s="101"/>
      <c r="E851" s="101"/>
      <c r="F851" s="101"/>
      <c r="G851" s="101"/>
      <c r="H851" s="101"/>
    </row>
    <row r="852" spans="4:8" s="51" customFormat="1" x14ac:dyDescent="0.3">
      <c r="D852" s="101"/>
      <c r="E852" s="101"/>
      <c r="F852" s="101"/>
      <c r="G852" s="101"/>
      <c r="H852" s="101"/>
    </row>
    <row r="853" spans="4:8" s="51" customFormat="1" x14ac:dyDescent="0.3">
      <c r="D853" s="101"/>
      <c r="E853" s="101"/>
      <c r="F853" s="101"/>
      <c r="G853" s="101"/>
      <c r="H853" s="101"/>
    </row>
    <row r="854" spans="4:8" s="51" customFormat="1" x14ac:dyDescent="0.3">
      <c r="D854" s="101"/>
      <c r="E854" s="101"/>
      <c r="F854" s="101"/>
      <c r="G854" s="101"/>
      <c r="H854" s="101"/>
    </row>
    <row r="855" spans="4:8" s="51" customFormat="1" x14ac:dyDescent="0.3">
      <c r="D855" s="101"/>
      <c r="E855" s="101"/>
      <c r="F855" s="101"/>
      <c r="G855" s="101"/>
      <c r="H855" s="101"/>
    </row>
    <row r="856" spans="4:8" s="51" customFormat="1" x14ac:dyDescent="0.3">
      <c r="D856" s="101"/>
      <c r="E856" s="101"/>
      <c r="F856" s="101"/>
      <c r="G856" s="101"/>
      <c r="H856" s="101"/>
    </row>
    <row r="857" spans="4:8" s="51" customFormat="1" x14ac:dyDescent="0.3">
      <c r="D857" s="101"/>
      <c r="E857" s="101"/>
      <c r="F857" s="101"/>
      <c r="G857" s="101"/>
      <c r="H857" s="101"/>
    </row>
    <row r="858" spans="4:8" s="51" customFormat="1" x14ac:dyDescent="0.3">
      <c r="D858" s="101"/>
      <c r="E858" s="101"/>
      <c r="F858" s="101"/>
      <c r="G858" s="101"/>
      <c r="H858" s="101"/>
    </row>
    <row r="859" spans="4:8" s="51" customFormat="1" x14ac:dyDescent="0.3">
      <c r="D859" s="101"/>
      <c r="E859" s="101"/>
      <c r="F859" s="101"/>
      <c r="G859" s="101"/>
      <c r="H859" s="101"/>
    </row>
    <row r="860" spans="4:8" s="51" customFormat="1" x14ac:dyDescent="0.3">
      <c r="D860" s="101"/>
      <c r="E860" s="101"/>
      <c r="F860" s="101"/>
      <c r="G860" s="101"/>
      <c r="H860" s="101"/>
    </row>
    <row r="861" spans="4:8" s="51" customFormat="1" x14ac:dyDescent="0.3">
      <c r="D861" s="101"/>
      <c r="E861" s="101"/>
      <c r="F861" s="101"/>
      <c r="G861" s="101"/>
      <c r="H861" s="101"/>
    </row>
    <row r="862" spans="4:8" s="51" customFormat="1" x14ac:dyDescent="0.3">
      <c r="D862" s="101"/>
      <c r="E862" s="101"/>
      <c r="F862" s="101"/>
      <c r="G862" s="101"/>
      <c r="H862" s="101"/>
    </row>
    <row r="863" spans="4:8" s="51" customFormat="1" x14ac:dyDescent="0.3">
      <c r="D863" s="101"/>
      <c r="E863" s="101"/>
      <c r="F863" s="101"/>
      <c r="G863" s="101"/>
      <c r="H863" s="101"/>
    </row>
    <row r="864" spans="4:8" s="51" customFormat="1" x14ac:dyDescent="0.3">
      <c r="D864" s="101"/>
      <c r="E864" s="101"/>
      <c r="F864" s="101"/>
      <c r="G864" s="101"/>
      <c r="H864" s="101"/>
    </row>
    <row r="865" spans="4:8" s="51" customFormat="1" x14ac:dyDescent="0.3">
      <c r="D865" s="101"/>
      <c r="E865" s="101"/>
      <c r="F865" s="101"/>
      <c r="G865" s="101"/>
      <c r="H865" s="101"/>
    </row>
    <row r="866" spans="4:8" s="51" customFormat="1" x14ac:dyDescent="0.3">
      <c r="D866" s="101"/>
      <c r="E866" s="101"/>
      <c r="F866" s="101"/>
      <c r="G866" s="101"/>
      <c r="H866" s="101"/>
    </row>
    <row r="867" spans="4:8" s="51" customFormat="1" x14ac:dyDescent="0.3">
      <c r="D867" s="101"/>
      <c r="E867" s="101"/>
      <c r="F867" s="101"/>
      <c r="G867" s="101"/>
      <c r="H867" s="101"/>
    </row>
    <row r="868" spans="4:8" s="51" customFormat="1" x14ac:dyDescent="0.3">
      <c r="D868" s="101"/>
      <c r="E868" s="101"/>
      <c r="F868" s="101"/>
      <c r="G868" s="101"/>
      <c r="H868" s="101"/>
    </row>
    <row r="869" spans="4:8" s="51" customFormat="1" x14ac:dyDescent="0.3">
      <c r="D869" s="101"/>
      <c r="E869" s="101"/>
      <c r="F869" s="101"/>
      <c r="G869" s="101"/>
      <c r="H869" s="101"/>
    </row>
    <row r="870" spans="4:8" s="51" customFormat="1" x14ac:dyDescent="0.3">
      <c r="D870" s="101"/>
      <c r="E870" s="101"/>
      <c r="F870" s="101"/>
      <c r="G870" s="101"/>
      <c r="H870" s="101"/>
    </row>
    <row r="871" spans="4:8" s="51" customFormat="1" x14ac:dyDescent="0.3">
      <c r="D871" s="101"/>
      <c r="E871" s="101"/>
      <c r="F871" s="101"/>
      <c r="G871" s="101"/>
      <c r="H871" s="101"/>
    </row>
    <row r="872" spans="4:8" s="51" customFormat="1" x14ac:dyDescent="0.3">
      <c r="D872" s="101"/>
      <c r="E872" s="101"/>
      <c r="F872" s="101"/>
      <c r="G872" s="101"/>
      <c r="H872" s="101"/>
    </row>
    <row r="873" spans="4:8" s="51" customFormat="1" x14ac:dyDescent="0.3">
      <c r="D873" s="101"/>
      <c r="E873" s="101"/>
      <c r="F873" s="101"/>
      <c r="G873" s="101"/>
      <c r="H873" s="101"/>
    </row>
    <row r="874" spans="4:8" s="51" customFormat="1" x14ac:dyDescent="0.3">
      <c r="D874" s="101"/>
      <c r="E874" s="101"/>
      <c r="F874" s="101"/>
      <c r="G874" s="101"/>
      <c r="H874" s="101"/>
    </row>
    <row r="875" spans="4:8" s="51" customFormat="1" x14ac:dyDescent="0.3">
      <c r="D875" s="101"/>
      <c r="E875" s="101"/>
      <c r="F875" s="101"/>
      <c r="G875" s="101"/>
      <c r="H875" s="101"/>
    </row>
    <row r="876" spans="4:8" s="51" customFormat="1" x14ac:dyDescent="0.3">
      <c r="D876" s="101"/>
      <c r="E876" s="101"/>
      <c r="F876" s="101"/>
      <c r="G876" s="101"/>
      <c r="H876" s="101"/>
    </row>
    <row r="877" spans="4:8" s="51" customFormat="1" x14ac:dyDescent="0.3">
      <c r="D877" s="101"/>
      <c r="E877" s="101"/>
      <c r="F877" s="101"/>
      <c r="G877" s="101"/>
      <c r="H877" s="101"/>
    </row>
    <row r="878" spans="4:8" s="51" customFormat="1" x14ac:dyDescent="0.3">
      <c r="D878" s="101"/>
      <c r="E878" s="101"/>
      <c r="F878" s="101"/>
      <c r="G878" s="101"/>
      <c r="H878" s="101"/>
    </row>
    <row r="879" spans="4:8" s="51" customFormat="1" x14ac:dyDescent="0.3">
      <c r="D879" s="101"/>
      <c r="E879" s="101"/>
      <c r="F879" s="101"/>
      <c r="G879" s="101"/>
      <c r="H879" s="101"/>
    </row>
    <row r="880" spans="4:8" s="51" customFormat="1" x14ac:dyDescent="0.3">
      <c r="D880" s="101"/>
      <c r="E880" s="101"/>
      <c r="F880" s="101"/>
      <c r="G880" s="101"/>
      <c r="H880" s="101"/>
    </row>
    <row r="881" spans="4:8" s="51" customFormat="1" x14ac:dyDescent="0.3">
      <c r="D881" s="101"/>
      <c r="E881" s="101"/>
      <c r="F881" s="101"/>
      <c r="G881" s="101"/>
      <c r="H881" s="101"/>
    </row>
    <row r="882" spans="4:8" s="51" customFormat="1" x14ac:dyDescent="0.3">
      <c r="D882" s="101"/>
      <c r="E882" s="101"/>
      <c r="F882" s="101"/>
      <c r="G882" s="101"/>
      <c r="H882" s="101"/>
    </row>
    <row r="883" spans="4:8" s="51" customFormat="1" x14ac:dyDescent="0.3">
      <c r="D883" s="101"/>
      <c r="E883" s="101"/>
      <c r="F883" s="101"/>
      <c r="G883" s="101"/>
      <c r="H883" s="101"/>
    </row>
    <row r="884" spans="4:8" s="51" customFormat="1" x14ac:dyDescent="0.3">
      <c r="D884" s="101"/>
      <c r="E884" s="101"/>
      <c r="F884" s="101"/>
      <c r="G884" s="101"/>
      <c r="H884" s="101"/>
    </row>
    <row r="885" spans="4:8" s="51" customFormat="1" x14ac:dyDescent="0.3">
      <c r="D885" s="101"/>
      <c r="E885" s="101"/>
      <c r="F885" s="101"/>
      <c r="G885" s="101"/>
      <c r="H885" s="101"/>
    </row>
    <row r="886" spans="4:8" s="51" customFormat="1" x14ac:dyDescent="0.3">
      <c r="D886" s="101"/>
      <c r="E886" s="101"/>
      <c r="F886" s="101"/>
      <c r="G886" s="101"/>
      <c r="H886" s="101"/>
    </row>
    <row r="887" spans="4:8" s="51" customFormat="1" x14ac:dyDescent="0.3">
      <c r="D887" s="101"/>
      <c r="E887" s="101"/>
      <c r="F887" s="101"/>
      <c r="G887" s="101"/>
      <c r="H887" s="101"/>
    </row>
    <row r="888" spans="4:8" s="51" customFormat="1" x14ac:dyDescent="0.3">
      <c r="D888" s="101"/>
      <c r="E888" s="101"/>
      <c r="F888" s="101"/>
      <c r="G888" s="101"/>
      <c r="H888" s="101"/>
    </row>
    <row r="889" spans="4:8" s="51" customFormat="1" x14ac:dyDescent="0.3">
      <c r="D889" s="101"/>
      <c r="E889" s="101"/>
      <c r="F889" s="101"/>
      <c r="G889" s="101"/>
      <c r="H889" s="101"/>
    </row>
    <row r="890" spans="4:8" s="51" customFormat="1" x14ac:dyDescent="0.3">
      <c r="D890" s="101"/>
      <c r="E890" s="101"/>
      <c r="F890" s="101"/>
      <c r="G890" s="101"/>
      <c r="H890" s="101"/>
    </row>
    <row r="891" spans="4:8" s="51" customFormat="1" x14ac:dyDescent="0.3">
      <c r="D891" s="101"/>
      <c r="E891" s="101"/>
      <c r="F891" s="101"/>
      <c r="G891" s="101"/>
      <c r="H891" s="101"/>
    </row>
    <row r="892" spans="4:8" s="51" customFormat="1" x14ac:dyDescent="0.3">
      <c r="D892" s="101"/>
      <c r="E892" s="101"/>
      <c r="F892" s="101"/>
      <c r="G892" s="101"/>
      <c r="H892" s="101"/>
    </row>
    <row r="893" spans="4:8" s="51" customFormat="1" x14ac:dyDescent="0.3">
      <c r="D893" s="101"/>
      <c r="E893" s="101"/>
      <c r="F893" s="101"/>
      <c r="G893" s="101"/>
      <c r="H893" s="101"/>
    </row>
    <row r="894" spans="4:8" s="51" customFormat="1" x14ac:dyDescent="0.3">
      <c r="D894" s="101"/>
      <c r="E894" s="101"/>
      <c r="F894" s="101"/>
      <c r="G894" s="101"/>
      <c r="H894" s="101"/>
    </row>
    <row r="895" spans="4:8" s="51" customFormat="1" x14ac:dyDescent="0.3">
      <c r="D895" s="101"/>
      <c r="E895" s="101"/>
      <c r="F895" s="101"/>
      <c r="G895" s="101"/>
      <c r="H895" s="101"/>
    </row>
    <row r="896" spans="4:8" s="51" customFormat="1" x14ac:dyDescent="0.3">
      <c r="D896" s="101"/>
      <c r="E896" s="101"/>
      <c r="F896" s="101"/>
      <c r="G896" s="101"/>
      <c r="H896" s="101"/>
    </row>
    <row r="897" spans="4:8" s="51" customFormat="1" x14ac:dyDescent="0.3">
      <c r="D897" s="101"/>
      <c r="E897" s="101"/>
      <c r="F897" s="101"/>
      <c r="G897" s="101"/>
      <c r="H897" s="101"/>
    </row>
    <row r="898" spans="4:8" s="51" customFormat="1" x14ac:dyDescent="0.3">
      <c r="D898" s="101"/>
      <c r="E898" s="101"/>
      <c r="F898" s="101"/>
      <c r="G898" s="101"/>
      <c r="H898" s="101"/>
    </row>
    <row r="899" spans="4:8" s="51" customFormat="1" x14ac:dyDescent="0.3">
      <c r="D899" s="101"/>
      <c r="E899" s="101"/>
      <c r="F899" s="101"/>
      <c r="G899" s="101"/>
      <c r="H899" s="101"/>
    </row>
    <row r="900" spans="4:8" s="51" customFormat="1" x14ac:dyDescent="0.3">
      <c r="D900" s="101"/>
      <c r="E900" s="101"/>
      <c r="F900" s="101"/>
      <c r="G900" s="101"/>
      <c r="H900" s="101"/>
    </row>
    <row r="901" spans="4:8" s="51" customFormat="1" x14ac:dyDescent="0.3">
      <c r="D901" s="101"/>
      <c r="E901" s="101"/>
      <c r="F901" s="101"/>
      <c r="G901" s="101"/>
      <c r="H901" s="101"/>
    </row>
    <row r="902" spans="4:8" s="51" customFormat="1" x14ac:dyDescent="0.3">
      <c r="D902" s="101"/>
      <c r="E902" s="101"/>
      <c r="F902" s="101"/>
      <c r="G902" s="101"/>
      <c r="H902" s="101"/>
    </row>
    <row r="903" spans="4:8" s="51" customFormat="1" x14ac:dyDescent="0.3">
      <c r="D903" s="101"/>
      <c r="E903" s="101"/>
      <c r="F903" s="101"/>
      <c r="G903" s="101"/>
      <c r="H903" s="101"/>
    </row>
    <row r="904" spans="4:8" s="51" customFormat="1" x14ac:dyDescent="0.3">
      <c r="D904" s="101"/>
      <c r="E904" s="101"/>
      <c r="F904" s="101"/>
      <c r="G904" s="101"/>
      <c r="H904" s="101"/>
    </row>
    <row r="905" spans="4:8" s="51" customFormat="1" x14ac:dyDescent="0.3">
      <c r="D905" s="101"/>
      <c r="E905" s="101"/>
      <c r="F905" s="101"/>
      <c r="G905" s="101"/>
      <c r="H905" s="101"/>
    </row>
    <row r="906" spans="4:8" s="51" customFormat="1" x14ac:dyDescent="0.3">
      <c r="D906" s="101"/>
      <c r="E906" s="101"/>
      <c r="F906" s="101"/>
      <c r="G906" s="101"/>
      <c r="H906" s="101"/>
    </row>
    <row r="907" spans="4:8" s="51" customFormat="1" x14ac:dyDescent="0.3">
      <c r="D907" s="101"/>
      <c r="E907" s="101"/>
      <c r="F907" s="101"/>
      <c r="G907" s="101"/>
      <c r="H907" s="101"/>
    </row>
    <row r="908" spans="4:8" s="51" customFormat="1" x14ac:dyDescent="0.3">
      <c r="D908" s="101"/>
      <c r="E908" s="101"/>
      <c r="F908" s="101"/>
      <c r="G908" s="101"/>
      <c r="H908" s="101"/>
    </row>
    <row r="909" spans="4:8" s="51" customFormat="1" x14ac:dyDescent="0.3">
      <c r="D909" s="101"/>
      <c r="E909" s="101"/>
      <c r="F909" s="101"/>
      <c r="G909" s="101"/>
      <c r="H909" s="101"/>
    </row>
    <row r="910" spans="4:8" s="51" customFormat="1" x14ac:dyDescent="0.3">
      <c r="D910" s="101"/>
      <c r="E910" s="101"/>
      <c r="F910" s="101"/>
      <c r="G910" s="101"/>
      <c r="H910" s="101"/>
    </row>
    <row r="911" spans="4:8" s="51" customFormat="1" x14ac:dyDescent="0.3">
      <c r="D911" s="101"/>
      <c r="E911" s="101"/>
      <c r="F911" s="101"/>
      <c r="G911" s="101"/>
      <c r="H911" s="101"/>
    </row>
    <row r="912" spans="4:8" s="51" customFormat="1" x14ac:dyDescent="0.3">
      <c r="D912" s="101"/>
      <c r="E912" s="101"/>
      <c r="F912" s="101"/>
      <c r="G912" s="101"/>
      <c r="H912" s="101"/>
    </row>
    <row r="913" spans="4:8" s="51" customFormat="1" x14ac:dyDescent="0.3">
      <c r="D913" s="101"/>
      <c r="E913" s="101"/>
      <c r="F913" s="101"/>
      <c r="G913" s="101"/>
      <c r="H913" s="101"/>
    </row>
    <row r="914" spans="4:8" s="51" customFormat="1" x14ac:dyDescent="0.3">
      <c r="D914" s="101"/>
      <c r="E914" s="101"/>
      <c r="F914" s="101"/>
      <c r="G914" s="101"/>
      <c r="H914" s="101"/>
    </row>
    <row r="915" spans="4:8" s="51" customFormat="1" x14ac:dyDescent="0.3">
      <c r="D915" s="101"/>
      <c r="E915" s="101"/>
      <c r="F915" s="101"/>
      <c r="G915" s="101"/>
      <c r="H915" s="101"/>
    </row>
    <row r="916" spans="4:8" s="51" customFormat="1" x14ac:dyDescent="0.3">
      <c r="D916" s="101"/>
      <c r="E916" s="101"/>
      <c r="F916" s="101"/>
      <c r="G916" s="101"/>
      <c r="H916" s="101"/>
    </row>
    <row r="917" spans="4:8" s="51" customFormat="1" x14ac:dyDescent="0.3">
      <c r="D917" s="101"/>
      <c r="E917" s="101"/>
      <c r="F917" s="101"/>
      <c r="G917" s="101"/>
      <c r="H917" s="101"/>
    </row>
    <row r="918" spans="4:8" s="51" customFormat="1" x14ac:dyDescent="0.3">
      <c r="D918" s="101"/>
      <c r="E918" s="101"/>
      <c r="F918" s="101"/>
      <c r="G918" s="101"/>
      <c r="H918" s="101"/>
    </row>
    <row r="919" spans="4:8" s="51" customFormat="1" x14ac:dyDescent="0.3">
      <c r="D919" s="101"/>
      <c r="E919" s="101"/>
      <c r="F919" s="101"/>
      <c r="G919" s="101"/>
      <c r="H919" s="101"/>
    </row>
    <row r="920" spans="4:8" s="51" customFormat="1" x14ac:dyDescent="0.3">
      <c r="D920" s="101"/>
      <c r="E920" s="101"/>
      <c r="F920" s="101"/>
      <c r="G920" s="101"/>
      <c r="H920" s="101"/>
    </row>
    <row r="921" spans="4:8" s="51" customFormat="1" x14ac:dyDescent="0.3">
      <c r="D921" s="101"/>
      <c r="E921" s="101"/>
      <c r="F921" s="101"/>
      <c r="G921" s="101"/>
      <c r="H921" s="101"/>
    </row>
    <row r="922" spans="4:8" s="51" customFormat="1" x14ac:dyDescent="0.3">
      <c r="D922" s="101"/>
      <c r="E922" s="101"/>
      <c r="F922" s="101"/>
      <c r="G922" s="101"/>
      <c r="H922" s="101"/>
    </row>
    <row r="923" spans="4:8" s="51" customFormat="1" x14ac:dyDescent="0.3">
      <c r="D923" s="101"/>
      <c r="E923" s="101"/>
      <c r="F923" s="101"/>
      <c r="G923" s="101"/>
      <c r="H923" s="101"/>
    </row>
    <row r="924" spans="4:8" s="51" customFormat="1" x14ac:dyDescent="0.3">
      <c r="D924" s="101"/>
      <c r="E924" s="101"/>
      <c r="F924" s="101"/>
      <c r="G924" s="101"/>
      <c r="H924" s="101"/>
    </row>
    <row r="925" spans="4:8" s="51" customFormat="1" x14ac:dyDescent="0.3">
      <c r="D925" s="101"/>
      <c r="E925" s="101"/>
      <c r="F925" s="101"/>
      <c r="G925" s="101"/>
      <c r="H925" s="101"/>
    </row>
    <row r="926" spans="4:8" s="51" customFormat="1" x14ac:dyDescent="0.3">
      <c r="D926" s="101"/>
      <c r="E926" s="101"/>
      <c r="F926" s="101"/>
      <c r="G926" s="101"/>
      <c r="H926" s="101"/>
    </row>
    <row r="927" spans="4:8" s="51" customFormat="1" x14ac:dyDescent="0.3">
      <c r="D927" s="101"/>
      <c r="E927" s="101"/>
      <c r="F927" s="101"/>
      <c r="G927" s="101"/>
      <c r="H927" s="101"/>
    </row>
    <row r="928" spans="4:8" s="51" customFormat="1" x14ac:dyDescent="0.3">
      <c r="D928" s="101"/>
      <c r="E928" s="101"/>
      <c r="F928" s="101"/>
      <c r="G928" s="101"/>
      <c r="H928" s="101"/>
    </row>
    <row r="929" spans="4:8" s="51" customFormat="1" x14ac:dyDescent="0.3">
      <c r="D929" s="101"/>
      <c r="E929" s="101"/>
      <c r="F929" s="101"/>
      <c r="G929" s="101"/>
      <c r="H929" s="101"/>
    </row>
    <row r="930" spans="4:8" s="51" customFormat="1" x14ac:dyDescent="0.3">
      <c r="D930" s="101"/>
      <c r="E930" s="101"/>
      <c r="F930" s="101"/>
      <c r="G930" s="101"/>
      <c r="H930" s="101"/>
    </row>
    <row r="931" spans="4:8" s="51" customFormat="1" x14ac:dyDescent="0.3">
      <c r="D931" s="101"/>
      <c r="E931" s="101"/>
      <c r="F931" s="101"/>
      <c r="G931" s="101"/>
      <c r="H931" s="101"/>
    </row>
    <row r="932" spans="4:8" s="51" customFormat="1" x14ac:dyDescent="0.3">
      <c r="D932" s="101"/>
      <c r="E932" s="101"/>
      <c r="F932" s="101"/>
      <c r="G932" s="101"/>
      <c r="H932" s="101"/>
    </row>
    <row r="933" spans="4:8" s="51" customFormat="1" x14ac:dyDescent="0.3">
      <c r="D933" s="101"/>
      <c r="E933" s="101"/>
      <c r="F933" s="101"/>
      <c r="G933" s="101"/>
      <c r="H933" s="101"/>
    </row>
    <row r="934" spans="4:8" s="51" customFormat="1" x14ac:dyDescent="0.3">
      <c r="D934" s="101"/>
      <c r="E934" s="101"/>
      <c r="F934" s="101"/>
      <c r="G934" s="101"/>
      <c r="H934" s="101"/>
    </row>
    <row r="935" spans="4:8" s="51" customFormat="1" x14ac:dyDescent="0.3">
      <c r="D935" s="101"/>
      <c r="E935" s="101"/>
      <c r="F935" s="101"/>
      <c r="G935" s="101"/>
      <c r="H935" s="101"/>
    </row>
    <row r="936" spans="4:8" s="51" customFormat="1" x14ac:dyDescent="0.3">
      <c r="D936" s="101"/>
      <c r="E936" s="101"/>
      <c r="F936" s="101"/>
      <c r="G936" s="101"/>
      <c r="H936" s="101"/>
    </row>
    <row r="937" spans="4:8" s="51" customFormat="1" x14ac:dyDescent="0.3">
      <c r="D937" s="101"/>
      <c r="E937" s="101"/>
      <c r="F937" s="101"/>
      <c r="G937" s="101"/>
      <c r="H937" s="101"/>
    </row>
    <row r="938" spans="4:8" s="51" customFormat="1" x14ac:dyDescent="0.3">
      <c r="D938" s="101"/>
      <c r="E938" s="101"/>
      <c r="F938" s="101"/>
      <c r="G938" s="101"/>
      <c r="H938" s="101"/>
    </row>
    <row r="939" spans="4:8" s="51" customFormat="1" x14ac:dyDescent="0.3">
      <c r="D939" s="101"/>
      <c r="E939" s="101"/>
      <c r="F939" s="101"/>
      <c r="G939" s="101"/>
      <c r="H939" s="101"/>
    </row>
    <row r="940" spans="4:8" s="51" customFormat="1" x14ac:dyDescent="0.3">
      <c r="D940" s="101"/>
      <c r="E940" s="101"/>
      <c r="F940" s="101"/>
      <c r="G940" s="101"/>
      <c r="H940" s="101"/>
    </row>
    <row r="941" spans="4:8" s="51" customFormat="1" x14ac:dyDescent="0.3">
      <c r="D941" s="101"/>
      <c r="E941" s="101"/>
      <c r="F941" s="101"/>
      <c r="G941" s="101"/>
      <c r="H941" s="101"/>
    </row>
    <row r="942" spans="4:8" s="51" customFormat="1" x14ac:dyDescent="0.3">
      <c r="D942" s="101"/>
      <c r="E942" s="101"/>
      <c r="F942" s="101"/>
      <c r="G942" s="101"/>
      <c r="H942" s="101"/>
    </row>
    <row r="943" spans="4:8" s="51" customFormat="1" x14ac:dyDescent="0.3">
      <c r="D943" s="101"/>
      <c r="E943" s="101"/>
      <c r="F943" s="101"/>
      <c r="G943" s="101"/>
      <c r="H943" s="101"/>
    </row>
    <row r="944" spans="4:8" s="51" customFormat="1" x14ac:dyDescent="0.3">
      <c r="D944" s="101"/>
      <c r="E944" s="101"/>
      <c r="F944" s="101"/>
      <c r="G944" s="101"/>
      <c r="H944" s="101"/>
    </row>
    <row r="945" spans="4:8" s="51" customFormat="1" x14ac:dyDescent="0.3">
      <c r="D945" s="101"/>
      <c r="E945" s="101"/>
      <c r="F945" s="101"/>
      <c r="G945" s="101"/>
      <c r="H945" s="101"/>
    </row>
    <row r="946" spans="4:8" s="51" customFormat="1" x14ac:dyDescent="0.3">
      <c r="D946" s="101"/>
      <c r="E946" s="101"/>
      <c r="F946" s="101"/>
      <c r="G946" s="101"/>
      <c r="H946" s="101"/>
    </row>
    <row r="947" spans="4:8" s="51" customFormat="1" x14ac:dyDescent="0.3">
      <c r="D947" s="101"/>
      <c r="E947" s="101"/>
      <c r="F947" s="101"/>
      <c r="G947" s="101"/>
      <c r="H947" s="101"/>
    </row>
    <row r="948" spans="4:8" s="51" customFormat="1" x14ac:dyDescent="0.3">
      <c r="D948" s="101"/>
      <c r="E948" s="101"/>
      <c r="F948" s="101"/>
      <c r="G948" s="101"/>
      <c r="H948" s="101"/>
    </row>
    <row r="949" spans="4:8" s="51" customFormat="1" x14ac:dyDescent="0.3">
      <c r="D949" s="101"/>
      <c r="E949" s="101"/>
      <c r="F949" s="101"/>
      <c r="G949" s="101"/>
      <c r="H949" s="101"/>
    </row>
    <row r="950" spans="4:8" s="51" customFormat="1" x14ac:dyDescent="0.3">
      <c r="D950" s="101"/>
      <c r="E950" s="101"/>
      <c r="F950" s="101"/>
      <c r="G950" s="101"/>
      <c r="H950" s="101"/>
    </row>
    <row r="951" spans="4:8" s="51" customFormat="1" x14ac:dyDescent="0.3">
      <c r="D951" s="101"/>
      <c r="E951" s="101"/>
      <c r="F951" s="101"/>
      <c r="G951" s="101"/>
      <c r="H951" s="101"/>
    </row>
    <row r="952" spans="4:8" s="51" customFormat="1" x14ac:dyDescent="0.3">
      <c r="D952" s="101"/>
      <c r="E952" s="101"/>
      <c r="F952" s="101"/>
      <c r="G952" s="101"/>
      <c r="H952" s="101"/>
    </row>
    <row r="953" spans="4:8" s="51" customFormat="1" x14ac:dyDescent="0.3">
      <c r="D953" s="101"/>
      <c r="E953" s="101"/>
      <c r="F953" s="101"/>
      <c r="G953" s="101"/>
      <c r="H953" s="101"/>
    </row>
    <row r="954" spans="4:8" s="51" customFormat="1" x14ac:dyDescent="0.3">
      <c r="D954" s="101"/>
      <c r="E954" s="101"/>
      <c r="F954" s="101"/>
      <c r="G954" s="101"/>
      <c r="H954" s="101"/>
    </row>
    <row r="955" spans="4:8" s="51" customFormat="1" x14ac:dyDescent="0.3">
      <c r="D955" s="101"/>
      <c r="E955" s="101"/>
      <c r="F955" s="101"/>
      <c r="G955" s="101"/>
      <c r="H955" s="101"/>
    </row>
    <row r="956" spans="4:8" s="51" customFormat="1" x14ac:dyDescent="0.3">
      <c r="D956" s="101"/>
      <c r="E956" s="101"/>
      <c r="F956" s="101"/>
      <c r="G956" s="101"/>
      <c r="H956" s="101"/>
    </row>
    <row r="957" spans="4:8" s="51" customFormat="1" x14ac:dyDescent="0.3">
      <c r="D957" s="101"/>
      <c r="E957" s="101"/>
      <c r="F957" s="101"/>
      <c r="G957" s="101"/>
      <c r="H957" s="101"/>
    </row>
    <row r="958" spans="4:8" s="51" customFormat="1" x14ac:dyDescent="0.3">
      <c r="D958" s="101"/>
      <c r="E958" s="101"/>
      <c r="F958" s="101"/>
      <c r="G958" s="101"/>
      <c r="H958" s="101"/>
    </row>
    <row r="959" spans="4:8" s="51" customFormat="1" x14ac:dyDescent="0.3">
      <c r="D959" s="101"/>
      <c r="E959" s="101"/>
      <c r="F959" s="101"/>
      <c r="G959" s="101"/>
      <c r="H959" s="101"/>
    </row>
    <row r="960" spans="4:8" s="51" customFormat="1" x14ac:dyDescent="0.3">
      <c r="D960" s="101"/>
      <c r="E960" s="101"/>
      <c r="F960" s="101"/>
      <c r="G960" s="101"/>
      <c r="H960" s="101"/>
    </row>
    <row r="961" spans="4:8" s="51" customFormat="1" x14ac:dyDescent="0.3">
      <c r="D961" s="101"/>
      <c r="E961" s="101"/>
      <c r="F961" s="101"/>
      <c r="G961" s="101"/>
      <c r="H961" s="101"/>
    </row>
    <row r="962" spans="4:8" s="51" customFormat="1" x14ac:dyDescent="0.3">
      <c r="D962" s="101"/>
      <c r="E962" s="101"/>
      <c r="F962" s="101"/>
      <c r="G962" s="101"/>
      <c r="H962" s="101"/>
    </row>
    <row r="963" spans="4:8" s="51" customFormat="1" x14ac:dyDescent="0.3">
      <c r="D963" s="101"/>
      <c r="E963" s="101"/>
      <c r="F963" s="101"/>
      <c r="G963" s="101"/>
      <c r="H963" s="101"/>
    </row>
    <row r="964" spans="4:8" s="51" customFormat="1" x14ac:dyDescent="0.3">
      <c r="D964" s="101"/>
      <c r="E964" s="101"/>
      <c r="F964" s="101"/>
      <c r="G964" s="101"/>
      <c r="H964" s="101"/>
    </row>
    <row r="965" spans="4:8" s="51" customFormat="1" x14ac:dyDescent="0.3">
      <c r="D965" s="101"/>
      <c r="E965" s="101"/>
      <c r="F965" s="101"/>
      <c r="G965" s="101"/>
      <c r="H965" s="101"/>
    </row>
    <row r="966" spans="4:8" s="51" customFormat="1" x14ac:dyDescent="0.3">
      <c r="D966" s="101"/>
      <c r="E966" s="101"/>
      <c r="F966" s="101"/>
      <c r="G966" s="101"/>
      <c r="H966" s="101"/>
    </row>
    <row r="967" spans="4:8" s="51" customFormat="1" x14ac:dyDescent="0.3">
      <c r="D967" s="101"/>
      <c r="E967" s="101"/>
      <c r="F967" s="101"/>
      <c r="G967" s="101"/>
      <c r="H967" s="101"/>
    </row>
    <row r="968" spans="4:8" s="51" customFormat="1" x14ac:dyDescent="0.3">
      <c r="D968" s="101"/>
      <c r="E968" s="101"/>
      <c r="F968" s="101"/>
      <c r="G968" s="101"/>
      <c r="H968" s="101"/>
    </row>
    <row r="969" spans="4:8" s="51" customFormat="1" x14ac:dyDescent="0.3">
      <c r="D969" s="101"/>
      <c r="E969" s="101"/>
      <c r="F969" s="101"/>
      <c r="G969" s="101"/>
      <c r="H969" s="101"/>
    </row>
    <row r="970" spans="4:8" s="51" customFormat="1" x14ac:dyDescent="0.3">
      <c r="D970" s="101"/>
      <c r="E970" s="101"/>
      <c r="F970" s="101"/>
      <c r="G970" s="101"/>
      <c r="H970" s="101"/>
    </row>
    <row r="971" spans="4:8" s="51" customFormat="1" x14ac:dyDescent="0.3">
      <c r="D971" s="101"/>
      <c r="E971" s="101"/>
      <c r="F971" s="101"/>
      <c r="G971" s="101"/>
      <c r="H971" s="101"/>
    </row>
    <row r="972" spans="4:8" s="51" customFormat="1" x14ac:dyDescent="0.3">
      <c r="D972" s="101"/>
      <c r="E972" s="101"/>
      <c r="F972" s="101"/>
      <c r="G972" s="101"/>
      <c r="H972" s="101"/>
    </row>
    <row r="973" spans="4:8" s="51" customFormat="1" x14ac:dyDescent="0.3">
      <c r="D973" s="101"/>
      <c r="E973" s="101"/>
      <c r="F973" s="101"/>
      <c r="G973" s="101"/>
      <c r="H973" s="101"/>
    </row>
    <row r="974" spans="4:8" s="51" customFormat="1" x14ac:dyDescent="0.3">
      <c r="D974" s="101"/>
      <c r="E974" s="101"/>
      <c r="F974" s="101"/>
      <c r="G974" s="101"/>
      <c r="H974" s="101"/>
    </row>
    <row r="975" spans="4:8" s="51" customFormat="1" x14ac:dyDescent="0.3">
      <c r="D975" s="101"/>
      <c r="E975" s="101"/>
      <c r="F975" s="101"/>
      <c r="G975" s="101"/>
      <c r="H975" s="101"/>
    </row>
    <row r="976" spans="4:8" s="51" customFormat="1" x14ac:dyDescent="0.3">
      <c r="D976" s="101"/>
      <c r="E976" s="101"/>
      <c r="F976" s="101"/>
      <c r="G976" s="101"/>
      <c r="H976" s="101"/>
    </row>
    <row r="977" spans="4:8" s="51" customFormat="1" x14ac:dyDescent="0.3">
      <c r="D977" s="101"/>
      <c r="E977" s="101"/>
      <c r="F977" s="101"/>
      <c r="G977" s="101"/>
      <c r="H977" s="101"/>
    </row>
    <row r="978" spans="4:8" s="51" customFormat="1" x14ac:dyDescent="0.3">
      <c r="D978" s="101"/>
      <c r="E978" s="101"/>
      <c r="F978" s="101"/>
      <c r="G978" s="101"/>
      <c r="H978" s="101"/>
    </row>
    <row r="979" spans="4:8" s="51" customFormat="1" x14ac:dyDescent="0.3">
      <c r="D979" s="101"/>
      <c r="E979" s="101"/>
      <c r="F979" s="101"/>
      <c r="G979" s="101"/>
      <c r="H979" s="101"/>
    </row>
    <row r="980" spans="4:8" s="51" customFormat="1" x14ac:dyDescent="0.3">
      <c r="D980" s="101"/>
      <c r="E980" s="101"/>
      <c r="F980" s="101"/>
      <c r="G980" s="101"/>
      <c r="H980" s="101"/>
    </row>
    <row r="981" spans="4:8" s="51" customFormat="1" x14ac:dyDescent="0.3">
      <c r="D981" s="101"/>
      <c r="E981" s="101"/>
      <c r="F981" s="101"/>
      <c r="G981" s="101"/>
      <c r="H981" s="101"/>
    </row>
    <row r="982" spans="4:8" s="51" customFormat="1" x14ac:dyDescent="0.3">
      <c r="D982" s="101"/>
      <c r="E982" s="101"/>
      <c r="F982" s="101"/>
      <c r="G982" s="101"/>
      <c r="H982" s="101"/>
    </row>
    <row r="983" spans="4:8" s="51" customFormat="1" x14ac:dyDescent="0.3">
      <c r="D983" s="101"/>
      <c r="E983" s="101"/>
      <c r="F983" s="101"/>
      <c r="G983" s="101"/>
      <c r="H983" s="101"/>
    </row>
    <row r="984" spans="4:8" s="51" customFormat="1" x14ac:dyDescent="0.3">
      <c r="D984" s="101"/>
      <c r="E984" s="101"/>
      <c r="F984" s="101"/>
      <c r="G984" s="101"/>
      <c r="H984" s="101"/>
    </row>
    <row r="985" spans="4:8" s="51" customFormat="1" x14ac:dyDescent="0.3">
      <c r="D985" s="101"/>
      <c r="E985" s="101"/>
      <c r="F985" s="101"/>
      <c r="G985" s="101"/>
      <c r="H985" s="101"/>
    </row>
    <row r="986" spans="4:8" s="51" customFormat="1" x14ac:dyDescent="0.3">
      <c r="D986" s="101"/>
      <c r="E986" s="101"/>
      <c r="F986" s="101"/>
      <c r="G986" s="101"/>
      <c r="H986" s="101"/>
    </row>
    <row r="987" spans="4:8" s="51" customFormat="1" x14ac:dyDescent="0.3">
      <c r="D987" s="101"/>
      <c r="E987" s="101"/>
      <c r="F987" s="101"/>
      <c r="G987" s="101"/>
      <c r="H987" s="101"/>
    </row>
    <row r="988" spans="4:8" s="51" customFormat="1" x14ac:dyDescent="0.3">
      <c r="D988" s="101"/>
      <c r="E988" s="101"/>
      <c r="F988" s="101"/>
      <c r="G988" s="101"/>
      <c r="H988" s="101"/>
    </row>
    <row r="989" spans="4:8" s="51" customFormat="1" x14ac:dyDescent="0.3">
      <c r="D989" s="101"/>
      <c r="E989" s="101"/>
      <c r="F989" s="101"/>
      <c r="G989" s="101"/>
      <c r="H989" s="101"/>
    </row>
    <row r="990" spans="4:8" s="51" customFormat="1" x14ac:dyDescent="0.3">
      <c r="D990" s="101"/>
      <c r="E990" s="101"/>
      <c r="F990" s="101"/>
      <c r="G990" s="101"/>
      <c r="H990" s="101"/>
    </row>
    <row r="991" spans="4:8" s="51" customFormat="1" x14ac:dyDescent="0.3">
      <c r="D991" s="101"/>
      <c r="E991" s="101"/>
      <c r="F991" s="101"/>
      <c r="G991" s="101"/>
      <c r="H991" s="101"/>
    </row>
    <row r="992" spans="4:8" s="51" customFormat="1" x14ac:dyDescent="0.3">
      <c r="D992" s="101"/>
      <c r="E992" s="101"/>
      <c r="F992" s="101"/>
      <c r="G992" s="101"/>
      <c r="H992" s="101"/>
    </row>
    <row r="993" spans="4:8" s="51" customFormat="1" x14ac:dyDescent="0.3">
      <c r="D993" s="101"/>
      <c r="E993" s="101"/>
      <c r="F993" s="101"/>
      <c r="G993" s="101"/>
      <c r="H993" s="101"/>
    </row>
    <row r="994" spans="4:8" s="51" customFormat="1" x14ac:dyDescent="0.3">
      <c r="D994" s="101"/>
      <c r="E994" s="101"/>
      <c r="F994" s="101"/>
      <c r="G994" s="101"/>
      <c r="H994" s="101"/>
    </row>
    <row r="995" spans="4:8" s="51" customFormat="1" x14ac:dyDescent="0.3">
      <c r="D995" s="101"/>
      <c r="E995" s="101"/>
      <c r="F995" s="101"/>
      <c r="G995" s="101"/>
      <c r="H995" s="101"/>
    </row>
    <row r="996" spans="4:8" s="51" customFormat="1" x14ac:dyDescent="0.3">
      <c r="D996" s="101"/>
      <c r="E996" s="101"/>
      <c r="F996" s="101"/>
      <c r="G996" s="101"/>
      <c r="H996" s="101"/>
    </row>
    <row r="997" spans="4:8" s="51" customFormat="1" x14ac:dyDescent="0.3">
      <c r="D997" s="101"/>
      <c r="E997" s="101"/>
      <c r="F997" s="101"/>
      <c r="G997" s="101"/>
      <c r="H997" s="101"/>
    </row>
    <row r="998" spans="4:8" s="51" customFormat="1" x14ac:dyDescent="0.3">
      <c r="D998" s="101"/>
      <c r="E998" s="101"/>
      <c r="F998" s="101"/>
      <c r="G998" s="101"/>
      <c r="H998" s="101"/>
    </row>
    <row r="999" spans="4:8" s="51" customFormat="1" x14ac:dyDescent="0.3">
      <c r="D999" s="101"/>
      <c r="E999" s="101"/>
      <c r="F999" s="101"/>
      <c r="G999" s="101"/>
      <c r="H999" s="101"/>
    </row>
    <row r="1000" spans="4:8" s="51" customFormat="1" x14ac:dyDescent="0.3">
      <c r="D1000" s="101"/>
      <c r="E1000" s="101"/>
      <c r="F1000" s="101"/>
      <c r="G1000" s="101"/>
      <c r="H1000" s="101"/>
    </row>
  </sheetData>
  <sheetProtection sheet="1" objects="1" scenarios="1"/>
  <mergeCells count="1">
    <mergeCell ref="C3:H3"/>
  </mergeCells>
  <pageMargins left="0.7" right="0.7" top="0.75" bottom="0.75" header="0.3" footer="0.3"/>
  <ignoredErrors>
    <ignoredError sqref="G6:G2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53B4A-EA76-4FAB-9F05-C817AED3EA45}">
  <sheetPr codeName="Sheet2"/>
  <dimension ref="B1:U166"/>
  <sheetViews>
    <sheetView zoomScaleNormal="100" workbookViewId="0">
      <selection activeCell="C3" sqref="C3:F3"/>
    </sheetView>
  </sheetViews>
  <sheetFormatPr baseColWidth="10" defaultColWidth="8.81640625" defaultRowHeight="14" x14ac:dyDescent="0.3"/>
  <cols>
    <col min="1" max="1" width="8.81640625" style="2"/>
    <col min="2" max="2" width="2.453125" style="2" customWidth="1"/>
    <col min="3" max="3" width="41" style="3" bestFit="1" customWidth="1"/>
    <col min="4" max="4" width="11" style="3" bestFit="1" customWidth="1"/>
    <col min="5" max="5" width="11.6328125" style="3" bestFit="1" customWidth="1"/>
    <col min="6" max="6" width="13.81640625" style="3" bestFit="1" customWidth="1"/>
    <col min="7" max="9" width="2.453125" style="2" customWidth="1"/>
    <col min="10" max="10" width="69.1796875" style="2" bestFit="1" customWidth="1"/>
    <col min="11" max="11" width="11" style="2" customWidth="1"/>
    <col min="12" max="12" width="11.6328125" style="2" customWidth="1"/>
    <col min="13" max="13" width="11.6328125" style="2" bestFit="1" customWidth="1"/>
    <col min="14" max="16" width="2.453125" style="2" customWidth="1"/>
    <col min="17" max="17" width="64.1796875" style="2" bestFit="1" customWidth="1"/>
    <col min="18" max="18" width="16.6328125" style="2" bestFit="1" customWidth="1"/>
    <col min="19" max="20" width="13.36328125" style="2" customWidth="1"/>
    <col min="21" max="22" width="2.453125" style="2" customWidth="1"/>
    <col min="23" max="16384" width="8.81640625" style="2"/>
  </cols>
  <sheetData>
    <row r="1" spans="2:21" ht="14.5" thickBot="1" x14ac:dyDescent="0.35">
      <c r="D1" s="2"/>
      <c r="E1" s="2"/>
      <c r="F1" s="2"/>
    </row>
    <row r="2" spans="2:21" ht="14.5" thickBot="1" x14ac:dyDescent="0.35">
      <c r="B2" s="4"/>
      <c r="C2" s="5"/>
      <c r="D2" s="6"/>
      <c r="E2" s="6"/>
      <c r="F2" s="6"/>
      <c r="G2" s="7"/>
      <c r="I2" s="4"/>
      <c r="J2" s="5"/>
      <c r="K2" s="148"/>
      <c r="L2" s="148"/>
      <c r="M2" s="148"/>
      <c r="N2" s="7"/>
      <c r="P2" s="4"/>
      <c r="Q2" s="5"/>
      <c r="R2" s="148"/>
      <c r="S2" s="6"/>
      <c r="T2" s="6"/>
      <c r="U2" s="7"/>
    </row>
    <row r="3" spans="2:21" ht="25.5" thickBot="1" x14ac:dyDescent="0.55000000000000004">
      <c r="B3" s="11"/>
      <c r="C3" s="183" t="s">
        <v>51</v>
      </c>
      <c r="D3" s="184"/>
      <c r="E3" s="184"/>
      <c r="F3" s="185"/>
      <c r="G3" s="12"/>
      <c r="I3" s="11"/>
      <c r="J3" s="183" t="s">
        <v>65</v>
      </c>
      <c r="K3" s="184"/>
      <c r="L3" s="184"/>
      <c r="M3" s="185"/>
      <c r="N3" s="12"/>
      <c r="P3" s="11"/>
      <c r="Q3" s="183" t="s">
        <v>66</v>
      </c>
      <c r="R3" s="184"/>
      <c r="S3" s="184"/>
      <c r="T3" s="185"/>
      <c r="U3" s="12"/>
    </row>
    <row r="4" spans="2:21" x14ac:dyDescent="0.3">
      <c r="B4" s="11"/>
      <c r="C4" s="15"/>
      <c r="D4" s="16"/>
      <c r="E4" s="16"/>
      <c r="F4" s="16"/>
      <c r="G4" s="12"/>
      <c r="I4" s="11"/>
      <c r="J4" s="31"/>
      <c r="K4" s="31"/>
      <c r="L4" s="31"/>
      <c r="M4" s="31"/>
      <c r="N4" s="12"/>
      <c r="P4" s="11"/>
      <c r="Q4" s="31"/>
      <c r="R4" s="31"/>
      <c r="S4" s="31"/>
      <c r="T4" s="31"/>
      <c r="U4" s="12"/>
    </row>
    <row r="5" spans="2:21" x14ac:dyDescent="0.3">
      <c r="B5" s="11"/>
      <c r="C5" s="17" t="s">
        <v>51</v>
      </c>
      <c r="D5" s="18" t="s">
        <v>27</v>
      </c>
      <c r="E5" s="18" t="s">
        <v>28</v>
      </c>
      <c r="F5" s="18" t="s">
        <v>29</v>
      </c>
      <c r="G5" s="12"/>
      <c r="I5" s="11"/>
      <c r="J5" s="93" t="s">
        <v>125</v>
      </c>
      <c r="K5" s="18" t="s">
        <v>27</v>
      </c>
      <c r="L5" s="18" t="s">
        <v>28</v>
      </c>
      <c r="M5" s="18" t="s">
        <v>29</v>
      </c>
      <c r="N5" s="12"/>
      <c r="P5" s="11"/>
      <c r="Q5" s="93" t="s">
        <v>123</v>
      </c>
      <c r="R5" s="18"/>
      <c r="S5" s="18" t="s">
        <v>28</v>
      </c>
      <c r="T5" s="18" t="s">
        <v>29</v>
      </c>
      <c r="U5" s="12"/>
    </row>
    <row r="6" spans="2:21" x14ac:dyDescent="0.3">
      <c r="B6" s="11"/>
      <c r="C6" s="15" t="str">
        <f>_xlfn.CONCAT("Área de ",Entradas!D$5," (ha)")</f>
        <v>Área de Pastizal 1 (ha)</v>
      </c>
      <c r="D6" s="19">
        <v>100</v>
      </c>
      <c r="E6" s="19">
        <v>50</v>
      </c>
      <c r="F6" s="19">
        <v>50</v>
      </c>
      <c r="G6" s="12"/>
      <c r="I6" s="11"/>
      <c r="J6" s="31" t="s">
        <v>55</v>
      </c>
      <c r="K6" s="27">
        <f>SUM(Observaciones!$F$371:$F$735)</f>
        <v>785.99999999999989</v>
      </c>
      <c r="L6" s="27">
        <f>SUM(Observaciones!$F$371:$F$735)</f>
        <v>785.99999999999989</v>
      </c>
      <c r="M6" s="27">
        <f>SUM(Observaciones!$F$371:$F$735)</f>
        <v>785.99999999999989</v>
      </c>
      <c r="N6" s="12"/>
      <c r="P6" s="11"/>
      <c r="Q6" s="31" t="s">
        <v>97</v>
      </c>
      <c r="R6" s="150"/>
      <c r="S6" s="30">
        <f>(MAX(0,E$6-$D$6)*Entradas!$D13+MAX(0,E$7-$D$7)*Entradas!$E13+MAX(0,E$8-$D$8)*Entradas!$F13)</f>
        <v>5000</v>
      </c>
      <c r="T6" s="30">
        <f>(MAX(0,F$6-$D$6)*Entradas!$D13+MAX(0,F$7-$D$7)*Entradas!$E13+MAX(0,F$8-$D$8)*Entradas!$F13)</f>
        <v>10000</v>
      </c>
      <c r="U6" s="12"/>
    </row>
    <row r="7" spans="2:21" x14ac:dyDescent="0.3">
      <c r="B7" s="11"/>
      <c r="C7" s="15" t="str">
        <f>_xlfn.CONCAT("Área de ",Entradas!E$5," (ha)")</f>
        <v>Área de Pastizal 2 (ha)</v>
      </c>
      <c r="D7" s="19">
        <v>0</v>
      </c>
      <c r="E7" s="19">
        <v>50</v>
      </c>
      <c r="F7" s="19">
        <v>0</v>
      </c>
      <c r="G7" s="12"/>
      <c r="I7" s="11"/>
      <c r="J7" s="31" t="s">
        <v>60</v>
      </c>
      <c r="K7" s="28">
        <f>SUM(Cálculos!E$372:E$736)</f>
        <v>354.06135766496408</v>
      </c>
      <c r="L7" s="28">
        <f>SUM(Cálculos!T$372:T$736)</f>
        <v>357.34678545945525</v>
      </c>
      <c r="M7" s="28">
        <f>SUM(Cálculos!AI$372:AI$736)</f>
        <v>372.96422909167859</v>
      </c>
      <c r="N7" s="12"/>
      <c r="P7" s="11"/>
      <c r="Q7" s="31" t="s">
        <v>197</v>
      </c>
      <c r="R7" s="31"/>
      <c r="S7" s="152">
        <v>0</v>
      </c>
      <c r="T7" s="152">
        <v>0</v>
      </c>
      <c r="U7" s="12"/>
    </row>
    <row r="8" spans="2:21" x14ac:dyDescent="0.3">
      <c r="B8" s="11"/>
      <c r="C8" s="15" t="str">
        <f>_xlfn.CONCAT("Área de ",Entradas!F$5," (ha)")</f>
        <v>Área de Pastizal 3 (ha)</v>
      </c>
      <c r="D8" s="19">
        <v>0</v>
      </c>
      <c r="E8" s="19">
        <v>0</v>
      </c>
      <c r="F8" s="19">
        <v>50</v>
      </c>
      <c r="G8" s="12"/>
      <c r="I8" s="11"/>
      <c r="J8" s="31" t="s">
        <v>58</v>
      </c>
      <c r="K8" s="27">
        <f>SUM(Cálculos!G$372:G$736)</f>
        <v>81.393493120701066</v>
      </c>
      <c r="L8" s="27">
        <f>SUM(Cálculos!V$372:V$736)</f>
        <v>67.133290218428783</v>
      </c>
      <c r="M8" s="27">
        <f>SUM(Cálculos!AK$372:AK$736)</f>
        <v>49.31409320856234</v>
      </c>
      <c r="N8" s="12"/>
      <c r="P8" s="11"/>
      <c r="Q8" s="31" t="s">
        <v>101</v>
      </c>
      <c r="R8" s="31"/>
      <c r="S8" s="153">
        <f>SUM(S6:S7)</f>
        <v>5000</v>
      </c>
      <c r="T8" s="153">
        <f>SUM(T6:T7)</f>
        <v>10000</v>
      </c>
      <c r="U8" s="12"/>
    </row>
    <row r="9" spans="2:21" x14ac:dyDescent="0.3">
      <c r="B9" s="11"/>
      <c r="C9" s="15" t="s">
        <v>61</v>
      </c>
      <c r="D9" s="20">
        <f>SUM(D6:D8)</f>
        <v>100</v>
      </c>
      <c r="E9" s="20">
        <f t="shared" ref="E9:F9" si="0">SUM(E6:E8)</f>
        <v>100</v>
      </c>
      <c r="F9" s="20">
        <f t="shared" si="0"/>
        <v>100</v>
      </c>
      <c r="G9" s="12"/>
      <c r="I9" s="11"/>
      <c r="J9" s="31" t="s">
        <v>59</v>
      </c>
      <c r="K9" s="28">
        <f>SUM(Cálculos!H$372:H$736)</f>
        <v>222.95409014403111</v>
      </c>
      <c r="L9" s="28">
        <f>SUM(Cálculos!W$372:W$736)</f>
        <v>235.5246126450989</v>
      </c>
      <c r="M9" s="28">
        <f>SUM(Cálculos!AL$372:AL$736)</f>
        <v>241.76110678485762</v>
      </c>
      <c r="N9" s="12"/>
      <c r="P9" s="11"/>
      <c r="Q9" s="31"/>
      <c r="R9" s="31"/>
      <c r="S9" s="31"/>
      <c r="T9" s="31"/>
      <c r="U9" s="12"/>
    </row>
    <row r="10" spans="2:21" x14ac:dyDescent="0.3">
      <c r="B10" s="11"/>
      <c r="C10" s="111" t="s">
        <v>102</v>
      </c>
      <c r="D10" s="31"/>
      <c r="E10" s="23" t="str">
        <f>IF(D9=E9,"SI","NO")</f>
        <v>SI</v>
      </c>
      <c r="F10" s="23" t="str">
        <f>IF(D9=F9,"SI","NO")</f>
        <v>SI</v>
      </c>
      <c r="G10" s="12"/>
      <c r="I10" s="11"/>
      <c r="J10" s="31" t="s">
        <v>56</v>
      </c>
      <c r="K10" s="27">
        <f>SUM(Cálculos!M$372:M$736)</f>
        <v>428.56588121680096</v>
      </c>
      <c r="L10" s="27">
        <f>SUM(Cálculos!AB$372:AB$736)</f>
        <v>425.1116662634762</v>
      </c>
      <c r="M10" s="27">
        <f>SUM(Cálculos!AQ$372:AQ$736)</f>
        <v>409.57928616105903</v>
      </c>
      <c r="N10" s="12"/>
      <c r="P10" s="11"/>
      <c r="Q10" s="31"/>
      <c r="R10" s="31"/>
      <c r="S10" s="31"/>
      <c r="T10" s="31"/>
      <c r="U10" s="12"/>
    </row>
    <row r="11" spans="2:21" x14ac:dyDescent="0.3">
      <c r="B11" s="11"/>
      <c r="C11" s="15"/>
      <c r="D11" s="16"/>
      <c r="E11" s="16"/>
      <c r="F11" s="16"/>
      <c r="G11" s="12"/>
      <c r="I11" s="11"/>
      <c r="J11" s="31" t="s">
        <v>57</v>
      </c>
      <c r="K11" s="28">
        <f>SUM(Cálculos!L$372:L$736)</f>
        <v>219.58132902579652</v>
      </c>
      <c r="L11" s="28">
        <f>SUM(Cálculos!AA$372:AA$736)</f>
        <v>231.9830643680302</v>
      </c>
      <c r="M11" s="28">
        <f>SUM(Cálculos!AP$372:AP$736)</f>
        <v>238.3046220375951</v>
      </c>
      <c r="N11" s="12"/>
      <c r="P11" s="11"/>
      <c r="Q11" s="31"/>
      <c r="R11" s="31"/>
      <c r="S11" s="31"/>
      <c r="T11" s="31"/>
      <c r="U11" s="12"/>
    </row>
    <row r="12" spans="2:21" x14ac:dyDescent="0.3">
      <c r="B12" s="11"/>
      <c r="C12" s="17" t="s">
        <v>54</v>
      </c>
      <c r="D12" s="18" t="s">
        <v>27</v>
      </c>
      <c r="E12" s="18" t="s">
        <v>28</v>
      </c>
      <c r="F12" s="18" t="s">
        <v>29</v>
      </c>
      <c r="G12" s="12"/>
      <c r="I12" s="11"/>
      <c r="J12" s="31" t="s">
        <v>121</v>
      </c>
      <c r="K12" s="27">
        <f>D9*SUM(Cálculos!O$372:O$736)</f>
        <v>264.99373456951957</v>
      </c>
      <c r="L12" s="27">
        <f>E9*SUM(Cálculos!AD$372:AD$736)</f>
        <v>167.40863925969254</v>
      </c>
      <c r="M12" s="27">
        <f>F9*SUM(Cálculos!AS$372:AS$736)</f>
        <v>91.531880209670717</v>
      </c>
      <c r="N12" s="12"/>
      <c r="P12" s="11"/>
      <c r="Q12" s="31"/>
      <c r="R12" s="31"/>
      <c r="S12" s="31"/>
      <c r="T12" s="31"/>
      <c r="U12" s="12"/>
    </row>
    <row r="13" spans="2:21" ht="16.5" x14ac:dyDescent="0.3">
      <c r="B13" s="11"/>
      <c r="C13" s="31" t="s">
        <v>104</v>
      </c>
      <c r="D13" s="21">
        <f>(D$6*Entradas!$D6+D$7*Entradas!$E6+D$8*Entradas!$F6)/D$9</f>
        <v>80</v>
      </c>
      <c r="E13" s="21">
        <f>(E$6*Entradas!$D6+E$7*Entradas!$E6+E$8*Entradas!$F6)/E$9</f>
        <v>77.5</v>
      </c>
      <c r="F13" s="21">
        <f>(F$6*Entradas!$D6+F$7*Entradas!$E6+F$8*Entradas!$F6)/F$9</f>
        <v>73.5</v>
      </c>
      <c r="G13" s="12"/>
      <c r="I13" s="11"/>
      <c r="J13" s="31" t="s">
        <v>122</v>
      </c>
      <c r="K13" s="28">
        <f>AVERAGE(Cálculos!P$372:P$736)</f>
        <v>143.01745969548449</v>
      </c>
      <c r="L13" s="28">
        <f>AVERAGE(Cálculos!AE$372:AE$736)</f>
        <v>98.271407858816488</v>
      </c>
      <c r="M13" s="28">
        <f>AVERAGE(Cálculos!AT$372:AT$736)</f>
        <v>61.500130335180259</v>
      </c>
      <c r="N13" s="12"/>
      <c r="P13" s="11"/>
      <c r="Q13" s="31"/>
      <c r="R13" s="31"/>
      <c r="S13" s="31"/>
      <c r="T13" s="31"/>
      <c r="U13" s="12"/>
    </row>
    <row r="14" spans="2:21" ht="16.5" x14ac:dyDescent="0.3">
      <c r="B14" s="11"/>
      <c r="C14" s="31" t="s">
        <v>180</v>
      </c>
      <c r="D14" s="20">
        <f>(D$6*Entradas!$D7+D$7*Entradas!$E7+D$8*Entradas!$F7)/D$9</f>
        <v>1</v>
      </c>
      <c r="E14" s="20">
        <f>(E$6*Entradas!$D7+E$7*Entradas!$E7+E$8*Entradas!$F7)/E$9</f>
        <v>1.25</v>
      </c>
      <c r="F14" s="20">
        <f>(F$6*Entradas!$D7+F$7*Entradas!$E7+F$8*Entradas!$F7)/F$9</f>
        <v>1.5</v>
      </c>
      <c r="G14" s="12"/>
      <c r="I14" s="11"/>
      <c r="J14" s="31"/>
      <c r="K14" s="31"/>
      <c r="L14" s="31"/>
      <c r="M14" s="31"/>
      <c r="N14" s="12"/>
      <c r="P14" s="11"/>
      <c r="Q14" s="31"/>
      <c r="R14" s="31"/>
      <c r="S14" s="31"/>
      <c r="T14" s="31"/>
      <c r="U14" s="12"/>
    </row>
    <row r="15" spans="2:21" x14ac:dyDescent="0.3">
      <c r="B15" s="11"/>
      <c r="C15" s="31" t="s">
        <v>105</v>
      </c>
      <c r="D15" s="21">
        <f>(D$6*Entradas!$D8+D$7*Entradas!$E8+D$8*Entradas!$F8)/D$9</f>
        <v>0.1</v>
      </c>
      <c r="E15" s="21">
        <f>(E$6*Entradas!$D8+E$7*Entradas!$E8+E$8*Entradas!$F8)/E$9</f>
        <v>7.4999999999999997E-2</v>
      </c>
      <c r="F15" s="21">
        <f>(F$6*Entradas!$D8+F$7*Entradas!$E8+F$8*Entradas!$F8)/F$9</f>
        <v>5.4000000000000006E-2</v>
      </c>
      <c r="G15" s="12"/>
      <c r="I15" s="11"/>
      <c r="J15" s="93" t="s">
        <v>198</v>
      </c>
      <c r="K15" s="18" t="s">
        <v>27</v>
      </c>
      <c r="L15" s="18" t="s">
        <v>28</v>
      </c>
      <c r="M15" s="18" t="s">
        <v>29</v>
      </c>
      <c r="N15" s="12"/>
      <c r="P15" s="11"/>
      <c r="Q15" s="31"/>
      <c r="R15" s="31"/>
      <c r="S15" s="31"/>
      <c r="T15" s="31"/>
      <c r="U15" s="12"/>
    </row>
    <row r="16" spans="2:21" x14ac:dyDescent="0.3">
      <c r="B16" s="11"/>
      <c r="C16" s="31" t="s">
        <v>106</v>
      </c>
      <c r="D16" s="20">
        <f>(D$6*Entradas!$D9+D$7*Entradas!$E9+D$8*Entradas!$F9)/D$9</f>
        <v>0.13</v>
      </c>
      <c r="E16" s="20">
        <f>(E$6*Entradas!$D9+E$7*Entradas!$E9+E$8*Entradas!$F9)/E$9</f>
        <v>0.155</v>
      </c>
      <c r="F16" s="20">
        <f>(F$6*Entradas!$D9+F$7*Entradas!$E9+F$8*Entradas!$F9)/F$9</f>
        <v>0.155</v>
      </c>
      <c r="G16" s="12"/>
      <c r="I16" s="11"/>
      <c r="J16" s="31" t="s">
        <v>199</v>
      </c>
      <c r="K16" s="149">
        <f>COUNTIF(Cálculos!M$372:M$736,"&gt;"&amp;Entradas!$D$33)</f>
        <v>16</v>
      </c>
      <c r="L16" s="149">
        <f>COUNTIF(Cálculos!AB$372:AB$736,"&gt;"&amp;Entradas!$D$33)</f>
        <v>13</v>
      </c>
      <c r="M16" s="149">
        <f>COUNTIF(Cálculos!AQ$372:AQ$736,"&gt;"&amp;Entradas!$D$33)</f>
        <v>11</v>
      </c>
      <c r="N16" s="12"/>
      <c r="P16" s="11"/>
      <c r="Q16" s="31"/>
      <c r="R16" s="31"/>
      <c r="S16" s="31"/>
      <c r="T16" s="31"/>
      <c r="U16" s="12"/>
    </row>
    <row r="17" spans="2:21" ht="16" x14ac:dyDescent="0.4">
      <c r="B17" s="11"/>
      <c r="C17" s="31" t="s">
        <v>259</v>
      </c>
      <c r="D17" s="21">
        <f>(D$6*Entradas!$D10+D$7*Entradas!$E10+D$8*Entradas!$F10)/D$9</f>
        <v>0.8</v>
      </c>
      <c r="E17" s="21">
        <f>(E$6*Entradas!$D10+E$7*Entradas!$E10+E$8*Entradas!$F10)/E$9</f>
        <v>0.75</v>
      </c>
      <c r="F17" s="21">
        <f>(F$6*Entradas!$D10+F$7*Entradas!$E10+F$8*Entradas!$F10)/F$9</f>
        <v>0.7</v>
      </c>
      <c r="G17" s="12"/>
      <c r="I17" s="11"/>
      <c r="J17" s="31" t="s">
        <v>200</v>
      </c>
      <c r="K17" s="151">
        <f>SUMIF(Cálculos!M$372:M$736,"&gt;"&amp;Entradas!$D$33)-K16*Entradas!$D$33</f>
        <v>37.213713508672029</v>
      </c>
      <c r="L17" s="151">
        <f>SUMIF(Cálculos!AB$372:AB$736,"&gt;"&amp;Entradas!$D$33)-L16*Entradas!$D$33</f>
        <v>28.470728161205813</v>
      </c>
      <c r="M17" s="151">
        <f>SUMIF(Cálculos!AQ$372:AQ$736,"&gt;"&amp;Entradas!$D$33)-M16*Entradas!$D$33</f>
        <v>17.827575450785872</v>
      </c>
      <c r="N17" s="12"/>
      <c r="P17" s="11"/>
      <c r="Q17" s="31"/>
      <c r="R17" s="31"/>
      <c r="S17" s="31"/>
      <c r="T17" s="31"/>
      <c r="U17" s="12"/>
    </row>
    <row r="18" spans="2:21" ht="14.5" thickBot="1" x14ac:dyDescent="0.35">
      <c r="B18" s="32"/>
      <c r="C18" s="33"/>
      <c r="D18" s="33"/>
      <c r="E18" s="33"/>
      <c r="F18" s="33"/>
      <c r="G18" s="34"/>
      <c r="I18" s="11"/>
      <c r="J18" s="31" t="s">
        <v>201</v>
      </c>
      <c r="K18" s="149">
        <f>MAX(Cálculos!M$372:M$736)</f>
        <v>11.843571683136583</v>
      </c>
      <c r="L18" s="149">
        <f>MAX(Cálculos!AB$372:AB$736)</f>
        <v>10.668893067284628</v>
      </c>
      <c r="M18" s="149">
        <f>MAX(Cálculos!AQ$372:AQ$736)</f>
        <v>9.0327835454424541</v>
      </c>
      <c r="N18" s="12"/>
      <c r="P18" s="11"/>
      <c r="Q18" s="31"/>
      <c r="R18" s="31"/>
      <c r="S18" s="31"/>
      <c r="T18" s="31"/>
      <c r="U18" s="12"/>
    </row>
    <row r="19" spans="2:21" x14ac:dyDescent="0.3">
      <c r="C19" s="2"/>
      <c r="D19" s="2"/>
      <c r="E19" s="2"/>
      <c r="F19" s="2"/>
      <c r="I19" s="11"/>
      <c r="J19" s="31" t="s">
        <v>202</v>
      </c>
      <c r="K19" s="151">
        <f>COUNTIF(Cálculos!M$372:M$736,"&lt;"&amp;Entradas!$D$34)</f>
        <v>39</v>
      </c>
      <c r="L19" s="151">
        <f>COUNTIF(Cálculos!AB$372:AB$736,"&lt;"&amp;Entradas!$D$34)</f>
        <v>30</v>
      </c>
      <c r="M19" s="151">
        <f>COUNTIF(Cálculos!AQ$372:AQ$736,"&lt;"&amp;Entradas!$D$34)</f>
        <v>26</v>
      </c>
      <c r="N19" s="12"/>
      <c r="P19" s="11"/>
      <c r="Q19" s="31"/>
      <c r="R19" s="31"/>
      <c r="S19" s="31"/>
      <c r="T19" s="31"/>
      <c r="U19" s="12"/>
    </row>
    <row r="20" spans="2:21" x14ac:dyDescent="0.3">
      <c r="C20" s="2"/>
      <c r="D20" s="2"/>
      <c r="E20" s="2"/>
      <c r="F20" s="2"/>
      <c r="I20" s="11"/>
      <c r="J20" s="31" t="s">
        <v>203</v>
      </c>
      <c r="K20" s="149">
        <f>SUMIF(Cálculos!M$372:M$736,"&lt;"&amp;Entradas!$D$34)+COUNTIF(Cálculos!M$372:M$736,"&gt;="&amp;Entradas!$D$34)*Entradas!$D$34</f>
        <v>144.23196470409493</v>
      </c>
      <c r="L20" s="149">
        <f>SUMIF(Cálculos!AB$372:AB$736,"&lt;"&amp;Entradas!$D$34)+COUNTIF(Cálculos!AB$372:AB$736,"&gt;="&amp;Entradas!$D$34)*Entradas!$D$34</f>
        <v>144.86615293184198</v>
      </c>
      <c r="M20" s="149">
        <f>SUMIF(Cálculos!AQ$372:AQ$736,"&lt;"&amp;Entradas!$D$34)+COUNTIF(Cálculos!AQ$372:AQ$736,"&gt;="&amp;Entradas!$D$34)*Entradas!$D$34</f>
        <v>145.14964816902651</v>
      </c>
      <c r="N20" s="12"/>
      <c r="P20" s="11"/>
      <c r="Q20" s="31"/>
      <c r="R20" s="31"/>
      <c r="S20" s="31"/>
      <c r="T20" s="31"/>
      <c r="U20" s="12"/>
    </row>
    <row r="21" spans="2:21" x14ac:dyDescent="0.3">
      <c r="C21" s="2"/>
      <c r="D21" s="2"/>
      <c r="E21" s="2"/>
      <c r="F21" s="2"/>
      <c r="I21" s="11"/>
      <c r="J21" s="31" t="s">
        <v>204</v>
      </c>
      <c r="K21" s="151">
        <f>MIN(Cálculos!M$372:M$736)</f>
        <v>0.30752796342681804</v>
      </c>
      <c r="L21" s="151">
        <f>MIN(Cálculos!AB$372:AB$736)</f>
        <v>0.32510194856622399</v>
      </c>
      <c r="M21" s="151">
        <f>MIN(Cálculos!AQ$372:AQ$736)</f>
        <v>0.33569676537771553</v>
      </c>
      <c r="N21" s="12"/>
      <c r="P21" s="11"/>
      <c r="Q21" s="31"/>
      <c r="R21" s="31"/>
      <c r="S21" s="31"/>
      <c r="T21" s="31"/>
      <c r="U21" s="12"/>
    </row>
    <row r="22" spans="2:21" x14ac:dyDescent="0.3">
      <c r="C22" s="2"/>
      <c r="D22" s="2"/>
      <c r="E22" s="2"/>
      <c r="F22" s="2"/>
      <c r="I22" s="11"/>
      <c r="J22" s="31" t="s">
        <v>205</v>
      </c>
      <c r="K22" s="149">
        <f>COUNTIF(Cálculos!O$372:O$736,"&gt;"&amp;Entradas!$D$35)</f>
        <v>27</v>
      </c>
      <c r="L22" s="149">
        <f>COUNTIF(Cálculos!AD$372:AD$736,"&gt;"&amp;Entradas!$D$35)</f>
        <v>25</v>
      </c>
      <c r="M22" s="149">
        <f>COUNTIF(Cálculos!AS$372:AS$736,"&gt;"&amp;Entradas!$D$35)</f>
        <v>15</v>
      </c>
      <c r="N22" s="12"/>
      <c r="P22" s="11"/>
      <c r="Q22" s="31"/>
      <c r="R22" s="31"/>
      <c r="S22" s="31"/>
      <c r="T22" s="31"/>
      <c r="U22" s="12"/>
    </row>
    <row r="23" spans="2:21" x14ac:dyDescent="0.3">
      <c r="C23" s="2"/>
      <c r="D23" s="2"/>
      <c r="E23" s="2"/>
      <c r="F23" s="2"/>
      <c r="I23" s="11"/>
      <c r="J23" s="31" t="s">
        <v>206</v>
      </c>
      <c r="K23" s="151">
        <f>D9*SUMIF(Cálculos!O$372:O$736,"&gt;"&amp;Entradas!$D$35)-K22*Entradas!$D$35</f>
        <v>258.99188164393257</v>
      </c>
      <c r="L23" s="151">
        <f>E9*SUMIF(Cálculos!AD$372:AD$736,"&gt;"&amp;Entradas!$D$35)-L22*Entradas!$D$35</f>
        <v>162.26881477401471</v>
      </c>
      <c r="M23" s="151">
        <f>F9*SUMIF(Cálculos!AS$372:AS$736,"&gt;"&amp;Entradas!$D$35)-M22*Entradas!$D$35</f>
        <v>81.965316977425744</v>
      </c>
      <c r="N23" s="12"/>
      <c r="P23" s="11"/>
      <c r="Q23" s="31"/>
      <c r="R23" s="31"/>
      <c r="S23" s="31"/>
      <c r="T23" s="31"/>
      <c r="U23" s="12"/>
    </row>
    <row r="24" spans="2:21" x14ac:dyDescent="0.3">
      <c r="C24" s="2"/>
      <c r="D24" s="2"/>
      <c r="E24" s="2"/>
      <c r="F24" s="2"/>
      <c r="I24" s="11"/>
      <c r="J24" s="31" t="s">
        <v>207</v>
      </c>
      <c r="K24" s="149">
        <f>D9*MAX(Cálculos!O$372:O$736)</f>
        <v>60.162548829302274</v>
      </c>
      <c r="L24" s="149">
        <f>E9*MAX(Cálculos!AD$372:AD$736)</f>
        <v>39.546683108686246</v>
      </c>
      <c r="M24" s="149">
        <f>F9*MAX(Cálculos!AS$372:AS$736)</f>
        <v>23.058904382590036</v>
      </c>
      <c r="N24" s="12"/>
      <c r="P24" s="11"/>
      <c r="Q24" s="31"/>
      <c r="R24" s="31"/>
      <c r="S24" s="31"/>
      <c r="T24" s="31"/>
      <c r="U24" s="12"/>
    </row>
    <row r="25" spans="2:21" x14ac:dyDescent="0.3">
      <c r="C25" s="2"/>
      <c r="D25" s="2"/>
      <c r="E25" s="2"/>
      <c r="F25" s="2"/>
      <c r="I25" s="11"/>
      <c r="J25" s="31" t="s">
        <v>208</v>
      </c>
      <c r="K25" s="151">
        <f>COUNTIF(Cálculos!O$372:O$736,"&lt;"&amp;Entradas!$D$36)</f>
        <v>326</v>
      </c>
      <c r="L25" s="151">
        <f>COUNTIF(Cálculos!AD$372:AD$736,"&lt;"&amp;Entradas!$D$36)</f>
        <v>330</v>
      </c>
      <c r="M25" s="151">
        <f>COUNTIF(Cálculos!AS$372:AS$736,"&lt;"&amp;Entradas!$D$36)</f>
        <v>336</v>
      </c>
      <c r="N25" s="12"/>
      <c r="P25" s="11"/>
      <c r="Q25" s="31"/>
      <c r="R25" s="31"/>
      <c r="S25" s="31"/>
      <c r="T25" s="31"/>
      <c r="U25" s="12"/>
    </row>
    <row r="26" spans="2:21" x14ac:dyDescent="0.3">
      <c r="C26" s="2"/>
      <c r="D26" s="2"/>
      <c r="E26" s="2"/>
      <c r="F26" s="2"/>
      <c r="I26" s="11"/>
      <c r="J26" s="31" t="s">
        <v>209</v>
      </c>
      <c r="K26" s="149">
        <f>D9*(SUMIF(Cálculos!O$372:O$736,"&lt;"&amp;Entradas!$D$36)+COUNTIF(Cálculos!O$372:O$736,"&gt;="&amp;Entradas!$D$36)*Entradas!$D$36)</f>
        <v>6.5857896124914888</v>
      </c>
      <c r="L26" s="149">
        <f>E9*(SUMIF(Cálculos!AD$372:AD$736,"&lt;"&amp;Entradas!$D$36)+COUNTIF(Cálculos!AD$372:AD$736,"&gt;="&amp;Entradas!$D$36)*Entradas!$D$36)</f>
        <v>5.9331700339069622</v>
      </c>
      <c r="M26" s="149">
        <f>F9*(SUMIF(Cálculos!AS$372:AS$736,"&lt;"&amp;Entradas!$D$36)+COUNTIF(Cálculos!AS$372:AS$736,"&gt;="&amp;Entradas!$D$36)*Entradas!$D$36)</f>
        <v>5.1010807887079554</v>
      </c>
      <c r="N26" s="12"/>
      <c r="P26" s="11"/>
      <c r="Q26" s="31"/>
      <c r="R26" s="31"/>
      <c r="S26" s="31"/>
      <c r="T26" s="31"/>
      <c r="U26" s="12"/>
    </row>
    <row r="27" spans="2:21" x14ac:dyDescent="0.3">
      <c r="C27" s="2"/>
      <c r="D27" s="2"/>
      <c r="E27" s="2"/>
      <c r="F27" s="2"/>
      <c r="I27" s="11"/>
      <c r="J27" s="31" t="s">
        <v>210</v>
      </c>
      <c r="K27" s="151">
        <f>D9*MIN(Cálculos!O$372:O$736)</f>
        <v>0</v>
      </c>
      <c r="L27" s="151">
        <f>E9*MIN(Cálculos!AD$372:AD$736)</f>
        <v>0</v>
      </c>
      <c r="M27" s="151">
        <f>F9*MIN(Cálculos!AS$372:AS$736)</f>
        <v>0</v>
      </c>
      <c r="N27" s="12"/>
      <c r="P27" s="11"/>
      <c r="Q27" s="31"/>
      <c r="R27" s="31"/>
      <c r="S27" s="31"/>
      <c r="T27" s="31"/>
      <c r="U27" s="12"/>
    </row>
    <row r="28" spans="2:21" x14ac:dyDescent="0.3">
      <c r="C28" s="2"/>
      <c r="D28" s="2"/>
      <c r="E28" s="2"/>
      <c r="F28" s="2"/>
      <c r="I28" s="11"/>
      <c r="J28" s="31"/>
      <c r="K28" s="31"/>
      <c r="L28" s="31"/>
      <c r="M28" s="31"/>
      <c r="N28" s="12"/>
      <c r="P28" s="11"/>
      <c r="Q28" s="31"/>
      <c r="R28" s="31"/>
      <c r="S28" s="31"/>
      <c r="T28" s="31"/>
      <c r="U28" s="12"/>
    </row>
    <row r="29" spans="2:21" x14ac:dyDescent="0.3">
      <c r="C29" s="2"/>
      <c r="D29" s="2"/>
      <c r="E29" s="2"/>
      <c r="F29" s="2"/>
      <c r="I29" s="11"/>
      <c r="J29" s="93" t="s">
        <v>297</v>
      </c>
      <c r="K29" s="18" t="s">
        <v>27</v>
      </c>
      <c r="L29" s="18" t="s">
        <v>28</v>
      </c>
      <c r="M29" s="18" t="s">
        <v>29</v>
      </c>
      <c r="N29" s="12"/>
      <c r="P29" s="11"/>
      <c r="Q29" s="31"/>
      <c r="R29" s="31"/>
      <c r="S29" s="31"/>
      <c r="T29" s="31"/>
      <c r="U29" s="12"/>
    </row>
    <row r="30" spans="2:21" x14ac:dyDescent="0.3">
      <c r="C30" s="2"/>
      <c r="D30" s="2"/>
      <c r="E30" s="2"/>
      <c r="F30" s="2"/>
      <c r="I30" s="11"/>
      <c r="J30" s="31" t="s">
        <v>298</v>
      </c>
      <c r="K30" s="162">
        <f>Gráficos!AQ20</f>
        <v>0.45301873698820255</v>
      </c>
      <c r="L30" s="31"/>
      <c r="M30" s="31"/>
      <c r="N30" s="12"/>
      <c r="P30" s="11"/>
      <c r="Q30" s="31"/>
      <c r="R30" s="31"/>
      <c r="S30" s="31"/>
      <c r="T30" s="31"/>
      <c r="U30" s="12"/>
    </row>
    <row r="31" spans="2:21" x14ac:dyDescent="0.3">
      <c r="C31" s="2"/>
      <c r="D31" s="2"/>
      <c r="E31" s="2"/>
      <c r="F31" s="2"/>
      <c r="I31" s="11"/>
      <c r="J31" s="31" t="s">
        <v>299</v>
      </c>
      <c r="K31" s="163">
        <f>COUNTIF(Observaciones!F$372:F$736,"=0")/COUNT(Observaciones!F$372:F$736)</f>
        <v>0.60439560439560436</v>
      </c>
      <c r="L31" s="164"/>
      <c r="M31" s="164"/>
      <c r="N31" s="12"/>
      <c r="P31" s="11"/>
      <c r="Q31" s="31"/>
      <c r="R31" s="31"/>
      <c r="S31" s="31"/>
      <c r="T31" s="31"/>
      <c r="U31" s="12"/>
    </row>
    <row r="32" spans="2:21" x14ac:dyDescent="0.3">
      <c r="C32" s="2"/>
      <c r="D32" s="2"/>
      <c r="E32" s="2"/>
      <c r="F32" s="2"/>
      <c r="I32" s="11"/>
      <c r="J32" s="31" t="s">
        <v>300</v>
      </c>
      <c r="K32" s="162">
        <f>K10/K6</f>
        <v>0.54524921274402161</v>
      </c>
      <c r="L32" s="162">
        <f>L10/L6</f>
        <v>0.54085453723088583</v>
      </c>
      <c r="M32" s="162">
        <f>M10/M6</f>
        <v>0.52109323939066043</v>
      </c>
      <c r="N32" s="12"/>
      <c r="P32" s="11"/>
      <c r="Q32" s="31"/>
      <c r="R32" s="31"/>
      <c r="S32" s="31"/>
      <c r="T32" s="31"/>
      <c r="U32" s="12"/>
    </row>
    <row r="33" spans="3:21" x14ac:dyDescent="0.3">
      <c r="C33" s="2"/>
      <c r="D33" s="2"/>
      <c r="E33" s="2"/>
      <c r="F33" s="2"/>
      <c r="I33" s="11"/>
      <c r="J33" s="31" t="s">
        <v>301</v>
      </c>
      <c r="K33" s="163">
        <f>K11/K10</f>
        <v>0.51236306633265494</v>
      </c>
      <c r="L33" s="163">
        <f>L11/L10</f>
        <v>0.54569912514292529</v>
      </c>
      <c r="M33" s="163">
        <f>M11/M10</f>
        <v>0.58182781720041987</v>
      </c>
      <c r="N33" s="12"/>
      <c r="P33" s="11"/>
      <c r="Q33" s="31"/>
      <c r="R33" s="31"/>
      <c r="S33" s="31"/>
      <c r="T33" s="31"/>
      <c r="U33" s="12"/>
    </row>
    <row r="34" spans="3:21" x14ac:dyDescent="0.3">
      <c r="C34" s="2"/>
      <c r="D34" s="2"/>
      <c r="E34" s="2"/>
      <c r="F34" s="2"/>
      <c r="I34" s="11"/>
      <c r="J34" s="31" t="s">
        <v>302</v>
      </c>
      <c r="K34" s="162">
        <f>K11/K6</f>
        <v>0.27936555855699308</v>
      </c>
      <c r="L34" s="162">
        <f>L11/L6</f>
        <v>0.29514384779647612</v>
      </c>
      <c r="M34" s="162">
        <f>M11/M6</f>
        <v>0.30318654203256379</v>
      </c>
      <c r="N34" s="12"/>
      <c r="P34" s="11"/>
      <c r="Q34" s="31"/>
      <c r="R34" s="31"/>
      <c r="S34" s="31"/>
      <c r="T34" s="31"/>
      <c r="U34" s="12"/>
    </row>
    <row r="35" spans="3:21" x14ac:dyDescent="0.3">
      <c r="C35" s="2"/>
      <c r="D35" s="2"/>
      <c r="E35" s="2"/>
      <c r="F35" s="2"/>
      <c r="I35" s="11"/>
      <c r="J35" s="31" t="s">
        <v>303</v>
      </c>
      <c r="K35" s="163">
        <f>K6/K7</f>
        <v>2.219954205631681</v>
      </c>
      <c r="L35" s="163">
        <f>L6/L7</f>
        <v>2.1995440619100792</v>
      </c>
      <c r="M35" s="163">
        <f>M6/M7</f>
        <v>2.1074407106392843</v>
      </c>
      <c r="N35" s="12"/>
      <c r="P35" s="11"/>
      <c r="Q35" s="31"/>
      <c r="R35" s="31"/>
      <c r="S35" s="31"/>
      <c r="T35" s="31"/>
      <c r="U35" s="12"/>
    </row>
    <row r="36" spans="3:21" x14ac:dyDescent="0.3">
      <c r="C36" s="2"/>
      <c r="D36" s="2"/>
      <c r="E36" s="2"/>
      <c r="F36" s="2"/>
      <c r="I36" s="11"/>
      <c r="J36" s="31" t="s">
        <v>304</v>
      </c>
      <c r="K36" s="165">
        <f>ABS((LOG(_xlfn.PERCENTILE.INC(Cálculos!M$372:M$736,0.33))-LOG(_xlfn.PERCENTILE.INC(Cálculos!M$372:M$736,0.66)))/0.33)</f>
        <v>0.82961015731165366</v>
      </c>
      <c r="L36" s="165">
        <f>ABS((LOG(_xlfn.PERCENTILE.INC(Cálculos!AB$372:AB$736,0.33))-LOG(_xlfn.PERCENTILE.INC(Cálculos!AB$372:AB$736,0.66)))/0.33)</f>
        <v>0.79378215776092609</v>
      </c>
      <c r="M36" s="165">
        <f>ABS((LOG(_xlfn.PERCENTILE.INC(Cálculos!AQ$372:AQ$736,0.33))-LOG(_xlfn.PERCENTILE.INC(Cálculos!AQ$372:AQ$736,0.66)))/0.33)</f>
        <v>0.7594454962422843</v>
      </c>
      <c r="N36" s="12"/>
      <c r="P36" s="11"/>
      <c r="Q36" s="31"/>
      <c r="R36" s="31"/>
      <c r="S36" s="31"/>
      <c r="T36" s="31"/>
      <c r="U36" s="12"/>
    </row>
    <row r="37" spans="3:21" x14ac:dyDescent="0.3">
      <c r="C37" s="2"/>
      <c r="D37" s="2"/>
      <c r="E37" s="2"/>
      <c r="F37" s="2"/>
      <c r="I37" s="11"/>
      <c r="J37" s="31" t="s">
        <v>305</v>
      </c>
      <c r="K37" s="166">
        <f>Gráficos!BC$736/Escenarios!K$10</f>
        <v>0.38311671756717436</v>
      </c>
      <c r="L37" s="166">
        <f>Gráficos!BD$736/Escenarios!L$10</f>
        <v>0.32576209667539985</v>
      </c>
      <c r="M37" s="166">
        <f>Gráficos!BE$736/Escenarios!M$10</f>
        <v>0.25865295002243832</v>
      </c>
      <c r="N37" s="12"/>
      <c r="P37" s="11"/>
      <c r="Q37" s="31"/>
      <c r="R37" s="31"/>
      <c r="S37" s="31"/>
      <c r="T37" s="31"/>
      <c r="U37" s="12"/>
    </row>
    <row r="38" spans="3:21" x14ac:dyDescent="0.3">
      <c r="C38" s="2"/>
      <c r="D38" s="2"/>
      <c r="E38" s="2"/>
      <c r="F38" s="2"/>
      <c r="I38" s="11"/>
      <c r="J38" s="31" t="s">
        <v>306</v>
      </c>
      <c r="K38" s="162">
        <f>Gráficos!AS20</f>
        <v>0.25004165262259459</v>
      </c>
      <c r="L38" s="162">
        <f>Gráficos!AU20</f>
        <v>0.24435048481954547</v>
      </c>
      <c r="M38" s="162">
        <f>Gráficos!AW20</f>
        <v>0.23774861448088838</v>
      </c>
      <c r="N38" s="12"/>
      <c r="P38" s="11"/>
      <c r="Q38" s="31"/>
      <c r="R38" s="31"/>
      <c r="S38" s="31"/>
      <c r="T38" s="31"/>
      <c r="U38" s="12"/>
    </row>
    <row r="39" spans="3:21" x14ac:dyDescent="0.3">
      <c r="C39" s="2"/>
      <c r="D39" s="2"/>
      <c r="E39" s="2"/>
      <c r="F39" s="2"/>
      <c r="I39" s="11"/>
      <c r="J39" s="31" t="s">
        <v>307</v>
      </c>
      <c r="K39" s="163">
        <f>COUNTIF(Cálculos!M$372:M$736,"=0")/COUNT(Cálculos!M$372:M$736)</f>
        <v>0</v>
      </c>
      <c r="L39" s="163">
        <f>COUNTIF(Cálculos!AB$372:AB$736,"=0")/COUNT(Cálculos!AB$372:AB$736)</f>
        <v>0</v>
      </c>
      <c r="M39" s="163">
        <f>COUNTIF(Cálculos!AQ$372:AQ$736,"=0")/COUNT(Cálculos!AQ$372:AQ$736)</f>
        <v>0</v>
      </c>
      <c r="N39" s="12"/>
      <c r="P39" s="11"/>
      <c r="Q39" s="31"/>
      <c r="R39" s="31"/>
      <c r="S39" s="31"/>
      <c r="T39" s="31"/>
      <c r="U39" s="12"/>
    </row>
    <row r="40" spans="3:21" x14ac:dyDescent="0.3">
      <c r="C40" s="2"/>
      <c r="D40" s="2"/>
      <c r="E40" s="2"/>
      <c r="F40" s="2"/>
      <c r="I40" s="11"/>
      <c r="J40" s="31" t="s">
        <v>308</v>
      </c>
      <c r="K40" s="162">
        <f>K18/K21</f>
        <v>38.512178050940008</v>
      </c>
      <c r="L40" s="162">
        <f>L18/L21</f>
        <v>32.817068966633251</v>
      </c>
      <c r="M40" s="162">
        <f>M18/M21</f>
        <v>26.907568010907248</v>
      </c>
      <c r="N40" s="12"/>
      <c r="P40" s="11"/>
      <c r="Q40" s="31"/>
      <c r="R40" s="31"/>
      <c r="S40" s="31"/>
      <c r="T40" s="31"/>
      <c r="U40" s="12"/>
    </row>
    <row r="41" spans="3:21" x14ac:dyDescent="0.3">
      <c r="C41" s="2"/>
      <c r="D41" s="2"/>
      <c r="E41" s="2"/>
      <c r="F41" s="2"/>
      <c r="I41" s="11"/>
      <c r="J41" s="31" t="s">
        <v>309</v>
      </c>
      <c r="K41" s="166">
        <f>STDEV(Cálculos!M$372:M$736)/AVERAGE(Cálculos!M$372:M$736)</f>
        <v>0.96057457705461946</v>
      </c>
      <c r="L41" s="166">
        <f>STDEV(Cálculos!AB$372:AB$736)/AVERAGE(Cálculos!AB$372:AB$736)</f>
        <v>0.86871467070282737</v>
      </c>
      <c r="M41" s="166">
        <f>STDEV(Cálculos!AQ$372:AQ$736)/AVERAGE(Cálculos!AQ$372:AQ$736)</f>
        <v>0.76691631802727489</v>
      </c>
      <c r="N41" s="12"/>
      <c r="P41" s="11"/>
      <c r="Q41" s="31"/>
      <c r="R41" s="31"/>
      <c r="S41" s="31"/>
      <c r="T41" s="31"/>
      <c r="U41" s="12"/>
    </row>
    <row r="42" spans="3:21" ht="14.5" thickBot="1" x14ac:dyDescent="0.35">
      <c r="C42" s="2"/>
      <c r="D42" s="2"/>
      <c r="E42" s="2"/>
      <c r="F42" s="2"/>
      <c r="I42" s="11"/>
      <c r="J42" s="31"/>
      <c r="K42" s="31"/>
      <c r="L42" s="31"/>
      <c r="M42" s="31"/>
      <c r="N42" s="12"/>
      <c r="P42" s="11"/>
      <c r="Q42" s="31"/>
      <c r="R42" s="31"/>
      <c r="S42" s="31"/>
      <c r="T42" s="31"/>
      <c r="U42" s="12"/>
    </row>
    <row r="43" spans="3:21" ht="25.5" thickBot="1" x14ac:dyDescent="0.55000000000000004">
      <c r="C43" s="2"/>
      <c r="D43" s="2"/>
      <c r="E43" s="2"/>
      <c r="F43" s="2"/>
      <c r="I43" s="11"/>
      <c r="J43" s="183" t="s">
        <v>310</v>
      </c>
      <c r="K43" s="184"/>
      <c r="L43" s="184"/>
      <c r="M43" s="185"/>
      <c r="N43" s="12"/>
      <c r="P43" s="11"/>
      <c r="Q43" s="183" t="s">
        <v>311</v>
      </c>
      <c r="R43" s="184"/>
      <c r="S43" s="184"/>
      <c r="T43" s="185"/>
      <c r="U43" s="12"/>
    </row>
    <row r="44" spans="3:21" x14ac:dyDescent="0.3">
      <c r="C44" s="2"/>
      <c r="D44" s="2"/>
      <c r="E44" s="2"/>
      <c r="F44" s="2"/>
      <c r="I44" s="11"/>
      <c r="J44" s="31"/>
      <c r="K44" s="31"/>
      <c r="L44" s="31"/>
      <c r="M44" s="31"/>
      <c r="N44" s="12"/>
      <c r="P44" s="11"/>
      <c r="Q44" s="31"/>
      <c r="R44" s="31"/>
      <c r="S44" s="31"/>
      <c r="T44" s="31"/>
      <c r="U44" s="12"/>
    </row>
    <row r="45" spans="3:21" x14ac:dyDescent="0.3">
      <c r="C45" s="2"/>
      <c r="D45" s="2"/>
      <c r="E45" s="2"/>
      <c r="F45" s="2"/>
      <c r="I45" s="11"/>
      <c r="J45" s="93" t="s">
        <v>62</v>
      </c>
      <c r="K45" s="18" t="s">
        <v>211</v>
      </c>
      <c r="L45" s="18" t="s">
        <v>28</v>
      </c>
      <c r="M45" s="18" t="s">
        <v>29</v>
      </c>
      <c r="N45" s="12"/>
      <c r="P45" s="11"/>
      <c r="Q45" s="93" t="s">
        <v>124</v>
      </c>
      <c r="R45" s="18" t="s">
        <v>211</v>
      </c>
      <c r="S45" s="18" t="s">
        <v>28</v>
      </c>
      <c r="T45" s="18" t="s">
        <v>29</v>
      </c>
      <c r="U45" s="12"/>
    </row>
    <row r="46" spans="3:21" ht="16.5" x14ac:dyDescent="0.3">
      <c r="C46" s="2"/>
      <c r="D46" s="2"/>
      <c r="E46" s="2"/>
      <c r="F46" s="2"/>
      <c r="I46" s="11"/>
      <c r="J46" s="31" t="s">
        <v>212</v>
      </c>
      <c r="K46" s="31" t="s">
        <v>213</v>
      </c>
      <c r="L46" s="132">
        <f t="shared" ref="L46:M50" si="1">0.01*(L7-$K7)*E$9</f>
        <v>3.2854277944911701</v>
      </c>
      <c r="M46" s="132">
        <f t="shared" si="1"/>
        <v>18.902871426714512</v>
      </c>
      <c r="N46" s="12"/>
      <c r="P46" s="11"/>
      <c r="Q46" s="123"/>
      <c r="R46" s="155"/>
      <c r="S46" s="155"/>
      <c r="T46" s="155"/>
      <c r="U46" s="12"/>
    </row>
    <row r="47" spans="3:21" ht="16.5" x14ac:dyDescent="0.3">
      <c r="C47" s="2"/>
      <c r="D47" s="2"/>
      <c r="E47" s="2"/>
      <c r="F47" s="2"/>
      <c r="I47" s="11"/>
      <c r="J47" s="31" t="s">
        <v>214</v>
      </c>
      <c r="K47" s="31" t="s">
        <v>213</v>
      </c>
      <c r="L47" s="133">
        <f t="shared" si="1"/>
        <v>-14.260202902272285</v>
      </c>
      <c r="M47" s="133">
        <f t="shared" si="1"/>
        <v>-32.079399912138726</v>
      </c>
      <c r="N47" s="12"/>
      <c r="P47" s="11"/>
      <c r="Q47" s="31" t="s">
        <v>215</v>
      </c>
      <c r="R47" s="31" t="s">
        <v>216</v>
      </c>
      <c r="S47" s="134">
        <f t="shared" ref="S47:S50" si="2">IFERROR(S$8/L47,"-")</f>
        <v>-350.62614706578108</v>
      </c>
      <c r="T47" s="134">
        <f t="shared" ref="T47:T50" si="3">IFERROR(T$8/M47,"-")</f>
        <v>-311.72652940481089</v>
      </c>
      <c r="U47" s="12"/>
    </row>
    <row r="48" spans="3:21" ht="16.5" x14ac:dyDescent="0.3">
      <c r="C48" s="2"/>
      <c r="D48" s="2"/>
      <c r="E48" s="2"/>
      <c r="F48" s="2"/>
      <c r="I48" s="11"/>
      <c r="J48" s="31" t="s">
        <v>217</v>
      </c>
      <c r="K48" s="31" t="s">
        <v>213</v>
      </c>
      <c r="L48" s="132">
        <f t="shared" si="1"/>
        <v>12.570522501067785</v>
      </c>
      <c r="M48" s="132">
        <f t="shared" si="1"/>
        <v>18.807016640826504</v>
      </c>
      <c r="N48" s="12"/>
      <c r="P48" s="11"/>
      <c r="Q48" s="31" t="s">
        <v>218</v>
      </c>
      <c r="R48" s="31" t="s">
        <v>216</v>
      </c>
      <c r="S48" s="135">
        <f t="shared" si="2"/>
        <v>397.75594050090456</v>
      </c>
      <c r="T48" s="135">
        <f t="shared" si="3"/>
        <v>531.71644344121421</v>
      </c>
      <c r="U48" s="12"/>
    </row>
    <row r="49" spans="3:21" ht="16.5" x14ac:dyDescent="0.3">
      <c r="C49" s="2"/>
      <c r="D49" s="2"/>
      <c r="E49" s="2"/>
      <c r="F49" s="2"/>
      <c r="I49" s="11"/>
      <c r="J49" s="31" t="s">
        <v>219</v>
      </c>
      <c r="K49" s="31" t="s">
        <v>213</v>
      </c>
      <c r="L49" s="133">
        <f t="shared" si="1"/>
        <v>-3.4542149533247657</v>
      </c>
      <c r="M49" s="133">
        <f t="shared" si="1"/>
        <v>-18.98659505574193</v>
      </c>
      <c r="N49" s="12"/>
      <c r="P49" s="11"/>
      <c r="Q49" s="31" t="s">
        <v>220</v>
      </c>
      <c r="R49" s="31" t="s">
        <v>216</v>
      </c>
      <c r="S49" s="135">
        <f t="shared" si="2"/>
        <v>-1447.5069060735143</v>
      </c>
      <c r="T49" s="135">
        <f t="shared" si="3"/>
        <v>-526.6873797350936</v>
      </c>
      <c r="U49" s="12"/>
    </row>
    <row r="50" spans="3:21" ht="16.5" x14ac:dyDescent="0.3">
      <c r="C50" s="2"/>
      <c r="D50" s="2"/>
      <c r="E50" s="2"/>
      <c r="F50" s="2"/>
      <c r="I50" s="11"/>
      <c r="J50" s="31" t="s">
        <v>221</v>
      </c>
      <c r="K50" s="31" t="s">
        <v>213</v>
      </c>
      <c r="L50" s="132">
        <f t="shared" si="1"/>
        <v>12.401735342233678</v>
      </c>
      <c r="M50" s="132">
        <f t="shared" si="1"/>
        <v>18.723293011798575</v>
      </c>
      <c r="N50" s="12"/>
      <c r="P50" s="11"/>
      <c r="Q50" s="31" t="s">
        <v>222</v>
      </c>
      <c r="R50" s="31" t="s">
        <v>216</v>
      </c>
      <c r="S50" s="135">
        <f t="shared" si="2"/>
        <v>403.16938412422604</v>
      </c>
      <c r="T50" s="135">
        <f t="shared" si="3"/>
        <v>534.09408236566355</v>
      </c>
      <c r="U50" s="12"/>
    </row>
    <row r="51" spans="3:21" x14ac:dyDescent="0.3">
      <c r="C51" s="2"/>
      <c r="D51" s="2"/>
      <c r="E51" s="2"/>
      <c r="F51" s="2"/>
      <c r="I51" s="11"/>
      <c r="J51" s="31" t="s">
        <v>223</v>
      </c>
      <c r="K51" s="31" t="s">
        <v>224</v>
      </c>
      <c r="L51" s="133">
        <f>(L12-$K12)</f>
        <v>-97.58509530982704</v>
      </c>
      <c r="M51" s="133">
        <f>(M12-$K12)</f>
        <v>-173.46185435984887</v>
      </c>
      <c r="N51" s="12"/>
      <c r="P51" s="11"/>
      <c r="Q51" s="31" t="s">
        <v>225</v>
      </c>
      <c r="R51" s="31" t="s">
        <v>226</v>
      </c>
      <c r="S51" s="134">
        <f t="shared" ref="S51:S52" si="4">IFERROR(S$8/L51,"-")</f>
        <v>-51.237332751741327</v>
      </c>
      <c r="T51" s="134">
        <f t="shared" ref="T51:T52" si="5">IFERROR(T$8/M51,"-")</f>
        <v>-57.649562417653335</v>
      </c>
      <c r="U51" s="12"/>
    </row>
    <row r="52" spans="3:21" ht="16.5" x14ac:dyDescent="0.3">
      <c r="C52" s="2"/>
      <c r="D52" s="2"/>
      <c r="E52" s="2"/>
      <c r="F52" s="2"/>
      <c r="I52" s="11"/>
      <c r="J52" s="31" t="s">
        <v>227</v>
      </c>
      <c r="K52" s="31" t="s">
        <v>228</v>
      </c>
      <c r="L52" s="132">
        <f>(L13-$K13)</f>
        <v>-44.746051836668002</v>
      </c>
      <c r="M52" s="132">
        <f>(M13-$K13)</f>
        <v>-81.517329360304231</v>
      </c>
      <c r="N52" s="12"/>
      <c r="P52" s="11"/>
      <c r="Q52" s="31" t="s">
        <v>229</v>
      </c>
      <c r="R52" s="31" t="s">
        <v>230</v>
      </c>
      <c r="S52" s="134">
        <f t="shared" si="4"/>
        <v>-111.74170222327091</v>
      </c>
      <c r="T52" s="134">
        <f t="shared" si="5"/>
        <v>-122.67330245573049</v>
      </c>
      <c r="U52" s="12"/>
    </row>
    <row r="53" spans="3:21" x14ac:dyDescent="0.3">
      <c r="C53" s="2"/>
      <c r="D53" s="2"/>
      <c r="E53" s="2"/>
      <c r="F53" s="2"/>
      <c r="I53" s="11"/>
      <c r="J53" s="31"/>
      <c r="K53" s="31"/>
      <c r="L53" s="31"/>
      <c r="M53" s="31"/>
      <c r="N53" s="12"/>
      <c r="P53" s="11"/>
      <c r="Q53" s="31"/>
      <c r="R53" s="31"/>
      <c r="S53" s="31"/>
      <c r="T53" s="31"/>
      <c r="U53" s="12"/>
    </row>
    <row r="54" spans="3:21" x14ac:dyDescent="0.3">
      <c r="C54" s="2"/>
      <c r="D54" s="2"/>
      <c r="E54" s="2"/>
      <c r="F54" s="2"/>
      <c r="I54" s="11"/>
      <c r="J54" s="93" t="s">
        <v>231</v>
      </c>
      <c r="K54" s="18" t="s">
        <v>211</v>
      </c>
      <c r="L54" s="18" t="s">
        <v>28</v>
      </c>
      <c r="M54" s="18" t="s">
        <v>29</v>
      </c>
      <c r="N54" s="12"/>
      <c r="P54" s="11"/>
      <c r="Q54" s="93" t="s">
        <v>232</v>
      </c>
      <c r="R54" s="18" t="s">
        <v>211</v>
      </c>
      <c r="S54" s="18" t="s">
        <v>28</v>
      </c>
      <c r="T54" s="18" t="s">
        <v>29</v>
      </c>
      <c r="U54" s="12"/>
    </row>
    <row r="55" spans="3:21" x14ac:dyDescent="0.3">
      <c r="C55" s="2"/>
      <c r="D55" s="2"/>
      <c r="E55" s="2"/>
      <c r="F55" s="2"/>
      <c r="I55" s="11"/>
      <c r="J55" s="31" t="s">
        <v>233</v>
      </c>
      <c r="K55" s="31" t="s">
        <v>234</v>
      </c>
      <c r="L55" s="154">
        <f>L16-$K16</f>
        <v>-3</v>
      </c>
      <c r="M55" s="154">
        <f>M16-$K16</f>
        <v>-5</v>
      </c>
      <c r="N55" s="12"/>
      <c r="P55" s="11"/>
      <c r="Q55" s="31" t="s">
        <v>235</v>
      </c>
      <c r="R55" s="31" t="s">
        <v>236</v>
      </c>
      <c r="S55" s="134">
        <f t="shared" ref="S55:T65" si="6">IFERROR(S$8/L55,"-")</f>
        <v>-1666.6666666666667</v>
      </c>
      <c r="T55" s="134">
        <f t="shared" si="6"/>
        <v>-2000</v>
      </c>
      <c r="U55" s="12"/>
    </row>
    <row r="56" spans="3:21" ht="16.5" x14ac:dyDescent="0.3">
      <c r="C56" s="2"/>
      <c r="D56" s="2"/>
      <c r="E56" s="2"/>
      <c r="F56" s="2"/>
      <c r="I56" s="11"/>
      <c r="J56" s="31" t="s">
        <v>237</v>
      </c>
      <c r="K56" s="31" t="s">
        <v>213</v>
      </c>
      <c r="L56" s="154">
        <f>0.01*(L17-$K17)*E$9</f>
        <v>-8.7429853474662167</v>
      </c>
      <c r="M56" s="154">
        <f t="shared" ref="M56:M57" si="7">0.01*(M17-$K17)*F$9</f>
        <v>-19.386138057886157</v>
      </c>
      <c r="N56" s="12"/>
      <c r="P56" s="11"/>
      <c r="Q56" s="31" t="s">
        <v>238</v>
      </c>
      <c r="R56" s="31" t="s">
        <v>216</v>
      </c>
      <c r="S56" s="134">
        <f t="shared" si="6"/>
        <v>-571.8870387274568</v>
      </c>
      <c r="T56" s="134">
        <f t="shared" si="6"/>
        <v>-515.83249691818139</v>
      </c>
      <c r="U56" s="12"/>
    </row>
    <row r="57" spans="3:21" ht="16.5" x14ac:dyDescent="0.3">
      <c r="C57" s="2"/>
      <c r="D57" s="2"/>
      <c r="E57" s="2"/>
      <c r="F57" s="2"/>
      <c r="I57" s="11"/>
      <c r="J57" s="31" t="s">
        <v>239</v>
      </c>
      <c r="K57" s="31" t="s">
        <v>213</v>
      </c>
      <c r="L57" s="154">
        <f>0.01*(L18-$K18)*E$9</f>
        <v>-1.1746786158519544</v>
      </c>
      <c r="M57" s="154">
        <f t="shared" si="7"/>
        <v>-2.8107881376941286</v>
      </c>
      <c r="N57" s="12"/>
      <c r="P57" s="11"/>
      <c r="Q57" s="31" t="s">
        <v>240</v>
      </c>
      <c r="R57" s="31" t="s">
        <v>216</v>
      </c>
      <c r="S57" s="134">
        <f t="shared" si="6"/>
        <v>-4256.4833755602758</v>
      </c>
      <c r="T57" s="134">
        <f t="shared" si="6"/>
        <v>-3557.7210056833551</v>
      </c>
      <c r="U57" s="12"/>
    </row>
    <row r="58" spans="3:21" x14ac:dyDescent="0.3">
      <c r="C58" s="2"/>
      <c r="D58" s="2"/>
      <c r="E58" s="2"/>
      <c r="F58" s="2"/>
      <c r="I58" s="11"/>
      <c r="J58" s="31" t="s">
        <v>241</v>
      </c>
      <c r="K58" s="31" t="s">
        <v>234</v>
      </c>
      <c r="L58" s="154">
        <f>L19-$K19</f>
        <v>-9</v>
      </c>
      <c r="M58" s="154">
        <f>M19-$K19</f>
        <v>-13</v>
      </c>
      <c r="N58" s="12"/>
      <c r="P58" s="11"/>
      <c r="Q58" s="31" t="s">
        <v>242</v>
      </c>
      <c r="R58" s="31" t="s">
        <v>236</v>
      </c>
      <c r="S58" s="134">
        <f t="shared" si="6"/>
        <v>-555.55555555555554</v>
      </c>
      <c r="T58" s="134">
        <f t="shared" si="6"/>
        <v>-769.23076923076928</v>
      </c>
      <c r="U58" s="12"/>
    </row>
    <row r="59" spans="3:21" ht="16.5" x14ac:dyDescent="0.3">
      <c r="C59" s="2"/>
      <c r="D59" s="2"/>
      <c r="E59" s="2"/>
      <c r="F59" s="2"/>
      <c r="I59" s="11"/>
      <c r="J59" s="31" t="s">
        <v>243</v>
      </c>
      <c r="K59" s="31" t="s">
        <v>213</v>
      </c>
      <c r="L59" s="154">
        <f>0.01*(L20-$K20)*E$9</f>
        <v>0.63418822774704608</v>
      </c>
      <c r="M59" s="154">
        <f t="shared" ref="M59" si="8">0.01*(M20-$K20)*F$9</f>
        <v>0.91768346493157094</v>
      </c>
      <c r="N59" s="12"/>
      <c r="P59" s="11"/>
      <c r="Q59" s="31" t="s">
        <v>244</v>
      </c>
      <c r="R59" s="31" t="s">
        <v>216</v>
      </c>
      <c r="S59" s="135">
        <f t="shared" si="6"/>
        <v>7884.0946287547813</v>
      </c>
      <c r="T59" s="135">
        <f t="shared" si="6"/>
        <v>10897.003577094714</v>
      </c>
      <c r="U59" s="12"/>
    </row>
    <row r="60" spans="3:21" ht="16.5" x14ac:dyDescent="0.3">
      <c r="C60" s="2"/>
      <c r="D60" s="2"/>
      <c r="E60" s="2"/>
      <c r="F60" s="2"/>
      <c r="I60" s="11"/>
      <c r="J60" s="31" t="s">
        <v>245</v>
      </c>
      <c r="K60" s="31" t="s">
        <v>213</v>
      </c>
      <c r="L60" s="154">
        <f>0.01*(L21-$K21)*E$9</f>
        <v>1.7573985139405945E-2</v>
      </c>
      <c r="M60" s="154">
        <f>0.01*(M21-$K21)*F$9</f>
        <v>2.8168801950897493E-2</v>
      </c>
      <c r="N60" s="12"/>
      <c r="P60" s="11"/>
      <c r="Q60" s="31" t="s">
        <v>246</v>
      </c>
      <c r="R60" s="31" t="s">
        <v>216</v>
      </c>
      <c r="S60" s="135">
        <f t="shared" si="6"/>
        <v>284511.45032486442</v>
      </c>
      <c r="T60" s="135">
        <f t="shared" si="6"/>
        <v>355002.67343394726</v>
      </c>
      <c r="U60" s="12"/>
    </row>
    <row r="61" spans="3:21" x14ac:dyDescent="0.3">
      <c r="C61" s="2"/>
      <c r="D61" s="2"/>
      <c r="E61" s="2"/>
      <c r="F61" s="2"/>
      <c r="I61" s="11"/>
      <c r="J61" s="31" t="s">
        <v>247</v>
      </c>
      <c r="K61" s="31" t="s">
        <v>234</v>
      </c>
      <c r="L61" s="154">
        <f>0.01*(L22-$K22)*E$9</f>
        <v>-2</v>
      </c>
      <c r="M61" s="154">
        <f>0.01*(M22-$K22)*F$9</f>
        <v>-12</v>
      </c>
      <c r="N61" s="12"/>
      <c r="P61" s="11"/>
      <c r="Q61" s="31" t="s">
        <v>248</v>
      </c>
      <c r="R61" s="31" t="s">
        <v>236</v>
      </c>
      <c r="S61" s="134">
        <f t="shared" si="6"/>
        <v>-2500</v>
      </c>
      <c r="T61" s="134">
        <f t="shared" si="6"/>
        <v>-833.33333333333337</v>
      </c>
      <c r="U61" s="12"/>
    </row>
    <row r="62" spans="3:21" x14ac:dyDescent="0.3">
      <c r="C62" s="2"/>
      <c r="D62" s="2"/>
      <c r="E62" s="2"/>
      <c r="F62" s="2"/>
      <c r="I62" s="11"/>
      <c r="J62" s="31" t="s">
        <v>249</v>
      </c>
      <c r="K62" s="31" t="s">
        <v>224</v>
      </c>
      <c r="L62" s="154">
        <f>(L23-$K23)</f>
        <v>-96.723066869917858</v>
      </c>
      <c r="M62" s="154">
        <f>(M23-$K23)</f>
        <v>-177.02656466650683</v>
      </c>
      <c r="N62" s="12"/>
      <c r="P62" s="11"/>
      <c r="Q62" s="31" t="s">
        <v>250</v>
      </c>
      <c r="R62" s="31" t="s">
        <v>226</v>
      </c>
      <c r="S62" s="134">
        <f t="shared" si="6"/>
        <v>-51.693977060554367</v>
      </c>
      <c r="T62" s="134">
        <f t="shared" si="6"/>
        <v>-56.488697155924562</v>
      </c>
      <c r="U62" s="12"/>
    </row>
    <row r="63" spans="3:21" x14ac:dyDescent="0.3">
      <c r="C63" s="2"/>
      <c r="D63" s="2"/>
      <c r="E63" s="2"/>
      <c r="F63" s="2"/>
      <c r="I63" s="11"/>
      <c r="J63" s="31" t="s">
        <v>251</v>
      </c>
      <c r="K63" s="31" t="s">
        <v>224</v>
      </c>
      <c r="L63" s="154">
        <f>(L24-$K24)</f>
        <v>-20.615865720616029</v>
      </c>
      <c r="M63" s="154">
        <f>(M24-$K24)</f>
        <v>-37.103644446712238</v>
      </c>
      <c r="N63" s="12"/>
      <c r="P63" s="11"/>
      <c r="Q63" s="31" t="s">
        <v>252</v>
      </c>
      <c r="R63" s="31" t="s">
        <v>226</v>
      </c>
      <c r="S63" s="134">
        <f t="shared" si="6"/>
        <v>-242.5316534245739</v>
      </c>
      <c r="T63" s="134">
        <f t="shared" si="6"/>
        <v>-269.51530366139281</v>
      </c>
      <c r="U63" s="12"/>
    </row>
    <row r="64" spans="3:21" x14ac:dyDescent="0.3">
      <c r="C64" s="2"/>
      <c r="D64" s="2"/>
      <c r="E64" s="2"/>
      <c r="F64" s="2"/>
      <c r="I64" s="11"/>
      <c r="J64" s="31" t="s">
        <v>253</v>
      </c>
      <c r="K64" s="31" t="s">
        <v>234</v>
      </c>
      <c r="L64" s="154">
        <f>L25-$K25</f>
        <v>4</v>
      </c>
      <c r="M64" s="154">
        <f>M25-$K25</f>
        <v>10</v>
      </c>
      <c r="N64" s="12"/>
      <c r="P64" s="11"/>
      <c r="Q64" s="31" t="s">
        <v>254</v>
      </c>
      <c r="R64" s="31" t="s">
        <v>236</v>
      </c>
      <c r="S64" s="135">
        <f>IFERROR(S$8/L64,"-")</f>
        <v>1250</v>
      </c>
      <c r="T64" s="135">
        <f>IFERROR(T$8/M64,"-")</f>
        <v>1000</v>
      </c>
      <c r="U64" s="12"/>
    </row>
    <row r="65" spans="3:21" x14ac:dyDescent="0.3">
      <c r="C65" s="2"/>
      <c r="D65" s="2"/>
      <c r="E65" s="2"/>
      <c r="F65" s="2"/>
      <c r="I65" s="11"/>
      <c r="J65" s="31" t="s">
        <v>255</v>
      </c>
      <c r="K65" s="31" t="s">
        <v>224</v>
      </c>
      <c r="L65" s="154">
        <f>(L26-$K26)</f>
        <v>-0.65261957858452657</v>
      </c>
      <c r="M65" s="154">
        <f>(M26-$K26)</f>
        <v>-1.4847088237835333</v>
      </c>
      <c r="N65" s="12"/>
      <c r="P65" s="11"/>
      <c r="Q65" s="31" t="s">
        <v>256</v>
      </c>
      <c r="R65" s="31" t="s">
        <v>226</v>
      </c>
      <c r="S65" s="134">
        <f t="shared" si="6"/>
        <v>-7661.4311983170228</v>
      </c>
      <c r="T65" s="134">
        <f t="shared" si="6"/>
        <v>-6735.3273852826342</v>
      </c>
      <c r="U65" s="12"/>
    </row>
    <row r="66" spans="3:21" x14ac:dyDescent="0.3">
      <c r="C66" s="2"/>
      <c r="D66" s="2"/>
      <c r="E66" s="2"/>
      <c r="F66" s="2"/>
      <c r="I66" s="11"/>
      <c r="J66" s="31" t="s">
        <v>257</v>
      </c>
      <c r="K66" s="31" t="s">
        <v>224</v>
      </c>
      <c r="L66" s="154">
        <f>(L27-$K27)</f>
        <v>0</v>
      </c>
      <c r="M66" s="154">
        <f>(M27-$K27)</f>
        <v>0</v>
      </c>
      <c r="N66" s="12"/>
      <c r="P66" s="11"/>
      <c r="Q66" s="31" t="s">
        <v>258</v>
      </c>
      <c r="R66" s="31" t="s">
        <v>226</v>
      </c>
      <c r="S66" s="134" t="str">
        <f>IFERROR(S$8/L66,"-")</f>
        <v>-</v>
      </c>
      <c r="T66" s="134" t="str">
        <f>IFERROR(T$8/M66,"-")</f>
        <v>-</v>
      </c>
      <c r="U66" s="12"/>
    </row>
    <row r="67" spans="3:21" x14ac:dyDescent="0.3">
      <c r="C67" s="2"/>
      <c r="D67" s="2"/>
      <c r="E67" s="2"/>
      <c r="F67" s="2"/>
      <c r="I67" s="11"/>
      <c r="J67" s="31"/>
      <c r="K67" s="31"/>
      <c r="L67" s="31"/>
      <c r="M67" s="31"/>
      <c r="N67" s="12"/>
      <c r="P67" s="11"/>
      <c r="Q67" s="31"/>
      <c r="R67" s="31"/>
      <c r="S67" s="31"/>
      <c r="T67" s="31"/>
      <c r="U67" s="12"/>
    </row>
    <row r="68" spans="3:21" x14ac:dyDescent="0.3">
      <c r="C68" s="2"/>
      <c r="D68" s="2"/>
      <c r="E68" s="2"/>
      <c r="F68" s="2"/>
      <c r="I68" s="11"/>
      <c r="J68" s="93" t="s">
        <v>271</v>
      </c>
      <c r="K68" s="18" t="s">
        <v>211</v>
      </c>
      <c r="L68" s="18" t="s">
        <v>28</v>
      </c>
      <c r="M68" s="18" t="s">
        <v>29</v>
      </c>
      <c r="N68" s="12"/>
      <c r="P68" s="11"/>
      <c r="Q68" s="93" t="s">
        <v>272</v>
      </c>
      <c r="R68" s="18" t="s">
        <v>211</v>
      </c>
      <c r="S68" s="18" t="s">
        <v>28</v>
      </c>
      <c r="T68" s="18" t="s">
        <v>29</v>
      </c>
      <c r="U68" s="12"/>
    </row>
    <row r="69" spans="3:21" x14ac:dyDescent="0.3">
      <c r="C69" s="2"/>
      <c r="D69" s="2"/>
      <c r="E69" s="2"/>
      <c r="F69" s="2"/>
      <c r="I69" s="11"/>
      <c r="J69" s="31" t="s">
        <v>273</v>
      </c>
      <c r="K69" s="31" t="s">
        <v>274</v>
      </c>
      <c r="L69" s="160">
        <f t="shared" ref="L69:M77" si="9">L32-$K32</f>
        <v>-4.3946755131357707E-3</v>
      </c>
      <c r="M69" s="160">
        <f t="shared" si="9"/>
        <v>-2.4155973353361171E-2</v>
      </c>
      <c r="N69" s="12"/>
      <c r="P69" s="11"/>
      <c r="Q69" s="31" t="s">
        <v>275</v>
      </c>
      <c r="R69" s="31" t="s">
        <v>276</v>
      </c>
      <c r="S69" s="135">
        <f t="shared" ref="S69:T78" si="10">IFERROR(S$8/L69,"-")</f>
        <v>-1137740.4281737986</v>
      </c>
      <c r="T69" s="135">
        <f t="shared" si="10"/>
        <v>-413976.28047178464</v>
      </c>
      <c r="U69" s="12"/>
    </row>
    <row r="70" spans="3:21" x14ac:dyDescent="0.3">
      <c r="C70" s="2"/>
      <c r="D70" s="2"/>
      <c r="E70" s="2"/>
      <c r="F70" s="2"/>
      <c r="I70" s="11"/>
      <c r="J70" s="31" t="s">
        <v>277</v>
      </c>
      <c r="K70" s="31" t="s">
        <v>274</v>
      </c>
      <c r="L70" s="160">
        <f t="shared" si="9"/>
        <v>3.3336058810270353E-2</v>
      </c>
      <c r="M70" s="160">
        <f t="shared" si="9"/>
        <v>6.9464750867764935E-2</v>
      </c>
      <c r="N70" s="12"/>
      <c r="P70" s="11"/>
      <c r="Q70" s="31" t="s">
        <v>278</v>
      </c>
      <c r="R70" s="31" t="s">
        <v>276</v>
      </c>
      <c r="S70" s="135">
        <f t="shared" si="10"/>
        <v>149987.73635651174</v>
      </c>
      <c r="T70" s="135">
        <f t="shared" si="10"/>
        <v>143957.90490973304</v>
      </c>
      <c r="U70" s="12"/>
    </row>
    <row r="71" spans="3:21" x14ac:dyDescent="0.3">
      <c r="C71" s="2"/>
      <c r="D71" s="2"/>
      <c r="E71" s="2"/>
      <c r="F71" s="2"/>
      <c r="I71" s="11"/>
      <c r="J71" s="31" t="s">
        <v>279</v>
      </c>
      <c r="K71" s="31" t="s">
        <v>274</v>
      </c>
      <c r="L71" s="160">
        <f t="shared" si="9"/>
        <v>1.5778289239483045E-2</v>
      </c>
      <c r="M71" s="160">
        <f t="shared" si="9"/>
        <v>2.3820983475570712E-2</v>
      </c>
      <c r="N71" s="12"/>
      <c r="P71" s="11"/>
      <c r="Q71" s="31" t="s">
        <v>280</v>
      </c>
      <c r="R71" s="31" t="s">
        <v>276</v>
      </c>
      <c r="S71" s="135">
        <f t="shared" si="10"/>
        <v>316891.13592164178</v>
      </c>
      <c r="T71" s="135">
        <f t="shared" si="10"/>
        <v>419797.94873941143</v>
      </c>
      <c r="U71" s="12"/>
    </row>
    <row r="72" spans="3:21" x14ac:dyDescent="0.3">
      <c r="C72" s="2"/>
      <c r="D72" s="2"/>
      <c r="E72" s="2"/>
      <c r="F72" s="2"/>
      <c r="I72" s="11"/>
      <c r="J72" s="31" t="s">
        <v>281</v>
      </c>
      <c r="K72" s="31" t="s">
        <v>274</v>
      </c>
      <c r="L72" s="160">
        <f t="shared" si="9"/>
        <v>-2.041014372160177E-2</v>
      </c>
      <c r="M72" s="160">
        <f t="shared" si="9"/>
        <v>-0.11251349499239671</v>
      </c>
      <c r="N72" s="12"/>
      <c r="P72" s="11"/>
      <c r="Q72" s="31" t="s">
        <v>282</v>
      </c>
      <c r="R72" s="31" t="s">
        <v>276</v>
      </c>
      <c r="S72" s="135">
        <f t="shared" si="10"/>
        <v>-244976.22692916563</v>
      </c>
      <c r="T72" s="135">
        <f>IFERROR(T$8/M72,"-")</f>
        <v>-88878.227457744215</v>
      </c>
      <c r="U72" s="12"/>
    </row>
    <row r="73" spans="3:21" x14ac:dyDescent="0.3">
      <c r="C73" s="2"/>
      <c r="D73" s="2"/>
      <c r="E73" s="2"/>
      <c r="F73" s="2"/>
      <c r="I73" s="11"/>
      <c r="J73" s="31" t="s">
        <v>283</v>
      </c>
      <c r="K73" s="31" t="s">
        <v>284</v>
      </c>
      <c r="L73" s="161">
        <f t="shared" si="9"/>
        <v>-3.5827999550727574E-2</v>
      </c>
      <c r="M73" s="161">
        <f t="shared" si="9"/>
        <v>-7.0164661069369361E-2</v>
      </c>
      <c r="N73" s="12"/>
      <c r="P73" s="11"/>
      <c r="Q73" s="31" t="s">
        <v>285</v>
      </c>
      <c r="R73" s="31" t="s">
        <v>286</v>
      </c>
      <c r="S73" s="134">
        <f t="shared" si="10"/>
        <v>-139555.65654511857</v>
      </c>
      <c r="T73" s="134">
        <f>IFERROR(T$8/M73,"-")</f>
        <v>-142521.888477639</v>
      </c>
      <c r="U73" s="12"/>
    </row>
    <row r="74" spans="3:21" x14ac:dyDescent="0.3">
      <c r="C74" s="2"/>
      <c r="D74" s="2"/>
      <c r="E74" s="2"/>
      <c r="F74" s="2"/>
      <c r="I74" s="11"/>
      <c r="J74" s="31" t="s">
        <v>287</v>
      </c>
      <c r="K74" s="31" t="s">
        <v>284</v>
      </c>
      <c r="L74" s="161">
        <f t="shared" si="9"/>
        <v>-5.735462089177451E-2</v>
      </c>
      <c r="M74" s="161">
        <f t="shared" si="9"/>
        <v>-0.12446376754473604</v>
      </c>
      <c r="N74" s="12"/>
      <c r="P74" s="11"/>
      <c r="Q74" s="31" t="s">
        <v>288</v>
      </c>
      <c r="R74" s="31" t="s">
        <v>286</v>
      </c>
      <c r="S74" s="134">
        <f t="shared" si="10"/>
        <v>-87176.933998653156</v>
      </c>
      <c r="T74" s="134">
        <f>IFERROR(T$8/M74,"-")</f>
        <v>-80344.667345906098</v>
      </c>
      <c r="U74" s="12"/>
    </row>
    <row r="75" spans="3:21" x14ac:dyDescent="0.3">
      <c r="C75" s="2"/>
      <c r="D75" s="2"/>
      <c r="E75" s="2"/>
      <c r="F75" s="2"/>
      <c r="I75" s="11"/>
      <c r="J75" s="31" t="s">
        <v>289</v>
      </c>
      <c r="K75" s="31" t="s">
        <v>274</v>
      </c>
      <c r="L75" s="160">
        <f t="shared" si="9"/>
        <v>-5.6911678030491242E-3</v>
      </c>
      <c r="M75" s="160">
        <f t="shared" si="9"/>
        <v>-1.2293038141706208E-2</v>
      </c>
      <c r="N75" s="12"/>
      <c r="P75" s="11"/>
      <c r="Q75" s="31" t="s">
        <v>290</v>
      </c>
      <c r="R75" s="31" t="s">
        <v>276</v>
      </c>
      <c r="S75" s="134">
        <f t="shared" si="10"/>
        <v>-878554.30959550675</v>
      </c>
      <c r="T75" s="134">
        <f>IFERROR(T$8/M75,"-")</f>
        <v>-813468.55713994009</v>
      </c>
      <c r="U75" s="12"/>
    </row>
    <row r="76" spans="3:21" x14ac:dyDescent="0.3">
      <c r="C76" s="2"/>
      <c r="D76" s="2"/>
      <c r="E76" s="2"/>
      <c r="F76" s="2"/>
      <c r="I76" s="11"/>
      <c r="J76" s="31" t="s">
        <v>291</v>
      </c>
      <c r="K76" s="31" t="s">
        <v>274</v>
      </c>
      <c r="L76" s="160">
        <f t="shared" si="9"/>
        <v>0</v>
      </c>
      <c r="M76" s="160">
        <f t="shared" si="9"/>
        <v>0</v>
      </c>
      <c r="N76" s="12"/>
      <c r="P76" s="11"/>
      <c r="Q76" s="31" t="s">
        <v>292</v>
      </c>
      <c r="R76" s="31" t="s">
        <v>276</v>
      </c>
      <c r="S76" s="134" t="str">
        <f t="shared" si="10"/>
        <v>-</v>
      </c>
      <c r="T76" s="134" t="str">
        <f t="shared" si="10"/>
        <v>-</v>
      </c>
      <c r="U76" s="12"/>
    </row>
    <row r="77" spans="3:21" x14ac:dyDescent="0.3">
      <c r="C77" s="2"/>
      <c r="D77" s="2"/>
      <c r="E77" s="2"/>
      <c r="F77" s="2"/>
      <c r="I77" s="11"/>
      <c r="J77" s="31" t="s">
        <v>293</v>
      </c>
      <c r="K77" s="31" t="s">
        <v>274</v>
      </c>
      <c r="L77" s="160">
        <f t="shared" si="9"/>
        <v>-5.6951090843067576</v>
      </c>
      <c r="M77" s="160">
        <f t="shared" si="9"/>
        <v>-11.60461004003276</v>
      </c>
      <c r="N77" s="12"/>
      <c r="P77" s="11"/>
      <c r="Q77" s="31" t="s">
        <v>294</v>
      </c>
      <c r="R77" s="31" t="s">
        <v>276</v>
      </c>
      <c r="S77" s="134">
        <f t="shared" si="10"/>
        <v>-877.94630901413711</v>
      </c>
      <c r="T77" s="134">
        <f t="shared" si="10"/>
        <v>-861.72650054613723</v>
      </c>
      <c r="U77" s="12"/>
    </row>
    <row r="78" spans="3:21" x14ac:dyDescent="0.3">
      <c r="C78" s="2"/>
      <c r="D78" s="2"/>
      <c r="E78" s="2"/>
      <c r="F78" s="2"/>
      <c r="I78" s="11"/>
      <c r="J78" s="31" t="s">
        <v>295</v>
      </c>
      <c r="K78" s="31" t="s">
        <v>284</v>
      </c>
      <c r="L78" s="161">
        <f>L41-$K41</f>
        <v>-9.1859906351792087E-2</v>
      </c>
      <c r="M78" s="161">
        <f>M41-$K41</f>
        <v>-0.19365825902734457</v>
      </c>
      <c r="N78" s="12"/>
      <c r="P78" s="11"/>
      <c r="Q78" s="31" t="s">
        <v>296</v>
      </c>
      <c r="R78" s="31" t="s">
        <v>286</v>
      </c>
      <c r="S78" s="134">
        <f t="shared" si="10"/>
        <v>-54430.710835385646</v>
      </c>
      <c r="T78" s="134">
        <f t="shared" si="10"/>
        <v>-51637.353605394121</v>
      </c>
      <c r="U78" s="12"/>
    </row>
    <row r="79" spans="3:21" ht="14.5" thickBot="1" x14ac:dyDescent="0.35">
      <c r="C79" s="2"/>
      <c r="D79" s="2"/>
      <c r="E79" s="2"/>
      <c r="F79" s="2"/>
      <c r="I79" s="32"/>
      <c r="J79" s="33"/>
      <c r="K79" s="33"/>
      <c r="L79" s="33"/>
      <c r="M79" s="33"/>
      <c r="N79" s="34"/>
      <c r="P79" s="32"/>
      <c r="Q79" s="33"/>
      <c r="R79" s="33"/>
      <c r="S79" s="33"/>
      <c r="T79" s="33"/>
      <c r="U79" s="34"/>
    </row>
    <row r="80" spans="3:21" x14ac:dyDescent="0.3">
      <c r="C80" s="2"/>
      <c r="D80" s="2"/>
      <c r="E80" s="2"/>
      <c r="F80" s="2"/>
    </row>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sheetData>
  <sheetProtection sheet="1" objects="1" scenarios="1"/>
  <mergeCells count="5">
    <mergeCell ref="C3:F3"/>
    <mergeCell ref="J3:M3"/>
    <mergeCell ref="Q3:T3"/>
    <mergeCell ref="J43:M43"/>
    <mergeCell ref="Q43:T43"/>
  </mergeCells>
  <conditionalFormatting sqref="E10">
    <cfRule type="containsText" dxfId="57" priority="67" operator="containsText" text="SI">
      <formula>NOT(ISERROR(SEARCH("SI",E10)))</formula>
    </cfRule>
    <cfRule type="containsText" dxfId="56" priority="68" operator="containsText" text="NO">
      <formula>NOT(ISERROR(SEARCH("NO",E10)))</formula>
    </cfRule>
  </conditionalFormatting>
  <conditionalFormatting sqref="F10">
    <cfRule type="containsText" dxfId="55" priority="65" operator="containsText" text="SI">
      <formula>NOT(ISERROR(SEARCH("SI",F10)))</formula>
    </cfRule>
    <cfRule type="containsText" dxfId="54" priority="66" operator="containsText" text="NO">
      <formula>NOT(ISERROR(SEARCH("NO",F10)))</formula>
    </cfRule>
  </conditionalFormatting>
  <conditionalFormatting sqref="L46:M52">
    <cfRule type="cellIs" dxfId="53" priority="63" operator="greaterThan">
      <formula>0</formula>
    </cfRule>
    <cfRule type="cellIs" dxfId="52" priority="64" operator="lessThan">
      <formula>0</formula>
    </cfRule>
  </conditionalFormatting>
  <conditionalFormatting sqref="T2">
    <cfRule type="containsText" dxfId="51" priority="57" operator="containsText" text="SI">
      <formula>NOT(ISERROR(SEARCH("SI",T2)))</formula>
    </cfRule>
    <cfRule type="containsText" dxfId="50" priority="58" operator="containsText" text="NO">
      <formula>NOT(ISERROR(SEARCH("NO",T2)))</formula>
    </cfRule>
  </conditionalFormatting>
  <conditionalFormatting sqref="L55:M61">
    <cfRule type="cellIs" dxfId="49" priority="49" operator="greaterThan">
      <formula>0</formula>
    </cfRule>
    <cfRule type="cellIs" dxfId="48" priority="50" operator="lessThan">
      <formula>0</formula>
    </cfRule>
  </conditionalFormatting>
  <conditionalFormatting sqref="L64:M64">
    <cfRule type="cellIs" dxfId="47" priority="47" operator="greaterThan">
      <formula>0</formula>
    </cfRule>
    <cfRule type="cellIs" dxfId="46" priority="48" operator="lessThan">
      <formula>0</formula>
    </cfRule>
  </conditionalFormatting>
  <conditionalFormatting sqref="L62:M62">
    <cfRule type="cellIs" dxfId="45" priority="45" operator="greaterThan">
      <formula>0</formula>
    </cfRule>
    <cfRule type="cellIs" dxfId="44" priority="46" operator="lessThan">
      <formula>0</formula>
    </cfRule>
  </conditionalFormatting>
  <conditionalFormatting sqref="L63:M63">
    <cfRule type="cellIs" dxfId="43" priority="43" operator="greaterThan">
      <formula>0</formula>
    </cfRule>
    <cfRule type="cellIs" dxfId="42" priority="44" operator="lessThan">
      <formula>0</formula>
    </cfRule>
  </conditionalFormatting>
  <conditionalFormatting sqref="L65:M65">
    <cfRule type="cellIs" dxfId="41" priority="41" operator="greaterThan">
      <formula>0</formula>
    </cfRule>
    <cfRule type="cellIs" dxfId="40" priority="42" operator="lessThan">
      <formula>0</formula>
    </cfRule>
  </conditionalFormatting>
  <conditionalFormatting sqref="L66:M66">
    <cfRule type="cellIs" dxfId="39" priority="39" operator="greaterThan">
      <formula>0</formula>
    </cfRule>
    <cfRule type="cellIs" dxfId="38" priority="40" operator="lessThan">
      <formula>0</formula>
    </cfRule>
  </conditionalFormatting>
  <conditionalFormatting sqref="S66:T66">
    <cfRule type="cellIs" dxfId="37" priority="37" operator="lessThan">
      <formula>0</formula>
    </cfRule>
    <cfRule type="cellIs" dxfId="36" priority="38" operator="greaterThan">
      <formula>0</formula>
    </cfRule>
  </conditionalFormatting>
  <conditionalFormatting sqref="S55:T58">
    <cfRule type="cellIs" dxfId="35" priority="35" operator="lessThan">
      <formula>0</formula>
    </cfRule>
    <cfRule type="cellIs" dxfId="34" priority="36" operator="greaterThan">
      <formula>0</formula>
    </cfRule>
  </conditionalFormatting>
  <conditionalFormatting sqref="S61:T63 S65:T65">
    <cfRule type="cellIs" dxfId="33" priority="33" operator="lessThan">
      <formula>0</formula>
    </cfRule>
    <cfRule type="cellIs" dxfId="32" priority="34" operator="greaterThan">
      <formula>0</formula>
    </cfRule>
  </conditionalFormatting>
  <conditionalFormatting sqref="S59:T60">
    <cfRule type="cellIs" dxfId="31" priority="31" operator="greaterThan">
      <formula>0</formula>
    </cfRule>
    <cfRule type="cellIs" dxfId="30" priority="32" operator="lessThan">
      <formula>0</formula>
    </cfRule>
  </conditionalFormatting>
  <conditionalFormatting sqref="S64:T64">
    <cfRule type="cellIs" dxfId="29" priority="29" operator="greaterThan">
      <formula>0</formula>
    </cfRule>
    <cfRule type="cellIs" dxfId="28" priority="30" operator="lessThan">
      <formula>0</formula>
    </cfRule>
  </conditionalFormatting>
  <conditionalFormatting sqref="S51:T52">
    <cfRule type="cellIs" dxfId="27" priority="27" operator="lessThan">
      <formula>0</formula>
    </cfRule>
    <cfRule type="cellIs" dxfId="26" priority="28" operator="greaterThan">
      <formula>0</formula>
    </cfRule>
  </conditionalFormatting>
  <conditionalFormatting sqref="S47:T47">
    <cfRule type="cellIs" dxfId="25" priority="25" operator="lessThan">
      <formula>0</formula>
    </cfRule>
    <cfRule type="cellIs" dxfId="24" priority="26" operator="greaterThan">
      <formula>0</formula>
    </cfRule>
  </conditionalFormatting>
  <conditionalFormatting sqref="S48:T50">
    <cfRule type="cellIs" dxfId="23" priority="23" operator="greaterThan">
      <formula>0</formula>
    </cfRule>
    <cfRule type="cellIs" dxfId="22" priority="24" operator="lessThan">
      <formula>0</formula>
    </cfRule>
  </conditionalFormatting>
  <conditionalFormatting sqref="L69:M78">
    <cfRule type="cellIs" dxfId="21" priority="21" operator="greaterThan">
      <formula>0</formula>
    </cfRule>
    <cfRule type="cellIs" dxfId="20" priority="22" operator="lessThan">
      <formula>0</formula>
    </cfRule>
  </conditionalFormatting>
  <conditionalFormatting sqref="S69:T69">
    <cfRule type="cellIs" dxfId="19" priority="19" operator="greaterThan">
      <formula>0</formula>
    </cfRule>
    <cfRule type="cellIs" dxfId="18" priority="20" operator="lessThan">
      <formula>0</formula>
    </cfRule>
  </conditionalFormatting>
  <conditionalFormatting sqref="S70:T70">
    <cfRule type="cellIs" dxfId="17" priority="17" operator="greaterThan">
      <formula>0</formula>
    </cfRule>
    <cfRule type="cellIs" dxfId="16" priority="18" operator="lessThan">
      <formula>0</formula>
    </cfRule>
  </conditionalFormatting>
  <conditionalFormatting sqref="S71:T71">
    <cfRule type="cellIs" dxfId="15" priority="15" operator="greaterThan">
      <formula>0</formula>
    </cfRule>
    <cfRule type="cellIs" dxfId="14" priority="16" operator="lessThan">
      <formula>0</formula>
    </cfRule>
  </conditionalFormatting>
  <conditionalFormatting sqref="S75:T75">
    <cfRule type="cellIs" dxfId="13" priority="13" operator="lessThan">
      <formula>0</formula>
    </cfRule>
    <cfRule type="cellIs" dxfId="12" priority="14" operator="greaterThan">
      <formula>0</formula>
    </cfRule>
  </conditionalFormatting>
  <conditionalFormatting sqref="S76:T76">
    <cfRule type="cellIs" dxfId="11" priority="11" operator="lessThan">
      <formula>0</formula>
    </cfRule>
    <cfRule type="cellIs" dxfId="10" priority="12" operator="greaterThan">
      <formula>0</formula>
    </cfRule>
  </conditionalFormatting>
  <conditionalFormatting sqref="S77:T77">
    <cfRule type="cellIs" dxfId="9" priority="9" operator="lessThan">
      <formula>0</formula>
    </cfRule>
    <cfRule type="cellIs" dxfId="8" priority="10" operator="greaterThan">
      <formula>0</formula>
    </cfRule>
  </conditionalFormatting>
  <conditionalFormatting sqref="S78:T78">
    <cfRule type="cellIs" dxfId="7" priority="7" operator="lessThan">
      <formula>0</formula>
    </cfRule>
    <cfRule type="cellIs" dxfId="6" priority="8" operator="greaterThan">
      <formula>0</formula>
    </cfRule>
  </conditionalFormatting>
  <conditionalFormatting sqref="S72:T72">
    <cfRule type="cellIs" dxfId="5" priority="5" operator="greaterThan">
      <formula>0</formula>
    </cfRule>
    <cfRule type="cellIs" dxfId="4" priority="6" operator="lessThan">
      <formula>0</formula>
    </cfRule>
  </conditionalFormatting>
  <conditionalFormatting sqref="S74:T74">
    <cfRule type="cellIs" dxfId="3" priority="3" operator="lessThan">
      <formula>0</formula>
    </cfRule>
    <cfRule type="cellIs" dxfId="2" priority="4" operator="greaterThan">
      <formula>0</formula>
    </cfRule>
  </conditionalFormatting>
  <conditionalFormatting sqref="S73:T73">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0405-E477-44E1-80A5-188E266FA182}">
  <sheetPr codeName="Sheet5"/>
  <dimension ref="A1:AN56"/>
  <sheetViews>
    <sheetView zoomScaleNormal="100" workbookViewId="0">
      <selection activeCell="C3" sqref="C3:F3"/>
    </sheetView>
  </sheetViews>
  <sheetFormatPr baseColWidth="10" defaultColWidth="8.81640625" defaultRowHeight="14" x14ac:dyDescent="0.3"/>
  <cols>
    <col min="1" max="1" width="8.81640625" style="2"/>
    <col min="2" max="2" width="2.453125" style="2" customWidth="1"/>
    <col min="3" max="3" width="36.36328125" style="3" bestFit="1" customWidth="1"/>
    <col min="4" max="4" width="9.1796875" style="3" customWidth="1"/>
    <col min="5" max="5" width="8.81640625" style="3"/>
    <col min="6" max="6" width="9.6328125" style="3" bestFit="1" customWidth="1"/>
    <col min="7" max="7" width="2.453125" style="3" customWidth="1"/>
    <col min="8" max="40" width="8.81640625" style="2"/>
    <col min="41" max="16384" width="8.81640625" style="3"/>
  </cols>
  <sheetData>
    <row r="1" spans="2:7" ht="14.5" thickBot="1" x14ac:dyDescent="0.35">
      <c r="D1" s="2"/>
      <c r="E1" s="2"/>
      <c r="F1" s="2"/>
      <c r="G1" s="2"/>
    </row>
    <row r="2" spans="2:7" ht="14.5" thickBot="1" x14ac:dyDescent="0.35">
      <c r="B2" s="35"/>
      <c r="C2" s="36"/>
      <c r="D2" s="36"/>
      <c r="E2" s="36"/>
      <c r="F2" s="36"/>
      <c r="G2" s="37"/>
    </row>
    <row r="3" spans="2:7" ht="25.5" thickBot="1" x14ac:dyDescent="0.55000000000000004">
      <c r="B3" s="38"/>
      <c r="C3" s="196" t="s">
        <v>64</v>
      </c>
      <c r="D3" s="197"/>
      <c r="E3" s="197"/>
      <c r="F3" s="198"/>
      <c r="G3" s="39"/>
    </row>
    <row r="4" spans="2:7" x14ac:dyDescent="0.3">
      <c r="B4" s="38"/>
      <c r="C4" s="15"/>
      <c r="D4" s="15"/>
      <c r="E4" s="15"/>
      <c r="F4" s="15"/>
      <c r="G4" s="39"/>
    </row>
    <row r="5" spans="2:7" x14ac:dyDescent="0.3">
      <c r="B5" s="38"/>
      <c r="C5" s="93" t="s">
        <v>75</v>
      </c>
      <c r="D5" s="17"/>
      <c r="E5" s="15"/>
      <c r="F5" s="15"/>
      <c r="G5" s="39"/>
    </row>
    <row r="6" spans="2:7" ht="15.75" customHeight="1" x14ac:dyDescent="0.3">
      <c r="B6" s="38"/>
      <c r="C6" s="47" t="s">
        <v>131</v>
      </c>
      <c r="D6" s="48">
        <f>101.3-0.01152*Entradas!D16+0.000000544*Entradas!D16^2</f>
        <v>68.420639999999992</v>
      </c>
      <c r="E6" s="15"/>
      <c r="F6" s="15"/>
      <c r="G6" s="39"/>
    </row>
    <row r="7" spans="2:7" x14ac:dyDescent="0.3">
      <c r="B7" s="38"/>
      <c r="C7" s="49" t="s">
        <v>0</v>
      </c>
      <c r="D7" s="48">
        <f>0.00000076*Entradas!D17^4+0.00607*Entradas!D17^2-14.639</f>
        <v>-13.5074990525</v>
      </c>
      <c r="E7" s="15"/>
      <c r="F7" s="15"/>
      <c r="G7" s="39"/>
    </row>
    <row r="8" spans="2:7" x14ac:dyDescent="0.3">
      <c r="B8" s="38"/>
      <c r="C8" s="49" t="s">
        <v>1</v>
      </c>
      <c r="D8" s="48">
        <f>-0.0000383*Entradas!D17^3+0.805*Entradas!D17</f>
        <v>-10.773267637500002</v>
      </c>
      <c r="E8" s="15"/>
      <c r="F8" s="15"/>
      <c r="G8" s="39"/>
    </row>
    <row r="9" spans="2:7" x14ac:dyDescent="0.3">
      <c r="B9" s="38"/>
      <c r="C9" s="49" t="s">
        <v>4</v>
      </c>
      <c r="D9" s="48">
        <f>-0.0042*Entradas!D17^2+29.913</f>
        <v>29.147549999999999</v>
      </c>
      <c r="E9" s="15"/>
      <c r="F9" s="15"/>
      <c r="G9" s="39"/>
    </row>
    <row r="10" spans="2:7" x14ac:dyDescent="0.3">
      <c r="B10" s="38"/>
      <c r="C10" s="15"/>
      <c r="D10" s="15"/>
      <c r="E10" s="15"/>
      <c r="F10" s="15"/>
      <c r="G10" s="39"/>
    </row>
    <row r="11" spans="2:7" x14ac:dyDescent="0.3">
      <c r="B11" s="38"/>
      <c r="C11" s="93" t="s">
        <v>74</v>
      </c>
      <c r="D11" s="17"/>
      <c r="E11" s="15"/>
      <c r="F11" s="15"/>
      <c r="G11" s="39"/>
    </row>
    <row r="12" spans="2:7" x14ac:dyDescent="0.3">
      <c r="B12" s="38"/>
      <c r="C12" s="49" t="s">
        <v>132</v>
      </c>
      <c r="D12" s="48">
        <f>Entradas!D29</f>
        <v>0.3</v>
      </c>
      <c r="E12" s="29"/>
      <c r="F12" s="15"/>
      <c r="G12" s="39"/>
    </row>
    <row r="13" spans="2:7" x14ac:dyDescent="0.3">
      <c r="B13" s="38"/>
      <c r="C13" s="49" t="s">
        <v>133</v>
      </c>
      <c r="D13" s="48">
        <f>Entradas!D21*Entradas!D22</f>
        <v>75</v>
      </c>
      <c r="E13" s="29"/>
      <c r="F13" s="15"/>
      <c r="G13" s="39"/>
    </row>
    <row r="14" spans="2:7" x14ac:dyDescent="0.3">
      <c r="B14" s="38"/>
      <c r="C14" s="49" t="s">
        <v>134</v>
      </c>
      <c r="D14" s="48">
        <f>Entradas!D21*Entradas!D23</f>
        <v>26.25</v>
      </c>
      <c r="E14" s="15"/>
      <c r="F14" s="15"/>
      <c r="G14" s="39"/>
    </row>
    <row r="15" spans="2:7" x14ac:dyDescent="0.3">
      <c r="B15" s="38"/>
      <c r="C15" s="49" t="s">
        <v>92</v>
      </c>
      <c r="D15" s="48">
        <f>D13-D14</f>
        <v>48.75</v>
      </c>
      <c r="E15" s="15"/>
      <c r="F15" s="15"/>
      <c r="G15" s="39"/>
    </row>
    <row r="16" spans="2:7" x14ac:dyDescent="0.3">
      <c r="B16" s="38"/>
      <c r="C16" s="15"/>
      <c r="D16" s="15"/>
      <c r="E16" s="15"/>
      <c r="F16" s="15"/>
      <c r="G16" s="39"/>
    </row>
    <row r="17" spans="2:7" x14ac:dyDescent="0.3">
      <c r="B17" s="38"/>
      <c r="C17" s="17" t="s">
        <v>37</v>
      </c>
      <c r="D17" s="17" t="s">
        <v>98</v>
      </c>
      <c r="E17" s="17" t="s">
        <v>99</v>
      </c>
      <c r="F17" s="17" t="s">
        <v>100</v>
      </c>
      <c r="G17" s="39"/>
    </row>
    <row r="18" spans="2:7" x14ac:dyDescent="0.3">
      <c r="B18" s="38"/>
      <c r="C18" s="117" t="s">
        <v>135</v>
      </c>
      <c r="D18" s="48">
        <f>IF(Escenarios!D14&lt;3,Escenarios!D14/3,1)</f>
        <v>0.33333333333333331</v>
      </c>
      <c r="E18" s="48">
        <f>IF(Escenarios!E14&lt;3,Escenarios!E14/3,1)</f>
        <v>0.41666666666666669</v>
      </c>
      <c r="F18" s="48">
        <f>IF(Escenarios!F14&lt;3,Escenarios!F14/3,1)</f>
        <v>0.5</v>
      </c>
      <c r="G18" s="39"/>
    </row>
    <row r="19" spans="2:7" x14ac:dyDescent="0.3">
      <c r="B19" s="38"/>
      <c r="C19" s="49" t="s">
        <v>138</v>
      </c>
      <c r="D19" s="48">
        <f>IF(Escenarios!D14&lt;3,0.0998*Escenarios!D14^2-0.6055*Escenarios!D14+0.933,0)</f>
        <v>0.42730000000000001</v>
      </c>
      <c r="E19" s="48">
        <f>IF(Escenarios!E14&lt;3,0.0998*Escenarios!E14^2-0.6055*Escenarios!E14+0.933,0)</f>
        <v>0.33206249999999993</v>
      </c>
      <c r="F19" s="48">
        <f>IF(Escenarios!F14&lt;3,0.0998*Escenarios!F14^2-0.6055*Escenarios!F14+0.933,0)</f>
        <v>0.24930000000000008</v>
      </c>
      <c r="G19" s="39"/>
    </row>
    <row r="20" spans="2:7" x14ac:dyDescent="0.3">
      <c r="B20" s="38"/>
      <c r="C20" s="49" t="s">
        <v>136</v>
      </c>
      <c r="D20" s="48">
        <f>25400/Escenarios!D13-254</f>
        <v>63.5</v>
      </c>
      <c r="E20" s="48">
        <f>25400/Escenarios!E13-254</f>
        <v>73.741935483870975</v>
      </c>
      <c r="F20" s="48">
        <f>25400/Escenarios!F13-254</f>
        <v>91.578231292516989</v>
      </c>
      <c r="G20" s="39"/>
    </row>
    <row r="21" spans="2:7" x14ac:dyDescent="0.3">
      <c r="B21" s="38"/>
      <c r="C21" s="49" t="s">
        <v>137</v>
      </c>
      <c r="D21" s="48">
        <f>Escenarios!D16</f>
        <v>0.13</v>
      </c>
      <c r="E21" s="48">
        <f>Escenarios!E16</f>
        <v>0.155</v>
      </c>
      <c r="F21" s="48">
        <f>Escenarios!F16</f>
        <v>0.155</v>
      </c>
      <c r="G21" s="39"/>
    </row>
    <row r="22" spans="2:7" x14ac:dyDescent="0.3">
      <c r="B22" s="38"/>
      <c r="C22" s="15"/>
      <c r="D22" s="15"/>
      <c r="E22" s="15"/>
      <c r="F22" s="15"/>
      <c r="G22" s="39"/>
    </row>
    <row r="23" spans="2:7" x14ac:dyDescent="0.3">
      <c r="B23" s="38"/>
      <c r="C23" s="17" t="s">
        <v>84</v>
      </c>
      <c r="D23" s="17"/>
      <c r="E23" s="15"/>
      <c r="F23" s="15"/>
      <c r="G23" s="39"/>
    </row>
    <row r="24" spans="2:7" ht="16" x14ac:dyDescent="0.4">
      <c r="B24" s="38"/>
      <c r="C24" s="49" t="s">
        <v>139</v>
      </c>
      <c r="D24" s="48">
        <f>LN(2)/Entradas!D25</f>
        <v>1.7328679513998631E-2</v>
      </c>
      <c r="E24" s="15"/>
      <c r="F24" s="15"/>
      <c r="G24" s="39"/>
    </row>
    <row r="25" spans="2:7" ht="16" x14ac:dyDescent="0.4">
      <c r="B25" s="38"/>
      <c r="C25" s="49" t="s">
        <v>140</v>
      </c>
      <c r="D25" s="48">
        <f>LN(2)/Entradas!D26</f>
        <v>6.9314718055994533E-3</v>
      </c>
      <c r="E25" s="15"/>
      <c r="F25" s="15"/>
      <c r="G25" s="39"/>
    </row>
    <row r="26" spans="2:7" x14ac:dyDescent="0.3">
      <c r="B26" s="38"/>
      <c r="C26" s="15"/>
      <c r="D26" s="15"/>
      <c r="E26" s="15"/>
      <c r="F26" s="15"/>
      <c r="G26" s="39"/>
    </row>
    <row r="27" spans="2:7" x14ac:dyDescent="0.3">
      <c r="B27" s="38"/>
      <c r="C27" s="17" t="s">
        <v>36</v>
      </c>
      <c r="D27" s="17" t="s">
        <v>98</v>
      </c>
      <c r="E27" s="17" t="s">
        <v>99</v>
      </c>
      <c r="F27" s="17" t="s">
        <v>100</v>
      </c>
      <c r="G27" s="39"/>
    </row>
    <row r="28" spans="2:7" x14ac:dyDescent="0.3">
      <c r="B28" s="38"/>
      <c r="C28" s="49" t="s">
        <v>141</v>
      </c>
      <c r="D28" s="48">
        <f>Entradas!D24*Entradas!D30*0.1317</f>
        <v>0.1339389</v>
      </c>
      <c r="E28" s="50"/>
      <c r="F28" s="50"/>
      <c r="G28" s="39"/>
    </row>
    <row r="29" spans="2:7" x14ac:dyDescent="0.3">
      <c r="B29" s="38"/>
      <c r="C29" s="49" t="s">
        <v>142</v>
      </c>
      <c r="D29" s="48">
        <f>ATAN(Entradas!D18)</f>
        <v>9.9668652491162038E-2</v>
      </c>
      <c r="E29" s="50"/>
      <c r="F29" s="50"/>
      <c r="G29" s="39"/>
    </row>
    <row r="30" spans="2:7" x14ac:dyDescent="0.3">
      <c r="B30" s="38"/>
      <c r="C30" s="117" t="s">
        <v>143</v>
      </c>
      <c r="D30" s="48">
        <f>65.41*(SIN(D29))^2+4.56*SIN(D29)+0.065</f>
        <v>1.1663607211119928</v>
      </c>
      <c r="E30" s="50"/>
      <c r="F30" s="50"/>
      <c r="G30" s="39"/>
    </row>
    <row r="31" spans="2:7" x14ac:dyDescent="0.3">
      <c r="B31" s="38"/>
      <c r="C31" s="117" t="s">
        <v>144</v>
      </c>
      <c r="D31" s="48">
        <f>$D$28*$D$30*Escenarios!D15</f>
        <v>1.5622107198894711E-2</v>
      </c>
      <c r="E31" s="48">
        <f>$D$28*$D$30*Escenarios!E15</f>
        <v>1.1716580399171032E-2</v>
      </c>
      <c r="F31" s="48">
        <f>$D$28*$D$30*Escenarios!F15</f>
        <v>8.435937887403145E-3</v>
      </c>
      <c r="G31" s="39"/>
    </row>
    <row r="32" spans="2:7" s="2" customFormat="1" ht="14.5" thickBot="1" x14ac:dyDescent="0.35">
      <c r="B32" s="40"/>
      <c r="C32" s="41"/>
      <c r="D32" s="41"/>
      <c r="E32" s="41"/>
      <c r="F32" s="41"/>
      <c r="G32" s="42"/>
    </row>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sheetData>
  <sheetProtection sheet="1" objects="1" scenarios="1"/>
  <mergeCells count="1">
    <mergeCell ref="C3:F3"/>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7F9CE-8F2A-4099-A4EA-C32732BE1028}">
  <sheetPr codeName="Sheet6"/>
  <dimension ref="A1:AZ865"/>
  <sheetViews>
    <sheetView zoomScaleNormal="100" workbookViewId="0">
      <selection activeCell="C3" sqref="C3:L3"/>
    </sheetView>
  </sheetViews>
  <sheetFormatPr baseColWidth="10" defaultColWidth="8.81640625" defaultRowHeight="14" x14ac:dyDescent="0.3"/>
  <cols>
    <col min="1" max="1" width="8.81640625" style="2"/>
    <col min="2" max="2" width="2.453125" style="2" customWidth="1"/>
    <col min="3" max="3" width="8.81640625" style="3"/>
    <col min="4" max="4" width="13.453125" style="3" customWidth="1"/>
    <col min="5" max="5" width="12.81640625" style="99" bestFit="1" customWidth="1"/>
    <col min="6" max="6" width="13.453125" style="99" bestFit="1" customWidth="1"/>
    <col min="7" max="7" width="16" style="99" bestFit="1" customWidth="1"/>
    <col min="8" max="8" width="13.453125" style="99" bestFit="1" customWidth="1"/>
    <col min="9" max="9" width="14.1796875" style="99" customWidth="1"/>
    <col min="10" max="10" width="12.81640625" style="99" bestFit="1" customWidth="1"/>
    <col min="11" max="12" width="13.36328125" style="99" bestFit="1" customWidth="1"/>
    <col min="13" max="13" width="2.453125" style="2" customWidth="1"/>
    <col min="14" max="52" width="8.81640625" style="2"/>
    <col min="53" max="16384" width="8.81640625" style="3"/>
  </cols>
  <sheetData>
    <row r="1" spans="2:13" s="2" customFormat="1" ht="14.5" thickBot="1" x14ac:dyDescent="0.35">
      <c r="E1" s="94"/>
      <c r="F1" s="94"/>
      <c r="G1" s="94"/>
      <c r="H1" s="94"/>
      <c r="I1" s="94"/>
      <c r="J1" s="94"/>
      <c r="K1" s="94"/>
      <c r="L1" s="94"/>
    </row>
    <row r="2" spans="2:13" s="2" customFormat="1" ht="14.5" thickBot="1" x14ac:dyDescent="0.35">
      <c r="B2" s="4"/>
      <c r="C2" s="5"/>
      <c r="D2" s="5"/>
      <c r="E2" s="127"/>
      <c r="F2" s="127"/>
      <c r="G2" s="127"/>
      <c r="H2" s="127"/>
      <c r="I2" s="127"/>
      <c r="J2" s="127"/>
      <c r="K2" s="127"/>
      <c r="L2" s="127"/>
      <c r="M2" s="7"/>
    </row>
    <row r="3" spans="2:13" s="2" customFormat="1" ht="25.5" thickBot="1" x14ac:dyDescent="0.55000000000000004">
      <c r="B3" s="11"/>
      <c r="C3" s="183" t="s">
        <v>72</v>
      </c>
      <c r="D3" s="184"/>
      <c r="E3" s="184"/>
      <c r="F3" s="184"/>
      <c r="G3" s="184"/>
      <c r="H3" s="184"/>
      <c r="I3" s="184"/>
      <c r="J3" s="184"/>
      <c r="K3" s="184"/>
      <c r="L3" s="185"/>
      <c r="M3" s="12"/>
    </row>
    <row r="4" spans="2:13" s="2" customFormat="1" x14ac:dyDescent="0.3">
      <c r="B4" s="11"/>
      <c r="C4" s="15"/>
      <c r="D4" s="15"/>
      <c r="E4" s="96"/>
      <c r="F4" s="96"/>
      <c r="G4" s="96"/>
      <c r="H4" s="96"/>
      <c r="I4" s="96"/>
      <c r="J4" s="96"/>
      <c r="K4" s="96"/>
      <c r="L4" s="96"/>
      <c r="M4" s="12"/>
    </row>
    <row r="5" spans="2:13" ht="98" x14ac:dyDescent="0.3">
      <c r="B5" s="11"/>
      <c r="C5" s="64" t="s">
        <v>35</v>
      </c>
      <c r="D5" s="65" t="s">
        <v>145</v>
      </c>
      <c r="E5" s="128" t="s">
        <v>146</v>
      </c>
      <c r="F5" s="128" t="s">
        <v>147</v>
      </c>
      <c r="G5" s="128" t="s">
        <v>148</v>
      </c>
      <c r="H5" s="128" t="s">
        <v>149</v>
      </c>
      <c r="I5" s="128" t="s">
        <v>150</v>
      </c>
      <c r="J5" s="128" t="s">
        <v>151</v>
      </c>
      <c r="K5" s="128" t="s">
        <v>152</v>
      </c>
      <c r="L5" s="128" t="s">
        <v>153</v>
      </c>
      <c r="M5" s="12"/>
    </row>
    <row r="6" spans="2:13" x14ac:dyDescent="0.3">
      <c r="B6" s="11"/>
      <c r="C6" s="66">
        <v>1</v>
      </c>
      <c r="D6" s="66">
        <f>(Observaciones!D6+Observaciones!E6)/2</f>
        <v>13.9</v>
      </c>
      <c r="E6" s="129">
        <f>EXP((16.78*D6-116.9)/(D6+237.3))</f>
        <v>1.589063588132779</v>
      </c>
      <c r="F6" s="129">
        <f>4098*E6/((D6+237.3)^2)</f>
        <v>0.10319863673742037</v>
      </c>
      <c r="G6" s="129">
        <f>2.501-0.002361*D6</f>
        <v>2.4681820999999999</v>
      </c>
      <c r="H6" s="129">
        <f>0.001013*Constantes!$D$6/(0.622*G6)</f>
        <v>4.5147010147716632E-2</v>
      </c>
      <c r="I6" s="129">
        <f>IF(D6&gt;0,1.26*F6/(G6*(F6+H6)),0)</f>
        <v>0.35513420222442993</v>
      </c>
      <c r="J6" s="129">
        <f>0.409*SIN(2*PI()*(C6-82)/365)</f>
        <v>-0.4026497910516057</v>
      </c>
      <c r="K6" s="129">
        <f>(Constantes!$D$12/0.8)*(Constantes!$D$7*J6^2+Constantes!$D$8*J6+Constantes!$D$9)</f>
        <v>11.735803362462436</v>
      </c>
      <c r="L6" s="129">
        <f>(Constantes!$D$12/0.8)*(0.00376*D6^2-0.0516*D6-6.967)</f>
        <v>-2.6091638999999995</v>
      </c>
      <c r="M6" s="12"/>
    </row>
    <row r="7" spans="2:13" x14ac:dyDescent="0.3">
      <c r="B7" s="11"/>
      <c r="C7" s="67">
        <v>2</v>
      </c>
      <c r="D7" s="67">
        <f>(Observaciones!D7+Observaciones!E7)/2</f>
        <v>13.75</v>
      </c>
      <c r="E7" s="130">
        <f t="shared" ref="E7:E70" si="0">EXP((16.78*D7-116.9)/(D7+237.3))</f>
        <v>1.5736468149943981</v>
      </c>
      <c r="F7" s="130">
        <f>4098*E7/((D7+237.3)^2)</f>
        <v>0.10231958493462359</v>
      </c>
      <c r="G7" s="130">
        <f t="shared" ref="G7:G70" si="1">2.501-0.002361*D7</f>
        <v>2.4685362500000001</v>
      </c>
      <c r="H7" s="130">
        <f>0.001013*Constantes!$D$6/(0.622*G7)</f>
        <v>4.5140533105443567E-2</v>
      </c>
      <c r="I7" s="130">
        <f>IF(D7&gt;0,1.26*F7/(G7*(F7+H7)),0)</f>
        <v>0.35417281924860555</v>
      </c>
      <c r="J7" s="130">
        <f t="shared" ref="J7:J70" si="2">0.409*SIN(2*PI()*(C7-82)/365)</f>
        <v>-0.40135434634108819</v>
      </c>
      <c r="K7" s="130">
        <f>(Constantes!$D$12/0.8)*(Constantes!$D$7*J7^2+Constantes!$D$8*J7+Constantes!$D$9)</f>
        <v>11.735845537682579</v>
      </c>
      <c r="L7" s="130">
        <f>(Constantes!$D$12/0.8)*(0.00376*D7^2-0.0516*D7-6.967)</f>
        <v>-2.6121093749999993</v>
      </c>
      <c r="M7" s="12"/>
    </row>
    <row r="8" spans="2:13" x14ac:dyDescent="0.3">
      <c r="B8" s="11"/>
      <c r="C8" s="67">
        <v>3</v>
      </c>
      <c r="D8" s="67">
        <f>(Observaciones!D8+Observaciones!E8)/2</f>
        <v>14.55</v>
      </c>
      <c r="E8" s="130">
        <f t="shared" si="0"/>
        <v>1.6574115820276645</v>
      </c>
      <c r="F8" s="130">
        <f t="shared" ref="F8:F70" si="3">4098*E8/((D8+237.3)^2)</f>
        <v>0.10708247809803828</v>
      </c>
      <c r="G8" s="130">
        <f t="shared" si="1"/>
        <v>2.46664745</v>
      </c>
      <c r="H8" s="130">
        <f>0.001013*Constantes!$D$6/(0.622*G8)</f>
        <v>4.5175098822943884E-2</v>
      </c>
      <c r="I8" s="130">
        <f t="shared" ref="I8:I70" si="4">IF(D8&gt;0,1.26*F8/(G8*(F8+H8)),0)</f>
        <v>0.35925511691610273</v>
      </c>
      <c r="J8" s="130">
        <f t="shared" si="2"/>
        <v>-0.39993997167581363</v>
      </c>
      <c r="K8" s="130">
        <f>(Constantes!$D$12/0.8)*(Constantes!$D$7*J8^2+Constantes!$D$8*J8+Constantes!$D$9)</f>
        <v>11.735872171031415</v>
      </c>
      <c r="L8" s="130">
        <f>(Constantes!$D$12/0.8)*(0.00376*D8^2-0.0516*D8-6.967)</f>
        <v>-2.5956669749999994</v>
      </c>
      <c r="M8" s="12"/>
    </row>
    <row r="9" spans="2:13" x14ac:dyDescent="0.3">
      <c r="B9" s="11"/>
      <c r="C9" s="67">
        <v>4</v>
      </c>
      <c r="D9" s="67">
        <f>(Observaciones!D9+Observaciones!E9)/2</f>
        <v>14.2</v>
      </c>
      <c r="E9" s="130">
        <f t="shared" si="0"/>
        <v>1.6202951919544792</v>
      </c>
      <c r="F9" s="130">
        <f t="shared" si="3"/>
        <v>0.10497602372452294</v>
      </c>
      <c r="G9" s="130">
        <f t="shared" si="1"/>
        <v>2.4674738000000001</v>
      </c>
      <c r="H9" s="130">
        <f>0.001013*Constantes!$D$6/(0.622*G9)</f>
        <v>4.5159969810059396E-2</v>
      </c>
      <c r="I9" s="130">
        <f t="shared" si="4"/>
        <v>0.3570452760428372</v>
      </c>
      <c r="J9" s="130">
        <f t="shared" si="2"/>
        <v>-0.39840708616551995</v>
      </c>
      <c r="K9" s="130">
        <f>(Constantes!$D$12/0.8)*(Constantes!$D$7*J9^2+Constantes!$D$8*J9+Constantes!$D$9)</f>
        <v>11.735878151865821</v>
      </c>
      <c r="L9" s="130">
        <f>(Constantes!$D$12/0.8)*(0.00376*D9^2-0.0516*D9-6.967)</f>
        <v>-2.6030825999999996</v>
      </c>
      <c r="M9" s="12"/>
    </row>
    <row r="10" spans="2:13" x14ac:dyDescent="0.3">
      <c r="B10" s="11"/>
      <c r="C10" s="67">
        <v>5</v>
      </c>
      <c r="D10" s="67">
        <f>(Observaciones!D10+Observaciones!E10)/2</f>
        <v>13.75</v>
      </c>
      <c r="E10" s="130">
        <f t="shared" si="0"/>
        <v>1.5736468149943981</v>
      </c>
      <c r="F10" s="130">
        <f t="shared" si="3"/>
        <v>0.10231958493462359</v>
      </c>
      <c r="G10" s="130">
        <f t="shared" si="1"/>
        <v>2.4685362500000001</v>
      </c>
      <c r="H10" s="130">
        <f>0.001013*Constantes!$D$6/(0.622*G10)</f>
        <v>4.5140533105443567E-2</v>
      </c>
      <c r="I10" s="130">
        <f t="shared" si="4"/>
        <v>0.35417281924860555</v>
      </c>
      <c r="J10" s="130">
        <f t="shared" si="2"/>
        <v>-0.39675614403726639</v>
      </c>
      <c r="K10" s="130">
        <f>(Constantes!$D$12/0.8)*(Constantes!$D$7*J10^2+Constantes!$D$8*J10+Constantes!$D$9)</f>
        <v>11.735857968442701</v>
      </c>
      <c r="L10" s="130">
        <f>(Constantes!$D$12/0.8)*(0.00376*D10^2-0.0516*D10-6.967)</f>
        <v>-2.6121093749999993</v>
      </c>
      <c r="M10" s="12"/>
    </row>
    <row r="11" spans="2:13" x14ac:dyDescent="0.3">
      <c r="B11" s="11"/>
      <c r="C11" s="67">
        <v>6</v>
      </c>
      <c r="D11" s="67">
        <f>(Observaciones!D11+Observaciones!E11)/2</f>
        <v>13.45</v>
      </c>
      <c r="E11" s="130">
        <f t="shared" si="0"/>
        <v>1.5432065279848868</v>
      </c>
      <c r="F11" s="130">
        <f t="shared" si="3"/>
        <v>0.1005805769400801</v>
      </c>
      <c r="G11" s="130">
        <f t="shared" si="1"/>
        <v>2.46924455</v>
      </c>
      <c r="H11" s="130">
        <f>0.001013*Constantes!$D$6/(0.622*G11)</f>
        <v>4.5127584594694167E-2</v>
      </c>
      <c r="I11" s="130">
        <f t="shared" si="4"/>
        <v>0.35223838816895903</v>
      </c>
      <c r="J11" s="130">
        <f t="shared" si="2"/>
        <v>-0.39498763450083563</v>
      </c>
      <c r="K11" s="130">
        <f>(Constantes!$D$12/0.8)*(Constantes!$D$7*J11^2+Constantes!$D$8*J11+Constantes!$D$9)</f>
        <v>11.735805716082659</v>
      </c>
      <c r="L11" s="130">
        <f>(Constantes!$D$12/0.8)*(0.00376*D11^2-0.0516*D11-6.967)</f>
        <v>-2.6178099749999992</v>
      </c>
      <c r="M11" s="12"/>
    </row>
    <row r="12" spans="2:13" x14ac:dyDescent="0.3">
      <c r="B12" s="11"/>
      <c r="C12" s="67">
        <v>7</v>
      </c>
      <c r="D12" s="67">
        <f>(Observaciones!D12+Observaciones!E12)/2</f>
        <v>13.8</v>
      </c>
      <c r="E12" s="130">
        <f t="shared" si="0"/>
        <v>1.5787710916071758</v>
      </c>
      <c r="F12" s="130">
        <f t="shared" si="3"/>
        <v>0.10261189172112961</v>
      </c>
      <c r="G12" s="130">
        <f t="shared" si="1"/>
        <v>2.4684181999999999</v>
      </c>
      <c r="H12" s="130">
        <f>0.001013*Constantes!$D$6/(0.622*G12)</f>
        <v>4.5142691913028568E-2</v>
      </c>
      <c r="I12" s="130">
        <f t="shared" si="4"/>
        <v>0.35449371277278185</v>
      </c>
      <c r="J12" s="130">
        <f t="shared" si="2"/>
        <v>-0.39310208160377097</v>
      </c>
      <c r="K12" s="130">
        <f>(Constantes!$D$12/0.8)*(Constantes!$D$7*J12^2+Constantes!$D$8*J12+Constantes!$D$9)</f>
        <v>11.735715105924974</v>
      </c>
      <c r="L12" s="130">
        <f>(Constantes!$D$12/0.8)*(0.00376*D12^2-0.0516*D12-6.967)</f>
        <v>-2.6111345999999998</v>
      </c>
      <c r="M12" s="12"/>
    </row>
    <row r="13" spans="2:13" x14ac:dyDescent="0.3">
      <c r="B13" s="11"/>
      <c r="C13" s="67">
        <v>8</v>
      </c>
      <c r="D13" s="67">
        <f>(Observaciones!D13+Observaciones!E13)/2</f>
        <v>14.2</v>
      </c>
      <c r="E13" s="130">
        <f t="shared" si="0"/>
        <v>1.6202951919544792</v>
      </c>
      <c r="F13" s="130">
        <f t="shared" si="3"/>
        <v>0.10497602372452294</v>
      </c>
      <c r="G13" s="130">
        <f t="shared" si="1"/>
        <v>2.4674738000000001</v>
      </c>
      <c r="H13" s="130">
        <f>0.001013*Constantes!$D$6/(0.622*G13)</f>
        <v>4.5159969810059396E-2</v>
      </c>
      <c r="I13" s="130">
        <f t="shared" si="4"/>
        <v>0.3570452760428372</v>
      </c>
      <c r="J13" s="130">
        <f t="shared" si="2"/>
        <v>-0.39110004407608939</v>
      </c>
      <c r="K13" s="130">
        <f>(Constantes!$D$12/0.8)*(Constantes!$D$7*J13^2+Constantes!$D$8*J13+Constantes!$D$9)</f>
        <v>11.735579474263034</v>
      </c>
      <c r="L13" s="130">
        <f>(Constantes!$D$12/0.8)*(0.00376*D13^2-0.0516*D13-6.967)</f>
        <v>-2.6030825999999996</v>
      </c>
      <c r="M13" s="12"/>
    </row>
    <row r="14" spans="2:13" x14ac:dyDescent="0.3">
      <c r="B14" s="11"/>
      <c r="C14" s="67">
        <v>9</v>
      </c>
      <c r="D14" s="67">
        <f>(Observaciones!D14+Observaciones!E14)/2</f>
        <v>14.1</v>
      </c>
      <c r="E14" s="130">
        <f t="shared" si="0"/>
        <v>1.6098253520131185</v>
      </c>
      <c r="F14" s="130">
        <f t="shared" si="3"/>
        <v>0.10438069155687195</v>
      </c>
      <c r="G14" s="130">
        <f t="shared" si="1"/>
        <v>2.4677099</v>
      </c>
      <c r="H14" s="130">
        <f>0.001013*Constantes!$D$6/(0.622*G14)</f>
        <v>4.5155649095994843E-2</v>
      </c>
      <c r="I14" s="130">
        <f t="shared" si="4"/>
        <v>0.35640998531823892</v>
      </c>
      <c r="J14" s="130">
        <f t="shared" si="2"/>
        <v>-0.38898211516471776</v>
      </c>
      <c r="K14" s="130">
        <f>(Constantes!$D$12/0.8)*(Constantes!$D$7*J14^2+Constantes!$D$8*J14+Constantes!$D$9)</f>
        <v>11.735391792448569</v>
      </c>
      <c r="L14" s="130">
        <f>(Constantes!$D$12/0.8)*(0.00376*D14^2-0.0516*D14-6.967)</f>
        <v>-2.6051378999999995</v>
      </c>
      <c r="M14" s="12"/>
    </row>
    <row r="15" spans="2:13" x14ac:dyDescent="0.3">
      <c r="B15" s="11"/>
      <c r="C15" s="67">
        <v>10</v>
      </c>
      <c r="D15" s="67">
        <f>(Observaciones!D15+Observaciones!E15)/2</f>
        <v>14.15</v>
      </c>
      <c r="E15" s="130">
        <f t="shared" si="0"/>
        <v>1.6150528288927855</v>
      </c>
      <c r="F15" s="130">
        <f t="shared" si="3"/>
        <v>0.10467799774317721</v>
      </c>
      <c r="G15" s="130">
        <f t="shared" si="1"/>
        <v>2.4675918499999998</v>
      </c>
      <c r="H15" s="130">
        <f>0.001013*Constantes!$D$6/(0.622*G15)</f>
        <v>4.5157809349675282E-2</v>
      </c>
      <c r="I15" s="130">
        <f t="shared" si="4"/>
        <v>0.35672784756039339</v>
      </c>
      <c r="J15" s="130">
        <f t="shared" si="2"/>
        <v>-0.38674892245770132</v>
      </c>
      <c r="K15" s="130">
        <f>(Constantes!$D$12/0.8)*(Constantes!$D$7*J15^2+Constantes!$D$8*J15+Constantes!$D$9)</f>
        <v>11.735144677352373</v>
      </c>
      <c r="L15" s="130">
        <f>(Constantes!$D$12/0.8)*(0.00376*D15^2-0.0516*D15-6.967)</f>
        <v>-2.6041137749999996</v>
      </c>
      <c r="M15" s="12"/>
    </row>
    <row r="16" spans="2:13" x14ac:dyDescent="0.3">
      <c r="B16" s="11"/>
      <c r="C16" s="67">
        <v>11</v>
      </c>
      <c r="D16" s="67">
        <f>(Observaciones!D16+Observaciones!E16)/2</f>
        <v>13.25</v>
      </c>
      <c r="E16" s="130">
        <f t="shared" si="0"/>
        <v>1.5232012546387372</v>
      </c>
      <c r="F16" s="130">
        <f t="shared" si="3"/>
        <v>9.943526343834895E-2</v>
      </c>
      <c r="G16" s="130">
        <f t="shared" si="1"/>
        <v>2.4697167499999999</v>
      </c>
      <c r="H16" s="130">
        <f>0.001013*Constantes!$D$6/(0.622*G16)</f>
        <v>4.5118956380367316E-2</v>
      </c>
      <c r="I16" s="130">
        <f t="shared" si="4"/>
        <v>0.35094014605756357</v>
      </c>
      <c r="J16" s="130">
        <f t="shared" si="2"/>
        <v>-0.3844011276982352</v>
      </c>
      <c r="K16" s="130">
        <f>(Constantes!$D$12/0.8)*(Constantes!$D$7*J16^2+Constantes!$D$8*J16+Constantes!$D$9)</f>
        <v>11.734830402368464</v>
      </c>
      <c r="L16" s="130">
        <f>(Constantes!$D$12/0.8)*(0.00376*D16^2-0.0516*D16-6.967)</f>
        <v>-2.6214693749999993</v>
      </c>
      <c r="M16" s="12"/>
    </row>
    <row r="17" spans="2:13" x14ac:dyDescent="0.3">
      <c r="B17" s="11"/>
      <c r="C17" s="67">
        <v>12</v>
      </c>
      <c r="D17" s="67">
        <f>(Observaciones!D17+Observaciones!E17)/2</f>
        <v>12.35</v>
      </c>
      <c r="E17" s="130">
        <f t="shared" si="0"/>
        <v>1.4359671208266067</v>
      </c>
      <c r="F17" s="130">
        <f t="shared" si="3"/>
        <v>9.4417676614232629E-2</v>
      </c>
      <c r="G17" s="130">
        <f t="shared" si="1"/>
        <v>2.47184165</v>
      </c>
      <c r="H17" s="130">
        <f>0.001013*Constantes!$D$6/(0.622*G17)</f>
        <v>4.5080170210382423E-2</v>
      </c>
      <c r="I17" s="130">
        <f t="shared" si="4"/>
        <v>0.34501319460891361</v>
      </c>
      <c r="J17" s="130">
        <f t="shared" si="2"/>
        <v>-0.38193942658857638</v>
      </c>
      <c r="K17" s="130">
        <f>(Constantes!$D$12/0.8)*(Constantes!$D$7*J17^2+Constantes!$D$8*J17+Constantes!$D$9)</f>
        <v>11.734440908948004</v>
      </c>
      <c r="L17" s="130">
        <f>(Constantes!$D$12/0.8)*(0.00376*D17^2-0.0516*D17-6.967)</f>
        <v>-2.6365407749999994</v>
      </c>
      <c r="M17" s="12"/>
    </row>
    <row r="18" spans="2:13" x14ac:dyDescent="0.3">
      <c r="B18" s="11"/>
      <c r="C18" s="67">
        <v>13</v>
      </c>
      <c r="D18" s="67">
        <f>(Observaciones!D18+Observaciones!E18)/2</f>
        <v>13.85</v>
      </c>
      <c r="E18" s="130">
        <f t="shared" si="0"/>
        <v>1.5839100041391287</v>
      </c>
      <c r="F18" s="130">
        <f t="shared" si="3"/>
        <v>0.10290490852509908</v>
      </c>
      <c r="G18" s="130">
        <f t="shared" si="1"/>
        <v>2.4683001499999997</v>
      </c>
      <c r="H18" s="130">
        <f>0.001013*Constantes!$D$6/(0.622*G18)</f>
        <v>4.5144850927109709E-2</v>
      </c>
      <c r="I18" s="130">
        <f t="shared" si="4"/>
        <v>0.35481417383138586</v>
      </c>
      <c r="J18" s="130">
        <f t="shared" si="2"/>
        <v>-0.3793645485838914</v>
      </c>
      <c r="K18" s="130">
        <f>(Constantes!$D$12/0.8)*(Constantes!$D$7*J18^2+Constantes!$D$8*J18+Constantes!$D$9)</f>
        <v>11.733967818648562</v>
      </c>
      <c r="L18" s="130">
        <f>(Constantes!$D$12/0.8)*(0.00376*D18^2-0.0516*D18-6.967)</f>
        <v>-2.6101527749999995</v>
      </c>
      <c r="M18" s="12"/>
    </row>
    <row r="19" spans="2:13" x14ac:dyDescent="0.3">
      <c r="B19" s="11"/>
      <c r="C19" s="67">
        <v>14</v>
      </c>
      <c r="D19" s="67">
        <f>(Observaciones!D19+Observaciones!E19)/2</f>
        <v>13.75</v>
      </c>
      <c r="E19" s="130">
        <f t="shared" si="0"/>
        <v>1.5736468149943981</v>
      </c>
      <c r="F19" s="130">
        <f t="shared" si="3"/>
        <v>0.10231958493462359</v>
      </c>
      <c r="G19" s="130">
        <f t="shared" si="1"/>
        <v>2.4685362500000001</v>
      </c>
      <c r="H19" s="130">
        <f>0.001013*Constantes!$D$6/(0.622*G19)</f>
        <v>4.5140533105443567E-2</v>
      </c>
      <c r="I19" s="130">
        <f t="shared" si="4"/>
        <v>0.35417281924860555</v>
      </c>
      <c r="J19" s="130">
        <f t="shared" si="2"/>
        <v>-0.37667725667610352</v>
      </c>
      <c r="K19" s="130">
        <f>(Constantes!$D$12/0.8)*(Constantes!$D$7*J19^2+Constantes!$D$8*J19+Constantes!$D$9)</f>
        <v>11.733402445683748</v>
      </c>
      <c r="L19" s="130">
        <f>(Constantes!$D$12/0.8)*(0.00376*D19^2-0.0516*D19-6.967)</f>
        <v>-2.6121093749999993</v>
      </c>
      <c r="M19" s="12"/>
    </row>
    <row r="20" spans="2:13" x14ac:dyDescent="0.3">
      <c r="B20" s="11"/>
      <c r="C20" s="67">
        <v>15</v>
      </c>
      <c r="D20" s="67">
        <f>(Observaciones!D20+Observaciones!E20)/2</f>
        <v>13.7</v>
      </c>
      <c r="E20" s="130">
        <f t="shared" si="0"/>
        <v>1.568537138827782</v>
      </c>
      <c r="F20" s="130">
        <f t="shared" si="3"/>
        <v>0.10202798677665831</v>
      </c>
      <c r="G20" s="130">
        <f t="shared" si="1"/>
        <v>2.4686542999999999</v>
      </c>
      <c r="H20" s="130">
        <f>0.001013*Constantes!$D$6/(0.622*G20)</f>
        <v>4.5138374504325104E-2</v>
      </c>
      <c r="I20" s="130">
        <f t="shared" si="4"/>
        <v>0.35385149346393019</v>
      </c>
      <c r="J20" s="130">
        <f t="shared" si="2"/>
        <v>-0.37387834716780144</v>
      </c>
      <c r="K20" s="130">
        <f>(Constantes!$D$12/0.8)*(Constantes!$D$7*J20^2+Constantes!$D$8*J20+Constantes!$D$9)</f>
        <v>11.732735809957516</v>
      </c>
      <c r="L20" s="130">
        <f>(Constantes!$D$12/0.8)*(0.00376*D20^2-0.0516*D20-6.967)</f>
        <v>-2.6130770999999995</v>
      </c>
      <c r="M20" s="12"/>
    </row>
    <row r="21" spans="2:13" x14ac:dyDescent="0.3">
      <c r="B21" s="11"/>
      <c r="C21" s="67">
        <v>16</v>
      </c>
      <c r="D21" s="67">
        <f>(Observaciones!D21+Observaciones!E21)/2</f>
        <v>14</v>
      </c>
      <c r="E21" s="130">
        <f t="shared" si="0"/>
        <v>1.5994149130233961</v>
      </c>
      <c r="F21" s="130">
        <f t="shared" si="3"/>
        <v>0.10378823296050949</v>
      </c>
      <c r="G21" s="130">
        <f t="shared" si="1"/>
        <v>2.467946</v>
      </c>
      <c r="H21" s="130">
        <f>0.001013*Constantes!$D$6/(0.622*G21)</f>
        <v>4.5151329208626335E-2</v>
      </c>
      <c r="I21" s="130">
        <f t="shared" si="4"/>
        <v>0.35577296023920879</v>
      </c>
      <c r="J21" s="130">
        <f t="shared" si="2"/>
        <v>-0.37096864943627805</v>
      </c>
      <c r="K21" s="130">
        <f>(Constantes!$D$12/0.8)*(Constantes!$D$7*J21^2+Constantes!$D$8*J21+Constantes!$D$9)</f>
        <v>11.731958650566929</v>
      </c>
      <c r="L21" s="130">
        <f>(Constantes!$D$12/0.8)*(0.00376*D21^2-0.0516*D21-6.967)</f>
        <v>-2.6071649999999993</v>
      </c>
      <c r="M21" s="12"/>
    </row>
    <row r="22" spans="2:13" x14ac:dyDescent="0.3">
      <c r="B22" s="11"/>
      <c r="C22" s="67">
        <v>17</v>
      </c>
      <c r="D22" s="67">
        <f>(Observaciones!D22+Observaciones!E22)/2</f>
        <v>13.6</v>
      </c>
      <c r="E22" s="130">
        <f t="shared" si="0"/>
        <v>1.5583614462879349</v>
      </c>
      <c r="F22" s="130">
        <f t="shared" si="3"/>
        <v>0.10144691080047988</v>
      </c>
      <c r="G22" s="130">
        <f t="shared" si="1"/>
        <v>2.4688903999999998</v>
      </c>
      <c r="H22" s="130">
        <f>0.001013*Constantes!$D$6/(0.622*G22)</f>
        <v>4.5134057921369271E-2</v>
      </c>
      <c r="I22" s="130">
        <f t="shared" si="4"/>
        <v>0.3532075459589159</v>
      </c>
      <c r="J22" s="130">
        <f t="shared" si="2"/>
        <v>-0.36794902568776749</v>
      </c>
      <c r="K22" s="130">
        <f>(Constantes!$D$12/0.8)*(Constantes!$D$7*J22^2+Constantes!$D$8*J22+Constantes!$D$9)</f>
        <v>11.731061439756486</v>
      </c>
      <c r="L22" s="130">
        <f>(Constantes!$D$12/0.8)*(0.00376*D22^2-0.0516*D22-6.967)</f>
        <v>-2.6149913999999996</v>
      </c>
      <c r="M22" s="12"/>
    </row>
    <row r="23" spans="2:13" x14ac:dyDescent="0.3">
      <c r="B23" s="11"/>
      <c r="C23" s="67">
        <v>18</v>
      </c>
      <c r="D23" s="67">
        <f>(Observaciones!D23+Observaciones!E23)/2</f>
        <v>11.85</v>
      </c>
      <c r="E23" s="130">
        <f t="shared" si="0"/>
        <v>1.3894253255114986</v>
      </c>
      <c r="F23" s="130">
        <f t="shared" si="3"/>
        <v>9.172450604898108E-2</v>
      </c>
      <c r="G23" s="130">
        <f t="shared" si="1"/>
        <v>2.4730221499999998</v>
      </c>
      <c r="H23" s="130">
        <f>0.001013*Constantes!$D$6/(0.622*G23)</f>
        <v>4.5058651138693818E-2</v>
      </c>
      <c r="I23" s="130">
        <f t="shared" si="4"/>
        <v>0.34166091279937238</v>
      </c>
      <c r="J23" s="130">
        <f t="shared" si="2"/>
        <v>-0.36482037070195533</v>
      </c>
      <c r="K23" s="130">
        <f>(Constantes!$D$12/0.8)*(Constantes!$D$7*J23^2+Constantes!$D$8*J23+Constantes!$D$9)</f>
        <v>11.730034397306621</v>
      </c>
      <c r="L23" s="130">
        <f>(Constantes!$D$12/0.8)*(0.00376*D23^2-0.0516*D23-6.967)</f>
        <v>-2.6439267749999993</v>
      </c>
      <c r="M23" s="12"/>
    </row>
    <row r="24" spans="2:13" x14ac:dyDescent="0.3">
      <c r="B24" s="11"/>
      <c r="C24" s="67">
        <v>19</v>
      </c>
      <c r="D24" s="67">
        <f>(Observaciones!D24+Observaciones!E24)/2</f>
        <v>12.85</v>
      </c>
      <c r="E24" s="130">
        <f t="shared" si="0"/>
        <v>1.4838724736816862</v>
      </c>
      <c r="F24" s="130">
        <f t="shared" si="3"/>
        <v>9.717790188805045E-2</v>
      </c>
      <c r="G24" s="130">
        <f t="shared" si="1"/>
        <v>2.4706611499999998</v>
      </c>
      <c r="H24" s="130">
        <f>0.001013*Constantes!$D$6/(0.622*G24)</f>
        <v>4.5101709846011272E-2</v>
      </c>
      <c r="I24" s="130">
        <f t="shared" si="4"/>
        <v>0.34832304299622313</v>
      </c>
      <c r="J24" s="130">
        <f t="shared" si="2"/>
        <v>-0.36158361156683566</v>
      </c>
      <c r="K24" s="130">
        <f>(Constantes!$D$12/0.8)*(Constantes!$D$7*J24^2+Constantes!$D$8*J24+Constantes!$D$9)</f>
        <v>11.728867505338407</v>
      </c>
      <c r="L24" s="130">
        <f>(Constantes!$D$12/0.8)*(0.00376*D24^2-0.0516*D24-6.967)</f>
        <v>-2.6284497749999995</v>
      </c>
      <c r="M24" s="12"/>
    </row>
    <row r="25" spans="2:13" x14ac:dyDescent="0.3">
      <c r="B25" s="11"/>
      <c r="C25" s="67">
        <v>20</v>
      </c>
      <c r="D25" s="67">
        <f>(Observaciones!D25+Observaciones!E25)/2</f>
        <v>12.25</v>
      </c>
      <c r="E25" s="130">
        <f t="shared" si="0"/>
        <v>1.4265507491669478</v>
      </c>
      <c r="F25" s="130">
        <f t="shared" si="3"/>
        <v>9.387372076527814E-2</v>
      </c>
      <c r="G25" s="130">
        <f t="shared" si="1"/>
        <v>2.47207775</v>
      </c>
      <c r="H25" s="130">
        <f>0.001013*Constantes!$D$6/(0.622*G25)</f>
        <v>4.5075864751872197E-2</v>
      </c>
      <c r="I25" s="130">
        <f t="shared" si="4"/>
        <v>0.34434612138705856</v>
      </c>
      <c r="J25" s="130">
        <f t="shared" si="2"/>
        <v>-0.3582397074039953</v>
      </c>
      <c r="K25" s="130">
        <f>(Constantes!$D$12/0.8)*(Constantes!$D$7*J25^2+Constantes!$D$8*J25+Constantes!$D$9)</f>
        <v>11.727550523515925</v>
      </c>
      <c r="L25" s="130">
        <f>(Constantes!$D$12/0.8)*(0.00376*D25^2-0.0516*D25-6.967)</f>
        <v>-2.6380743749999995</v>
      </c>
      <c r="M25" s="12"/>
    </row>
    <row r="26" spans="2:13" x14ac:dyDescent="0.3">
      <c r="B26" s="11"/>
      <c r="C26" s="67">
        <v>21</v>
      </c>
      <c r="D26" s="67">
        <f>(Observaciones!D26+Observaciones!E26)/2</f>
        <v>14.5</v>
      </c>
      <c r="E26" s="130">
        <f t="shared" si="0"/>
        <v>1.6520640028566567</v>
      </c>
      <c r="F26" s="130">
        <f t="shared" si="3"/>
        <v>0.10677937410937641</v>
      </c>
      <c r="G26" s="130">
        <f t="shared" si="1"/>
        <v>2.4667654999999997</v>
      </c>
      <c r="H26" s="130">
        <f>0.001013*Constantes!$D$6/(0.622*G26)</f>
        <v>4.5172936914803029E-2</v>
      </c>
      <c r="I26" s="130">
        <f t="shared" si="4"/>
        <v>0.35894072909367275</v>
      </c>
      <c r="J26" s="130">
        <f t="shared" si="2"/>
        <v>-0.35478964908440508</v>
      </c>
      <c r="K26" s="130">
        <f>(Constantes!$D$12/0.8)*(Constantes!$D$7*J26^2+Constantes!$D$8*J26+Constantes!$D$9)</f>
        <v>11.726073004627354</v>
      </c>
      <c r="L26" s="130">
        <f>(Constantes!$D$12/0.8)*(0.00376*D26^2-0.0516*D26-6.967)</f>
        <v>-2.5967474999999993</v>
      </c>
      <c r="M26" s="12"/>
    </row>
    <row r="27" spans="2:13" x14ac:dyDescent="0.3">
      <c r="B27" s="11"/>
      <c r="C27" s="67">
        <v>22</v>
      </c>
      <c r="D27" s="67">
        <f>(Observaciones!D27+Observaciones!E27)/2</f>
        <v>13.35</v>
      </c>
      <c r="E27" s="130">
        <f t="shared" si="0"/>
        <v>1.5331752529723204</v>
      </c>
      <c r="F27" s="130">
        <f t="shared" si="3"/>
        <v>0.1000065250127139</v>
      </c>
      <c r="G27" s="130">
        <f t="shared" si="1"/>
        <v>2.4694806499999999</v>
      </c>
      <c r="H27" s="130">
        <f>0.001013*Constantes!$D$6/(0.622*G27)</f>
        <v>4.5123270075071269E-2</v>
      </c>
      <c r="I27" s="130">
        <f t="shared" si="4"/>
        <v>0.35159012797989159</v>
      </c>
      <c r="J27" s="130">
        <f t="shared" si="2"/>
        <v>-0.35123445893480337</v>
      </c>
      <c r="K27" s="130">
        <f>(Constantes!$D$12/0.8)*(Constantes!$D$7*J27^2+Constantes!$D$8*J27+Constantes!$D$9)</f>
        <v>11.724424310525244</v>
      </c>
      <c r="L27" s="130">
        <f>(Constantes!$D$12/0.8)*(0.00376*D27^2-0.0516*D27-6.967)</f>
        <v>-2.6196537749999993</v>
      </c>
      <c r="M27" s="12"/>
    </row>
    <row r="28" spans="2:13" x14ac:dyDescent="0.3">
      <c r="B28" s="11"/>
      <c r="C28" s="67">
        <v>23</v>
      </c>
      <c r="D28" s="67">
        <f>(Observaciones!D28+Observaciones!E28)/2</f>
        <v>12.649999999999999</v>
      </c>
      <c r="E28" s="130">
        <f t="shared" si="0"/>
        <v>1.4645445530759134</v>
      </c>
      <c r="F28" s="130">
        <f t="shared" si="3"/>
        <v>9.606567968532842E-2</v>
      </c>
      <c r="G28" s="130">
        <f t="shared" si="1"/>
        <v>2.4711333499999997</v>
      </c>
      <c r="H28" s="130">
        <f>0.001013*Constantes!$D$6/(0.622*G28)</f>
        <v>4.5093091522200757E-2</v>
      </c>
      <c r="I28" s="130">
        <f t="shared" si="4"/>
        <v>0.34700421800471326</v>
      </c>
      <c r="J28" s="130">
        <f t="shared" si="2"/>
        <v>-0.34757519043475887</v>
      </c>
      <c r="K28" s="130">
        <f>(Constantes!$D$12/0.8)*(Constantes!$D$7*J28^2+Constantes!$D$8*J28+Constantes!$D$9)</f>
        <v>11.722593628406047</v>
      </c>
      <c r="L28" s="130">
        <f>(Constantes!$D$12/0.8)*(0.00376*D28^2-0.0516*D28-6.967)</f>
        <v>-2.6317707749999997</v>
      </c>
      <c r="M28" s="12"/>
    </row>
    <row r="29" spans="2:13" x14ac:dyDescent="0.3">
      <c r="B29" s="11"/>
      <c r="C29" s="67">
        <v>24</v>
      </c>
      <c r="D29" s="67">
        <f>(Observaciones!D29+Observaciones!E29)/2</f>
        <v>11.549999999999999</v>
      </c>
      <c r="E29" s="130">
        <f t="shared" si="0"/>
        <v>1.3621409164490859</v>
      </c>
      <c r="F29" s="130">
        <f t="shared" si="3"/>
        <v>9.0140238435898606E-2</v>
      </c>
      <c r="G29" s="130">
        <f t="shared" si="1"/>
        <v>2.4737304499999997</v>
      </c>
      <c r="H29" s="130">
        <f>0.001013*Constantes!$D$6/(0.622*G29)</f>
        <v>4.5045749554124839E-2</v>
      </c>
      <c r="I29" s="130">
        <f t="shared" si="4"/>
        <v>0.33962933384576244</v>
      </c>
      <c r="J29" s="130">
        <f t="shared" si="2"/>
        <v>-0.34381292790450158</v>
      </c>
      <c r="K29" s="130">
        <f>(Constantes!$D$12/0.8)*(Constantes!$D$7*J29^2+Constantes!$D$8*J29+Constantes!$D$9)</f>
        <v>11.720569987408531</v>
      </c>
      <c r="L29" s="130">
        <f>(Constantes!$D$12/0.8)*(0.00376*D29^2-0.0516*D29-6.967)</f>
        <v>-2.6480199749999995</v>
      </c>
      <c r="M29" s="12"/>
    </row>
    <row r="30" spans="2:13" x14ac:dyDescent="0.3">
      <c r="B30" s="11"/>
      <c r="C30" s="67">
        <v>25</v>
      </c>
      <c r="D30" s="67">
        <f>(Observaciones!D30+Observaciones!E30)/2</f>
        <v>13.55</v>
      </c>
      <c r="E30" s="130">
        <f t="shared" si="0"/>
        <v>1.5532953593153362</v>
      </c>
      <c r="F30" s="130">
        <f t="shared" si="3"/>
        <v>0.10115743021423786</v>
      </c>
      <c r="G30" s="130">
        <f t="shared" si="1"/>
        <v>2.46900845</v>
      </c>
      <c r="H30" s="130">
        <f>0.001013*Constantes!$D$6/(0.622*G30)</f>
        <v>4.5131899939472676E-2</v>
      </c>
      <c r="I30" s="130">
        <f t="shared" si="4"/>
        <v>0.35288492467431798</v>
      </c>
      <c r="J30" s="130">
        <f t="shared" si="2"/>
        <v>-0.3399487861836154</v>
      </c>
      <c r="K30" s="130">
        <f>(Constantes!$D$12/0.8)*(Constantes!$D$7*J30^2+Constantes!$D$8*J30+Constantes!$D$9)</f>
        <v>11.718342275510254</v>
      </c>
      <c r="L30" s="130">
        <f>(Constantes!$D$12/0.8)*(0.00376*D30^2-0.0516*D30-6.967)</f>
        <v>-2.6159379749999996</v>
      </c>
      <c r="M30" s="12"/>
    </row>
    <row r="31" spans="2:13" x14ac:dyDescent="0.3">
      <c r="B31" s="11"/>
      <c r="C31" s="67">
        <v>26</v>
      </c>
      <c r="D31" s="67">
        <f>(Observaciones!D31+Observaciones!E31)/2</f>
        <v>13.600000000000001</v>
      </c>
      <c r="E31" s="130">
        <f t="shared" si="0"/>
        <v>1.5583614462879352</v>
      </c>
      <c r="F31" s="130">
        <f t="shared" si="3"/>
        <v>0.10144691080047989</v>
      </c>
      <c r="G31" s="130">
        <f t="shared" si="1"/>
        <v>2.4688903999999998</v>
      </c>
      <c r="H31" s="130">
        <f>0.001013*Constantes!$D$6/(0.622*G31)</f>
        <v>4.5134057921369271E-2</v>
      </c>
      <c r="I31" s="130">
        <f t="shared" si="4"/>
        <v>0.35320754595891579</v>
      </c>
      <c r="J31" s="130">
        <f t="shared" si="2"/>
        <v>-0.33598391030068736</v>
      </c>
      <c r="K31" s="130">
        <f>(Constantes!$D$12/0.8)*(Constantes!$D$7*J31^2+Constantes!$D$8*J31+Constantes!$D$9)</f>
        <v>11.715899256700972</v>
      </c>
      <c r="L31" s="130">
        <f>(Constantes!$D$12/0.8)*(0.00376*D31^2-0.0516*D31-6.967)</f>
        <v>-2.6149913999999996</v>
      </c>
      <c r="M31" s="12"/>
    </row>
    <row r="32" spans="2:13" x14ac:dyDescent="0.3">
      <c r="B32" s="11"/>
      <c r="C32" s="67">
        <v>27</v>
      </c>
      <c r="D32" s="67">
        <f>(Observaciones!D32+Observaciones!E32)/2</f>
        <v>14.15</v>
      </c>
      <c r="E32" s="130">
        <f t="shared" si="0"/>
        <v>1.6150528288927855</v>
      </c>
      <c r="F32" s="130">
        <f t="shared" si="3"/>
        <v>0.10467799774317721</v>
      </c>
      <c r="G32" s="130">
        <f t="shared" si="1"/>
        <v>2.4675918499999998</v>
      </c>
      <c r="H32" s="130">
        <f>0.001013*Constantes!$D$6/(0.622*G32)</f>
        <v>4.5157809349675282E-2</v>
      </c>
      <c r="I32" s="130">
        <f t="shared" si="4"/>
        <v>0.35672784756039339</v>
      </c>
      <c r="J32" s="130">
        <f t="shared" si="2"/>
        <v>-0.33191947513401066</v>
      </c>
      <c r="K32" s="130">
        <f>(Constantes!$D$12/0.8)*(Constantes!$D$7*J32^2+Constantes!$D$8*J32+Constantes!$D$9)</f>
        <v>11.713229588411362</v>
      </c>
      <c r="L32" s="130">
        <f>(Constantes!$D$12/0.8)*(0.00376*D32^2-0.0516*D32-6.967)</f>
        <v>-2.6041137749999996</v>
      </c>
      <c r="M32" s="12"/>
    </row>
    <row r="33" spans="2:13" x14ac:dyDescent="0.3">
      <c r="B33" s="11"/>
      <c r="C33" s="67">
        <v>28</v>
      </c>
      <c r="D33" s="67">
        <f>(Observaciones!D33+Observaciones!E33)/2</f>
        <v>13.75</v>
      </c>
      <c r="E33" s="130">
        <f t="shared" si="0"/>
        <v>1.5736468149943981</v>
      </c>
      <c r="F33" s="130">
        <f t="shared" si="3"/>
        <v>0.10231958493462359</v>
      </c>
      <c r="G33" s="130">
        <f t="shared" si="1"/>
        <v>2.4685362500000001</v>
      </c>
      <c r="H33" s="130">
        <f>0.001013*Constantes!$D$6/(0.622*G33)</f>
        <v>4.5140533105443567E-2</v>
      </c>
      <c r="I33" s="130">
        <f t="shared" si="4"/>
        <v>0.35417281924860555</v>
      </c>
      <c r="J33" s="130">
        <f t="shared" si="2"/>
        <v>-0.32775668506344269</v>
      </c>
      <c r="K33" s="130">
        <f>(Constantes!$D$12/0.8)*(Constantes!$D$7*J33^2+Constantes!$D$8*J33+Constantes!$D$9)</f>
        <v>11.710321839175277</v>
      </c>
      <c r="L33" s="130">
        <f>(Constantes!$D$12/0.8)*(0.00376*D33^2-0.0516*D33-6.967)</f>
        <v>-2.6121093749999993</v>
      </c>
      <c r="M33" s="12"/>
    </row>
    <row r="34" spans="2:13" x14ac:dyDescent="0.3">
      <c r="B34" s="11"/>
      <c r="C34" s="67">
        <v>29</v>
      </c>
      <c r="D34" s="67">
        <f>(Observaciones!D34+Observaciones!E34)/2</f>
        <v>11.55</v>
      </c>
      <c r="E34" s="130">
        <f t="shared" si="0"/>
        <v>1.3621409164490859</v>
      </c>
      <c r="F34" s="130">
        <f t="shared" si="3"/>
        <v>9.0140238435898606E-2</v>
      </c>
      <c r="G34" s="130">
        <f t="shared" si="1"/>
        <v>2.4737304499999997</v>
      </c>
      <c r="H34" s="130">
        <f>0.001013*Constantes!$D$6/(0.622*G34)</f>
        <v>4.5045749554124839E-2</v>
      </c>
      <c r="I34" s="130">
        <f t="shared" si="4"/>
        <v>0.33962933384576244</v>
      </c>
      <c r="J34" s="130">
        <f t="shared" si="2"/>
        <v>-0.32349677361352186</v>
      </c>
      <c r="K34" s="130">
        <f>(Constantes!$D$12/0.8)*(Constantes!$D$7*J34^2+Constantes!$D$8*J34+Constantes!$D$9)</f>
        <v>11.707164506503263</v>
      </c>
      <c r="L34" s="130">
        <f>(Constantes!$D$12/0.8)*(0.00376*D34^2-0.0516*D34-6.967)</f>
        <v>-2.6480199749999995</v>
      </c>
      <c r="M34" s="12"/>
    </row>
    <row r="35" spans="2:13" x14ac:dyDescent="0.3">
      <c r="B35" s="11"/>
      <c r="C35" s="67">
        <v>30</v>
      </c>
      <c r="D35" s="67">
        <f>(Observaciones!D35+Observaciones!E35)/2</f>
        <v>13.55</v>
      </c>
      <c r="E35" s="130">
        <f t="shared" si="0"/>
        <v>1.5532953593153362</v>
      </c>
      <c r="F35" s="130">
        <f t="shared" si="3"/>
        <v>0.10115743021423786</v>
      </c>
      <c r="G35" s="130">
        <f t="shared" si="1"/>
        <v>2.46900845</v>
      </c>
      <c r="H35" s="130">
        <f>0.001013*Constantes!$D$6/(0.622*G35)</f>
        <v>4.5131899939472676E-2</v>
      </c>
      <c r="I35" s="130">
        <f t="shared" si="4"/>
        <v>0.35288492467431798</v>
      </c>
      <c r="J35" s="130">
        <f t="shared" si="2"/>
        <v>-0.31914100308794713</v>
      </c>
      <c r="K35" s="130">
        <f>(Constantes!$D$12/0.8)*(Constantes!$D$7*J35^2+Constantes!$D$8*J35+Constantes!$D$9)</f>
        <v>11.703746034944936</v>
      </c>
      <c r="L35" s="130">
        <f>(Constantes!$D$12/0.8)*(0.00376*D35^2-0.0516*D35-6.967)</f>
        <v>-2.6159379749999996</v>
      </c>
      <c r="M35" s="12"/>
    </row>
    <row r="36" spans="2:13" x14ac:dyDescent="0.3">
      <c r="B36" s="11"/>
      <c r="C36" s="67">
        <v>31</v>
      </c>
      <c r="D36" s="67">
        <f>(Observaciones!D36+Observaciones!E36)/2</f>
        <v>13.1</v>
      </c>
      <c r="E36" s="130">
        <f t="shared" si="0"/>
        <v>1.5083470419027751</v>
      </c>
      <c r="F36" s="130">
        <f t="shared" si="3"/>
        <v>9.8583579016665535E-2</v>
      </c>
      <c r="G36" s="130">
        <f t="shared" si="1"/>
        <v>2.4700709000000001</v>
      </c>
      <c r="H36" s="130">
        <f>0.001013*Constantes!$D$6/(0.622*G36)</f>
        <v>4.5112487384516987E-2</v>
      </c>
      <c r="I36" s="130">
        <f t="shared" si="4"/>
        <v>0.34996194939764519</v>
      </c>
      <c r="J36" s="130">
        <f t="shared" si="2"/>
        <v>-0.31469066419553055</v>
      </c>
      <c r="K36" s="130">
        <f>(Constantes!$D$12/0.8)*(Constantes!$D$7*J36^2+Constantes!$D$8*J36+Constantes!$D$9)</f>
        <v>11.700054834317474</v>
      </c>
      <c r="L36" s="130">
        <f>(Constantes!$D$12/0.8)*(0.00376*D36^2-0.0516*D36-6.967)</f>
        <v>-2.6241398999999999</v>
      </c>
      <c r="M36" s="12"/>
    </row>
    <row r="37" spans="2:13" x14ac:dyDescent="0.3">
      <c r="B37" s="11"/>
      <c r="C37" s="67">
        <v>32</v>
      </c>
      <c r="D37" s="67">
        <f>(Observaciones!D37+Observaciones!E37)/2</f>
        <v>13.95</v>
      </c>
      <c r="E37" s="130">
        <f t="shared" si="0"/>
        <v>1.5942318792002568</v>
      </c>
      <c r="F37" s="130">
        <f t="shared" si="3"/>
        <v>0.10349307775094918</v>
      </c>
      <c r="G37" s="130">
        <f t="shared" si="1"/>
        <v>2.4680640499999997</v>
      </c>
      <c r="H37" s="130">
        <f>0.001013*Constantes!$D$6/(0.622*G37)</f>
        <v>4.514916957487896E-2</v>
      </c>
      <c r="I37" s="130">
        <f t="shared" si="4"/>
        <v>0.35545379775699454</v>
      </c>
      <c r="J37" s="130">
        <f t="shared" si="2"/>
        <v>-0.31014707566773203</v>
      </c>
      <c r="K37" s="130">
        <f>(Constantes!$D$12/0.8)*(Constantes!$D$7*J37^2+Constantes!$D$8*J37+Constantes!$D$9)</f>
        <v>11.696079298077262</v>
      </c>
      <c r="L37" s="130">
        <f>(Constantes!$D$12/0.8)*(0.00376*D37^2-0.0516*D37-6.967)</f>
        <v>-2.6081679749999997</v>
      </c>
      <c r="M37" s="12"/>
    </row>
    <row r="38" spans="2:13" x14ac:dyDescent="0.3">
      <c r="B38" s="11"/>
      <c r="C38" s="67">
        <v>33</v>
      </c>
      <c r="D38" s="67">
        <f>(Observaciones!D38+Observaciones!E38)/2</f>
        <v>15.100000000000001</v>
      </c>
      <c r="E38" s="130">
        <f t="shared" si="0"/>
        <v>1.7172446826168704</v>
      </c>
      <c r="F38" s="130">
        <f t="shared" si="3"/>
        <v>0.11046518728234204</v>
      </c>
      <c r="G38" s="130">
        <f t="shared" si="1"/>
        <v>2.4653489</v>
      </c>
      <c r="H38" s="130">
        <f>0.001013*Constantes!$D$6/(0.622*G38)</f>
        <v>4.5198893477151461E-2</v>
      </c>
      <c r="I38" s="130">
        <f t="shared" si="4"/>
        <v>0.36268465146207884</v>
      </c>
      <c r="J38" s="130">
        <f t="shared" si="2"/>
        <v>-0.30551158386789107</v>
      </c>
      <c r="K38" s="130">
        <f>(Constantes!$D$12/0.8)*(Constantes!$D$7*J38^2+Constantes!$D$8*J38+Constantes!$D$9)</f>
        <v>11.691807821811578</v>
      </c>
      <c r="L38" s="130">
        <f>(Constantes!$D$12/0.8)*(0.00376*D38^2-0.0516*D38-6.967)</f>
        <v>-2.5833158999999997</v>
      </c>
      <c r="M38" s="12"/>
    </row>
    <row r="39" spans="2:13" x14ac:dyDescent="0.3">
      <c r="B39" s="11"/>
      <c r="C39" s="67">
        <v>34</v>
      </c>
      <c r="D39" s="67">
        <f>(Observaciones!D39+Observaciones!E39)/2</f>
        <v>15.8</v>
      </c>
      <c r="E39" s="130">
        <f t="shared" si="0"/>
        <v>1.7961296162943761</v>
      </c>
      <c r="F39" s="130">
        <f t="shared" si="3"/>
        <v>0.11490140460696453</v>
      </c>
      <c r="G39" s="130">
        <f t="shared" si="1"/>
        <v>2.4636961999999998</v>
      </c>
      <c r="H39" s="130">
        <f>0.001013*Constantes!$D$6/(0.622*G39)</f>
        <v>4.5229213859692821E-2</v>
      </c>
      <c r="I39" s="130">
        <f t="shared" si="4"/>
        <v>0.36697319935543615</v>
      </c>
      <c r="J39" s="130">
        <f t="shared" si="2"/>
        <v>-0.30078556239227006</v>
      </c>
      <c r="K39" s="130">
        <f>(Constantes!$D$12/0.8)*(Constantes!$D$7*J39^2+Constantes!$D$8*J39+Constantes!$D$9)</f>
        <v>11.687228821826967</v>
      </c>
      <c r="L39" s="130">
        <f>(Constantes!$D$12/0.8)*(0.00376*D39^2-0.0516*D39-6.967)</f>
        <v>-2.5663625999999993</v>
      </c>
      <c r="M39" s="12"/>
    </row>
    <row r="40" spans="2:13" x14ac:dyDescent="0.3">
      <c r="B40" s="11"/>
      <c r="C40" s="67">
        <v>35</v>
      </c>
      <c r="D40" s="67">
        <f>(Observaciones!D40+Observaciones!E40)/2</f>
        <v>14.25</v>
      </c>
      <c r="E40" s="130">
        <f t="shared" si="0"/>
        <v>1.6255524772300411</v>
      </c>
      <c r="F40" s="130">
        <f t="shared" si="3"/>
        <v>0.10527477090559632</v>
      </c>
      <c r="G40" s="130">
        <f t="shared" si="1"/>
        <v>2.4673557499999998</v>
      </c>
      <c r="H40" s="130">
        <f>0.001013*Constantes!$D$6/(0.622*G40)</f>
        <v>4.5162130477176848E-2</v>
      </c>
      <c r="I40" s="130">
        <f t="shared" si="4"/>
        <v>0.35736227060066839</v>
      </c>
      <c r="J40" s="130">
        <f t="shared" si="2"/>
        <v>-0.29597041166302818</v>
      </c>
      <c r="K40" s="130">
        <f>(Constantes!$D$12/0.8)*(Constantes!$D$7*J40^2+Constantes!$D$8*J40+Constantes!$D$9)</f>
        <v>11.682330753810863</v>
      </c>
      <c r="L40" s="130">
        <f>(Constantes!$D$12/0.8)*(0.00376*D40^2-0.0516*D40-6.967)</f>
        <v>-2.6020443749999993</v>
      </c>
      <c r="M40" s="12"/>
    </row>
    <row r="41" spans="2:13" x14ac:dyDescent="0.3">
      <c r="B41" s="11"/>
      <c r="C41" s="67">
        <v>36</v>
      </c>
      <c r="D41" s="67">
        <f>(Observaciones!D41+Observaciones!E41)/2</f>
        <v>16.2</v>
      </c>
      <c r="E41" s="130">
        <f t="shared" si="0"/>
        <v>1.8426179820822144</v>
      </c>
      <c r="F41" s="130">
        <f t="shared" si="3"/>
        <v>0.11750364312754244</v>
      </c>
      <c r="G41" s="130">
        <f t="shared" si="1"/>
        <v>2.4627517999999999</v>
      </c>
      <c r="H41" s="130">
        <f>0.001013*Constantes!$D$6/(0.622*G41)</f>
        <v>4.5246558063671921E-2</v>
      </c>
      <c r="I41" s="130">
        <f t="shared" si="4"/>
        <v>0.36938537600029586</v>
      </c>
      <c r="J41" s="130">
        <f t="shared" si="2"/>
        <v>-0.29106755851324578</v>
      </c>
      <c r="K41" s="130">
        <f>(Constantes!$D$12/0.8)*(Constantes!$D$7*J41^2+Constantes!$D$8*J41+Constantes!$D$9)</f>
        <v>11.677102131542856</v>
      </c>
      <c r="L41" s="130">
        <f>(Constantes!$D$12/0.8)*(0.00376*D41^2-0.0516*D41-6.967)</f>
        <v>-2.5560545999999995</v>
      </c>
      <c r="M41" s="12"/>
    </row>
    <row r="42" spans="2:13" x14ac:dyDescent="0.3">
      <c r="B42" s="11"/>
      <c r="C42" s="67">
        <v>37</v>
      </c>
      <c r="D42" s="67">
        <f>(Observaciones!D42+Observaciones!E42)/2</f>
        <v>16.95</v>
      </c>
      <c r="E42" s="130">
        <f t="shared" si="0"/>
        <v>1.9326323570211814</v>
      </c>
      <c r="F42" s="130">
        <f t="shared" si="3"/>
        <v>0.12251782469422456</v>
      </c>
      <c r="G42" s="130">
        <f t="shared" si="1"/>
        <v>2.46098105</v>
      </c>
      <c r="H42" s="130">
        <f>0.001013*Constantes!$D$6/(0.622*G42)</f>
        <v>4.5279114325204789E-2</v>
      </c>
      <c r="I42" s="130">
        <f t="shared" si="4"/>
        <v>0.37383289911709017</v>
      </c>
      <c r="J42" s="130">
        <f t="shared" si="2"/>
        <v>-0.28607845576412366</v>
      </c>
      <c r="K42" s="130">
        <f>(Constantes!$D$12/0.8)*(Constantes!$D$7*J42^2+Constantes!$D$8*J42+Constantes!$D$9)</f>
        <v>11.671531545631966</v>
      </c>
      <c r="L42" s="130">
        <f>(Constantes!$D$12/0.8)*(0.00376*D42^2-0.0516*D42-6.967)</f>
        <v>-2.5355109749999998</v>
      </c>
      <c r="M42" s="12"/>
    </row>
    <row r="43" spans="2:13" x14ac:dyDescent="0.3">
      <c r="B43" s="11"/>
      <c r="C43" s="67">
        <v>38</v>
      </c>
      <c r="D43" s="67">
        <f>(Observaciones!D43+Observaciones!E43)/2</f>
        <v>15.85</v>
      </c>
      <c r="E43" s="130">
        <f t="shared" si="0"/>
        <v>1.8018838624902389</v>
      </c>
      <c r="F43" s="130">
        <f t="shared" si="3"/>
        <v>0.11522398374570866</v>
      </c>
      <c r="G43" s="130">
        <f t="shared" si="1"/>
        <v>2.46357815</v>
      </c>
      <c r="H43" s="130">
        <f>0.001013*Constantes!$D$6/(0.622*G43)</f>
        <v>4.5231381157976466E-2</v>
      </c>
      <c r="I43" s="130">
        <f t="shared" si="4"/>
        <v>0.36727624993356689</v>
      </c>
      <c r="J43" s="130">
        <f t="shared" si="2"/>
        <v>-0.28100458179447974</v>
      </c>
      <c r="K43" s="130">
        <f>(Constantes!$D$12/0.8)*(Constantes!$D$7*J43^2+Constantes!$D$8*J43+Constantes!$D$9)</f>
        <v>11.665607682256173</v>
      </c>
      <c r="L43" s="130">
        <f>(Constantes!$D$12/0.8)*(0.00376*D43^2-0.0516*D43-6.967)</f>
        <v>-2.5650987749999996</v>
      </c>
      <c r="M43" s="12"/>
    </row>
    <row r="44" spans="2:13" x14ac:dyDescent="0.3">
      <c r="B44" s="11"/>
      <c r="C44" s="67">
        <v>39</v>
      </c>
      <c r="D44" s="67">
        <f>(Observaciones!D44+Observaciones!E44)/2</f>
        <v>16.350000000000001</v>
      </c>
      <c r="E44" s="130">
        <f t="shared" si="0"/>
        <v>1.8603210189575405</v>
      </c>
      <c r="F44" s="130">
        <f t="shared" si="3"/>
        <v>0.11849229571827896</v>
      </c>
      <c r="G44" s="130">
        <f t="shared" si="1"/>
        <v>2.4623976499999998</v>
      </c>
      <c r="H44" s="130">
        <f>0.001013*Constantes!$D$6/(0.622*G44)</f>
        <v>4.5253065570100968E-2</v>
      </c>
      <c r="I44" s="130">
        <f t="shared" si="4"/>
        <v>0.37028273686798835</v>
      </c>
      <c r="J44" s="130">
        <f t="shared" si="2"/>
        <v>-0.2758474401026747</v>
      </c>
      <c r="K44" s="130">
        <f>(Constantes!$D$12/0.8)*(Constantes!$D$7*J44^2+Constantes!$D$8*J44+Constantes!$D$9)</f>
        <v>11.659319341880469</v>
      </c>
      <c r="L44" s="130">
        <f>(Constantes!$D$12/0.8)*(0.00376*D44^2-0.0516*D44-6.967)</f>
        <v>-2.5520727749999996</v>
      </c>
      <c r="M44" s="12"/>
    </row>
    <row r="45" spans="2:13" x14ac:dyDescent="0.3">
      <c r="B45" s="11"/>
      <c r="C45" s="67">
        <v>40</v>
      </c>
      <c r="D45" s="67">
        <f>(Observaciones!D45+Observaciones!E45)/2</f>
        <v>13.45</v>
      </c>
      <c r="E45" s="130">
        <f t="shared" si="0"/>
        <v>1.5432065279848868</v>
      </c>
      <c r="F45" s="130">
        <f t="shared" si="3"/>
        <v>0.1005805769400801</v>
      </c>
      <c r="G45" s="130">
        <f t="shared" si="1"/>
        <v>2.46924455</v>
      </c>
      <c r="H45" s="130">
        <f>0.001013*Constantes!$D$6/(0.622*G45)</f>
        <v>4.5127584594694167E-2</v>
      </c>
      <c r="I45" s="130">
        <f t="shared" si="4"/>
        <v>0.35223838816895903</v>
      </c>
      <c r="J45" s="130">
        <f t="shared" si="2"/>
        <v>-0.27060855886109181</v>
      </c>
      <c r="K45" s="130">
        <f>(Constantes!$D$12/0.8)*(Constantes!$D$7*J45^2+Constantes!$D$8*J45+Constantes!$D$9)</f>
        <v>11.65265545792964</v>
      </c>
      <c r="L45" s="130">
        <f>(Constantes!$D$12/0.8)*(0.00376*D45^2-0.0516*D45-6.967)</f>
        <v>-2.6178099749999992</v>
      </c>
      <c r="M45" s="12"/>
    </row>
    <row r="46" spans="2:13" x14ac:dyDescent="0.3">
      <c r="B46" s="11"/>
      <c r="C46" s="67">
        <v>41</v>
      </c>
      <c r="D46" s="67">
        <f>(Observaciones!D46+Observaciones!E46)/2</f>
        <v>14.4</v>
      </c>
      <c r="E46" s="130">
        <f t="shared" si="0"/>
        <v>1.6414142277133972</v>
      </c>
      <c r="F46" s="130">
        <f t="shared" si="3"/>
        <v>0.10617535372371334</v>
      </c>
      <c r="G46" s="130">
        <f t="shared" si="1"/>
        <v>2.4670015999999997</v>
      </c>
      <c r="H46" s="130">
        <f>0.001013*Constantes!$D$6/(0.622*G46)</f>
        <v>4.5168613719226022E-2</v>
      </c>
      <c r="I46" s="130">
        <f t="shared" si="4"/>
        <v>0.3583106491514223</v>
      </c>
      <c r="J46" s="130">
        <f t="shared" si="2"/>
        <v>-0.26528949046330735</v>
      </c>
      <c r="K46" s="130">
        <f>(Constantes!$D$12/0.8)*(Constantes!$D$7*J46^2+Constantes!$D$8*J46+Constantes!$D$9)</f>
        <v>11.645605115392097</v>
      </c>
      <c r="L46" s="130">
        <f>(Constantes!$D$12/0.8)*(0.00376*D46^2-0.0516*D46-6.967)</f>
        <v>-2.5988873999999993</v>
      </c>
      <c r="M46" s="12"/>
    </row>
    <row r="47" spans="2:13" x14ac:dyDescent="0.3">
      <c r="B47" s="11"/>
      <c r="C47" s="67">
        <v>42</v>
      </c>
      <c r="D47" s="67">
        <f>(Observaciones!D47+Observaciones!E47)/2</f>
        <v>12.85</v>
      </c>
      <c r="E47" s="130">
        <f t="shared" si="0"/>
        <v>1.4838724736816862</v>
      </c>
      <c r="F47" s="130">
        <f t="shared" si="3"/>
        <v>9.717790188805045E-2</v>
      </c>
      <c r="G47" s="130">
        <f t="shared" si="1"/>
        <v>2.4706611499999998</v>
      </c>
      <c r="H47" s="130">
        <f>0.001013*Constantes!$D$6/(0.622*G47)</f>
        <v>4.5101709846011272E-2</v>
      </c>
      <c r="I47" s="130">
        <f t="shared" si="4"/>
        <v>0.34832304299622313</v>
      </c>
      <c r="J47" s="130">
        <f t="shared" si="2"/>
        <v>-0.25989181106408255</v>
      </c>
      <c r="K47" s="130">
        <f>(Constantes!$D$12/0.8)*(Constantes!$D$7*J47^2+Constantes!$D$8*J47+Constantes!$D$9)</f>
        <v>11.638157569331037</v>
      </c>
      <c r="L47" s="130">
        <f>(Constantes!$D$12/0.8)*(0.00376*D47^2-0.0516*D47-6.967)</f>
        <v>-2.6284497749999995</v>
      </c>
      <c r="M47" s="12"/>
    </row>
    <row r="48" spans="2:13" x14ac:dyDescent="0.3">
      <c r="B48" s="11"/>
      <c r="C48" s="67">
        <v>43</v>
      </c>
      <c r="D48" s="67">
        <f>(Observaciones!D48+Observaciones!E48)/2</f>
        <v>14.95</v>
      </c>
      <c r="E48" s="130">
        <f t="shared" si="0"/>
        <v>1.7007416492954901</v>
      </c>
      <c r="F48" s="130">
        <f t="shared" si="3"/>
        <v>0.10953374874986048</v>
      </c>
      <c r="G48" s="130">
        <f t="shared" si="1"/>
        <v>2.4657030500000001</v>
      </c>
      <c r="H48" s="130">
        <f>0.001013*Constantes!$D$6/(0.622*G48)</f>
        <v>4.5192401540450108E-2</v>
      </c>
      <c r="I48" s="130">
        <f t="shared" si="4"/>
        <v>0.36175455161738501</v>
      </c>
      <c r="J48" s="130">
        <f t="shared" si="2"/>
        <v>-0.25441712011231477</v>
      </c>
      <c r="K48" s="130">
        <f>(Constantes!$D$12/0.8)*(Constantes!$D$7*J48^2+Constantes!$D$8*J48+Constantes!$D$9)</f>
        <v>11.630302263279358</v>
      </c>
      <c r="L48" s="130">
        <f>(Constantes!$D$12/0.8)*(0.00376*D48^2-0.0516*D48-6.967)</f>
        <v>-2.5867689749999996</v>
      </c>
      <c r="M48" s="12"/>
    </row>
    <row r="49" spans="2:13" x14ac:dyDescent="0.3">
      <c r="B49" s="11"/>
      <c r="C49" s="67">
        <v>44</v>
      </c>
      <c r="D49" s="67">
        <f>(Observaciones!D49+Observaciones!E49)/2</f>
        <v>15.8</v>
      </c>
      <c r="E49" s="130">
        <f t="shared" si="0"/>
        <v>1.7961296162943761</v>
      </c>
      <c r="F49" s="130">
        <f t="shared" si="3"/>
        <v>0.11490140460696453</v>
      </c>
      <c r="G49" s="130">
        <f t="shared" si="1"/>
        <v>2.4636961999999998</v>
      </c>
      <c r="H49" s="130">
        <f>0.001013*Constantes!$D$6/(0.622*G49)</f>
        <v>4.5229213859692821E-2</v>
      </c>
      <c r="I49" s="130">
        <f t="shared" si="4"/>
        <v>0.36697319935543615</v>
      </c>
      <c r="J49" s="130">
        <f t="shared" si="2"/>
        <v>-0.24886703987708655</v>
      </c>
      <c r="K49" s="130">
        <f>(Constantes!$D$12/0.8)*(Constantes!$D$7*J49^2+Constantes!$D$8*J49+Constantes!$D$9)</f>
        <v>11.622028847494859</v>
      </c>
      <c r="L49" s="130">
        <f>(Constantes!$D$12/0.8)*(0.00376*D49^2-0.0516*D49-6.967)</f>
        <v>-2.5663625999999993</v>
      </c>
      <c r="M49" s="12"/>
    </row>
    <row r="50" spans="2:13" x14ac:dyDescent="0.3">
      <c r="B50" s="11"/>
      <c r="C50" s="67">
        <v>45</v>
      </c>
      <c r="D50" s="67">
        <f>(Observaciones!D50+Observaciones!E50)/2</f>
        <v>14.9</v>
      </c>
      <c r="E50" s="130">
        <f t="shared" si="0"/>
        <v>1.6952716301356707</v>
      </c>
      <c r="F50" s="130">
        <f t="shared" si="3"/>
        <v>0.10922475617100802</v>
      </c>
      <c r="G50" s="130">
        <f t="shared" si="1"/>
        <v>2.4658210999999999</v>
      </c>
      <c r="H50" s="130">
        <f>0.001013*Constantes!$D$6/(0.622*G50)</f>
        <v>4.5190237975947463E-2</v>
      </c>
      <c r="I50" s="130">
        <f t="shared" si="4"/>
        <v>0.36144364658766281</v>
      </c>
      <c r="J50" s="130">
        <f t="shared" si="2"/>
        <v>-0.2432432149669522</v>
      </c>
      <c r="K50" s="130">
        <f>(Constantes!$D$12/0.8)*(Constantes!$D$7*J50^2+Constantes!$D$8*J50+Constantes!$D$9)</f>
        <v>11.613327197052373</v>
      </c>
      <c r="L50" s="130">
        <f>(Constantes!$D$12/0.8)*(0.00376*D50^2-0.0516*D50-6.967)</f>
        <v>-2.5879058999999995</v>
      </c>
      <c r="M50" s="12"/>
    </row>
    <row r="51" spans="2:13" x14ac:dyDescent="0.3">
      <c r="B51" s="11"/>
      <c r="C51" s="67">
        <v>46</v>
      </c>
      <c r="D51" s="67">
        <f>(Observaciones!D51+Observaciones!E51)/2</f>
        <v>15.25</v>
      </c>
      <c r="E51" s="130">
        <f t="shared" si="0"/>
        <v>1.7338879625062771</v>
      </c>
      <c r="F51" s="130">
        <f t="shared" si="3"/>
        <v>0.11140334723771557</v>
      </c>
      <c r="G51" s="130">
        <f t="shared" si="1"/>
        <v>2.4649947499999998</v>
      </c>
      <c r="H51" s="130">
        <f>0.001013*Constantes!$D$6/(0.622*G51)</f>
        <v>4.5205387279268053E-2</v>
      </c>
      <c r="I51" s="130">
        <f t="shared" si="4"/>
        <v>0.36361082673457973</v>
      </c>
      <c r="J51" s="130">
        <f t="shared" si="2"/>
        <v>-0.23754731184260455</v>
      </c>
      <c r="K51" s="130">
        <f>(Constantes!$D$12/0.8)*(Constantes!$D$7*J51^2+Constantes!$D$8*J51+Constantes!$D$9)</f>
        <v>11.604187429749674</v>
      </c>
      <c r="L51" s="130">
        <f>(Constantes!$D$12/0.8)*(0.00376*D51^2-0.0516*D51-6.967)</f>
        <v>-2.5797993749999995</v>
      </c>
      <c r="M51" s="12"/>
    </row>
    <row r="52" spans="2:13" x14ac:dyDescent="0.3">
      <c r="B52" s="11"/>
      <c r="C52" s="67">
        <v>47</v>
      </c>
      <c r="D52" s="67">
        <f>(Observaciones!D52+Observaciones!E52)/2</f>
        <v>14.899999999999999</v>
      </c>
      <c r="E52" s="130">
        <f t="shared" si="0"/>
        <v>1.6952716301356705</v>
      </c>
      <c r="F52" s="130">
        <f t="shared" si="3"/>
        <v>0.10922475617100801</v>
      </c>
      <c r="G52" s="130">
        <f t="shared" si="1"/>
        <v>2.4658210999999999</v>
      </c>
      <c r="H52" s="130">
        <f>0.001013*Constantes!$D$6/(0.622*G52)</f>
        <v>4.5190237975947463E-2</v>
      </c>
      <c r="I52" s="130">
        <f t="shared" si="4"/>
        <v>0.36144364658766276</v>
      </c>
      <c r="J52" s="130">
        <f t="shared" si="2"/>
        <v>-0.23178101832306711</v>
      </c>
      <c r="K52" s="130">
        <f>(Constantes!$D$12/0.8)*(Constantes!$D$7*J52^2+Constantes!$D$8*J52+Constantes!$D$9)</f>
        <v>11.594599923804164</v>
      </c>
      <c r="L52" s="130">
        <f>(Constantes!$D$12/0.8)*(0.00376*D52^2-0.0516*D52-6.967)</f>
        <v>-2.5879058999999995</v>
      </c>
      <c r="M52" s="12"/>
    </row>
    <row r="53" spans="2:13" x14ac:dyDescent="0.3">
      <c r="B53" s="11"/>
      <c r="C53" s="67">
        <v>48</v>
      </c>
      <c r="D53" s="67">
        <f>(Observaciones!D53+Observaciones!E53)/2</f>
        <v>14.95</v>
      </c>
      <c r="E53" s="130">
        <f t="shared" si="0"/>
        <v>1.7007416492954901</v>
      </c>
      <c r="F53" s="130">
        <f t="shared" si="3"/>
        <v>0.10953374874986048</v>
      </c>
      <c r="G53" s="130">
        <f t="shared" si="1"/>
        <v>2.4657030500000001</v>
      </c>
      <c r="H53" s="130">
        <f>0.001013*Constantes!$D$6/(0.622*G53)</f>
        <v>4.5192401540450108E-2</v>
      </c>
      <c r="I53" s="130">
        <f t="shared" si="4"/>
        <v>0.36175455161738501</v>
      </c>
      <c r="J53" s="130">
        <f t="shared" si="2"/>
        <v>-0.22594604308555641</v>
      </c>
      <c r="K53" s="130">
        <f>(Constantes!$D$12/0.8)*(Constantes!$D$7*J53^2+Constantes!$D$8*J53+Constantes!$D$9)</f>
        <v>11.58455533531764</v>
      </c>
      <c r="L53" s="130">
        <f>(Constantes!$D$12/0.8)*(0.00376*D53^2-0.0516*D53-6.967)</f>
        <v>-2.5867689749999996</v>
      </c>
      <c r="M53" s="12"/>
    </row>
    <row r="54" spans="2:13" x14ac:dyDescent="0.3">
      <c r="B54" s="11"/>
      <c r="C54" s="67">
        <v>49</v>
      </c>
      <c r="D54" s="67">
        <f>(Observaciones!D54+Observaciones!E54)/2</f>
        <v>15.9</v>
      </c>
      <c r="E54" s="130">
        <f t="shared" si="0"/>
        <v>1.8076542599824501</v>
      </c>
      <c r="F54" s="130">
        <f t="shared" si="3"/>
        <v>0.11554733155589622</v>
      </c>
      <c r="G54" s="130">
        <f t="shared" si="1"/>
        <v>2.4634600999999998</v>
      </c>
      <c r="H54" s="130">
        <f>0.001013*Constantes!$D$6/(0.622*G54)</f>
        <v>4.5233548663975741E-2</v>
      </c>
      <c r="I54" s="130">
        <f t="shared" si="4"/>
        <v>0.36757886380267918</v>
      </c>
      <c r="J54" s="130">
        <f t="shared" si="2"/>
        <v>-0.22004411515916453</v>
      </c>
      <c r="K54" s="130">
        <f>(Constantes!$D$12/0.8)*(Constantes!$D$7*J54^2+Constantes!$D$8*J54+Constantes!$D$9)</f>
        <v>11.574044615486585</v>
      </c>
      <c r="L54" s="130">
        <f>(Constantes!$D$12/0.8)*(0.00376*D54^2-0.0516*D54-6.967)</f>
        <v>-2.5638278999999993</v>
      </c>
      <c r="M54" s="12"/>
    </row>
    <row r="55" spans="2:13" x14ac:dyDescent="0.3">
      <c r="B55" s="11"/>
      <c r="C55" s="67">
        <v>50</v>
      </c>
      <c r="D55" s="67">
        <f>(Observaciones!D55+Observaciones!E55)/2</f>
        <v>14.6</v>
      </c>
      <c r="E55" s="130">
        <f t="shared" si="0"/>
        <v>1.6627743376092956</v>
      </c>
      <c r="F55" s="130">
        <f t="shared" si="3"/>
        <v>0.10738631317466246</v>
      </c>
      <c r="G55" s="130">
        <f t="shared" si="1"/>
        <v>2.4665293999999998</v>
      </c>
      <c r="H55" s="130">
        <f>0.001013*Constantes!$D$6/(0.622*G55)</f>
        <v>4.5177260938025939E-2</v>
      </c>
      <c r="I55" s="130">
        <f t="shared" si="4"/>
        <v>0.35956906979682196</v>
      </c>
      <c r="J55" s="130">
        <f t="shared" si="2"/>
        <v>-0.21407698341251005</v>
      </c>
      <c r="K55" s="130">
        <f>(Constantes!$D$12/0.8)*(Constantes!$D$7*J55^2+Constantes!$D$8*J55+Constantes!$D$9)</f>
        <v>11.563059027535816</v>
      </c>
      <c r="L55" s="130">
        <f>(Constantes!$D$12/0.8)*(0.00376*D55^2-0.0516*D55-6.967)</f>
        <v>-2.5945793999999993</v>
      </c>
      <c r="M55" s="12"/>
    </row>
    <row r="56" spans="2:13" x14ac:dyDescent="0.3">
      <c r="B56" s="11"/>
      <c r="C56" s="67">
        <v>51</v>
      </c>
      <c r="D56" s="67">
        <f>(Observaciones!D56+Observaciones!E56)/2</f>
        <v>13</v>
      </c>
      <c r="E56" s="130">
        <f t="shared" si="0"/>
        <v>1.4985150190445926</v>
      </c>
      <c r="F56" s="130">
        <f t="shared" si="3"/>
        <v>9.8019245431965704E-2</v>
      </c>
      <c r="G56" s="130">
        <f t="shared" si="1"/>
        <v>2.470307</v>
      </c>
      <c r="H56" s="130">
        <f>0.001013*Constantes!$D$6/(0.622*G56)</f>
        <v>4.5108175751075688E-2</v>
      </c>
      <c r="I56" s="130">
        <f t="shared" si="4"/>
        <v>0.3493076722279615</v>
      </c>
      <c r="J56" s="130">
        <f t="shared" si="2"/>
        <v>-0.20804641603551069</v>
      </c>
      <c r="K56" s="130">
        <f>(Constantes!$D$12/0.8)*(Constantes!$D$7*J56^2+Constantes!$D$8*J56+Constantes!$D$9)</f>
        <v>11.551590163353559</v>
      </c>
      <c r="L56" s="130">
        <f>(Constantes!$D$12/0.8)*(0.00376*D56^2-0.0516*D56-6.967)</f>
        <v>-2.6258849999999994</v>
      </c>
      <c r="M56" s="12"/>
    </row>
    <row r="57" spans="2:13" x14ac:dyDescent="0.3">
      <c r="B57" s="11"/>
      <c r="C57" s="67">
        <v>52</v>
      </c>
      <c r="D57" s="67">
        <f>(Observaciones!D57+Observaciones!E57)/2</f>
        <v>11.2</v>
      </c>
      <c r="E57" s="130">
        <f t="shared" si="0"/>
        <v>1.3309049906437358</v>
      </c>
      <c r="F57" s="130">
        <f t="shared" si="3"/>
        <v>8.8321456330061332E-2</v>
      </c>
      <c r="G57" s="130">
        <f t="shared" si="1"/>
        <v>2.4745567999999998</v>
      </c>
      <c r="H57" s="130">
        <f>0.001013*Constantes!$D$6/(0.622*G57)</f>
        <v>4.5030707040191013E-2</v>
      </c>
      <c r="I57" s="130">
        <f t="shared" si="4"/>
        <v>0.33724015024190968</v>
      </c>
      <c r="J57" s="130">
        <f t="shared" si="2"/>
        <v>-0.20195420001543066</v>
      </c>
      <c r="K57" s="130">
        <f>(Constantes!$D$12/0.8)*(Constantes!$D$7*J57^2+Constantes!$D$8*J57+Constantes!$D$9)</f>
        <v>11.539629959806364</v>
      </c>
      <c r="L57" s="130">
        <f>(Constantes!$D$12/0.8)*(0.00376*D57^2-0.0516*D57-6.967)</f>
        <v>-2.6524745999999997</v>
      </c>
      <c r="M57" s="12"/>
    </row>
    <row r="58" spans="2:13" x14ac:dyDescent="0.3">
      <c r="B58" s="11"/>
      <c r="C58" s="67">
        <v>53</v>
      </c>
      <c r="D58" s="67">
        <f>(Observaciones!D58+Observaciones!E58)/2</f>
        <v>10.7</v>
      </c>
      <c r="E58" s="130">
        <f t="shared" si="0"/>
        <v>1.2873744557569893</v>
      </c>
      <c r="F58" s="130">
        <f t="shared" si="3"/>
        <v>8.5777518855556414E-2</v>
      </c>
      <c r="G58" s="130">
        <f t="shared" si="1"/>
        <v>2.4757373</v>
      </c>
      <c r="H58" s="130">
        <f>0.001013*Constantes!$D$6/(0.622*G58)</f>
        <v>4.5009235153952935E-2</v>
      </c>
      <c r="I58" s="130">
        <f t="shared" si="4"/>
        <v>0.33379183113820976</v>
      </c>
      <c r="J58" s="130">
        <f t="shared" si="2"/>
        <v>-0.19580214060735746</v>
      </c>
      <c r="K58" s="130">
        <f>(Constantes!$D$12/0.8)*(Constantes!$D$7*J58^2+Constantes!$D$8*J58+Constantes!$D$9)</f>
        <v>11.527170714712671</v>
      </c>
      <c r="L58" s="130">
        <f>(Constantes!$D$12/0.8)*(0.00376*D58^2-0.0516*D58-6.967)</f>
        <v>-2.6582390999999994</v>
      </c>
      <c r="M58" s="12"/>
    </row>
    <row r="59" spans="2:13" x14ac:dyDescent="0.3">
      <c r="B59" s="11"/>
      <c r="C59" s="67">
        <v>54</v>
      </c>
      <c r="D59" s="67">
        <f>(Observaciones!D59+Observaciones!E59)/2</f>
        <v>14.25</v>
      </c>
      <c r="E59" s="130">
        <f t="shared" si="0"/>
        <v>1.6255524772300411</v>
      </c>
      <c r="F59" s="130">
        <f t="shared" si="3"/>
        <v>0.10527477090559632</v>
      </c>
      <c r="G59" s="130">
        <f t="shared" si="1"/>
        <v>2.4673557499999998</v>
      </c>
      <c r="H59" s="130">
        <f>0.001013*Constantes!$D$6/(0.622*G59)</f>
        <v>4.5162130477176848E-2</v>
      </c>
      <c r="I59" s="130">
        <f t="shared" si="4"/>
        <v>0.35736227060066839</v>
      </c>
      <c r="J59" s="130">
        <f t="shared" si="2"/>
        <v>-0.18959206079926599</v>
      </c>
      <c r="K59" s="130">
        <f>(Constantes!$D$12/0.8)*(Constantes!$D$7*J59^2+Constantes!$D$8*J59+Constantes!$D$9)</f>
        <v>11.514205102454168</v>
      </c>
      <c r="L59" s="130">
        <f>(Constantes!$D$12/0.8)*(0.00376*D59^2-0.0516*D59-6.967)</f>
        <v>-2.6020443749999993</v>
      </c>
      <c r="M59" s="12"/>
    </row>
    <row r="60" spans="2:13" x14ac:dyDescent="0.3">
      <c r="B60" s="11"/>
      <c r="C60" s="67">
        <v>55</v>
      </c>
      <c r="D60" s="67">
        <f>(Observaciones!D60+Observaciones!E60)/2</f>
        <v>14.5</v>
      </c>
      <c r="E60" s="130">
        <f t="shared" si="0"/>
        <v>1.6520640028566567</v>
      </c>
      <c r="F60" s="130">
        <f t="shared" si="3"/>
        <v>0.10677937410937641</v>
      </c>
      <c r="G60" s="130">
        <f t="shared" si="1"/>
        <v>2.4667654999999997</v>
      </c>
      <c r="H60" s="130">
        <f>0.001013*Constantes!$D$6/(0.622*G60)</f>
        <v>4.5172936914803029E-2</v>
      </c>
      <c r="I60" s="130">
        <f t="shared" si="4"/>
        <v>0.35894072909367275</v>
      </c>
      <c r="J60" s="130">
        <f t="shared" si="2"/>
        <v>-0.18332580077182795</v>
      </c>
      <c r="K60" s="130">
        <f>(Constantes!$D$12/0.8)*(Constantes!$D$7*J60^2+Constantes!$D$8*J60+Constantes!$D$9)</f>
        <v>11.500726189204524</v>
      </c>
      <c r="L60" s="130">
        <f>(Constantes!$D$12/0.8)*(0.00376*D60^2-0.0516*D60-6.967)</f>
        <v>-2.5967474999999993</v>
      </c>
      <c r="M60" s="12"/>
    </row>
    <row r="61" spans="2:13" x14ac:dyDescent="0.3">
      <c r="B61" s="11"/>
      <c r="C61" s="67">
        <v>56</v>
      </c>
      <c r="D61" s="67">
        <f>(Observaciones!D61+Observaciones!E61)/2</f>
        <v>14.15</v>
      </c>
      <c r="E61" s="130">
        <f t="shared" si="0"/>
        <v>1.6150528288927855</v>
      </c>
      <c r="F61" s="130">
        <f t="shared" si="3"/>
        <v>0.10467799774317721</v>
      </c>
      <c r="G61" s="130">
        <f t="shared" si="1"/>
        <v>2.4675918499999998</v>
      </c>
      <c r="H61" s="130">
        <f>0.001013*Constantes!$D$6/(0.622*G61)</f>
        <v>4.5157809349675282E-2</v>
      </c>
      <c r="I61" s="130">
        <f t="shared" si="4"/>
        <v>0.35672784756039339</v>
      </c>
      <c r="J61" s="130">
        <f t="shared" si="2"/>
        <v>-0.17700521735312635</v>
      </c>
      <c r="K61" s="130">
        <f>(Constantes!$D$12/0.8)*(Constantes!$D$7*J61^2+Constantes!$D$8*J61+Constantes!$D$9)</f>
        <v>11.486727447755518</v>
      </c>
      <c r="L61" s="130">
        <f>(Constantes!$D$12/0.8)*(0.00376*D61^2-0.0516*D61-6.967)</f>
        <v>-2.6041137749999996</v>
      </c>
      <c r="M61" s="12"/>
    </row>
    <row r="62" spans="2:13" x14ac:dyDescent="0.3">
      <c r="B62" s="11"/>
      <c r="C62" s="67">
        <v>57</v>
      </c>
      <c r="D62" s="67">
        <f>(Observaciones!D62+Observaciones!E62)/2</f>
        <v>15.35</v>
      </c>
      <c r="E62" s="130">
        <f t="shared" si="0"/>
        <v>1.7450618963749391</v>
      </c>
      <c r="F62" s="130">
        <f t="shared" si="3"/>
        <v>0.112032540584853</v>
      </c>
      <c r="G62" s="130">
        <f t="shared" si="1"/>
        <v>2.4647586499999998</v>
      </c>
      <c r="H62" s="130">
        <f>0.001013*Constantes!$D$6/(0.622*G62)</f>
        <v>4.5209717517418001E-2</v>
      </c>
      <c r="I62" s="130">
        <f t="shared" si="4"/>
        <v>0.36422609565334357</v>
      </c>
      <c r="J62" s="130">
        <f t="shared" si="2"/>
        <v>-0.17063218346843756</v>
      </c>
      <c r="K62" s="130">
        <f>(Constantes!$D$12/0.8)*(Constantes!$D$7*J62^2+Constantes!$D$8*J62+Constantes!$D$9)</f>
        <v>11.472202771921015</v>
      </c>
      <c r="L62" s="130">
        <f>(Constantes!$D$12/0.8)*(0.00376*D62^2-0.0516*D62-6.967)</f>
        <v>-2.5774197749999992</v>
      </c>
      <c r="M62" s="12"/>
    </row>
    <row r="63" spans="2:13" x14ac:dyDescent="0.3">
      <c r="B63" s="11"/>
      <c r="C63" s="67">
        <v>58</v>
      </c>
      <c r="D63" s="67">
        <f>(Observaciones!D63+Observaciones!E63)/2</f>
        <v>12.9</v>
      </c>
      <c r="E63" s="130">
        <f t="shared" si="0"/>
        <v>1.4887393027557323</v>
      </c>
      <c r="F63" s="130">
        <f t="shared" si="3"/>
        <v>9.7457663967834368E-2</v>
      </c>
      <c r="G63" s="130">
        <f t="shared" si="1"/>
        <v>2.4705431</v>
      </c>
      <c r="H63" s="130">
        <f>0.001013*Constantes!$D$6/(0.622*G63)</f>
        <v>4.5103864941725781E-2</v>
      </c>
      <c r="I63" s="130">
        <f t="shared" si="4"/>
        <v>0.34865168081674919</v>
      </c>
      <c r="J63" s="130">
        <f t="shared" si="2"/>
        <v>-0.16420858758524295</v>
      </c>
      <c r="K63" s="130">
        <f>(Constantes!$D$12/0.8)*(Constantes!$D$7*J63^2+Constantes!$D$8*J63+Constantes!$D$9)</f>
        <v>11.457146490499774</v>
      </c>
      <c r="L63" s="130">
        <f>(Constantes!$D$12/0.8)*(0.00376*D63^2-0.0516*D63-6.967)</f>
        <v>-2.6276018999999993</v>
      </c>
      <c r="M63" s="12"/>
    </row>
    <row r="64" spans="2:13" x14ac:dyDescent="0.3">
      <c r="B64" s="11"/>
      <c r="C64" s="67">
        <v>59</v>
      </c>
      <c r="D64" s="67">
        <f>(Observaciones!D64+Observaciones!E64)/2</f>
        <v>14.45</v>
      </c>
      <c r="E64" s="130">
        <f t="shared" si="0"/>
        <v>1.6467315635702708</v>
      </c>
      <c r="F64" s="130">
        <f t="shared" si="3"/>
        <v>0.10647699979012407</v>
      </c>
      <c r="G64" s="130">
        <f t="shared" si="1"/>
        <v>2.4668835499999999</v>
      </c>
      <c r="H64" s="130">
        <f>0.001013*Constantes!$D$6/(0.622*G64)</f>
        <v>4.5170775213573627E-2</v>
      </c>
      <c r="I64" s="130">
        <f t="shared" si="4"/>
        <v>0.3586259064602611</v>
      </c>
      <c r="J64" s="130">
        <f t="shared" si="2"/>
        <v>-0.15773633315363528</v>
      </c>
      <c r="K64" s="130">
        <f>(Constantes!$D$12/0.8)*(Constantes!$D$7*J64^2+Constantes!$D$8*J64+Constantes!$D$9)</f>
        <v>11.441553380778496</v>
      </c>
      <c r="L64" s="130">
        <f>(Constantes!$D$12/0.8)*(0.00376*D64^2-0.0516*D64-6.967)</f>
        <v>-2.5978209749999994</v>
      </c>
      <c r="M64" s="12"/>
    </row>
    <row r="65" spans="2:13" x14ac:dyDescent="0.3">
      <c r="B65" s="11"/>
      <c r="C65" s="67">
        <v>60</v>
      </c>
      <c r="D65" s="67">
        <f>(Observaciones!D65+Observaciones!E65)/2</f>
        <v>14.5</v>
      </c>
      <c r="E65" s="130">
        <f t="shared" si="0"/>
        <v>1.6520640028566567</v>
      </c>
      <c r="F65" s="130">
        <f t="shared" si="3"/>
        <v>0.10677937410937641</v>
      </c>
      <c r="G65" s="130">
        <f t="shared" si="1"/>
        <v>2.4667654999999997</v>
      </c>
      <c r="H65" s="130">
        <f>0.001013*Constantes!$D$6/(0.622*G65)</f>
        <v>4.5172936914803029E-2</v>
      </c>
      <c r="I65" s="130">
        <f t="shared" si="4"/>
        <v>0.35894072909367275</v>
      </c>
      <c r="J65" s="130">
        <f t="shared" si="2"/>
        <v>-0.15121733804228529</v>
      </c>
      <c r="K65" s="130">
        <f>(Constantes!$D$12/0.8)*(Constantes!$D$7*J65^2+Constantes!$D$8*J65+Constantes!$D$9)</f>
        <v>11.425418681557149</v>
      </c>
      <c r="L65" s="130">
        <f>(Constantes!$D$12/0.8)*(0.00376*D65^2-0.0516*D65-6.967)</f>
        <v>-2.5967474999999993</v>
      </c>
      <c r="M65" s="12"/>
    </row>
    <row r="66" spans="2:13" x14ac:dyDescent="0.3">
      <c r="B66" s="11"/>
      <c r="C66" s="67">
        <v>61</v>
      </c>
      <c r="D66" s="67">
        <f>(Observaciones!D66+Observaciones!E66)/2</f>
        <v>14.1</v>
      </c>
      <c r="E66" s="130">
        <f t="shared" si="0"/>
        <v>1.6098253520131185</v>
      </c>
      <c r="F66" s="130">
        <f t="shared" si="3"/>
        <v>0.10438069155687195</v>
      </c>
      <c r="G66" s="130">
        <f t="shared" si="1"/>
        <v>2.4677099</v>
      </c>
      <c r="H66" s="130">
        <f>0.001013*Constantes!$D$6/(0.622*G66)</f>
        <v>4.5155649095994843E-2</v>
      </c>
      <c r="I66" s="130">
        <f t="shared" si="4"/>
        <v>0.35640998531823892</v>
      </c>
      <c r="J66" s="130">
        <f t="shared" si="2"/>
        <v>-0.14465353397013597</v>
      </c>
      <c r="K66" s="130">
        <f>(Constantes!$D$12/0.8)*(Constantes!$D$7*J66^2+Constantes!$D$8*J66+Constantes!$D$9)</f>
        <v>11.408738105679086</v>
      </c>
      <c r="L66" s="130">
        <f>(Constantes!$D$12/0.8)*(0.00376*D66^2-0.0516*D66-6.967)</f>
        <v>-2.6051378999999995</v>
      </c>
      <c r="M66" s="12"/>
    </row>
    <row r="67" spans="2:13" x14ac:dyDescent="0.3">
      <c r="B67" s="11"/>
      <c r="C67" s="67">
        <v>62</v>
      </c>
      <c r="D67" s="67">
        <f>(Observaciones!D67+Observaciones!E67)/2</f>
        <v>14.1</v>
      </c>
      <c r="E67" s="130">
        <f t="shared" si="0"/>
        <v>1.6098253520131185</v>
      </c>
      <c r="F67" s="130">
        <f t="shared" si="3"/>
        <v>0.10438069155687195</v>
      </c>
      <c r="G67" s="130">
        <f t="shared" si="1"/>
        <v>2.4677099</v>
      </c>
      <c r="H67" s="130">
        <f>0.001013*Constantes!$D$6/(0.622*G67)</f>
        <v>4.5155649095994843E-2</v>
      </c>
      <c r="I67" s="130">
        <f t="shared" si="4"/>
        <v>0.35640998531823892</v>
      </c>
      <c r="J67" s="130">
        <f t="shared" si="2"/>
        <v>-0.13804686593399232</v>
      </c>
      <c r="K67" s="130">
        <f>(Constantes!$D$12/0.8)*(Constantes!$D$7*J67^2+Constantes!$D$8*J67+Constantes!$D$9)</f>
        <v>11.391507852049049</v>
      </c>
      <c r="L67" s="130">
        <f>(Constantes!$D$12/0.8)*(0.00376*D67^2-0.0516*D67-6.967)</f>
        <v>-2.6051378999999995</v>
      </c>
      <c r="M67" s="12"/>
    </row>
    <row r="68" spans="2:13" x14ac:dyDescent="0.3">
      <c r="B68" s="11"/>
      <c r="C68" s="67">
        <v>63</v>
      </c>
      <c r="D68" s="67">
        <f>(Observaciones!D68+Observaciones!E68)/2</f>
        <v>14.9</v>
      </c>
      <c r="E68" s="130">
        <f t="shared" si="0"/>
        <v>1.6952716301356707</v>
      </c>
      <c r="F68" s="130">
        <f t="shared" si="3"/>
        <v>0.10922475617100802</v>
      </c>
      <c r="G68" s="130">
        <f t="shared" si="1"/>
        <v>2.4658210999999999</v>
      </c>
      <c r="H68" s="130">
        <f>0.001013*Constantes!$D$6/(0.622*G68)</f>
        <v>4.5190237975947463E-2</v>
      </c>
      <c r="I68" s="130">
        <f t="shared" si="4"/>
        <v>0.36144364658766281</v>
      </c>
      <c r="J68" s="130">
        <f t="shared" si="2"/>
        <v>-0.13139929163217703</v>
      </c>
      <c r="K68" s="130">
        <f>(Constantes!$D$12/0.8)*(Constantes!$D$7*J68^2+Constantes!$D$8*J68+Constantes!$D$9)</f>
        <v>11.373724617122793</v>
      </c>
      <c r="L68" s="130">
        <f>(Constantes!$D$12/0.8)*(0.00376*D68^2-0.0516*D68-6.967)</f>
        <v>-2.5879058999999995</v>
      </c>
      <c r="M68" s="12"/>
    </row>
    <row r="69" spans="2:13" x14ac:dyDescent="0.3">
      <c r="B69" s="11"/>
      <c r="C69" s="67">
        <v>64</v>
      </c>
      <c r="D69" s="67">
        <f>(Observaciones!D69+Observaciones!E69)/2</f>
        <v>14</v>
      </c>
      <c r="E69" s="130">
        <f t="shared" si="0"/>
        <v>1.5994149130233961</v>
      </c>
      <c r="F69" s="130">
        <f t="shared" si="3"/>
        <v>0.10378823296050949</v>
      </c>
      <c r="G69" s="130">
        <f t="shared" si="1"/>
        <v>2.467946</v>
      </c>
      <c r="H69" s="130">
        <f>0.001013*Constantes!$D$6/(0.622*G69)</f>
        <v>4.5151329208626335E-2</v>
      </c>
      <c r="I69" s="130">
        <f t="shared" si="4"/>
        <v>0.35577296023920879</v>
      </c>
      <c r="J69" s="130">
        <f t="shared" si="2"/>
        <v>-0.12471278088442223</v>
      </c>
      <c r="K69" s="130">
        <f>(Constantes!$D$12/0.8)*(Constantes!$D$7*J69^2+Constantes!$D$8*J69+Constantes!$D$9)</f>
        <v>11.355385605852611</v>
      </c>
      <c r="L69" s="130">
        <f>(Constantes!$D$12/0.8)*(0.00376*D69^2-0.0516*D69-6.967)</f>
        <v>-2.6071649999999993</v>
      </c>
      <c r="M69" s="12"/>
    </row>
    <row r="70" spans="2:13" x14ac:dyDescent="0.3">
      <c r="B70" s="11"/>
      <c r="C70" s="67">
        <v>65</v>
      </c>
      <c r="D70" s="67">
        <f>(Observaciones!D70+Observaciones!E70)/2</f>
        <v>13.1</v>
      </c>
      <c r="E70" s="130">
        <f t="shared" si="0"/>
        <v>1.5083470419027751</v>
      </c>
      <c r="F70" s="130">
        <f t="shared" si="3"/>
        <v>9.8583579016665535E-2</v>
      </c>
      <c r="G70" s="130">
        <f t="shared" si="1"/>
        <v>2.4700709000000001</v>
      </c>
      <c r="H70" s="130">
        <f>0.001013*Constantes!$D$6/(0.622*G70)</f>
        <v>4.5112487384516987E-2</v>
      </c>
      <c r="I70" s="130">
        <f t="shared" si="4"/>
        <v>0.34996194939764519</v>
      </c>
      <c r="J70" s="130">
        <f t="shared" si="2"/>
        <v>-0.11798931504816906</v>
      </c>
      <c r="K70" s="130">
        <f>(Constantes!$D$12/0.8)*(Constantes!$D$7*J70^2+Constantes!$D$8*J70+Constantes!$D$9)</f>
        <v>11.336488542073724</v>
      </c>
      <c r="L70" s="130">
        <f>(Constantes!$D$12/0.8)*(0.00376*D70^2-0.0516*D70-6.967)</f>
        <v>-2.6241398999999999</v>
      </c>
      <c r="M70" s="12"/>
    </row>
    <row r="71" spans="2:13" x14ac:dyDescent="0.3">
      <c r="B71" s="11"/>
      <c r="C71" s="67">
        <v>66</v>
      </c>
      <c r="D71" s="67">
        <f>(Observaciones!D71+Observaciones!E71)/2</f>
        <v>12.6</v>
      </c>
      <c r="E71" s="130">
        <f t="shared" ref="E71:E134" si="5">EXP((16.78*D71-116.9)/(D71+237.3))</f>
        <v>1.4597472514986058</v>
      </c>
      <c r="F71" s="130">
        <f t="shared" ref="F71:F134" si="6">4098*E71/((D71+237.3)^2)</f>
        <v>9.5789323919104052E-2</v>
      </c>
      <c r="G71" s="130">
        <f t="shared" ref="G71:G134" si="7">2.501-0.002361*D71</f>
        <v>2.4712513999999999</v>
      </c>
      <c r="H71" s="130">
        <f>0.001013*Constantes!$D$6/(0.622*G71)</f>
        <v>4.5090937455862456E-2</v>
      </c>
      <c r="I71" s="130">
        <f t="shared" ref="I71:I134" si="8">IF(D71&gt;0,1.26*F71/(G71*(F71+H71)),0)</f>
        <v>0.34667344489607588</v>
      </c>
      <c r="J71" s="130">
        <f t="shared" ref="J71:J134" si="9">0.409*SIN(2*PI()*(C71-82)/365)</f>
        <v>-0.11123088643144916</v>
      </c>
      <c r="K71" s="130">
        <f>(Constantes!$D$12/0.8)*(Constantes!$D$7*J71^2+Constantes!$D$8*J71+Constantes!$D$9)</f>
        <v>11.317031678317127</v>
      </c>
      <c r="L71" s="130">
        <f>(Constantes!$D$12/0.8)*(0.00376*D71^2-0.0516*D71-6.967)</f>
        <v>-2.6325833999999997</v>
      </c>
      <c r="M71" s="12"/>
    </row>
    <row r="72" spans="2:13" x14ac:dyDescent="0.3">
      <c r="B72" s="11"/>
      <c r="C72" s="67">
        <v>67</v>
      </c>
      <c r="D72" s="67">
        <f>(Observaciones!D72+Observaciones!E72)/2</f>
        <v>14.35</v>
      </c>
      <c r="E72" s="130">
        <f t="shared" si="5"/>
        <v>1.6361119589017179</v>
      </c>
      <c r="F72" s="130">
        <f t="shared" si="6"/>
        <v>0.10587443449555982</v>
      </c>
      <c r="G72" s="130">
        <f t="shared" si="7"/>
        <v>2.4671196499999999</v>
      </c>
      <c r="H72" s="130">
        <f>0.001013*Constantes!$D$6/(0.622*G72)</f>
        <v>4.5166452431730474E-2</v>
      </c>
      <c r="I72" s="130">
        <f t="shared" si="8"/>
        <v>0.35799495730755543</v>
      </c>
      <c r="J72" s="130">
        <f t="shared" si="9"/>
        <v>-0.10443949770252046</v>
      </c>
      <c r="K72" s="130">
        <f>(Constantes!$D$12/0.8)*(Constantes!$D$7*J72^2+Constantes!$D$8*J72+Constantes!$D$9)</f>
        <v>11.297013805035142</v>
      </c>
      <c r="L72" s="130">
        <f>(Constantes!$D$12/0.8)*(0.00376*D72^2-0.0516*D72-6.967)</f>
        <v>-2.5999467749999998</v>
      </c>
      <c r="M72" s="12"/>
    </row>
    <row r="73" spans="2:13" x14ac:dyDescent="0.3">
      <c r="B73" s="11"/>
      <c r="C73" s="67">
        <v>68</v>
      </c>
      <c r="D73" s="67">
        <f>(Observaciones!D73+Observaciones!E73)/2</f>
        <v>13.1</v>
      </c>
      <c r="E73" s="130">
        <f t="shared" si="5"/>
        <v>1.5083470419027751</v>
      </c>
      <c r="F73" s="130">
        <f t="shared" si="6"/>
        <v>9.8583579016665535E-2</v>
      </c>
      <c r="G73" s="130">
        <f t="shared" si="7"/>
        <v>2.4700709000000001</v>
      </c>
      <c r="H73" s="130">
        <f>0.001013*Constantes!$D$6/(0.622*G73)</f>
        <v>4.5112487384516987E-2</v>
      </c>
      <c r="I73" s="130">
        <f t="shared" si="8"/>
        <v>0.34996194939764519</v>
      </c>
      <c r="J73" s="130">
        <f t="shared" si="9"/>
        <v>-9.7617161296433594E-2</v>
      </c>
      <c r="K73" s="130">
        <f>(Constantes!$D$12/0.8)*(Constantes!$D$7*J73^2+Constantes!$D$8*J73+Constantes!$D$9)</f>
        <v>11.276434259226644</v>
      </c>
      <c r="L73" s="130">
        <f>(Constantes!$D$12/0.8)*(0.00376*D73^2-0.0516*D73-6.967)</f>
        <v>-2.6241398999999999</v>
      </c>
      <c r="M73" s="12"/>
    </row>
    <row r="74" spans="2:13" x14ac:dyDescent="0.3">
      <c r="B74" s="11"/>
      <c r="C74" s="67">
        <v>69</v>
      </c>
      <c r="D74" s="67">
        <f>(Observaciones!D74+Observaciones!E74)/2</f>
        <v>14.7</v>
      </c>
      <c r="E74" s="130">
        <f t="shared" si="5"/>
        <v>1.6735455244634905</v>
      </c>
      <c r="F74" s="130">
        <f t="shared" si="6"/>
        <v>0.10799618227594142</v>
      </c>
      <c r="G74" s="130">
        <f t="shared" si="7"/>
        <v>2.4662932999999998</v>
      </c>
      <c r="H74" s="130">
        <f>0.001013*Constantes!$D$6/(0.622*G74)</f>
        <v>4.5181585789132436E-2</v>
      </c>
      <c r="I74" s="130">
        <f t="shared" si="8"/>
        <v>0.36019567023422705</v>
      </c>
      <c r="J74" s="130">
        <f t="shared" si="9"/>
        <v>-9.0765898818703686E-2</v>
      </c>
      <c r="K74" s="130">
        <f>(Constantes!$D$12/0.8)*(Constantes!$D$7*J74^2+Constantes!$D$8*J74+Constantes!$D$9)</f>
        <v>11.255292932449574</v>
      </c>
      <c r="L74" s="130">
        <f>(Constantes!$D$12/0.8)*(0.00376*D74^2-0.0516*D74-6.967)</f>
        <v>-2.5923830999999993</v>
      </c>
      <c r="M74" s="12"/>
    </row>
    <row r="75" spans="2:13" x14ac:dyDescent="0.3">
      <c r="B75" s="11"/>
      <c r="C75" s="67">
        <v>70</v>
      </c>
      <c r="D75" s="67">
        <f>(Observaciones!D75+Observaciones!E75)/2</f>
        <v>13.5</v>
      </c>
      <c r="E75" s="130">
        <f t="shared" si="5"/>
        <v>1.5482437315899678</v>
      </c>
      <c r="F75" s="130">
        <f t="shared" si="6"/>
        <v>0.10086865272047608</v>
      </c>
      <c r="G75" s="130">
        <f t="shared" si="7"/>
        <v>2.4691264999999998</v>
      </c>
      <c r="H75" s="130">
        <f>0.001013*Constantes!$D$6/(0.622*G75)</f>
        <v>4.512974216392418E-2</v>
      </c>
      <c r="I75" s="130">
        <f t="shared" si="8"/>
        <v>0.35256187200074002</v>
      </c>
      <c r="J75" s="130">
        <f t="shared" si="9"/>
        <v>-8.3887740446265249E-2</v>
      </c>
      <c r="K75" s="130">
        <f>(Constantes!$D$12/0.8)*(Constantes!$D$7*J75^2+Constantes!$D$8*J75+Constantes!$D$9)</f>
        <v>11.233590278209141</v>
      </c>
      <c r="L75" s="130">
        <f>(Constantes!$D$12/0.8)*(0.00376*D75^2-0.0516*D75-6.967)</f>
        <v>-2.6168774999999993</v>
      </c>
      <c r="M75" s="12"/>
    </row>
    <row r="76" spans="2:13" x14ac:dyDescent="0.3">
      <c r="B76" s="11"/>
      <c r="C76" s="67">
        <v>71</v>
      </c>
      <c r="D76" s="67">
        <f>(Observaciones!D76+Observaciones!E76)/2</f>
        <v>14</v>
      </c>
      <c r="E76" s="130">
        <f t="shared" si="5"/>
        <v>1.5994149130233961</v>
      </c>
      <c r="F76" s="130">
        <f t="shared" si="6"/>
        <v>0.10378823296050949</v>
      </c>
      <c r="G76" s="130">
        <f t="shared" si="7"/>
        <v>2.467946</v>
      </c>
      <c r="H76" s="130">
        <f>0.001013*Constantes!$D$6/(0.622*G76)</f>
        <v>4.5151329208626335E-2</v>
      </c>
      <c r="I76" s="130">
        <f t="shared" si="8"/>
        <v>0.35577296023920879</v>
      </c>
      <c r="J76" s="130">
        <f t="shared" si="9"/>
        <v>-7.6984724325886864E-2</v>
      </c>
      <c r="K76" s="130">
        <f>(Constantes!$D$12/0.8)*(Constantes!$D$7*J76^2+Constantes!$D$8*J76+Constantes!$D$9)</f>
        <v>11.211327318710772</v>
      </c>
      <c r="L76" s="130">
        <f>(Constantes!$D$12/0.8)*(0.00376*D76^2-0.0516*D76-6.967)</f>
        <v>-2.6071649999999993</v>
      </c>
      <c r="M76" s="12"/>
    </row>
    <row r="77" spans="2:13" x14ac:dyDescent="0.3">
      <c r="B77" s="11"/>
      <c r="C77" s="67">
        <v>72</v>
      </c>
      <c r="D77" s="67">
        <f>(Observaciones!D77+Observaciones!E77)/2</f>
        <v>14.05</v>
      </c>
      <c r="E77" s="130">
        <f t="shared" si="5"/>
        <v>1.604612725353836</v>
      </c>
      <c r="F77" s="130">
        <f t="shared" si="6"/>
        <v>0.10408410376289531</v>
      </c>
      <c r="G77" s="130">
        <f t="shared" si="7"/>
        <v>2.4678279499999998</v>
      </c>
      <c r="H77" s="130">
        <f>0.001013*Constantes!$D$6/(0.622*G77)</f>
        <v>4.5153489048988422E-2</v>
      </c>
      <c r="I77" s="130">
        <f t="shared" si="8"/>
        <v>0.35609168948623277</v>
      </c>
      <c r="J77" s="130">
        <f t="shared" si="9"/>
        <v>-7.0058895970224327E-2</v>
      </c>
      <c r="K77" s="130">
        <f>(Constantes!$D$12/0.8)*(Constantes!$D$7*J77^2+Constantes!$D$8*J77+Constantes!$D$9)</f>
        <v>11.18850565096767</v>
      </c>
      <c r="L77" s="130">
        <f>(Constantes!$D$12/0.8)*(0.00376*D77^2-0.0516*D77-6.967)</f>
        <v>-2.6061549749999995</v>
      </c>
      <c r="M77" s="12"/>
    </row>
    <row r="78" spans="2:13" x14ac:dyDescent="0.3">
      <c r="B78" s="11"/>
      <c r="C78" s="67">
        <v>73</v>
      </c>
      <c r="D78" s="67">
        <f>(Observaciones!D78+Observaciones!E78)/2</f>
        <v>12.3</v>
      </c>
      <c r="E78" s="130">
        <f t="shared" si="5"/>
        <v>1.4312521342340263</v>
      </c>
      <c r="F78" s="130">
        <f t="shared" si="6"/>
        <v>9.4145364090413866E-2</v>
      </c>
      <c r="G78" s="130">
        <f t="shared" si="7"/>
        <v>2.4719596999999998</v>
      </c>
      <c r="H78" s="130">
        <f>0.001013*Constantes!$D$6/(0.622*G78)</f>
        <v>4.5078017378322364E-2</v>
      </c>
      <c r="I78" s="130">
        <f t="shared" si="8"/>
        <v>0.34467987000801242</v>
      </c>
      <c r="J78" s="130">
        <f t="shared" si="9"/>
        <v>-6.3112307651690999E-2</v>
      </c>
      <c r="K78" s="130">
        <f>(Constantes!$D$12/0.8)*(Constantes!$D$7*J78^2+Constantes!$D$8*J78+Constantes!$D$9)</f>
        <v>11.165127452253554</v>
      </c>
      <c r="L78" s="130">
        <f>(Constantes!$D$12/0.8)*(0.00376*D78^2-0.0516*D78-6.967)</f>
        <v>-2.6373110999999994</v>
      </c>
      <c r="M78" s="12"/>
    </row>
    <row r="79" spans="2:13" x14ac:dyDescent="0.3">
      <c r="B79" s="11"/>
      <c r="C79" s="67">
        <v>74</v>
      </c>
      <c r="D79" s="67">
        <f>(Observaciones!D79+Observaciones!E79)/2</f>
        <v>12.7</v>
      </c>
      <c r="E79" s="130">
        <f t="shared" si="5"/>
        <v>1.4693556920806219</v>
      </c>
      <c r="F79" s="130">
        <f t="shared" si="6"/>
        <v>9.6342714018342213E-2</v>
      </c>
      <c r="G79" s="130">
        <f t="shared" si="7"/>
        <v>2.4710152999999999</v>
      </c>
      <c r="H79" s="130">
        <f>0.001013*Constantes!$D$6/(0.622*G79)</f>
        <v>4.5095245794355275E-2</v>
      </c>
      <c r="I79" s="130">
        <f t="shared" si="8"/>
        <v>0.34733456468782936</v>
      </c>
      <c r="J79" s="130">
        <f t="shared" si="9"/>
        <v>-5.6147017794325293E-2</v>
      </c>
      <c r="K79" s="130">
        <f>(Constantes!$D$12/0.8)*(Constantes!$D$7*J79^2+Constantes!$D$8*J79+Constantes!$D$9)</f>
        <v>11.141195484891943</v>
      </c>
      <c r="L79" s="130">
        <f>(Constantes!$D$12/0.8)*(0.00376*D79^2-0.0516*D79-6.967)</f>
        <v>-2.6309510999999994</v>
      </c>
      <c r="M79" s="12"/>
    </row>
    <row r="80" spans="2:13" x14ac:dyDescent="0.3">
      <c r="B80" s="11"/>
      <c r="C80" s="67">
        <v>75</v>
      </c>
      <c r="D80" s="67">
        <f>(Observaciones!D80+Observaciones!E80)/2</f>
        <v>13.3</v>
      </c>
      <c r="E80" s="130">
        <f t="shared" si="5"/>
        <v>1.5281811116551587</v>
      </c>
      <c r="F80" s="130">
        <f t="shared" si="6"/>
        <v>9.9720546117296777E-2</v>
      </c>
      <c r="G80" s="130">
        <f t="shared" si="7"/>
        <v>2.4695986999999997</v>
      </c>
      <c r="H80" s="130">
        <f>0.001013*Constantes!$D$6/(0.622*G80)</f>
        <v>4.5121113124619215E-2</v>
      </c>
      <c r="I80" s="130">
        <f t="shared" si="8"/>
        <v>0.35126535211020804</v>
      </c>
      <c r="J80" s="130">
        <f t="shared" si="9"/>
        <v>-4.9165090363835255E-2</v>
      </c>
      <c r="K80" s="130">
        <f>(Constantes!$D$12/0.8)*(Constantes!$D$7*J80^2+Constantes!$D$8*J80+Constantes!$D$9)</f>
        <v>11.116713100374151</v>
      </c>
      <c r="L80" s="130">
        <f>(Constantes!$D$12/0.8)*(0.00376*D80^2-0.0516*D80-6.967)</f>
        <v>-2.6205650999999994</v>
      </c>
      <c r="M80" s="12"/>
    </row>
    <row r="81" spans="2:13" x14ac:dyDescent="0.3">
      <c r="B81" s="11"/>
      <c r="C81" s="67">
        <v>76</v>
      </c>
      <c r="D81" s="67">
        <f>(Observaciones!D81+Observaciones!E81)/2</f>
        <v>13.450000000000001</v>
      </c>
      <c r="E81" s="130">
        <f t="shared" si="5"/>
        <v>1.543206527984887</v>
      </c>
      <c r="F81" s="130">
        <f t="shared" si="6"/>
        <v>0.10058057694008013</v>
      </c>
      <c r="G81" s="130">
        <f t="shared" si="7"/>
        <v>2.46924455</v>
      </c>
      <c r="H81" s="130">
        <f>0.001013*Constantes!$D$6/(0.622*G81)</f>
        <v>4.5127584594694167E-2</v>
      </c>
      <c r="I81" s="130">
        <f t="shared" si="8"/>
        <v>0.35223838816895908</v>
      </c>
      <c r="J81" s="130">
        <f t="shared" si="9"/>
        <v>-4.2168594256000849E-2</v>
      </c>
      <c r="K81" s="130">
        <f>(Constantes!$D$12/0.8)*(Constantes!$D$7*J81^2+Constantes!$D$8*J81+Constantes!$D$9)</f>
        <v>11.091684242798884</v>
      </c>
      <c r="L81" s="130">
        <f>(Constantes!$D$12/0.8)*(0.00376*D81^2-0.0516*D81-6.967)</f>
        <v>-2.6178099749999992</v>
      </c>
      <c r="M81" s="12"/>
    </row>
    <row r="82" spans="2:13" x14ac:dyDescent="0.3">
      <c r="B82" s="11"/>
      <c r="C82" s="67">
        <v>77</v>
      </c>
      <c r="D82" s="67">
        <f>(Observaciones!D82+Observaciones!E82)/2</f>
        <v>14.95</v>
      </c>
      <c r="E82" s="130">
        <f t="shared" si="5"/>
        <v>1.7007416492954901</v>
      </c>
      <c r="F82" s="130">
        <f t="shared" si="6"/>
        <v>0.10953374874986048</v>
      </c>
      <c r="G82" s="130">
        <f t="shared" si="7"/>
        <v>2.4657030500000001</v>
      </c>
      <c r="H82" s="130">
        <f>0.001013*Constantes!$D$6/(0.622*G82)</f>
        <v>4.5192401540450108E-2</v>
      </c>
      <c r="I82" s="130">
        <f t="shared" si="8"/>
        <v>0.36175455161738501</v>
      </c>
      <c r="J82" s="130">
        <f t="shared" si="9"/>
        <v>-3.5159602683615607E-2</v>
      </c>
      <c r="K82" s="130">
        <f>(Constantes!$D$12/0.8)*(Constantes!$D$7*J82^2+Constantes!$D$8*J82+Constantes!$D$9)</f>
        <v>11.066113451627192</v>
      </c>
      <c r="L82" s="130">
        <f>(Constantes!$D$12/0.8)*(0.00376*D82^2-0.0516*D82-6.967)</f>
        <v>-2.5867689749999996</v>
      </c>
      <c r="M82" s="12"/>
    </row>
    <row r="83" spans="2:13" x14ac:dyDescent="0.3">
      <c r="B83" s="11"/>
      <c r="C83" s="67">
        <v>78</v>
      </c>
      <c r="D83" s="67">
        <f>(Observaciones!D83+Observaciones!E83)/2</f>
        <v>15.55</v>
      </c>
      <c r="E83" s="130">
        <f t="shared" si="5"/>
        <v>1.7675993131821897</v>
      </c>
      <c r="F83" s="130">
        <f t="shared" si="6"/>
        <v>0.11329998758344098</v>
      </c>
      <c r="G83" s="130">
        <f t="shared" si="7"/>
        <v>2.4642864499999999</v>
      </c>
      <c r="H83" s="130">
        <f>0.001013*Constantes!$D$6/(0.622*G83)</f>
        <v>4.5218380482963956E-2</v>
      </c>
      <c r="I83" s="130">
        <f t="shared" si="8"/>
        <v>0.36545139639916813</v>
      </c>
      <c r="J83" s="130">
        <f t="shared" si="9"/>
        <v>-2.8140192562148822E-2</v>
      </c>
      <c r="K83" s="130">
        <f>(Constantes!$D$12/0.8)*(Constantes!$D$7*J83^2+Constantes!$D$8*J83+Constantes!$D$9)</f>
        <v>11.040005863747297</v>
      </c>
      <c r="L83" s="130">
        <f>(Constantes!$D$12/0.8)*(0.00376*D83^2-0.0516*D83-6.967)</f>
        <v>-2.5725759749999995</v>
      </c>
      <c r="M83" s="12"/>
    </row>
    <row r="84" spans="2:13" x14ac:dyDescent="0.3">
      <c r="B84" s="11"/>
      <c r="C84" s="67">
        <v>79</v>
      </c>
      <c r="D84" s="67">
        <f>(Observaciones!D84+Observaciones!E84)/2</f>
        <v>14.700000000000001</v>
      </c>
      <c r="E84" s="130">
        <f t="shared" si="5"/>
        <v>1.6735455244634907</v>
      </c>
      <c r="F84" s="130">
        <f t="shared" si="6"/>
        <v>0.10799618227594143</v>
      </c>
      <c r="G84" s="130">
        <f t="shared" si="7"/>
        <v>2.4662932999999998</v>
      </c>
      <c r="H84" s="130">
        <f>0.001013*Constantes!$D$6/(0.622*G84)</f>
        <v>4.5181585789132436E-2</v>
      </c>
      <c r="I84" s="130">
        <f t="shared" si="8"/>
        <v>0.36019567023422699</v>
      </c>
      <c r="J84" s="130">
        <f t="shared" si="9"/>
        <v>-2.1112443894310787E-2</v>
      </c>
      <c r="K84" s="130">
        <f>(Constantes!$D$12/0.8)*(Constantes!$D$7*J84^2+Constantes!$D$8*J84+Constantes!$D$9)</f>
        <v>11.013367214844644</v>
      </c>
      <c r="L84" s="130">
        <f>(Constantes!$D$12/0.8)*(0.00376*D84^2-0.0516*D84-6.967)</f>
        <v>-2.5923830999999993</v>
      </c>
      <c r="M84" s="12"/>
    </row>
    <row r="85" spans="2:13" x14ac:dyDescent="0.3">
      <c r="B85" s="11"/>
      <c r="C85" s="67">
        <v>80</v>
      </c>
      <c r="D85" s="67">
        <f>(Observaciones!D85+Observaciones!E85)/2</f>
        <v>13.1</v>
      </c>
      <c r="E85" s="130">
        <f t="shared" si="5"/>
        <v>1.5083470419027751</v>
      </c>
      <c r="F85" s="130">
        <f t="shared" si="6"/>
        <v>9.8583579016665535E-2</v>
      </c>
      <c r="G85" s="130">
        <f t="shared" si="7"/>
        <v>2.4700709000000001</v>
      </c>
      <c r="H85" s="130">
        <f>0.001013*Constantes!$D$6/(0.622*G85)</f>
        <v>4.5112487384516987E-2</v>
      </c>
      <c r="I85" s="130">
        <f t="shared" si="8"/>
        <v>0.34996194939764519</v>
      </c>
      <c r="J85" s="130">
        <f t="shared" si="9"/>
        <v>-1.4078439153703007E-2</v>
      </c>
      <c r="K85" s="130">
        <f>(Constantes!$D$12/0.8)*(Constantes!$D$7*J85^2+Constantes!$D$8*J85+Constantes!$D$9)</f>
        <v>10.986203840073362</v>
      </c>
      <c r="L85" s="130">
        <f>(Constantes!$D$12/0.8)*(0.00376*D85^2-0.0516*D85-6.967)</f>
        <v>-2.6241398999999999</v>
      </c>
      <c r="M85" s="12"/>
    </row>
    <row r="86" spans="2:13" x14ac:dyDescent="0.3">
      <c r="B86" s="11"/>
      <c r="C86" s="67">
        <v>81</v>
      </c>
      <c r="D86" s="67">
        <f>(Observaciones!D86+Observaciones!E86)/2</f>
        <v>13.3</v>
      </c>
      <c r="E86" s="130">
        <f t="shared" si="5"/>
        <v>1.5281811116551587</v>
      </c>
      <c r="F86" s="130">
        <f t="shared" si="6"/>
        <v>9.9720546117296777E-2</v>
      </c>
      <c r="G86" s="130">
        <f t="shared" si="7"/>
        <v>2.4695986999999997</v>
      </c>
      <c r="H86" s="130">
        <f>0.001013*Constantes!$D$6/(0.622*G86)</f>
        <v>4.5121113124619215E-2</v>
      </c>
      <c r="I86" s="130">
        <f t="shared" si="8"/>
        <v>0.35126535211020804</v>
      </c>
      <c r="J86" s="130">
        <f t="shared" si="9"/>
        <v>-7.0402626677363855E-3</v>
      </c>
      <c r="K86" s="130">
        <f>(Constantes!$D$12/0.8)*(Constantes!$D$7*J86^2+Constantes!$D$8*J86+Constantes!$D$9)</f>
        <v>10.958522674026085</v>
      </c>
      <c r="L86" s="130">
        <f>(Constantes!$D$12/0.8)*(0.00376*D86^2-0.0516*D86-6.967)</f>
        <v>-2.6205650999999994</v>
      </c>
      <c r="M86" s="12"/>
    </row>
    <row r="87" spans="2:13" x14ac:dyDescent="0.3">
      <c r="B87" s="11"/>
      <c r="C87" s="67">
        <v>82</v>
      </c>
      <c r="D87" s="67">
        <f>(Observaciones!D87+Observaciones!E87)/2</f>
        <v>11.75</v>
      </c>
      <c r="E87" s="130">
        <f t="shared" si="5"/>
        <v>1.3802776599471762</v>
      </c>
      <c r="F87" s="130">
        <f t="shared" si="6"/>
        <v>9.1193801661548224E-2</v>
      </c>
      <c r="G87" s="130">
        <f t="shared" si="7"/>
        <v>2.4732582499999998</v>
      </c>
      <c r="H87" s="130">
        <f>0.001013*Constantes!$D$6/(0.622*G87)</f>
        <v>4.5054349789437696E-2</v>
      </c>
      <c r="I87" s="130">
        <f t="shared" si="8"/>
        <v>0.34098539738615508</v>
      </c>
      <c r="J87" s="130">
        <f t="shared" si="9"/>
        <v>0</v>
      </c>
      <c r="K87" s="130">
        <f>(Constantes!$D$12/0.8)*(Constantes!$D$7*J87^2+Constantes!$D$8*J87+Constantes!$D$9)</f>
        <v>10.930331249999998</v>
      </c>
      <c r="L87" s="130">
        <f>(Constantes!$D$12/0.8)*(0.00376*D87^2-0.0516*D87-6.967)</f>
        <v>-2.6453193749999993</v>
      </c>
      <c r="M87" s="12"/>
    </row>
    <row r="88" spans="2:13" x14ac:dyDescent="0.3">
      <c r="B88" s="11"/>
      <c r="C88" s="67">
        <v>83</v>
      </c>
      <c r="D88" s="67">
        <f>(Observaciones!D88+Observaciones!E88)/2</f>
        <v>13.1</v>
      </c>
      <c r="E88" s="130">
        <f t="shared" si="5"/>
        <v>1.5083470419027751</v>
      </c>
      <c r="F88" s="130">
        <f t="shared" si="6"/>
        <v>9.8583579016665535E-2</v>
      </c>
      <c r="G88" s="130">
        <f t="shared" si="7"/>
        <v>2.4700709000000001</v>
      </c>
      <c r="H88" s="130">
        <f>0.001013*Constantes!$D$6/(0.622*G88)</f>
        <v>4.5112487384516987E-2</v>
      </c>
      <c r="I88" s="130">
        <f t="shared" si="8"/>
        <v>0.34996194939764519</v>
      </c>
      <c r="J88" s="130">
        <f t="shared" si="9"/>
        <v>7.0402626677363855E-3</v>
      </c>
      <c r="K88" s="130">
        <f>(Constantes!$D$12/0.8)*(Constantes!$D$7*J88^2+Constantes!$D$8*J88+Constantes!$D$9)</f>
        <v>10.901637698557717</v>
      </c>
      <c r="L88" s="130">
        <f>(Constantes!$D$12/0.8)*(0.00376*D88^2-0.0516*D88-6.967)</f>
        <v>-2.6241398999999999</v>
      </c>
      <c r="M88" s="12"/>
    </row>
    <row r="89" spans="2:13" x14ac:dyDescent="0.3">
      <c r="B89" s="11"/>
      <c r="C89" s="67">
        <v>84</v>
      </c>
      <c r="D89" s="67">
        <f>(Observaciones!D89+Observaciones!E89)/2</f>
        <v>15.15</v>
      </c>
      <c r="E89" s="130">
        <f t="shared" si="5"/>
        <v>1.7227768098060423</v>
      </c>
      <c r="F89" s="130">
        <f t="shared" si="6"/>
        <v>0.11077715852006502</v>
      </c>
      <c r="G89" s="130">
        <f t="shared" si="7"/>
        <v>2.4652308499999998</v>
      </c>
      <c r="H89" s="130">
        <f>0.001013*Constantes!$D$6/(0.622*G89)</f>
        <v>4.5201057870548941E-2</v>
      </c>
      <c r="I89" s="130">
        <f t="shared" si="8"/>
        <v>0.36299381271709158</v>
      </c>
      <c r="J89" s="130">
        <f t="shared" si="9"/>
        <v>1.4078439153703007E-2</v>
      </c>
      <c r="K89" s="130">
        <f>(Constantes!$D$12/0.8)*(Constantes!$D$7*J89^2+Constantes!$D$8*J89+Constantes!$D$9)</f>
        <v>10.872450745382537</v>
      </c>
      <c r="L89" s="130">
        <f>(Constantes!$D$12/0.8)*(0.00376*D89^2-0.0516*D89-6.967)</f>
        <v>-2.5821507749999997</v>
      </c>
      <c r="M89" s="12"/>
    </row>
    <row r="90" spans="2:13" x14ac:dyDescent="0.3">
      <c r="B90" s="11"/>
      <c r="C90" s="67">
        <v>85</v>
      </c>
      <c r="D90" s="67">
        <f>(Observaciones!D90+Observaciones!E90)/2</f>
        <v>14.05</v>
      </c>
      <c r="E90" s="130">
        <f t="shared" si="5"/>
        <v>1.604612725353836</v>
      </c>
      <c r="F90" s="130">
        <f t="shared" si="6"/>
        <v>0.10408410376289531</v>
      </c>
      <c r="G90" s="130">
        <f t="shared" si="7"/>
        <v>2.4678279499999998</v>
      </c>
      <c r="H90" s="130">
        <f>0.001013*Constantes!$D$6/(0.622*G90)</f>
        <v>4.5153489048988422E-2</v>
      </c>
      <c r="I90" s="130">
        <f t="shared" si="8"/>
        <v>0.35609168948623277</v>
      </c>
      <c r="J90" s="130">
        <f t="shared" si="9"/>
        <v>2.1112443894310787E-2</v>
      </c>
      <c r="K90" s="130">
        <f>(Constantes!$D$12/0.8)*(Constantes!$D$7*J90^2+Constantes!$D$8*J90+Constantes!$D$9)</f>
        <v>10.84277970842831</v>
      </c>
      <c r="L90" s="130">
        <f>(Constantes!$D$12/0.8)*(0.00376*D90^2-0.0516*D90-6.967)</f>
        <v>-2.6061549749999995</v>
      </c>
      <c r="M90" s="12"/>
    </row>
    <row r="91" spans="2:13" x14ac:dyDescent="0.3">
      <c r="B91" s="11"/>
      <c r="C91" s="67">
        <v>86</v>
      </c>
      <c r="D91" s="67">
        <f>(Observaciones!D91+Observaciones!E91)/2</f>
        <v>14.649999999999999</v>
      </c>
      <c r="E91" s="130">
        <f t="shared" si="5"/>
        <v>1.6681523061985433</v>
      </c>
      <c r="F91" s="130">
        <f t="shared" si="6"/>
        <v>0.10769088075978796</v>
      </c>
      <c r="G91" s="130">
        <f t="shared" si="7"/>
        <v>2.46641135</v>
      </c>
      <c r="H91" s="130">
        <f>0.001013*Constantes!$D$6/(0.622*G91)</f>
        <v>4.5179423260078871E-2</v>
      </c>
      <c r="I91" s="130">
        <f t="shared" si="8"/>
        <v>0.35988258760990804</v>
      </c>
      <c r="J91" s="130">
        <f t="shared" si="9"/>
        <v>2.8140192562148822E-2</v>
      </c>
      <c r="K91" s="130">
        <f>(Constantes!$D$12/0.8)*(Constantes!$D$7*J91^2+Constantes!$D$8*J91+Constantes!$D$9)</f>
        <v>10.812634494365184</v>
      </c>
      <c r="L91" s="130">
        <f>(Constantes!$D$12/0.8)*(0.00376*D91^2-0.0516*D91-6.967)</f>
        <v>-2.5934847749999999</v>
      </c>
      <c r="M91" s="12"/>
    </row>
    <row r="92" spans="2:13" x14ac:dyDescent="0.3">
      <c r="B92" s="11"/>
      <c r="C92" s="67">
        <v>87</v>
      </c>
      <c r="D92" s="67">
        <f>(Observaciones!D92+Observaciones!E92)/2</f>
        <v>13.299999999999999</v>
      </c>
      <c r="E92" s="130">
        <f t="shared" si="5"/>
        <v>1.5281811116551585</v>
      </c>
      <c r="F92" s="130">
        <f t="shared" si="6"/>
        <v>9.9720546117296763E-2</v>
      </c>
      <c r="G92" s="130">
        <f t="shared" si="7"/>
        <v>2.4695986999999997</v>
      </c>
      <c r="H92" s="130">
        <f>0.001013*Constantes!$D$6/(0.622*G92)</f>
        <v>4.5121113124619215E-2</v>
      </c>
      <c r="I92" s="130">
        <f t="shared" si="8"/>
        <v>0.3512653521102081</v>
      </c>
      <c r="J92" s="130">
        <f t="shared" si="9"/>
        <v>3.5159602683615607E-2</v>
      </c>
      <c r="K92" s="130">
        <f>(Constantes!$D$12/0.8)*(Constantes!$D$7*J92^2+Constantes!$D$8*J92+Constantes!$D$9)</f>
        <v>10.782025594323128</v>
      </c>
      <c r="L92" s="130">
        <f>(Constantes!$D$12/0.8)*(0.00376*D92^2-0.0516*D92-6.967)</f>
        <v>-2.6205650999999994</v>
      </c>
      <c r="M92" s="12"/>
    </row>
    <row r="93" spans="2:13" x14ac:dyDescent="0.3">
      <c r="B93" s="11"/>
      <c r="C93" s="67">
        <v>88</v>
      </c>
      <c r="D93" s="67">
        <f>(Observaciones!D93+Observaciones!E93)/2</f>
        <v>14.1</v>
      </c>
      <c r="E93" s="130">
        <f t="shared" si="5"/>
        <v>1.6098253520131185</v>
      </c>
      <c r="F93" s="130">
        <f t="shared" si="6"/>
        <v>0.10438069155687195</v>
      </c>
      <c r="G93" s="130">
        <f t="shared" si="7"/>
        <v>2.4677099</v>
      </c>
      <c r="H93" s="130">
        <f>0.001013*Constantes!$D$6/(0.622*G93)</f>
        <v>4.5155649095994843E-2</v>
      </c>
      <c r="I93" s="130">
        <f t="shared" si="8"/>
        <v>0.35640998531823892</v>
      </c>
      <c r="J93" s="130">
        <f t="shared" si="9"/>
        <v>4.2168594256000849E-2</v>
      </c>
      <c r="K93" s="130">
        <f>(Constantes!$D$12/0.8)*(Constantes!$D$7*J93^2+Constantes!$D$8*J93+Constantes!$D$9)</f>
        <v>10.750964078936104</v>
      </c>
      <c r="L93" s="130">
        <f>(Constantes!$D$12/0.8)*(0.00376*D93^2-0.0516*D93-6.967)</f>
        <v>-2.6051378999999995</v>
      </c>
      <c r="M93" s="12"/>
    </row>
    <row r="94" spans="2:13" x14ac:dyDescent="0.3">
      <c r="B94" s="11"/>
      <c r="C94" s="67">
        <v>89</v>
      </c>
      <c r="D94" s="67">
        <f>(Observaciones!D94+Observaciones!E94)/2</f>
        <v>12.9</v>
      </c>
      <c r="E94" s="130">
        <f t="shared" si="5"/>
        <v>1.4887393027557323</v>
      </c>
      <c r="F94" s="130">
        <f t="shared" si="6"/>
        <v>9.7457663967834368E-2</v>
      </c>
      <c r="G94" s="130">
        <f t="shared" si="7"/>
        <v>2.4705431</v>
      </c>
      <c r="H94" s="130">
        <f>0.001013*Constantes!$D$6/(0.622*G94)</f>
        <v>4.5103864941725781E-2</v>
      </c>
      <c r="I94" s="130">
        <f t="shared" si="8"/>
        <v>0.34865168081674919</v>
      </c>
      <c r="J94" s="130">
        <f t="shared" si="9"/>
        <v>4.9165090363835255E-2</v>
      </c>
      <c r="K94" s="130">
        <f>(Constantes!$D$12/0.8)*(Constantes!$D$7*J94^2+Constantes!$D$8*J94+Constantes!$D$9)</f>
        <v>10.719461592690548</v>
      </c>
      <c r="L94" s="130">
        <f>(Constantes!$D$12/0.8)*(0.00376*D94^2-0.0516*D94-6.967)</f>
        <v>-2.6276018999999993</v>
      </c>
      <c r="M94" s="12"/>
    </row>
    <row r="95" spans="2:13" x14ac:dyDescent="0.3">
      <c r="B95" s="11"/>
      <c r="C95" s="67">
        <v>90</v>
      </c>
      <c r="D95" s="67">
        <f>(Observaciones!D95+Observaciones!E95)/2</f>
        <v>14.5</v>
      </c>
      <c r="E95" s="130">
        <f t="shared" si="5"/>
        <v>1.6520640028566567</v>
      </c>
      <c r="F95" s="130">
        <f t="shared" si="6"/>
        <v>0.10677937410937641</v>
      </c>
      <c r="G95" s="130">
        <f t="shared" si="7"/>
        <v>2.4667654999999997</v>
      </c>
      <c r="H95" s="130">
        <f>0.001013*Constantes!$D$6/(0.622*G95)</f>
        <v>4.5172936914803029E-2</v>
      </c>
      <c r="I95" s="130">
        <f t="shared" si="8"/>
        <v>0.35894072909367275</v>
      </c>
      <c r="J95" s="130">
        <f t="shared" si="9"/>
        <v>5.6147017794325293E-2</v>
      </c>
      <c r="K95" s="130">
        <f>(Constantes!$D$12/0.8)*(Constantes!$D$7*J95^2+Constantes!$D$8*J95+Constantes!$D$9)</f>
        <v>10.687530347582637</v>
      </c>
      <c r="L95" s="130">
        <f>(Constantes!$D$12/0.8)*(0.00376*D95^2-0.0516*D95-6.967)</f>
        <v>-2.5967474999999993</v>
      </c>
      <c r="M95" s="12"/>
    </row>
    <row r="96" spans="2:13" x14ac:dyDescent="0.3">
      <c r="B96" s="11"/>
      <c r="C96" s="67">
        <v>91</v>
      </c>
      <c r="D96" s="67">
        <f>(Observaciones!D96+Observaciones!E96)/2</f>
        <v>14.5</v>
      </c>
      <c r="E96" s="130">
        <f t="shared" si="5"/>
        <v>1.6520640028566567</v>
      </c>
      <c r="F96" s="130">
        <f t="shared" si="6"/>
        <v>0.10677937410937641</v>
      </c>
      <c r="G96" s="130">
        <f t="shared" si="7"/>
        <v>2.4667654999999997</v>
      </c>
      <c r="H96" s="130">
        <f>0.001013*Constantes!$D$6/(0.622*G96)</f>
        <v>4.5172936914803029E-2</v>
      </c>
      <c r="I96" s="130">
        <f t="shared" si="8"/>
        <v>0.35894072909367275</v>
      </c>
      <c r="J96" s="130">
        <f t="shared" si="9"/>
        <v>6.3112307651690999E-2</v>
      </c>
      <c r="K96" s="130">
        <f>(Constantes!$D$12/0.8)*(Constantes!$D$7*J96^2+Constantes!$D$8*J96+Constantes!$D$9)</f>
        <v>10.655183116089624</v>
      </c>
      <c r="L96" s="130">
        <f>(Constantes!$D$12/0.8)*(0.00376*D96^2-0.0516*D96-6.967)</f>
        <v>-2.5967474999999993</v>
      </c>
      <c r="M96" s="12"/>
    </row>
    <row r="97" spans="2:13" x14ac:dyDescent="0.3">
      <c r="B97" s="11"/>
      <c r="C97" s="67">
        <v>92</v>
      </c>
      <c r="D97" s="67">
        <f>(Observaciones!D97+Observaciones!E97)/2</f>
        <v>15.1</v>
      </c>
      <c r="E97" s="130">
        <f t="shared" si="5"/>
        <v>1.7172446826168701</v>
      </c>
      <c r="F97" s="130">
        <f t="shared" si="6"/>
        <v>0.11046518728234203</v>
      </c>
      <c r="G97" s="130">
        <f t="shared" si="7"/>
        <v>2.4653489</v>
      </c>
      <c r="H97" s="130">
        <f>0.001013*Constantes!$D$6/(0.622*G97)</f>
        <v>4.5198893477151461E-2</v>
      </c>
      <c r="I97" s="130">
        <f t="shared" si="8"/>
        <v>0.36268465146207884</v>
      </c>
      <c r="J97" s="130">
        <f t="shared" si="9"/>
        <v>7.0058895970224327E-2</v>
      </c>
      <c r="K97" s="130">
        <f>(Constantes!$D$12/0.8)*(Constantes!$D$7*J97^2+Constantes!$D$8*J97+Constantes!$D$9)</f>
        <v>10.622433223461423</v>
      </c>
      <c r="L97" s="130">
        <f>(Constantes!$D$12/0.8)*(0.00376*D97^2-0.0516*D97-6.967)</f>
        <v>-2.5833158999999997</v>
      </c>
      <c r="M97" s="12"/>
    </row>
    <row r="98" spans="2:13" x14ac:dyDescent="0.3">
      <c r="B98" s="11"/>
      <c r="C98" s="67">
        <v>93</v>
      </c>
      <c r="D98" s="67">
        <f>(Observaciones!D98+Observaciones!E98)/2</f>
        <v>14.4</v>
      </c>
      <c r="E98" s="130">
        <f t="shared" si="5"/>
        <v>1.6414142277133972</v>
      </c>
      <c r="F98" s="130">
        <f t="shared" si="6"/>
        <v>0.10617535372371334</v>
      </c>
      <c r="G98" s="130">
        <f t="shared" si="7"/>
        <v>2.4670015999999997</v>
      </c>
      <c r="H98" s="130">
        <f>0.001013*Constantes!$D$6/(0.622*G98)</f>
        <v>4.5168613719226022E-2</v>
      </c>
      <c r="I98" s="130">
        <f t="shared" si="8"/>
        <v>0.3583106491514223</v>
      </c>
      <c r="J98" s="130">
        <f t="shared" si="9"/>
        <v>7.6984724325886864E-2</v>
      </c>
      <c r="K98" s="130">
        <f>(Constantes!$D$12/0.8)*(Constantes!$D$7*J98^2+Constantes!$D$8*J98+Constantes!$D$9)</f>
        <v>10.589294539339319</v>
      </c>
      <c r="L98" s="130">
        <f>(Constantes!$D$12/0.8)*(0.00376*D98^2-0.0516*D98-6.967)</f>
        <v>-2.5988873999999993</v>
      </c>
      <c r="M98" s="12"/>
    </row>
    <row r="99" spans="2:13" x14ac:dyDescent="0.3">
      <c r="B99" s="11"/>
      <c r="C99" s="67">
        <v>94</v>
      </c>
      <c r="D99" s="67">
        <f>(Observaciones!D99+Observaciones!E99)/2</f>
        <v>13.75</v>
      </c>
      <c r="E99" s="130">
        <f t="shared" si="5"/>
        <v>1.5736468149943981</v>
      </c>
      <c r="F99" s="130">
        <f t="shared" si="6"/>
        <v>0.10231958493462359</v>
      </c>
      <c r="G99" s="130">
        <f t="shared" si="7"/>
        <v>2.4685362500000001</v>
      </c>
      <c r="H99" s="130">
        <f>0.001013*Constantes!$D$6/(0.622*G99)</f>
        <v>4.5140533105443567E-2</v>
      </c>
      <c r="I99" s="130">
        <f t="shared" si="8"/>
        <v>0.35417281924860555</v>
      </c>
      <c r="J99" s="130">
        <f t="shared" si="9"/>
        <v>8.3887740446265249E-2</v>
      </c>
      <c r="K99" s="130">
        <f>(Constantes!$D$12/0.8)*(Constantes!$D$7*J99^2+Constantes!$D$8*J99+Constantes!$D$9)</f>
        <v>10.555781468709577</v>
      </c>
      <c r="L99" s="130">
        <f>(Constantes!$D$12/0.8)*(0.00376*D99^2-0.0516*D99-6.967)</f>
        <v>-2.6121093749999993</v>
      </c>
      <c r="M99" s="12"/>
    </row>
    <row r="100" spans="2:13" x14ac:dyDescent="0.3">
      <c r="B100" s="11"/>
      <c r="C100" s="67">
        <v>95</v>
      </c>
      <c r="D100" s="67">
        <f>(Observaciones!D100+Observaciones!E100)/2</f>
        <v>13.8</v>
      </c>
      <c r="E100" s="130">
        <f t="shared" si="5"/>
        <v>1.5787710916071758</v>
      </c>
      <c r="F100" s="130">
        <f t="shared" si="6"/>
        <v>0.10261189172112961</v>
      </c>
      <c r="G100" s="130">
        <f t="shared" si="7"/>
        <v>2.4684181999999999</v>
      </c>
      <c r="H100" s="130">
        <f>0.001013*Constantes!$D$6/(0.622*G100)</f>
        <v>4.5142691913028568E-2</v>
      </c>
      <c r="I100" s="130">
        <f t="shared" si="8"/>
        <v>0.35449371277278185</v>
      </c>
      <c r="J100" s="130">
        <f t="shared" si="9"/>
        <v>9.0765898818703686E-2</v>
      </c>
      <c r="K100" s="130">
        <f>(Constantes!$D$12/0.8)*(Constantes!$D$7*J100^2+Constantes!$D$8*J100+Constantes!$D$9)</f>
        <v>10.521908942200469</v>
      </c>
      <c r="L100" s="130">
        <f>(Constantes!$D$12/0.8)*(0.00376*D100^2-0.0516*D100-6.967)</f>
        <v>-2.6111345999999998</v>
      </c>
      <c r="M100" s="12"/>
    </row>
    <row r="101" spans="2:13" x14ac:dyDescent="0.3">
      <c r="B101" s="11"/>
      <c r="C101" s="67">
        <v>96</v>
      </c>
      <c r="D101" s="67">
        <f>(Observaciones!D101+Observaciones!E101)/2</f>
        <v>11.65</v>
      </c>
      <c r="E101" s="130">
        <f t="shared" si="5"/>
        <v>1.3711829440577765</v>
      </c>
      <c r="F101" s="130">
        <f t="shared" si="6"/>
        <v>9.0665715946703279E-2</v>
      </c>
      <c r="G101" s="130">
        <f t="shared" si="7"/>
        <v>2.4734943499999997</v>
      </c>
      <c r="H101" s="130">
        <f>0.001013*Constantes!$D$6/(0.622*G101)</f>
        <v>4.5050049261326407E-2</v>
      </c>
      <c r="I101" s="130">
        <f t="shared" si="8"/>
        <v>0.34030820325039612</v>
      </c>
      <c r="J101" s="130">
        <f t="shared" si="9"/>
        <v>9.7617161296433594E-2</v>
      </c>
      <c r="K101" s="130">
        <f>(Constantes!$D$12/0.8)*(Constantes!$D$7*J101^2+Constantes!$D$8*J101+Constantes!$D$9)</f>
        <v>10.48769240573203</v>
      </c>
      <c r="L101" s="130">
        <f>(Constantes!$D$12/0.8)*(0.00376*D101^2-0.0516*D101-6.967)</f>
        <v>-2.6466837749999992</v>
      </c>
      <c r="M101" s="12"/>
    </row>
    <row r="102" spans="2:13" x14ac:dyDescent="0.3">
      <c r="B102" s="11"/>
      <c r="C102" s="67">
        <v>97</v>
      </c>
      <c r="D102" s="67">
        <f>(Observaciones!D102+Observaciones!E102)/2</f>
        <v>12.15</v>
      </c>
      <c r="E102" s="130">
        <f t="shared" si="5"/>
        <v>1.4171886499432413</v>
      </c>
      <c r="F102" s="130">
        <f t="shared" si="6"/>
        <v>9.3332436390604984E-2</v>
      </c>
      <c r="G102" s="130">
        <f t="shared" si="7"/>
        <v>2.4723138499999999</v>
      </c>
      <c r="H102" s="130">
        <f>0.001013*Constantes!$D$6/(0.622*G102)</f>
        <v>4.5071560115683744E-2</v>
      </c>
      <c r="I102" s="130">
        <f t="shared" si="8"/>
        <v>0.34367735355446433</v>
      </c>
      <c r="J102" s="130">
        <f t="shared" si="9"/>
        <v>0.10443949770252046</v>
      </c>
      <c r="K102" s="130">
        <f>(Constantes!$D$12/0.8)*(Constantes!$D$7*J102^2+Constantes!$D$8*J102+Constantes!$D$9)</f>
        <v>10.453147809528653</v>
      </c>
      <c r="L102" s="130">
        <f>(Constantes!$D$12/0.8)*(0.00376*D102^2-0.0516*D102-6.967)</f>
        <v>-2.6395797749999996</v>
      </c>
      <c r="M102" s="12"/>
    </row>
    <row r="103" spans="2:13" x14ac:dyDescent="0.3">
      <c r="B103" s="11"/>
      <c r="C103" s="67">
        <v>98</v>
      </c>
      <c r="D103" s="67">
        <f>(Observaciones!D103+Observaciones!E103)/2</f>
        <v>12.350000000000001</v>
      </c>
      <c r="E103" s="130">
        <f t="shared" si="5"/>
        <v>1.4359671208266069</v>
      </c>
      <c r="F103" s="130">
        <f t="shared" si="6"/>
        <v>9.4417676614232643E-2</v>
      </c>
      <c r="G103" s="130">
        <f t="shared" si="7"/>
        <v>2.47184165</v>
      </c>
      <c r="H103" s="130">
        <f>0.001013*Constantes!$D$6/(0.622*G103)</f>
        <v>4.5080170210382423E-2</v>
      </c>
      <c r="I103" s="130">
        <f t="shared" si="8"/>
        <v>0.34501319460891361</v>
      </c>
      <c r="J103" s="130">
        <f t="shared" si="9"/>
        <v>0.11123088643144916</v>
      </c>
      <c r="K103" s="130">
        <f>(Constantes!$D$12/0.8)*(Constantes!$D$7*J103^2+Constantes!$D$8*J103+Constantes!$D$9)</f>
        <v>10.41829159650535</v>
      </c>
      <c r="L103" s="130">
        <f>(Constantes!$D$12/0.8)*(0.00376*D103^2-0.0516*D103-6.967)</f>
        <v>-2.6365407749999994</v>
      </c>
      <c r="M103" s="12"/>
    </row>
    <row r="104" spans="2:13" x14ac:dyDescent="0.3">
      <c r="B104" s="11"/>
      <c r="C104" s="67">
        <v>99</v>
      </c>
      <c r="D104" s="67">
        <f>(Observaciones!D104+Observaciones!E104)/2</f>
        <v>11.5</v>
      </c>
      <c r="E104" s="130">
        <f t="shared" si="5"/>
        <v>1.3576395793502862</v>
      </c>
      <c r="F104" s="130">
        <f t="shared" si="6"/>
        <v>8.9878474493928939E-2</v>
      </c>
      <c r="G104" s="130">
        <f t="shared" si="7"/>
        <v>2.4738484999999999</v>
      </c>
      <c r="H104" s="130">
        <f>0.001013*Constantes!$D$6/(0.622*G104)</f>
        <v>4.5043600008291752E-2</v>
      </c>
      <c r="I104" s="130">
        <f t="shared" si="8"/>
        <v>0.33928927202235942</v>
      </c>
      <c r="J104" s="130">
        <f t="shared" si="9"/>
        <v>0.11798931504816906</v>
      </c>
      <c r="K104" s="130">
        <f>(Constantes!$D$12/0.8)*(Constantes!$D$7*J104^2+Constantes!$D$8*J104+Constantes!$D$9)</f>
        <v>10.383140690039301</v>
      </c>
      <c r="L104" s="130">
        <f>(Constantes!$D$12/0.8)*(0.00376*D104^2-0.0516*D104-6.967)</f>
        <v>-2.6486774999999994</v>
      </c>
      <c r="M104" s="12"/>
    </row>
    <row r="105" spans="2:13" x14ac:dyDescent="0.3">
      <c r="B105" s="11"/>
      <c r="C105" s="67">
        <v>100</v>
      </c>
      <c r="D105" s="67">
        <f>(Observaciones!D105+Observaciones!E105)/2</f>
        <v>13.05</v>
      </c>
      <c r="E105" s="130">
        <f t="shared" si="5"/>
        <v>1.5034239749399432</v>
      </c>
      <c r="F105" s="130">
        <f t="shared" si="6"/>
        <v>9.8301067529686689E-2</v>
      </c>
      <c r="G105" s="130">
        <f t="shared" si="7"/>
        <v>2.4701889499999998</v>
      </c>
      <c r="H105" s="130">
        <f>0.001013*Constantes!$D$6/(0.622*G105)</f>
        <v>4.5110331464770149E-2</v>
      </c>
      <c r="I105" s="130">
        <f t="shared" si="8"/>
        <v>0.34963502523543477</v>
      </c>
      <c r="J105" s="130">
        <f t="shared" si="9"/>
        <v>0.12471278088442223</v>
      </c>
      <c r="K105" s="130">
        <f>(Constantes!$D$12/0.8)*(Constantes!$D$7*J105^2+Constantes!$D$8*J105+Constantes!$D$9)</f>
        <v>10.34771248113903</v>
      </c>
      <c r="L105" s="130">
        <f>(Constantes!$D$12/0.8)*(0.00376*D105^2-0.0516*D105-6.967)</f>
        <v>-2.6250159749999993</v>
      </c>
      <c r="M105" s="12"/>
    </row>
    <row r="106" spans="2:13" x14ac:dyDescent="0.3">
      <c r="B106" s="11"/>
      <c r="C106" s="67">
        <v>101</v>
      </c>
      <c r="D106" s="67">
        <f>(Observaciones!D106+Observaciones!E106)/2</f>
        <v>13.55</v>
      </c>
      <c r="E106" s="130">
        <f t="shared" si="5"/>
        <v>1.5532953593153362</v>
      </c>
      <c r="F106" s="130">
        <f t="shared" si="6"/>
        <v>0.10115743021423786</v>
      </c>
      <c r="G106" s="130">
        <f t="shared" si="7"/>
        <v>2.46900845</v>
      </c>
      <c r="H106" s="130">
        <f>0.001013*Constantes!$D$6/(0.622*G106)</f>
        <v>4.5131899939472676E-2</v>
      </c>
      <c r="I106" s="130">
        <f t="shared" si="8"/>
        <v>0.35288492467431798</v>
      </c>
      <c r="J106" s="130">
        <f t="shared" si="9"/>
        <v>0.13139929163217703</v>
      </c>
      <c r="K106" s="130">
        <f>(Constantes!$D$12/0.8)*(Constantes!$D$7*J106^2+Constantes!$D$8*J106+Constantes!$D$9)</f>
        <v>10.312024815024277</v>
      </c>
      <c r="L106" s="130">
        <f>(Constantes!$D$12/0.8)*(0.00376*D106^2-0.0516*D106-6.967)</f>
        <v>-2.6159379749999996</v>
      </c>
      <c r="M106" s="12"/>
    </row>
    <row r="107" spans="2:13" x14ac:dyDescent="0.3">
      <c r="B107" s="11"/>
      <c r="C107" s="67">
        <v>102</v>
      </c>
      <c r="D107" s="67">
        <f>(Observaciones!D107+Observaciones!E107)/2</f>
        <v>13.5</v>
      </c>
      <c r="E107" s="130">
        <f t="shared" si="5"/>
        <v>1.5482437315899678</v>
      </c>
      <c r="F107" s="130">
        <f t="shared" si="6"/>
        <v>0.10086865272047608</v>
      </c>
      <c r="G107" s="130">
        <f t="shared" si="7"/>
        <v>2.4691264999999998</v>
      </c>
      <c r="H107" s="130">
        <f>0.001013*Constantes!$D$6/(0.622*G107)</f>
        <v>4.512974216392418E-2</v>
      </c>
      <c r="I107" s="130">
        <f t="shared" si="8"/>
        <v>0.35256187200074002</v>
      </c>
      <c r="J107" s="130">
        <f t="shared" si="9"/>
        <v>0.13804686593399232</v>
      </c>
      <c r="K107" s="130">
        <f>(Constantes!$D$12/0.8)*(Constantes!$D$7*J107^2+Constantes!$D$8*J107+Constantes!$D$9)</f>
        <v>10.276095977130314</v>
      </c>
      <c r="L107" s="130">
        <f>(Constantes!$D$12/0.8)*(0.00376*D107^2-0.0516*D107-6.967)</f>
        <v>-2.6168774999999993</v>
      </c>
      <c r="M107" s="12"/>
    </row>
    <row r="108" spans="2:13" x14ac:dyDescent="0.3">
      <c r="B108" s="11"/>
      <c r="C108" s="67">
        <v>103</v>
      </c>
      <c r="D108" s="67">
        <f>(Observaciones!D108+Observaciones!E108)/2</f>
        <v>10.65</v>
      </c>
      <c r="E108" s="130">
        <f t="shared" si="5"/>
        <v>1.2830910256867623</v>
      </c>
      <c r="F108" s="130">
        <f t="shared" si="6"/>
        <v>8.5526597767177456E-2</v>
      </c>
      <c r="G108" s="130">
        <f t="shared" si="7"/>
        <v>2.4758553499999998</v>
      </c>
      <c r="H108" s="130">
        <f>0.001013*Constantes!$D$6/(0.622*G108)</f>
        <v>4.5007089091498233E-2</v>
      </c>
      <c r="I108" s="130">
        <f t="shared" si="8"/>
        <v>0.33344473848536765</v>
      </c>
      <c r="J108" s="130">
        <f t="shared" si="9"/>
        <v>0.14465353397013597</v>
      </c>
      <c r="K108" s="130">
        <f>(Constantes!$D$12/0.8)*(Constantes!$D$7*J108^2+Constantes!$D$8*J108+Constantes!$D$9)</f>
        <v>10.239944678551231</v>
      </c>
      <c r="L108" s="130">
        <f>(Constantes!$D$12/0.8)*(0.00376*D108^2-0.0516*D108-6.967)</f>
        <v>-2.6587767749999993</v>
      </c>
      <c r="M108" s="12"/>
    </row>
    <row r="109" spans="2:13" x14ac:dyDescent="0.3">
      <c r="B109" s="11"/>
      <c r="C109" s="67">
        <v>104</v>
      </c>
      <c r="D109" s="67">
        <f>(Observaciones!D109+Observaciones!E109)/2</f>
        <v>13.4</v>
      </c>
      <c r="E109" s="130">
        <f t="shared" si="5"/>
        <v>1.5381837134420713</v>
      </c>
      <c r="F109" s="130">
        <f t="shared" si="6"/>
        <v>0.10029320149589299</v>
      </c>
      <c r="G109" s="130">
        <f t="shared" si="7"/>
        <v>2.4693625999999997</v>
      </c>
      <c r="H109" s="130">
        <f>0.001013*Constantes!$D$6/(0.622*G109)</f>
        <v>4.5125427231753057E-2</v>
      </c>
      <c r="I109" s="130">
        <f t="shared" si="8"/>
        <v>0.35191447341494769</v>
      </c>
      <c r="J109" s="130">
        <f t="shared" si="9"/>
        <v>0.15121733804228529</v>
      </c>
      <c r="K109" s="130">
        <f>(Constantes!$D$12/0.8)*(Constantes!$D$7*J109^2+Constantes!$D$8*J109+Constantes!$D$9)</f>
        <v>10.203590040937261</v>
      </c>
      <c r="L109" s="130">
        <f>(Constantes!$D$12/0.8)*(0.00376*D109^2-0.0516*D109-6.967)</f>
        <v>-2.6187353999999998</v>
      </c>
      <c r="M109" s="12"/>
    </row>
    <row r="110" spans="2:13" x14ac:dyDescent="0.3">
      <c r="B110" s="11"/>
      <c r="C110" s="67">
        <v>105</v>
      </c>
      <c r="D110" s="67">
        <f>(Observaciones!D110+Observaciones!E110)/2</f>
        <v>11.3</v>
      </c>
      <c r="E110" s="130">
        <f t="shared" si="5"/>
        <v>1.3397646526819857</v>
      </c>
      <c r="F110" s="130">
        <f t="shared" si="6"/>
        <v>8.8837887126731518E-2</v>
      </c>
      <c r="G110" s="130">
        <f t="shared" si="7"/>
        <v>2.4743206999999998</v>
      </c>
      <c r="H110" s="130">
        <f>0.001013*Constantes!$D$6/(0.622*G110)</f>
        <v>4.5035003876058806E-2</v>
      </c>
      <c r="I110" s="130">
        <f t="shared" si="8"/>
        <v>0.33792485453988758</v>
      </c>
      <c r="J110" s="130">
        <f t="shared" si="9"/>
        <v>0.15773633315363528</v>
      </c>
      <c r="K110" s="130">
        <f>(Constantes!$D$12/0.8)*(Constantes!$D$7*J110^2+Constantes!$D$8*J110+Constantes!$D$9)</f>
        <v>10.167051580862013</v>
      </c>
      <c r="L110" s="130">
        <f>(Constantes!$D$12/0.8)*(0.00376*D110^2-0.0516*D110-6.967)</f>
        <v>-2.6512370999999995</v>
      </c>
      <c r="M110" s="12"/>
    </row>
    <row r="111" spans="2:13" x14ac:dyDescent="0.3">
      <c r="B111" s="11"/>
      <c r="C111" s="67">
        <v>106</v>
      </c>
      <c r="D111" s="67">
        <f>(Observaciones!D111+Observaciones!E111)/2</f>
        <v>12.45</v>
      </c>
      <c r="E111" s="130">
        <f t="shared" si="5"/>
        <v>1.4454380326538754</v>
      </c>
      <c r="F111" s="130">
        <f t="shared" si="6"/>
        <v>9.4964314589914542E-2</v>
      </c>
      <c r="G111" s="130">
        <f t="shared" si="7"/>
        <v>2.47160555</v>
      </c>
      <c r="H111" s="130">
        <f>0.001013*Constantes!$D$6/(0.622*G111)</f>
        <v>4.5084476491450073E-2</v>
      </c>
      <c r="I111" s="130">
        <f t="shared" si="8"/>
        <v>0.34567857031477189</v>
      </c>
      <c r="J111" s="130">
        <f t="shared" si="9"/>
        <v>0.16420858758524295</v>
      </c>
      <c r="K111" s="130">
        <f>(Constantes!$D$12/0.8)*(Constantes!$D$7*J111^2+Constantes!$D$8*J111+Constantes!$D$9)</f>
        <v>10.130349193676013</v>
      </c>
      <c r="L111" s="130">
        <f>(Constantes!$D$12/0.8)*(0.00376*D111^2-0.0516*D111-6.967)</f>
        <v>-2.6349789749999997</v>
      </c>
      <c r="M111" s="12"/>
    </row>
    <row r="112" spans="2:13" x14ac:dyDescent="0.3">
      <c r="B112" s="11"/>
      <c r="C112" s="67">
        <v>107</v>
      </c>
      <c r="D112" s="67">
        <f>(Observaciones!D112+Observaciones!E112)/2</f>
        <v>12.049999999999999</v>
      </c>
      <c r="E112" s="130">
        <f t="shared" si="5"/>
        <v>1.4078805564877415</v>
      </c>
      <c r="F112" s="130">
        <f t="shared" si="6"/>
        <v>9.2793812868529585E-2</v>
      </c>
      <c r="G112" s="130">
        <f t="shared" si="7"/>
        <v>2.4725499499999999</v>
      </c>
      <c r="H112" s="130">
        <f>0.001013*Constantes!$D$6/(0.622*G112)</f>
        <v>4.506725630158151E-2</v>
      </c>
      <c r="I112" s="130">
        <f t="shared" si="8"/>
        <v>0.34300689410647989</v>
      </c>
      <c r="J112" s="130">
        <f t="shared" si="9"/>
        <v>0.17063218346843756</v>
      </c>
      <c r="K112" s="130">
        <f>(Constantes!$D$12/0.8)*(Constantes!$D$7*J112^2+Constantes!$D$8*J112+Constantes!$D$9)</f>
        <v>10.093503136863655</v>
      </c>
      <c r="L112" s="130">
        <f>(Constantes!$D$12/0.8)*(0.00376*D112^2-0.0516*D112-6.967)</f>
        <v>-2.6410569749999993</v>
      </c>
      <c r="M112" s="12"/>
    </row>
    <row r="113" spans="2:13" x14ac:dyDescent="0.3">
      <c r="B113" s="11"/>
      <c r="C113" s="67">
        <v>108</v>
      </c>
      <c r="D113" s="67">
        <f>(Observaciones!D113+Observaciones!E113)/2</f>
        <v>13</v>
      </c>
      <c r="E113" s="130">
        <f t="shared" si="5"/>
        <v>1.4985150190445926</v>
      </c>
      <c r="F113" s="130">
        <f t="shared" si="6"/>
        <v>9.8019245431965704E-2</v>
      </c>
      <c r="G113" s="130">
        <f t="shared" si="7"/>
        <v>2.470307</v>
      </c>
      <c r="H113" s="130">
        <f>0.001013*Constantes!$D$6/(0.622*G113)</f>
        <v>4.5108175751075688E-2</v>
      </c>
      <c r="I113" s="130">
        <f t="shared" si="8"/>
        <v>0.3493076722279615</v>
      </c>
      <c r="J113" s="130">
        <f t="shared" si="9"/>
        <v>0.17700521735312635</v>
      </c>
      <c r="K113" s="130">
        <f>(Constantes!$D$12/0.8)*(Constantes!$D$7*J113^2+Constantes!$D$8*J113+Constantes!$D$9)</f>
        <v>10.056534012921201</v>
      </c>
      <c r="L113" s="130">
        <f>(Constantes!$D$12/0.8)*(0.00376*D113^2-0.0516*D113-6.967)</f>
        <v>-2.6258849999999994</v>
      </c>
      <c r="M113" s="12"/>
    </row>
    <row r="114" spans="2:13" x14ac:dyDescent="0.3">
      <c r="B114" s="11"/>
      <c r="C114" s="67">
        <v>109</v>
      </c>
      <c r="D114" s="67">
        <f>(Observaciones!D114+Observaciones!E114)/2</f>
        <v>13.6</v>
      </c>
      <c r="E114" s="130">
        <f t="shared" si="5"/>
        <v>1.5583614462879349</v>
      </c>
      <c r="F114" s="130">
        <f t="shared" si="6"/>
        <v>0.10144691080047988</v>
      </c>
      <c r="G114" s="130">
        <f t="shared" si="7"/>
        <v>2.4688903999999998</v>
      </c>
      <c r="H114" s="130">
        <f>0.001013*Constantes!$D$6/(0.622*G114)</f>
        <v>4.5134057921369271E-2</v>
      </c>
      <c r="I114" s="130">
        <f t="shared" si="8"/>
        <v>0.3532075459589159</v>
      </c>
      <c r="J114" s="130">
        <f t="shared" si="9"/>
        <v>0.18332580077182795</v>
      </c>
      <c r="K114" s="130">
        <f>(Constantes!$D$12/0.8)*(Constantes!$D$7*J114^2+Constantes!$D$8*J114+Constantes!$D$9)</f>
        <v>10.019462751774094</v>
      </c>
      <c r="L114" s="130">
        <f>(Constantes!$D$12/0.8)*(0.00376*D114^2-0.0516*D114-6.967)</f>
        <v>-2.6149913999999996</v>
      </c>
      <c r="M114" s="12"/>
    </row>
    <row r="115" spans="2:13" x14ac:dyDescent="0.3">
      <c r="B115" s="11"/>
      <c r="C115" s="67">
        <v>110</v>
      </c>
      <c r="D115" s="67">
        <f>(Observaciones!D115+Observaciones!E115)/2</f>
        <v>14.5</v>
      </c>
      <c r="E115" s="130">
        <f t="shared" si="5"/>
        <v>1.6520640028566567</v>
      </c>
      <c r="F115" s="130">
        <f t="shared" si="6"/>
        <v>0.10677937410937641</v>
      </c>
      <c r="G115" s="130">
        <f t="shared" si="7"/>
        <v>2.4667654999999997</v>
      </c>
      <c r="H115" s="130">
        <f>0.001013*Constantes!$D$6/(0.622*G115)</f>
        <v>4.5172936914803029E-2</v>
      </c>
      <c r="I115" s="130">
        <f t="shared" si="8"/>
        <v>0.35894072909367275</v>
      </c>
      <c r="J115" s="130">
        <f t="shared" si="9"/>
        <v>0.18959206079926599</v>
      </c>
      <c r="K115" s="130">
        <f>(Constantes!$D$12/0.8)*(Constantes!$D$7*J115^2+Constantes!$D$8*J115+Constantes!$D$9)</f>
        <v>9.9823105927524214</v>
      </c>
      <c r="L115" s="130">
        <f>(Constantes!$D$12/0.8)*(0.00376*D115^2-0.0516*D115-6.967)</f>
        <v>-2.5967474999999993</v>
      </c>
      <c r="M115" s="12"/>
    </row>
    <row r="116" spans="2:13" x14ac:dyDescent="0.3">
      <c r="B116" s="11"/>
      <c r="C116" s="67">
        <v>111</v>
      </c>
      <c r="D116" s="67">
        <f>(Observaciones!D116+Observaciones!E116)/2</f>
        <v>12.45</v>
      </c>
      <c r="E116" s="130">
        <f t="shared" si="5"/>
        <v>1.4454380326538754</v>
      </c>
      <c r="F116" s="130">
        <f t="shared" si="6"/>
        <v>9.4964314589914542E-2</v>
      </c>
      <c r="G116" s="130">
        <f t="shared" si="7"/>
        <v>2.47160555</v>
      </c>
      <c r="H116" s="130">
        <f>0.001013*Constantes!$D$6/(0.622*G116)</f>
        <v>4.5084476491450073E-2</v>
      </c>
      <c r="I116" s="130">
        <f t="shared" si="8"/>
        <v>0.34567857031477189</v>
      </c>
      <c r="J116" s="130">
        <f t="shared" si="9"/>
        <v>0.19580214060735746</v>
      </c>
      <c r="K116" s="130">
        <f>(Constantes!$D$12/0.8)*(Constantes!$D$7*J116^2+Constantes!$D$8*J116+Constantes!$D$9)</f>
        <v>9.9450990661438201</v>
      </c>
      <c r="L116" s="130">
        <f>(Constantes!$D$12/0.8)*(0.00376*D116^2-0.0516*D116-6.967)</f>
        <v>-2.6349789749999997</v>
      </c>
      <c r="M116" s="12"/>
    </row>
    <row r="117" spans="2:13" x14ac:dyDescent="0.3">
      <c r="B117" s="11"/>
      <c r="C117" s="67">
        <v>112</v>
      </c>
      <c r="D117" s="67">
        <f>(Observaciones!D117+Observaciones!E117)/2</f>
        <v>11.8</v>
      </c>
      <c r="E117" s="130">
        <f t="shared" si="5"/>
        <v>1.384844857641909</v>
      </c>
      <c r="F117" s="130">
        <f t="shared" si="6"/>
        <v>9.1458825865714591E-2</v>
      </c>
      <c r="G117" s="130">
        <f t="shared" si="7"/>
        <v>2.4731402</v>
      </c>
      <c r="H117" s="130">
        <f>0.001013*Constantes!$D$6/(0.622*G117)</f>
        <v>4.5056500361407952E-2</v>
      </c>
      <c r="I117" s="130">
        <f t="shared" si="8"/>
        <v>0.3413233651453087</v>
      </c>
      <c r="J117" s="130">
        <f t="shared" si="9"/>
        <v>0.20195420001543066</v>
      </c>
      <c r="K117" s="130">
        <f>(Constantes!$D$12/0.8)*(Constantes!$D$7*J117^2+Constantes!$D$8*J117+Constantes!$D$9)</f>
        <v>9.9078499743437831</v>
      </c>
      <c r="L117" s="130">
        <f>(Constantes!$D$12/0.8)*(0.00376*D117^2-0.0516*D117-6.967)</f>
        <v>-2.6446265999999996</v>
      </c>
      <c r="M117" s="12"/>
    </row>
    <row r="118" spans="2:13" x14ac:dyDescent="0.3">
      <c r="B118" s="11"/>
      <c r="C118" s="67">
        <v>113</v>
      </c>
      <c r="D118" s="67">
        <f>(Observaciones!D118+Observaciones!E118)/2</f>
        <v>10.85</v>
      </c>
      <c r="E118" s="130">
        <f t="shared" si="5"/>
        <v>1.3003002567289974</v>
      </c>
      <c r="F118" s="130">
        <f t="shared" si="6"/>
        <v>8.6534052607070783E-2</v>
      </c>
      <c r="G118" s="130">
        <f t="shared" si="7"/>
        <v>2.4753831499999999</v>
      </c>
      <c r="H118" s="130">
        <f>0.001013*Constantes!$D$6/(0.622*G118)</f>
        <v>4.5015674569455051E-2</v>
      </c>
      <c r="I118" s="130">
        <f t="shared" si="8"/>
        <v>0.33483065028999898</v>
      </c>
      <c r="J118" s="130">
        <f t="shared" si="9"/>
        <v>0.20804641603551069</v>
      </c>
      <c r="K118" s="130">
        <f>(Constantes!$D$12/0.8)*(Constantes!$D$7*J118^2+Constantes!$D$8*J118+Constantes!$D$9)</f>
        <v>9.870585372623637</v>
      </c>
      <c r="L118" s="130">
        <f>(Constantes!$D$12/0.8)*(0.00376*D118^2-0.0516*D118-6.967)</f>
        <v>-2.6565837749999996</v>
      </c>
      <c r="M118" s="12"/>
    </row>
    <row r="119" spans="2:13" x14ac:dyDescent="0.3">
      <c r="B119" s="11"/>
      <c r="C119" s="67">
        <v>114</v>
      </c>
      <c r="D119" s="67">
        <f>(Observaciones!D119+Observaciones!E119)/2</f>
        <v>11.9</v>
      </c>
      <c r="E119" s="130">
        <f t="shared" si="5"/>
        <v>1.3940190963940859</v>
      </c>
      <c r="F119" s="130">
        <f t="shared" si="6"/>
        <v>9.1990843524687727E-2</v>
      </c>
      <c r="G119" s="130">
        <f t="shared" si="7"/>
        <v>2.4729041</v>
      </c>
      <c r="H119" s="130">
        <f>0.001013*Constantes!$D$6/(0.622*G119)</f>
        <v>4.506080212132469E-2</v>
      </c>
      <c r="I119" s="130">
        <f t="shared" si="8"/>
        <v>0.34199803993111727</v>
      </c>
      <c r="J119" s="130">
        <f t="shared" si="9"/>
        <v>0.21407698341251005</v>
      </c>
      <c r="K119" s="130">
        <f>(Constantes!$D$12/0.8)*(Constantes!$D$7*J119^2+Constantes!$D$8*J119+Constantes!$D$9)</f>
        <v>9.8333275495371026</v>
      </c>
      <c r="L119" s="130">
        <f>(Constantes!$D$12/0.8)*(0.00376*D119^2-0.0516*D119-6.967)</f>
        <v>-2.6432198999999996</v>
      </c>
      <c r="M119" s="12"/>
    </row>
    <row r="120" spans="2:13" x14ac:dyDescent="0.3">
      <c r="B120" s="11"/>
      <c r="C120" s="67">
        <v>115</v>
      </c>
      <c r="D120" s="67">
        <f>(Observaciones!D120+Observaciones!E120)/2</f>
        <v>11.600000000000001</v>
      </c>
      <c r="E120" s="130">
        <f t="shared" si="5"/>
        <v>1.3666553605146041</v>
      </c>
      <c r="F120" s="130">
        <f t="shared" si="6"/>
        <v>9.0402651818888555E-2</v>
      </c>
      <c r="G120" s="130">
        <f t="shared" si="7"/>
        <v>2.4736123999999999</v>
      </c>
      <c r="H120" s="130">
        <f>0.001013*Constantes!$D$6/(0.622*G120)</f>
        <v>4.5047899305126593E-2</v>
      </c>
      <c r="I120" s="130">
        <f t="shared" si="8"/>
        <v>0.33996897773719958</v>
      </c>
      <c r="J120" s="130">
        <f t="shared" si="9"/>
        <v>0.22004411515916453</v>
      </c>
      <c r="K120" s="130">
        <f>(Constantes!$D$12/0.8)*(Constantes!$D$7*J120^2+Constantes!$D$8*J120+Constantes!$D$9)</f>
        <v>9.7960990069866725</v>
      </c>
      <c r="L120" s="130">
        <f>(Constantes!$D$12/0.8)*(0.00376*D120^2-0.0516*D120-6.967)</f>
        <v>-2.6473553999999995</v>
      </c>
      <c r="M120" s="12"/>
    </row>
    <row r="121" spans="2:13" x14ac:dyDescent="0.3">
      <c r="B121" s="11"/>
      <c r="C121" s="67">
        <v>116</v>
      </c>
      <c r="D121" s="67">
        <f>(Observaciones!D121+Observaciones!E121)/2</f>
        <v>11.9</v>
      </c>
      <c r="E121" s="130">
        <f t="shared" si="5"/>
        <v>1.3940190963940859</v>
      </c>
      <c r="F121" s="130">
        <f t="shared" si="6"/>
        <v>9.1990843524687727E-2</v>
      </c>
      <c r="G121" s="130">
        <f t="shared" si="7"/>
        <v>2.4729041</v>
      </c>
      <c r="H121" s="130">
        <f>0.001013*Constantes!$D$6/(0.622*G121)</f>
        <v>4.506080212132469E-2</v>
      </c>
      <c r="I121" s="130">
        <f t="shared" si="8"/>
        <v>0.34199803993111727</v>
      </c>
      <c r="J121" s="130">
        <f t="shared" si="9"/>
        <v>0.22594604308555641</v>
      </c>
      <c r="K121" s="130">
        <f>(Constantes!$D$12/0.8)*(Constantes!$D$7*J121^2+Constantes!$D$8*J121+Constantes!$D$9)</f>
        <v>9.7589224399715349</v>
      </c>
      <c r="L121" s="130">
        <f>(Constantes!$D$12/0.8)*(0.00376*D121^2-0.0516*D121-6.967)</f>
        <v>-2.6432198999999996</v>
      </c>
      <c r="M121" s="12"/>
    </row>
    <row r="122" spans="2:13" x14ac:dyDescent="0.3">
      <c r="B122" s="11"/>
      <c r="C122" s="67">
        <v>117</v>
      </c>
      <c r="D122" s="67">
        <f>(Observaciones!D122+Observaciones!E122)/2</f>
        <v>14.1</v>
      </c>
      <c r="E122" s="130">
        <f t="shared" si="5"/>
        <v>1.6098253520131185</v>
      </c>
      <c r="F122" s="130">
        <f t="shared" si="6"/>
        <v>0.10438069155687195</v>
      </c>
      <c r="G122" s="130">
        <f t="shared" si="7"/>
        <v>2.4677099</v>
      </c>
      <c r="H122" s="130">
        <f>0.001013*Constantes!$D$6/(0.622*G122)</f>
        <v>4.5155649095994843E-2</v>
      </c>
      <c r="I122" s="130">
        <f t="shared" si="8"/>
        <v>0.35640998531823892</v>
      </c>
      <c r="J122" s="130">
        <f t="shared" si="9"/>
        <v>0.23178101832306711</v>
      </c>
      <c r="K122" s="130">
        <f>(Constantes!$D$12/0.8)*(Constantes!$D$7*J122^2+Constantes!$D$8*J122+Constantes!$D$9)</f>
        <v>9.7218207160391437</v>
      </c>
      <c r="L122" s="130">
        <f>(Constantes!$D$12/0.8)*(0.00376*D122^2-0.0516*D122-6.967)</f>
        <v>-2.6051378999999995</v>
      </c>
      <c r="M122" s="12"/>
    </row>
    <row r="123" spans="2:13" x14ac:dyDescent="0.3">
      <c r="B123" s="11"/>
      <c r="C123" s="67">
        <v>118</v>
      </c>
      <c r="D123" s="67">
        <f>(Observaciones!D123+Observaciones!E123)/2</f>
        <v>12.200000000000001</v>
      </c>
      <c r="E123" s="130">
        <f t="shared" si="5"/>
        <v>1.4218629321922343</v>
      </c>
      <c r="F123" s="130">
        <f t="shared" si="6"/>
        <v>9.3602745308232108E-2</v>
      </c>
      <c r="G123" s="130">
        <f t="shared" si="7"/>
        <v>2.4721957999999997</v>
      </c>
      <c r="H123" s="130">
        <f>0.001013*Constantes!$D$6/(0.622*G123)</f>
        <v>4.5073712331002484E-2</v>
      </c>
      <c r="I123" s="130">
        <f t="shared" si="8"/>
        <v>0.34401194911201238</v>
      </c>
      <c r="J123" s="130">
        <f t="shared" si="9"/>
        <v>0.23754731184260455</v>
      </c>
      <c r="K123" s="130">
        <f>(Constantes!$D$12/0.8)*(Constantes!$D$7*J123^2+Constantes!$D$8*J123+Constantes!$D$9)</f>
        <v>9.6848168544628823</v>
      </c>
      <c r="L123" s="130">
        <f>(Constantes!$D$12/0.8)*(0.00376*D123^2-0.0516*D123-6.967)</f>
        <v>-2.6388305999999995</v>
      </c>
      <c r="M123" s="12"/>
    </row>
    <row r="124" spans="2:13" x14ac:dyDescent="0.3">
      <c r="B124" s="11"/>
      <c r="C124" s="67">
        <v>119</v>
      </c>
      <c r="D124" s="67">
        <f>(Observaciones!D124+Observaciones!E124)/2</f>
        <v>13.85</v>
      </c>
      <c r="E124" s="130">
        <f t="shared" si="5"/>
        <v>1.5839100041391287</v>
      </c>
      <c r="F124" s="130">
        <f t="shared" si="6"/>
        <v>0.10290490852509908</v>
      </c>
      <c r="G124" s="130">
        <f t="shared" si="7"/>
        <v>2.4683001499999997</v>
      </c>
      <c r="H124" s="130">
        <f>0.001013*Constantes!$D$6/(0.622*G124)</f>
        <v>4.5144850927109709E-2</v>
      </c>
      <c r="I124" s="130">
        <f t="shared" si="8"/>
        <v>0.35481417383138586</v>
      </c>
      <c r="J124" s="130">
        <f t="shared" si="9"/>
        <v>0.2432432149669522</v>
      </c>
      <c r="K124" s="130">
        <f>(Constantes!$D$12/0.8)*(Constantes!$D$7*J124^2+Constantes!$D$8*J124+Constantes!$D$9)</f>
        <v>9.6479340051686826</v>
      </c>
      <c r="L124" s="130">
        <f>(Constantes!$D$12/0.8)*(0.00376*D124^2-0.0516*D124-6.967)</f>
        <v>-2.6101527749999995</v>
      </c>
      <c r="M124" s="12"/>
    </row>
    <row r="125" spans="2:13" x14ac:dyDescent="0.3">
      <c r="B125" s="11"/>
      <c r="C125" s="67">
        <v>120</v>
      </c>
      <c r="D125" s="67">
        <f>(Observaciones!D125+Observaciones!E125)/2</f>
        <v>12.6</v>
      </c>
      <c r="E125" s="130">
        <f t="shared" si="5"/>
        <v>1.4597472514986058</v>
      </c>
      <c r="F125" s="130">
        <f t="shared" si="6"/>
        <v>9.5789323919104052E-2</v>
      </c>
      <c r="G125" s="130">
        <f t="shared" si="7"/>
        <v>2.4712513999999999</v>
      </c>
      <c r="H125" s="130">
        <f>0.001013*Constantes!$D$6/(0.622*G125)</f>
        <v>4.5090937455862456E-2</v>
      </c>
      <c r="I125" s="130">
        <f t="shared" si="8"/>
        <v>0.34667344489607588</v>
      </c>
      <c r="J125" s="130">
        <f t="shared" si="9"/>
        <v>0.24886703987708655</v>
      </c>
      <c r="K125" s="130">
        <f>(Constantes!$D$12/0.8)*(Constantes!$D$7*J125^2+Constantes!$D$8*J125+Constantes!$D$9)</f>
        <v>9.6111954274336782</v>
      </c>
      <c r="L125" s="130">
        <f>(Constantes!$D$12/0.8)*(0.00376*D125^2-0.0516*D125-6.967)</f>
        <v>-2.6325833999999997</v>
      </c>
      <c r="M125" s="12"/>
    </row>
    <row r="126" spans="2:13" x14ac:dyDescent="0.3">
      <c r="B126" s="11"/>
      <c r="C126" s="67">
        <v>121</v>
      </c>
      <c r="D126" s="67">
        <f>(Observaciones!D126+Observaciones!E126)/2</f>
        <v>12.55</v>
      </c>
      <c r="E126" s="130">
        <f t="shared" si="5"/>
        <v>1.4549637534474031</v>
      </c>
      <c r="F126" s="130">
        <f t="shared" si="6"/>
        <v>9.551364537557766E-2</v>
      </c>
      <c r="G126" s="130">
        <f t="shared" si="7"/>
        <v>2.4713694500000001</v>
      </c>
      <c r="H126" s="130">
        <f>0.001013*Constantes!$D$6/(0.622*G126)</f>
        <v>4.5088783595310905E-2</v>
      </c>
      <c r="I126" s="130">
        <f t="shared" si="8"/>
        <v>0.34634224568893279</v>
      </c>
      <c r="J126" s="130">
        <f t="shared" si="9"/>
        <v>0.25441712011231477</v>
      </c>
      <c r="K126" s="130">
        <f>(Constantes!$D$12/0.8)*(Constantes!$D$7*J126^2+Constantes!$D$8*J126+Constantes!$D$9)</f>
        <v>9.574624468380394</v>
      </c>
      <c r="L126" s="130">
        <f>(Constantes!$D$12/0.8)*(0.00376*D126^2-0.0516*D126-6.967)</f>
        <v>-2.6333889749999995</v>
      </c>
      <c r="M126" s="12"/>
    </row>
    <row r="127" spans="2:13" x14ac:dyDescent="0.3">
      <c r="B127" s="11"/>
      <c r="C127" s="67">
        <v>122</v>
      </c>
      <c r="D127" s="67">
        <f>(Observaciones!D127+Observaciones!E127)/2</f>
        <v>13.15</v>
      </c>
      <c r="E127" s="130">
        <f t="shared" si="5"/>
        <v>1.5132842544432668</v>
      </c>
      <c r="F127" s="130">
        <f t="shared" si="6"/>
        <v>9.8866781254448824E-2</v>
      </c>
      <c r="G127" s="130">
        <f t="shared" si="7"/>
        <v>2.4699528499999999</v>
      </c>
      <c r="H127" s="130">
        <f>0.001013*Constantes!$D$6/(0.622*G127)</f>
        <v>4.5114643510345769E-2</v>
      </c>
      <c r="I127" s="130">
        <f t="shared" si="8"/>
        <v>0.35028844443641177</v>
      </c>
      <c r="J127" s="130">
        <f t="shared" si="9"/>
        <v>0.25989181106408255</v>
      </c>
      <c r="K127" s="130">
        <f>(Constantes!$D$12/0.8)*(Constantes!$D$7*J127^2+Constantes!$D$8*J127+Constantes!$D$9)</f>
        <v>9.5382445412900783</v>
      </c>
      <c r="L127" s="130">
        <f>(Constantes!$D$12/0.8)*(0.00376*D127^2-0.0516*D127-6.967)</f>
        <v>-2.6232567749999993</v>
      </c>
      <c r="M127" s="12"/>
    </row>
    <row r="128" spans="2:13" x14ac:dyDescent="0.3">
      <c r="B128" s="11"/>
      <c r="C128" s="67">
        <v>123</v>
      </c>
      <c r="D128" s="67">
        <f>(Observaciones!D128+Observaciones!E128)/2</f>
        <v>13.25</v>
      </c>
      <c r="E128" s="130">
        <f t="shared" si="5"/>
        <v>1.5232012546387372</v>
      </c>
      <c r="F128" s="130">
        <f t="shared" si="6"/>
        <v>9.943526343834895E-2</v>
      </c>
      <c r="G128" s="130">
        <f t="shared" si="7"/>
        <v>2.4697167499999999</v>
      </c>
      <c r="H128" s="130">
        <f>0.001013*Constantes!$D$6/(0.622*G128)</f>
        <v>4.5118956380367316E-2</v>
      </c>
      <c r="I128" s="130">
        <f t="shared" si="8"/>
        <v>0.35094014605756357</v>
      </c>
      <c r="J128" s="130">
        <f t="shared" si="9"/>
        <v>0.26528949046330735</v>
      </c>
      <c r="K128" s="130">
        <f>(Constantes!$D$12/0.8)*(Constantes!$D$7*J128^2+Constantes!$D$8*J128+Constantes!$D$9)</f>
        <v>9.5020791037591881</v>
      </c>
      <c r="L128" s="130">
        <f>(Constantes!$D$12/0.8)*(0.00376*D128^2-0.0516*D128-6.967)</f>
        <v>-2.6214693749999993</v>
      </c>
      <c r="M128" s="12"/>
    </row>
    <row r="129" spans="2:13" x14ac:dyDescent="0.3">
      <c r="B129" s="11"/>
      <c r="C129" s="67">
        <v>124</v>
      </c>
      <c r="D129" s="67">
        <f>(Observaciones!D129+Observaciones!E129)/2</f>
        <v>11.899999999999999</v>
      </c>
      <c r="E129" s="130">
        <f t="shared" si="5"/>
        <v>1.3940190963940857</v>
      </c>
      <c r="F129" s="130">
        <f t="shared" si="6"/>
        <v>9.1990843524687713E-2</v>
      </c>
      <c r="G129" s="130">
        <f t="shared" si="7"/>
        <v>2.4729041</v>
      </c>
      <c r="H129" s="130">
        <f>0.001013*Constantes!$D$6/(0.622*G129)</f>
        <v>4.506080212132469E-2</v>
      </c>
      <c r="I129" s="130">
        <f t="shared" si="8"/>
        <v>0.34199803993111721</v>
      </c>
      <c r="J129" s="130">
        <f t="shared" si="9"/>
        <v>0.27060855886109181</v>
      </c>
      <c r="K129" s="130">
        <f>(Constantes!$D$12/0.8)*(Constantes!$D$7*J129^2+Constantes!$D$8*J129+Constantes!$D$9)</f>
        <v>9.4661516357231044</v>
      </c>
      <c r="L129" s="130">
        <f>(Constantes!$D$12/0.8)*(0.00376*D129^2-0.0516*D129-6.967)</f>
        <v>-2.6432198999999996</v>
      </c>
      <c r="M129" s="12"/>
    </row>
    <row r="130" spans="2:13" x14ac:dyDescent="0.3">
      <c r="B130" s="11"/>
      <c r="C130" s="67">
        <v>125</v>
      </c>
      <c r="D130" s="67">
        <f>(Observaciones!D130+Observaciones!E130)/2</f>
        <v>12.450000000000001</v>
      </c>
      <c r="E130" s="130">
        <f t="shared" si="5"/>
        <v>1.4454380326538756</v>
      </c>
      <c r="F130" s="130">
        <f t="shared" si="6"/>
        <v>9.4964314589914556E-2</v>
      </c>
      <c r="G130" s="130">
        <f t="shared" si="7"/>
        <v>2.47160555</v>
      </c>
      <c r="H130" s="130">
        <f>0.001013*Constantes!$D$6/(0.622*G130)</f>
        <v>4.5084476491450073E-2</v>
      </c>
      <c r="I130" s="130">
        <f t="shared" si="8"/>
        <v>0.34567857031477189</v>
      </c>
      <c r="J130" s="130">
        <f t="shared" si="9"/>
        <v>0.2758474401026747</v>
      </c>
      <c r="K130" s="130">
        <f>(Constantes!$D$12/0.8)*(Constantes!$D$7*J130^2+Constantes!$D$8*J130+Constantes!$D$9)</f>
        <v>9.4304856173714455</v>
      </c>
      <c r="L130" s="130">
        <f>(Constantes!$D$12/0.8)*(0.00376*D130^2-0.0516*D130-6.967)</f>
        <v>-2.6349789749999997</v>
      </c>
      <c r="M130" s="12"/>
    </row>
    <row r="131" spans="2:13" x14ac:dyDescent="0.3">
      <c r="B131" s="11"/>
      <c r="C131" s="67">
        <v>126</v>
      </c>
      <c r="D131" s="67">
        <f>(Observaciones!D131+Observaciones!E131)/2</f>
        <v>11.15</v>
      </c>
      <c r="E131" s="130">
        <f t="shared" si="5"/>
        <v>1.3264944974668198</v>
      </c>
      <c r="F131" s="130">
        <f t="shared" si="6"/>
        <v>8.8064202128366353E-2</v>
      </c>
      <c r="G131" s="130">
        <f t="shared" si="7"/>
        <v>2.47467485</v>
      </c>
      <c r="H131" s="130">
        <f>0.001013*Constantes!$D$6/(0.622*G131)</f>
        <v>4.5028558929716578E-2</v>
      </c>
      <c r="I131" s="130">
        <f t="shared" si="8"/>
        <v>0.33689717588432466</v>
      </c>
      <c r="J131" s="130">
        <f t="shared" si="9"/>
        <v>0.28100458179447974</v>
      </c>
      <c r="K131" s="130">
        <f>(Constantes!$D$12/0.8)*(Constantes!$D$7*J131^2+Constantes!$D$8*J131+Constantes!$D$9)</f>
        <v>9.3951045069794059</v>
      </c>
      <c r="L131" s="130">
        <f>(Constantes!$D$12/0.8)*(0.00376*D131^2-0.0516*D131-6.967)</f>
        <v>-2.6530827749999997</v>
      </c>
      <c r="M131" s="12"/>
    </row>
    <row r="132" spans="2:13" x14ac:dyDescent="0.3">
      <c r="B132" s="11"/>
      <c r="C132" s="67">
        <v>127</v>
      </c>
      <c r="D132" s="67">
        <f>(Observaciones!D132+Observaciones!E132)/2</f>
        <v>12.4</v>
      </c>
      <c r="E132" s="130">
        <f t="shared" si="5"/>
        <v>1.440695742444418</v>
      </c>
      <c r="F132" s="130">
        <f t="shared" si="6"/>
        <v>9.4690659669251859E-2</v>
      </c>
      <c r="G132" s="130">
        <f t="shared" si="7"/>
        <v>2.4717235999999998</v>
      </c>
      <c r="H132" s="130">
        <f>0.001013*Constantes!$D$6/(0.622*G132)</f>
        <v>4.508232324808184E-2</v>
      </c>
      <c r="I132" s="130">
        <f t="shared" si="8"/>
        <v>0.34534609482941636</v>
      </c>
      <c r="J132" s="130">
        <f t="shared" si="9"/>
        <v>0.28607845576412366</v>
      </c>
      <c r="K132" s="130">
        <f>(Constantes!$D$12/0.8)*(Constantes!$D$7*J132^2+Constantes!$D$8*J132+Constantes!$D$9)</f>
        <v>9.3600317186797586</v>
      </c>
      <c r="L132" s="130">
        <f>(Constantes!$D$12/0.8)*(0.00376*D132^2-0.0516*D132-6.967)</f>
        <v>-2.6357633999999992</v>
      </c>
      <c r="M132" s="12"/>
    </row>
    <row r="133" spans="2:13" x14ac:dyDescent="0.3">
      <c r="B133" s="11"/>
      <c r="C133" s="67">
        <v>128</v>
      </c>
      <c r="D133" s="67">
        <f>(Observaciones!D133+Observaciones!E133)/2</f>
        <v>11.15</v>
      </c>
      <c r="E133" s="130">
        <f t="shared" si="5"/>
        <v>1.3264944974668198</v>
      </c>
      <c r="F133" s="130">
        <f t="shared" si="6"/>
        <v>8.8064202128366353E-2</v>
      </c>
      <c r="G133" s="130">
        <f t="shared" si="7"/>
        <v>2.47467485</v>
      </c>
      <c r="H133" s="130">
        <f>0.001013*Constantes!$D$6/(0.622*G133)</f>
        <v>4.5028558929716578E-2</v>
      </c>
      <c r="I133" s="130">
        <f t="shared" si="8"/>
        <v>0.33689717588432466</v>
      </c>
      <c r="J133" s="130">
        <f t="shared" si="9"/>
        <v>0.29106755851324578</v>
      </c>
      <c r="K133" s="130">
        <f>(Constantes!$D$12/0.8)*(Constantes!$D$7*J133^2+Constantes!$D$8*J133+Constantes!$D$9)</f>
        <v>9.325290600200189</v>
      </c>
      <c r="L133" s="130">
        <f>(Constantes!$D$12/0.8)*(0.00376*D133^2-0.0516*D133-6.967)</f>
        <v>-2.6530827749999997</v>
      </c>
      <c r="M133" s="12"/>
    </row>
    <row r="134" spans="2:13" x14ac:dyDescent="0.3">
      <c r="B134" s="11"/>
      <c r="C134" s="67">
        <v>129</v>
      </c>
      <c r="D134" s="67">
        <f>(Observaciones!D134+Observaciones!E134)/2</f>
        <v>11.75</v>
      </c>
      <c r="E134" s="130">
        <f t="shared" si="5"/>
        <v>1.3802776599471762</v>
      </c>
      <c r="F134" s="130">
        <f t="shared" si="6"/>
        <v>9.1193801661548224E-2</v>
      </c>
      <c r="G134" s="130">
        <f t="shared" si="7"/>
        <v>2.4732582499999998</v>
      </c>
      <c r="H134" s="130">
        <f>0.001013*Constantes!$D$6/(0.622*G134)</f>
        <v>4.5054349789437696E-2</v>
      </c>
      <c r="I134" s="130">
        <f t="shared" si="8"/>
        <v>0.34098539738615508</v>
      </c>
      <c r="J134" s="130">
        <f t="shared" si="9"/>
        <v>0.29597041166302818</v>
      </c>
      <c r="K134" s="130">
        <f>(Constantes!$D$12/0.8)*(Constantes!$D$7*J134^2+Constantes!$D$8*J134+Constantes!$D$9)</f>
        <v>9.2909044105907217</v>
      </c>
      <c r="L134" s="130">
        <f>(Constantes!$D$12/0.8)*(0.00376*D134^2-0.0516*D134-6.967)</f>
        <v>-2.6453193749999993</v>
      </c>
      <c r="M134" s="12"/>
    </row>
    <row r="135" spans="2:13" x14ac:dyDescent="0.3">
      <c r="B135" s="11"/>
      <c r="C135" s="67">
        <v>130</v>
      </c>
      <c r="D135" s="67">
        <f>(Observaciones!D135+Observaciones!E135)/2</f>
        <v>12.25</v>
      </c>
      <c r="E135" s="130">
        <f t="shared" ref="E135:E198" si="10">EXP((16.78*D135-116.9)/(D135+237.3))</f>
        <v>1.4265507491669478</v>
      </c>
      <c r="F135" s="130">
        <f t="shared" ref="F135:F198" si="11">4098*E135/((D135+237.3)^2)</f>
        <v>9.387372076527814E-2</v>
      </c>
      <c r="G135" s="130">
        <f t="shared" ref="G135:G198" si="12">2.501-0.002361*D135</f>
        <v>2.47207775</v>
      </c>
      <c r="H135" s="130">
        <f>0.001013*Constantes!$D$6/(0.622*G135)</f>
        <v>4.5075864751872197E-2</v>
      </c>
      <c r="I135" s="130">
        <f t="shared" ref="I135:I198" si="13">IF(D135&gt;0,1.26*F135/(G135*(F135+H135)),0)</f>
        <v>0.34434612138705856</v>
      </c>
      <c r="J135" s="130">
        <f t="shared" ref="J135:J198" si="14">0.409*SIN(2*PI()*(C135-82)/365)</f>
        <v>0.30078556239227006</v>
      </c>
      <c r="K135" s="130">
        <f>(Constantes!$D$12/0.8)*(Constantes!$D$7*J135^2+Constantes!$D$8*J135+Constantes!$D$9)</f>
        <v>9.2568962979660565</v>
      </c>
      <c r="L135" s="130">
        <f>(Constantes!$D$12/0.8)*(0.00376*D135^2-0.0516*D135-6.967)</f>
        <v>-2.6380743749999995</v>
      </c>
      <c r="M135" s="12"/>
    </row>
    <row r="136" spans="2:13" x14ac:dyDescent="0.3">
      <c r="B136" s="11"/>
      <c r="C136" s="67">
        <v>131</v>
      </c>
      <c r="D136" s="67">
        <f>(Observaciones!D136+Observaciones!E136)/2</f>
        <v>12.15</v>
      </c>
      <c r="E136" s="130">
        <f t="shared" si="10"/>
        <v>1.4171886499432413</v>
      </c>
      <c r="F136" s="130">
        <f t="shared" si="11"/>
        <v>9.3332436390604984E-2</v>
      </c>
      <c r="G136" s="130">
        <f t="shared" si="12"/>
        <v>2.4723138499999999</v>
      </c>
      <c r="H136" s="130">
        <f>0.001013*Constantes!$D$6/(0.622*G136)</f>
        <v>4.5071560115683744E-2</v>
      </c>
      <c r="I136" s="130">
        <f t="shared" si="13"/>
        <v>0.34367735355446433</v>
      </c>
      <c r="J136" s="130">
        <f t="shared" si="14"/>
        <v>0.30551158386789107</v>
      </c>
      <c r="K136" s="130">
        <f>(Constantes!$D$12/0.8)*(Constantes!$D$7*J136^2+Constantes!$D$8*J136+Constantes!$D$9)</f>
        <v>9.2232892772875879</v>
      </c>
      <c r="L136" s="130">
        <f>(Constantes!$D$12/0.8)*(0.00376*D136^2-0.0516*D136-6.967)</f>
        <v>-2.6395797749999996</v>
      </c>
      <c r="M136" s="12"/>
    </row>
    <row r="137" spans="2:13" x14ac:dyDescent="0.3">
      <c r="B137" s="11"/>
      <c r="C137" s="67">
        <v>132</v>
      </c>
      <c r="D137" s="67">
        <f>(Observaciones!D137+Observaciones!E137)/2</f>
        <v>11.15</v>
      </c>
      <c r="E137" s="130">
        <f t="shared" si="10"/>
        <v>1.3264944974668198</v>
      </c>
      <c r="F137" s="130">
        <f t="shared" si="11"/>
        <v>8.8064202128366353E-2</v>
      </c>
      <c r="G137" s="130">
        <f t="shared" si="12"/>
        <v>2.47467485</v>
      </c>
      <c r="H137" s="130">
        <f>0.001013*Constantes!$D$6/(0.622*G137)</f>
        <v>4.5028558929716578E-2</v>
      </c>
      <c r="I137" s="130">
        <f t="shared" si="13"/>
        <v>0.33689717588432466</v>
      </c>
      <c r="J137" s="130">
        <f t="shared" si="14"/>
        <v>0.31014707566773203</v>
      </c>
      <c r="K137" s="130">
        <f>(Constantes!$D$12/0.8)*(Constantes!$D$7*J137^2+Constantes!$D$8*J137+Constantes!$D$9)</f>
        <v>9.1901062082099294</v>
      </c>
      <c r="L137" s="130">
        <f>(Constantes!$D$12/0.8)*(0.00376*D137^2-0.0516*D137-6.967)</f>
        <v>-2.6530827749999997</v>
      </c>
      <c r="M137" s="12"/>
    </row>
    <row r="138" spans="2:13" x14ac:dyDescent="0.3">
      <c r="B138" s="11"/>
      <c r="C138" s="67">
        <v>133</v>
      </c>
      <c r="D138" s="67">
        <f>(Observaciones!D138+Observaciones!E138)/2</f>
        <v>10.5</v>
      </c>
      <c r="E138" s="130">
        <f t="shared" si="10"/>
        <v>1.270315807299828</v>
      </c>
      <c r="F138" s="130">
        <f t="shared" si="11"/>
        <v>8.4777587211605721E-2</v>
      </c>
      <c r="G138" s="130">
        <f t="shared" si="12"/>
        <v>2.4762095</v>
      </c>
      <c r="H138" s="130">
        <f>0.001013*Constantes!$D$6/(0.622*G138)</f>
        <v>4.5000652131862245E-2</v>
      </c>
      <c r="I138" s="130">
        <f t="shared" si="13"/>
        <v>0.33240100947604179</v>
      </c>
      <c r="J138" s="130">
        <f t="shared" si="14"/>
        <v>0.31469066419553055</v>
      </c>
      <c r="K138" s="130">
        <f>(Constantes!$D$12/0.8)*(Constantes!$D$7*J138^2+Constantes!$D$8*J138+Constantes!$D$9)</f>
        <v>9.1573697730166561</v>
      </c>
      <c r="L138" s="130">
        <f>(Constantes!$D$12/0.8)*(0.00376*D138^2-0.0516*D138-6.967)</f>
        <v>-2.6603474999999994</v>
      </c>
      <c r="M138" s="12"/>
    </row>
    <row r="139" spans="2:13" x14ac:dyDescent="0.3">
      <c r="B139" s="11"/>
      <c r="C139" s="67">
        <v>134</v>
      </c>
      <c r="D139" s="67">
        <f>(Observaciones!D139+Observaciones!E139)/2</f>
        <v>10.5</v>
      </c>
      <c r="E139" s="130">
        <f t="shared" si="10"/>
        <v>1.270315807299828</v>
      </c>
      <c r="F139" s="130">
        <f t="shared" si="11"/>
        <v>8.4777587211605721E-2</v>
      </c>
      <c r="G139" s="130">
        <f t="shared" si="12"/>
        <v>2.4762095</v>
      </c>
      <c r="H139" s="130">
        <f>0.001013*Constantes!$D$6/(0.622*G139)</f>
        <v>4.5000652131862245E-2</v>
      </c>
      <c r="I139" s="130">
        <f t="shared" si="13"/>
        <v>0.33240100947604179</v>
      </c>
      <c r="J139" s="130">
        <f t="shared" si="14"/>
        <v>0.31914100308794713</v>
      </c>
      <c r="K139" s="130">
        <f>(Constantes!$D$12/0.8)*(Constantes!$D$7*J139^2+Constantes!$D$8*J139+Constantes!$D$9)</f>
        <v>9.1251024546699355</v>
      </c>
      <c r="L139" s="130">
        <f>(Constantes!$D$12/0.8)*(0.00376*D139^2-0.0516*D139-6.967)</f>
        <v>-2.6603474999999994</v>
      </c>
      <c r="M139" s="12"/>
    </row>
    <row r="140" spans="2:13" x14ac:dyDescent="0.3">
      <c r="B140" s="11"/>
      <c r="C140" s="67">
        <v>135</v>
      </c>
      <c r="D140" s="67">
        <f>(Observaciones!D140+Observaciones!E140)/2</f>
        <v>11.25</v>
      </c>
      <c r="E140" s="130">
        <f t="shared" si="10"/>
        <v>1.3353283650298429</v>
      </c>
      <c r="F140" s="130">
        <f t="shared" si="11"/>
        <v>8.8579350899344877E-2</v>
      </c>
      <c r="G140" s="130">
        <f t="shared" si="12"/>
        <v>2.47443875</v>
      </c>
      <c r="H140" s="130">
        <f>0.001013*Constantes!$D$6/(0.622*G140)</f>
        <v>4.5032855355628641E-2</v>
      </c>
      <c r="I140" s="130">
        <f t="shared" si="13"/>
        <v>0.33758270995629469</v>
      </c>
      <c r="J140" s="130">
        <f t="shared" si="14"/>
        <v>0.32349677361352186</v>
      </c>
      <c r="K140" s="130">
        <f>(Constantes!$D$12/0.8)*(Constantes!$D$7*J140^2+Constantes!$D$8*J140+Constantes!$D$9)</f>
        <v>9.0933265149985996</v>
      </c>
      <c r="L140" s="130">
        <f>(Constantes!$D$12/0.8)*(0.00376*D140^2-0.0516*D140-6.967)</f>
        <v>-2.6518593749999995</v>
      </c>
      <c r="M140" s="12"/>
    </row>
    <row r="141" spans="2:13" x14ac:dyDescent="0.3">
      <c r="B141" s="11"/>
      <c r="C141" s="67">
        <v>136</v>
      </c>
      <c r="D141" s="67">
        <f>(Observaciones!D141+Observaciones!E141)/2</f>
        <v>10.25</v>
      </c>
      <c r="E141" s="130">
        <f t="shared" si="10"/>
        <v>1.2492721463078402</v>
      </c>
      <c r="F141" s="130">
        <f t="shared" si="11"/>
        <v>8.3541669468764471E-2</v>
      </c>
      <c r="G141" s="130">
        <f t="shared" si="12"/>
        <v>2.4767997500000001</v>
      </c>
      <c r="H141" s="130">
        <f>0.001013*Constantes!$D$6/(0.622*G141)</f>
        <v>4.4989927956473885E-2</v>
      </c>
      <c r="I141" s="130">
        <f t="shared" si="13"/>
        <v>0.33065332530236252</v>
      </c>
      <c r="J141" s="130">
        <f t="shared" si="14"/>
        <v>0.32775668506344269</v>
      </c>
      <c r="K141" s="130">
        <f>(Constantes!$D$12/0.8)*(Constantes!$D$7*J141^2+Constantes!$D$8*J141+Constantes!$D$9)</f>
        <v>9.062063973049078</v>
      </c>
      <c r="L141" s="130">
        <f>(Constantes!$D$12/0.8)*(0.00376*D141^2-0.0516*D141-6.967)</f>
        <v>-2.6628243749999996</v>
      </c>
      <c r="M141" s="12"/>
    </row>
    <row r="142" spans="2:13" x14ac:dyDescent="0.3">
      <c r="B142" s="11"/>
      <c r="C142" s="67">
        <v>137</v>
      </c>
      <c r="D142" s="67">
        <f>(Observaciones!D142+Observaciones!E142)/2</f>
        <v>10.9</v>
      </c>
      <c r="E142" s="130">
        <f t="shared" si="10"/>
        <v>1.3046341322396258</v>
      </c>
      <c r="F142" s="130">
        <f t="shared" si="11"/>
        <v>8.6787491598136493E-2</v>
      </c>
      <c r="G142" s="130">
        <f t="shared" si="12"/>
        <v>2.4752651000000001</v>
      </c>
      <c r="H142" s="130">
        <f>0.001013*Constantes!$D$6/(0.622*G142)</f>
        <v>4.5017821450766028E-2</v>
      </c>
      <c r="I142" s="130">
        <f t="shared" si="13"/>
        <v>0.33517610193237696</v>
      </c>
      <c r="J142" s="130">
        <f t="shared" si="14"/>
        <v>0.33191947513401066</v>
      </c>
      <c r="K142" s="130">
        <f>(Constantes!$D$12/0.8)*(Constantes!$D$7*J142^2+Constantes!$D$8*J142+Constantes!$D$9)</f>
        <v>9.031336583623446</v>
      </c>
      <c r="L142" s="130">
        <f>(Constantes!$D$12/0.8)*(0.00376*D142^2-0.0516*D142-6.967)</f>
        <v>-2.6560178999999993</v>
      </c>
      <c r="M142" s="12"/>
    </row>
    <row r="143" spans="2:13" x14ac:dyDescent="0.3">
      <c r="B143" s="11"/>
      <c r="C143" s="67">
        <v>138</v>
      </c>
      <c r="D143" s="67">
        <f>(Observaciones!D143+Observaciones!E143)/2</f>
        <v>11.25</v>
      </c>
      <c r="E143" s="130">
        <f t="shared" si="10"/>
        <v>1.3353283650298429</v>
      </c>
      <c r="F143" s="130">
        <f t="shared" si="11"/>
        <v>8.8579350899344877E-2</v>
      </c>
      <c r="G143" s="130">
        <f t="shared" si="12"/>
        <v>2.47443875</v>
      </c>
      <c r="H143" s="130">
        <f>0.001013*Constantes!$D$6/(0.622*G143)</f>
        <v>4.5032855355628641E-2</v>
      </c>
      <c r="I143" s="130">
        <f t="shared" si="13"/>
        <v>0.33758270995629469</v>
      </c>
      <c r="J143" s="130">
        <f t="shared" si="14"/>
        <v>0.33598391030068736</v>
      </c>
      <c r="K143" s="130">
        <f>(Constantes!$D$12/0.8)*(Constantes!$D$7*J143^2+Constantes!$D$8*J143+Constantes!$D$9)</f>
        <v>9.0011658160286476</v>
      </c>
      <c r="L143" s="130">
        <f>(Constantes!$D$12/0.8)*(0.00376*D143^2-0.0516*D143-6.967)</f>
        <v>-2.6518593749999995</v>
      </c>
      <c r="M143" s="12"/>
    </row>
    <row r="144" spans="2:13" x14ac:dyDescent="0.3">
      <c r="B144" s="11"/>
      <c r="C144" s="67">
        <v>139</v>
      </c>
      <c r="D144" s="67">
        <f>(Observaciones!D144+Observaciones!E144)/2</f>
        <v>10.25</v>
      </c>
      <c r="E144" s="130">
        <f t="shared" si="10"/>
        <v>1.2492721463078402</v>
      </c>
      <c r="F144" s="130">
        <f t="shared" si="11"/>
        <v>8.3541669468764471E-2</v>
      </c>
      <c r="G144" s="130">
        <f t="shared" si="12"/>
        <v>2.4767997500000001</v>
      </c>
      <c r="H144" s="130">
        <f>0.001013*Constantes!$D$6/(0.622*G144)</f>
        <v>4.4989927956473885E-2</v>
      </c>
      <c r="I144" s="130">
        <f t="shared" si="13"/>
        <v>0.33065332530236252</v>
      </c>
      <c r="J144" s="130">
        <f t="shared" si="14"/>
        <v>0.3399487861836154</v>
      </c>
      <c r="K144" s="130">
        <f>(Constantes!$D$12/0.8)*(Constantes!$D$7*J144^2+Constantes!$D$8*J144+Constantes!$D$9)</f>
        <v>8.9715728330607405</v>
      </c>
      <c r="L144" s="130">
        <f>(Constantes!$D$12/0.8)*(0.00376*D144^2-0.0516*D144-6.967)</f>
        <v>-2.6628243749999996</v>
      </c>
      <c r="M144" s="12"/>
    </row>
    <row r="145" spans="2:13" x14ac:dyDescent="0.3">
      <c r="B145" s="11"/>
      <c r="C145" s="67">
        <v>140</v>
      </c>
      <c r="D145" s="67">
        <f>(Observaciones!D145+Observaciones!E145)/2</f>
        <v>11.65</v>
      </c>
      <c r="E145" s="130">
        <f t="shared" si="10"/>
        <v>1.3711829440577765</v>
      </c>
      <c r="F145" s="130">
        <f t="shared" si="11"/>
        <v>9.0665715946703279E-2</v>
      </c>
      <c r="G145" s="130">
        <f t="shared" si="12"/>
        <v>2.4734943499999997</v>
      </c>
      <c r="H145" s="130">
        <f>0.001013*Constantes!$D$6/(0.622*G145)</f>
        <v>4.5050049261326407E-2</v>
      </c>
      <c r="I145" s="130">
        <f t="shared" si="13"/>
        <v>0.34030820325039612</v>
      </c>
      <c r="J145" s="130">
        <f t="shared" si="14"/>
        <v>0.34381292790450158</v>
      </c>
      <c r="K145" s="130">
        <f>(Constantes!$D$12/0.8)*(Constantes!$D$7*J145^2+Constantes!$D$8*J145+Constantes!$D$9)</f>
        <v>8.9425784702477635</v>
      </c>
      <c r="L145" s="130">
        <f>(Constantes!$D$12/0.8)*(0.00376*D145^2-0.0516*D145-6.967)</f>
        <v>-2.6466837749999992</v>
      </c>
      <c r="M145" s="12"/>
    </row>
    <row r="146" spans="2:13" x14ac:dyDescent="0.3">
      <c r="B146" s="11"/>
      <c r="C146" s="67">
        <v>141</v>
      </c>
      <c r="D146" s="67">
        <f>(Observaciones!D146+Observaciones!E146)/2</f>
        <v>12</v>
      </c>
      <c r="E146" s="130">
        <f t="shared" si="10"/>
        <v>1.4032466788795555</v>
      </c>
      <c r="F146" s="130">
        <f t="shared" si="11"/>
        <v>9.2525495616340561E-2</v>
      </c>
      <c r="G146" s="130">
        <f t="shared" si="12"/>
        <v>2.4726680000000001</v>
      </c>
      <c r="H146" s="130">
        <f>0.001013*Constantes!$D$6/(0.622*G146)</f>
        <v>4.5065104702739119E-2</v>
      </c>
      <c r="I146" s="130">
        <f t="shared" si="13"/>
        <v>0.34267103098752799</v>
      </c>
      <c r="J146" s="130">
        <f t="shared" si="14"/>
        <v>0.34757519043475887</v>
      </c>
      <c r="K146" s="130">
        <f>(Constantes!$D$12/0.8)*(Constantes!$D$7*J146^2+Constantes!$D$8*J146+Constantes!$D$9)</f>
        <v>8.914203215374533</v>
      </c>
      <c r="L146" s="130">
        <f>(Constantes!$D$12/0.8)*(0.00376*D146^2-0.0516*D146-6.967)</f>
        <v>-2.6417849999999992</v>
      </c>
      <c r="M146" s="12"/>
    </row>
    <row r="147" spans="2:13" x14ac:dyDescent="0.3">
      <c r="B147" s="11"/>
      <c r="C147" s="67">
        <v>142</v>
      </c>
      <c r="D147" s="67">
        <f>(Observaciones!D147+Observaciones!E147)/2</f>
        <v>11.1</v>
      </c>
      <c r="E147" s="130">
        <f t="shared" si="10"/>
        <v>1.3220968535067421</v>
      </c>
      <c r="F147" s="130">
        <f t="shared" si="11"/>
        <v>8.7807587005638468E-2</v>
      </c>
      <c r="G147" s="130">
        <f t="shared" si="12"/>
        <v>2.4747928999999997</v>
      </c>
      <c r="H147" s="130">
        <f>0.001013*Constantes!$D$6/(0.622*G147)</f>
        <v>4.5026411024176018E-2</v>
      </c>
      <c r="I147" s="130">
        <f t="shared" si="13"/>
        <v>0.33655378737709518</v>
      </c>
      <c r="J147" s="130">
        <f t="shared" si="14"/>
        <v>0.35123445893480337</v>
      </c>
      <c r="K147" s="130">
        <f>(Constantes!$D$12/0.8)*(Constantes!$D$7*J147^2+Constantes!$D$8*J147+Constantes!$D$9)</f>
        <v>8.8864671883123894</v>
      </c>
      <c r="L147" s="130">
        <f>(Constantes!$D$12/0.8)*(0.00376*D147^2-0.0516*D147-6.967)</f>
        <v>-2.6536838999999994</v>
      </c>
      <c r="M147" s="12"/>
    </row>
    <row r="148" spans="2:13" x14ac:dyDescent="0.3">
      <c r="B148" s="11"/>
      <c r="C148" s="67">
        <v>143</v>
      </c>
      <c r="D148" s="67">
        <f>(Observaciones!D148+Observaciones!E148)/2</f>
        <v>10.25</v>
      </c>
      <c r="E148" s="130">
        <f t="shared" si="10"/>
        <v>1.2492721463078402</v>
      </c>
      <c r="F148" s="130">
        <f t="shared" si="11"/>
        <v>8.3541669468764471E-2</v>
      </c>
      <c r="G148" s="130">
        <f t="shared" si="12"/>
        <v>2.4767997500000001</v>
      </c>
      <c r="H148" s="130">
        <f>0.001013*Constantes!$D$6/(0.622*G148)</f>
        <v>4.4989927956473885E-2</v>
      </c>
      <c r="I148" s="130">
        <f t="shared" si="13"/>
        <v>0.33065332530236252</v>
      </c>
      <c r="J148" s="130">
        <f t="shared" si="14"/>
        <v>0.35478964908440508</v>
      </c>
      <c r="K148" s="130">
        <f>(Constantes!$D$12/0.8)*(Constantes!$D$7*J148^2+Constantes!$D$8*J148+Constantes!$D$9)</f>
        <v>8.8593901211766024</v>
      </c>
      <c r="L148" s="130">
        <f>(Constantes!$D$12/0.8)*(0.00376*D148^2-0.0516*D148-6.967)</f>
        <v>-2.6628243749999996</v>
      </c>
      <c r="M148" s="12"/>
    </row>
    <row r="149" spans="2:13" x14ac:dyDescent="0.3">
      <c r="B149" s="11"/>
      <c r="C149" s="67">
        <v>144</v>
      </c>
      <c r="D149" s="67">
        <f>(Observaciones!D149+Observaciones!E149)/2</f>
        <v>10</v>
      </c>
      <c r="E149" s="130">
        <f t="shared" si="10"/>
        <v>1.2285355953233976</v>
      </c>
      <c r="F149" s="130">
        <f t="shared" si="11"/>
        <v>8.2321156964857062E-2</v>
      </c>
      <c r="G149" s="130">
        <f t="shared" si="12"/>
        <v>2.4773899999999998</v>
      </c>
      <c r="H149" s="130">
        <f>0.001013*Constantes!$D$6/(0.622*G149)</f>
        <v>4.4979208891257547E-2</v>
      </c>
      <c r="I149" s="130">
        <f t="shared" si="13"/>
        <v>0.32889553570326324</v>
      </c>
      <c r="J149" s="130">
        <f t="shared" si="14"/>
        <v>0.3582397074039953</v>
      </c>
      <c r="K149" s="130">
        <f>(Constantes!$D$12/0.8)*(Constantes!$D$7*J149^2+Constantes!$D$8*J149+Constantes!$D$9)</f>
        <v>8.8329913388337253</v>
      </c>
      <c r="L149" s="130">
        <f>(Constantes!$D$12/0.8)*(0.00376*D149^2-0.0516*D149-6.967)</f>
        <v>-2.6651249999999993</v>
      </c>
      <c r="M149" s="12"/>
    </row>
    <row r="150" spans="2:13" x14ac:dyDescent="0.3">
      <c r="B150" s="11"/>
      <c r="C150" s="67">
        <v>145</v>
      </c>
      <c r="D150" s="67">
        <f>(Observaciones!D150+Observaciones!E150)/2</f>
        <v>9.5</v>
      </c>
      <c r="E150" s="130">
        <f t="shared" si="10"/>
        <v>1.187968532240967</v>
      </c>
      <c r="F150" s="130">
        <f t="shared" si="11"/>
        <v>7.9925724231647788E-2</v>
      </c>
      <c r="G150" s="130">
        <f t="shared" si="12"/>
        <v>2.4785705</v>
      </c>
      <c r="H150" s="130">
        <f>0.001013*Constantes!$D$6/(0.622*G150)</f>
        <v>4.4957786076737595E-2</v>
      </c>
      <c r="I150" s="130">
        <f t="shared" si="13"/>
        <v>0.32534995521168669</v>
      </c>
      <c r="J150" s="130">
        <f t="shared" si="14"/>
        <v>0.36158361156683566</v>
      </c>
      <c r="K150" s="130">
        <f>(Constantes!$D$12/0.8)*(Constantes!$D$7*J150^2+Constantes!$D$8*J150+Constantes!$D$9)</f>
        <v>8.8072897397808845</v>
      </c>
      <c r="L150" s="130">
        <f>(Constantes!$D$12/0.8)*(0.00376*D150^2-0.0516*D150-6.967)</f>
        <v>-2.6691974999999992</v>
      </c>
      <c r="M150" s="12"/>
    </row>
    <row r="151" spans="2:13" x14ac:dyDescent="0.3">
      <c r="B151" s="11"/>
      <c r="C151" s="67">
        <v>146</v>
      </c>
      <c r="D151" s="67">
        <f>(Observaciones!D151+Observaciones!E151)/2</f>
        <v>10.5</v>
      </c>
      <c r="E151" s="130">
        <f t="shared" si="10"/>
        <v>1.270315807299828</v>
      </c>
      <c r="F151" s="130">
        <f t="shared" si="11"/>
        <v>8.4777587211605721E-2</v>
      </c>
      <c r="G151" s="130">
        <f t="shared" si="12"/>
        <v>2.4762095</v>
      </c>
      <c r="H151" s="130">
        <f>0.001013*Constantes!$D$6/(0.622*G151)</f>
        <v>4.5000652131862245E-2</v>
      </c>
      <c r="I151" s="130">
        <f t="shared" si="13"/>
        <v>0.33240100947604179</v>
      </c>
      <c r="J151" s="130">
        <f t="shared" si="14"/>
        <v>0.36482037070195533</v>
      </c>
      <c r="K151" s="130">
        <f>(Constantes!$D$12/0.8)*(Constantes!$D$7*J151^2+Constantes!$D$8*J151+Constantes!$D$9)</f>
        <v>8.7823037774185249</v>
      </c>
      <c r="L151" s="130">
        <f>(Constantes!$D$12/0.8)*(0.00376*D151^2-0.0516*D151-6.967)</f>
        <v>-2.6603474999999994</v>
      </c>
      <c r="M151" s="12"/>
    </row>
    <row r="152" spans="2:13" x14ac:dyDescent="0.3">
      <c r="B152" s="11"/>
      <c r="C152" s="67">
        <v>147</v>
      </c>
      <c r="D152" s="67">
        <f>(Observaciones!D152+Observaciones!E152)/2</f>
        <v>10.85</v>
      </c>
      <c r="E152" s="130">
        <f t="shared" si="10"/>
        <v>1.3003002567289974</v>
      </c>
      <c r="F152" s="130">
        <f t="shared" si="11"/>
        <v>8.6534052607070783E-2</v>
      </c>
      <c r="G152" s="130">
        <f t="shared" si="12"/>
        <v>2.4753831499999999</v>
      </c>
      <c r="H152" s="130">
        <f>0.001013*Constantes!$D$6/(0.622*G152)</f>
        <v>4.5015674569455051E-2</v>
      </c>
      <c r="I152" s="130">
        <f t="shared" si="13"/>
        <v>0.33483065028999898</v>
      </c>
      <c r="J152" s="130">
        <f t="shared" si="14"/>
        <v>0.36794902568776749</v>
      </c>
      <c r="K152" s="130">
        <f>(Constantes!$D$12/0.8)*(Constantes!$D$7*J152^2+Constantes!$D$8*J152+Constantes!$D$9)</f>
        <v>8.7580514417377238</v>
      </c>
      <c r="L152" s="130">
        <f>(Constantes!$D$12/0.8)*(0.00376*D152^2-0.0516*D152-6.967)</f>
        <v>-2.6565837749999996</v>
      </c>
      <c r="M152" s="12"/>
    </row>
    <row r="153" spans="2:13" x14ac:dyDescent="0.3">
      <c r="B153" s="11"/>
      <c r="C153" s="67">
        <v>148</v>
      </c>
      <c r="D153" s="67">
        <f>(Observaciones!D153+Observaciones!E153)/2</f>
        <v>10.1</v>
      </c>
      <c r="E153" s="130">
        <f t="shared" si="10"/>
        <v>1.2367936086713311</v>
      </c>
      <c r="F153" s="130">
        <f t="shared" si="11"/>
        <v>8.280752335747088E-2</v>
      </c>
      <c r="G153" s="130">
        <f t="shared" si="12"/>
        <v>2.4771538999999998</v>
      </c>
      <c r="H153" s="130">
        <f>0.001013*Constantes!$D$6/(0.622*G153)</f>
        <v>4.4983495904357233E-2</v>
      </c>
      <c r="I153" s="130">
        <f t="shared" si="13"/>
        <v>0.32959985930480346</v>
      </c>
      <c r="J153" s="130">
        <f t="shared" si="14"/>
        <v>0.37096864943627805</v>
      </c>
      <c r="K153" s="130">
        <f>(Constantes!$D$12/0.8)*(Constantes!$D$7*J153^2+Constantes!$D$8*J153+Constantes!$D$9)</f>
        <v>8.7345502414427258</v>
      </c>
      <c r="L153" s="130">
        <f>(Constantes!$D$12/0.8)*(0.00376*D153^2-0.0516*D153-6.967)</f>
        <v>-2.6642258999999995</v>
      </c>
      <c r="M153" s="12"/>
    </row>
    <row r="154" spans="2:13" x14ac:dyDescent="0.3">
      <c r="B154" s="11"/>
      <c r="C154" s="67">
        <v>149</v>
      </c>
      <c r="D154" s="67">
        <f>(Observaciones!D154+Observaciones!E154)/2</f>
        <v>10.050000000000001</v>
      </c>
      <c r="E154" s="130">
        <f t="shared" si="10"/>
        <v>1.2326585212421168</v>
      </c>
      <c r="F154" s="130">
        <f t="shared" si="11"/>
        <v>8.2564034558520752E-2</v>
      </c>
      <c r="G154" s="130">
        <f t="shared" si="12"/>
        <v>2.47727195</v>
      </c>
      <c r="H154" s="130">
        <f>0.001013*Constantes!$D$6/(0.622*G154)</f>
        <v>4.4981352295662379E-2</v>
      </c>
      <c r="I154" s="130">
        <f t="shared" si="13"/>
        <v>0.32924789838088458</v>
      </c>
      <c r="J154" s="130">
        <f t="shared" si="14"/>
        <v>0.37387834716780144</v>
      </c>
      <c r="K154" s="130">
        <f>(Constantes!$D$12/0.8)*(Constantes!$D$7*J154^2+Constantes!$D$8*J154+Constantes!$D$9)</f>
        <v>8.7118171865288669</v>
      </c>
      <c r="L154" s="130">
        <f>(Constantes!$D$12/0.8)*(0.00376*D154^2-0.0516*D154-6.967)</f>
        <v>-2.6646789749999997</v>
      </c>
      <c r="M154" s="12"/>
    </row>
    <row r="155" spans="2:13" x14ac:dyDescent="0.3">
      <c r="B155" s="11"/>
      <c r="C155" s="67">
        <v>150</v>
      </c>
      <c r="D155" s="67">
        <f>(Observaciones!D155+Observaciones!E155)/2</f>
        <v>9.35</v>
      </c>
      <c r="E155" s="130">
        <f t="shared" si="10"/>
        <v>1.1760304470729337</v>
      </c>
      <c r="F155" s="130">
        <f t="shared" si="11"/>
        <v>7.921880376620824E-2</v>
      </c>
      <c r="G155" s="130">
        <f t="shared" si="12"/>
        <v>2.4789246499999997</v>
      </c>
      <c r="H155" s="130">
        <f>0.001013*Constantes!$D$6/(0.622*G155)</f>
        <v>4.4951363211105488E-2</v>
      </c>
      <c r="I155" s="130">
        <f t="shared" si="13"/>
        <v>0.32427855867946659</v>
      </c>
      <c r="J155" s="130">
        <f t="shared" si="14"/>
        <v>0.37667725667610352</v>
      </c>
      <c r="K155" s="130">
        <f>(Constantes!$D$12/0.8)*(Constantes!$D$7*J155^2+Constantes!$D$8*J155+Constantes!$D$9)</f>
        <v>8.6898687713355383</v>
      </c>
      <c r="L155" s="130">
        <f>(Constantes!$D$12/0.8)*(0.00376*D155^2-0.0516*D155-6.967)</f>
        <v>-2.6702817749999994</v>
      </c>
      <c r="M155" s="12"/>
    </row>
    <row r="156" spans="2:13" x14ac:dyDescent="0.3">
      <c r="B156" s="11"/>
      <c r="C156" s="67">
        <v>151</v>
      </c>
      <c r="D156" s="67">
        <f>(Observaciones!D156+Observaciones!E156)/2</f>
        <v>9.75</v>
      </c>
      <c r="E156" s="130">
        <f t="shared" si="10"/>
        <v>1.208102321837458</v>
      </c>
      <c r="F156" s="130">
        <f t="shared" si="11"/>
        <v>8.1115893548976525E-2</v>
      </c>
      <c r="G156" s="130">
        <f t="shared" si="12"/>
        <v>2.4779802499999999</v>
      </c>
      <c r="H156" s="130">
        <f>0.001013*Constantes!$D$6/(0.622*G156)</f>
        <v>4.4968494932561519E-2</v>
      </c>
      <c r="I156" s="130">
        <f t="shared" si="13"/>
        <v>0.3271277184414379</v>
      </c>
      <c r="J156" s="130">
        <f t="shared" si="14"/>
        <v>0.3793645485838914</v>
      </c>
      <c r="K156" s="130">
        <f>(Constantes!$D$12/0.8)*(Constantes!$D$7*J156^2+Constantes!$D$8*J156+Constantes!$D$9)</f>
        <v>8.6687209580933384</v>
      </c>
      <c r="L156" s="130">
        <f>(Constantes!$D$12/0.8)*(0.00376*D156^2-0.0516*D156-6.967)</f>
        <v>-2.6672493749999995</v>
      </c>
      <c r="M156" s="12"/>
    </row>
    <row r="157" spans="2:13" x14ac:dyDescent="0.3">
      <c r="B157" s="11"/>
      <c r="C157" s="67">
        <v>152</v>
      </c>
      <c r="D157" s="67">
        <f>(Observaciones!D157+Observaciones!E157)/2</f>
        <v>9.9</v>
      </c>
      <c r="E157" s="130">
        <f t="shared" si="10"/>
        <v>1.2203261059395465</v>
      </c>
      <c r="F157" s="130">
        <f t="shared" si="11"/>
        <v>8.1837230413319473E-2</v>
      </c>
      <c r="G157" s="130">
        <f t="shared" si="12"/>
        <v>2.4776260999999997</v>
      </c>
      <c r="H157" s="130">
        <f>0.001013*Constantes!$D$6/(0.622*G157)</f>
        <v>4.4974922695201085E-2</v>
      </c>
      <c r="I157" s="130">
        <f t="shared" si="13"/>
        <v>0.3281896076316444</v>
      </c>
      <c r="J157" s="130">
        <f t="shared" si="14"/>
        <v>0.38193942658857638</v>
      </c>
      <c r="K157" s="130">
        <f>(Constantes!$D$12/0.8)*(Constantes!$D$7*J157^2+Constantes!$D$8*J157+Constantes!$D$9)</f>
        <v>8.6483891609839922</v>
      </c>
      <c r="L157" s="130">
        <f>(Constantes!$D$12/0.8)*(0.00376*D157^2-0.0516*D157-6.967)</f>
        <v>-2.6659958999999995</v>
      </c>
      <c r="M157" s="12"/>
    </row>
    <row r="158" spans="2:13" x14ac:dyDescent="0.3">
      <c r="B158" s="11"/>
      <c r="C158" s="67">
        <v>153</v>
      </c>
      <c r="D158" s="67">
        <f>(Observaciones!D158+Observaciones!E158)/2</f>
        <v>9.5</v>
      </c>
      <c r="E158" s="130">
        <f t="shared" si="10"/>
        <v>1.187968532240967</v>
      </c>
      <c r="F158" s="130">
        <f t="shared" si="11"/>
        <v>7.9925724231647788E-2</v>
      </c>
      <c r="G158" s="130">
        <f t="shared" si="12"/>
        <v>2.4785705</v>
      </c>
      <c r="H158" s="130">
        <f>0.001013*Constantes!$D$6/(0.622*G158)</f>
        <v>4.4957786076737595E-2</v>
      </c>
      <c r="I158" s="130">
        <f t="shared" si="13"/>
        <v>0.32534995521168669</v>
      </c>
      <c r="J158" s="130">
        <f t="shared" si="14"/>
        <v>0.3844011276982352</v>
      </c>
      <c r="K158" s="130">
        <f>(Constantes!$D$12/0.8)*(Constantes!$D$7*J158^2+Constantes!$D$8*J158+Constantes!$D$9)</f>
        <v>8.6288882307310377</v>
      </c>
      <c r="L158" s="130">
        <f>(Constantes!$D$12/0.8)*(0.00376*D158^2-0.0516*D158-6.967)</f>
        <v>-2.6691974999999992</v>
      </c>
      <c r="M158" s="12"/>
    </row>
    <row r="159" spans="2:13" x14ac:dyDescent="0.3">
      <c r="B159" s="11"/>
      <c r="C159" s="67">
        <v>154</v>
      </c>
      <c r="D159" s="67">
        <f>(Observaciones!D159+Observaciones!E159)/2</f>
        <v>7.55</v>
      </c>
      <c r="E159" s="130">
        <f t="shared" si="10"/>
        <v>1.0407895203605066</v>
      </c>
      <c r="F159" s="130">
        <f t="shared" si="11"/>
        <v>7.1143405147673366E-2</v>
      </c>
      <c r="G159" s="130">
        <f t="shared" si="12"/>
        <v>2.4831744499999999</v>
      </c>
      <c r="H159" s="130">
        <f>0.001013*Constantes!$D$6/(0.622*G159)</f>
        <v>4.4874431723921991E-2</v>
      </c>
      <c r="I159" s="130">
        <f t="shared" si="13"/>
        <v>0.31115243087450783</v>
      </c>
      <c r="J159" s="130">
        <f t="shared" si="14"/>
        <v>0.38674892245770132</v>
      </c>
      <c r="K159" s="130">
        <f>(Constantes!$D$12/0.8)*(Constantes!$D$7*J159^2+Constantes!$D$8*J159+Constantes!$D$9)</f>
        <v>8.6102324397387111</v>
      </c>
      <c r="L159" s="130">
        <f>(Constantes!$D$12/0.8)*(0.00376*D159^2-0.0516*D159-6.967)</f>
        <v>-2.6783439749999993</v>
      </c>
      <c r="M159" s="12"/>
    </row>
    <row r="160" spans="2:13" x14ac:dyDescent="0.3">
      <c r="B160" s="11"/>
      <c r="C160" s="67">
        <v>155</v>
      </c>
      <c r="D160" s="67">
        <f>(Observaciones!D160+Observaciones!E160)/2</f>
        <v>12.65</v>
      </c>
      <c r="E160" s="130">
        <f t="shared" si="10"/>
        <v>1.4645445530759136</v>
      </c>
      <c r="F160" s="130">
        <f t="shared" si="11"/>
        <v>9.6065679685328434E-2</v>
      </c>
      <c r="G160" s="130">
        <f t="shared" si="12"/>
        <v>2.4711333499999997</v>
      </c>
      <c r="H160" s="130">
        <f>0.001013*Constantes!$D$6/(0.622*G160)</f>
        <v>4.5093091522200757E-2</v>
      </c>
      <c r="I160" s="130">
        <f t="shared" si="13"/>
        <v>0.34700421800471326</v>
      </c>
      <c r="J160" s="130">
        <f t="shared" si="14"/>
        <v>0.38898211516471776</v>
      </c>
      <c r="K160" s="130">
        <f>(Constantes!$D$12/0.8)*(Constantes!$D$7*J160^2+Constantes!$D$8*J160+Constantes!$D$9)</f>
        <v>8.5924354677958057</v>
      </c>
      <c r="L160" s="130">
        <f>(Constantes!$D$12/0.8)*(0.00376*D160^2-0.0516*D160-6.967)</f>
        <v>-2.6317707749999997</v>
      </c>
      <c r="M160" s="12"/>
    </row>
    <row r="161" spans="2:13" x14ac:dyDescent="0.3">
      <c r="B161" s="11"/>
      <c r="C161" s="67">
        <v>156</v>
      </c>
      <c r="D161" s="67">
        <f>(Observaciones!D161+Observaciones!E161)/2</f>
        <v>9.75</v>
      </c>
      <c r="E161" s="130">
        <f t="shared" si="10"/>
        <v>1.208102321837458</v>
      </c>
      <c r="F161" s="130">
        <f t="shared" si="11"/>
        <v>8.1115893548976525E-2</v>
      </c>
      <c r="G161" s="130">
        <f t="shared" si="12"/>
        <v>2.4779802499999999</v>
      </c>
      <c r="H161" s="130">
        <f>0.001013*Constantes!$D$6/(0.622*G161)</f>
        <v>4.4968494932561519E-2</v>
      </c>
      <c r="I161" s="130">
        <f t="shared" si="13"/>
        <v>0.3271277184414379</v>
      </c>
      <c r="J161" s="130">
        <f t="shared" si="14"/>
        <v>0.39110004407608939</v>
      </c>
      <c r="K161" s="130">
        <f>(Constantes!$D$12/0.8)*(Constantes!$D$7*J161^2+Constantes!$D$8*J161+Constantes!$D$9)</f>
        <v>8.5755103883607156</v>
      </c>
      <c r="L161" s="130">
        <f>(Constantes!$D$12/0.8)*(0.00376*D161^2-0.0516*D161-6.967)</f>
        <v>-2.6672493749999995</v>
      </c>
      <c r="M161" s="12"/>
    </row>
    <row r="162" spans="2:13" x14ac:dyDescent="0.3">
      <c r="B162" s="11"/>
      <c r="C162" s="67">
        <v>157</v>
      </c>
      <c r="D162" s="67">
        <f>(Observaciones!D162+Observaciones!E162)/2</f>
        <v>11.05</v>
      </c>
      <c r="E162" s="130">
        <f t="shared" si="10"/>
        <v>1.3177120268355451</v>
      </c>
      <c r="F162" s="130">
        <f t="shared" si="11"/>
        <v>8.755160967514751E-2</v>
      </c>
      <c r="G162" s="130">
        <f t="shared" si="12"/>
        <v>2.4749109499999999</v>
      </c>
      <c r="H162" s="130">
        <f>0.001013*Constantes!$D$6/(0.622*G162)</f>
        <v>4.5024263323540002E-2</v>
      </c>
      <c r="I162" s="130">
        <f t="shared" si="13"/>
        <v>0.33620998521975448</v>
      </c>
      <c r="J162" s="130">
        <f t="shared" si="14"/>
        <v>0.39310208160377097</v>
      </c>
      <c r="K162" s="130">
        <f>(Constantes!$D$12/0.8)*(Constantes!$D$7*J162^2+Constantes!$D$8*J162+Constantes!$D$9)</f>
        <v>8.5594696554431309</v>
      </c>
      <c r="L162" s="130">
        <f>(Constantes!$D$12/0.8)*(0.00376*D162^2-0.0516*D162-6.967)</f>
        <v>-2.6542779749999994</v>
      </c>
      <c r="M162" s="12"/>
    </row>
    <row r="163" spans="2:13" x14ac:dyDescent="0.3">
      <c r="B163" s="11"/>
      <c r="C163" s="67">
        <v>158</v>
      </c>
      <c r="D163" s="67">
        <f>(Observaciones!D163+Observaciones!E163)/2</f>
        <v>10</v>
      </c>
      <c r="E163" s="130">
        <f t="shared" si="10"/>
        <v>1.2285355953233976</v>
      </c>
      <c r="F163" s="130">
        <f t="shared" si="11"/>
        <v>8.2321156964857062E-2</v>
      </c>
      <c r="G163" s="130">
        <f t="shared" si="12"/>
        <v>2.4773899999999998</v>
      </c>
      <c r="H163" s="130">
        <f>0.001013*Constantes!$D$6/(0.622*G163)</f>
        <v>4.4979208891257547E-2</v>
      </c>
      <c r="I163" s="130">
        <f t="shared" si="13"/>
        <v>0.32889553570326324</v>
      </c>
      <c r="J163" s="130">
        <f t="shared" si="14"/>
        <v>0.39498763450083563</v>
      </c>
      <c r="K163" s="130">
        <f>(Constantes!$D$12/0.8)*(Constantes!$D$7*J163^2+Constantes!$D$8*J163+Constantes!$D$9)</f>
        <v>8.5443250910972601</v>
      </c>
      <c r="L163" s="130">
        <f>(Constantes!$D$12/0.8)*(0.00376*D163^2-0.0516*D163-6.967)</f>
        <v>-2.6651249999999993</v>
      </c>
      <c r="M163" s="12"/>
    </row>
    <row r="164" spans="2:13" x14ac:dyDescent="0.3">
      <c r="B164" s="11"/>
      <c r="C164" s="67">
        <v>159</v>
      </c>
      <c r="D164" s="67">
        <f>(Observaciones!D164+Observaciones!E164)/2</f>
        <v>10.5</v>
      </c>
      <c r="E164" s="130">
        <f t="shared" si="10"/>
        <v>1.270315807299828</v>
      </c>
      <c r="F164" s="130">
        <f t="shared" si="11"/>
        <v>8.4777587211605721E-2</v>
      </c>
      <c r="G164" s="130">
        <f t="shared" si="12"/>
        <v>2.4762095</v>
      </c>
      <c r="H164" s="130">
        <f>0.001013*Constantes!$D$6/(0.622*G164)</f>
        <v>4.5000652131862245E-2</v>
      </c>
      <c r="I164" s="130">
        <f t="shared" si="13"/>
        <v>0.33240100947604179</v>
      </c>
      <c r="J164" s="130">
        <f t="shared" si="14"/>
        <v>0.39675614403726639</v>
      </c>
      <c r="K164" s="130">
        <f>(Constantes!$D$12/0.8)*(Constantes!$D$7*J164^2+Constantes!$D$8*J164+Constantes!$D$9)</f>
        <v>8.5300878735407242</v>
      </c>
      <c r="L164" s="130">
        <f>(Constantes!$D$12/0.8)*(0.00376*D164^2-0.0516*D164-6.967)</f>
        <v>-2.6603474999999994</v>
      </c>
      <c r="M164" s="12"/>
    </row>
    <row r="165" spans="2:13" x14ac:dyDescent="0.3">
      <c r="B165" s="11"/>
      <c r="C165" s="67">
        <v>160</v>
      </c>
      <c r="D165" s="67">
        <f>(Observaciones!D165+Observaciones!E165)/2</f>
        <v>8.3000000000000007</v>
      </c>
      <c r="E165" s="130">
        <f t="shared" si="10"/>
        <v>1.0953778240340981</v>
      </c>
      <c r="F165" s="130">
        <f t="shared" si="11"/>
        <v>7.4418202097829511E-2</v>
      </c>
      <c r="G165" s="130">
        <f t="shared" si="12"/>
        <v>2.4814037</v>
      </c>
      <c r="H165" s="130">
        <f>0.001013*Constantes!$D$6/(0.622*G165)</f>
        <v>4.4906454485867227E-2</v>
      </c>
      <c r="I165" s="130">
        <f t="shared" si="13"/>
        <v>0.31668106733869283</v>
      </c>
      <c r="J165" s="130">
        <f t="shared" si="14"/>
        <v>0.39840708616551995</v>
      </c>
      <c r="K165" s="130">
        <f>(Constantes!$D$12/0.8)*(Constantes!$D$7*J165^2+Constantes!$D$8*J165+Constantes!$D$9)</f>
        <v>8.5167685259125676</v>
      </c>
      <c r="L165" s="130">
        <f>(Constantes!$D$12/0.8)*(0.00376*D165^2-0.0516*D165-6.967)</f>
        <v>-2.6760950999999995</v>
      </c>
      <c r="M165" s="12"/>
    </row>
    <row r="166" spans="2:13" x14ac:dyDescent="0.3">
      <c r="B166" s="11"/>
      <c r="C166" s="67">
        <v>161</v>
      </c>
      <c r="D166" s="67">
        <f>(Observaciones!D166+Observaciones!E166)/2</f>
        <v>7.5</v>
      </c>
      <c r="E166" s="130">
        <f t="shared" si="10"/>
        <v>1.0372370108957141</v>
      </c>
      <c r="F166" s="130">
        <f t="shared" si="11"/>
        <v>7.0929538162582961E-2</v>
      </c>
      <c r="G166" s="130">
        <f t="shared" si="12"/>
        <v>2.4832924999999997</v>
      </c>
      <c r="H166" s="130">
        <f>0.001013*Constantes!$D$6/(0.622*G166)</f>
        <v>4.4872298496899804E-2</v>
      </c>
      <c r="I166" s="130">
        <f t="shared" si="13"/>
        <v>0.31078092343514818</v>
      </c>
      <c r="J166" s="130">
        <f t="shared" si="14"/>
        <v>0.39993997167581363</v>
      </c>
      <c r="K166" s="130">
        <f>(Constantes!$D$12/0.8)*(Constantes!$D$7*J166^2+Constantes!$D$8*J166+Constantes!$D$9)</f>
        <v>8.5043769056831326</v>
      </c>
      <c r="L166" s="130">
        <f>(Constantes!$D$12/0.8)*(0.00376*D166^2-0.0516*D166-6.967)</f>
        <v>-2.6784374999999998</v>
      </c>
      <c r="M166" s="12"/>
    </row>
    <row r="167" spans="2:13" x14ac:dyDescent="0.3">
      <c r="B167" s="11"/>
      <c r="C167" s="67">
        <v>162</v>
      </c>
      <c r="D167" s="67">
        <f>(Observaciones!D167+Observaciones!E167)/2</f>
        <v>9.1</v>
      </c>
      <c r="E167" s="130">
        <f t="shared" si="10"/>
        <v>1.1563680372555176</v>
      </c>
      <c r="F167" s="130">
        <f t="shared" si="11"/>
        <v>7.8052465514333522E-2</v>
      </c>
      <c r="G167" s="130">
        <f t="shared" si="12"/>
        <v>2.4795148999999999</v>
      </c>
      <c r="H167" s="130">
        <f>0.001013*Constantes!$D$6/(0.622*G167)</f>
        <v>4.494066251229728E-2</v>
      </c>
      <c r="I167" s="130">
        <f t="shared" si="13"/>
        <v>0.32248506174818503</v>
      </c>
      <c r="J167" s="130">
        <f t="shared" si="14"/>
        <v>0.40135434634108819</v>
      </c>
      <c r="K167" s="130">
        <f>(Constantes!$D$12/0.8)*(Constantes!$D$7*J167^2+Constantes!$D$8*J167+Constantes!$D$9)</f>
        <v>8.49292219472777</v>
      </c>
      <c r="L167" s="130">
        <f>(Constantes!$D$12/0.8)*(0.00376*D167^2-0.0516*D167-6.967)</f>
        <v>-2.6719478999999997</v>
      </c>
      <c r="M167" s="12"/>
    </row>
    <row r="168" spans="2:13" x14ac:dyDescent="0.3">
      <c r="B168" s="11"/>
      <c r="C168" s="67">
        <v>163</v>
      </c>
      <c r="D168" s="67">
        <f>(Observaciones!D168+Observaciones!E168)/2</f>
        <v>10.85</v>
      </c>
      <c r="E168" s="130">
        <f t="shared" si="10"/>
        <v>1.3003002567289974</v>
      </c>
      <c r="F168" s="130">
        <f t="shared" si="11"/>
        <v>8.6534052607070783E-2</v>
      </c>
      <c r="G168" s="130">
        <f t="shared" si="12"/>
        <v>2.4753831499999999</v>
      </c>
      <c r="H168" s="130">
        <f>0.001013*Constantes!$D$6/(0.622*G168)</f>
        <v>4.5015674569455051E-2</v>
      </c>
      <c r="I168" s="130">
        <f t="shared" si="13"/>
        <v>0.33483065028999898</v>
      </c>
      <c r="J168" s="130">
        <f t="shared" si="14"/>
        <v>0.4026497910516057</v>
      </c>
      <c r="K168" s="130">
        <f>(Constantes!$D$12/0.8)*(Constantes!$D$7*J168^2+Constantes!$D$8*J168+Constantes!$D$9)</f>
        <v>8.4824128900756364</v>
      </c>
      <c r="L168" s="130">
        <f>(Constantes!$D$12/0.8)*(0.00376*D168^2-0.0516*D168-6.967)</f>
        <v>-2.6565837749999996</v>
      </c>
      <c r="M168" s="12"/>
    </row>
    <row r="169" spans="2:13" x14ac:dyDescent="0.3">
      <c r="B169" s="11"/>
      <c r="C169" s="67">
        <v>164</v>
      </c>
      <c r="D169" s="67">
        <f>(Observaciones!D169+Observaciones!E169)/2</f>
        <v>8.5500000000000007</v>
      </c>
      <c r="E169" s="130">
        <f t="shared" si="10"/>
        <v>1.1141256884066946</v>
      </c>
      <c r="F169" s="130">
        <f t="shared" si="11"/>
        <v>7.553804083049119E-2</v>
      </c>
      <c r="G169" s="130">
        <f t="shared" si="12"/>
        <v>2.4808134499999999</v>
      </c>
      <c r="H169" s="130">
        <f>0.001013*Constantes!$D$6/(0.622*G169)</f>
        <v>4.4917138898578825E-2</v>
      </c>
      <c r="I169" s="130">
        <f t="shared" si="13"/>
        <v>0.31850530773396696</v>
      </c>
      <c r="J169" s="130">
        <f t="shared" si="14"/>
        <v>0.40382592193914041</v>
      </c>
      <c r="K169" s="130">
        <f>(Constantes!$D$12/0.8)*(Constantes!$D$7*J169^2+Constantes!$D$8*J169+Constantes!$D$9)</f>
        <v>8.4728567953440717</v>
      </c>
      <c r="L169" s="130">
        <f>(Constantes!$D$12/0.8)*(0.00376*D169^2-0.0516*D169-6.967)</f>
        <v>-2.6749929749999994</v>
      </c>
      <c r="M169" s="12"/>
    </row>
    <row r="170" spans="2:13" x14ac:dyDescent="0.3">
      <c r="B170" s="11"/>
      <c r="C170" s="67">
        <v>165</v>
      </c>
      <c r="D170" s="67">
        <f>(Observaciones!D170+Observaciones!E170)/2</f>
        <v>9.75</v>
      </c>
      <c r="E170" s="130">
        <f t="shared" si="10"/>
        <v>1.208102321837458</v>
      </c>
      <c r="F170" s="130">
        <f t="shared" si="11"/>
        <v>8.1115893548976525E-2</v>
      </c>
      <c r="G170" s="130">
        <f t="shared" si="12"/>
        <v>2.4779802499999999</v>
      </c>
      <c r="H170" s="130">
        <f>0.001013*Constantes!$D$6/(0.622*G170)</f>
        <v>4.4968494932561519E-2</v>
      </c>
      <c r="I170" s="130">
        <f t="shared" si="13"/>
        <v>0.3271277184414379</v>
      </c>
      <c r="J170" s="130">
        <f t="shared" si="14"/>
        <v>0.40488239049072738</v>
      </c>
      <c r="K170" s="130">
        <f>(Constantes!$D$12/0.8)*(Constantes!$D$7*J170^2+Constantes!$D$8*J170+Constantes!$D$9)</f>
        <v>8.4642610128682545</v>
      </c>
      <c r="L170" s="130">
        <f>(Constantes!$D$12/0.8)*(0.00376*D170^2-0.0516*D170-6.967)</f>
        <v>-2.6672493749999995</v>
      </c>
      <c r="M170" s="12"/>
    </row>
    <row r="171" spans="2:13" x14ac:dyDescent="0.3">
      <c r="B171" s="11"/>
      <c r="C171" s="67">
        <v>166</v>
      </c>
      <c r="D171" s="67">
        <f>(Observaciones!D171+Observaciones!E171)/2</f>
        <v>8.15</v>
      </c>
      <c r="E171" s="130">
        <f t="shared" si="10"/>
        <v>1.0842628845563618</v>
      </c>
      <c r="F171" s="130">
        <f t="shared" si="11"/>
        <v>7.3753132863077983E-2</v>
      </c>
      <c r="G171" s="130">
        <f t="shared" si="12"/>
        <v>2.4817578499999997</v>
      </c>
      <c r="H171" s="130">
        <f>0.001013*Constantes!$D$6/(0.622*G171)</f>
        <v>4.4900046277727111E-2</v>
      </c>
      <c r="I171" s="130">
        <f t="shared" si="13"/>
        <v>0.3155820076579775</v>
      </c>
      <c r="J171" s="130">
        <f t="shared" si="14"/>
        <v>0.40581888365193425</v>
      </c>
      <c r="K171" s="130">
        <f>(Constantes!$D$12/0.8)*(Constantes!$D$7*J171^2+Constantes!$D$8*J171+Constantes!$D$9)</f>
        <v>8.4566319365350449</v>
      </c>
      <c r="L171" s="130">
        <f>(Constantes!$D$12/0.8)*(0.00376*D171^2-0.0516*D171-6.967)</f>
        <v>-2.6766717749999995</v>
      </c>
      <c r="M171" s="12"/>
    </row>
    <row r="172" spans="2:13" x14ac:dyDescent="0.3">
      <c r="B172" s="11"/>
      <c r="C172" s="67">
        <v>167</v>
      </c>
      <c r="D172" s="67">
        <f>(Observaciones!D172+Observaciones!E172)/2</f>
        <v>9.85</v>
      </c>
      <c r="E172" s="130">
        <f t="shared" si="10"/>
        <v>1.2162394815909714</v>
      </c>
      <c r="F172" s="130">
        <f t="shared" si="11"/>
        <v>8.1596178970055111E-2</v>
      </c>
      <c r="G172" s="130">
        <f t="shared" si="12"/>
        <v>2.4777441499999999</v>
      </c>
      <c r="H172" s="130">
        <f>0.001013*Constantes!$D$6/(0.622*G172)</f>
        <v>4.4972779903491057E-2</v>
      </c>
      <c r="I172" s="130">
        <f t="shared" si="13"/>
        <v>0.32783604352575479</v>
      </c>
      <c r="J172" s="130">
        <f t="shared" si="14"/>
        <v>0.40663512391962631</v>
      </c>
      <c r="K172" s="130">
        <f>(Constantes!$D$12/0.8)*(Constantes!$D$7*J172^2+Constantes!$D$8*J172+Constantes!$D$9)</f>
        <v>8.4499752453291492</v>
      </c>
      <c r="L172" s="130">
        <f>(Constantes!$D$12/0.8)*(0.00376*D172^2-0.0516*D172-6.967)</f>
        <v>-2.6664207749999993</v>
      </c>
      <c r="M172" s="12"/>
    </row>
    <row r="173" spans="2:13" x14ac:dyDescent="0.3">
      <c r="B173" s="11"/>
      <c r="C173" s="67">
        <v>168</v>
      </c>
      <c r="D173" s="67">
        <f>(Observaciones!D173+Observaciones!E173)/2</f>
        <v>8.8000000000000007</v>
      </c>
      <c r="E173" s="130">
        <f t="shared" si="10"/>
        <v>1.1331553597220867</v>
      </c>
      <c r="F173" s="130">
        <f t="shared" si="11"/>
        <v>7.6672245735482633E-2</v>
      </c>
      <c r="G173" s="130">
        <f t="shared" si="12"/>
        <v>2.4802231999999997</v>
      </c>
      <c r="H173" s="130">
        <f>0.001013*Constantes!$D$6/(0.622*G173)</f>
        <v>4.4927828396699357E-2</v>
      </c>
      <c r="I173" s="130">
        <f t="shared" si="13"/>
        <v>0.32032005015899595</v>
      </c>
      <c r="J173" s="130">
        <f t="shared" si="14"/>
        <v>0.40733086942419622</v>
      </c>
      <c r="K173" s="130">
        <f>(Constantes!$D$12/0.8)*(Constantes!$D$7*J173^2+Constantes!$D$8*J173+Constantes!$D$9)</f>
        <v>8.44429589759892</v>
      </c>
      <c r="L173" s="130">
        <f>(Constantes!$D$12/0.8)*(0.00376*D173^2-0.0516*D173-6.967)</f>
        <v>-2.6737145999999994</v>
      </c>
      <c r="M173" s="12"/>
    </row>
    <row r="174" spans="2:13" x14ac:dyDescent="0.3">
      <c r="B174" s="11"/>
      <c r="C174" s="67">
        <v>169</v>
      </c>
      <c r="D174" s="67">
        <f>(Observaciones!D174+Observaciones!E174)/2</f>
        <v>8.5500000000000007</v>
      </c>
      <c r="E174" s="130">
        <f t="shared" si="10"/>
        <v>1.1141256884066946</v>
      </c>
      <c r="F174" s="130">
        <f t="shared" si="11"/>
        <v>7.553804083049119E-2</v>
      </c>
      <c r="G174" s="130">
        <f t="shared" si="12"/>
        <v>2.4808134499999999</v>
      </c>
      <c r="H174" s="130">
        <f>0.001013*Constantes!$D$6/(0.622*G174)</f>
        <v>4.4917138898578825E-2</v>
      </c>
      <c r="I174" s="130">
        <f t="shared" si="13"/>
        <v>0.31850530773396696</v>
      </c>
      <c r="J174" s="130">
        <f t="shared" si="14"/>
        <v>0.40790591400123555</v>
      </c>
      <c r="K174" s="130">
        <f>(Constantes!$D$12/0.8)*(Constantes!$D$7*J174^2+Constantes!$D$8*J174+Constantes!$D$9)</f>
        <v>8.4395981260483044</v>
      </c>
      <c r="L174" s="130">
        <f>(Constantes!$D$12/0.8)*(0.00376*D174^2-0.0516*D174-6.967)</f>
        <v>-2.6749929749999994</v>
      </c>
      <c r="M174" s="12"/>
    </row>
    <row r="175" spans="2:13" x14ac:dyDescent="0.3">
      <c r="B175" s="11"/>
      <c r="C175" s="67">
        <v>170</v>
      </c>
      <c r="D175" s="67">
        <f>(Observaciones!D175+Observaciones!E175)/2</f>
        <v>8.65</v>
      </c>
      <c r="E175" s="130">
        <f t="shared" si="10"/>
        <v>1.1217035387262231</v>
      </c>
      <c r="F175" s="130">
        <f t="shared" si="11"/>
        <v>7.5989990506503152E-2</v>
      </c>
      <c r="G175" s="130">
        <f t="shared" si="12"/>
        <v>2.4805773499999999</v>
      </c>
      <c r="H175" s="130">
        <f>0.001013*Constantes!$D$6/(0.622*G175)</f>
        <v>4.4921414087374677E-2</v>
      </c>
      <c r="I175" s="130">
        <f t="shared" si="13"/>
        <v>0.3192323502116553</v>
      </c>
      <c r="J175" s="130">
        <f t="shared" si="14"/>
        <v>0.40836008725262574</v>
      </c>
      <c r="K175" s="130">
        <f>(Constantes!$D$12/0.8)*(Constantes!$D$7*J175^2+Constantes!$D$8*J175+Constantes!$D$9)</f>
        <v>8.4358854334605731</v>
      </c>
      <c r="L175" s="130">
        <f>(Constantes!$D$12/0.8)*(0.00376*D175^2-0.0516*D175-6.967)</f>
        <v>-2.6745027749999997</v>
      </c>
      <c r="M175" s="12"/>
    </row>
    <row r="176" spans="2:13" x14ac:dyDescent="0.3">
      <c r="B176" s="11"/>
      <c r="C176" s="67">
        <v>171</v>
      </c>
      <c r="D176" s="67">
        <f>(Observaciones!D176+Observaciones!E176)/2</f>
        <v>9.15</v>
      </c>
      <c r="E176" s="130">
        <f t="shared" si="10"/>
        <v>1.1602772175252039</v>
      </c>
      <c r="F176" s="130">
        <f t="shared" si="11"/>
        <v>7.8284552595211263E-2</v>
      </c>
      <c r="G176" s="130">
        <f t="shared" si="12"/>
        <v>2.4793968500000001</v>
      </c>
      <c r="H176" s="130">
        <f>0.001013*Constantes!$D$6/(0.622*G176)</f>
        <v>4.4942802244470274E-2</v>
      </c>
      <c r="I176" s="130">
        <f t="shared" si="13"/>
        <v>0.3228445413311169</v>
      </c>
      <c r="J176" s="130">
        <f t="shared" si="14"/>
        <v>0.40869325459703054</v>
      </c>
      <c r="K176" s="130">
        <f>(Constantes!$D$12/0.8)*(Constantes!$D$7*J176^2+Constantes!$D$8*J176+Constantes!$D$9)</f>
        <v>8.4331605891587529</v>
      </c>
      <c r="L176" s="130">
        <f>(Constantes!$D$12/0.8)*(0.00376*D176^2-0.0516*D176-6.967)</f>
        <v>-2.6716287749999994</v>
      </c>
      <c r="M176" s="12"/>
    </row>
    <row r="177" spans="2:13" x14ac:dyDescent="0.3">
      <c r="B177" s="11"/>
      <c r="C177" s="67">
        <v>172</v>
      </c>
      <c r="D177" s="67">
        <f>(Observaciones!D177+Observaciones!E177)/2</f>
        <v>8.85</v>
      </c>
      <c r="E177" s="130">
        <f t="shared" si="10"/>
        <v>1.1369954279192902</v>
      </c>
      <c r="F177" s="130">
        <f t="shared" si="11"/>
        <v>7.6900823791210993E-2</v>
      </c>
      <c r="G177" s="130">
        <f t="shared" si="12"/>
        <v>2.48010515</v>
      </c>
      <c r="H177" s="130">
        <f>0.001013*Constantes!$D$6/(0.622*G177)</f>
        <v>4.4929966906892042E-2</v>
      </c>
      <c r="I177" s="130">
        <f t="shared" si="13"/>
        <v>0.32068184992229182</v>
      </c>
      <c r="J177" s="130">
        <f t="shared" si="14"/>
        <v>0.40890531730977536</v>
      </c>
      <c r="K177" s="130">
        <f>(Constantes!$D$12/0.8)*(Constantes!$D$7*J177^2+Constantes!$D$8*J177+Constantes!$D$9)</f>
        <v>8.4314256262067069</v>
      </c>
      <c r="L177" s="130">
        <f>(Constantes!$D$12/0.8)*(0.00376*D177^2-0.0516*D177-6.967)</f>
        <v>-2.6734377749999996</v>
      </c>
      <c r="M177" s="12"/>
    </row>
    <row r="178" spans="2:13" x14ac:dyDescent="0.3">
      <c r="B178" s="11"/>
      <c r="C178" s="67">
        <v>173</v>
      </c>
      <c r="D178" s="67">
        <f>(Observaciones!D178+Observaciones!E178)/2</f>
        <v>8.9</v>
      </c>
      <c r="E178" s="130">
        <f t="shared" si="10"/>
        <v>1.1408469417770644</v>
      </c>
      <c r="F178" s="130">
        <f t="shared" si="11"/>
        <v>7.7129983670597452E-2</v>
      </c>
      <c r="G178" s="130">
        <f t="shared" si="12"/>
        <v>2.4799870999999998</v>
      </c>
      <c r="H178" s="130">
        <f>0.001013*Constantes!$D$6/(0.622*G178)</f>
        <v>4.4932105620675421E-2</v>
      </c>
      <c r="I178" s="130">
        <f t="shared" si="13"/>
        <v>0.3210432649226323</v>
      </c>
      <c r="J178" s="130">
        <f t="shared" si="14"/>
        <v>0.40899621255210172</v>
      </c>
      <c r="K178" s="130">
        <f>(Constantes!$D$12/0.8)*(Constantes!$D$7*J178^2+Constantes!$D$8*J178+Constantes!$D$9)</f>
        <v>8.4306818393540812</v>
      </c>
      <c r="L178" s="130">
        <f>(Constantes!$D$12/0.8)*(0.00376*D178^2-0.0516*D178-6.967)</f>
        <v>-2.6731538999999995</v>
      </c>
      <c r="M178" s="12"/>
    </row>
    <row r="179" spans="2:13" x14ac:dyDescent="0.3">
      <c r="B179" s="11"/>
      <c r="C179" s="67">
        <v>174</v>
      </c>
      <c r="D179" s="67">
        <f>(Observaciones!D179+Observaciones!E179)/2</f>
        <v>10</v>
      </c>
      <c r="E179" s="130">
        <f t="shared" si="10"/>
        <v>1.2285355953233976</v>
      </c>
      <c r="F179" s="130">
        <f t="shared" si="11"/>
        <v>8.2321156964857062E-2</v>
      </c>
      <c r="G179" s="130">
        <f t="shared" si="12"/>
        <v>2.4773899999999998</v>
      </c>
      <c r="H179" s="130">
        <f>0.001013*Constantes!$D$6/(0.622*G179)</f>
        <v>4.4979208891257547E-2</v>
      </c>
      <c r="I179" s="130">
        <f t="shared" si="13"/>
        <v>0.32889553570326324</v>
      </c>
      <c r="J179" s="130">
        <f t="shared" si="14"/>
        <v>0.40896591338978777</v>
      </c>
      <c r="K179" s="130">
        <f>(Constantes!$D$12/0.8)*(Constantes!$D$7*J179^2+Constantes!$D$8*J179+Constantes!$D$9)</f>
        <v>8.4309297837274126</v>
      </c>
      <c r="L179" s="130">
        <f>(Constantes!$D$12/0.8)*(0.00376*D179^2-0.0516*D179-6.967)</f>
        <v>-2.6651249999999993</v>
      </c>
      <c r="M179" s="12"/>
    </row>
    <row r="180" spans="2:13" x14ac:dyDescent="0.3">
      <c r="B180" s="11"/>
      <c r="C180" s="67">
        <v>175</v>
      </c>
      <c r="D180" s="67">
        <f>(Observaciones!D180+Observaciones!E180)/2</f>
        <v>9</v>
      </c>
      <c r="E180" s="130">
        <f t="shared" si="10"/>
        <v>1.1485844230421196</v>
      </c>
      <c r="F180" s="130">
        <f t="shared" si="11"/>
        <v>7.759005371461257E-2</v>
      </c>
      <c r="G180" s="130">
        <f t="shared" si="12"/>
        <v>2.4797509999999998</v>
      </c>
      <c r="H180" s="130">
        <f>0.001013*Constantes!$D$6/(0.622*G180)</f>
        <v>4.493638365913051E-2</v>
      </c>
      <c r="I180" s="130">
        <f t="shared" si="13"/>
        <v>0.32176493751214225</v>
      </c>
      <c r="J180" s="130">
        <f t="shared" si="14"/>
        <v>0.40881442880112911</v>
      </c>
      <c r="K180" s="130">
        <f>(Constantes!$D$12/0.8)*(Constantes!$D$7*J180^2+Constantes!$D$8*J180+Constantes!$D$9)</f>
        <v>8.4321692742689294</v>
      </c>
      <c r="L180" s="130">
        <f>(Constantes!$D$12/0.8)*(0.00376*D180^2-0.0516*D180-6.967)</f>
        <v>-2.6725649999999996</v>
      </c>
      <c r="M180" s="12"/>
    </row>
    <row r="181" spans="2:13" x14ac:dyDescent="0.3">
      <c r="B181" s="11"/>
      <c r="C181" s="67">
        <v>176</v>
      </c>
      <c r="D181" s="67">
        <f>(Observaciones!D181+Observaciones!E181)/2</f>
        <v>9</v>
      </c>
      <c r="E181" s="130">
        <f t="shared" si="10"/>
        <v>1.1485844230421196</v>
      </c>
      <c r="F181" s="130">
        <f t="shared" si="11"/>
        <v>7.759005371461257E-2</v>
      </c>
      <c r="G181" s="130">
        <f t="shared" si="12"/>
        <v>2.4797509999999998</v>
      </c>
      <c r="H181" s="130">
        <f>0.001013*Constantes!$D$6/(0.622*G181)</f>
        <v>4.493638365913051E-2</v>
      </c>
      <c r="I181" s="130">
        <f t="shared" si="13"/>
        <v>0.32176493751214225</v>
      </c>
      <c r="J181" s="130">
        <f t="shared" si="14"/>
        <v>0.40854180367427873</v>
      </c>
      <c r="K181" s="130">
        <f>(Constantes!$D$12/0.8)*(Constantes!$D$7*J181^2+Constantes!$D$8*J181+Constantes!$D$9)</f>
        <v>8.434399385923637</v>
      </c>
      <c r="L181" s="130">
        <f>(Constantes!$D$12/0.8)*(0.00376*D181^2-0.0516*D181-6.967)</f>
        <v>-2.6725649999999996</v>
      </c>
      <c r="M181" s="12"/>
    </row>
    <row r="182" spans="2:13" x14ac:dyDescent="0.3">
      <c r="B182" s="11"/>
      <c r="C182" s="67">
        <v>177</v>
      </c>
      <c r="D182" s="67">
        <f>(Observaciones!D182+Observaciones!E182)/2</f>
        <v>10.7</v>
      </c>
      <c r="E182" s="130">
        <f t="shared" si="10"/>
        <v>1.2873744557569893</v>
      </c>
      <c r="F182" s="130">
        <f t="shared" si="11"/>
        <v>8.5777518855556414E-2</v>
      </c>
      <c r="G182" s="130">
        <f t="shared" si="12"/>
        <v>2.4757373</v>
      </c>
      <c r="H182" s="130">
        <f>0.001013*Constantes!$D$6/(0.622*G182)</f>
        <v>4.5009235153952935E-2</v>
      </c>
      <c r="I182" s="130">
        <f t="shared" si="13"/>
        <v>0.33379183113820976</v>
      </c>
      <c r="J182" s="130">
        <f t="shared" si="14"/>
        <v>0.40814811879394536</v>
      </c>
      <c r="K182" s="130">
        <f>(Constantes!$D$12/0.8)*(Constantes!$D$7*J182^2+Constantes!$D$8*J182+Constantes!$D$9)</f>
        <v>8.4376184545744888</v>
      </c>
      <c r="L182" s="130">
        <f>(Constantes!$D$12/0.8)*(0.00376*D182^2-0.0516*D182-6.967)</f>
        <v>-2.6582390999999994</v>
      </c>
      <c r="M182" s="12"/>
    </row>
    <row r="183" spans="2:13" x14ac:dyDescent="0.3">
      <c r="B183" s="11"/>
      <c r="C183" s="67">
        <v>178</v>
      </c>
      <c r="D183" s="67">
        <f>(Observaciones!D183+Observaciones!E183)/2</f>
        <v>9.0500000000000007</v>
      </c>
      <c r="E183" s="130">
        <f t="shared" si="10"/>
        <v>1.152470448883921</v>
      </c>
      <c r="F183" s="130">
        <f t="shared" si="11"/>
        <v>7.7820966290941845E-2</v>
      </c>
      <c r="G183" s="130">
        <f t="shared" si="12"/>
        <v>2.4796329500000001</v>
      </c>
      <c r="H183" s="130">
        <f>0.001013*Constantes!$D$6/(0.622*G183)</f>
        <v>4.4938522983860384E-2</v>
      </c>
      <c r="I183" s="130">
        <f t="shared" si="13"/>
        <v>0.32212519355648117</v>
      </c>
      <c r="J183" s="130">
        <f t="shared" si="14"/>
        <v>0.40763349081745559</v>
      </c>
      <c r="K183" s="130">
        <f>(Constantes!$D$12/0.8)*(Constantes!$D$7*J183^2+Constantes!$D$8*J183+Constantes!$D$9)</f>
        <v>8.4418240787246024</v>
      </c>
      <c r="L183" s="130">
        <f>(Constantes!$D$12/0.8)*(0.00376*D183^2-0.0516*D183-6.967)</f>
        <v>-2.6722599749999993</v>
      </c>
      <c r="M183" s="12"/>
    </row>
    <row r="184" spans="2:13" x14ac:dyDescent="0.3">
      <c r="B184" s="11"/>
      <c r="C184" s="67">
        <v>179</v>
      </c>
      <c r="D184" s="67">
        <f>(Observaciones!D184+Observaciones!E184)/2</f>
        <v>10.95</v>
      </c>
      <c r="E184" s="130">
        <f t="shared" si="10"/>
        <v>1.3089806979693788</v>
      </c>
      <c r="F184" s="130">
        <f t="shared" si="11"/>
        <v>8.7041563253404466E-2</v>
      </c>
      <c r="G184" s="130">
        <f t="shared" si="12"/>
        <v>2.4751470499999999</v>
      </c>
      <c r="H184" s="130">
        <f>0.001013*Constantes!$D$6/(0.622*G184)</f>
        <v>4.5019968536864317E-2</v>
      </c>
      <c r="I184" s="130">
        <f t="shared" si="13"/>
        <v>0.33552114198285082</v>
      </c>
      <c r="J184" s="130">
        <f t="shared" si="14"/>
        <v>0.40699807224018525</v>
      </c>
      <c r="K184" s="130">
        <f>(Constantes!$D$12/0.8)*(Constantes!$D$7*J184^2+Constantes!$D$8*J184+Constantes!$D$9)</f>
        <v>8.4470131219245914</v>
      </c>
      <c r="L184" s="130">
        <f>(Constantes!$D$12/0.8)*(0.00376*D184^2-0.0516*D184-6.967)</f>
        <v>-2.6554449749999995</v>
      </c>
      <c r="M184" s="12"/>
    </row>
    <row r="185" spans="2:13" x14ac:dyDescent="0.3">
      <c r="B185" s="11"/>
      <c r="C185" s="67">
        <v>180</v>
      </c>
      <c r="D185" s="67">
        <f>(Observaciones!D185+Observaciones!E185)/2</f>
        <v>11.35</v>
      </c>
      <c r="E185" s="130">
        <f t="shared" si="10"/>
        <v>1.3442138857215939</v>
      </c>
      <c r="F185" s="130">
        <f t="shared" si="11"/>
        <v>8.9097066304630032E-2</v>
      </c>
      <c r="G185" s="130">
        <f t="shared" si="12"/>
        <v>2.4742026500000001</v>
      </c>
      <c r="H185" s="130">
        <f>0.001013*Constantes!$D$6/(0.622*G185)</f>
        <v>4.5037152601510852E-2</v>
      </c>
      <c r="I185" s="130">
        <f t="shared" si="13"/>
        <v>0.33826658351104416</v>
      </c>
      <c r="J185" s="130">
        <f t="shared" si="14"/>
        <v>0.40624205135037245</v>
      </c>
      <c r="K185" s="130">
        <f>(Constantes!$D$12/0.8)*(Constantes!$D$7*J185^2+Constantes!$D$8*J185+Constantes!$D$9)</f>
        <v>8.4531817159422467</v>
      </c>
      <c r="L185" s="130">
        <f>(Constantes!$D$12/0.8)*(0.00376*D185^2-0.0516*D185-6.967)</f>
        <v>-2.6506077749999997</v>
      </c>
      <c r="M185" s="12"/>
    </row>
    <row r="186" spans="2:13" x14ac:dyDescent="0.3">
      <c r="B186" s="11"/>
      <c r="C186" s="67">
        <v>181</v>
      </c>
      <c r="D186" s="67">
        <f>(Observaciones!D186+Observaciones!E186)/2</f>
        <v>9.75</v>
      </c>
      <c r="E186" s="130">
        <f t="shared" si="10"/>
        <v>1.208102321837458</v>
      </c>
      <c r="F186" s="130">
        <f t="shared" si="11"/>
        <v>8.1115893548976525E-2</v>
      </c>
      <c r="G186" s="130">
        <f t="shared" si="12"/>
        <v>2.4779802499999999</v>
      </c>
      <c r="H186" s="130">
        <f>0.001013*Constantes!$D$6/(0.622*G186)</f>
        <v>4.4968494932561519E-2</v>
      </c>
      <c r="I186" s="130">
        <f t="shared" si="13"/>
        <v>0.3271277184414379</v>
      </c>
      <c r="J186" s="130">
        <f t="shared" si="14"/>
        <v>0.40536565217332293</v>
      </c>
      <c r="K186" s="130">
        <f>(Constantes!$D$12/0.8)*(Constantes!$D$7*J186^2+Constantes!$D$8*J186+Constantes!$D$9)</f>
        <v>8.460325264671031</v>
      </c>
      <c r="L186" s="130">
        <f>(Constantes!$D$12/0.8)*(0.00376*D186^2-0.0516*D186-6.967)</f>
        <v>-2.6672493749999995</v>
      </c>
      <c r="M186" s="12"/>
    </row>
    <row r="187" spans="2:13" x14ac:dyDescent="0.3">
      <c r="B187" s="11"/>
      <c r="C187" s="67">
        <v>182</v>
      </c>
      <c r="D187" s="67">
        <f>(Observaciones!D187+Observaciones!E187)/2</f>
        <v>10.75</v>
      </c>
      <c r="E187" s="130">
        <f t="shared" si="10"/>
        <v>1.2916704499993741</v>
      </c>
      <c r="F187" s="130">
        <f t="shared" si="11"/>
        <v>8.602906751025155E-2</v>
      </c>
      <c r="G187" s="130">
        <f t="shared" si="12"/>
        <v>2.4756192499999998</v>
      </c>
      <c r="H187" s="130">
        <f>0.001013*Constantes!$D$6/(0.622*G187)</f>
        <v>4.5011381421077787E-2</v>
      </c>
      <c r="I187" s="130">
        <f t="shared" si="13"/>
        <v>0.33413851435416753</v>
      </c>
      <c r="J187" s="130">
        <f t="shared" si="14"/>
        <v>0.40436913440502725</v>
      </c>
      <c r="K187" s="130">
        <f>(Constantes!$D$12/0.8)*(Constantes!$D$7*J187^2+Constantes!$D$8*J187+Constantes!$D$9)</f>
        <v>8.468438448772881</v>
      </c>
      <c r="L187" s="130">
        <f>(Constantes!$D$12/0.8)*(0.00376*D187^2-0.0516*D187-6.967)</f>
        <v>-2.6576943749999997</v>
      </c>
      <c r="M187" s="12"/>
    </row>
    <row r="188" spans="2:13" x14ac:dyDescent="0.3">
      <c r="B188" s="11"/>
      <c r="C188" s="67">
        <v>183</v>
      </c>
      <c r="D188" s="67">
        <f>(Observaciones!D188+Observaciones!E188)/2</f>
        <v>10.9</v>
      </c>
      <c r="E188" s="130">
        <f t="shared" si="10"/>
        <v>1.3046341322396258</v>
      </c>
      <c r="F188" s="130">
        <f t="shared" si="11"/>
        <v>8.6787491598136493E-2</v>
      </c>
      <c r="G188" s="130">
        <f t="shared" si="12"/>
        <v>2.4752651000000001</v>
      </c>
      <c r="H188" s="130">
        <f>0.001013*Constantes!$D$6/(0.622*G188)</f>
        <v>4.5017821450766028E-2</v>
      </c>
      <c r="I188" s="130">
        <f t="shared" si="13"/>
        <v>0.33517610193237696</v>
      </c>
      <c r="J188" s="130">
        <f t="shared" si="14"/>
        <v>0.40325279333520658</v>
      </c>
      <c r="K188" s="130">
        <f>(Constantes!$D$12/0.8)*(Constantes!$D$7*J188^2+Constantes!$D$8*J188+Constantes!$D$9)</f>
        <v>8.477515231050095</v>
      </c>
      <c r="L188" s="130">
        <f>(Constantes!$D$12/0.8)*(0.00376*D188^2-0.0516*D188-6.967)</f>
        <v>-2.6560178999999993</v>
      </c>
      <c r="M188" s="12"/>
    </row>
    <row r="189" spans="2:13" x14ac:dyDescent="0.3">
      <c r="B189" s="11"/>
      <c r="C189" s="67">
        <v>184</v>
      </c>
      <c r="D189" s="67">
        <f>(Observaciones!D189+Observaciones!E189)/2</f>
        <v>10</v>
      </c>
      <c r="E189" s="130">
        <f t="shared" si="10"/>
        <v>1.2285355953233976</v>
      </c>
      <c r="F189" s="130">
        <f t="shared" si="11"/>
        <v>8.2321156964857062E-2</v>
      </c>
      <c r="G189" s="130">
        <f t="shared" si="12"/>
        <v>2.4773899999999998</v>
      </c>
      <c r="H189" s="130">
        <f>0.001013*Constantes!$D$6/(0.622*G189)</f>
        <v>4.4979208891257547E-2</v>
      </c>
      <c r="I189" s="130">
        <f t="shared" si="13"/>
        <v>0.32889553570326324</v>
      </c>
      <c r="J189" s="130">
        <f t="shared" si="14"/>
        <v>0.40201695975981272</v>
      </c>
      <c r="K189" s="130">
        <f>(Constantes!$D$12/0.8)*(Constantes!$D$7*J189^2+Constantes!$D$8*J189+Constantes!$D$9)</f>
        <v>8.487548862540228</v>
      </c>
      <c r="L189" s="130">
        <f>(Constantes!$D$12/0.8)*(0.00376*D189^2-0.0516*D189-6.967)</f>
        <v>-2.6651249999999993</v>
      </c>
      <c r="M189" s="12"/>
    </row>
    <row r="190" spans="2:13" x14ac:dyDescent="0.3">
      <c r="B190" s="11"/>
      <c r="C190" s="67">
        <v>185</v>
      </c>
      <c r="D190" s="67">
        <f>(Observaciones!D190+Observaciones!E190)/2</f>
        <v>11.65</v>
      </c>
      <c r="E190" s="130">
        <f t="shared" si="10"/>
        <v>1.3711829440577765</v>
      </c>
      <c r="F190" s="130">
        <f t="shared" si="11"/>
        <v>9.0665715946703279E-2</v>
      </c>
      <c r="G190" s="130">
        <f t="shared" si="12"/>
        <v>2.4734943499999997</v>
      </c>
      <c r="H190" s="130">
        <f>0.001013*Constantes!$D$6/(0.622*G190)</f>
        <v>4.5050049261326407E-2</v>
      </c>
      <c r="I190" s="130">
        <f t="shared" si="13"/>
        <v>0.34030820325039612</v>
      </c>
      <c r="J190" s="130">
        <f t="shared" si="14"/>
        <v>0.40066199988300538</v>
      </c>
      <c r="K190" s="130">
        <f>(Constantes!$D$12/0.8)*(Constantes!$D$7*J190^2+Constantes!$D$8*J190+Constantes!$D$9)</f>
        <v>8.4985318893270385</v>
      </c>
      <c r="L190" s="130">
        <f>(Constantes!$D$12/0.8)*(0.00376*D190^2-0.0516*D190-6.967)</f>
        <v>-2.6466837749999992</v>
      </c>
      <c r="M190" s="12"/>
    </row>
    <row r="191" spans="2:13" x14ac:dyDescent="0.3">
      <c r="B191" s="11"/>
      <c r="C191" s="67">
        <v>186</v>
      </c>
      <c r="D191" s="67">
        <f>(Observaciones!D191+Observaciones!E191)/2</f>
        <v>11.45</v>
      </c>
      <c r="E191" s="130">
        <f t="shared" si="10"/>
        <v>1.3531513167724236</v>
      </c>
      <c r="F191" s="130">
        <f t="shared" si="11"/>
        <v>8.9617358691077773E-2</v>
      </c>
      <c r="G191" s="130">
        <f t="shared" si="12"/>
        <v>2.4739665500000001</v>
      </c>
      <c r="H191" s="130">
        <f>0.001013*Constantes!$D$6/(0.622*G191)</f>
        <v>4.504145066759796E-2</v>
      </c>
      <c r="I191" s="130">
        <f t="shared" si="13"/>
        <v>0.33894879271912193</v>
      </c>
      <c r="J191" s="130">
        <f t="shared" si="14"/>
        <v>0.39918831520863862</v>
      </c>
      <c r="K191" s="130">
        <f>(Constantes!$D$12/0.8)*(Constantes!$D$7*J191^2+Constantes!$D$8*J191+Constantes!$D$9)</f>
        <v>8.5104561600598085</v>
      </c>
      <c r="L191" s="130">
        <f>(Constantes!$D$12/0.8)*(0.00376*D191^2-0.0516*D191-6.967)</f>
        <v>-2.6493279749999994</v>
      </c>
      <c r="M191" s="12"/>
    </row>
    <row r="192" spans="2:13" x14ac:dyDescent="0.3">
      <c r="B192" s="11"/>
      <c r="C192" s="67">
        <v>187</v>
      </c>
      <c r="D192" s="67">
        <f>(Observaciones!D192+Observaciones!E192)/2</f>
        <v>11.7</v>
      </c>
      <c r="E192" s="130">
        <f t="shared" si="10"/>
        <v>1.3757236996547897</v>
      </c>
      <c r="F192" s="130">
        <f t="shared" si="11"/>
        <v>9.0929432125051668E-2</v>
      </c>
      <c r="G192" s="130">
        <f t="shared" si="12"/>
        <v>2.4733763</v>
      </c>
      <c r="H192" s="130">
        <f>0.001013*Constantes!$D$6/(0.622*G192)</f>
        <v>4.5052199422753639E-2</v>
      </c>
      <c r="I192" s="130">
        <f t="shared" si="13"/>
        <v>0.3406470099449177</v>
      </c>
      <c r="J192" s="130">
        <f t="shared" si="14"/>
        <v>0.39759634242128605</v>
      </c>
      <c r="K192" s="130">
        <f>(Constantes!$D$12/0.8)*(Constantes!$D$7*J192^2+Constantes!$D$8*J192+Constantes!$D$9)</f>
        <v>8.5233128341724989</v>
      </c>
      <c r="L192" s="130">
        <f>(Constantes!$D$12/0.8)*(0.00376*D192^2-0.0516*D192-6.967)</f>
        <v>-2.6460050999999996</v>
      </c>
      <c r="M192" s="12"/>
    </row>
    <row r="193" spans="2:13" x14ac:dyDescent="0.3">
      <c r="B193" s="11"/>
      <c r="C193" s="67">
        <v>188</v>
      </c>
      <c r="D193" s="67">
        <f>(Observaciones!D193+Observaciones!E193)/2</f>
        <v>9.75</v>
      </c>
      <c r="E193" s="130">
        <f t="shared" si="10"/>
        <v>1.208102321837458</v>
      </c>
      <c r="F193" s="130">
        <f t="shared" si="11"/>
        <v>8.1115893548976525E-2</v>
      </c>
      <c r="G193" s="130">
        <f t="shared" si="12"/>
        <v>2.4779802499999999</v>
      </c>
      <c r="H193" s="130">
        <f>0.001013*Constantes!$D$6/(0.622*G193)</f>
        <v>4.4968494932561519E-2</v>
      </c>
      <c r="I193" s="130">
        <f t="shared" si="13"/>
        <v>0.3271277184414379</v>
      </c>
      <c r="J193" s="130">
        <f t="shared" si="14"/>
        <v>0.39588655325684224</v>
      </c>
      <c r="K193" s="130">
        <f>(Constantes!$D$12/0.8)*(Constantes!$D$7*J193^2+Constantes!$D$8*J193+Constantes!$D$9)</f>
        <v>8.5370923907934149</v>
      </c>
      <c r="L193" s="130">
        <f>(Constantes!$D$12/0.8)*(0.00376*D193^2-0.0516*D193-6.967)</f>
        <v>-2.6672493749999995</v>
      </c>
      <c r="M193" s="12"/>
    </row>
    <row r="194" spans="2:13" x14ac:dyDescent="0.3">
      <c r="B194" s="11"/>
      <c r="C194" s="67">
        <v>189</v>
      </c>
      <c r="D194" s="67">
        <f>(Observaciones!D194+Observaciones!E194)/2</f>
        <v>8.3000000000000007</v>
      </c>
      <c r="E194" s="130">
        <f t="shared" si="10"/>
        <v>1.0953778240340981</v>
      </c>
      <c r="F194" s="130">
        <f t="shared" si="11"/>
        <v>7.4418202097829511E-2</v>
      </c>
      <c r="G194" s="130">
        <f t="shared" si="12"/>
        <v>2.4814037</v>
      </c>
      <c r="H194" s="130">
        <f>0.001013*Constantes!$D$6/(0.622*G194)</f>
        <v>4.4906454485867227E-2</v>
      </c>
      <c r="I194" s="130">
        <f t="shared" si="13"/>
        <v>0.31668106733869283</v>
      </c>
      <c r="J194" s="130">
        <f t="shared" si="14"/>
        <v>0.39405945436273682</v>
      </c>
      <c r="K194" s="130">
        <f>(Constantes!$D$12/0.8)*(Constantes!$D$7*J194^2+Constantes!$D$8*J194+Constantes!$D$9)</f>
        <v>8.5517846383353167</v>
      </c>
      <c r="L194" s="130">
        <f>(Constantes!$D$12/0.8)*(0.00376*D194^2-0.0516*D194-6.967)</f>
        <v>-2.6760950999999995</v>
      </c>
      <c r="M194" s="12"/>
    </row>
    <row r="195" spans="2:13" x14ac:dyDescent="0.3">
      <c r="B195" s="11"/>
      <c r="C195" s="67">
        <v>190</v>
      </c>
      <c r="D195" s="67">
        <f>(Observaciones!D195+Observaciones!E195)/2</f>
        <v>7.2</v>
      </c>
      <c r="E195" s="130">
        <f t="shared" si="10"/>
        <v>1.0161453093242518</v>
      </c>
      <c r="F195" s="130">
        <f t="shared" si="11"/>
        <v>6.9657846489614608E-2</v>
      </c>
      <c r="G195" s="130">
        <f t="shared" si="12"/>
        <v>2.4840008</v>
      </c>
      <c r="H195" s="130">
        <f>0.001013*Constantes!$D$6/(0.622*G195)</f>
        <v>4.4859503392717312E-2</v>
      </c>
      <c r="I195" s="130">
        <f t="shared" si="13"/>
        <v>0.30854432891657324</v>
      </c>
      <c r="J195" s="130">
        <f t="shared" si="14"/>
        <v>0.3921155871478042</v>
      </c>
      <c r="K195" s="130">
        <f>(Constantes!$D$12/0.8)*(Constantes!$D$7*J195^2+Constantes!$D$8*J195+Constantes!$D$9)</f>
        <v>8.5673787247550699</v>
      </c>
      <c r="L195" s="130">
        <f>(Constantes!$D$12/0.8)*(0.00376*D195^2-0.0516*D195-6.967)</f>
        <v>-2.6788505999999992</v>
      </c>
      <c r="M195" s="12"/>
    </row>
    <row r="196" spans="2:13" x14ac:dyDescent="0.3">
      <c r="B196" s="11"/>
      <c r="C196" s="67">
        <v>191</v>
      </c>
      <c r="D196" s="67">
        <f>(Observaciones!D196+Observaciones!E196)/2</f>
        <v>9.5500000000000007</v>
      </c>
      <c r="E196" s="130">
        <f t="shared" si="10"/>
        <v>1.1919715122427115</v>
      </c>
      <c r="F196" s="130">
        <f t="shared" si="11"/>
        <v>8.0162557967816087E-2</v>
      </c>
      <c r="G196" s="130">
        <f t="shared" si="12"/>
        <v>2.4784524499999998</v>
      </c>
      <c r="H196" s="130">
        <f>0.001013*Constantes!$D$6/(0.622*G196)</f>
        <v>4.4959927439847613E-2</v>
      </c>
      <c r="I196" s="130">
        <f t="shared" si="13"/>
        <v>0.32570629948063018</v>
      </c>
      <c r="J196" s="130">
        <f t="shared" si="14"/>
        <v>0.39005552762185225</v>
      </c>
      <c r="K196" s="130">
        <f>(Constantes!$D$12/0.8)*(Constantes!$D$7*J196^2+Constantes!$D$8*J196+Constantes!$D$9)</f>
        <v>8.5838631484712629</v>
      </c>
      <c r="L196" s="130">
        <f>(Constantes!$D$12/0.8)*(0.00376*D196^2-0.0516*D196-6.967)</f>
        <v>-2.6688219749999993</v>
      </c>
      <c r="M196" s="12"/>
    </row>
    <row r="197" spans="2:13" x14ac:dyDescent="0.3">
      <c r="B197" s="11"/>
      <c r="C197" s="67">
        <v>192</v>
      </c>
      <c r="D197" s="67">
        <f>(Observaciones!D197+Observaciones!E197)/2</f>
        <v>10.950000000000001</v>
      </c>
      <c r="E197" s="130">
        <f t="shared" si="10"/>
        <v>1.3089806979693788</v>
      </c>
      <c r="F197" s="130">
        <f t="shared" si="11"/>
        <v>8.7041563253404466E-2</v>
      </c>
      <c r="G197" s="130">
        <f t="shared" si="12"/>
        <v>2.4751470499999999</v>
      </c>
      <c r="H197" s="130">
        <f>0.001013*Constantes!$D$6/(0.622*G197)</f>
        <v>4.5019968536864317E-2</v>
      </c>
      <c r="I197" s="130">
        <f t="shared" si="13"/>
        <v>0.33552114198285082</v>
      </c>
      <c r="J197" s="130">
        <f t="shared" si="14"/>
        <v>0.38787988622497815</v>
      </c>
      <c r="K197" s="130">
        <f>(Constantes!$D$12/0.8)*(Constantes!$D$7*J197^2+Constantes!$D$8*J197+Constantes!$D$9)</f>
        <v>8.6012257699273817</v>
      </c>
      <c r="L197" s="130">
        <f>(Constantes!$D$12/0.8)*(0.00376*D197^2-0.0516*D197-6.967)</f>
        <v>-2.6554449749999995</v>
      </c>
      <c r="M197" s="12"/>
    </row>
    <row r="198" spans="2:13" x14ac:dyDescent="0.3">
      <c r="B198" s="11"/>
      <c r="C198" s="67">
        <v>193</v>
      </c>
      <c r="D198" s="67">
        <f>(Observaciones!D198+Observaciones!E198)/2</f>
        <v>10.8</v>
      </c>
      <c r="E198" s="130">
        <f t="shared" si="10"/>
        <v>1.2959790398301012</v>
      </c>
      <c r="F198" s="130">
        <f t="shared" si="11"/>
        <v>8.6281245002912968E-2</v>
      </c>
      <c r="G198" s="130">
        <f t="shared" si="12"/>
        <v>2.4755012000000001</v>
      </c>
      <c r="H198" s="130">
        <f>0.001013*Constantes!$D$6/(0.622*G198)</f>
        <v>4.5013527892902062E-2</v>
      </c>
      <c r="I198" s="130">
        <f t="shared" si="13"/>
        <v>0.33448478758535966</v>
      </c>
      <c r="J198" s="130">
        <f t="shared" si="14"/>
        <v>0.38558930764668203</v>
      </c>
      <c r="K198" s="130">
        <f>(Constantes!$D$12/0.8)*(Constantes!$D$7*J198^2+Constantes!$D$8*J198+Constantes!$D$9)</f>
        <v>8.6194538237874738</v>
      </c>
      <c r="L198" s="130">
        <f>(Constantes!$D$12/0.8)*(0.00376*D198^2-0.0516*D198-6.967)</f>
        <v>-2.6571425999999998</v>
      </c>
      <c r="M198" s="12"/>
    </row>
    <row r="199" spans="2:13" x14ac:dyDescent="0.3">
      <c r="B199" s="11"/>
      <c r="C199" s="67">
        <v>194</v>
      </c>
      <c r="D199" s="67">
        <f>(Observaciones!D199+Observaciones!E199)/2</f>
        <v>9</v>
      </c>
      <c r="E199" s="130">
        <f t="shared" ref="E199:E262" si="15">EXP((16.78*D199-116.9)/(D199+237.3))</f>
        <v>1.1485844230421196</v>
      </c>
      <c r="F199" s="130">
        <f t="shared" ref="F199:F262" si="16">4098*E199/((D199+237.3)^2)</f>
        <v>7.759005371461257E-2</v>
      </c>
      <c r="G199" s="130">
        <f t="shared" ref="G199:G262" si="17">2.501-0.002361*D199</f>
        <v>2.4797509999999998</v>
      </c>
      <c r="H199" s="130">
        <f>0.001013*Constantes!$D$6/(0.622*G199)</f>
        <v>4.493638365913051E-2</v>
      </c>
      <c r="I199" s="130">
        <f t="shared" ref="I199:I262" si="18">IF(D199&gt;0,1.26*F199/(G199*(F199+H199)),0)</f>
        <v>0.32176493751214225</v>
      </c>
      <c r="J199" s="130">
        <f t="shared" ref="J199:J262" si="19">0.409*SIN(2*PI()*(C199-82)/365)</f>
        <v>0.38318447063483146</v>
      </c>
      <c r="K199" s="130">
        <f>(Constantes!$D$12/0.8)*(Constantes!$D$7*J199^2+Constantes!$D$8*J199+Constantes!$D$9)</f>
        <v>8.6385339317505103</v>
      </c>
      <c r="L199" s="130">
        <f>(Constantes!$D$12/0.8)*(0.00376*D199^2-0.0516*D199-6.967)</f>
        <v>-2.6725649999999996</v>
      </c>
      <c r="M199" s="12"/>
    </row>
    <row r="200" spans="2:13" x14ac:dyDescent="0.3">
      <c r="B200" s="11"/>
      <c r="C200" s="67">
        <v>195</v>
      </c>
      <c r="D200" s="67">
        <f>(Observaciones!D200+Observaciones!E200)/2</f>
        <v>8.15</v>
      </c>
      <c r="E200" s="130">
        <f t="shared" si="15"/>
        <v>1.0842628845563618</v>
      </c>
      <c r="F200" s="130">
        <f t="shared" si="16"/>
        <v>7.3753132863077983E-2</v>
      </c>
      <c r="G200" s="130">
        <f t="shared" si="17"/>
        <v>2.4817578499999997</v>
      </c>
      <c r="H200" s="130">
        <f>0.001013*Constantes!$D$6/(0.622*G200)</f>
        <v>4.4900046277727111E-2</v>
      </c>
      <c r="I200" s="130">
        <f t="shared" si="18"/>
        <v>0.3155820076579775</v>
      </c>
      <c r="J200" s="130">
        <f t="shared" si="19"/>
        <v>0.38066608779453359</v>
      </c>
      <c r="K200" s="130">
        <f>(Constantes!$D$12/0.8)*(Constantes!$D$7*J200^2+Constantes!$D$8*J200+Constantes!$D$9)</f>
        <v>8.6584521159689132</v>
      </c>
      <c r="L200" s="130">
        <f>(Constantes!$D$12/0.8)*(0.00376*D200^2-0.0516*D200-6.967)</f>
        <v>-2.6766717749999995</v>
      </c>
      <c r="M200" s="12"/>
    </row>
    <row r="201" spans="2:13" x14ac:dyDescent="0.3">
      <c r="B201" s="11"/>
      <c r="C201" s="67">
        <v>196</v>
      </c>
      <c r="D201" s="67">
        <f>(Observaciones!D201+Observaciones!E201)/2</f>
        <v>9.6999999999999993</v>
      </c>
      <c r="E201" s="130">
        <f t="shared" si="15"/>
        <v>1.2040517259211223</v>
      </c>
      <c r="F201" s="130">
        <f t="shared" si="16"/>
        <v>8.0876657096899784E-2</v>
      </c>
      <c r="G201" s="130">
        <f t="shared" si="17"/>
        <v>2.4780983000000001</v>
      </c>
      <c r="H201" s="130">
        <f>0.001013*Constantes!$D$6/(0.622*G201)</f>
        <v>4.4966352753283652E-2</v>
      </c>
      <c r="I201" s="130">
        <f t="shared" si="18"/>
        <v>0.32677295878905227</v>
      </c>
      <c r="J201" s="130">
        <f t="shared" si="19"/>
        <v>0.37803490537697515</v>
      </c>
      <c r="K201" s="130">
        <f>(Constantes!$D$12/0.8)*(Constantes!$D$7*J201^2+Constantes!$D$8*J201+Constantes!$D$9)</f>
        <v>8.6791938130560791</v>
      </c>
      <c r="L201" s="130">
        <f>(Constantes!$D$12/0.8)*(0.00376*D201^2-0.0516*D201-6.967)</f>
        <v>-2.6676530999999994</v>
      </c>
      <c r="M201" s="12"/>
    </row>
    <row r="202" spans="2:13" x14ac:dyDescent="0.3">
      <c r="B202" s="11"/>
      <c r="C202" s="67">
        <v>197</v>
      </c>
      <c r="D202" s="67">
        <f>(Observaciones!D202+Observaciones!E202)/2</f>
        <v>9</v>
      </c>
      <c r="E202" s="130">
        <f t="shared" si="15"/>
        <v>1.1485844230421196</v>
      </c>
      <c r="F202" s="130">
        <f t="shared" si="16"/>
        <v>7.759005371461257E-2</v>
      </c>
      <c r="G202" s="130">
        <f t="shared" si="17"/>
        <v>2.4797509999999998</v>
      </c>
      <c r="H202" s="130">
        <f>0.001013*Constantes!$D$6/(0.622*G202)</f>
        <v>4.493638365913051E-2</v>
      </c>
      <c r="I202" s="130">
        <f t="shared" si="18"/>
        <v>0.32176493751214225</v>
      </c>
      <c r="J202" s="130">
        <f t="shared" si="19"/>
        <v>0.37529170305829201</v>
      </c>
      <c r="K202" s="130">
        <f>(Constantes!$D$12/0.8)*(Constantes!$D$7*J202^2+Constantes!$D$8*J202+Constantes!$D$9)</f>
        <v>8.7007438886670769</v>
      </c>
      <c r="L202" s="130">
        <f>(Constantes!$D$12/0.8)*(0.00376*D202^2-0.0516*D202-6.967)</f>
        <v>-2.6725649999999996</v>
      </c>
      <c r="M202" s="12"/>
    </row>
    <row r="203" spans="2:13" x14ac:dyDescent="0.3">
      <c r="B203" s="11"/>
      <c r="C203" s="67">
        <v>198</v>
      </c>
      <c r="D203" s="67">
        <f>(Observaciones!D203+Observaciones!E203)/2</f>
        <v>8.5500000000000007</v>
      </c>
      <c r="E203" s="130">
        <f t="shared" si="15"/>
        <v>1.1141256884066946</v>
      </c>
      <c r="F203" s="130">
        <f t="shared" si="16"/>
        <v>7.553804083049119E-2</v>
      </c>
      <c r="G203" s="130">
        <f t="shared" si="17"/>
        <v>2.4808134499999999</v>
      </c>
      <c r="H203" s="130">
        <f>0.001013*Constantes!$D$6/(0.622*G203)</f>
        <v>4.4917138898578825E-2</v>
      </c>
      <c r="I203" s="130">
        <f t="shared" si="18"/>
        <v>0.31850530773396696</v>
      </c>
      <c r="J203" s="130">
        <f t="shared" si="19"/>
        <v>0.37243729370853446</v>
      </c>
      <c r="K203" s="130">
        <f>(Constantes!$D$12/0.8)*(Constantes!$D$7*J203^2+Constantes!$D$8*J203+Constantes!$D$9)</f>
        <v>8.72308665263599</v>
      </c>
      <c r="L203" s="130">
        <f>(Constantes!$D$12/0.8)*(0.00376*D203^2-0.0516*D203-6.967)</f>
        <v>-2.6749929749999994</v>
      </c>
      <c r="M203" s="12"/>
    </row>
    <row r="204" spans="2:13" x14ac:dyDescent="0.3">
      <c r="B204" s="11"/>
      <c r="C204" s="67">
        <v>199</v>
      </c>
      <c r="D204" s="67">
        <f>(Observaciones!D204+Observaciones!E204)/2</f>
        <v>9.25</v>
      </c>
      <c r="E204" s="130">
        <f t="shared" si="15"/>
        <v>1.1681304715350127</v>
      </c>
      <c r="F204" s="130">
        <f t="shared" si="16"/>
        <v>7.8750495180281335E-2</v>
      </c>
      <c r="G204" s="130">
        <f t="shared" si="17"/>
        <v>2.4791607499999997</v>
      </c>
      <c r="H204" s="130">
        <f>0.001013*Constantes!$D$6/(0.622*G204)</f>
        <v>4.4947082320141017E-2</v>
      </c>
      <c r="I204" s="130">
        <f t="shared" si="18"/>
        <v>0.32356233167857845</v>
      </c>
      <c r="J204" s="130">
        <f t="shared" si="19"/>
        <v>0.36947252315079593</v>
      </c>
      <c r="K204" s="130">
        <f>(Constantes!$D$12/0.8)*(Constantes!$D$7*J204^2+Constantes!$D$8*J204+Constantes!$D$9)</f>
        <v>8.7462058746528353</v>
      </c>
      <c r="L204" s="130">
        <f>(Constantes!$D$12/0.8)*(0.00376*D204^2-0.0516*D204-6.967)</f>
        <v>-2.6709693749999994</v>
      </c>
      <c r="M204" s="12"/>
    </row>
    <row r="205" spans="2:13" x14ac:dyDescent="0.3">
      <c r="B205" s="11"/>
      <c r="C205" s="67">
        <v>200</v>
      </c>
      <c r="D205" s="67">
        <f>(Observaciones!D205+Observaciones!E205)/2</f>
        <v>9.15</v>
      </c>
      <c r="E205" s="130">
        <f t="shared" si="15"/>
        <v>1.1602772175252039</v>
      </c>
      <c r="F205" s="130">
        <f t="shared" si="16"/>
        <v>7.8284552595211263E-2</v>
      </c>
      <c r="G205" s="130">
        <f t="shared" si="17"/>
        <v>2.4793968500000001</v>
      </c>
      <c r="H205" s="130">
        <f>0.001013*Constantes!$D$6/(0.622*G205)</f>
        <v>4.4942802244470274E-2</v>
      </c>
      <c r="I205" s="130">
        <f t="shared" si="18"/>
        <v>0.3228445413311169</v>
      </c>
      <c r="J205" s="130">
        <f t="shared" si="19"/>
        <v>0.36639826991057772</v>
      </c>
      <c r="K205" s="130">
        <f>(Constantes!$D$12/0.8)*(Constantes!$D$7*J205^2+Constantes!$D$8*J205+Constantes!$D$9)</f>
        <v>8.7700848004623158</v>
      </c>
      <c r="L205" s="130">
        <f>(Constantes!$D$12/0.8)*(0.00376*D205^2-0.0516*D205-6.967)</f>
        <v>-2.6716287749999994</v>
      </c>
      <c r="M205" s="12"/>
    </row>
    <row r="206" spans="2:13" x14ac:dyDescent="0.3">
      <c r="B206" s="11"/>
      <c r="C206" s="67">
        <v>201</v>
      </c>
      <c r="D206" s="67">
        <f>(Observaciones!D206+Observaciones!E206)/2</f>
        <v>8.1</v>
      </c>
      <c r="E206" s="130">
        <f t="shared" si="15"/>
        <v>1.0805800307855125</v>
      </c>
      <c r="F206" s="130">
        <f t="shared" si="16"/>
        <v>7.3532575031085901E-2</v>
      </c>
      <c r="G206" s="130">
        <f t="shared" si="17"/>
        <v>2.4818758999999999</v>
      </c>
      <c r="H206" s="130">
        <f>0.001013*Constantes!$D$6/(0.622*G206)</f>
        <v>4.4897910614754163E-2</v>
      </c>
      <c r="I206" s="130">
        <f t="shared" si="18"/>
        <v>0.31521490702492766</v>
      </c>
      <c r="J206" s="130">
        <f t="shared" si="19"/>
        <v>0.36321544495546271</v>
      </c>
      <c r="K206" s="130">
        <f>(Constantes!$D$12/0.8)*(Constantes!$D$7*J206^2+Constantes!$D$8*J206+Constantes!$D$9)</f>
        <v>8.794706168566119</v>
      </c>
      <c r="L206" s="130">
        <f>(Constantes!$D$12/0.8)*(0.00376*D206^2-0.0516*D206-6.967)</f>
        <v>-2.6768498999999997</v>
      </c>
      <c r="M206" s="12"/>
    </row>
    <row r="207" spans="2:13" x14ac:dyDescent="0.3">
      <c r="B207" s="11"/>
      <c r="C207" s="67">
        <v>202</v>
      </c>
      <c r="D207" s="67">
        <f>(Observaciones!D207+Observaciones!E207)/2</f>
        <v>6.95</v>
      </c>
      <c r="E207" s="130">
        <f t="shared" si="15"/>
        <v>0.99885837988260118</v>
      </c>
      <c r="F207" s="130">
        <f t="shared" si="16"/>
        <v>6.8613050260539377E-2</v>
      </c>
      <c r="G207" s="130">
        <f t="shared" si="17"/>
        <v>2.4845910499999997</v>
      </c>
      <c r="H207" s="130">
        <f>0.001013*Constantes!$D$6/(0.622*G207)</f>
        <v>4.4848846378607275E-2</v>
      </c>
      <c r="I207" s="130">
        <f t="shared" si="18"/>
        <v>0.30667072251816546</v>
      </c>
      <c r="J207" s="130">
        <f t="shared" si="19"/>
        <v>0.35992499142517609</v>
      </c>
      <c r="K207" s="130">
        <f>(Constantes!$D$12/0.8)*(Constantes!$D$7*J207^2+Constantes!$D$8*J207+Constantes!$D$9)</f>
        <v>8.8200522274098923</v>
      </c>
      <c r="L207" s="130">
        <f>(Constantes!$D$12/0.8)*(0.00376*D207^2-0.0516*D207-6.967)</f>
        <v>-2.6790009749999992</v>
      </c>
      <c r="M207" s="12"/>
    </row>
    <row r="208" spans="2:13" x14ac:dyDescent="0.3">
      <c r="B208" s="11"/>
      <c r="C208" s="67">
        <v>203</v>
      </c>
      <c r="D208" s="67">
        <f>(Observaciones!D208+Observaciones!E208)/2</f>
        <v>9.6</v>
      </c>
      <c r="E208" s="130">
        <f t="shared" si="15"/>
        <v>1.1959863511942588</v>
      </c>
      <c r="F208" s="130">
        <f t="shared" si="16"/>
        <v>8.0399990537899965E-2</v>
      </c>
      <c r="G208" s="130">
        <f t="shared" si="17"/>
        <v>2.4783344</v>
      </c>
      <c r="H208" s="130">
        <f>0.001013*Constantes!$D$6/(0.622*G208)</f>
        <v>4.4962069006955853E-2</v>
      </c>
      <c r="I208" s="130">
        <f t="shared" si="18"/>
        <v>0.32606224862655375</v>
      </c>
      <c r="J208" s="130">
        <f t="shared" si="19"/>
        <v>0.35652788435211263</v>
      </c>
      <c r="K208" s="130">
        <f>(Constantes!$D$12/0.8)*(Constantes!$D$7*J208^2+Constantes!$D$8*J208+Constantes!$D$9)</f>
        <v>8.8461047530355117</v>
      </c>
      <c r="L208" s="130">
        <f>(Constantes!$D$12/0.8)*(0.00376*D208^2-0.0516*D208-6.967)</f>
        <v>-2.6684393999999996</v>
      </c>
      <c r="M208" s="12"/>
    </row>
    <row r="209" spans="2:13" x14ac:dyDescent="0.3">
      <c r="B209" s="11"/>
      <c r="C209" s="67">
        <v>204</v>
      </c>
      <c r="D209" s="67">
        <f>(Observaciones!D209+Observaciones!E209)/2</f>
        <v>9</v>
      </c>
      <c r="E209" s="130">
        <f t="shared" si="15"/>
        <v>1.1485844230421196</v>
      </c>
      <c r="F209" s="130">
        <f t="shared" si="16"/>
        <v>7.759005371461257E-2</v>
      </c>
      <c r="G209" s="130">
        <f t="shared" si="17"/>
        <v>2.4797509999999998</v>
      </c>
      <c r="H209" s="130">
        <f>0.001013*Constantes!$D$6/(0.622*G209)</f>
        <v>4.493638365913051E-2</v>
      </c>
      <c r="I209" s="130">
        <f t="shared" si="18"/>
        <v>0.32176493751214225</v>
      </c>
      <c r="J209" s="130">
        <f t="shared" si="19"/>
        <v>0.35302513037241373</v>
      </c>
      <c r="K209" s="130">
        <f>(Constantes!$D$12/0.8)*(Constantes!$D$7*J209^2+Constantes!$D$8*J209+Constantes!$D$9)</f>
        <v>8.8728450671787105</v>
      </c>
      <c r="L209" s="130">
        <f>(Constantes!$D$12/0.8)*(0.00376*D209^2-0.0516*D209-6.967)</f>
        <v>-2.6725649999999996</v>
      </c>
      <c r="M209" s="12"/>
    </row>
    <row r="210" spans="2:13" x14ac:dyDescent="0.3">
      <c r="B210" s="11"/>
      <c r="C210" s="67">
        <v>205</v>
      </c>
      <c r="D210" s="67">
        <f>(Observaciones!D210+Observaciones!E210)/2</f>
        <v>9.8500000000000014</v>
      </c>
      <c r="E210" s="130">
        <f t="shared" si="15"/>
        <v>1.2162394815909716</v>
      </c>
      <c r="F210" s="130">
        <f t="shared" si="16"/>
        <v>8.1596178970055125E-2</v>
      </c>
      <c r="G210" s="130">
        <f t="shared" si="17"/>
        <v>2.4777441499999999</v>
      </c>
      <c r="H210" s="130">
        <f>0.001013*Constantes!$D$6/(0.622*G210)</f>
        <v>4.4972779903491057E-2</v>
      </c>
      <c r="I210" s="130">
        <f t="shared" si="18"/>
        <v>0.32783604352575479</v>
      </c>
      <c r="J210" s="130">
        <f t="shared" si="19"/>
        <v>0.34941776742767922</v>
      </c>
      <c r="K210" s="130">
        <f>(Constantes!$D$12/0.8)*(Constantes!$D$7*J210^2+Constantes!$D$8*J210+Constantes!$D$9)</f>
        <v>8.9002540557916454</v>
      </c>
      <c r="L210" s="130">
        <f>(Constantes!$D$12/0.8)*(0.00376*D210^2-0.0516*D210-6.967)</f>
        <v>-2.6664207749999993</v>
      </c>
      <c r="M210" s="12"/>
    </row>
    <row r="211" spans="2:13" x14ac:dyDescent="0.3">
      <c r="B211" s="11"/>
      <c r="C211" s="67">
        <v>206</v>
      </c>
      <c r="D211" s="67">
        <f>(Observaciones!D211+Observaciones!E211)/2</f>
        <v>9.85</v>
      </c>
      <c r="E211" s="130">
        <f t="shared" si="15"/>
        <v>1.2162394815909714</v>
      </c>
      <c r="F211" s="130">
        <f t="shared" si="16"/>
        <v>8.1596178970055111E-2</v>
      </c>
      <c r="G211" s="130">
        <f t="shared" si="17"/>
        <v>2.4777441499999999</v>
      </c>
      <c r="H211" s="130">
        <f>0.001013*Constantes!$D$6/(0.622*G211)</f>
        <v>4.4972779903491057E-2</v>
      </c>
      <c r="I211" s="130">
        <f t="shared" si="18"/>
        <v>0.32783604352575479</v>
      </c>
      <c r="J211" s="130">
        <f t="shared" si="19"/>
        <v>0.3457068644574029</v>
      </c>
      <c r="K211" s="130">
        <f>(Constantes!$D$12/0.8)*(Constantes!$D$7*J211^2+Constantes!$D$8*J211+Constantes!$D$9)</f>
        <v>8.9283121879695617</v>
      </c>
      <c r="L211" s="130">
        <f>(Constantes!$D$12/0.8)*(0.00376*D211^2-0.0516*D211-6.967)</f>
        <v>-2.6664207749999993</v>
      </c>
      <c r="M211" s="12"/>
    </row>
    <row r="212" spans="2:13" x14ac:dyDescent="0.3">
      <c r="B212" s="11"/>
      <c r="C212" s="67">
        <v>207</v>
      </c>
      <c r="D212" s="67">
        <f>(Observaciones!D212+Observaciones!E212)/2</f>
        <v>8.65</v>
      </c>
      <c r="E212" s="130">
        <f t="shared" si="15"/>
        <v>1.1217035387262231</v>
      </c>
      <c r="F212" s="130">
        <f t="shared" si="16"/>
        <v>7.5989990506503152E-2</v>
      </c>
      <c r="G212" s="130">
        <f t="shared" si="17"/>
        <v>2.4805773499999999</v>
      </c>
      <c r="H212" s="130">
        <f>0.001013*Constantes!$D$6/(0.622*G212)</f>
        <v>4.4921414087374677E-2</v>
      </c>
      <c r="I212" s="130">
        <f t="shared" si="18"/>
        <v>0.3192323502116553</v>
      </c>
      <c r="J212" s="130">
        <f t="shared" si="19"/>
        <v>0.3418935210822226</v>
      </c>
      <c r="K212" s="130">
        <f>(Constantes!$D$12/0.8)*(Constantes!$D$7*J212^2+Constantes!$D$8*J212+Constantes!$D$9)</f>
        <v>8.9569995352601879</v>
      </c>
      <c r="L212" s="130">
        <f>(Constantes!$D$12/0.8)*(0.00376*D212^2-0.0516*D212-6.967)</f>
        <v>-2.6745027749999997</v>
      </c>
      <c r="M212" s="12"/>
    </row>
    <row r="213" spans="2:13" x14ac:dyDescent="0.3">
      <c r="B213" s="11"/>
      <c r="C213" s="67">
        <v>208</v>
      </c>
      <c r="D213" s="67">
        <f>(Observaciones!D213+Observaciones!E213)/2</f>
        <v>8.5500000000000007</v>
      </c>
      <c r="E213" s="130">
        <f t="shared" si="15"/>
        <v>1.1141256884066946</v>
      </c>
      <c r="F213" s="130">
        <f t="shared" si="16"/>
        <v>7.553804083049119E-2</v>
      </c>
      <c r="G213" s="130">
        <f t="shared" si="17"/>
        <v>2.4808134499999999</v>
      </c>
      <c r="H213" s="130">
        <f>0.001013*Constantes!$D$6/(0.622*G213)</f>
        <v>4.4917138898578825E-2</v>
      </c>
      <c r="I213" s="130">
        <f t="shared" si="18"/>
        <v>0.31850530773396696</v>
      </c>
      <c r="J213" s="130">
        <f t="shared" si="19"/>
        <v>0.33797886727807902</v>
      </c>
      <c r="K213" s="130">
        <f>(Constantes!$D$12/0.8)*(Constantes!$D$7*J213^2+Constantes!$D$8*J213+Constantes!$D$9)</f>
        <v>8.9862957913341095</v>
      </c>
      <c r="L213" s="130">
        <f>(Constantes!$D$12/0.8)*(0.00376*D213^2-0.0516*D213-6.967)</f>
        <v>-2.6749929749999994</v>
      </c>
      <c r="M213" s="12"/>
    </row>
    <row r="214" spans="2:13" x14ac:dyDescent="0.3">
      <c r="B214" s="11"/>
      <c r="C214" s="67">
        <v>209</v>
      </c>
      <c r="D214" s="67">
        <f>(Observaciones!D214+Observaciones!E214)/2</f>
        <v>9.1</v>
      </c>
      <c r="E214" s="130">
        <f t="shared" si="15"/>
        <v>1.1563680372555176</v>
      </c>
      <c r="F214" s="130">
        <f t="shared" si="16"/>
        <v>7.8052465514333522E-2</v>
      </c>
      <c r="G214" s="130">
        <f t="shared" si="17"/>
        <v>2.4795148999999999</v>
      </c>
      <c r="H214" s="130">
        <f>0.001013*Constantes!$D$6/(0.622*G214)</f>
        <v>4.494066251229728E-2</v>
      </c>
      <c r="I214" s="130">
        <f t="shared" si="18"/>
        <v>0.32248506174818503</v>
      </c>
      <c r="J214" s="130">
        <f t="shared" si="19"/>
        <v>0.33396406304137966</v>
      </c>
      <c r="K214" s="130">
        <f>(Constantes!$D$12/0.8)*(Constantes!$D$7*J214^2+Constantes!$D$8*J214+Constantes!$D$9)</f>
        <v>9.0161802919940222</v>
      </c>
      <c r="L214" s="130">
        <f>(Constantes!$D$12/0.8)*(0.00376*D214^2-0.0516*D214-6.967)</f>
        <v>-2.6719478999999997</v>
      </c>
      <c r="M214" s="12"/>
    </row>
    <row r="215" spans="2:13" x14ac:dyDescent="0.3">
      <c r="B215" s="11"/>
      <c r="C215" s="67">
        <v>210</v>
      </c>
      <c r="D215" s="67">
        <f>(Observaciones!D215+Observaciones!E215)/2</f>
        <v>9.35</v>
      </c>
      <c r="E215" s="130">
        <f t="shared" si="15"/>
        <v>1.1760304470729337</v>
      </c>
      <c r="F215" s="130">
        <f t="shared" si="16"/>
        <v>7.921880376620824E-2</v>
      </c>
      <c r="G215" s="130">
        <f t="shared" si="17"/>
        <v>2.4789246499999997</v>
      </c>
      <c r="H215" s="130">
        <f>0.001013*Constantes!$D$6/(0.622*G215)</f>
        <v>4.4951363211105488E-2</v>
      </c>
      <c r="I215" s="130">
        <f t="shared" si="18"/>
        <v>0.32427855867946659</v>
      </c>
      <c r="J215" s="130">
        <f t="shared" si="19"/>
        <v>0.32985029804526639</v>
      </c>
      <c r="K215" s="130">
        <f>(Constantes!$D$12/0.8)*(Constantes!$D$7*J215^2+Constantes!$D$8*J215+Constantes!$D$9)</f>
        <v>9.0466320355003145</v>
      </c>
      <c r="L215" s="130">
        <f>(Constantes!$D$12/0.8)*(0.00376*D215^2-0.0516*D215-6.967)</f>
        <v>-2.6702817749999994</v>
      </c>
      <c r="M215" s="12"/>
    </row>
    <row r="216" spans="2:13" x14ac:dyDescent="0.3">
      <c r="B216" s="11"/>
      <c r="C216" s="67">
        <v>211</v>
      </c>
      <c r="D216" s="67">
        <f>(Observaciones!D216+Observaciones!E216)/2</f>
        <v>11.75</v>
      </c>
      <c r="E216" s="130">
        <f t="shared" si="15"/>
        <v>1.3802776599471762</v>
      </c>
      <c r="F216" s="130">
        <f t="shared" si="16"/>
        <v>9.1193801661548224E-2</v>
      </c>
      <c r="G216" s="130">
        <f t="shared" si="17"/>
        <v>2.4732582499999998</v>
      </c>
      <c r="H216" s="130">
        <f>0.001013*Constantes!$D$6/(0.622*G216)</f>
        <v>4.5054349789437696E-2</v>
      </c>
      <c r="I216" s="130">
        <f t="shared" si="18"/>
        <v>0.34098539738615508</v>
      </c>
      <c r="J216" s="130">
        <f t="shared" si="19"/>
        <v>0.32563879128708983</v>
      </c>
      <c r="K216" s="130">
        <f>(Constantes!$D$12/0.8)*(Constantes!$D$7*J216^2+Constantes!$D$8*J216+Constantes!$D$9)</f>
        <v>9.0776297031901318</v>
      </c>
      <c r="L216" s="130">
        <f>(Constantes!$D$12/0.8)*(0.00376*D216^2-0.0516*D216-6.967)</f>
        <v>-2.6453193749999993</v>
      </c>
      <c r="M216" s="12"/>
    </row>
    <row r="217" spans="2:13" x14ac:dyDescent="0.3">
      <c r="B217" s="11"/>
      <c r="C217" s="67">
        <v>212</v>
      </c>
      <c r="D217" s="67">
        <f>(Observaciones!D217+Observaciones!E217)/2</f>
        <v>9.9</v>
      </c>
      <c r="E217" s="130">
        <f t="shared" si="15"/>
        <v>1.2203261059395465</v>
      </c>
      <c r="F217" s="130">
        <f t="shared" si="16"/>
        <v>8.1837230413319473E-2</v>
      </c>
      <c r="G217" s="130">
        <f t="shared" si="17"/>
        <v>2.4776260999999997</v>
      </c>
      <c r="H217" s="130">
        <f>0.001013*Constantes!$D$6/(0.622*G217)</f>
        <v>4.4974922695201085E-2</v>
      </c>
      <c r="I217" s="130">
        <f t="shared" si="18"/>
        <v>0.3281896076316444</v>
      </c>
      <c r="J217" s="130">
        <f t="shared" si="19"/>
        <v>0.32133079072719428</v>
      </c>
      <c r="K217" s="130">
        <f>(Constantes!$D$12/0.8)*(Constantes!$D$7*J217^2+Constantes!$D$8*J217+Constantes!$D$9)</f>
        <v>9.1091516803667485</v>
      </c>
      <c r="L217" s="130">
        <f>(Constantes!$D$12/0.8)*(0.00376*D217^2-0.0516*D217-6.967)</f>
        <v>-2.6659958999999995</v>
      </c>
      <c r="M217" s="12"/>
    </row>
    <row r="218" spans="2:13" x14ac:dyDescent="0.3">
      <c r="B218" s="11"/>
      <c r="C218" s="67">
        <v>213</v>
      </c>
      <c r="D218" s="67">
        <f>(Observaciones!D218+Observaciones!E218)/2</f>
        <v>11.95</v>
      </c>
      <c r="E218" s="130">
        <f t="shared" si="15"/>
        <v>1.3986262031935408</v>
      </c>
      <c r="F218" s="130">
        <f t="shared" si="16"/>
        <v>9.2257839608086131E-2</v>
      </c>
      <c r="G218" s="130">
        <f t="shared" si="17"/>
        <v>2.4727860499999998</v>
      </c>
      <c r="H218" s="130">
        <f>0.001013*Constantes!$D$6/(0.622*G218)</f>
        <v>4.5062953309329995E-2</v>
      </c>
      <c r="I218" s="130">
        <f t="shared" si="18"/>
        <v>0.34233474612907638</v>
      </c>
      <c r="J218" s="130">
        <f t="shared" si="19"/>
        <v>0.3169275729191196</v>
      </c>
      <c r="K218" s="130">
        <f>(Constantes!$D$12/0.8)*(Constantes!$D$7*J218^2+Constantes!$D$8*J218+Constantes!$D$9)</f>
        <v>9.1411760774358086</v>
      </c>
      <c r="L218" s="130">
        <f>(Constantes!$D$12/0.8)*(0.00376*D218^2-0.0516*D218-6.967)</f>
        <v>-2.6425059749999993</v>
      </c>
      <c r="M218" s="12"/>
    </row>
    <row r="219" spans="2:13" x14ac:dyDescent="0.3">
      <c r="B219" s="11"/>
      <c r="C219" s="67">
        <v>214</v>
      </c>
      <c r="D219" s="67">
        <f>(Observaciones!D219+Observaciones!E219)/2</f>
        <v>11.4</v>
      </c>
      <c r="E219" s="130">
        <f t="shared" si="15"/>
        <v>1.3486760963347784</v>
      </c>
      <c r="F219" s="130">
        <f t="shared" si="16"/>
        <v>8.9356889727344888E-2</v>
      </c>
      <c r="G219" s="130">
        <f t="shared" si="17"/>
        <v>2.4740845999999999</v>
      </c>
      <c r="H219" s="130">
        <f>0.001013*Constantes!$D$6/(0.622*G219)</f>
        <v>4.5039301532014117E-2</v>
      </c>
      <c r="I219" s="130">
        <f t="shared" si="18"/>
        <v>0.33860789639405336</v>
      </c>
      <c r="J219" s="130">
        <f t="shared" si="19"/>
        <v>0.31243044263133196</v>
      </c>
      <c r="K219" s="130">
        <f>(Constantes!$D$12/0.8)*(Constantes!$D$7*J219^2+Constantes!$D$8*J219+Constantes!$D$9)</f>
        <v>9.173680751264671</v>
      </c>
      <c r="L219" s="130">
        <f>(Constantes!$D$12/0.8)*(0.00376*D219^2-0.0516*D219-6.967)</f>
        <v>-2.6499713999999996</v>
      </c>
      <c r="M219" s="12"/>
    </row>
    <row r="220" spans="2:13" x14ac:dyDescent="0.3">
      <c r="B220" s="11"/>
      <c r="C220" s="67">
        <v>215</v>
      </c>
      <c r="D220" s="67">
        <f>(Observaciones!D220+Observaciones!E220)/2</f>
        <v>11.4</v>
      </c>
      <c r="E220" s="130">
        <f t="shared" si="15"/>
        <v>1.3486760963347784</v>
      </c>
      <c r="F220" s="130">
        <f t="shared" si="16"/>
        <v>8.9356889727344888E-2</v>
      </c>
      <c r="G220" s="130">
        <f t="shared" si="17"/>
        <v>2.4740845999999999</v>
      </c>
      <c r="H220" s="130">
        <f>0.001013*Constantes!$D$6/(0.622*G220)</f>
        <v>4.5039301532014117E-2</v>
      </c>
      <c r="I220" s="130">
        <f t="shared" si="18"/>
        <v>0.33860789639405336</v>
      </c>
      <c r="J220" s="130">
        <f t="shared" si="19"/>
        <v>0.3078407324605914</v>
      </c>
      <c r="K220" s="130">
        <f>(Constantes!$D$12/0.8)*(Constantes!$D$7*J220^2+Constantes!$D$8*J220+Constantes!$D$9)</f>
        <v>9.206643326740954</v>
      </c>
      <c r="L220" s="130">
        <f>(Constantes!$D$12/0.8)*(0.00376*D220^2-0.0516*D220-6.967)</f>
        <v>-2.6499713999999996</v>
      </c>
      <c r="M220" s="12"/>
    </row>
    <row r="221" spans="2:13" x14ac:dyDescent="0.3">
      <c r="B221" s="11"/>
      <c r="C221" s="67">
        <v>216</v>
      </c>
      <c r="D221" s="67">
        <f>(Observaciones!D221+Observaciones!E221)/2</f>
        <v>11.4</v>
      </c>
      <c r="E221" s="130">
        <f t="shared" si="15"/>
        <v>1.3486760963347784</v>
      </c>
      <c r="F221" s="130">
        <f t="shared" si="16"/>
        <v>8.9356889727344888E-2</v>
      </c>
      <c r="G221" s="130">
        <f t="shared" si="17"/>
        <v>2.4740845999999999</v>
      </c>
      <c r="H221" s="130">
        <f>0.001013*Constantes!$D$6/(0.622*G221)</f>
        <v>4.5039301532014117E-2</v>
      </c>
      <c r="I221" s="130">
        <f t="shared" si="18"/>
        <v>0.33860789639405336</v>
      </c>
      <c r="J221" s="130">
        <f t="shared" si="19"/>
        <v>0.30315980243707574</v>
      </c>
      <c r="K221" s="130">
        <f>(Constantes!$D$12/0.8)*(Constantes!$D$7*J221^2+Constantes!$D$8*J221+Constantes!$D$9)</f>
        <v>9.2400412185060699</v>
      </c>
      <c r="L221" s="130">
        <f>(Constantes!$D$12/0.8)*(0.00376*D221^2-0.0516*D221-6.967)</f>
        <v>-2.6499713999999996</v>
      </c>
      <c r="M221" s="12"/>
    </row>
    <row r="222" spans="2:13" x14ac:dyDescent="0.3">
      <c r="B222" s="11"/>
      <c r="C222" s="67">
        <v>217</v>
      </c>
      <c r="D222" s="67">
        <f>(Observaciones!D222+Observaciones!E222)/2</f>
        <v>12.8</v>
      </c>
      <c r="E222" s="130">
        <f t="shared" si="15"/>
        <v>1.4790196183138538</v>
      </c>
      <c r="F222" s="130">
        <f t="shared" si="16"/>
        <v>9.6898823770774328E-2</v>
      </c>
      <c r="G222" s="130">
        <f t="shared" si="17"/>
        <v>2.4707792</v>
      </c>
      <c r="H222" s="130">
        <f>0.001013*Constantes!$D$6/(0.622*G222)</f>
        <v>4.5099554956231032E-2</v>
      </c>
      <c r="I222" s="130">
        <f t="shared" si="18"/>
        <v>0.34799397749689576</v>
      </c>
      <c r="J222" s="130">
        <f t="shared" si="19"/>
        <v>0.29838903962137336</v>
      </c>
      <c r="K222" s="130">
        <f>(Constantes!$D$12/0.8)*(Constantes!$D$7*J222^2+Constantes!$D$8*J222+Constantes!$D$9)</f>
        <v>9.2738516528394346</v>
      </c>
      <c r="L222" s="130">
        <f>(Constantes!$D$12/0.8)*(0.00376*D222^2-0.0516*D222-6.967)</f>
        <v>-2.6292905999999996</v>
      </c>
      <c r="M222" s="12"/>
    </row>
    <row r="223" spans="2:13" x14ac:dyDescent="0.3">
      <c r="B223" s="11"/>
      <c r="C223" s="67">
        <v>218</v>
      </c>
      <c r="D223" s="67">
        <f>(Observaciones!D223+Observaciones!E223)/2</f>
        <v>6.3999999999999995</v>
      </c>
      <c r="E223" s="130">
        <f t="shared" si="15"/>
        <v>0.96173610737939708</v>
      </c>
      <c r="F223" s="130">
        <f t="shared" si="16"/>
        <v>6.6361595220328126E-2</v>
      </c>
      <c r="G223" s="130">
        <f t="shared" si="17"/>
        <v>2.4858895999999997</v>
      </c>
      <c r="H223" s="130">
        <f>0.001013*Constantes!$D$6/(0.622*G223)</f>
        <v>4.4825418761602502E-2</v>
      </c>
      <c r="I223" s="130">
        <f t="shared" si="18"/>
        <v>0.30251816528286729</v>
      </c>
      <c r="J223" s="130">
        <f t="shared" si="19"/>
        <v>0.29352985769346845</v>
      </c>
      <c r="K223" s="130">
        <f>(Constantes!$D$12/0.8)*(Constantes!$D$7*J223^2+Constantes!$D$8*J223+Constantes!$D$9)</f>
        <v>9.3080516896688561</v>
      </c>
      <c r="L223" s="130">
        <f>(Constantes!$D$12/0.8)*(0.00376*D223^2-0.0516*D223-6.967)</f>
        <v>-2.6787113999999992</v>
      </c>
      <c r="M223" s="12"/>
    </row>
    <row r="224" spans="2:13" x14ac:dyDescent="0.3">
      <c r="B224" s="11"/>
      <c r="C224" s="67">
        <v>219</v>
      </c>
      <c r="D224" s="67">
        <f>(Observaciones!D224+Observaciones!E224)/2</f>
        <v>11.35</v>
      </c>
      <c r="E224" s="130">
        <f t="shared" si="15"/>
        <v>1.3442138857215939</v>
      </c>
      <c r="F224" s="130">
        <f t="shared" si="16"/>
        <v>8.9097066304630032E-2</v>
      </c>
      <c r="G224" s="130">
        <f t="shared" si="17"/>
        <v>2.4742026500000001</v>
      </c>
      <c r="H224" s="130">
        <f>0.001013*Constantes!$D$6/(0.622*G224)</f>
        <v>4.5037152601510852E-2</v>
      </c>
      <c r="I224" s="130">
        <f t="shared" si="18"/>
        <v>0.33826658351104416</v>
      </c>
      <c r="J224" s="130">
        <f t="shared" si="19"/>
        <v>0.28858369653383575</v>
      </c>
      <c r="K224" s="130">
        <f>(Constantes!$D$12/0.8)*(Constantes!$D$7*J224^2+Constantes!$D$8*J224+Constantes!$D$9)</f>
        <v>9.3426182446824892</v>
      </c>
      <c r="L224" s="130">
        <f>(Constantes!$D$12/0.8)*(0.00376*D224^2-0.0516*D224-6.967)</f>
        <v>-2.6506077749999997</v>
      </c>
      <c r="M224" s="12"/>
    </row>
    <row r="225" spans="2:13" x14ac:dyDescent="0.3">
      <c r="B225" s="11"/>
      <c r="C225" s="67">
        <v>220</v>
      </c>
      <c r="D225" s="67">
        <f>(Observaciones!D225+Observaciones!E225)/2</f>
        <v>10.15</v>
      </c>
      <c r="E225" s="130">
        <f t="shared" si="15"/>
        <v>1.2409408882084079</v>
      </c>
      <c r="F225" s="130">
        <f t="shared" si="16"/>
        <v>8.3051624609049163E-2</v>
      </c>
      <c r="G225" s="130">
        <f t="shared" si="17"/>
        <v>2.47703585</v>
      </c>
      <c r="H225" s="130">
        <f>0.001013*Constantes!$D$6/(0.622*G225)</f>
        <v>4.4985639717371281E-2</v>
      </c>
      <c r="I225" s="130">
        <f t="shared" si="18"/>
        <v>0.32995141784668947</v>
      </c>
      <c r="J225" s="130">
        <f t="shared" si="19"/>
        <v>0.28355202179677386</v>
      </c>
      <c r="K225" s="130">
        <f>(Constantes!$D$12/0.8)*(Constantes!$D$7*J225^2+Constantes!$D$8*J225+Constantes!$D$9)</f>
        <v>9.3775281115176643</v>
      </c>
      <c r="L225" s="130">
        <f>(Constantes!$D$12/0.8)*(0.00376*D225^2-0.0516*D225-6.967)</f>
        <v>-2.6637657749999994</v>
      </c>
      <c r="M225" s="12"/>
    </row>
    <row r="226" spans="2:13" x14ac:dyDescent="0.3">
      <c r="B226" s="11"/>
      <c r="C226" s="67">
        <v>221</v>
      </c>
      <c r="D226" s="67">
        <f>(Observaciones!D226+Observaciones!E226)/2</f>
        <v>12.2</v>
      </c>
      <c r="E226" s="130">
        <f t="shared" si="15"/>
        <v>1.421862932192234</v>
      </c>
      <c r="F226" s="130">
        <f t="shared" si="16"/>
        <v>9.3602745308232094E-2</v>
      </c>
      <c r="G226" s="130">
        <f t="shared" si="17"/>
        <v>2.4721957999999997</v>
      </c>
      <c r="H226" s="130">
        <f>0.001013*Constantes!$D$6/(0.622*G226)</f>
        <v>4.5073712331002484E-2</v>
      </c>
      <c r="I226" s="130">
        <f t="shared" si="18"/>
        <v>0.34401194911201238</v>
      </c>
      <c r="J226" s="130">
        <f t="shared" si="19"/>
        <v>0.27843632447609956</v>
      </c>
      <c r="K226" s="130">
        <f>(Constantes!$D$12/0.8)*(Constantes!$D$7*J226^2+Constantes!$D$8*J226+Constantes!$D$9)</f>
        <v>9.4127579840018054</v>
      </c>
      <c r="L226" s="130">
        <f>(Constantes!$D$12/0.8)*(0.00376*D226^2-0.0516*D226-6.967)</f>
        <v>-2.6388305999999995</v>
      </c>
      <c r="M226" s="12"/>
    </row>
    <row r="227" spans="2:13" x14ac:dyDescent="0.3">
      <c r="B227" s="11"/>
      <c r="C227" s="67">
        <v>222</v>
      </c>
      <c r="D227" s="67">
        <f>(Observaciones!D227+Observaciones!E227)/2</f>
        <v>12.5</v>
      </c>
      <c r="E227" s="130">
        <f t="shared" si="15"/>
        <v>1.4501940250881777</v>
      </c>
      <c r="F227" s="130">
        <f t="shared" si="16"/>
        <v>9.5238642712590429E-2</v>
      </c>
      <c r="G227" s="130">
        <f t="shared" si="17"/>
        <v>2.4714874999999998</v>
      </c>
      <c r="H227" s="130">
        <f>0.001013*Constantes!$D$6/(0.622*G227)</f>
        <v>4.5086629940516605E-2</v>
      </c>
      <c r="I227" s="130">
        <f t="shared" si="18"/>
        <v>0.34601062071581223</v>
      </c>
      <c r="J227" s="130">
        <f t="shared" si="19"/>
        <v>0.27323812046333518</v>
      </c>
      <c r="K227" s="130">
        <f>(Constantes!$D$12/0.8)*(Constantes!$D$7*J227^2+Constantes!$D$8*J227+Constantes!$D$9)</f>
        <v>9.4482844784206481</v>
      </c>
      <c r="L227" s="130">
        <f>(Constantes!$D$12/0.8)*(0.00376*D227^2-0.0516*D227-6.967)</f>
        <v>-2.6341874999999995</v>
      </c>
      <c r="M227" s="12"/>
    </row>
    <row r="228" spans="2:13" x14ac:dyDescent="0.3">
      <c r="B228" s="11"/>
      <c r="C228" s="67">
        <v>223</v>
      </c>
      <c r="D228" s="67">
        <f>(Observaciones!D228+Observaciones!E228)/2</f>
        <v>10.85</v>
      </c>
      <c r="E228" s="130">
        <f t="shared" si="15"/>
        <v>1.3003002567289974</v>
      </c>
      <c r="F228" s="130">
        <f t="shared" si="16"/>
        <v>8.6534052607070783E-2</v>
      </c>
      <c r="G228" s="130">
        <f t="shared" si="17"/>
        <v>2.4753831499999999</v>
      </c>
      <c r="H228" s="130">
        <f>0.001013*Constantes!$D$6/(0.622*G228)</f>
        <v>4.5015674569455051E-2</v>
      </c>
      <c r="I228" s="130">
        <f t="shared" si="18"/>
        <v>0.33483065028999898</v>
      </c>
      <c r="J228" s="130">
        <f t="shared" si="19"/>
        <v>0.26795895009851584</v>
      </c>
      <c r="K228" s="130">
        <f>(Constantes!$D$12/0.8)*(Constantes!$D$7*J228^2+Constantes!$D$8*J228+Constantes!$D$9)</f>
        <v>9.4840841557889632</v>
      </c>
      <c r="L228" s="130">
        <f>(Constantes!$D$12/0.8)*(0.00376*D228^2-0.0516*D228-6.967)</f>
        <v>-2.6565837749999996</v>
      </c>
      <c r="M228" s="12"/>
    </row>
    <row r="229" spans="2:13" x14ac:dyDescent="0.3">
      <c r="B229" s="11"/>
      <c r="C229" s="67">
        <v>224</v>
      </c>
      <c r="D229" s="67">
        <f>(Observaciones!D229+Observaciones!E229)/2</f>
        <v>10.450000000000001</v>
      </c>
      <c r="E229" s="130">
        <f t="shared" si="15"/>
        <v>1.2660823210259287</v>
      </c>
      <c r="F229" s="130">
        <f t="shared" si="16"/>
        <v>8.4529163709539321E-2</v>
      </c>
      <c r="G229" s="130">
        <f t="shared" si="17"/>
        <v>2.4763275499999997</v>
      </c>
      <c r="H229" s="130">
        <f>0.001013*Constantes!$D$6/(0.622*G229)</f>
        <v>4.4998506887795414E-2</v>
      </c>
      <c r="I229" s="130">
        <f t="shared" si="18"/>
        <v>0.33205228467683068</v>
      </c>
      <c r="J229" s="130">
        <f t="shared" si="19"/>
        <v>0.26260037771375455</v>
      </c>
      <c r="K229" s="130">
        <f>(Constantes!$D$12/0.8)*(Constantes!$D$7*J229^2+Constantes!$D$8*J229+Constantes!$D$9)</f>
        <v>9.5201335440989769</v>
      </c>
      <c r="L229" s="130">
        <f>(Constantes!$D$12/0.8)*(0.00376*D229^2-0.0516*D229-6.967)</f>
        <v>-2.6608569749999997</v>
      </c>
      <c r="M229" s="12"/>
    </row>
    <row r="230" spans="2:13" x14ac:dyDescent="0.3">
      <c r="B230" s="11"/>
      <c r="C230" s="67">
        <v>225</v>
      </c>
      <c r="D230" s="67">
        <f>(Observaciones!D230+Observaciones!E230)/2</f>
        <v>10.15</v>
      </c>
      <c r="E230" s="130">
        <f t="shared" si="15"/>
        <v>1.2409408882084079</v>
      </c>
      <c r="F230" s="130">
        <f t="shared" si="16"/>
        <v>8.3051624609049163E-2</v>
      </c>
      <c r="G230" s="130">
        <f t="shared" si="17"/>
        <v>2.47703585</v>
      </c>
      <c r="H230" s="130">
        <f>0.001013*Constantes!$D$6/(0.622*G230)</f>
        <v>4.4985639717371281E-2</v>
      </c>
      <c r="I230" s="130">
        <f t="shared" si="18"/>
        <v>0.32995141784668947</v>
      </c>
      <c r="J230" s="130">
        <f t="shared" si="19"/>
        <v>0.25716399116969624</v>
      </c>
      <c r="K230" s="130">
        <f>(Constantes!$D$12/0.8)*(Constantes!$D$7*J230^2+Constantes!$D$8*J230+Constantes!$D$9)</f>
        <v>9.5564091605217776</v>
      </c>
      <c r="L230" s="130">
        <f>(Constantes!$D$12/0.8)*(0.00376*D230^2-0.0516*D230-6.967)</f>
        <v>-2.6637657749999994</v>
      </c>
      <c r="M230" s="12"/>
    </row>
    <row r="231" spans="2:13" x14ac:dyDescent="0.3">
      <c r="B231" s="11"/>
      <c r="C231" s="67">
        <v>226</v>
      </c>
      <c r="D231" s="67">
        <f>(Observaciones!D231+Observaciones!E231)/2</f>
        <v>10</v>
      </c>
      <c r="E231" s="130">
        <f t="shared" si="15"/>
        <v>1.2285355953233976</v>
      </c>
      <c r="F231" s="130">
        <f t="shared" si="16"/>
        <v>8.2321156964857062E-2</v>
      </c>
      <c r="G231" s="130">
        <f t="shared" si="17"/>
        <v>2.4773899999999998</v>
      </c>
      <c r="H231" s="130">
        <f>0.001013*Constantes!$D$6/(0.622*G231)</f>
        <v>4.4979208891257547E-2</v>
      </c>
      <c r="I231" s="130">
        <f t="shared" si="18"/>
        <v>0.32889553570326324</v>
      </c>
      <c r="J231" s="130">
        <f t="shared" si="19"/>
        <v>0.25165140138500097</v>
      </c>
      <c r="K231" s="130">
        <f>(Constantes!$D$12/0.8)*(Constantes!$D$7*J231^2+Constantes!$D$8*J231+Constantes!$D$9)</f>
        <v>9.5928875335370662</v>
      </c>
      <c r="L231" s="130">
        <f>(Constantes!$D$12/0.8)*(0.00376*D231^2-0.0516*D231-6.967)</f>
        <v>-2.6651249999999993</v>
      </c>
      <c r="M231" s="12"/>
    </row>
    <row r="232" spans="2:13" x14ac:dyDescent="0.3">
      <c r="B232" s="11"/>
      <c r="C232" s="67">
        <v>227</v>
      </c>
      <c r="D232" s="67">
        <f>(Observaciones!D232+Observaciones!E232)/2</f>
        <v>10.4</v>
      </c>
      <c r="E232" s="130">
        <f t="shared" si="15"/>
        <v>1.2618612427946017</v>
      </c>
      <c r="F232" s="130">
        <f t="shared" si="16"/>
        <v>8.4281361443687683E-2</v>
      </c>
      <c r="G232" s="130">
        <f t="shared" si="17"/>
        <v>2.4764455999999999</v>
      </c>
      <c r="H232" s="130">
        <f>0.001013*Constantes!$D$6/(0.622*G232)</f>
        <v>4.4996361848252404E-2</v>
      </c>
      <c r="I232" s="130">
        <f t="shared" si="18"/>
        <v>0.33170315327202898</v>
      </c>
      <c r="J232" s="130">
        <f t="shared" si="19"/>
        <v>0.24606424185899331</v>
      </c>
      <c r="K232" s="130">
        <f>(Constantes!$D$12/0.8)*(Constantes!$D$7*J232^2+Constantes!$D$8*J232+Constantes!$D$9)</f>
        <v>9.6295452249666837</v>
      </c>
      <c r="L232" s="130">
        <f>(Constantes!$D$12/0.8)*(0.00376*D232^2-0.0516*D232-6.967)</f>
        <v>-2.6613593999999994</v>
      </c>
      <c r="M232" s="12"/>
    </row>
    <row r="233" spans="2:13" x14ac:dyDescent="0.3">
      <c r="B233" s="11"/>
      <c r="C233" s="67">
        <v>228</v>
      </c>
      <c r="D233" s="67">
        <f>(Observaciones!D233+Observaciones!E233)/2</f>
        <v>10.4</v>
      </c>
      <c r="E233" s="130">
        <f t="shared" si="15"/>
        <v>1.2618612427946017</v>
      </c>
      <c r="F233" s="130">
        <f t="shared" si="16"/>
        <v>8.4281361443687683E-2</v>
      </c>
      <c r="G233" s="130">
        <f t="shared" si="17"/>
        <v>2.4764455999999999</v>
      </c>
      <c r="H233" s="130">
        <f>0.001013*Constantes!$D$6/(0.622*G233)</f>
        <v>4.4996361848252404E-2</v>
      </c>
      <c r="I233" s="130">
        <f t="shared" si="18"/>
        <v>0.33170315327202898</v>
      </c>
      <c r="J233" s="130">
        <f t="shared" si="19"/>
        <v>0.24040416818762153</v>
      </c>
      <c r="K233" s="130">
        <f>(Constantes!$D$12/0.8)*(Constantes!$D$7*J233^2+Constantes!$D$8*J233+Constantes!$D$9)</f>
        <v>9.6663588518875425</v>
      </c>
      <c r="L233" s="130">
        <f>(Constantes!$D$12/0.8)*(0.00376*D233^2-0.0516*D233-6.967)</f>
        <v>-2.6613593999999994</v>
      </c>
      <c r="M233" s="12"/>
    </row>
    <row r="234" spans="2:13" x14ac:dyDescent="0.3">
      <c r="B234" s="11"/>
      <c r="C234" s="67">
        <v>229</v>
      </c>
      <c r="D234" s="67">
        <f>(Observaciones!D234+Observaciones!E234)/2</f>
        <v>11.25</v>
      </c>
      <c r="E234" s="130">
        <f t="shared" si="15"/>
        <v>1.3353283650298429</v>
      </c>
      <c r="F234" s="130">
        <f t="shared" si="16"/>
        <v>8.8579350899344877E-2</v>
      </c>
      <c r="G234" s="130">
        <f t="shared" si="17"/>
        <v>2.47443875</v>
      </c>
      <c r="H234" s="130">
        <f>0.001013*Constantes!$D$6/(0.622*G234)</f>
        <v>4.5032855355628641E-2</v>
      </c>
      <c r="I234" s="130">
        <f t="shared" si="18"/>
        <v>0.33758270995629469</v>
      </c>
      <c r="J234" s="130">
        <f t="shared" si="19"/>
        <v>0.23467285757286874</v>
      </c>
      <c r="K234" s="130">
        <f>(Constantes!$D$12/0.8)*(Constantes!$D$7*J234^2+Constantes!$D$8*J234+Constantes!$D$9)</f>
        <v>9.7033051083997268</v>
      </c>
      <c r="L234" s="130">
        <f>(Constantes!$D$12/0.8)*(0.00376*D234^2-0.0516*D234-6.967)</f>
        <v>-2.6518593749999995</v>
      </c>
      <c r="M234" s="12"/>
    </row>
    <row r="235" spans="2:13" x14ac:dyDescent="0.3">
      <c r="B235" s="11"/>
      <c r="C235" s="67">
        <v>230</v>
      </c>
      <c r="D235" s="67">
        <f>(Observaciones!D235+Observaciones!E235)/2</f>
        <v>11.2</v>
      </c>
      <c r="E235" s="130">
        <f t="shared" si="15"/>
        <v>1.3309049906437358</v>
      </c>
      <c r="F235" s="130">
        <f t="shared" si="16"/>
        <v>8.8321456330061332E-2</v>
      </c>
      <c r="G235" s="130">
        <f t="shared" si="17"/>
        <v>2.4745567999999998</v>
      </c>
      <c r="H235" s="130">
        <f>0.001013*Constantes!$D$6/(0.622*G235)</f>
        <v>4.5030707040191013E-2</v>
      </c>
      <c r="I235" s="130">
        <f t="shared" si="18"/>
        <v>0.33724015024190968</v>
      </c>
      <c r="J235" s="130">
        <f t="shared" si="19"/>
        <v>0.22887200832576216</v>
      </c>
      <c r="K235" s="130">
        <f>(Constantes!$D$12/0.8)*(Constantes!$D$7*J235^2+Constantes!$D$8*J235+Constantes!$D$9)</f>
        <v>9.7403607872257023</v>
      </c>
      <c r="L235" s="130">
        <f>(Constantes!$D$12/0.8)*(0.00376*D235^2-0.0516*D235-6.967)</f>
        <v>-2.6524745999999997</v>
      </c>
      <c r="M235" s="12"/>
    </row>
    <row r="236" spans="2:13" x14ac:dyDescent="0.3">
      <c r="B236" s="11"/>
      <c r="C236" s="67">
        <v>231</v>
      </c>
      <c r="D236" s="67">
        <f>(Observaciones!D236+Observaciones!E236)/2</f>
        <v>11.299999999999999</v>
      </c>
      <c r="E236" s="130">
        <f t="shared" si="15"/>
        <v>1.3397646526819855</v>
      </c>
      <c r="F236" s="130">
        <f t="shared" si="16"/>
        <v>8.8837887126731505E-2</v>
      </c>
      <c r="G236" s="130">
        <f t="shared" si="17"/>
        <v>2.4743206999999998</v>
      </c>
      <c r="H236" s="130">
        <f>0.001013*Constantes!$D$6/(0.622*G236)</f>
        <v>4.5035003876058806E-2</v>
      </c>
      <c r="I236" s="130">
        <f t="shared" si="18"/>
        <v>0.33792485453988752</v>
      </c>
      <c r="J236" s="130">
        <f t="shared" si="19"/>
        <v>0.22300333936312622</v>
      </c>
      <c r="K236" s="130">
        <f>(Constantes!$D$12/0.8)*(Constantes!$D$7*J236^2+Constantes!$D$8*J236+Constantes!$D$9)</f>
        <v>9.7775028011168459</v>
      </c>
      <c r="L236" s="130">
        <f>(Constantes!$D$12/0.8)*(0.00376*D236^2-0.0516*D236-6.967)</f>
        <v>-2.6512370999999995</v>
      </c>
      <c r="M236" s="12"/>
    </row>
    <row r="237" spans="2:13" x14ac:dyDescent="0.3">
      <c r="B237" s="11"/>
      <c r="C237" s="67">
        <v>232</v>
      </c>
      <c r="D237" s="67">
        <f>(Observaciones!D237+Observaciones!E237)/2</f>
        <v>12.799999999999999</v>
      </c>
      <c r="E237" s="130">
        <f t="shared" si="15"/>
        <v>1.4790196183138535</v>
      </c>
      <c r="F237" s="130">
        <f t="shared" si="16"/>
        <v>9.6898823770774314E-2</v>
      </c>
      <c r="G237" s="130">
        <f t="shared" si="17"/>
        <v>2.4707792</v>
      </c>
      <c r="H237" s="130">
        <f>0.001013*Constantes!$D$6/(0.622*G237)</f>
        <v>4.5099554956231032E-2</v>
      </c>
      <c r="I237" s="130">
        <f t="shared" si="18"/>
        <v>0.3479939774968957</v>
      </c>
      <c r="J237" s="130">
        <f t="shared" si="19"/>
        <v>0.21706858969823073</v>
      </c>
      <c r="K237" s="130">
        <f>(Constantes!$D$12/0.8)*(Constantes!$D$7*J237^2+Constantes!$D$8*J237+Constantes!$D$9)</f>
        <v>9.8147082040437184</v>
      </c>
      <c r="L237" s="130">
        <f>(Constantes!$D$12/0.8)*(0.00376*D237^2-0.0516*D237-6.967)</f>
        <v>-2.6292905999999996</v>
      </c>
      <c r="M237" s="12"/>
    </row>
    <row r="238" spans="2:13" x14ac:dyDescent="0.3">
      <c r="B238" s="11"/>
      <c r="C238" s="67">
        <v>233</v>
      </c>
      <c r="D238" s="67">
        <f>(Observaciones!D238+Observaciones!E238)/2</f>
        <v>11.700000000000001</v>
      </c>
      <c r="E238" s="130">
        <f t="shared" si="15"/>
        <v>1.3757236996547897</v>
      </c>
      <c r="F238" s="130">
        <f t="shared" si="16"/>
        <v>9.0929432125051668E-2</v>
      </c>
      <c r="G238" s="130">
        <f t="shared" si="17"/>
        <v>2.4733763</v>
      </c>
      <c r="H238" s="130">
        <f>0.001013*Constantes!$D$6/(0.622*G238)</f>
        <v>4.5052199422753639E-2</v>
      </c>
      <c r="I238" s="130">
        <f t="shared" si="18"/>
        <v>0.3406470099449177</v>
      </c>
      <c r="J238" s="130">
        <f t="shared" si="19"/>
        <v>0.21106951792548378</v>
      </c>
      <c r="K238" s="130">
        <f>(Constantes!$D$12/0.8)*(Constantes!$D$7*J238^2+Constantes!$D$8*J238+Constantes!$D$9)</f>
        <v>9.8519542121467971</v>
      </c>
      <c r="L238" s="130">
        <f>(Constantes!$D$12/0.8)*(0.00376*D238^2-0.0516*D238-6.967)</f>
        <v>-2.6460050999999996</v>
      </c>
      <c r="M238" s="12"/>
    </row>
    <row r="239" spans="2:13" x14ac:dyDescent="0.3">
      <c r="B239" s="11"/>
      <c r="C239" s="67">
        <v>234</v>
      </c>
      <c r="D239" s="67">
        <f>(Observaciones!D239+Observaciones!E239)/2</f>
        <v>14.15</v>
      </c>
      <c r="E239" s="130">
        <f t="shared" si="15"/>
        <v>1.6150528288927855</v>
      </c>
      <c r="F239" s="130">
        <f t="shared" si="16"/>
        <v>0.10467799774317721</v>
      </c>
      <c r="G239" s="130">
        <f t="shared" si="17"/>
        <v>2.4675918499999998</v>
      </c>
      <c r="H239" s="130">
        <f>0.001013*Constantes!$D$6/(0.622*G239)</f>
        <v>4.5157809349675282E-2</v>
      </c>
      <c r="I239" s="130">
        <f t="shared" si="18"/>
        <v>0.35672784756039339</v>
      </c>
      <c r="J239" s="130">
        <f t="shared" si="19"/>
        <v>0.20500790169932229</v>
      </c>
      <c r="K239" s="130">
        <f>(Constantes!$D$12/0.8)*(Constantes!$D$7*J239^2+Constantes!$D$8*J239+Constantes!$D$9)</f>
        <v>9.8892182244246829</v>
      </c>
      <c r="L239" s="130">
        <f>(Constantes!$D$12/0.8)*(0.00376*D239^2-0.0516*D239-6.967)</f>
        <v>-2.6041137749999996</v>
      </c>
      <c r="M239" s="12"/>
    </row>
    <row r="240" spans="2:13" x14ac:dyDescent="0.3">
      <c r="B240" s="11"/>
      <c r="C240" s="67">
        <v>235</v>
      </c>
      <c r="D240" s="67">
        <f>(Observaciones!D240+Observaciones!E240)/2</f>
        <v>12.1</v>
      </c>
      <c r="E240" s="130">
        <f t="shared" si="15"/>
        <v>1.4125278691197247</v>
      </c>
      <c r="F240" s="130">
        <f t="shared" si="16"/>
        <v>9.306279268564735E-2</v>
      </c>
      <c r="G240" s="130">
        <f t="shared" si="17"/>
        <v>2.4724318999999997</v>
      </c>
      <c r="H240" s="130">
        <f>0.001013*Constantes!$D$6/(0.622*G240)</f>
        <v>4.5069408105886576E-2</v>
      </c>
      <c r="I240" s="130">
        <f t="shared" si="18"/>
        <v>0.34334233509165285</v>
      </c>
      <c r="J240" s="130">
        <f t="shared" si="19"/>
        <v>0.19888553720745422</v>
      </c>
      <c r="K240" s="130">
        <f>(Constantes!$D$12/0.8)*(Constantes!$D$7*J240^2+Constantes!$D$8*J240+Constantes!$D$9)</f>
        <v>9.9264778431371532</v>
      </c>
      <c r="L240" s="130">
        <f>(Constantes!$D$12/0.8)*(0.00376*D240^2-0.0516*D240-6.967)</f>
        <v>-2.6403218999999996</v>
      </c>
      <c r="M240" s="12"/>
    </row>
    <row r="241" spans="2:13" x14ac:dyDescent="0.3">
      <c r="B241" s="11"/>
      <c r="C241" s="67">
        <v>236</v>
      </c>
      <c r="D241" s="67">
        <f>(Observaciones!D241+Observaciones!E241)/2</f>
        <v>12.4</v>
      </c>
      <c r="E241" s="130">
        <f t="shared" si="15"/>
        <v>1.440695742444418</v>
      </c>
      <c r="F241" s="130">
        <f t="shared" si="16"/>
        <v>9.4690659669251859E-2</v>
      </c>
      <c r="G241" s="130">
        <f t="shared" si="17"/>
        <v>2.4717235999999998</v>
      </c>
      <c r="H241" s="130">
        <f>0.001013*Constantes!$D$6/(0.622*G241)</f>
        <v>4.508232324808184E-2</v>
      </c>
      <c r="I241" s="130">
        <f t="shared" si="18"/>
        <v>0.34534609482941636</v>
      </c>
      <c r="J241" s="130">
        <f t="shared" si="19"/>
        <v>0.19270423863861028</v>
      </c>
      <c r="K241" s="130">
        <f>(Constantes!$D$12/0.8)*(Constantes!$D$7*J241^2+Constantes!$D$8*J241+Constantes!$D$9)</f>
        <v>9.9637108939007373</v>
      </c>
      <c r="L241" s="130">
        <f>(Constantes!$D$12/0.8)*(0.00376*D241^2-0.0516*D241-6.967)</f>
        <v>-2.6357633999999992</v>
      </c>
      <c r="M241" s="12"/>
    </row>
    <row r="242" spans="2:13" x14ac:dyDescent="0.3">
      <c r="B242" s="11"/>
      <c r="C242" s="67">
        <v>237</v>
      </c>
      <c r="D242" s="67">
        <f>(Observaciones!D242+Observaciones!E242)/2</f>
        <v>9.5</v>
      </c>
      <c r="E242" s="130">
        <f t="shared" si="15"/>
        <v>1.187968532240967</v>
      </c>
      <c r="F242" s="130">
        <f t="shared" si="16"/>
        <v>7.9925724231647788E-2</v>
      </c>
      <c r="G242" s="130">
        <f t="shared" si="17"/>
        <v>2.4785705</v>
      </c>
      <c r="H242" s="130">
        <f>0.001013*Constantes!$D$6/(0.622*G242)</f>
        <v>4.4957786076737595E-2</v>
      </c>
      <c r="I242" s="130">
        <f t="shared" si="18"/>
        <v>0.32534995521168669</v>
      </c>
      <c r="J242" s="130">
        <f t="shared" si="19"/>
        <v>0.18646583764495964</v>
      </c>
      <c r="K242" s="130">
        <f>(Constantes!$D$12/0.8)*(Constantes!$D$7*J242^2+Constantes!$D$8*J242+Constantes!$D$9)</f>
        <v>10.00089544545494</v>
      </c>
      <c r="L242" s="130">
        <f>(Constantes!$D$12/0.8)*(0.00376*D242^2-0.0516*D242-6.967)</f>
        <v>-2.6691974999999992</v>
      </c>
      <c r="M242" s="12"/>
    </row>
    <row r="243" spans="2:13" x14ac:dyDescent="0.3">
      <c r="B243" s="11"/>
      <c r="C243" s="67">
        <v>238</v>
      </c>
      <c r="D243" s="67">
        <f>(Observaciones!D243+Observaciones!E243)/2</f>
        <v>11.5</v>
      </c>
      <c r="E243" s="130">
        <f t="shared" si="15"/>
        <v>1.3576395793502862</v>
      </c>
      <c r="F243" s="130">
        <f t="shared" si="16"/>
        <v>8.9878474493928939E-2</v>
      </c>
      <c r="G243" s="130">
        <f t="shared" si="17"/>
        <v>2.4738484999999999</v>
      </c>
      <c r="H243" s="130">
        <f>0.001013*Constantes!$D$6/(0.622*G243)</f>
        <v>4.5043600008291752E-2</v>
      </c>
      <c r="I243" s="130">
        <f t="shared" si="18"/>
        <v>0.33928927202235942</v>
      </c>
      <c r="J243" s="130">
        <f t="shared" si="19"/>
        <v>0.18017218279935246</v>
      </c>
      <c r="K243" s="130">
        <f>(Constantes!$D$12/0.8)*(Constantes!$D$7*J243^2+Constantes!$D$8*J243+Constantes!$D$9)</f>
        <v>10.038009829077607</v>
      </c>
      <c r="L243" s="130">
        <f>(Constantes!$D$12/0.8)*(0.00376*D243^2-0.0516*D243-6.967)</f>
        <v>-2.6486774999999994</v>
      </c>
      <c r="M243" s="12"/>
    </row>
    <row r="244" spans="2:13" x14ac:dyDescent="0.3">
      <c r="B244" s="11"/>
      <c r="C244" s="67">
        <v>239</v>
      </c>
      <c r="D244" s="67">
        <f>(Observaciones!D244+Observaciones!E244)/2</f>
        <v>12.25</v>
      </c>
      <c r="E244" s="130">
        <f t="shared" si="15"/>
        <v>1.4265507491669478</v>
      </c>
      <c r="F244" s="130">
        <f t="shared" si="16"/>
        <v>9.387372076527814E-2</v>
      </c>
      <c r="G244" s="130">
        <f t="shared" si="17"/>
        <v>2.47207775</v>
      </c>
      <c r="H244" s="130">
        <f>0.001013*Constantes!$D$6/(0.622*G244)</f>
        <v>4.5075864751872197E-2</v>
      </c>
      <c r="I244" s="130">
        <f t="shared" si="18"/>
        <v>0.34434612138705856</v>
      </c>
      <c r="J244" s="130">
        <f t="shared" si="19"/>
        <v>0.17382513904754765</v>
      </c>
      <c r="K244" s="130">
        <f>(Constantes!$D$12/0.8)*(Constantes!$D$7*J244^2+Constantes!$D$8*J244+Constantes!$D$9)</f>
        <v>10.075032657628356</v>
      </c>
      <c r="L244" s="130">
        <f>(Constantes!$D$12/0.8)*(0.00376*D244^2-0.0516*D244-6.967)</f>
        <v>-2.6380743749999995</v>
      </c>
      <c r="M244" s="12"/>
    </row>
    <row r="245" spans="2:13" x14ac:dyDescent="0.3">
      <c r="B245" s="11"/>
      <c r="C245" s="67">
        <v>240</v>
      </c>
      <c r="D245" s="67">
        <f>(Observaciones!D245+Observaciones!E245)/2</f>
        <v>10</v>
      </c>
      <c r="E245" s="130">
        <f t="shared" si="15"/>
        <v>1.2285355953233976</v>
      </c>
      <c r="F245" s="130">
        <f t="shared" si="16"/>
        <v>8.2321156964857062E-2</v>
      </c>
      <c r="G245" s="130">
        <f t="shared" si="17"/>
        <v>2.4773899999999998</v>
      </c>
      <c r="H245" s="130">
        <f>0.001013*Constantes!$D$6/(0.622*G245)</f>
        <v>4.4979208891257547E-2</v>
      </c>
      <c r="I245" s="130">
        <f t="shared" si="18"/>
        <v>0.32889553570326324</v>
      </c>
      <c r="J245" s="130">
        <f t="shared" si="19"/>
        <v>0.16742658715558911</v>
      </c>
      <c r="K245" s="130">
        <f>(Constantes!$D$12/0.8)*(Constantes!$D$7*J245^2+Constantes!$D$8*J245+Constantes!$D$9)</f>
        <v>10.111942844199485</v>
      </c>
      <c r="L245" s="130">
        <f>(Constantes!$D$12/0.8)*(0.00376*D245^2-0.0516*D245-6.967)</f>
        <v>-2.6651249999999993</v>
      </c>
      <c r="M245" s="12"/>
    </row>
    <row r="246" spans="2:13" x14ac:dyDescent="0.3">
      <c r="B246" s="11"/>
      <c r="C246" s="67">
        <v>241</v>
      </c>
      <c r="D246" s="67">
        <f>(Observaciones!D246+Observaciones!E246)/2</f>
        <v>9.5</v>
      </c>
      <c r="E246" s="130">
        <f t="shared" si="15"/>
        <v>1.187968532240967</v>
      </c>
      <c r="F246" s="130">
        <f t="shared" si="16"/>
        <v>7.9925724231647788E-2</v>
      </c>
      <c r="G246" s="130">
        <f t="shared" si="17"/>
        <v>2.4785705</v>
      </c>
      <c r="H246" s="130">
        <f>0.001013*Constantes!$D$6/(0.622*G246)</f>
        <v>4.4957786076737595E-2</v>
      </c>
      <c r="I246" s="130">
        <f t="shared" si="18"/>
        <v>0.32534995521168669</v>
      </c>
      <c r="J246" s="130">
        <f t="shared" si="19"/>
        <v>0.16097842315249489</v>
      </c>
      <c r="K246" s="130">
        <f>(Constantes!$D$12/0.8)*(Constantes!$D$7*J246^2+Constantes!$D$8*J246+Constantes!$D$9)</f>
        <v>10.148719620354241</v>
      </c>
      <c r="L246" s="130">
        <f>(Constantes!$D$12/0.8)*(0.00376*D246^2-0.0516*D246-6.967)</f>
        <v>-2.6691974999999992</v>
      </c>
      <c r="M246" s="12"/>
    </row>
    <row r="247" spans="2:13" x14ac:dyDescent="0.3">
      <c r="B247" s="11"/>
      <c r="C247" s="67">
        <v>242</v>
      </c>
      <c r="D247" s="67">
        <f>(Observaciones!D247+Observaciones!E247)/2</f>
        <v>11.5</v>
      </c>
      <c r="E247" s="130">
        <f t="shared" si="15"/>
        <v>1.3576395793502862</v>
      </c>
      <c r="F247" s="130">
        <f t="shared" si="16"/>
        <v>8.9878474493928939E-2</v>
      </c>
      <c r="G247" s="130">
        <f t="shared" si="17"/>
        <v>2.4738484999999999</v>
      </c>
      <c r="H247" s="130">
        <f>0.001013*Constantes!$D$6/(0.622*G247)</f>
        <v>4.5043600008291752E-2</v>
      </c>
      <c r="I247" s="130">
        <f t="shared" si="18"/>
        <v>0.33928927202235942</v>
      </c>
      <c r="J247" s="130">
        <f t="shared" si="19"/>
        <v>0.15448255776842162</v>
      </c>
      <c r="K247" s="130">
        <f>(Constantes!$D$12/0.8)*(Constantes!$D$7*J247^2+Constantes!$D$8*J247+Constantes!$D$9)</f>
        <v>10.18534255393282</v>
      </c>
      <c r="L247" s="130">
        <f>(Constantes!$D$12/0.8)*(0.00376*D247^2-0.0516*D247-6.967)</f>
        <v>-2.6486774999999994</v>
      </c>
      <c r="M247" s="12"/>
    </row>
    <row r="248" spans="2:13" x14ac:dyDescent="0.3">
      <c r="B248" s="11"/>
      <c r="C248" s="67">
        <v>243</v>
      </c>
      <c r="D248" s="67">
        <f>(Observaciones!D248+Observaciones!E248)/2</f>
        <v>11</v>
      </c>
      <c r="E248" s="130">
        <f t="shared" si="15"/>
        <v>1.3133399855895733</v>
      </c>
      <c r="F248" s="130">
        <f t="shared" si="16"/>
        <v>8.7296268852053341E-2</v>
      </c>
      <c r="G248" s="130">
        <f t="shared" si="17"/>
        <v>2.4750289999999997</v>
      </c>
      <c r="H248" s="130">
        <f>0.001013*Constantes!$D$6/(0.622*G248)</f>
        <v>4.5022115827779208E-2</v>
      </c>
      <c r="I248" s="130">
        <f t="shared" si="18"/>
        <v>0.33586576991782852</v>
      </c>
      <c r="J248" s="130">
        <f t="shared" si="19"/>
        <v>0.14794091586847496</v>
      </c>
      <c r="K248" s="130">
        <f>(Constantes!$D$12/0.8)*(Constantes!$D$7*J248^2+Constantes!$D$8*J248+Constantes!$D$9)</f>
        <v>10.221791566407024</v>
      </c>
      <c r="L248" s="130">
        <f>(Constantes!$D$12/0.8)*(0.00376*D248^2-0.0516*D248-6.967)</f>
        <v>-2.6548649999999996</v>
      </c>
      <c r="M248" s="12"/>
    </row>
    <row r="249" spans="2:13" x14ac:dyDescent="0.3">
      <c r="B249" s="11"/>
      <c r="C249" s="67">
        <v>244</v>
      </c>
      <c r="D249" s="67">
        <f>(Observaciones!D249+Observaciones!E249)/2</f>
        <v>11.9</v>
      </c>
      <c r="E249" s="130">
        <f t="shared" si="15"/>
        <v>1.3940190963940859</v>
      </c>
      <c r="F249" s="130">
        <f t="shared" si="16"/>
        <v>9.1990843524687727E-2</v>
      </c>
      <c r="G249" s="130">
        <f t="shared" si="17"/>
        <v>2.4729041</v>
      </c>
      <c r="H249" s="130">
        <f>0.001013*Constantes!$D$6/(0.622*G249)</f>
        <v>4.506080212132469E-2</v>
      </c>
      <c r="I249" s="130">
        <f t="shared" si="18"/>
        <v>0.34199803993111727</v>
      </c>
      <c r="J249" s="130">
        <f t="shared" si="19"/>
        <v>0.14135543588232999</v>
      </c>
      <c r="K249" s="130">
        <f>(Constantes!$D$12/0.8)*(Constantes!$D$7*J249^2+Constantes!$D$8*J249+Constantes!$D$9)</f>
        <v>10.258046949765035</v>
      </c>
      <c r="L249" s="130">
        <f>(Constantes!$D$12/0.8)*(0.00376*D249^2-0.0516*D249-6.967)</f>
        <v>-2.6432198999999996</v>
      </c>
      <c r="M249" s="12"/>
    </row>
    <row r="250" spans="2:13" x14ac:dyDescent="0.3">
      <c r="B250" s="11"/>
      <c r="C250" s="67">
        <v>245</v>
      </c>
      <c r="D250" s="67">
        <f>(Observaciones!D250+Observaciones!E250)/2</f>
        <v>11.6</v>
      </c>
      <c r="E250" s="130">
        <f t="shared" si="15"/>
        <v>1.3666553605146039</v>
      </c>
      <c r="F250" s="130">
        <f t="shared" si="16"/>
        <v>9.0402651818888541E-2</v>
      </c>
      <c r="G250" s="130">
        <f t="shared" si="17"/>
        <v>2.4736123999999999</v>
      </c>
      <c r="H250" s="130">
        <f>0.001013*Constantes!$D$6/(0.622*G250)</f>
        <v>4.5047899305126593E-2</v>
      </c>
      <c r="I250" s="130">
        <f t="shared" si="18"/>
        <v>0.33996897773719964</v>
      </c>
      <c r="J250" s="130">
        <f t="shared" si="19"/>
        <v>0.13472806922983294</v>
      </c>
      <c r="K250" s="130">
        <f>(Constantes!$D$12/0.8)*(Constantes!$D$7*J250^2+Constantes!$D$8*J250+Constantes!$D$9)</f>
        <v>10.294089382908336</v>
      </c>
      <c r="L250" s="130">
        <f>(Constantes!$D$12/0.8)*(0.00376*D250^2-0.0516*D250-6.967)</f>
        <v>-2.6473553999999995</v>
      </c>
      <c r="M250" s="12"/>
    </row>
    <row r="251" spans="2:13" x14ac:dyDescent="0.3">
      <c r="B251" s="11"/>
      <c r="C251" s="67">
        <v>246</v>
      </c>
      <c r="D251" s="67">
        <f>(Observaciones!D251+Observaciones!E251)/2</f>
        <v>11.799999999999999</v>
      </c>
      <c r="E251" s="130">
        <f t="shared" si="15"/>
        <v>1.384844857641909</v>
      </c>
      <c r="F251" s="130">
        <f t="shared" si="16"/>
        <v>9.1458825865714591E-2</v>
      </c>
      <c r="G251" s="130">
        <f t="shared" si="17"/>
        <v>2.4731402</v>
      </c>
      <c r="H251" s="130">
        <f>0.001013*Constantes!$D$6/(0.622*G251)</f>
        <v>4.5056500361407952E-2</v>
      </c>
      <c r="I251" s="130">
        <f t="shared" si="18"/>
        <v>0.3413233651453087</v>
      </c>
      <c r="J251" s="130">
        <f t="shared" si="19"/>
        <v>0.12806077974275321</v>
      </c>
      <c r="K251" s="130">
        <f>(Constantes!$D$12/0.8)*(Constantes!$D$7*J251^2+Constantes!$D$8*J251+Constantes!$D$9)</f>
        <v>10.329899947543426</v>
      </c>
      <c r="L251" s="130">
        <f>(Constantes!$D$12/0.8)*(0.00376*D251^2-0.0516*D251-6.967)</f>
        <v>-2.6446265999999996</v>
      </c>
      <c r="M251" s="12"/>
    </row>
    <row r="252" spans="2:13" x14ac:dyDescent="0.3">
      <c r="B252" s="11"/>
      <c r="C252" s="67">
        <v>247</v>
      </c>
      <c r="D252" s="67">
        <f>(Observaciones!D252+Observaciones!E252)/2</f>
        <v>10.4</v>
      </c>
      <c r="E252" s="130">
        <f t="shared" si="15"/>
        <v>1.2618612427946017</v>
      </c>
      <c r="F252" s="130">
        <f t="shared" si="16"/>
        <v>8.4281361443687683E-2</v>
      </c>
      <c r="G252" s="130">
        <f t="shared" si="17"/>
        <v>2.4764455999999999</v>
      </c>
      <c r="H252" s="130">
        <f>0.001013*Constantes!$D$6/(0.622*G252)</f>
        <v>4.4996361848252404E-2</v>
      </c>
      <c r="I252" s="130">
        <f t="shared" si="18"/>
        <v>0.33170315327202898</v>
      </c>
      <c r="J252" s="130">
        <f t="shared" si="19"/>
        <v>0.1213555430828577</v>
      </c>
      <c r="K252" s="130">
        <f>(Constantes!$D$12/0.8)*(Constantes!$D$7*J252^2+Constantes!$D$8*J252+Constantes!$D$9)</f>
        <v>10.365460143551548</v>
      </c>
      <c r="L252" s="130">
        <f>(Constantes!$D$12/0.8)*(0.00376*D252^2-0.0516*D252-6.967)</f>
        <v>-2.6613593999999994</v>
      </c>
      <c r="M252" s="12"/>
    </row>
    <row r="253" spans="2:13" x14ac:dyDescent="0.3">
      <c r="B253" s="11"/>
      <c r="C253" s="67">
        <v>248</v>
      </c>
      <c r="D253" s="67">
        <f>(Observaciones!D253+Observaciones!E253)/2</f>
        <v>11.25</v>
      </c>
      <c r="E253" s="130">
        <f t="shared" si="15"/>
        <v>1.3353283650298429</v>
      </c>
      <c r="F253" s="130">
        <f t="shared" si="16"/>
        <v>8.8579350899344877E-2</v>
      </c>
      <c r="G253" s="130">
        <f t="shared" si="17"/>
        <v>2.47443875</v>
      </c>
      <c r="H253" s="130">
        <f>0.001013*Constantes!$D$6/(0.622*G253)</f>
        <v>4.5032855355628641E-2</v>
      </c>
      <c r="I253" s="130">
        <f t="shared" si="18"/>
        <v>0.33758270995629469</v>
      </c>
      <c r="J253" s="130">
        <f t="shared" si="19"/>
        <v>0.11461434615647929</v>
      </c>
      <c r="K253" s="130">
        <f>(Constantes!$D$12/0.8)*(Constantes!$D$7*J253^2+Constantes!$D$8*J253+Constantes!$D$9)</f>
        <v>10.400751903820323</v>
      </c>
      <c r="L253" s="130">
        <f>(Constantes!$D$12/0.8)*(0.00376*D253^2-0.0516*D253-6.967)</f>
        <v>-2.6518593749999995</v>
      </c>
      <c r="M253" s="12"/>
    </row>
    <row r="254" spans="2:13" x14ac:dyDescent="0.3">
      <c r="B254" s="11"/>
      <c r="C254" s="67">
        <v>249</v>
      </c>
      <c r="D254" s="67">
        <f>(Observaciones!D254+Observaciones!E254)/2</f>
        <v>9.6999999999999993</v>
      </c>
      <c r="E254" s="130">
        <f t="shared" si="15"/>
        <v>1.2040517259211223</v>
      </c>
      <c r="F254" s="130">
        <f t="shared" si="16"/>
        <v>8.0876657096899784E-2</v>
      </c>
      <c r="G254" s="130">
        <f t="shared" si="17"/>
        <v>2.4780983000000001</v>
      </c>
      <c r="H254" s="130">
        <f>0.001013*Constantes!$D$6/(0.622*G254)</f>
        <v>4.4966352753283652E-2</v>
      </c>
      <c r="I254" s="130">
        <f t="shared" si="18"/>
        <v>0.32677295878905227</v>
      </c>
      <c r="J254" s="130">
        <f t="shared" si="19"/>
        <v>0.10783918652575487</v>
      </c>
      <c r="K254" s="130">
        <f>(Constantes!$D$12/0.8)*(Constantes!$D$7*J254^2+Constantes!$D$8*J254+Constantes!$D$9)</f>
        <v>10.435757608521801</v>
      </c>
      <c r="L254" s="130">
        <f>(Constantes!$D$12/0.8)*(0.00376*D254^2-0.0516*D254-6.967)</f>
        <v>-2.6676530999999994</v>
      </c>
      <c r="M254" s="12"/>
    </row>
    <row r="255" spans="2:13" x14ac:dyDescent="0.3">
      <c r="B255" s="11"/>
      <c r="C255" s="67">
        <v>250</v>
      </c>
      <c r="D255" s="67">
        <f>(Observaciones!D255+Observaciones!E255)/2</f>
        <v>12.7</v>
      </c>
      <c r="E255" s="130">
        <f t="shared" si="15"/>
        <v>1.4693556920806219</v>
      </c>
      <c r="F255" s="130">
        <f t="shared" si="16"/>
        <v>9.6342714018342213E-2</v>
      </c>
      <c r="G255" s="130">
        <f t="shared" si="17"/>
        <v>2.4710152999999999</v>
      </c>
      <c r="H255" s="130">
        <f>0.001013*Constantes!$D$6/(0.622*G255)</f>
        <v>4.5095245794355275E-2</v>
      </c>
      <c r="I255" s="130">
        <f t="shared" si="18"/>
        <v>0.34733456468782936</v>
      </c>
      <c r="J255" s="130">
        <f t="shared" si="19"/>
        <v>0.10103207181670262</v>
      </c>
      <c r="K255" s="130">
        <f>(Constantes!$D$12/0.8)*(Constantes!$D$7*J255^2+Constantes!$D$8*J255+Constantes!$D$9)</f>
        <v>10.470460098822127</v>
      </c>
      <c r="L255" s="130">
        <f>(Constantes!$D$12/0.8)*(0.00376*D255^2-0.0516*D255-6.967)</f>
        <v>-2.6309510999999994</v>
      </c>
      <c r="M255" s="12"/>
    </row>
    <row r="256" spans="2:13" x14ac:dyDescent="0.3">
      <c r="B256" s="11"/>
      <c r="C256" s="67">
        <v>251</v>
      </c>
      <c r="D256" s="67">
        <f>(Observaciones!D256+Observaciones!E256)/2</f>
        <v>12.85</v>
      </c>
      <c r="E256" s="130">
        <f t="shared" si="15"/>
        <v>1.4838724736816862</v>
      </c>
      <c r="F256" s="130">
        <f t="shared" si="16"/>
        <v>9.717790188805045E-2</v>
      </c>
      <c r="G256" s="130">
        <f t="shared" si="17"/>
        <v>2.4706611499999998</v>
      </c>
      <c r="H256" s="130">
        <f>0.001013*Constantes!$D$6/(0.622*G256)</f>
        <v>4.5101709846011272E-2</v>
      </c>
      <c r="I256" s="130">
        <f t="shared" si="18"/>
        <v>0.34832304299622313</v>
      </c>
      <c r="J256" s="130">
        <f t="shared" si="19"/>
        <v>9.4195019124320392E-2</v>
      </c>
      <c r="K256" s="130">
        <f>(Constantes!$D$12/0.8)*(Constantes!$D$7*J256^2+Constantes!$D$8*J256+Constantes!$D$9)</f>
        <v>10.504842690008706</v>
      </c>
      <c r="L256" s="130">
        <f>(Constantes!$D$12/0.8)*(0.00376*D256^2-0.0516*D256-6.967)</f>
        <v>-2.6284497749999995</v>
      </c>
      <c r="M256" s="12"/>
    </row>
    <row r="257" spans="2:13" x14ac:dyDescent="0.3">
      <c r="B257" s="11"/>
      <c r="C257" s="67">
        <v>252</v>
      </c>
      <c r="D257" s="67">
        <f>(Observaciones!D257+Observaciones!E257)/2</f>
        <v>13.15</v>
      </c>
      <c r="E257" s="130">
        <f t="shared" si="15"/>
        <v>1.5132842544432668</v>
      </c>
      <c r="F257" s="130">
        <f t="shared" si="16"/>
        <v>9.8866781254448824E-2</v>
      </c>
      <c r="G257" s="130">
        <f t="shared" si="17"/>
        <v>2.4699528499999999</v>
      </c>
      <c r="H257" s="130">
        <f>0.001013*Constantes!$D$6/(0.622*G257)</f>
        <v>4.5114643510345769E-2</v>
      </c>
      <c r="I257" s="130">
        <f t="shared" si="18"/>
        <v>0.35028844443641177</v>
      </c>
      <c r="J257" s="130">
        <f t="shared" si="19"/>
        <v>8.7330054414876609E-2</v>
      </c>
      <c r="K257" s="130">
        <f>(Constantes!$D$12/0.8)*(Constantes!$D$7*J257^2+Constantes!$D$8*J257+Constantes!$D$9)</f>
        <v>10.538889184021418</v>
      </c>
      <c r="L257" s="130">
        <f>(Constantes!$D$12/0.8)*(0.00376*D257^2-0.0516*D257-6.967)</f>
        <v>-2.6232567749999993</v>
      </c>
      <c r="M257" s="12"/>
    </row>
    <row r="258" spans="2:13" x14ac:dyDescent="0.3">
      <c r="B258" s="11"/>
      <c r="C258" s="67">
        <v>253</v>
      </c>
      <c r="D258" s="67">
        <f>(Observaciones!D258+Observaciones!E258)/2</f>
        <v>12.9</v>
      </c>
      <c r="E258" s="130">
        <f t="shared" si="15"/>
        <v>1.4887393027557323</v>
      </c>
      <c r="F258" s="130">
        <f t="shared" si="16"/>
        <v>9.7457663967834368E-2</v>
      </c>
      <c r="G258" s="130">
        <f t="shared" si="17"/>
        <v>2.4705431</v>
      </c>
      <c r="H258" s="130">
        <f>0.001013*Constantes!$D$6/(0.622*G258)</f>
        <v>4.5103864941725781E-2</v>
      </c>
      <c r="I258" s="130">
        <f t="shared" si="18"/>
        <v>0.34865168081674919</v>
      </c>
      <c r="J258" s="130">
        <f t="shared" si="19"/>
        <v>8.0439211925572768E-2</v>
      </c>
      <c r="K258" s="130">
        <f>(Constantes!$D$12/0.8)*(Constantes!$D$7*J258^2+Constantes!$D$8*J258+Constantes!$D$9)</f>
        <v>10.572583881375216</v>
      </c>
      <c r="L258" s="130">
        <f>(Constantes!$D$12/0.8)*(0.00376*D258^2-0.0516*D258-6.967)</f>
        <v>-2.6276018999999993</v>
      </c>
      <c r="M258" s="12"/>
    </row>
    <row r="259" spans="2:13" x14ac:dyDescent="0.3">
      <c r="B259" s="11"/>
      <c r="C259" s="67">
        <v>254</v>
      </c>
      <c r="D259" s="67">
        <f>(Observaciones!D259+Observaciones!E259)/2</f>
        <v>12.35</v>
      </c>
      <c r="E259" s="130">
        <f t="shared" si="15"/>
        <v>1.4359671208266067</v>
      </c>
      <c r="F259" s="130">
        <f t="shared" si="16"/>
        <v>9.4417676614232629E-2</v>
      </c>
      <c r="G259" s="130">
        <f t="shared" si="17"/>
        <v>2.47184165</v>
      </c>
      <c r="H259" s="130">
        <f>0.001013*Constantes!$D$6/(0.622*G259)</f>
        <v>4.5080170210382423E-2</v>
      </c>
      <c r="I259" s="130">
        <f t="shared" si="18"/>
        <v>0.34501319460891361</v>
      </c>
      <c r="J259" s="130">
        <f t="shared" si="19"/>
        <v>7.3524533561755021E-2</v>
      </c>
      <c r="K259" s="130">
        <f>(Constantes!$D$12/0.8)*(Constantes!$D$7*J259^2+Constantes!$D$8*J259+Constantes!$D$9)</f>
        <v>10.605911592462093</v>
      </c>
      <c r="L259" s="130">
        <f>(Constantes!$D$12/0.8)*(0.00376*D259^2-0.0516*D259-6.967)</f>
        <v>-2.6365407749999994</v>
      </c>
      <c r="M259" s="12"/>
    </row>
    <row r="260" spans="2:13" x14ac:dyDescent="0.3">
      <c r="B260" s="11"/>
      <c r="C260" s="67">
        <v>255</v>
      </c>
      <c r="D260" s="67">
        <f>(Observaciones!D260+Observaciones!E260)/2</f>
        <v>13.15</v>
      </c>
      <c r="E260" s="130">
        <f t="shared" si="15"/>
        <v>1.5132842544432668</v>
      </c>
      <c r="F260" s="130">
        <f t="shared" si="16"/>
        <v>9.8866781254448824E-2</v>
      </c>
      <c r="G260" s="130">
        <f t="shared" si="17"/>
        <v>2.4699528499999999</v>
      </c>
      <c r="H260" s="130">
        <f>0.001013*Constantes!$D$6/(0.622*G260)</f>
        <v>4.5114643510345769E-2</v>
      </c>
      <c r="I260" s="130">
        <f t="shared" si="18"/>
        <v>0.35028844443641177</v>
      </c>
      <c r="J260" s="130">
        <f t="shared" si="19"/>
        <v>6.6588068291853514E-2</v>
      </c>
      <c r="K260" s="130">
        <f>(Constantes!$D$12/0.8)*(Constantes!$D$7*J260^2+Constantes!$D$8*J260+Constantes!$D$9)</f>
        <v>10.638857648221229</v>
      </c>
      <c r="L260" s="130">
        <f>(Constantes!$D$12/0.8)*(0.00376*D260^2-0.0516*D260-6.967)</f>
        <v>-2.6232567749999993</v>
      </c>
      <c r="M260" s="12"/>
    </row>
    <row r="261" spans="2:13" x14ac:dyDescent="0.3">
      <c r="B261" s="11"/>
      <c r="C261" s="67">
        <v>256</v>
      </c>
      <c r="D261" s="67">
        <f>(Observaciones!D261+Observaciones!E261)/2</f>
        <v>12.25</v>
      </c>
      <c r="E261" s="130">
        <f t="shared" si="15"/>
        <v>1.4265507491669478</v>
      </c>
      <c r="F261" s="130">
        <f t="shared" si="16"/>
        <v>9.387372076527814E-2</v>
      </c>
      <c r="G261" s="130">
        <f t="shared" si="17"/>
        <v>2.47207775</v>
      </c>
      <c r="H261" s="130">
        <f>0.001013*Constantes!$D$6/(0.622*G261)</f>
        <v>4.5075864751872197E-2</v>
      </c>
      <c r="I261" s="130">
        <f t="shared" si="18"/>
        <v>0.34434612138705856</v>
      </c>
      <c r="J261" s="130">
        <f t="shared" si="19"/>
        <v>5.963187154022892E-2</v>
      </c>
      <c r="K261" s="130">
        <f>(Constantes!$D$12/0.8)*(Constantes!$D$7*J261^2+Constantes!$D$8*J261+Constantes!$D$9)</f>
        <v>10.671407910166806</v>
      </c>
      <c r="L261" s="130">
        <f>(Constantes!$D$12/0.8)*(0.00376*D261^2-0.0516*D261-6.967)</f>
        <v>-2.6380743749999995</v>
      </c>
      <c r="M261" s="12"/>
    </row>
    <row r="262" spans="2:13" x14ac:dyDescent="0.3">
      <c r="B262" s="11"/>
      <c r="C262" s="67">
        <v>257</v>
      </c>
      <c r="D262" s="67">
        <f>(Observaciones!D262+Observaciones!E262)/2</f>
        <v>11.9</v>
      </c>
      <c r="E262" s="130">
        <f t="shared" si="15"/>
        <v>1.3940190963940859</v>
      </c>
      <c r="F262" s="130">
        <f t="shared" si="16"/>
        <v>9.1990843524687727E-2</v>
      </c>
      <c r="G262" s="130">
        <f t="shared" si="17"/>
        <v>2.4729041</v>
      </c>
      <c r="H262" s="130">
        <f>0.001013*Constantes!$D$6/(0.622*G262)</f>
        <v>4.506080212132469E-2</v>
      </c>
      <c r="I262" s="130">
        <f t="shared" si="18"/>
        <v>0.34199803993111727</v>
      </c>
      <c r="J262" s="130">
        <f t="shared" si="19"/>
        <v>5.2658004578105759E-2</v>
      </c>
      <c r="K262" s="130">
        <f>(Constantes!$D$12/0.8)*(Constantes!$D$7*J262^2+Constantes!$D$8*J262+Constantes!$D$9)</f>
        <v>10.703548779763803</v>
      </c>
      <c r="L262" s="130">
        <f>(Constantes!$D$12/0.8)*(0.00376*D262^2-0.0516*D262-6.967)</f>
        <v>-2.6432198999999996</v>
      </c>
      <c r="M262" s="12"/>
    </row>
    <row r="263" spans="2:13" x14ac:dyDescent="0.3">
      <c r="B263" s="11"/>
      <c r="C263" s="67">
        <v>258</v>
      </c>
      <c r="D263" s="67">
        <f>(Observaciones!D263+Observaciones!E263)/2</f>
        <v>11.75</v>
      </c>
      <c r="E263" s="130">
        <f t="shared" ref="E263:E326" si="20">EXP((16.78*D263-116.9)/(D263+237.3))</f>
        <v>1.3802776599471762</v>
      </c>
      <c r="F263" s="130">
        <f t="shared" ref="F263:F326" si="21">4098*E263/((D263+237.3)^2)</f>
        <v>9.1193801661548224E-2</v>
      </c>
      <c r="G263" s="130">
        <f t="shared" ref="G263:G326" si="22">2.501-0.002361*D263</f>
        <v>2.4732582499999998</v>
      </c>
      <c r="H263" s="130">
        <f>0.001013*Constantes!$D$6/(0.622*G263)</f>
        <v>4.5054349789437696E-2</v>
      </c>
      <c r="I263" s="130">
        <f t="shared" ref="I263:I326" si="23">IF(D263&gt;0,1.26*F263/(G263*(F263+H263)),0)</f>
        <v>0.34098539738615508</v>
      </c>
      <c r="J263" s="130">
        <f t="shared" ref="J263:J326" si="24">0.409*SIN(2*PI()*(C263-82)/365)</f>
        <v>4.5668533912773299E-2</v>
      </c>
      <c r="K263" s="130">
        <f>(Constantes!$D$12/0.8)*(Constantes!$D$7*J263^2+Constantes!$D$8*J263+Constantes!$D$9)</f>
        <v>10.735267207142858</v>
      </c>
      <c r="L263" s="130">
        <f>(Constantes!$D$12/0.8)*(0.00376*D263^2-0.0516*D263-6.967)</f>
        <v>-2.6453193749999993</v>
      </c>
      <c r="M263" s="12"/>
    </row>
    <row r="264" spans="2:13" x14ac:dyDescent="0.3">
      <c r="B264" s="11"/>
      <c r="C264" s="67">
        <v>259</v>
      </c>
      <c r="D264" s="67">
        <f>(Observaciones!D264+Observaciones!E264)/2</f>
        <v>13.85</v>
      </c>
      <c r="E264" s="130">
        <f t="shared" si="20"/>
        <v>1.5839100041391287</v>
      </c>
      <c r="F264" s="130">
        <f t="shared" si="21"/>
        <v>0.10290490852509908</v>
      </c>
      <c r="G264" s="130">
        <f t="shared" si="22"/>
        <v>2.4683001499999997</v>
      </c>
      <c r="H264" s="130">
        <f>0.001013*Constantes!$D$6/(0.622*G264)</f>
        <v>4.5144850927109709E-2</v>
      </c>
      <c r="I264" s="130">
        <f t="shared" si="23"/>
        <v>0.35481417383138586</v>
      </c>
      <c r="J264" s="130">
        <f t="shared" si="24"/>
        <v>3.8665530675234434E-2</v>
      </c>
      <c r="K264" s="130">
        <f>(Constantes!$D$12/0.8)*(Constantes!$D$7*J264^2+Constantes!$D$8*J264+Constantes!$D$9)</f>
        <v>10.766550699146036</v>
      </c>
      <c r="L264" s="130">
        <f>(Constantes!$D$12/0.8)*(0.00376*D264^2-0.0516*D264-6.967)</f>
        <v>-2.6101527749999995</v>
      </c>
      <c r="M264" s="12"/>
    </row>
    <row r="265" spans="2:13" x14ac:dyDescent="0.3">
      <c r="B265" s="11"/>
      <c r="C265" s="67">
        <v>260</v>
      </c>
      <c r="D265" s="67">
        <f>(Observaciones!D265+Observaciones!E265)/2</f>
        <v>13.9</v>
      </c>
      <c r="E265" s="130">
        <f t="shared" si="20"/>
        <v>1.589063588132779</v>
      </c>
      <c r="F265" s="130">
        <f t="shared" si="21"/>
        <v>0.10319863673742037</v>
      </c>
      <c r="G265" s="130">
        <f t="shared" si="22"/>
        <v>2.4681820999999999</v>
      </c>
      <c r="H265" s="130">
        <f>0.001013*Constantes!$D$6/(0.622*G265)</f>
        <v>4.5147010147716632E-2</v>
      </c>
      <c r="I265" s="130">
        <f t="shared" si="23"/>
        <v>0.35513420222442993</v>
      </c>
      <c r="J265" s="130">
        <f t="shared" si="24"/>
        <v>3.165107000648637E-2</v>
      </c>
      <c r="K265" s="130">
        <f>(Constantes!$D$12/0.8)*(Constantes!$D$7*J265^2+Constantes!$D$8*J265+Constantes!$D$9)</f>
        <v>10.797387326696184</v>
      </c>
      <c r="L265" s="130">
        <f>(Constantes!$D$12/0.8)*(0.00376*D265^2-0.0516*D265-6.967)</f>
        <v>-2.6091638999999995</v>
      </c>
      <c r="M265" s="12"/>
    </row>
    <row r="266" spans="2:13" x14ac:dyDescent="0.3">
      <c r="B266" s="11"/>
      <c r="C266" s="67">
        <v>261</v>
      </c>
      <c r="D266" s="67">
        <f>(Observaciones!D266+Observaciones!E266)/2</f>
        <v>13.25</v>
      </c>
      <c r="E266" s="130">
        <f t="shared" si="20"/>
        <v>1.5232012546387372</v>
      </c>
      <c r="F266" s="130">
        <f t="shared" si="21"/>
        <v>9.943526343834895E-2</v>
      </c>
      <c r="G266" s="130">
        <f t="shared" si="22"/>
        <v>2.4697167499999999</v>
      </c>
      <c r="H266" s="130">
        <f>0.001013*Constantes!$D$6/(0.622*G266)</f>
        <v>4.5118956380367316E-2</v>
      </c>
      <c r="I266" s="130">
        <f t="shared" si="23"/>
        <v>0.35094014605756357</v>
      </c>
      <c r="J266" s="130">
        <f t="shared" si="24"/>
        <v>2.4627230442609345E-2</v>
      </c>
      <c r="K266" s="130">
        <f>(Constantes!$D$12/0.8)*(Constantes!$D$7*J266^2+Constantes!$D$8*J266+Constantes!$D$9)</f>
        <v>10.827765731483344</v>
      </c>
      <c r="L266" s="130">
        <f>(Constantes!$D$12/0.8)*(0.00376*D266^2-0.0516*D266-6.967)</f>
        <v>-2.6214693749999993</v>
      </c>
      <c r="M266" s="12"/>
    </row>
    <row r="267" spans="2:13" x14ac:dyDescent="0.3">
      <c r="B267" s="11"/>
      <c r="C267" s="67">
        <v>262</v>
      </c>
      <c r="D267" s="67">
        <f>(Observaciones!D267+Observaciones!E267)/2</f>
        <v>14.45</v>
      </c>
      <c r="E267" s="130">
        <f t="shared" si="20"/>
        <v>1.6467315635702708</v>
      </c>
      <c r="F267" s="130">
        <f t="shared" si="21"/>
        <v>0.10647699979012407</v>
      </c>
      <c r="G267" s="130">
        <f t="shared" si="22"/>
        <v>2.4668835499999999</v>
      </c>
      <c r="H267" s="130">
        <f>0.001013*Constantes!$D$6/(0.622*G267)</f>
        <v>4.5170775213573627E-2</v>
      </c>
      <c r="I267" s="130">
        <f t="shared" si="23"/>
        <v>0.3586259064602611</v>
      </c>
      <c r="J267" s="130">
        <f t="shared" si="24"/>
        <v>1.7596093298853012E-2</v>
      </c>
      <c r="K267" s="130">
        <f>(Constantes!$D$12/0.8)*(Constantes!$D$7*J267^2+Constantes!$D$8*J267+Constantes!$D$9)</f>
        <v>10.857675131962498</v>
      </c>
      <c r="L267" s="130">
        <f>(Constantes!$D$12/0.8)*(0.00376*D267^2-0.0516*D267-6.967)</f>
        <v>-2.5978209749999994</v>
      </c>
      <c r="M267" s="12"/>
    </row>
    <row r="268" spans="2:13" x14ac:dyDescent="0.3">
      <c r="B268" s="11"/>
      <c r="C268" s="67">
        <v>263</v>
      </c>
      <c r="D268" s="67">
        <f>(Observaciones!D268+Observaciones!E268)/2</f>
        <v>15.399999999999999</v>
      </c>
      <c r="E268" s="130">
        <f t="shared" si="20"/>
        <v>1.7506725002961008</v>
      </c>
      <c r="F268" s="130">
        <f t="shared" si="21"/>
        <v>0.11234826761695367</v>
      </c>
      <c r="G268" s="130">
        <f t="shared" si="22"/>
        <v>2.4646406000000001</v>
      </c>
      <c r="H268" s="130">
        <f>0.001013*Constantes!$D$6/(0.622*G268)</f>
        <v>4.5211882947604011E-2</v>
      </c>
      <c r="I268" s="130">
        <f t="shared" si="23"/>
        <v>0.36453307555197856</v>
      </c>
      <c r="J268" s="130">
        <f t="shared" si="24"/>
        <v>1.055974205289743E-2</v>
      </c>
      <c r="K268" s="130">
        <f>(Constantes!$D$12/0.8)*(Constantes!$D$7*J268^2+Constantes!$D$8*J268+Constantes!$D$9)</f>
        <v>10.887105328657748</v>
      </c>
      <c r="L268" s="130">
        <f>(Constantes!$D$12/0.8)*(0.00376*D268^2-0.0516*D268-6.967)</f>
        <v>-2.5762193999999994</v>
      </c>
      <c r="M268" s="12"/>
    </row>
    <row r="269" spans="2:13" x14ac:dyDescent="0.3">
      <c r="B269" s="11"/>
      <c r="C269" s="67">
        <v>264</v>
      </c>
      <c r="D269" s="67">
        <f>(Observaciones!D269+Observaciones!E269)/2</f>
        <v>14.299999999999999</v>
      </c>
      <c r="E269" s="130">
        <f t="shared" si="20"/>
        <v>1.6308247208216091</v>
      </c>
      <c r="F269" s="130">
        <f t="shared" si="21"/>
        <v>0.10557424069306127</v>
      </c>
      <c r="G269" s="130">
        <f t="shared" si="22"/>
        <v>2.4672377000000001</v>
      </c>
      <c r="H269" s="130">
        <f>0.001013*Constantes!$D$6/(0.622*G269)</f>
        <v>4.5164291351057304E-2</v>
      </c>
      <c r="I269" s="130">
        <f t="shared" si="23"/>
        <v>0.35767883107392273</v>
      </c>
      <c r="J269" s="130">
        <f t="shared" si="24"/>
        <v>3.520261727473677E-3</v>
      </c>
      <c r="K269" s="130">
        <f>(Constantes!$D$12/0.8)*(Constantes!$D$7*J269^2+Constantes!$D$8*J269+Constantes!$D$9)</f>
        <v>10.916046708768858</v>
      </c>
      <c r="L269" s="130">
        <f>(Constantes!$D$12/0.8)*(0.00376*D269^2-0.0516*D269-6.967)</f>
        <v>-2.6009990999999992</v>
      </c>
      <c r="M269" s="12"/>
    </row>
    <row r="270" spans="2:13" x14ac:dyDescent="0.3">
      <c r="B270" s="11"/>
      <c r="C270" s="67">
        <v>265</v>
      </c>
      <c r="D270" s="67">
        <f>(Observaciones!D270+Observaciones!E270)/2</f>
        <v>13.35</v>
      </c>
      <c r="E270" s="130">
        <f t="shared" si="20"/>
        <v>1.5331752529723204</v>
      </c>
      <c r="F270" s="130">
        <f t="shared" si="21"/>
        <v>0.1000065250127139</v>
      </c>
      <c r="G270" s="130">
        <f t="shared" si="22"/>
        <v>2.4694806499999999</v>
      </c>
      <c r="H270" s="130">
        <f>0.001013*Constantes!$D$6/(0.622*G270)</f>
        <v>4.5123270075071269E-2</v>
      </c>
      <c r="I270" s="130">
        <f t="shared" si="23"/>
        <v>0.35159012797989159</v>
      </c>
      <c r="J270" s="130">
        <f t="shared" si="24"/>
        <v>-3.5202617274733955E-3</v>
      </c>
      <c r="K270" s="130">
        <f>(Constantes!$D$12/0.8)*(Constantes!$D$7*J270^2+Constantes!$D$8*J270+Constantes!$D$9)</f>
        <v>10.944490250076949</v>
      </c>
      <c r="L270" s="130">
        <f>(Constantes!$D$12/0.8)*(0.00376*D270^2-0.0516*D270-6.967)</f>
        <v>-2.6196537749999993</v>
      </c>
      <c r="M270" s="12"/>
    </row>
    <row r="271" spans="2:13" x14ac:dyDescent="0.3">
      <c r="B271" s="11"/>
      <c r="C271" s="67">
        <v>266</v>
      </c>
      <c r="D271" s="67">
        <f>(Observaciones!D271+Observaciones!E271)/2</f>
        <v>12</v>
      </c>
      <c r="E271" s="130">
        <f t="shared" si="20"/>
        <v>1.4032466788795555</v>
      </c>
      <c r="F271" s="130">
        <f t="shared" si="21"/>
        <v>9.2525495616340561E-2</v>
      </c>
      <c r="G271" s="130">
        <f t="shared" si="22"/>
        <v>2.4726680000000001</v>
      </c>
      <c r="H271" s="130">
        <f>0.001013*Constantes!$D$6/(0.622*G271)</f>
        <v>4.5065104702739119E-2</v>
      </c>
      <c r="I271" s="130">
        <f t="shared" si="23"/>
        <v>0.34267103098752799</v>
      </c>
      <c r="J271" s="130">
        <f t="shared" si="24"/>
        <v>-1.0559742052897147E-2</v>
      </c>
      <c r="K271" s="130">
        <f>(Constantes!$D$12/0.8)*(Constantes!$D$7*J271^2+Constantes!$D$8*J271+Constantes!$D$9)</f>
        <v>10.972427524146866</v>
      </c>
      <c r="L271" s="130">
        <f>(Constantes!$D$12/0.8)*(0.00376*D271^2-0.0516*D271-6.967)</f>
        <v>-2.6417849999999992</v>
      </c>
      <c r="M271" s="12"/>
    </row>
    <row r="272" spans="2:13" x14ac:dyDescent="0.3">
      <c r="B272" s="11"/>
      <c r="C272" s="67">
        <v>267</v>
      </c>
      <c r="D272" s="67">
        <f>(Observaciones!D272+Observaciones!E272)/2</f>
        <v>12.65</v>
      </c>
      <c r="E272" s="130">
        <f t="shared" si="20"/>
        <v>1.4645445530759136</v>
      </c>
      <c r="F272" s="130">
        <f t="shared" si="21"/>
        <v>9.6065679685328434E-2</v>
      </c>
      <c r="G272" s="130">
        <f t="shared" si="22"/>
        <v>2.4711333499999997</v>
      </c>
      <c r="H272" s="130">
        <f>0.001013*Constantes!$D$6/(0.622*G272)</f>
        <v>4.5093091522200757E-2</v>
      </c>
      <c r="I272" s="130">
        <f t="shared" si="23"/>
        <v>0.34700421800471326</v>
      </c>
      <c r="J272" s="130">
        <f t="shared" si="24"/>
        <v>-1.7596093298852908E-2</v>
      </c>
      <c r="K272" s="130">
        <f>(Constantes!$D$12/0.8)*(Constantes!$D$7*J272^2+Constantes!$D$8*J272+Constantes!$D$9)</f>
        <v>10.999850698824721</v>
      </c>
      <c r="L272" s="130">
        <f>(Constantes!$D$12/0.8)*(0.00376*D272^2-0.0516*D272-6.967)</f>
        <v>-2.6317707749999997</v>
      </c>
      <c r="M272" s="12"/>
    </row>
    <row r="273" spans="2:13" x14ac:dyDescent="0.3">
      <c r="B273" s="11"/>
      <c r="C273" s="67">
        <v>268</v>
      </c>
      <c r="D273" s="67">
        <f>(Observaciones!D273+Observaciones!E273)/2</f>
        <v>12.6</v>
      </c>
      <c r="E273" s="130">
        <f t="shared" si="20"/>
        <v>1.4597472514986058</v>
      </c>
      <c r="F273" s="130">
        <f t="shared" si="21"/>
        <v>9.5789323919104052E-2</v>
      </c>
      <c r="G273" s="130">
        <f t="shared" si="22"/>
        <v>2.4712513999999999</v>
      </c>
      <c r="H273" s="130">
        <f>0.001013*Constantes!$D$6/(0.622*G273)</f>
        <v>4.5090937455862456E-2</v>
      </c>
      <c r="I273" s="130">
        <f t="shared" si="23"/>
        <v>0.34667344489607588</v>
      </c>
      <c r="J273" s="130">
        <f t="shared" si="24"/>
        <v>-2.4627230442609244E-2</v>
      </c>
      <c r="K273" s="130">
        <f>(Constantes!$D$12/0.8)*(Constantes!$D$7*J273^2+Constantes!$D$8*J273+Constantes!$D$9)</f>
        <v>11.026752540029808</v>
      </c>
      <c r="L273" s="130">
        <f>(Constantes!$D$12/0.8)*(0.00376*D273^2-0.0516*D273-6.967)</f>
        <v>-2.6325833999999997</v>
      </c>
      <c r="M273" s="12"/>
    </row>
    <row r="274" spans="2:13" x14ac:dyDescent="0.3">
      <c r="B274" s="11"/>
      <c r="C274" s="67">
        <v>269</v>
      </c>
      <c r="D274" s="67">
        <f>(Observaciones!D274+Observaciones!E274)/2</f>
        <v>12.2</v>
      </c>
      <c r="E274" s="130">
        <f t="shared" si="20"/>
        <v>1.421862932192234</v>
      </c>
      <c r="F274" s="130">
        <f t="shared" si="21"/>
        <v>9.3602745308232094E-2</v>
      </c>
      <c r="G274" s="130">
        <f t="shared" si="22"/>
        <v>2.4721957999999997</v>
      </c>
      <c r="H274" s="130">
        <f>0.001013*Constantes!$D$6/(0.622*G274)</f>
        <v>4.5073712331002484E-2</v>
      </c>
      <c r="I274" s="130">
        <f t="shared" si="23"/>
        <v>0.34401194911201238</v>
      </c>
      <c r="J274" s="130">
        <f t="shared" si="24"/>
        <v>-3.1651070006486454E-2</v>
      </c>
      <c r="K274" s="130">
        <f>(Constantes!$D$12/0.8)*(Constantes!$D$7*J274^2+Constantes!$D$8*J274+Constantes!$D$9)</f>
        <v>11.053126412841028</v>
      </c>
      <c r="L274" s="130">
        <f>(Constantes!$D$12/0.8)*(0.00376*D274^2-0.0516*D274-6.967)</f>
        <v>-2.6388305999999995</v>
      </c>
      <c r="M274" s="12"/>
    </row>
    <row r="275" spans="2:13" x14ac:dyDescent="0.3">
      <c r="B275" s="11"/>
      <c r="C275" s="67">
        <v>270</v>
      </c>
      <c r="D275" s="67">
        <f>(Observaciones!D275+Observaciones!E275)/2</f>
        <v>11.5</v>
      </c>
      <c r="E275" s="130">
        <f t="shared" si="20"/>
        <v>1.3576395793502862</v>
      </c>
      <c r="F275" s="130">
        <f t="shared" si="21"/>
        <v>8.9878474493928939E-2</v>
      </c>
      <c r="G275" s="130">
        <f t="shared" si="22"/>
        <v>2.4738484999999999</v>
      </c>
      <c r="H275" s="130">
        <f>0.001013*Constantes!$D$6/(0.622*G275)</f>
        <v>4.5043600008291752E-2</v>
      </c>
      <c r="I275" s="130">
        <f t="shared" si="23"/>
        <v>0.33928927202235942</v>
      </c>
      <c r="J275" s="130">
        <f t="shared" si="24"/>
        <v>-3.8665530675234525E-2</v>
      </c>
      <c r="K275" s="130">
        <f>(Constantes!$D$12/0.8)*(Constantes!$D$7*J275^2+Constantes!$D$8*J275+Constantes!$D$9)</f>
        <v>11.078966281878735</v>
      </c>
      <c r="L275" s="130">
        <f>(Constantes!$D$12/0.8)*(0.00376*D275^2-0.0516*D275-6.967)</f>
        <v>-2.6486774999999994</v>
      </c>
      <c r="M275" s="12"/>
    </row>
    <row r="276" spans="2:13" x14ac:dyDescent="0.3">
      <c r="B276" s="11"/>
      <c r="C276" s="67">
        <v>271</v>
      </c>
      <c r="D276" s="67">
        <f>(Observaciones!D276+Observaciones!E276)/2</f>
        <v>12.35</v>
      </c>
      <c r="E276" s="130">
        <f t="shared" si="20"/>
        <v>1.4359671208266067</v>
      </c>
      <c r="F276" s="130">
        <f t="shared" si="21"/>
        <v>9.4417676614232629E-2</v>
      </c>
      <c r="G276" s="130">
        <f t="shared" si="22"/>
        <v>2.47184165</v>
      </c>
      <c r="H276" s="130">
        <f>0.001013*Constantes!$D$6/(0.622*G276)</f>
        <v>4.5080170210382423E-2</v>
      </c>
      <c r="I276" s="130">
        <f t="shared" si="23"/>
        <v>0.34501319460891361</v>
      </c>
      <c r="J276" s="130">
        <f t="shared" si="24"/>
        <v>-4.5668533912773021E-2</v>
      </c>
      <c r="K276" s="130">
        <f>(Constantes!$D$12/0.8)*(Constantes!$D$7*J276^2+Constantes!$D$8*J276+Constantes!$D$9)</f>
        <v>11.104266710983772</v>
      </c>
      <c r="L276" s="130">
        <f>(Constantes!$D$12/0.8)*(0.00376*D276^2-0.0516*D276-6.967)</f>
        <v>-2.6365407749999994</v>
      </c>
      <c r="M276" s="12"/>
    </row>
    <row r="277" spans="2:13" x14ac:dyDescent="0.3">
      <c r="B277" s="11"/>
      <c r="C277" s="67">
        <v>272</v>
      </c>
      <c r="D277" s="67">
        <f>(Observaciones!D277+Observaciones!E277)/2</f>
        <v>13.35</v>
      </c>
      <c r="E277" s="130">
        <f t="shared" si="20"/>
        <v>1.5331752529723204</v>
      </c>
      <c r="F277" s="130">
        <f t="shared" si="21"/>
        <v>0.1000065250127139</v>
      </c>
      <c r="G277" s="130">
        <f t="shared" si="22"/>
        <v>2.4694806499999999</v>
      </c>
      <c r="H277" s="130">
        <f>0.001013*Constantes!$D$6/(0.622*G277)</f>
        <v>4.5123270075071269E-2</v>
      </c>
      <c r="I277" s="130">
        <f t="shared" si="23"/>
        <v>0.35159012797989159</v>
      </c>
      <c r="J277" s="130">
        <f t="shared" si="24"/>
        <v>-5.2658004578105488E-2</v>
      </c>
      <c r="K277" s="130">
        <f>(Constantes!$D$12/0.8)*(Constantes!$D$7*J277^2+Constantes!$D$8*J277+Constantes!$D$9)</f>
        <v>11.129022862196278</v>
      </c>
      <c r="L277" s="130">
        <f>(Constantes!$D$12/0.8)*(0.00376*D277^2-0.0516*D277-6.967)</f>
        <v>-2.6196537749999993</v>
      </c>
      <c r="M277" s="12"/>
    </row>
    <row r="278" spans="2:13" x14ac:dyDescent="0.3">
      <c r="B278" s="11"/>
      <c r="C278" s="67">
        <v>273</v>
      </c>
      <c r="D278" s="67">
        <f>(Observaciones!D278+Observaciones!E278)/2</f>
        <v>14.55</v>
      </c>
      <c r="E278" s="130">
        <f t="shared" si="20"/>
        <v>1.6574115820276645</v>
      </c>
      <c r="F278" s="130">
        <f t="shared" si="21"/>
        <v>0.10708247809803828</v>
      </c>
      <c r="G278" s="130">
        <f t="shared" si="22"/>
        <v>2.46664745</v>
      </c>
      <c r="H278" s="130">
        <f>0.001013*Constantes!$D$6/(0.622*G278)</f>
        <v>4.5175098822943884E-2</v>
      </c>
      <c r="I278" s="130">
        <f t="shared" si="23"/>
        <v>0.35925511691610273</v>
      </c>
      <c r="J278" s="130">
        <f t="shared" si="24"/>
        <v>-5.9631871540228636E-2</v>
      </c>
      <c r="K278" s="130">
        <f>(Constantes!$D$12/0.8)*(Constantes!$D$7*J278^2+Constantes!$D$8*J278+Constantes!$D$9)</f>
        <v>11.153230494037734</v>
      </c>
      <c r="L278" s="130">
        <f>(Constantes!$D$12/0.8)*(0.00376*D278^2-0.0516*D278-6.967)</f>
        <v>-2.5956669749999994</v>
      </c>
      <c r="M278" s="12"/>
    </row>
    <row r="279" spans="2:13" x14ac:dyDescent="0.3">
      <c r="B279" s="11"/>
      <c r="C279" s="67">
        <v>274</v>
      </c>
      <c r="D279" s="67">
        <f>(Observaciones!D279+Observaciones!E279)/2</f>
        <v>13.35</v>
      </c>
      <c r="E279" s="130">
        <f t="shared" si="20"/>
        <v>1.5331752529723204</v>
      </c>
      <c r="F279" s="130">
        <f t="shared" si="21"/>
        <v>0.1000065250127139</v>
      </c>
      <c r="G279" s="130">
        <f t="shared" si="22"/>
        <v>2.4694806499999999</v>
      </c>
      <c r="H279" s="130">
        <f>0.001013*Constantes!$D$6/(0.622*G279)</f>
        <v>4.5123270075071269E-2</v>
      </c>
      <c r="I279" s="130">
        <f t="shared" si="23"/>
        <v>0.35159012797989159</v>
      </c>
      <c r="J279" s="130">
        <f t="shared" si="24"/>
        <v>-6.6588068291853222E-2</v>
      </c>
      <c r="K279" s="130">
        <f>(Constantes!$D$12/0.8)*(Constantes!$D$7*J279^2+Constantes!$D$8*J279+Constantes!$D$9)</f>
        <v>11.176885959100426</v>
      </c>
      <c r="L279" s="130">
        <f>(Constantes!$D$12/0.8)*(0.00376*D279^2-0.0516*D279-6.967)</f>
        <v>-2.6196537749999993</v>
      </c>
      <c r="M279" s="12"/>
    </row>
    <row r="280" spans="2:13" x14ac:dyDescent="0.3">
      <c r="B280" s="11"/>
      <c r="C280" s="67">
        <v>275</v>
      </c>
      <c r="D280" s="67">
        <f>(Observaciones!D280+Observaciones!E280)/2</f>
        <v>14.5</v>
      </c>
      <c r="E280" s="130">
        <f t="shared" si="20"/>
        <v>1.6520640028566567</v>
      </c>
      <c r="F280" s="130">
        <f t="shared" si="21"/>
        <v>0.10677937410937641</v>
      </c>
      <c r="G280" s="130">
        <f t="shared" si="22"/>
        <v>2.4667654999999997</v>
      </c>
      <c r="H280" s="130">
        <f>0.001013*Constantes!$D$6/(0.622*G280)</f>
        <v>4.5172936914803029E-2</v>
      </c>
      <c r="I280" s="130">
        <f t="shared" si="23"/>
        <v>0.35894072909367275</v>
      </c>
      <c r="J280" s="130">
        <f t="shared" si="24"/>
        <v>-7.352453356175491E-2</v>
      </c>
      <c r="K280" s="130">
        <f>(Constantes!$D$12/0.8)*(Constantes!$D$7*J280^2+Constantes!$D$8*J280+Constantes!$D$9)</f>
        <v>11.199986200949446</v>
      </c>
      <c r="L280" s="130">
        <f>(Constantes!$D$12/0.8)*(0.00376*D280^2-0.0516*D280-6.967)</f>
        <v>-2.5967474999999993</v>
      </c>
      <c r="M280" s="12"/>
    </row>
    <row r="281" spans="2:13" x14ac:dyDescent="0.3">
      <c r="B281" s="11"/>
      <c r="C281" s="67">
        <v>276</v>
      </c>
      <c r="D281" s="67">
        <f>(Observaciones!D281+Observaciones!E281)/2</f>
        <v>14.05</v>
      </c>
      <c r="E281" s="130">
        <f t="shared" si="20"/>
        <v>1.604612725353836</v>
      </c>
      <c r="F281" s="130">
        <f t="shared" si="21"/>
        <v>0.10408410376289531</v>
      </c>
      <c r="G281" s="130">
        <f t="shared" si="22"/>
        <v>2.4678279499999998</v>
      </c>
      <c r="H281" s="130">
        <f>0.001013*Constantes!$D$6/(0.622*G281)</f>
        <v>4.5153489048988422E-2</v>
      </c>
      <c r="I281" s="130">
        <f t="shared" si="23"/>
        <v>0.35609168948623277</v>
      </c>
      <c r="J281" s="130">
        <f t="shared" si="24"/>
        <v>-8.0439211925572671E-2</v>
      </c>
      <c r="K281" s="130">
        <f>(Constantes!$D$12/0.8)*(Constantes!$D$7*J281^2+Constantes!$D$8*J281+Constantes!$D$9)</f>
        <v>11.222528750343047</v>
      </c>
      <c r="L281" s="130">
        <f>(Constantes!$D$12/0.8)*(0.00376*D281^2-0.0516*D281-6.967)</f>
        <v>-2.6061549749999995</v>
      </c>
      <c r="M281" s="12"/>
    </row>
    <row r="282" spans="2:13" x14ac:dyDescent="0.3">
      <c r="B282" s="11"/>
      <c r="C282" s="67">
        <v>277</v>
      </c>
      <c r="D282" s="67">
        <f>(Observaciones!D282+Observaciones!E282)/2</f>
        <v>9.15</v>
      </c>
      <c r="E282" s="130">
        <f t="shared" si="20"/>
        <v>1.1602772175252039</v>
      </c>
      <c r="F282" s="130">
        <f t="shared" si="21"/>
        <v>7.8284552595211263E-2</v>
      </c>
      <c r="G282" s="130">
        <f t="shared" si="22"/>
        <v>2.4793968500000001</v>
      </c>
      <c r="H282" s="130">
        <f>0.001013*Constantes!$D$6/(0.622*G282)</f>
        <v>4.4942802244470274E-2</v>
      </c>
      <c r="I282" s="130">
        <f t="shared" si="23"/>
        <v>0.3228445413311169</v>
      </c>
      <c r="J282" s="130">
        <f t="shared" si="24"/>
        <v>-8.7330054414876512E-2</v>
      </c>
      <c r="K282" s="130">
        <f>(Constantes!$D$12/0.8)*(Constantes!$D$7*J282^2+Constantes!$D$8*J282+Constantes!$D$9)</f>
        <v>11.244511720778098</v>
      </c>
      <c r="L282" s="130">
        <f>(Constantes!$D$12/0.8)*(0.00376*D282^2-0.0516*D282-6.967)</f>
        <v>-2.6716287749999994</v>
      </c>
      <c r="M282" s="12"/>
    </row>
    <row r="283" spans="2:13" x14ac:dyDescent="0.3">
      <c r="B283" s="11"/>
      <c r="C283" s="67">
        <v>278</v>
      </c>
      <c r="D283" s="67">
        <f>(Observaciones!D283+Observaciones!E283)/2</f>
        <v>14.5</v>
      </c>
      <c r="E283" s="130">
        <f t="shared" si="20"/>
        <v>1.6520640028566567</v>
      </c>
      <c r="F283" s="130">
        <f t="shared" si="21"/>
        <v>0.10677937410937641</v>
      </c>
      <c r="G283" s="130">
        <f t="shared" si="22"/>
        <v>2.4667654999999997</v>
      </c>
      <c r="H283" s="130">
        <f>0.001013*Constantes!$D$6/(0.622*G283)</f>
        <v>4.5172936914803029E-2</v>
      </c>
      <c r="I283" s="130">
        <f t="shared" si="23"/>
        <v>0.35894072909367275</v>
      </c>
      <c r="J283" s="130">
        <f t="shared" si="24"/>
        <v>-9.4195019124320281E-2</v>
      </c>
      <c r="K283" s="130">
        <f>(Constantes!$D$12/0.8)*(Constantes!$D$7*J283^2+Constantes!$D$8*J283+Constantes!$D$9)</f>
        <v>11.265933803368007</v>
      </c>
      <c r="L283" s="130">
        <f>(Constantes!$D$12/0.8)*(0.00376*D283^2-0.0516*D283-6.967)</f>
        <v>-2.5967474999999993</v>
      </c>
      <c r="M283" s="12"/>
    </row>
    <row r="284" spans="2:13" x14ac:dyDescent="0.3">
      <c r="B284" s="11"/>
      <c r="C284" s="67">
        <v>279</v>
      </c>
      <c r="D284" s="67">
        <f>(Observaciones!D284+Observaciones!E284)/2</f>
        <v>13.5</v>
      </c>
      <c r="E284" s="130">
        <f t="shared" si="20"/>
        <v>1.5482437315899678</v>
      </c>
      <c r="F284" s="130">
        <f t="shared" si="21"/>
        <v>0.10086865272047608</v>
      </c>
      <c r="G284" s="130">
        <f t="shared" si="22"/>
        <v>2.4691264999999998</v>
      </c>
      <c r="H284" s="130">
        <f>0.001013*Constantes!$D$6/(0.622*G284)</f>
        <v>4.512974216392418E-2</v>
      </c>
      <c r="I284" s="130">
        <f t="shared" si="23"/>
        <v>0.35256187200074002</v>
      </c>
      <c r="J284" s="130">
        <f t="shared" si="24"/>
        <v>-0.10103207181670253</v>
      </c>
      <c r="K284" s="130">
        <f>(Constantes!$D$12/0.8)*(Constantes!$D$7*J284^2+Constantes!$D$8*J284+Constantes!$D$9)</f>
        <v>11.286794261061472</v>
      </c>
      <c r="L284" s="130">
        <f>(Constantes!$D$12/0.8)*(0.00376*D284^2-0.0516*D284-6.967)</f>
        <v>-2.6168774999999993</v>
      </c>
      <c r="M284" s="12"/>
    </row>
    <row r="285" spans="2:13" x14ac:dyDescent="0.3">
      <c r="B285" s="11"/>
      <c r="C285" s="67">
        <v>280</v>
      </c>
      <c r="D285" s="67">
        <f>(Observaciones!D285+Observaciones!E285)/2</f>
        <v>12.7</v>
      </c>
      <c r="E285" s="130">
        <f t="shared" si="20"/>
        <v>1.4693556920806219</v>
      </c>
      <c r="F285" s="130">
        <f t="shared" si="21"/>
        <v>9.6342714018342213E-2</v>
      </c>
      <c r="G285" s="130">
        <f t="shared" si="22"/>
        <v>2.4710152999999999</v>
      </c>
      <c r="H285" s="130">
        <f>0.001013*Constantes!$D$6/(0.622*G285)</f>
        <v>4.5095245794355275E-2</v>
      </c>
      <c r="I285" s="130">
        <f t="shared" si="23"/>
        <v>0.34733456468782936</v>
      </c>
      <c r="J285" s="130">
        <f t="shared" si="24"/>
        <v>-0.10783918652575494</v>
      </c>
      <c r="K285" s="130">
        <f>(Constantes!$D$12/0.8)*(Constantes!$D$7*J285^2+Constantes!$D$8*J285+Constantes!$D$9)</f>
        <v>11.30709292221098</v>
      </c>
      <c r="L285" s="130">
        <f>(Constantes!$D$12/0.8)*(0.00376*D285^2-0.0516*D285-6.967)</f>
        <v>-2.6309510999999994</v>
      </c>
      <c r="M285" s="12"/>
    </row>
    <row r="286" spans="2:13" x14ac:dyDescent="0.3">
      <c r="B286" s="11"/>
      <c r="C286" s="67">
        <v>281</v>
      </c>
      <c r="D286" s="67">
        <f>(Observaciones!D286+Observaciones!E286)/2</f>
        <v>9.9</v>
      </c>
      <c r="E286" s="130">
        <f t="shared" si="20"/>
        <v>1.2203261059395465</v>
      </c>
      <c r="F286" s="130">
        <f t="shared" si="21"/>
        <v>8.1837230413319473E-2</v>
      </c>
      <c r="G286" s="130">
        <f t="shared" si="22"/>
        <v>2.4776260999999997</v>
      </c>
      <c r="H286" s="130">
        <f>0.001013*Constantes!$D$6/(0.622*G286)</f>
        <v>4.4974922695201085E-2</v>
      </c>
      <c r="I286" s="130">
        <f t="shared" si="23"/>
        <v>0.3281896076316444</v>
      </c>
      <c r="J286" s="130">
        <f t="shared" si="24"/>
        <v>-0.11461434615647936</v>
      </c>
      <c r="K286" s="130">
        <f>(Constantes!$D$12/0.8)*(Constantes!$D$7*J286^2+Constantes!$D$8*J286+Constantes!$D$9)</f>
        <v>11.326830173500939</v>
      </c>
      <c r="L286" s="130">
        <f>(Constantes!$D$12/0.8)*(0.00376*D286^2-0.0516*D286-6.967)</f>
        <v>-2.6659958999999995</v>
      </c>
      <c r="M286" s="12"/>
    </row>
    <row r="287" spans="2:13" x14ac:dyDescent="0.3">
      <c r="B287" s="11"/>
      <c r="C287" s="67">
        <v>282</v>
      </c>
      <c r="D287" s="67">
        <f>(Observaciones!D287+Observaciones!E287)/2</f>
        <v>13.3</v>
      </c>
      <c r="E287" s="130">
        <f t="shared" si="20"/>
        <v>1.5281811116551587</v>
      </c>
      <c r="F287" s="130">
        <f t="shared" si="21"/>
        <v>9.9720546117296777E-2</v>
      </c>
      <c r="G287" s="130">
        <f t="shared" si="22"/>
        <v>2.4695986999999997</v>
      </c>
      <c r="H287" s="130">
        <f>0.001013*Constantes!$D$6/(0.622*G287)</f>
        <v>4.5121113124619215E-2</v>
      </c>
      <c r="I287" s="130">
        <f t="shared" si="23"/>
        <v>0.35126535211020804</v>
      </c>
      <c r="J287" s="130">
        <f t="shared" si="24"/>
        <v>-0.12135554308285744</v>
      </c>
      <c r="K287" s="130">
        <f>(Constantes!$D$12/0.8)*(Constantes!$D$7*J287^2+Constantes!$D$8*J287+Constantes!$D$9)</f>
        <v>11.346006952245888</v>
      </c>
      <c r="L287" s="130">
        <f>(Constantes!$D$12/0.8)*(0.00376*D287^2-0.0516*D287-6.967)</f>
        <v>-2.6205650999999994</v>
      </c>
      <c r="M287" s="12"/>
    </row>
    <row r="288" spans="2:13" x14ac:dyDescent="0.3">
      <c r="B288" s="11"/>
      <c r="C288" s="67">
        <v>283</v>
      </c>
      <c r="D288" s="67">
        <f>(Observaciones!D288+Observaciones!E288)/2</f>
        <v>12.5</v>
      </c>
      <c r="E288" s="130">
        <f t="shared" si="20"/>
        <v>1.4501940250881777</v>
      </c>
      <c r="F288" s="130">
        <f t="shared" si="21"/>
        <v>9.5238642712590429E-2</v>
      </c>
      <c r="G288" s="130">
        <f t="shared" si="22"/>
        <v>2.4714874999999998</v>
      </c>
      <c r="H288" s="130">
        <f>0.001013*Constantes!$D$6/(0.622*G288)</f>
        <v>4.5086629940516605E-2</v>
      </c>
      <c r="I288" s="130">
        <f t="shared" si="23"/>
        <v>0.34601062071581223</v>
      </c>
      <c r="J288" s="130">
        <f t="shared" si="24"/>
        <v>-0.12806077974275312</v>
      </c>
      <c r="K288" s="130">
        <f>(Constantes!$D$12/0.8)*(Constantes!$D$7*J288^2+Constantes!$D$8*J288+Constantes!$D$9)</f>
        <v>11.364624738070141</v>
      </c>
      <c r="L288" s="130">
        <f>(Constantes!$D$12/0.8)*(0.00376*D288^2-0.0516*D288-6.967)</f>
        <v>-2.6341874999999995</v>
      </c>
      <c r="M288" s="12"/>
    </row>
    <row r="289" spans="2:13" x14ac:dyDescent="0.3">
      <c r="B289" s="11"/>
      <c r="C289" s="67">
        <v>284</v>
      </c>
      <c r="D289" s="67">
        <f>(Observaciones!D289+Observaciones!E289)/2</f>
        <v>13.4</v>
      </c>
      <c r="E289" s="130">
        <f t="shared" si="20"/>
        <v>1.5381837134420713</v>
      </c>
      <c r="F289" s="130">
        <f t="shared" si="21"/>
        <v>0.10029320149589299</v>
      </c>
      <c r="G289" s="130">
        <f t="shared" si="22"/>
        <v>2.4693625999999997</v>
      </c>
      <c r="H289" s="130">
        <f>0.001013*Constantes!$D$6/(0.622*G289)</f>
        <v>4.5125427231753057E-2</v>
      </c>
      <c r="I289" s="130">
        <f t="shared" si="23"/>
        <v>0.35191447341494769</v>
      </c>
      <c r="J289" s="130">
        <f t="shared" si="24"/>
        <v>-0.13472806922983283</v>
      </c>
      <c r="K289" s="130">
        <f>(Constantes!$D$12/0.8)*(Constantes!$D$7*J289^2+Constantes!$D$8*J289+Constantes!$D$9)</f>
        <v>11.3826855439808</v>
      </c>
      <c r="L289" s="130">
        <f>(Constantes!$D$12/0.8)*(0.00376*D289^2-0.0516*D289-6.967)</f>
        <v>-2.6187353999999998</v>
      </c>
      <c r="M289" s="12"/>
    </row>
    <row r="290" spans="2:13" x14ac:dyDescent="0.3">
      <c r="B290" s="11"/>
      <c r="C290" s="67">
        <v>285</v>
      </c>
      <c r="D290" s="67">
        <f>(Observaciones!D290+Observaciones!E290)/2</f>
        <v>13.75</v>
      </c>
      <c r="E290" s="130">
        <f t="shared" si="20"/>
        <v>1.5736468149943981</v>
      </c>
      <c r="F290" s="130">
        <f t="shared" si="21"/>
        <v>0.10231958493462359</v>
      </c>
      <c r="G290" s="130">
        <f t="shared" si="22"/>
        <v>2.4685362500000001</v>
      </c>
      <c r="H290" s="130">
        <f>0.001013*Constantes!$D$6/(0.622*G290)</f>
        <v>4.5140533105443567E-2</v>
      </c>
      <c r="I290" s="130">
        <f t="shared" si="23"/>
        <v>0.35417281924860555</v>
      </c>
      <c r="J290" s="130">
        <f t="shared" si="24"/>
        <v>-0.14135543588232991</v>
      </c>
      <c r="K290" s="130">
        <f>(Constantes!$D$12/0.8)*(Constantes!$D$7*J290^2+Constantes!$D$8*J290+Constantes!$D$9)</f>
        <v>11.400191906846892</v>
      </c>
      <c r="L290" s="130">
        <f>(Constantes!$D$12/0.8)*(0.00376*D290^2-0.0516*D290-6.967)</f>
        <v>-2.6121093749999993</v>
      </c>
      <c r="M290" s="12"/>
    </row>
    <row r="291" spans="2:13" x14ac:dyDescent="0.3">
      <c r="B291" s="11"/>
      <c r="C291" s="67">
        <v>286</v>
      </c>
      <c r="D291" s="67">
        <f>(Observaciones!D291+Observaciones!E291)/2</f>
        <v>11.4</v>
      </c>
      <c r="E291" s="130">
        <f t="shared" si="20"/>
        <v>1.3486760963347784</v>
      </c>
      <c r="F291" s="130">
        <f t="shared" si="21"/>
        <v>8.9356889727344888E-2</v>
      </c>
      <c r="G291" s="130">
        <f t="shared" si="22"/>
        <v>2.4740845999999999</v>
      </c>
      <c r="H291" s="130">
        <f>0.001013*Constantes!$D$6/(0.622*G291)</f>
        <v>4.5039301532014117E-2</v>
      </c>
      <c r="I291" s="130">
        <f t="shared" si="23"/>
        <v>0.33860789639405336</v>
      </c>
      <c r="J291" s="130">
        <f t="shared" si="24"/>
        <v>-0.14794091586847485</v>
      </c>
      <c r="K291" s="130">
        <f>(Constantes!$D$12/0.8)*(Constantes!$D$7*J291^2+Constantes!$D$8*J291+Constantes!$D$9)</f>
        <v>11.417146877297986</v>
      </c>
      <c r="L291" s="130">
        <f>(Constantes!$D$12/0.8)*(0.00376*D291^2-0.0516*D291-6.967)</f>
        <v>-2.6499713999999996</v>
      </c>
      <c r="M291" s="12"/>
    </row>
    <row r="292" spans="2:13" x14ac:dyDescent="0.3">
      <c r="B292" s="11"/>
      <c r="C292" s="67">
        <v>287</v>
      </c>
      <c r="D292" s="67">
        <f>(Observaciones!D292+Observaciones!E292)/2</f>
        <v>13.1</v>
      </c>
      <c r="E292" s="130">
        <f t="shared" si="20"/>
        <v>1.5083470419027751</v>
      </c>
      <c r="F292" s="130">
        <f t="shared" si="21"/>
        <v>9.8583579016665535E-2</v>
      </c>
      <c r="G292" s="130">
        <f t="shared" si="22"/>
        <v>2.4700709000000001</v>
      </c>
      <c r="H292" s="130">
        <f>0.001013*Constantes!$D$6/(0.622*G292)</f>
        <v>4.5112487384516987E-2</v>
      </c>
      <c r="I292" s="130">
        <f t="shared" si="23"/>
        <v>0.34996194939764519</v>
      </c>
      <c r="J292" s="130">
        <f t="shared" si="24"/>
        <v>-0.15448255776842154</v>
      </c>
      <c r="K292" s="130">
        <f>(Constantes!$D$12/0.8)*(Constantes!$D$7*J292^2+Constantes!$D$8*J292+Constantes!$D$9)</f>
        <v>11.43355400905639</v>
      </c>
      <c r="L292" s="130">
        <f>(Constantes!$D$12/0.8)*(0.00376*D292^2-0.0516*D292-6.967)</f>
        <v>-2.6241398999999999</v>
      </c>
      <c r="M292" s="12"/>
    </row>
    <row r="293" spans="2:13" x14ac:dyDescent="0.3">
      <c r="B293" s="11"/>
      <c r="C293" s="67">
        <v>288</v>
      </c>
      <c r="D293" s="67">
        <f>(Observaciones!D293+Observaciones!E293)/2</f>
        <v>13.95</v>
      </c>
      <c r="E293" s="130">
        <f t="shared" si="20"/>
        <v>1.5942318792002568</v>
      </c>
      <c r="F293" s="130">
        <f t="shared" si="21"/>
        <v>0.10349307775094918</v>
      </c>
      <c r="G293" s="130">
        <f t="shared" si="22"/>
        <v>2.4680640499999997</v>
      </c>
      <c r="H293" s="130">
        <f>0.001013*Constantes!$D$6/(0.622*G293)</f>
        <v>4.514916957487896E-2</v>
      </c>
      <c r="I293" s="130">
        <f t="shared" si="23"/>
        <v>0.35545379775699454</v>
      </c>
      <c r="J293" s="130">
        <f t="shared" si="24"/>
        <v>-0.16097842315249478</v>
      </c>
      <c r="K293" s="130">
        <f>(Constantes!$D$12/0.8)*(Constantes!$D$7*J293^2+Constantes!$D$8*J293+Constantes!$D$9)</f>
        <v>11.449417347717656</v>
      </c>
      <c r="L293" s="130">
        <f>(Constantes!$D$12/0.8)*(0.00376*D293^2-0.0516*D293-6.967)</f>
        <v>-2.6081679749999997</v>
      </c>
      <c r="M293" s="12"/>
    </row>
    <row r="294" spans="2:13" x14ac:dyDescent="0.3">
      <c r="B294" s="11"/>
      <c r="C294" s="67">
        <v>289</v>
      </c>
      <c r="D294" s="67">
        <f>(Observaciones!D294+Observaciones!E294)/2</f>
        <v>14.8</v>
      </c>
      <c r="E294" s="130">
        <f t="shared" si="20"/>
        <v>1.6843778570488643</v>
      </c>
      <c r="F294" s="130">
        <f t="shared" si="21"/>
        <v>0.10860899280138459</v>
      </c>
      <c r="G294" s="130">
        <f t="shared" si="22"/>
        <v>2.4660571999999998</v>
      </c>
      <c r="H294" s="130">
        <f>0.001013*Constantes!$D$6/(0.622*G294)</f>
        <v>4.5185911468360318E-2</v>
      </c>
      <c r="I294" s="130">
        <f t="shared" si="23"/>
        <v>0.36082052945585191</v>
      </c>
      <c r="J294" s="130">
        <f t="shared" si="24"/>
        <v>-0.16742658715558903</v>
      </c>
      <c r="K294" s="130">
        <f>(Constantes!$D$12/0.8)*(Constantes!$D$7*J294^2+Constantes!$D$8*J294+Constantes!$D$9)</f>
        <v>11.464741418994771</v>
      </c>
      <c r="L294" s="130">
        <f>(Constantes!$D$12/0.8)*(0.00376*D294^2-0.0516*D294-6.967)</f>
        <v>-2.5901585999999996</v>
      </c>
      <c r="M294" s="12"/>
    </row>
    <row r="295" spans="2:13" x14ac:dyDescent="0.3">
      <c r="B295" s="11"/>
      <c r="C295" s="67">
        <v>290</v>
      </c>
      <c r="D295" s="67">
        <f>(Observaciones!D295+Observaciones!E295)/2</f>
        <v>14.8</v>
      </c>
      <c r="E295" s="130">
        <f t="shared" si="20"/>
        <v>1.6843778570488643</v>
      </c>
      <c r="F295" s="130">
        <f t="shared" si="21"/>
        <v>0.10860899280138459</v>
      </c>
      <c r="G295" s="130">
        <f t="shared" si="22"/>
        <v>2.4660571999999998</v>
      </c>
      <c r="H295" s="130">
        <f>0.001013*Constantes!$D$6/(0.622*G295)</f>
        <v>4.5185911468360318E-2</v>
      </c>
      <c r="I295" s="130">
        <f t="shared" si="23"/>
        <v>0.36082052945585191</v>
      </c>
      <c r="J295" s="130">
        <f t="shared" si="24"/>
        <v>-0.17382513904754754</v>
      </c>
      <c r="K295" s="130">
        <f>(Constantes!$D$12/0.8)*(Constantes!$D$7*J295^2+Constantes!$D$8*J295+Constantes!$D$9)</f>
        <v>11.479531216442018</v>
      </c>
      <c r="L295" s="130">
        <f>(Constantes!$D$12/0.8)*(0.00376*D295^2-0.0516*D295-6.967)</f>
        <v>-2.5901585999999996</v>
      </c>
      <c r="M295" s="12"/>
    </row>
    <row r="296" spans="2:13" x14ac:dyDescent="0.3">
      <c r="B296" s="11"/>
      <c r="C296" s="67">
        <v>291</v>
      </c>
      <c r="D296" s="67">
        <f>(Observaciones!D296+Observaciones!E296)/2</f>
        <v>13.45</v>
      </c>
      <c r="E296" s="130">
        <f t="shared" si="20"/>
        <v>1.5432065279848868</v>
      </c>
      <c r="F296" s="130">
        <f t="shared" si="21"/>
        <v>0.1005805769400801</v>
      </c>
      <c r="G296" s="130">
        <f t="shared" si="22"/>
        <v>2.46924455</v>
      </c>
      <c r="H296" s="130">
        <f>0.001013*Constantes!$D$6/(0.622*G296)</f>
        <v>4.5127584594694167E-2</v>
      </c>
      <c r="I296" s="130">
        <f t="shared" si="23"/>
        <v>0.35223838816895903</v>
      </c>
      <c r="J296" s="130">
        <f t="shared" si="24"/>
        <v>-0.18017218279935251</v>
      </c>
      <c r="K296" s="130">
        <f>(Constantes!$D$12/0.8)*(Constantes!$D$7*J296^2+Constantes!$D$8*J296+Constantes!$D$9)</f>
        <v>11.493792188675107</v>
      </c>
      <c r="L296" s="130">
        <f>(Constantes!$D$12/0.8)*(0.00376*D296^2-0.0516*D296-6.967)</f>
        <v>-2.6178099749999992</v>
      </c>
      <c r="M296" s="12"/>
    </row>
    <row r="297" spans="2:13" x14ac:dyDescent="0.3">
      <c r="B297" s="11"/>
      <c r="C297" s="67">
        <v>292</v>
      </c>
      <c r="D297" s="67">
        <f>(Observaciones!D297+Observaciones!E297)/2</f>
        <v>13.75</v>
      </c>
      <c r="E297" s="130">
        <f t="shared" si="20"/>
        <v>1.5736468149943981</v>
      </c>
      <c r="F297" s="130">
        <f t="shared" si="21"/>
        <v>0.10231958493462359</v>
      </c>
      <c r="G297" s="130">
        <f t="shared" si="22"/>
        <v>2.4685362500000001</v>
      </c>
      <c r="H297" s="130">
        <f>0.001013*Constantes!$D$6/(0.622*G297)</f>
        <v>4.5140533105443567E-2</v>
      </c>
      <c r="I297" s="130">
        <f t="shared" si="23"/>
        <v>0.35417281924860555</v>
      </c>
      <c r="J297" s="130">
        <f t="shared" si="24"/>
        <v>-0.18646583764495972</v>
      </c>
      <c r="K297" s="130">
        <f>(Constantes!$D$12/0.8)*(Constantes!$D$7*J297^2+Constantes!$D$8*J297+Constantes!$D$9)</f>
        <v>11.50753022610477</v>
      </c>
      <c r="L297" s="130">
        <f>(Constantes!$D$12/0.8)*(0.00376*D297^2-0.0516*D297-6.967)</f>
        <v>-2.6121093749999993</v>
      </c>
      <c r="M297" s="12"/>
    </row>
    <row r="298" spans="2:13" x14ac:dyDescent="0.3">
      <c r="B298" s="11"/>
      <c r="C298" s="67">
        <v>293</v>
      </c>
      <c r="D298" s="67">
        <f>(Observaciones!D298+Observaciones!E298)/2</f>
        <v>12.7</v>
      </c>
      <c r="E298" s="130">
        <f t="shared" si="20"/>
        <v>1.4693556920806219</v>
      </c>
      <c r="F298" s="130">
        <f t="shared" si="21"/>
        <v>9.6342714018342213E-2</v>
      </c>
      <c r="G298" s="130">
        <f t="shared" si="22"/>
        <v>2.4710152999999999</v>
      </c>
      <c r="H298" s="130">
        <f>0.001013*Constantes!$D$6/(0.622*G298)</f>
        <v>4.5095245794355275E-2</v>
      </c>
      <c r="I298" s="130">
        <f t="shared" si="23"/>
        <v>0.34733456468782936</v>
      </c>
      <c r="J298" s="130">
        <f t="shared" si="24"/>
        <v>-0.19270423863861033</v>
      </c>
      <c r="K298" s="130">
        <f>(Constantes!$D$12/0.8)*(Constantes!$D$7*J298^2+Constantes!$D$8*J298+Constantes!$D$9)</f>
        <v>11.52075164720155</v>
      </c>
      <c r="L298" s="130">
        <f>(Constantes!$D$12/0.8)*(0.00376*D298^2-0.0516*D298-6.967)</f>
        <v>-2.6309510999999994</v>
      </c>
      <c r="M298" s="12"/>
    </row>
    <row r="299" spans="2:13" x14ac:dyDescent="0.3">
      <c r="B299" s="11"/>
      <c r="C299" s="67">
        <v>294</v>
      </c>
      <c r="D299" s="67">
        <f>(Observaciones!D299+Observaciones!E299)/2</f>
        <v>13.65</v>
      </c>
      <c r="E299" s="130">
        <f t="shared" si="20"/>
        <v>1.5634420277037249</v>
      </c>
      <c r="F299" s="130">
        <f t="shared" si="21"/>
        <v>0.1017370958602755</v>
      </c>
      <c r="G299" s="130">
        <f t="shared" si="22"/>
        <v>2.4687723500000001</v>
      </c>
      <c r="H299" s="130">
        <f>0.001013*Constantes!$D$6/(0.622*G299)</f>
        <v>4.5136216109643537E-2</v>
      </c>
      <c r="I299" s="130">
        <f t="shared" si="23"/>
        <v>0.35352973562893358</v>
      </c>
      <c r="J299" s="130">
        <f t="shared" si="24"/>
        <v>-0.19888553720745428</v>
      </c>
      <c r="K299" s="130">
        <f>(Constantes!$D$12/0.8)*(Constantes!$D$7*J299^2+Constantes!$D$8*J299+Constantes!$D$9)</f>
        <v>11.533463184310055</v>
      </c>
      <c r="L299" s="130">
        <f>(Constantes!$D$12/0.8)*(0.00376*D299^2-0.0516*D299-6.967)</f>
        <v>-2.6140377749999995</v>
      </c>
      <c r="M299" s="12"/>
    </row>
    <row r="300" spans="2:13" x14ac:dyDescent="0.3">
      <c r="B300" s="11"/>
      <c r="C300" s="67">
        <v>295</v>
      </c>
      <c r="D300" s="67">
        <f>(Observaciones!D300+Observaciones!E300)/2</f>
        <v>14.05</v>
      </c>
      <c r="E300" s="130">
        <f t="shared" si="20"/>
        <v>1.604612725353836</v>
      </c>
      <c r="F300" s="130">
        <f t="shared" si="21"/>
        <v>0.10408410376289531</v>
      </c>
      <c r="G300" s="130">
        <f t="shared" si="22"/>
        <v>2.4678279499999998</v>
      </c>
      <c r="H300" s="130">
        <f>0.001013*Constantes!$D$6/(0.622*G300)</f>
        <v>4.5153489048988422E-2</v>
      </c>
      <c r="I300" s="130">
        <f t="shared" si="23"/>
        <v>0.35609168948623277</v>
      </c>
      <c r="J300" s="130">
        <f t="shared" si="24"/>
        <v>-0.2050079016993222</v>
      </c>
      <c r="K300" s="130">
        <f>(Constantes!$D$12/0.8)*(Constantes!$D$7*J300^2+Constantes!$D$8*J300+Constantes!$D$9)</f>
        <v>11.545671969031501</v>
      </c>
      <c r="L300" s="130">
        <f>(Constantes!$D$12/0.8)*(0.00376*D300^2-0.0516*D300-6.967)</f>
        <v>-2.6061549749999995</v>
      </c>
      <c r="M300" s="12"/>
    </row>
    <row r="301" spans="2:13" x14ac:dyDescent="0.3">
      <c r="B301" s="11"/>
      <c r="C301" s="67">
        <v>296</v>
      </c>
      <c r="D301" s="67">
        <f>(Observaciones!D301+Observaciones!E301)/2</f>
        <v>14.600000000000001</v>
      </c>
      <c r="E301" s="130">
        <f t="shared" si="20"/>
        <v>1.662774337609296</v>
      </c>
      <c r="F301" s="130">
        <f t="shared" si="21"/>
        <v>0.10738631317466249</v>
      </c>
      <c r="G301" s="130">
        <f t="shared" si="22"/>
        <v>2.4665293999999998</v>
      </c>
      <c r="H301" s="130">
        <f>0.001013*Constantes!$D$6/(0.622*G301)</f>
        <v>4.5177260938025939E-2</v>
      </c>
      <c r="I301" s="130">
        <f t="shared" si="23"/>
        <v>0.35956906979682202</v>
      </c>
      <c r="J301" s="130">
        <f t="shared" si="24"/>
        <v>-0.2110695179254837</v>
      </c>
      <c r="K301" s="130">
        <f>(Constantes!$D$12/0.8)*(Constantes!$D$7*J301^2+Constantes!$D$8*J301+Constantes!$D$9)</f>
        <v>11.557385517193802</v>
      </c>
      <c r="L301" s="130">
        <f>(Constantes!$D$12/0.8)*(0.00376*D301^2-0.0516*D301-6.967)</f>
        <v>-2.5945793999999993</v>
      </c>
      <c r="M301" s="12"/>
    </row>
    <row r="302" spans="2:13" x14ac:dyDescent="0.3">
      <c r="B302" s="11"/>
      <c r="C302" s="67">
        <v>297</v>
      </c>
      <c r="D302" s="67">
        <f>(Observaciones!D302+Observaciones!E302)/2</f>
        <v>11.3</v>
      </c>
      <c r="E302" s="130">
        <f t="shared" si="20"/>
        <v>1.3397646526819857</v>
      </c>
      <c r="F302" s="130">
        <f t="shared" si="21"/>
        <v>8.8837887126731518E-2</v>
      </c>
      <c r="G302" s="130">
        <f t="shared" si="22"/>
        <v>2.4743206999999998</v>
      </c>
      <c r="H302" s="130">
        <f>0.001013*Constantes!$D$6/(0.622*G302)</f>
        <v>4.5035003876058806E-2</v>
      </c>
      <c r="I302" s="130">
        <f t="shared" si="23"/>
        <v>0.33792485453988758</v>
      </c>
      <c r="J302" s="130">
        <f t="shared" si="24"/>
        <v>-0.21706858969823065</v>
      </c>
      <c r="K302" s="130">
        <f>(Constantes!$D$12/0.8)*(Constantes!$D$7*J302^2+Constantes!$D$8*J302+Constantes!$D$9)</f>
        <v>11.568611713429005</v>
      </c>
      <c r="L302" s="130">
        <f>(Constantes!$D$12/0.8)*(0.00376*D302^2-0.0516*D302-6.967)</f>
        <v>-2.6512370999999995</v>
      </c>
      <c r="M302" s="12"/>
    </row>
    <row r="303" spans="2:13" x14ac:dyDescent="0.3">
      <c r="B303" s="11"/>
      <c r="C303" s="67">
        <v>298</v>
      </c>
      <c r="D303" s="67">
        <f>(Observaciones!D303+Observaciones!E303)/2</f>
        <v>11.45</v>
      </c>
      <c r="E303" s="130">
        <f t="shared" si="20"/>
        <v>1.3531513167724236</v>
      </c>
      <c r="F303" s="130">
        <f t="shared" si="21"/>
        <v>8.9617358691077773E-2</v>
      </c>
      <c r="G303" s="130">
        <f t="shared" si="22"/>
        <v>2.4739665500000001</v>
      </c>
      <c r="H303" s="130">
        <f>0.001013*Constantes!$D$6/(0.622*G303)</f>
        <v>4.504145066759796E-2</v>
      </c>
      <c r="I303" s="130">
        <f t="shared" si="23"/>
        <v>0.33894879271912193</v>
      </c>
      <c r="J303" s="130">
        <f t="shared" si="24"/>
        <v>-0.22300333936312614</v>
      </c>
      <c r="K303" s="130">
        <f>(Constantes!$D$12/0.8)*(Constantes!$D$7*J303^2+Constantes!$D$8*J303+Constantes!$D$9)</f>
        <v>11.579358795378244</v>
      </c>
      <c r="L303" s="130">
        <f>(Constantes!$D$12/0.8)*(0.00376*D303^2-0.0516*D303-6.967)</f>
        <v>-2.6493279749999994</v>
      </c>
      <c r="M303" s="12"/>
    </row>
    <row r="304" spans="2:13" x14ac:dyDescent="0.3">
      <c r="B304" s="11"/>
      <c r="C304" s="67">
        <v>299</v>
      </c>
      <c r="D304" s="67">
        <f>(Observaciones!D304+Observaciones!E304)/2</f>
        <v>12.9</v>
      </c>
      <c r="E304" s="130">
        <f t="shared" si="20"/>
        <v>1.4887393027557323</v>
      </c>
      <c r="F304" s="130">
        <f t="shared" si="21"/>
        <v>9.7457663967834368E-2</v>
      </c>
      <c r="G304" s="130">
        <f t="shared" si="22"/>
        <v>2.4705431</v>
      </c>
      <c r="H304" s="130">
        <f>0.001013*Constantes!$D$6/(0.622*G304)</f>
        <v>4.5103864941725781E-2</v>
      </c>
      <c r="I304" s="130">
        <f t="shared" si="23"/>
        <v>0.34865168081674919</v>
      </c>
      <c r="J304" s="130">
        <f t="shared" si="24"/>
        <v>-0.22887200832576207</v>
      </c>
      <c r="K304" s="130">
        <f>(Constantes!$D$12/0.8)*(Constantes!$D$7*J304^2+Constantes!$D$8*J304+Constantes!$D$9)</f>
        <v>11.589635337544875</v>
      </c>
      <c r="L304" s="130">
        <f>(Constantes!$D$12/0.8)*(0.00376*D304^2-0.0516*D304-6.967)</f>
        <v>-2.6276018999999993</v>
      </c>
      <c r="M304" s="12"/>
    </row>
    <row r="305" spans="2:13" x14ac:dyDescent="0.3">
      <c r="B305" s="11"/>
      <c r="C305" s="67">
        <v>300</v>
      </c>
      <c r="D305" s="67">
        <f>(Observaciones!D305+Observaciones!E305)/2</f>
        <v>14.35</v>
      </c>
      <c r="E305" s="130">
        <f t="shared" si="20"/>
        <v>1.6361119589017179</v>
      </c>
      <c r="F305" s="130">
        <f t="shared" si="21"/>
        <v>0.10587443449555982</v>
      </c>
      <c r="G305" s="130">
        <f t="shared" si="22"/>
        <v>2.4671196499999999</v>
      </c>
      <c r="H305" s="130">
        <f>0.001013*Constantes!$D$6/(0.622*G305)</f>
        <v>4.5166452431730474E-2</v>
      </c>
      <c r="I305" s="130">
        <f t="shared" si="23"/>
        <v>0.35799495730755543</v>
      </c>
      <c r="J305" s="130">
        <f t="shared" si="24"/>
        <v>-0.23467285757286865</v>
      </c>
      <c r="K305" s="130">
        <f>(Constantes!$D$12/0.8)*(Constantes!$D$7*J305^2+Constantes!$D$8*J305+Constantes!$D$9)</f>
        <v>11.599450234816802</v>
      </c>
      <c r="L305" s="130">
        <f>(Constantes!$D$12/0.8)*(0.00376*D305^2-0.0516*D305-6.967)</f>
        <v>-2.5999467749999998</v>
      </c>
      <c r="M305" s="12"/>
    </row>
    <row r="306" spans="2:13" x14ac:dyDescent="0.3">
      <c r="B306" s="11"/>
      <c r="C306" s="67">
        <v>301</v>
      </c>
      <c r="D306" s="67">
        <f>(Observaciones!D306+Observaciones!E306)/2</f>
        <v>15.75</v>
      </c>
      <c r="E306" s="130">
        <f t="shared" si="20"/>
        <v>1.7903914829906238</v>
      </c>
      <c r="F306" s="130">
        <f t="shared" si="21"/>
        <v>0.11457959266903198</v>
      </c>
      <c r="G306" s="130">
        <f t="shared" si="22"/>
        <v>2.46381425</v>
      </c>
      <c r="H306" s="130">
        <f>0.001013*Constantes!$D$6/(0.622*G306)</f>
        <v>4.5227046769094927E-2</v>
      </c>
      <c r="I306" s="130">
        <f t="shared" si="23"/>
        <v>0.36666971208022214</v>
      </c>
      <c r="J306" s="130">
        <f t="shared" si="24"/>
        <v>-0.24040416818762159</v>
      </c>
      <c r="K306" s="130">
        <f>(Constantes!$D$12/0.8)*(Constantes!$D$7*J306^2+Constantes!$D$8*J306+Constantes!$D$9)</f>
        <v>11.6088126856794</v>
      </c>
      <c r="L306" s="130">
        <f>(Constantes!$D$12/0.8)*(0.00376*D306^2-0.0516*D306-6.967)</f>
        <v>-2.5676193749999996</v>
      </c>
      <c r="M306" s="12"/>
    </row>
    <row r="307" spans="2:13" x14ac:dyDescent="0.3">
      <c r="B307" s="11"/>
      <c r="C307" s="67">
        <v>302</v>
      </c>
      <c r="D307" s="67">
        <f>(Observaciones!D307+Observaciones!E307)/2</f>
        <v>15.6</v>
      </c>
      <c r="E307" s="130">
        <f t="shared" si="20"/>
        <v>1.7732733774914811</v>
      </c>
      <c r="F307" s="130">
        <f t="shared" si="21"/>
        <v>0.11361874538407207</v>
      </c>
      <c r="G307" s="130">
        <f t="shared" si="22"/>
        <v>2.4641683999999997</v>
      </c>
      <c r="H307" s="130">
        <f>0.001013*Constantes!$D$6/(0.622*G307)</f>
        <v>4.522054674311729E-2</v>
      </c>
      <c r="I307" s="130">
        <f t="shared" si="23"/>
        <v>0.36575663025648686</v>
      </c>
      <c r="J307" s="130">
        <f t="shared" si="24"/>
        <v>-0.24606424185899337</v>
      </c>
      <c r="K307" s="130">
        <f>(Constantes!$D$12/0.8)*(Constantes!$D$7*J307^2+Constantes!$D$8*J307+Constantes!$D$9)</f>
        <v>11.617732175140784</v>
      </c>
      <c r="L307" s="130">
        <f>(Constantes!$D$12/0.8)*(0.00376*D307^2-0.0516*D307-6.967)</f>
        <v>-2.5713473999999996</v>
      </c>
      <c r="M307" s="12"/>
    </row>
    <row r="308" spans="2:13" x14ac:dyDescent="0.3">
      <c r="B308" s="11"/>
      <c r="C308" s="67">
        <v>303</v>
      </c>
      <c r="D308" s="67">
        <f>(Observaciones!D308+Observaciones!E308)/2</f>
        <v>14.15</v>
      </c>
      <c r="E308" s="130">
        <f t="shared" si="20"/>
        <v>1.6150528288927855</v>
      </c>
      <c r="F308" s="130">
        <f t="shared" si="21"/>
        <v>0.10467799774317721</v>
      </c>
      <c r="G308" s="130">
        <f t="shared" si="22"/>
        <v>2.4675918499999998</v>
      </c>
      <c r="H308" s="130">
        <f>0.001013*Constantes!$D$6/(0.622*G308)</f>
        <v>4.5157809349675282E-2</v>
      </c>
      <c r="I308" s="130">
        <f t="shared" si="23"/>
        <v>0.35672784756039339</v>
      </c>
      <c r="J308" s="130">
        <f t="shared" si="24"/>
        <v>-0.25165140138500103</v>
      </c>
      <c r="K308" s="130">
        <f>(Constantes!$D$12/0.8)*(Constantes!$D$7*J308^2+Constantes!$D$8*J308+Constantes!$D$9)</f>
        <v>11.626218457391483</v>
      </c>
      <c r="L308" s="130">
        <f>(Constantes!$D$12/0.8)*(0.00376*D308^2-0.0516*D308-6.967)</f>
        <v>-2.6041137749999996</v>
      </c>
      <c r="M308" s="12"/>
    </row>
    <row r="309" spans="2:13" x14ac:dyDescent="0.3">
      <c r="B309" s="11"/>
      <c r="C309" s="67">
        <v>304</v>
      </c>
      <c r="D309" s="67">
        <f>(Observaciones!D309+Observaciones!E309)/2</f>
        <v>14.9</v>
      </c>
      <c r="E309" s="130">
        <f t="shared" si="20"/>
        <v>1.6952716301356707</v>
      </c>
      <c r="F309" s="130">
        <f t="shared" si="21"/>
        <v>0.10922475617100802</v>
      </c>
      <c r="G309" s="130">
        <f t="shared" si="22"/>
        <v>2.4658210999999999</v>
      </c>
      <c r="H309" s="130">
        <f>0.001013*Constantes!$D$6/(0.622*G309)</f>
        <v>4.5190237975947463E-2</v>
      </c>
      <c r="I309" s="130">
        <f t="shared" si="23"/>
        <v>0.36144364658766281</v>
      </c>
      <c r="J309" s="130">
        <f t="shared" si="24"/>
        <v>-0.25716399116969629</v>
      </c>
      <c r="K309" s="130">
        <f>(Constantes!$D$12/0.8)*(Constantes!$D$7*J309^2+Constantes!$D$8*J309+Constantes!$D$9)</f>
        <v>11.634281538220897</v>
      </c>
      <c r="L309" s="130">
        <f>(Constantes!$D$12/0.8)*(0.00376*D309^2-0.0516*D309-6.967)</f>
        <v>-2.5879058999999995</v>
      </c>
      <c r="M309" s="12"/>
    </row>
    <row r="310" spans="2:13" x14ac:dyDescent="0.3">
      <c r="B310" s="11"/>
      <c r="C310" s="67">
        <v>305</v>
      </c>
      <c r="D310" s="67">
        <f>(Observaciones!D310+Observaciones!E310)/2</f>
        <v>14.5</v>
      </c>
      <c r="E310" s="130">
        <f t="shared" si="20"/>
        <v>1.6520640028566567</v>
      </c>
      <c r="F310" s="130">
        <f t="shared" si="21"/>
        <v>0.10677937410937641</v>
      </c>
      <c r="G310" s="130">
        <f t="shared" si="22"/>
        <v>2.4667654999999997</v>
      </c>
      <c r="H310" s="130">
        <f>0.001013*Constantes!$D$6/(0.622*G310)</f>
        <v>4.5172936914803029E-2</v>
      </c>
      <c r="I310" s="130">
        <f t="shared" si="23"/>
        <v>0.35894072909367275</v>
      </c>
      <c r="J310" s="130">
        <f t="shared" si="24"/>
        <v>-0.2626003777137545</v>
      </c>
      <c r="K310" s="130">
        <f>(Constantes!$D$12/0.8)*(Constantes!$D$7*J310^2+Constantes!$D$8*J310+Constantes!$D$9)</f>
        <v>11.641931657213126</v>
      </c>
      <c r="L310" s="130">
        <f>(Constantes!$D$12/0.8)*(0.00376*D310^2-0.0516*D310-6.967)</f>
        <v>-2.5967474999999993</v>
      </c>
      <c r="M310" s="12"/>
    </row>
    <row r="311" spans="2:13" x14ac:dyDescent="0.3">
      <c r="B311" s="11"/>
      <c r="C311" s="67">
        <v>306</v>
      </c>
      <c r="D311" s="67">
        <f>(Observaciones!D311+Observaciones!E311)/2</f>
        <v>14.6</v>
      </c>
      <c r="E311" s="130">
        <f t="shared" si="20"/>
        <v>1.6627743376092956</v>
      </c>
      <c r="F311" s="130">
        <f t="shared" si="21"/>
        <v>0.10738631317466246</v>
      </c>
      <c r="G311" s="130">
        <f t="shared" si="22"/>
        <v>2.4665293999999998</v>
      </c>
      <c r="H311" s="130">
        <f>0.001013*Constantes!$D$6/(0.622*G311)</f>
        <v>4.5177260938025939E-2</v>
      </c>
      <c r="I311" s="130">
        <f t="shared" si="23"/>
        <v>0.35956906979682196</v>
      </c>
      <c r="J311" s="130">
        <f t="shared" si="24"/>
        <v>-0.26795895009851578</v>
      </c>
      <c r="K311" s="130">
        <f>(Constantes!$D$12/0.8)*(Constantes!$D$7*J311^2+Constantes!$D$8*J311+Constantes!$D$9)</f>
        <v>11.649179269745076</v>
      </c>
      <c r="L311" s="130">
        <f>(Constantes!$D$12/0.8)*(0.00376*D311^2-0.0516*D311-6.967)</f>
        <v>-2.5945793999999993</v>
      </c>
      <c r="M311" s="12"/>
    </row>
    <row r="312" spans="2:13" x14ac:dyDescent="0.3">
      <c r="B312" s="11"/>
      <c r="C312" s="67">
        <v>307</v>
      </c>
      <c r="D312" s="67">
        <f>(Observaciones!D312+Observaciones!E312)/2</f>
        <v>15</v>
      </c>
      <c r="E312" s="130">
        <f t="shared" si="20"/>
        <v>1.7062271396379793</v>
      </c>
      <c r="F312" s="130">
        <f t="shared" si="21"/>
        <v>0.10984348383671551</v>
      </c>
      <c r="G312" s="130">
        <f t="shared" si="22"/>
        <v>2.4655849999999999</v>
      </c>
      <c r="H312" s="130">
        <f>0.001013*Constantes!$D$6/(0.622*G312)</f>
        <v>4.5194565312131819E-2</v>
      </c>
      <c r="I312" s="130">
        <f t="shared" si="23"/>
        <v>0.36206502083102154</v>
      </c>
      <c r="J312" s="130">
        <f t="shared" si="24"/>
        <v>-0.27323812046333507</v>
      </c>
      <c r="K312" s="130">
        <f>(Constantes!$D$12/0.8)*(Constantes!$D$7*J312^2+Constantes!$D$8*J312+Constantes!$D$9)</f>
        <v>11.65603502880988</v>
      </c>
      <c r="L312" s="130">
        <f>(Constantes!$D$12/0.8)*(0.00376*D312^2-0.0516*D312-6.967)</f>
        <v>-2.5856249999999994</v>
      </c>
      <c r="M312" s="12"/>
    </row>
    <row r="313" spans="2:13" x14ac:dyDescent="0.3">
      <c r="B313" s="11"/>
      <c r="C313" s="67">
        <v>308</v>
      </c>
      <c r="D313" s="67">
        <f>(Observaciones!D313+Observaciones!E313)/2</f>
        <v>14.25</v>
      </c>
      <c r="E313" s="130">
        <f t="shared" si="20"/>
        <v>1.6255524772300411</v>
      </c>
      <c r="F313" s="130">
        <f t="shared" si="21"/>
        <v>0.10527477090559632</v>
      </c>
      <c r="G313" s="130">
        <f t="shared" si="22"/>
        <v>2.4673557499999998</v>
      </c>
      <c r="H313" s="130">
        <f>0.001013*Constantes!$D$6/(0.622*G313)</f>
        <v>4.5162130477176848E-2</v>
      </c>
      <c r="I313" s="130">
        <f t="shared" si="23"/>
        <v>0.35736227060066839</v>
      </c>
      <c r="J313" s="130">
        <f t="shared" si="24"/>
        <v>-0.27843632447609956</v>
      </c>
      <c r="K313" s="130">
        <f>(Constantes!$D$12/0.8)*(Constantes!$D$7*J313^2+Constantes!$D$8*J313+Constantes!$D$9)</f>
        <v>11.662509766688915</v>
      </c>
      <c r="L313" s="130">
        <f>(Constantes!$D$12/0.8)*(0.00376*D313^2-0.0516*D313-6.967)</f>
        <v>-2.6020443749999993</v>
      </c>
      <c r="M313" s="12"/>
    </row>
    <row r="314" spans="2:13" x14ac:dyDescent="0.3">
      <c r="B314" s="11"/>
      <c r="C314" s="67">
        <v>309</v>
      </c>
      <c r="D314" s="67">
        <f>(Observaciones!D314+Observaciones!E314)/2</f>
        <v>15.6</v>
      </c>
      <c r="E314" s="130">
        <f t="shared" si="20"/>
        <v>1.7732733774914811</v>
      </c>
      <c r="F314" s="130">
        <f t="shared" si="21"/>
        <v>0.11361874538407207</v>
      </c>
      <c r="G314" s="130">
        <f t="shared" si="22"/>
        <v>2.4641683999999997</v>
      </c>
      <c r="H314" s="130">
        <f>0.001013*Constantes!$D$6/(0.622*G314)</f>
        <v>4.522054674311729E-2</v>
      </c>
      <c r="I314" s="130">
        <f t="shared" si="23"/>
        <v>0.36575663025648686</v>
      </c>
      <c r="J314" s="130">
        <f t="shared" si="24"/>
        <v>-0.28355202179677363</v>
      </c>
      <c r="K314" s="130">
        <f>(Constantes!$D$12/0.8)*(Constantes!$D$7*J314^2+Constantes!$D$8*J314+Constantes!$D$9)</f>
        <v>11.668614476495822</v>
      </c>
      <c r="L314" s="130">
        <f>(Constantes!$D$12/0.8)*(0.00376*D314^2-0.0516*D314-6.967)</f>
        <v>-2.5713473999999996</v>
      </c>
      <c r="M314" s="12"/>
    </row>
    <row r="315" spans="2:13" x14ac:dyDescent="0.3">
      <c r="B315" s="11"/>
      <c r="C315" s="67">
        <v>310</v>
      </c>
      <c r="D315" s="67">
        <f>(Observaciones!D315+Observaciones!E315)/2</f>
        <v>15</v>
      </c>
      <c r="E315" s="130">
        <f t="shared" si="20"/>
        <v>1.7062271396379793</v>
      </c>
      <c r="F315" s="130">
        <f t="shared" si="21"/>
        <v>0.10984348383671551</v>
      </c>
      <c r="G315" s="130">
        <f t="shared" si="22"/>
        <v>2.4655849999999999</v>
      </c>
      <c r="H315" s="130">
        <f>0.001013*Constantes!$D$6/(0.622*G315)</f>
        <v>4.5194565312131819E-2</v>
      </c>
      <c r="I315" s="130">
        <f t="shared" si="23"/>
        <v>0.36206502083102154</v>
      </c>
      <c r="J315" s="130">
        <f t="shared" si="24"/>
        <v>-0.28858369653383553</v>
      </c>
      <c r="K315" s="130">
        <f>(Constantes!$D$12/0.8)*(Constantes!$D$7*J315^2+Constantes!$D$8*J315+Constantes!$D$9)</f>
        <v>11.67436029361606</v>
      </c>
      <c r="L315" s="130">
        <f>(Constantes!$D$12/0.8)*(0.00376*D315^2-0.0516*D315-6.967)</f>
        <v>-2.5856249999999994</v>
      </c>
      <c r="M315" s="12"/>
    </row>
    <row r="316" spans="2:13" x14ac:dyDescent="0.3">
      <c r="B316" s="11"/>
      <c r="C316" s="67">
        <v>311</v>
      </c>
      <c r="D316" s="67">
        <f>(Observaciones!D316+Observaciones!E316)/2</f>
        <v>14.75</v>
      </c>
      <c r="E316" s="130">
        <f t="shared" si="20"/>
        <v>1.6789540291434102</v>
      </c>
      <c r="F316" s="130">
        <f t="shared" si="21"/>
        <v>0.10830221914763835</v>
      </c>
      <c r="G316" s="130">
        <f t="shared" si="22"/>
        <v>2.46617525</v>
      </c>
      <c r="H316" s="130">
        <f>0.001013*Constantes!$D$6/(0.622*G316)</f>
        <v>4.5183748525216338E-2</v>
      </c>
      <c r="I316" s="130">
        <f t="shared" si="23"/>
        <v>0.36050831755341328</v>
      </c>
      <c r="J316" s="130">
        <f t="shared" si="24"/>
        <v>-0.29352985769346823</v>
      </c>
      <c r="K316" s="130">
        <f>(Constantes!$D$12/0.8)*(Constantes!$D$7*J316^2+Constantes!$D$8*J316+Constantes!$D$9)</f>
        <v>11.679758477065624</v>
      </c>
      <c r="L316" s="130">
        <f>(Constantes!$D$12/0.8)*(0.00376*D316^2-0.0516*D316-6.967)</f>
        <v>-2.5912743749999994</v>
      </c>
      <c r="M316" s="12"/>
    </row>
    <row r="317" spans="2:13" x14ac:dyDescent="0.3">
      <c r="B317" s="11"/>
      <c r="C317" s="67">
        <v>312</v>
      </c>
      <c r="D317" s="67">
        <f>(Observaciones!D317+Observaciones!E317)/2</f>
        <v>14.75</v>
      </c>
      <c r="E317" s="130">
        <f t="shared" si="20"/>
        <v>1.6789540291434102</v>
      </c>
      <c r="F317" s="130">
        <f t="shared" si="21"/>
        <v>0.10830221914763835</v>
      </c>
      <c r="G317" s="130">
        <f t="shared" si="22"/>
        <v>2.46617525</v>
      </c>
      <c r="H317" s="130">
        <f>0.001013*Constantes!$D$6/(0.622*G317)</f>
        <v>4.5183748525216338E-2</v>
      </c>
      <c r="I317" s="130">
        <f t="shared" si="23"/>
        <v>0.36050831755341328</v>
      </c>
      <c r="J317" s="130">
        <f t="shared" si="24"/>
        <v>-0.29838903962137342</v>
      </c>
      <c r="K317" s="130">
        <f>(Constantes!$D$12/0.8)*(Constantes!$D$7*J317^2+Constantes!$D$8*J317+Constantes!$D$9)</f>
        <v>11.684820390792671</v>
      </c>
      <c r="L317" s="130">
        <f>(Constantes!$D$12/0.8)*(0.00376*D317^2-0.0516*D317-6.967)</f>
        <v>-2.5912743749999994</v>
      </c>
      <c r="M317" s="12"/>
    </row>
    <row r="318" spans="2:13" x14ac:dyDescent="0.3">
      <c r="B318" s="11"/>
      <c r="C318" s="67">
        <v>313</v>
      </c>
      <c r="D318" s="67">
        <f>(Observaciones!D318+Observaciones!E318)/2</f>
        <v>15.25</v>
      </c>
      <c r="E318" s="130">
        <f t="shared" si="20"/>
        <v>1.7338879625062771</v>
      </c>
      <c r="F318" s="130">
        <f t="shared" si="21"/>
        <v>0.11140334723771557</v>
      </c>
      <c r="G318" s="130">
        <f t="shared" si="22"/>
        <v>2.4649947499999998</v>
      </c>
      <c r="H318" s="130">
        <f>0.001013*Constantes!$D$6/(0.622*G318)</f>
        <v>4.5205387279268053E-2</v>
      </c>
      <c r="I318" s="130">
        <f t="shared" si="23"/>
        <v>0.36361082673457973</v>
      </c>
      <c r="J318" s="130">
        <f t="shared" si="24"/>
        <v>-0.30315980243707563</v>
      </c>
      <c r="K318" s="130">
        <f>(Constantes!$D$12/0.8)*(Constantes!$D$7*J318^2+Constantes!$D$8*J318+Constantes!$D$9)</f>
        <v>11.689557484945752</v>
      </c>
      <c r="L318" s="130">
        <f>(Constantes!$D$12/0.8)*(0.00376*D318^2-0.0516*D318-6.967)</f>
        <v>-2.5797993749999995</v>
      </c>
      <c r="M318" s="12"/>
    </row>
    <row r="319" spans="2:13" x14ac:dyDescent="0.3">
      <c r="B319" s="11"/>
      <c r="C319" s="67">
        <v>314</v>
      </c>
      <c r="D319" s="67">
        <f>(Observaciones!D319+Observaciones!E319)/2</f>
        <v>14.55</v>
      </c>
      <c r="E319" s="130">
        <f t="shared" si="20"/>
        <v>1.6574115820276645</v>
      </c>
      <c r="F319" s="130">
        <f t="shared" si="21"/>
        <v>0.10708247809803828</v>
      </c>
      <c r="G319" s="130">
        <f t="shared" si="22"/>
        <v>2.46664745</v>
      </c>
      <c r="H319" s="130">
        <f>0.001013*Constantes!$D$6/(0.622*G319)</f>
        <v>4.5175098822943884E-2</v>
      </c>
      <c r="I319" s="130">
        <f t="shared" si="23"/>
        <v>0.35925511691610273</v>
      </c>
      <c r="J319" s="130">
        <f t="shared" si="24"/>
        <v>-0.3078407324605914</v>
      </c>
      <c r="K319" s="130">
        <f>(Constantes!$D$12/0.8)*(Constantes!$D$7*J319^2+Constantes!$D$8*J319+Constantes!$D$9)</f>
        <v>11.693981277132442</v>
      </c>
      <c r="L319" s="130">
        <f>(Constantes!$D$12/0.8)*(0.00376*D319^2-0.0516*D319-6.967)</f>
        <v>-2.5956669749999994</v>
      </c>
      <c r="M319" s="12"/>
    </row>
    <row r="320" spans="2:13" x14ac:dyDescent="0.3">
      <c r="B320" s="11"/>
      <c r="C320" s="67">
        <v>315</v>
      </c>
      <c r="D320" s="67">
        <f>(Observaciones!D320+Observaciones!E320)/2</f>
        <v>13</v>
      </c>
      <c r="E320" s="130">
        <f t="shared" si="20"/>
        <v>1.4985150190445926</v>
      </c>
      <c r="F320" s="130">
        <f t="shared" si="21"/>
        <v>9.8019245431965704E-2</v>
      </c>
      <c r="G320" s="130">
        <f t="shared" si="22"/>
        <v>2.470307</v>
      </c>
      <c r="H320" s="130">
        <f>0.001013*Constantes!$D$6/(0.622*G320)</f>
        <v>4.5108175751075688E-2</v>
      </c>
      <c r="I320" s="130">
        <f t="shared" si="23"/>
        <v>0.3493076722279615</v>
      </c>
      <c r="J320" s="130">
        <f t="shared" si="24"/>
        <v>-0.31243044263133202</v>
      </c>
      <c r="K320" s="130">
        <f>(Constantes!$D$12/0.8)*(Constantes!$D$7*J320^2+Constantes!$D$8*J320+Constantes!$D$9)</f>
        <v>11.698103333692117</v>
      </c>
      <c r="L320" s="130">
        <f>(Constantes!$D$12/0.8)*(0.00376*D320^2-0.0516*D320-6.967)</f>
        <v>-2.6258849999999994</v>
      </c>
      <c r="M320" s="12"/>
    </row>
    <row r="321" spans="2:13" x14ac:dyDescent="0.3">
      <c r="B321" s="11"/>
      <c r="C321" s="67">
        <v>316</v>
      </c>
      <c r="D321" s="67">
        <f>(Observaciones!D321+Observaciones!E321)/2</f>
        <v>14.35</v>
      </c>
      <c r="E321" s="130">
        <f t="shared" si="20"/>
        <v>1.6361119589017179</v>
      </c>
      <c r="F321" s="130">
        <f t="shared" si="21"/>
        <v>0.10587443449555982</v>
      </c>
      <c r="G321" s="130">
        <f t="shared" si="22"/>
        <v>2.4671196499999999</v>
      </c>
      <c r="H321" s="130">
        <f>0.001013*Constantes!$D$6/(0.622*G321)</f>
        <v>4.5166452431730474E-2</v>
      </c>
      <c r="I321" s="130">
        <f t="shared" si="23"/>
        <v>0.35799495730755543</v>
      </c>
      <c r="J321" s="130">
        <f t="shared" si="24"/>
        <v>-0.3169275729191196</v>
      </c>
      <c r="K321" s="130">
        <f>(Constantes!$D$12/0.8)*(Constantes!$D$7*J321^2+Constantes!$D$8*J321+Constantes!$D$9)</f>
        <v>11.701935251006537</v>
      </c>
      <c r="L321" s="130">
        <f>(Constantes!$D$12/0.8)*(0.00376*D321^2-0.0516*D321-6.967)</f>
        <v>-2.5999467749999998</v>
      </c>
      <c r="M321" s="12"/>
    </row>
    <row r="322" spans="2:13" x14ac:dyDescent="0.3">
      <c r="B322" s="11"/>
      <c r="C322" s="67">
        <v>317</v>
      </c>
      <c r="D322" s="67">
        <f>(Observaciones!D322+Observaciones!E322)/2</f>
        <v>15.8</v>
      </c>
      <c r="E322" s="130">
        <f t="shared" si="20"/>
        <v>1.7961296162943761</v>
      </c>
      <c r="F322" s="130">
        <f t="shared" si="21"/>
        <v>0.11490140460696453</v>
      </c>
      <c r="G322" s="130">
        <f t="shared" si="22"/>
        <v>2.4636961999999998</v>
      </c>
      <c r="H322" s="130">
        <f>0.001013*Constantes!$D$6/(0.622*G322)</f>
        <v>4.5229213859692821E-2</v>
      </c>
      <c r="I322" s="130">
        <f t="shared" si="23"/>
        <v>0.36697319935543615</v>
      </c>
      <c r="J322" s="130">
        <f t="shared" si="24"/>
        <v>-0.32133079072719417</v>
      </c>
      <c r="K322" s="130">
        <f>(Constantes!$D$12/0.8)*(Constantes!$D$7*J322^2+Constantes!$D$8*J322+Constantes!$D$9)</f>
        <v>11.705488636871925</v>
      </c>
      <c r="L322" s="130">
        <f>(Constantes!$D$12/0.8)*(0.00376*D322^2-0.0516*D322-6.967)</f>
        <v>-2.5663625999999993</v>
      </c>
      <c r="M322" s="12"/>
    </row>
    <row r="323" spans="2:13" x14ac:dyDescent="0.3">
      <c r="B323" s="11"/>
      <c r="C323" s="67">
        <v>318</v>
      </c>
      <c r="D323" s="67">
        <f>(Observaciones!D323+Observaciones!E323)/2</f>
        <v>15.65</v>
      </c>
      <c r="E323" s="130">
        <f t="shared" si="20"/>
        <v>1.7789634018098772</v>
      </c>
      <c r="F323" s="130">
        <f t="shared" si="21"/>
        <v>0.11393826452317098</v>
      </c>
      <c r="G323" s="130">
        <f t="shared" si="22"/>
        <v>2.4640503499999999</v>
      </c>
      <c r="H323" s="130">
        <f>0.001013*Constantes!$D$6/(0.622*G323)</f>
        <v>4.5222713210836998E-2</v>
      </c>
      <c r="I323" s="130">
        <f t="shared" si="23"/>
        <v>0.36606142750795007</v>
      </c>
      <c r="J323" s="130">
        <f t="shared" si="24"/>
        <v>-0.32563879128708967</v>
      </c>
      <c r="K323" s="130">
        <f>(Constantes!$D$12/0.8)*(Constantes!$D$7*J323^2+Constantes!$D$8*J323+Constantes!$D$9)</f>
        <v>11.708775091955999</v>
      </c>
      <c r="L323" s="130">
        <f>(Constantes!$D$12/0.8)*(0.00376*D323^2-0.0516*D323-6.967)</f>
        <v>-2.5701117749999995</v>
      </c>
      <c r="M323" s="12"/>
    </row>
    <row r="324" spans="2:13" x14ac:dyDescent="0.3">
      <c r="B324" s="11"/>
      <c r="C324" s="67">
        <v>319</v>
      </c>
      <c r="D324" s="67">
        <f>(Observaciones!D324+Observaciones!E324)/2</f>
        <v>15.3</v>
      </c>
      <c r="E324" s="130">
        <f t="shared" si="20"/>
        <v>1.7394670630029376</v>
      </c>
      <c r="F324" s="130">
        <f t="shared" si="21"/>
        <v>0.11171756760860506</v>
      </c>
      <c r="G324" s="130">
        <f t="shared" si="22"/>
        <v>2.4648767</v>
      </c>
      <c r="H324" s="130">
        <f>0.001013*Constantes!$D$6/(0.622*G324)</f>
        <v>4.5207552294649268E-2</v>
      </c>
      <c r="I324" s="130">
        <f t="shared" si="23"/>
        <v>0.36391867936217853</v>
      </c>
      <c r="J324" s="130">
        <f t="shared" si="24"/>
        <v>-0.32985029804526633</v>
      </c>
      <c r="K324" s="130">
        <f>(Constantes!$D$12/0.8)*(Constantes!$D$7*J324^2+Constantes!$D$8*J324+Constantes!$D$9)</f>
        <v>11.711806191363413</v>
      </c>
      <c r="L324" s="130">
        <f>(Constantes!$D$12/0.8)*(0.00376*D324^2-0.0516*D324-6.967)</f>
        <v>-2.5786130999999997</v>
      </c>
      <c r="M324" s="12"/>
    </row>
    <row r="325" spans="2:13" x14ac:dyDescent="0.3">
      <c r="B325" s="11"/>
      <c r="C325" s="67">
        <v>320</v>
      </c>
      <c r="D325" s="67">
        <f>(Observaciones!D325+Observaciones!E325)/2</f>
        <v>15</v>
      </c>
      <c r="E325" s="130">
        <f t="shared" si="20"/>
        <v>1.7062271396379793</v>
      </c>
      <c r="F325" s="130">
        <f t="shared" si="21"/>
        <v>0.10984348383671551</v>
      </c>
      <c r="G325" s="130">
        <f t="shared" si="22"/>
        <v>2.4655849999999999</v>
      </c>
      <c r="H325" s="130">
        <f>0.001013*Constantes!$D$6/(0.622*G325)</f>
        <v>4.5194565312131819E-2</v>
      </c>
      <c r="I325" s="130">
        <f t="shared" si="23"/>
        <v>0.36206502083102154</v>
      </c>
      <c r="J325" s="130">
        <f t="shared" si="24"/>
        <v>-0.33396406304137949</v>
      </c>
      <c r="K325" s="130">
        <f>(Constantes!$D$12/0.8)*(Constantes!$D$7*J325^2+Constantes!$D$8*J325+Constantes!$D$9)</f>
        <v>11.714593466332801</v>
      </c>
      <c r="L325" s="130">
        <f>(Constantes!$D$12/0.8)*(0.00376*D325^2-0.0516*D325-6.967)</f>
        <v>-2.5856249999999994</v>
      </c>
      <c r="M325" s="12"/>
    </row>
    <row r="326" spans="2:13" x14ac:dyDescent="0.3">
      <c r="B326" s="11"/>
      <c r="C326" s="67">
        <v>321</v>
      </c>
      <c r="D326" s="67">
        <f>(Observaciones!D326+Observaciones!E326)/2</f>
        <v>15.7</v>
      </c>
      <c r="E326" s="130">
        <f t="shared" si="20"/>
        <v>1.7846694242482402</v>
      </c>
      <c r="F326" s="130">
        <f t="shared" si="21"/>
        <v>0.11425854646329872</v>
      </c>
      <c r="G326" s="130">
        <f t="shared" si="22"/>
        <v>2.4639322999999997</v>
      </c>
      <c r="H326" s="130">
        <f>0.001013*Constantes!$D$6/(0.622*G326)</f>
        <v>4.5224879886152931E-2</v>
      </c>
      <c r="I326" s="130">
        <f t="shared" si="23"/>
        <v>0.36636578812418896</v>
      </c>
      <c r="J326" s="130">
        <f t="shared" si="24"/>
        <v>-0.33797886727807891</v>
      </c>
      <c r="K326" s="130">
        <f>(Constantes!$D$12/0.8)*(Constantes!$D$7*J326^2+Constantes!$D$8*J326+Constantes!$D$9)</f>
        <v>11.717148386088486</v>
      </c>
      <c r="L326" s="130">
        <f>(Constantes!$D$12/0.8)*(0.00376*D326^2-0.0516*D326-6.967)</f>
        <v>-2.5688690999999992</v>
      </c>
      <c r="M326" s="12"/>
    </row>
    <row r="327" spans="2:13" x14ac:dyDescent="0.3">
      <c r="B327" s="11"/>
      <c r="C327" s="67">
        <v>322</v>
      </c>
      <c r="D327" s="67">
        <f>(Observaciones!D327+Observaciones!E327)/2</f>
        <v>16.3</v>
      </c>
      <c r="E327" s="130">
        <f t="shared" ref="E327:E370" si="25">EXP((16.78*D327-116.9)/(D327+237.3))</f>
        <v>1.8544035194307129</v>
      </c>
      <c r="F327" s="130">
        <f t="shared" ref="F327:F370" si="26">4098*E327/((D327+237.3)^2)</f>
        <v>0.11816196335275285</v>
      </c>
      <c r="G327" s="130">
        <f t="shared" ref="G327:G370" si="27">2.501-0.002361*D327</f>
        <v>2.4625157</v>
      </c>
      <c r="H327" s="130">
        <f>0.001013*Constantes!$D$6/(0.622*G327)</f>
        <v>4.5250896193316674E-2</v>
      </c>
      <c r="I327" s="130">
        <f t="shared" ref="I327:I370" si="28">IF(D327&gt;0,1.26*F327/(G327*(F327+H327)),0)</f>
        <v>0.36998405321225664</v>
      </c>
      <c r="J327" s="130">
        <f t="shared" ref="J327:J370" si="29">0.409*SIN(2*PI()*(C327-82)/365)</f>
        <v>-0.34189352108222232</v>
      </c>
      <c r="K327" s="130">
        <f>(Constantes!$D$12/0.8)*(Constantes!$D$7*J327^2+Constantes!$D$8*J327+Constantes!$D$9)</f>
        <v>11.719482339869712</v>
      </c>
      <c r="L327" s="130">
        <f>(Constantes!$D$12/0.8)*(0.00376*D327^2-0.0516*D327-6.967)</f>
        <v>-2.5534070999999994</v>
      </c>
      <c r="M327" s="12"/>
    </row>
    <row r="328" spans="2:13" x14ac:dyDescent="0.3">
      <c r="B328" s="11"/>
      <c r="C328" s="67">
        <v>323</v>
      </c>
      <c r="D328" s="67">
        <f>(Observaciones!D328+Observaciones!E328)/2</f>
        <v>13.75</v>
      </c>
      <c r="E328" s="130">
        <f t="shared" si="25"/>
        <v>1.5736468149943981</v>
      </c>
      <c r="F328" s="130">
        <f t="shared" si="26"/>
        <v>0.10231958493462359</v>
      </c>
      <c r="G328" s="130">
        <f t="shared" si="27"/>
        <v>2.4685362500000001</v>
      </c>
      <c r="H328" s="130">
        <f>0.001013*Constantes!$D$6/(0.622*G328)</f>
        <v>4.5140533105443567E-2</v>
      </c>
      <c r="I328" s="130">
        <f t="shared" si="28"/>
        <v>0.35417281924860555</v>
      </c>
      <c r="J328" s="130">
        <f t="shared" si="29"/>
        <v>-0.3457068644574029</v>
      </c>
      <c r="K328" s="130">
        <f>(Constantes!$D$12/0.8)*(Constantes!$D$7*J328^2+Constantes!$D$8*J328+Constantes!$D$9)</f>
        <v>11.721606619159967</v>
      </c>
      <c r="L328" s="130">
        <f>(Constantes!$D$12/0.8)*(0.00376*D328^2-0.0516*D328-6.967)</f>
        <v>-2.6121093749999993</v>
      </c>
      <c r="M328" s="12"/>
    </row>
    <row r="329" spans="2:13" x14ac:dyDescent="0.3">
      <c r="B329" s="11"/>
      <c r="C329" s="67">
        <v>324</v>
      </c>
      <c r="D329" s="67">
        <f>(Observaciones!D329+Observaciones!E329)/2</f>
        <v>14.1</v>
      </c>
      <c r="E329" s="130">
        <f t="shared" si="25"/>
        <v>1.6098253520131185</v>
      </c>
      <c r="F329" s="130">
        <f t="shared" si="26"/>
        <v>0.10438069155687195</v>
      </c>
      <c r="G329" s="130">
        <f t="shared" si="27"/>
        <v>2.4677099</v>
      </c>
      <c r="H329" s="130">
        <f>0.001013*Constantes!$D$6/(0.622*G329)</f>
        <v>4.5155649095994843E-2</v>
      </c>
      <c r="I329" s="130">
        <f t="shared" si="28"/>
        <v>0.35640998531823892</v>
      </c>
      <c r="J329" s="130">
        <f t="shared" si="29"/>
        <v>-0.34941776742767916</v>
      </c>
      <c r="K329" s="130">
        <f>(Constantes!$D$12/0.8)*(Constantes!$D$7*J329^2+Constantes!$D$8*J329+Constantes!$D$9)</f>
        <v>11.723532400138733</v>
      </c>
      <c r="L329" s="130">
        <f>(Constantes!$D$12/0.8)*(0.00376*D329^2-0.0516*D329-6.967)</f>
        <v>-2.6051378999999995</v>
      </c>
      <c r="M329" s="12"/>
    </row>
    <row r="330" spans="2:13" x14ac:dyDescent="0.3">
      <c r="B330" s="11"/>
      <c r="C330" s="67">
        <v>325</v>
      </c>
      <c r="D330" s="67">
        <f>(Observaciones!D330+Observaciones!E330)/2</f>
        <v>15.3</v>
      </c>
      <c r="E330" s="130">
        <f t="shared" si="25"/>
        <v>1.7394670630029376</v>
      </c>
      <c r="F330" s="130">
        <f t="shared" si="26"/>
        <v>0.11171756760860506</v>
      </c>
      <c r="G330" s="130">
        <f t="shared" si="27"/>
        <v>2.4648767</v>
      </c>
      <c r="H330" s="130">
        <f>0.001013*Constantes!$D$6/(0.622*G330)</f>
        <v>4.5207552294649268E-2</v>
      </c>
      <c r="I330" s="130">
        <f t="shared" si="28"/>
        <v>0.36391867936217853</v>
      </c>
      <c r="J330" s="130">
        <f t="shared" si="29"/>
        <v>-0.35302513037241379</v>
      </c>
      <c r="K330" s="130">
        <f>(Constantes!$D$12/0.8)*(Constantes!$D$7*J330^2+Constantes!$D$8*J330+Constantes!$D$9)</f>
        <v>11.725270726377717</v>
      </c>
      <c r="L330" s="130">
        <f>(Constantes!$D$12/0.8)*(0.00376*D330^2-0.0516*D330-6.967)</f>
        <v>-2.5786130999999997</v>
      </c>
      <c r="M330" s="12"/>
    </row>
    <row r="331" spans="2:13" x14ac:dyDescent="0.3">
      <c r="B331" s="11"/>
      <c r="C331" s="67">
        <v>326</v>
      </c>
      <c r="D331" s="67">
        <f>(Observaciones!D331+Observaciones!E331)/2</f>
        <v>15.55</v>
      </c>
      <c r="E331" s="130">
        <f t="shared" si="25"/>
        <v>1.7675993131821897</v>
      </c>
      <c r="F331" s="130">
        <f t="shared" si="26"/>
        <v>0.11329998758344098</v>
      </c>
      <c r="G331" s="130">
        <f t="shared" si="27"/>
        <v>2.4642864499999999</v>
      </c>
      <c r="H331" s="130">
        <f>0.001013*Constantes!$D$6/(0.622*G331)</f>
        <v>4.5218380482963956E-2</v>
      </c>
      <c r="I331" s="130">
        <f t="shared" si="28"/>
        <v>0.36545139639916813</v>
      </c>
      <c r="J331" s="130">
        <f t="shared" si="29"/>
        <v>-0.35652788435211252</v>
      </c>
      <c r="K331" s="130">
        <f>(Constantes!$D$12/0.8)*(Constantes!$D$7*J331^2+Constantes!$D$8*J331+Constantes!$D$9)</f>
        <v>11.726832491803231</v>
      </c>
      <c r="L331" s="130">
        <f>(Constantes!$D$12/0.8)*(0.00376*D331^2-0.0516*D331-6.967)</f>
        <v>-2.5725759749999995</v>
      </c>
      <c r="M331" s="12"/>
    </row>
    <row r="332" spans="2:13" x14ac:dyDescent="0.3">
      <c r="B332" s="11"/>
      <c r="C332" s="67">
        <v>327</v>
      </c>
      <c r="D332" s="67">
        <f>(Observaciones!D332+Observaciones!E332)/2</f>
        <v>15.95</v>
      </c>
      <c r="E332" s="130">
        <f t="shared" si="25"/>
        <v>1.8134408472488435</v>
      </c>
      <c r="F332" s="130">
        <f t="shared" si="26"/>
        <v>0.11587144951018026</v>
      </c>
      <c r="G332" s="130">
        <f t="shared" si="27"/>
        <v>2.4633420500000001</v>
      </c>
      <c r="H332" s="130">
        <f>0.001013*Constantes!$D$6/(0.622*G332)</f>
        <v>4.5235716377720475E-2</v>
      </c>
      <c r="I332" s="130">
        <f t="shared" si="28"/>
        <v>0.36788104095514867</v>
      </c>
      <c r="J332" s="130">
        <f t="shared" si="29"/>
        <v>-0.35992499142517603</v>
      </c>
      <c r="K332" s="130">
        <f>(Constantes!$D$12/0.8)*(Constantes!$D$7*J332^2+Constantes!$D$8*J332+Constantes!$D$9)</f>
        <v>11.728228423946128</v>
      </c>
      <c r="L332" s="130">
        <f>(Constantes!$D$12/0.8)*(0.00376*D332^2-0.0516*D332-6.967)</f>
        <v>-2.5625499749999996</v>
      </c>
      <c r="M332" s="12"/>
    </row>
    <row r="333" spans="2:13" x14ac:dyDescent="0.3">
      <c r="B333" s="11"/>
      <c r="C333" s="67">
        <v>328</v>
      </c>
      <c r="D333" s="67">
        <f>(Observaciones!D333+Observaciones!E333)/2</f>
        <v>14.65</v>
      </c>
      <c r="E333" s="130">
        <f t="shared" si="25"/>
        <v>1.6681523061985435</v>
      </c>
      <c r="F333" s="130">
        <f t="shared" si="26"/>
        <v>0.10769088075978797</v>
      </c>
      <c r="G333" s="130">
        <f t="shared" si="27"/>
        <v>2.46641135</v>
      </c>
      <c r="H333" s="130">
        <f>0.001013*Constantes!$D$6/(0.622*G333)</f>
        <v>4.5179423260078871E-2</v>
      </c>
      <c r="I333" s="130">
        <f t="shared" si="28"/>
        <v>0.35988258760990816</v>
      </c>
      <c r="J333" s="130">
        <f t="shared" si="29"/>
        <v>-0.3632154449554626</v>
      </c>
      <c r="K333" s="130">
        <f>(Constantes!$D$12/0.8)*(Constantes!$D$7*J333^2+Constantes!$D$8*J333+Constantes!$D$9)</f>
        <v>11.729469067500256</v>
      </c>
      <c r="L333" s="130">
        <f>(Constantes!$D$12/0.8)*(0.00376*D333^2-0.0516*D333-6.967)</f>
        <v>-2.5934847749999999</v>
      </c>
      <c r="M333" s="12"/>
    </row>
    <row r="334" spans="2:13" x14ac:dyDescent="0.3">
      <c r="B334" s="11"/>
      <c r="C334" s="67">
        <v>329</v>
      </c>
      <c r="D334" s="67">
        <f>(Observaciones!D334+Observaciones!E334)/2</f>
        <v>15.25</v>
      </c>
      <c r="E334" s="130">
        <f t="shared" si="25"/>
        <v>1.7338879625062771</v>
      </c>
      <c r="F334" s="130">
        <f t="shared" si="26"/>
        <v>0.11140334723771557</v>
      </c>
      <c r="G334" s="130">
        <f t="shared" si="27"/>
        <v>2.4649947499999998</v>
      </c>
      <c r="H334" s="130">
        <f>0.001013*Constantes!$D$6/(0.622*G334)</f>
        <v>4.5205387279268053E-2</v>
      </c>
      <c r="I334" s="130">
        <f t="shared" si="28"/>
        <v>0.36361082673457973</v>
      </c>
      <c r="J334" s="130">
        <f t="shared" si="29"/>
        <v>-0.36639826991057772</v>
      </c>
      <c r="K334" s="130">
        <f>(Constantes!$D$12/0.8)*(Constantes!$D$7*J334^2+Constantes!$D$8*J334+Constantes!$D$9)</f>
        <v>11.73056476821003</v>
      </c>
      <c r="L334" s="130">
        <f>(Constantes!$D$12/0.8)*(0.00376*D334^2-0.0516*D334-6.967)</f>
        <v>-2.5797993749999995</v>
      </c>
      <c r="M334" s="12"/>
    </row>
    <row r="335" spans="2:13" x14ac:dyDescent="0.3">
      <c r="B335" s="11"/>
      <c r="C335" s="67">
        <v>330</v>
      </c>
      <c r="D335" s="67">
        <f>(Observaciones!D335+Observaciones!E335)/2</f>
        <v>16</v>
      </c>
      <c r="E335" s="130">
        <f t="shared" si="25"/>
        <v>1.8192436628409498</v>
      </c>
      <c r="F335" s="130">
        <f t="shared" si="26"/>
        <v>0.11619633908323609</v>
      </c>
      <c r="G335" s="130">
        <f t="shared" si="27"/>
        <v>2.4632239999999999</v>
      </c>
      <c r="H335" s="130">
        <f>0.001013*Constantes!$D$6/(0.622*G335)</f>
        <v>4.5237884299240562E-2</v>
      </c>
      <c r="I335" s="130">
        <f t="shared" si="28"/>
        <v>0.36818278138764216</v>
      </c>
      <c r="J335" s="130">
        <f t="shared" si="29"/>
        <v>-0.36947252315079582</v>
      </c>
      <c r="K335" s="130">
        <f>(Constantes!$D$12/0.8)*(Constantes!$D$7*J335^2+Constantes!$D$8*J335+Constantes!$D$9)</f>
        <v>11.731525657107291</v>
      </c>
      <c r="L335" s="130">
        <f>(Constantes!$D$12/0.8)*(0.00376*D335^2-0.0516*D335-6.967)</f>
        <v>-2.5612649999999992</v>
      </c>
      <c r="M335" s="12"/>
    </row>
    <row r="336" spans="2:13" x14ac:dyDescent="0.3">
      <c r="B336" s="11"/>
      <c r="C336" s="67">
        <v>331</v>
      </c>
      <c r="D336" s="67">
        <f>(Observaciones!D336+Observaciones!E336)/2</f>
        <v>15.7</v>
      </c>
      <c r="E336" s="130">
        <f t="shared" si="25"/>
        <v>1.7846694242482402</v>
      </c>
      <c r="F336" s="130">
        <f t="shared" si="26"/>
        <v>0.11425854646329872</v>
      </c>
      <c r="G336" s="130">
        <f t="shared" si="27"/>
        <v>2.4639322999999997</v>
      </c>
      <c r="H336" s="130">
        <f>0.001013*Constantes!$D$6/(0.622*G336)</f>
        <v>4.5224879886152931E-2</v>
      </c>
      <c r="I336" s="130">
        <f t="shared" si="28"/>
        <v>0.36636578812418896</v>
      </c>
      <c r="J336" s="130">
        <f t="shared" si="29"/>
        <v>-0.3724372937085344</v>
      </c>
      <c r="K336" s="130">
        <f>(Constantes!$D$12/0.8)*(Constantes!$D$7*J336^2+Constantes!$D$8*J336+Constantes!$D$9)</f>
        <v>11.732361635117169</v>
      </c>
      <c r="L336" s="130">
        <f>(Constantes!$D$12/0.8)*(0.00376*D336^2-0.0516*D336-6.967)</f>
        <v>-2.5688690999999992</v>
      </c>
      <c r="M336" s="12"/>
    </row>
    <row r="337" spans="2:13" x14ac:dyDescent="0.3">
      <c r="B337" s="11"/>
      <c r="C337" s="67">
        <v>332</v>
      </c>
      <c r="D337" s="67">
        <f>(Observaciones!D337+Observaciones!E337)/2</f>
        <v>15.75</v>
      </c>
      <c r="E337" s="130">
        <f t="shared" si="25"/>
        <v>1.7903914829906238</v>
      </c>
      <c r="F337" s="130">
        <f t="shared" si="26"/>
        <v>0.11457959266903198</v>
      </c>
      <c r="G337" s="130">
        <f t="shared" si="27"/>
        <v>2.46381425</v>
      </c>
      <c r="H337" s="130">
        <f>0.001013*Constantes!$D$6/(0.622*G337)</f>
        <v>4.5227046769094927E-2</v>
      </c>
      <c r="I337" s="130">
        <f t="shared" si="28"/>
        <v>0.36666971208022214</v>
      </c>
      <c r="J337" s="130">
        <f t="shared" si="29"/>
        <v>-0.37529170305829185</v>
      </c>
      <c r="K337" s="130">
        <f>(Constantes!$D$12/0.8)*(Constantes!$D$7*J337^2+Constantes!$D$8*J337+Constantes!$D$9)</f>
        <v>11.733082358052195</v>
      </c>
      <c r="L337" s="130">
        <f>(Constantes!$D$12/0.8)*(0.00376*D337^2-0.0516*D337-6.967)</f>
        <v>-2.5676193749999996</v>
      </c>
      <c r="M337" s="12"/>
    </row>
    <row r="338" spans="2:13" x14ac:dyDescent="0.3">
      <c r="B338" s="11"/>
      <c r="C338" s="67">
        <v>333</v>
      </c>
      <c r="D338" s="67">
        <f>(Observaciones!D338+Observaciones!E338)/2</f>
        <v>14.45</v>
      </c>
      <c r="E338" s="130">
        <f t="shared" si="25"/>
        <v>1.6467315635702708</v>
      </c>
      <c r="F338" s="130">
        <f t="shared" si="26"/>
        <v>0.10647699979012407</v>
      </c>
      <c r="G338" s="130">
        <f t="shared" si="27"/>
        <v>2.4668835499999999</v>
      </c>
      <c r="H338" s="130">
        <f>0.001013*Constantes!$D$6/(0.622*G338)</f>
        <v>4.5170775213573627E-2</v>
      </c>
      <c r="I338" s="130">
        <f t="shared" si="28"/>
        <v>0.3586259064602611</v>
      </c>
      <c r="J338" s="130">
        <f t="shared" si="29"/>
        <v>-0.37803490537697515</v>
      </c>
      <c r="K338" s="130">
        <f>(Constantes!$D$12/0.8)*(Constantes!$D$7*J338^2+Constantes!$D$8*J338+Constantes!$D$9)</f>
        <v>11.733697222013436</v>
      </c>
      <c r="L338" s="130">
        <f>(Constantes!$D$12/0.8)*(0.00376*D338^2-0.0516*D338-6.967)</f>
        <v>-2.5978209749999994</v>
      </c>
      <c r="M338" s="12"/>
    </row>
    <row r="339" spans="2:13" x14ac:dyDescent="0.3">
      <c r="B339" s="11"/>
      <c r="C339" s="67">
        <v>334</v>
      </c>
      <c r="D339" s="67">
        <f>(Observaciones!D339+Observaciones!E339)/2</f>
        <v>13.35</v>
      </c>
      <c r="E339" s="130">
        <f t="shared" si="25"/>
        <v>1.5331752529723204</v>
      </c>
      <c r="F339" s="130">
        <f t="shared" si="26"/>
        <v>0.1000065250127139</v>
      </c>
      <c r="G339" s="130">
        <f t="shared" si="27"/>
        <v>2.4694806499999999</v>
      </c>
      <c r="H339" s="130">
        <f>0.001013*Constantes!$D$6/(0.622*G339)</f>
        <v>4.5123270075071269E-2</v>
      </c>
      <c r="I339" s="130">
        <f t="shared" si="28"/>
        <v>0.35159012797989159</v>
      </c>
      <c r="J339" s="130">
        <f t="shared" si="29"/>
        <v>-0.38066608779453354</v>
      </c>
      <c r="K339" s="130">
        <f>(Constantes!$D$12/0.8)*(Constantes!$D$7*J339^2+Constantes!$D$8*J339+Constantes!$D$9)</f>
        <v>11.73421534921685</v>
      </c>
      <c r="L339" s="130">
        <f>(Constantes!$D$12/0.8)*(0.00376*D339^2-0.0516*D339-6.967)</f>
        <v>-2.6196537749999993</v>
      </c>
      <c r="M339" s="12"/>
    </row>
    <row r="340" spans="2:13" x14ac:dyDescent="0.3">
      <c r="B340" s="11"/>
      <c r="C340" s="67">
        <v>335</v>
      </c>
      <c r="D340" s="67">
        <f>(Observaciones!D340+Observaciones!E340)/2</f>
        <v>12.4</v>
      </c>
      <c r="E340" s="130">
        <f t="shared" si="25"/>
        <v>1.440695742444418</v>
      </c>
      <c r="F340" s="130">
        <f t="shared" si="26"/>
        <v>9.4690659669251859E-2</v>
      </c>
      <c r="G340" s="130">
        <f t="shared" si="27"/>
        <v>2.4717235999999998</v>
      </c>
      <c r="H340" s="130">
        <f>0.001013*Constantes!$D$6/(0.622*G340)</f>
        <v>4.508232324808184E-2</v>
      </c>
      <c r="I340" s="130">
        <f t="shared" si="28"/>
        <v>0.34534609482941636</v>
      </c>
      <c r="J340" s="130">
        <f t="shared" si="29"/>
        <v>-0.38318447063483146</v>
      </c>
      <c r="K340" s="130">
        <f>(Constantes!$D$12/0.8)*(Constantes!$D$7*J340^2+Constantes!$D$8*J340+Constantes!$D$9)</f>
        <v>11.734645574262609</v>
      </c>
      <c r="L340" s="130">
        <f>(Constantes!$D$12/0.8)*(0.00376*D340^2-0.0516*D340-6.967)</f>
        <v>-2.6357633999999992</v>
      </c>
      <c r="M340" s="12"/>
    </row>
    <row r="341" spans="2:13" x14ac:dyDescent="0.3">
      <c r="B341" s="11"/>
      <c r="C341" s="67">
        <v>336</v>
      </c>
      <c r="D341" s="67">
        <f>(Observaciones!D341+Observaciones!E341)/2</f>
        <v>12.55</v>
      </c>
      <c r="E341" s="130">
        <f t="shared" si="25"/>
        <v>1.4549637534474031</v>
      </c>
      <c r="F341" s="130">
        <f t="shared" si="26"/>
        <v>9.551364537557766E-2</v>
      </c>
      <c r="G341" s="130">
        <f t="shared" si="27"/>
        <v>2.4713694500000001</v>
      </c>
      <c r="H341" s="130">
        <f>0.001013*Constantes!$D$6/(0.622*G341)</f>
        <v>4.5088783595310905E-2</v>
      </c>
      <c r="I341" s="130">
        <f t="shared" si="28"/>
        <v>0.34634224568893279</v>
      </c>
      <c r="J341" s="130">
        <f t="shared" si="29"/>
        <v>-0.38558930764668198</v>
      </c>
      <c r="K341" s="130">
        <f>(Constantes!$D$12/0.8)*(Constantes!$D$7*J341^2+Constantes!$D$8*J341+Constantes!$D$9)</f>
        <v>11.734996430864497</v>
      </c>
      <c r="L341" s="130">
        <f>(Constantes!$D$12/0.8)*(0.00376*D341^2-0.0516*D341-6.967)</f>
        <v>-2.6333889749999995</v>
      </c>
      <c r="M341" s="12"/>
    </row>
    <row r="342" spans="2:13" x14ac:dyDescent="0.3">
      <c r="B342" s="11"/>
      <c r="C342" s="67">
        <v>337</v>
      </c>
      <c r="D342" s="67">
        <f>(Observaciones!D342+Observaciones!E342)/2</f>
        <v>13.8</v>
      </c>
      <c r="E342" s="130">
        <f t="shared" si="25"/>
        <v>1.5787710916071758</v>
      </c>
      <c r="F342" s="130">
        <f t="shared" si="26"/>
        <v>0.10261189172112961</v>
      </c>
      <c r="G342" s="130">
        <f t="shared" si="27"/>
        <v>2.4684181999999999</v>
      </c>
      <c r="H342" s="130">
        <f>0.001013*Constantes!$D$6/(0.622*G342)</f>
        <v>4.5142691913028568E-2</v>
      </c>
      <c r="I342" s="130">
        <f t="shared" si="28"/>
        <v>0.35449371277278185</v>
      </c>
      <c r="J342" s="130">
        <f t="shared" si="29"/>
        <v>-0.38787988622497815</v>
      </c>
      <c r="K342" s="130">
        <f>(Constantes!$D$12/0.8)*(Constantes!$D$7*J342^2+Constantes!$D$8*J342+Constantes!$D$9)</f>
        <v>11.735276139055935</v>
      </c>
      <c r="L342" s="130">
        <f>(Constantes!$D$12/0.8)*(0.00376*D342^2-0.0516*D342-6.967)</f>
        <v>-2.6111345999999998</v>
      </c>
      <c r="M342" s="12"/>
    </row>
    <row r="343" spans="2:13" x14ac:dyDescent="0.3">
      <c r="B343" s="11"/>
      <c r="C343" s="67">
        <v>338</v>
      </c>
      <c r="D343" s="67">
        <f>(Observaciones!D343+Observaciones!E343)/2</f>
        <v>13.75</v>
      </c>
      <c r="E343" s="130">
        <f t="shared" si="25"/>
        <v>1.5736468149943981</v>
      </c>
      <c r="F343" s="130">
        <f t="shared" si="26"/>
        <v>0.10231958493462359</v>
      </c>
      <c r="G343" s="130">
        <f t="shared" si="27"/>
        <v>2.4685362500000001</v>
      </c>
      <c r="H343" s="130">
        <f>0.001013*Constantes!$D$6/(0.622*G343)</f>
        <v>4.5140533105443567E-2</v>
      </c>
      <c r="I343" s="130">
        <f t="shared" si="28"/>
        <v>0.35417281924860555</v>
      </c>
      <c r="J343" s="130">
        <f t="shared" si="29"/>
        <v>-0.39005552762185219</v>
      </c>
      <c r="K343" s="130">
        <f>(Constantes!$D$12/0.8)*(Constantes!$D$7*J343^2+Constantes!$D$8*J343+Constantes!$D$9)</f>
        <v>11.735492592888631</v>
      </c>
      <c r="L343" s="130">
        <f>(Constantes!$D$12/0.8)*(0.00376*D343^2-0.0516*D343-6.967)</f>
        <v>-2.6121093749999993</v>
      </c>
      <c r="M343" s="12"/>
    </row>
    <row r="344" spans="2:13" x14ac:dyDescent="0.3">
      <c r="B344" s="11"/>
      <c r="C344" s="67">
        <v>339</v>
      </c>
      <c r="D344" s="67">
        <f>(Observaciones!D344+Observaciones!E344)/2</f>
        <v>13.75</v>
      </c>
      <c r="E344" s="130">
        <f t="shared" si="25"/>
        <v>1.5736468149943981</v>
      </c>
      <c r="F344" s="130">
        <f t="shared" si="26"/>
        <v>0.10231958493462359</v>
      </c>
      <c r="G344" s="130">
        <f t="shared" si="27"/>
        <v>2.4685362500000001</v>
      </c>
      <c r="H344" s="130">
        <f>0.001013*Constantes!$D$6/(0.622*G344)</f>
        <v>4.5140533105443567E-2</v>
      </c>
      <c r="I344" s="130">
        <f t="shared" si="28"/>
        <v>0.35417281924860555</v>
      </c>
      <c r="J344" s="130">
        <f t="shared" si="29"/>
        <v>-0.3921155871478042</v>
      </c>
      <c r="K344" s="130">
        <f>(Constantes!$D$12/0.8)*(Constantes!$D$7*J344^2+Constantes!$D$8*J344+Constantes!$D$9)</f>
        <v>11.735653348639133</v>
      </c>
      <c r="L344" s="130">
        <f>(Constantes!$D$12/0.8)*(0.00376*D344^2-0.0516*D344-6.967)</f>
        <v>-2.6121093749999993</v>
      </c>
      <c r="M344" s="12"/>
    </row>
    <row r="345" spans="2:13" x14ac:dyDescent="0.3">
      <c r="B345" s="11"/>
      <c r="C345" s="67">
        <v>340</v>
      </c>
      <c r="D345" s="67">
        <f>(Observaciones!D345+Observaciones!E345)/2</f>
        <v>14.1</v>
      </c>
      <c r="E345" s="130">
        <f t="shared" si="25"/>
        <v>1.6098253520131185</v>
      </c>
      <c r="F345" s="130">
        <f t="shared" si="26"/>
        <v>0.10438069155687195</v>
      </c>
      <c r="G345" s="130">
        <f t="shared" si="27"/>
        <v>2.4677099</v>
      </c>
      <c r="H345" s="130">
        <f>0.001013*Constantes!$D$6/(0.622*G345)</f>
        <v>4.5155649095994843E-2</v>
      </c>
      <c r="I345" s="130">
        <f t="shared" si="28"/>
        <v>0.35640998531823892</v>
      </c>
      <c r="J345" s="130">
        <f t="shared" si="29"/>
        <v>-0.39405945436273676</v>
      </c>
      <c r="K345" s="130">
        <f>(Constantes!$D$12/0.8)*(Constantes!$D$7*J345^2+Constantes!$D$8*J345+Constantes!$D$9)</f>
        <v>11.735765613538051</v>
      </c>
      <c r="L345" s="130">
        <f>(Constantes!$D$12/0.8)*(0.00376*D345^2-0.0516*D345-6.967)</f>
        <v>-2.6051378999999995</v>
      </c>
      <c r="M345" s="12"/>
    </row>
    <row r="346" spans="2:13" x14ac:dyDescent="0.3">
      <c r="B346" s="11"/>
      <c r="C346" s="67">
        <v>341</v>
      </c>
      <c r="D346" s="67">
        <f>(Observaciones!D346+Observaciones!E346)/2</f>
        <v>13.75</v>
      </c>
      <c r="E346" s="130">
        <f t="shared" si="25"/>
        <v>1.5736468149943981</v>
      </c>
      <c r="F346" s="130">
        <f t="shared" si="26"/>
        <v>0.10231958493462359</v>
      </c>
      <c r="G346" s="130">
        <f t="shared" si="27"/>
        <v>2.4685362500000001</v>
      </c>
      <c r="H346" s="130">
        <f>0.001013*Constantes!$D$6/(0.622*G346)</f>
        <v>4.5140533105443567E-2</v>
      </c>
      <c r="I346" s="130">
        <f t="shared" si="28"/>
        <v>0.35417281924860555</v>
      </c>
      <c r="J346" s="130">
        <f t="shared" si="29"/>
        <v>-0.39588655325684219</v>
      </c>
      <c r="K346" s="130">
        <f>(Constantes!$D$12/0.8)*(Constantes!$D$7*J346^2+Constantes!$D$8*J346+Constantes!$D$9)</f>
        <v>11.735836235035935</v>
      </c>
      <c r="L346" s="130">
        <f>(Constantes!$D$12/0.8)*(0.00376*D346^2-0.0516*D346-6.967)</f>
        <v>-2.6121093749999993</v>
      </c>
      <c r="M346" s="12"/>
    </row>
    <row r="347" spans="2:13" x14ac:dyDescent="0.3">
      <c r="B347" s="11"/>
      <c r="C347" s="67">
        <v>342</v>
      </c>
      <c r="D347" s="67">
        <f>(Observaciones!D347+Observaciones!E347)/2</f>
        <v>13.7</v>
      </c>
      <c r="E347" s="130">
        <f t="shared" si="25"/>
        <v>1.568537138827782</v>
      </c>
      <c r="F347" s="130">
        <f t="shared" si="26"/>
        <v>0.10202798677665831</v>
      </c>
      <c r="G347" s="130">
        <f t="shared" si="27"/>
        <v>2.4686542999999999</v>
      </c>
      <c r="H347" s="130">
        <f>0.001013*Constantes!$D$6/(0.622*G347)</f>
        <v>4.5138374504325104E-2</v>
      </c>
      <c r="I347" s="130">
        <f t="shared" si="28"/>
        <v>0.35385149346393019</v>
      </c>
      <c r="J347" s="130">
        <f t="shared" si="29"/>
        <v>-0.397596342421286</v>
      </c>
      <c r="K347" s="130">
        <f>(Constantes!$D$12/0.8)*(Constantes!$D$7*J347^2+Constantes!$D$8*J347+Constantes!$D$9)</f>
        <v>11.735871690619206</v>
      </c>
      <c r="L347" s="130">
        <f>(Constantes!$D$12/0.8)*(0.00376*D347^2-0.0516*D347-6.967)</f>
        <v>-2.6130770999999995</v>
      </c>
      <c r="M347" s="12"/>
    </row>
    <row r="348" spans="2:13" x14ac:dyDescent="0.3">
      <c r="B348" s="11"/>
      <c r="C348" s="67">
        <v>343</v>
      </c>
      <c r="D348" s="67">
        <f>(Observaciones!D348+Observaciones!E348)/2</f>
        <v>15.1</v>
      </c>
      <c r="E348" s="130">
        <f t="shared" si="25"/>
        <v>1.7172446826168701</v>
      </c>
      <c r="F348" s="130">
        <f t="shared" si="26"/>
        <v>0.11046518728234203</v>
      </c>
      <c r="G348" s="130">
        <f t="shared" si="27"/>
        <v>2.4653489</v>
      </c>
      <c r="H348" s="130">
        <f>0.001013*Constantes!$D$6/(0.622*G348)</f>
        <v>4.5198893477151461E-2</v>
      </c>
      <c r="I348" s="130">
        <f t="shared" si="28"/>
        <v>0.36268465146207884</v>
      </c>
      <c r="J348" s="130">
        <f t="shared" si="29"/>
        <v>-0.39918831520863857</v>
      </c>
      <c r="K348" s="130">
        <f>(Constantes!$D$12/0.8)*(Constantes!$D$7*J348^2+Constantes!$D$8*J348+Constantes!$D$9)</f>
        <v>11.73587807818884</v>
      </c>
      <c r="L348" s="130">
        <f>(Constantes!$D$12/0.8)*(0.00376*D348^2-0.0516*D348-6.967)</f>
        <v>-2.5833158999999997</v>
      </c>
      <c r="M348" s="12"/>
    </row>
    <row r="349" spans="2:13" x14ac:dyDescent="0.3">
      <c r="B349" s="11"/>
      <c r="C349" s="67">
        <v>344</v>
      </c>
      <c r="D349" s="67">
        <f>(Observaciones!D349+Observaciones!E349)/2</f>
        <v>11.75</v>
      </c>
      <c r="E349" s="130">
        <f t="shared" si="25"/>
        <v>1.3802776599471762</v>
      </c>
      <c r="F349" s="130">
        <f t="shared" si="26"/>
        <v>9.1193801661548224E-2</v>
      </c>
      <c r="G349" s="130">
        <f t="shared" si="27"/>
        <v>2.4732582499999998</v>
      </c>
      <c r="H349" s="130">
        <f>0.001013*Constantes!$D$6/(0.622*G349)</f>
        <v>4.5054349789437696E-2</v>
      </c>
      <c r="I349" s="130">
        <f t="shared" si="28"/>
        <v>0.34098539738615508</v>
      </c>
      <c r="J349" s="130">
        <f t="shared" si="29"/>
        <v>-0.40066199988300538</v>
      </c>
      <c r="K349" s="130">
        <f>(Constantes!$D$12/0.8)*(Constantes!$D$7*J349^2+Constantes!$D$8*J349+Constantes!$D$9)</f>
        <v>11.735861107013745</v>
      </c>
      <c r="L349" s="130">
        <f>(Constantes!$D$12/0.8)*(0.00376*D349^2-0.0516*D349-6.967)</f>
        <v>-2.6453193749999993</v>
      </c>
      <c r="M349" s="12"/>
    </row>
    <row r="350" spans="2:13" x14ac:dyDescent="0.3">
      <c r="B350" s="11"/>
      <c r="C350" s="67">
        <v>345</v>
      </c>
      <c r="D350" s="67">
        <f>(Observaciones!D350+Observaciones!E350)/2</f>
        <v>14.35</v>
      </c>
      <c r="E350" s="130">
        <f t="shared" si="25"/>
        <v>1.6361119589017179</v>
      </c>
      <c r="F350" s="130">
        <f t="shared" si="26"/>
        <v>0.10587443449555982</v>
      </c>
      <c r="G350" s="130">
        <f t="shared" si="27"/>
        <v>2.4671196499999999</v>
      </c>
      <c r="H350" s="130">
        <f>0.001013*Constantes!$D$6/(0.622*G350)</f>
        <v>4.5166452431730474E-2</v>
      </c>
      <c r="I350" s="130">
        <f t="shared" si="28"/>
        <v>0.35799495730755543</v>
      </c>
      <c r="J350" s="130">
        <f t="shared" si="29"/>
        <v>-0.40201695975981272</v>
      </c>
      <c r="K350" s="130">
        <f>(Constantes!$D$12/0.8)*(Constantes!$D$7*J350^2+Constantes!$D$8*J350+Constantes!$D$9)</f>
        <v>11.735826089270125</v>
      </c>
      <c r="L350" s="130">
        <f>(Constantes!$D$12/0.8)*(0.00376*D350^2-0.0516*D350-6.967)</f>
        <v>-2.5999467749999998</v>
      </c>
      <c r="M350" s="12"/>
    </row>
    <row r="351" spans="2:13" x14ac:dyDescent="0.3">
      <c r="B351" s="11"/>
      <c r="C351" s="67">
        <v>346</v>
      </c>
      <c r="D351" s="67">
        <f>(Observaciones!D351+Observaciones!E351)/2</f>
        <v>13.45</v>
      </c>
      <c r="E351" s="130">
        <f t="shared" si="25"/>
        <v>1.5432065279848868</v>
      </c>
      <c r="F351" s="130">
        <f t="shared" si="26"/>
        <v>0.1005805769400801</v>
      </c>
      <c r="G351" s="130">
        <f t="shared" si="27"/>
        <v>2.46924455</v>
      </c>
      <c r="H351" s="130">
        <f>0.001013*Constantes!$D$6/(0.622*G351)</f>
        <v>4.5127584594694167E-2</v>
      </c>
      <c r="I351" s="130">
        <f t="shared" si="28"/>
        <v>0.35223838816895903</v>
      </c>
      <c r="J351" s="130">
        <f t="shared" si="29"/>
        <v>-0.40325279333520658</v>
      </c>
      <c r="K351" s="130">
        <f>(Constantes!$D$12/0.8)*(Constantes!$D$7*J351^2+Constantes!$D$8*J351+Constantes!$D$9)</f>
        <v>11.735777932177339</v>
      </c>
      <c r="L351" s="130">
        <f>(Constantes!$D$12/0.8)*(0.00376*D351^2-0.0516*D351-6.967)</f>
        <v>-2.6178099749999992</v>
      </c>
      <c r="M351" s="12"/>
    </row>
    <row r="352" spans="2:13" x14ac:dyDescent="0.3">
      <c r="B352" s="11"/>
      <c r="C352" s="67">
        <v>347</v>
      </c>
      <c r="D352" s="67">
        <f>(Observaciones!D352+Observaciones!E352)/2</f>
        <v>12</v>
      </c>
      <c r="E352" s="130">
        <f t="shared" si="25"/>
        <v>1.4032466788795555</v>
      </c>
      <c r="F352" s="130">
        <f t="shared" si="26"/>
        <v>9.2525495616340561E-2</v>
      </c>
      <c r="G352" s="130">
        <f t="shared" si="27"/>
        <v>2.4726680000000001</v>
      </c>
      <c r="H352" s="130">
        <f>0.001013*Constantes!$D$6/(0.622*G352)</f>
        <v>4.5065104702739119E-2</v>
      </c>
      <c r="I352" s="130">
        <f t="shared" si="28"/>
        <v>0.34267103098752799</v>
      </c>
      <c r="J352" s="130">
        <f t="shared" si="29"/>
        <v>-0.4043691344050272</v>
      </c>
      <c r="K352" s="130">
        <f>(Constantes!$D$12/0.8)*(Constantes!$D$7*J352^2+Constantes!$D$8*J352+Constantes!$D$9)</f>
        <v>11.735721130740057</v>
      </c>
      <c r="L352" s="130">
        <f>(Constantes!$D$12/0.8)*(0.00376*D352^2-0.0516*D352-6.967)</f>
        <v>-2.6417849999999992</v>
      </c>
      <c r="M352" s="12"/>
    </row>
    <row r="353" spans="2:13" x14ac:dyDescent="0.3">
      <c r="B353" s="11"/>
      <c r="C353" s="67">
        <v>348</v>
      </c>
      <c r="D353" s="67">
        <f>(Observaciones!D353+Observaciones!E353)/2</f>
        <v>15.25</v>
      </c>
      <c r="E353" s="130">
        <f t="shared" si="25"/>
        <v>1.7338879625062771</v>
      </c>
      <c r="F353" s="130">
        <f t="shared" si="26"/>
        <v>0.11140334723771557</v>
      </c>
      <c r="G353" s="130">
        <f t="shared" si="27"/>
        <v>2.4649947499999998</v>
      </c>
      <c r="H353" s="130">
        <f>0.001013*Constantes!$D$6/(0.622*G353)</f>
        <v>4.5205387279268053E-2</v>
      </c>
      <c r="I353" s="130">
        <f t="shared" si="28"/>
        <v>0.36361082673457973</v>
      </c>
      <c r="J353" s="130">
        <f t="shared" si="29"/>
        <v>-0.40536565217332288</v>
      </c>
      <c r="K353" s="130">
        <f>(Constantes!$D$12/0.8)*(Constantes!$D$7*J353^2+Constantes!$D$8*J353+Constantes!$D$9)</f>
        <v>11.735659761105738</v>
      </c>
      <c r="L353" s="130">
        <f>(Constantes!$D$12/0.8)*(0.00376*D353^2-0.0516*D353-6.967)</f>
        <v>-2.5797993749999995</v>
      </c>
      <c r="M353" s="12"/>
    </row>
    <row r="354" spans="2:13" x14ac:dyDescent="0.3">
      <c r="B354" s="11"/>
      <c r="C354" s="67">
        <v>349</v>
      </c>
      <c r="D354" s="67">
        <f>(Observaciones!D354+Observaciones!E354)/2</f>
        <v>14.25</v>
      </c>
      <c r="E354" s="130">
        <f t="shared" si="25"/>
        <v>1.6255524772300411</v>
      </c>
      <c r="F354" s="130">
        <f t="shared" si="26"/>
        <v>0.10527477090559632</v>
      </c>
      <c r="G354" s="130">
        <f t="shared" si="27"/>
        <v>2.4673557499999998</v>
      </c>
      <c r="H354" s="130">
        <f>0.001013*Constantes!$D$6/(0.622*G354)</f>
        <v>4.5162130477176848E-2</v>
      </c>
      <c r="I354" s="130">
        <f t="shared" si="28"/>
        <v>0.35736227060066839</v>
      </c>
      <c r="J354" s="130">
        <f t="shared" si="29"/>
        <v>-0.40624205135037245</v>
      </c>
      <c r="K354" s="130">
        <f>(Constantes!$D$12/0.8)*(Constantes!$D$7*J354^2+Constantes!$D$8*J354+Constantes!$D$9)</f>
        <v>11.735597474545683</v>
      </c>
      <c r="L354" s="130">
        <f>(Constantes!$D$12/0.8)*(0.00376*D354^2-0.0516*D354-6.967)</f>
        <v>-2.6020443749999993</v>
      </c>
      <c r="M354" s="12"/>
    </row>
    <row r="355" spans="2:13" x14ac:dyDescent="0.3">
      <c r="B355" s="11"/>
      <c r="C355" s="67">
        <v>350</v>
      </c>
      <c r="D355" s="67">
        <f>(Observaciones!D355+Observaciones!E355)/2</f>
        <v>14.899999999999999</v>
      </c>
      <c r="E355" s="130">
        <f t="shared" si="25"/>
        <v>1.6952716301356705</v>
      </c>
      <c r="F355" s="130">
        <f t="shared" si="26"/>
        <v>0.10922475617100801</v>
      </c>
      <c r="G355" s="130">
        <f t="shared" si="27"/>
        <v>2.4658210999999999</v>
      </c>
      <c r="H355" s="130">
        <f>0.001013*Constantes!$D$6/(0.622*G355)</f>
        <v>4.5190237975947463E-2</v>
      </c>
      <c r="I355" s="130">
        <f t="shared" si="28"/>
        <v>0.36144364658766276</v>
      </c>
      <c r="J355" s="130">
        <f t="shared" si="29"/>
        <v>-0.40699807224018525</v>
      </c>
      <c r="K355" s="130">
        <f>(Constantes!$D$12/0.8)*(Constantes!$D$7*J355^2+Constantes!$D$8*J355+Constantes!$D$9)</f>
        <v>11.735537492067147</v>
      </c>
      <c r="L355" s="130">
        <f>(Constantes!$D$12/0.8)*(0.00376*D355^2-0.0516*D355-6.967)</f>
        <v>-2.5879058999999995</v>
      </c>
      <c r="M355" s="12"/>
    </row>
    <row r="356" spans="2:13" x14ac:dyDescent="0.3">
      <c r="B356" s="11"/>
      <c r="C356" s="67">
        <v>351</v>
      </c>
      <c r="D356" s="67">
        <f>(Observaciones!D356+Observaciones!E356)/2</f>
        <v>13.25</v>
      </c>
      <c r="E356" s="130">
        <f t="shared" si="25"/>
        <v>1.5232012546387372</v>
      </c>
      <c r="F356" s="130">
        <f t="shared" si="26"/>
        <v>9.943526343834895E-2</v>
      </c>
      <c r="G356" s="130">
        <f t="shared" si="27"/>
        <v>2.4697167499999999</v>
      </c>
      <c r="H356" s="130">
        <f>0.001013*Constantes!$D$6/(0.622*G356)</f>
        <v>4.5118956380367316E-2</v>
      </c>
      <c r="I356" s="130">
        <f t="shared" si="28"/>
        <v>0.35094014605756357</v>
      </c>
      <c r="J356" s="130">
        <f t="shared" si="29"/>
        <v>-0.40763349081745553</v>
      </c>
      <c r="K356" s="130">
        <f>(Constantes!$D$12/0.8)*(Constantes!$D$7*J356^2+Constantes!$D$8*J356+Constantes!$D$9)</f>
        <v>11.735482599663239</v>
      </c>
      <c r="L356" s="130">
        <f>(Constantes!$D$12/0.8)*(0.00376*D356^2-0.0516*D356-6.967)</f>
        <v>-2.6214693749999993</v>
      </c>
      <c r="M356" s="12"/>
    </row>
    <row r="357" spans="2:13" x14ac:dyDescent="0.3">
      <c r="B357" s="11"/>
      <c r="C357" s="67">
        <v>352</v>
      </c>
      <c r="D357" s="67">
        <f>(Observaciones!D357+Observaciones!E357)/2</f>
        <v>12.9</v>
      </c>
      <c r="E357" s="130">
        <f t="shared" si="25"/>
        <v>1.4887393027557323</v>
      </c>
      <c r="F357" s="130">
        <f t="shared" si="26"/>
        <v>9.7457663967834368E-2</v>
      </c>
      <c r="G357" s="130">
        <f t="shared" si="27"/>
        <v>2.4705431</v>
      </c>
      <c r="H357" s="130">
        <f>0.001013*Constantes!$D$6/(0.622*G357)</f>
        <v>4.5103864941725781E-2</v>
      </c>
      <c r="I357" s="130">
        <f t="shared" si="28"/>
        <v>0.34865168081674919</v>
      </c>
      <c r="J357" s="130">
        <f t="shared" si="29"/>
        <v>-0.40814811879394536</v>
      </c>
      <c r="K357" s="130">
        <f>(Constantes!$D$12/0.8)*(Constantes!$D$7*J357^2+Constantes!$D$8*J357+Constantes!$D$9)</f>
        <v>11.735435144206477</v>
      </c>
      <c r="L357" s="130">
        <f>(Constantes!$D$12/0.8)*(0.00376*D357^2-0.0516*D357-6.967)</f>
        <v>-2.6276018999999993</v>
      </c>
      <c r="M357" s="12"/>
    </row>
    <row r="358" spans="2:13" x14ac:dyDescent="0.3">
      <c r="B358" s="11"/>
      <c r="C358" s="67">
        <v>353</v>
      </c>
      <c r="D358" s="67">
        <f>(Observaciones!D358+Observaciones!E358)/2</f>
        <v>12.9</v>
      </c>
      <c r="E358" s="130">
        <f t="shared" si="25"/>
        <v>1.4887393027557323</v>
      </c>
      <c r="F358" s="130">
        <f t="shared" si="26"/>
        <v>9.7457663967834368E-2</v>
      </c>
      <c r="G358" s="130">
        <f t="shared" si="27"/>
        <v>2.4705431</v>
      </c>
      <c r="H358" s="130">
        <f>0.001013*Constantes!$D$6/(0.622*G358)</f>
        <v>4.5103864941725781E-2</v>
      </c>
      <c r="I358" s="130">
        <f t="shared" si="28"/>
        <v>0.34865168081674919</v>
      </c>
      <c r="J358" s="130">
        <f t="shared" si="29"/>
        <v>-0.40854180367427867</v>
      </c>
      <c r="K358" s="130">
        <f>(Constantes!$D$12/0.8)*(Constantes!$D$7*J358^2+Constantes!$D$8*J358+Constantes!$D$9)</f>
        <v>11.735397029991127</v>
      </c>
      <c r="L358" s="130">
        <f>(Constantes!$D$12/0.8)*(0.00376*D358^2-0.0516*D358-6.967)</f>
        <v>-2.6276018999999993</v>
      </c>
      <c r="M358" s="12"/>
    </row>
    <row r="359" spans="2:13" x14ac:dyDescent="0.3">
      <c r="B359" s="11"/>
      <c r="C359" s="67">
        <v>354</v>
      </c>
      <c r="D359" s="67">
        <f>(Observaciones!D359+Observaciones!E359)/2</f>
        <v>13.8</v>
      </c>
      <c r="E359" s="130">
        <f t="shared" si="25"/>
        <v>1.5787710916071758</v>
      </c>
      <c r="F359" s="130">
        <f t="shared" si="26"/>
        <v>0.10261189172112961</v>
      </c>
      <c r="G359" s="130">
        <f t="shared" si="27"/>
        <v>2.4684181999999999</v>
      </c>
      <c r="H359" s="130">
        <f>0.001013*Constantes!$D$6/(0.622*G359)</f>
        <v>4.5142691913028568E-2</v>
      </c>
      <c r="I359" s="130">
        <f t="shared" si="28"/>
        <v>0.35449371277278185</v>
      </c>
      <c r="J359" s="130">
        <f t="shared" si="29"/>
        <v>-0.40881442880112911</v>
      </c>
      <c r="K359" s="130">
        <f>(Constantes!$D$12/0.8)*(Constantes!$D$7*J359^2+Constantes!$D$8*J359+Constantes!$D$9)</f>
        <v>11.73536971592862</v>
      </c>
      <c r="L359" s="130">
        <f>(Constantes!$D$12/0.8)*(0.00376*D359^2-0.0516*D359-6.967)</f>
        <v>-2.6111345999999998</v>
      </c>
      <c r="M359" s="12"/>
    </row>
    <row r="360" spans="2:13" x14ac:dyDescent="0.3">
      <c r="B360" s="11"/>
      <c r="C360" s="67">
        <v>355</v>
      </c>
      <c r="D360" s="67">
        <f>(Observaciones!D360+Observaciones!E360)/2</f>
        <v>13.8</v>
      </c>
      <c r="E360" s="130">
        <f t="shared" si="25"/>
        <v>1.5787710916071758</v>
      </c>
      <c r="F360" s="130">
        <f t="shared" si="26"/>
        <v>0.10261189172112961</v>
      </c>
      <c r="G360" s="130">
        <f t="shared" si="27"/>
        <v>2.4684181999999999</v>
      </c>
      <c r="H360" s="130">
        <f>0.001013*Constantes!$D$6/(0.622*G360)</f>
        <v>4.5142691913028568E-2</v>
      </c>
      <c r="I360" s="130">
        <f t="shared" si="28"/>
        <v>0.35449371277278185</v>
      </c>
      <c r="J360" s="130">
        <f t="shared" si="29"/>
        <v>-0.40896591338978777</v>
      </c>
      <c r="K360" s="130">
        <f>(Constantes!$D$12/0.8)*(Constantes!$D$7*J360^2+Constantes!$D$8*J360+Constantes!$D$9)</f>
        <v>11.735354213399534</v>
      </c>
      <c r="L360" s="130">
        <f>(Constantes!$D$12/0.8)*(0.00376*D360^2-0.0516*D360-6.967)</f>
        <v>-2.6111345999999998</v>
      </c>
      <c r="M360" s="12"/>
    </row>
    <row r="361" spans="2:13" x14ac:dyDescent="0.3">
      <c r="B361" s="11"/>
      <c r="C361" s="67">
        <v>356</v>
      </c>
      <c r="D361" s="67">
        <f>(Observaciones!D361+Observaciones!E361)/2</f>
        <v>14</v>
      </c>
      <c r="E361" s="130">
        <f t="shared" si="25"/>
        <v>1.5994149130233961</v>
      </c>
      <c r="F361" s="130">
        <f t="shared" si="26"/>
        <v>0.10378823296050949</v>
      </c>
      <c r="G361" s="130">
        <f t="shared" si="27"/>
        <v>2.467946</v>
      </c>
      <c r="H361" s="130">
        <f>0.001013*Constantes!$D$6/(0.622*G361)</f>
        <v>4.5151329208626335E-2</v>
      </c>
      <c r="I361" s="130">
        <f t="shared" si="28"/>
        <v>0.35577296023920879</v>
      </c>
      <c r="J361" s="130">
        <f t="shared" si="29"/>
        <v>-0.40899621255210172</v>
      </c>
      <c r="K361" s="130">
        <f>(Constantes!$D$12/0.8)*(Constantes!$D$7*J361^2+Constantes!$D$8*J361+Constantes!$D$9)</f>
        <v>11.735351084764803</v>
      </c>
      <c r="L361" s="130">
        <f>(Constantes!$D$12/0.8)*(0.00376*D361^2-0.0516*D361-6.967)</f>
        <v>-2.6071649999999993</v>
      </c>
      <c r="M361" s="12"/>
    </row>
    <row r="362" spans="2:13" x14ac:dyDescent="0.3">
      <c r="B362" s="11"/>
      <c r="C362" s="67">
        <v>357</v>
      </c>
      <c r="D362" s="67">
        <f>(Observaciones!D362+Observaciones!E362)/2</f>
        <v>15.5</v>
      </c>
      <c r="E362" s="130">
        <f t="shared" si="25"/>
        <v>1.7619411708442332</v>
      </c>
      <c r="F362" s="130">
        <f t="shared" si="26"/>
        <v>0.11298198966073125</v>
      </c>
      <c r="G362" s="130">
        <f t="shared" si="27"/>
        <v>2.4644045000000001</v>
      </c>
      <c r="H362" s="130">
        <f>0.001013*Constantes!$D$6/(0.622*G362)</f>
        <v>4.5216214430347179E-2</v>
      </c>
      <c r="I362" s="130">
        <f t="shared" si="28"/>
        <v>0.36514572596976891</v>
      </c>
      <c r="J362" s="130">
        <f t="shared" si="29"/>
        <v>-0.40890531730977536</v>
      </c>
      <c r="K362" s="130">
        <f>(Constantes!$D$12/0.8)*(Constantes!$D$7*J362^2+Constantes!$D$8*J362+Constantes!$D$9)</f>
        <v>11.735360442538012</v>
      </c>
      <c r="L362" s="130">
        <f>(Constantes!$D$12/0.8)*(0.00376*D362^2-0.0516*D362-6.967)</f>
        <v>-2.5737974999999995</v>
      </c>
      <c r="M362" s="12"/>
    </row>
    <row r="363" spans="2:13" x14ac:dyDescent="0.3">
      <c r="B363" s="11"/>
      <c r="C363" s="67">
        <v>358</v>
      </c>
      <c r="D363" s="67">
        <f>(Observaciones!D363+Observaciones!E363)/2</f>
        <v>13.85</v>
      </c>
      <c r="E363" s="130">
        <f t="shared" si="25"/>
        <v>1.5839100041391287</v>
      </c>
      <c r="F363" s="130">
        <f t="shared" si="26"/>
        <v>0.10290490852509908</v>
      </c>
      <c r="G363" s="130">
        <f t="shared" si="27"/>
        <v>2.4683001499999997</v>
      </c>
      <c r="H363" s="130">
        <f>0.001013*Constantes!$D$6/(0.622*G363)</f>
        <v>4.5144850927109709E-2</v>
      </c>
      <c r="I363" s="130">
        <f t="shared" si="28"/>
        <v>0.35481417383138586</v>
      </c>
      <c r="J363" s="130">
        <f t="shared" si="29"/>
        <v>-0.40869325459703054</v>
      </c>
      <c r="K363" s="130">
        <f>(Constantes!$D$12/0.8)*(Constantes!$D$7*J363^2+Constantes!$D$8*J363+Constantes!$D$9)</f>
        <v>11.735381949219805</v>
      </c>
      <c r="L363" s="130">
        <f>(Constantes!$D$12/0.8)*(0.00376*D363^2-0.0516*D363-6.967)</f>
        <v>-2.6101527749999995</v>
      </c>
      <c r="M363" s="12"/>
    </row>
    <row r="364" spans="2:13" x14ac:dyDescent="0.3">
      <c r="B364" s="11"/>
      <c r="C364" s="67">
        <v>359</v>
      </c>
      <c r="D364" s="67">
        <f>(Observaciones!D364+Observaciones!E364)/2</f>
        <v>13.9</v>
      </c>
      <c r="E364" s="130">
        <f t="shared" si="25"/>
        <v>1.589063588132779</v>
      </c>
      <c r="F364" s="130">
        <f t="shared" si="26"/>
        <v>0.10319863673742037</v>
      </c>
      <c r="G364" s="130">
        <f t="shared" si="27"/>
        <v>2.4681820999999999</v>
      </c>
      <c r="H364" s="130">
        <f>0.001013*Constantes!$D$6/(0.622*G364)</f>
        <v>4.5147010147716632E-2</v>
      </c>
      <c r="I364" s="130">
        <f t="shared" si="28"/>
        <v>0.35513420222442993</v>
      </c>
      <c r="J364" s="130">
        <f t="shared" si="29"/>
        <v>-0.40836008725262574</v>
      </c>
      <c r="K364" s="130">
        <f>(Constantes!$D$12/0.8)*(Constantes!$D$7*J364^2+Constantes!$D$8*J364+Constantes!$D$9)</f>
        <v>11.735414817794615</v>
      </c>
      <c r="L364" s="130">
        <f>(Constantes!$D$12/0.8)*(0.00376*D364^2-0.0516*D364-6.967)</f>
        <v>-2.6091638999999995</v>
      </c>
      <c r="M364" s="12"/>
    </row>
    <row r="365" spans="2:13" x14ac:dyDescent="0.3">
      <c r="B365" s="11"/>
      <c r="C365" s="67">
        <v>360</v>
      </c>
      <c r="D365" s="67">
        <f>(Observaciones!D365+Observaciones!E365)/2</f>
        <v>13.4</v>
      </c>
      <c r="E365" s="130">
        <f t="shared" si="25"/>
        <v>1.5381837134420713</v>
      </c>
      <c r="F365" s="130">
        <f t="shared" si="26"/>
        <v>0.10029320149589299</v>
      </c>
      <c r="G365" s="130">
        <f t="shared" si="27"/>
        <v>2.4693625999999997</v>
      </c>
      <c r="H365" s="130">
        <f>0.001013*Constantes!$D$6/(0.622*G365)</f>
        <v>4.5125427231753057E-2</v>
      </c>
      <c r="I365" s="130">
        <f t="shared" si="28"/>
        <v>0.35191447341494769</v>
      </c>
      <c r="J365" s="130">
        <f t="shared" si="29"/>
        <v>-0.40790591400123555</v>
      </c>
      <c r="K365" s="130">
        <f>(Constantes!$D$12/0.8)*(Constantes!$D$7*J365^2+Constantes!$D$8*J365+Constantes!$D$9)</f>
        <v>11.735457812889081</v>
      </c>
      <c r="L365" s="130">
        <f>(Constantes!$D$12/0.8)*(0.00376*D365^2-0.0516*D365-6.967)</f>
        <v>-2.6187353999999998</v>
      </c>
      <c r="M365" s="12"/>
    </row>
    <row r="366" spans="2:13" x14ac:dyDescent="0.3">
      <c r="B366" s="11"/>
      <c r="C366" s="67">
        <v>361</v>
      </c>
      <c r="D366" s="67">
        <f>(Observaciones!D366+Observaciones!E366)/2</f>
        <v>15</v>
      </c>
      <c r="E366" s="130">
        <f t="shared" si="25"/>
        <v>1.7062271396379793</v>
      </c>
      <c r="F366" s="130">
        <f t="shared" si="26"/>
        <v>0.10984348383671551</v>
      </c>
      <c r="G366" s="130">
        <f t="shared" si="27"/>
        <v>2.4655849999999999</v>
      </c>
      <c r="H366" s="130">
        <f>0.001013*Constantes!$D$6/(0.622*G366)</f>
        <v>4.5194565312131819E-2</v>
      </c>
      <c r="I366" s="130">
        <f t="shared" si="28"/>
        <v>0.36206502083102154</v>
      </c>
      <c r="J366" s="130">
        <f t="shared" si="29"/>
        <v>-0.40733086942419627</v>
      </c>
      <c r="K366" s="130">
        <f>(Constantes!$D$12/0.8)*(Constantes!$D$7*J366^2+Constantes!$D$8*J366+Constantes!$D$9)</f>
        <v>11.735509252590745</v>
      </c>
      <c r="L366" s="130">
        <f>(Constantes!$D$12/0.8)*(0.00376*D366^2-0.0516*D366-6.967)</f>
        <v>-2.5856249999999994</v>
      </c>
      <c r="M366" s="12"/>
    </row>
    <row r="367" spans="2:13" x14ac:dyDescent="0.3">
      <c r="B367" s="11"/>
      <c r="C367" s="67">
        <v>362</v>
      </c>
      <c r="D367" s="67">
        <f>(Observaciones!D367+Observaciones!E367)/2</f>
        <v>15.5</v>
      </c>
      <c r="E367" s="130">
        <f t="shared" si="25"/>
        <v>1.7619411708442332</v>
      </c>
      <c r="F367" s="130">
        <f t="shared" si="26"/>
        <v>0.11298198966073125</v>
      </c>
      <c r="G367" s="130">
        <f t="shared" si="27"/>
        <v>2.4644045000000001</v>
      </c>
      <c r="H367" s="130">
        <f>0.001013*Constantes!$D$6/(0.622*G367)</f>
        <v>4.5216214430347179E-2</v>
      </c>
      <c r="I367" s="130">
        <f t="shared" si="28"/>
        <v>0.36514572596976891</v>
      </c>
      <c r="J367" s="130">
        <f t="shared" si="29"/>
        <v>-0.40663512391962631</v>
      </c>
      <c r="K367" s="130">
        <f>(Constantes!$D$12/0.8)*(Constantes!$D$7*J367^2+Constantes!$D$8*J367+Constantes!$D$9)</f>
        <v>11.735567010924733</v>
      </c>
      <c r="L367" s="130">
        <f>(Constantes!$D$12/0.8)*(0.00376*D367^2-0.0516*D367-6.967)</f>
        <v>-2.5737974999999995</v>
      </c>
      <c r="M367" s="12"/>
    </row>
    <row r="368" spans="2:13" x14ac:dyDescent="0.3">
      <c r="B368" s="11"/>
      <c r="C368" s="67">
        <v>363</v>
      </c>
      <c r="D368" s="67">
        <f>(Observaciones!D368+Observaciones!E368)/2</f>
        <v>13.45</v>
      </c>
      <c r="E368" s="130">
        <f t="shared" si="25"/>
        <v>1.5432065279848868</v>
      </c>
      <c r="F368" s="130">
        <f t="shared" si="26"/>
        <v>0.1005805769400801</v>
      </c>
      <c r="G368" s="130">
        <f t="shared" si="27"/>
        <v>2.46924455</v>
      </c>
      <c r="H368" s="130">
        <f>0.001013*Constantes!$D$6/(0.622*G368)</f>
        <v>4.5127584594694167E-2</v>
      </c>
      <c r="I368" s="130">
        <f t="shared" si="28"/>
        <v>0.35223838816895903</v>
      </c>
      <c r="J368" s="130">
        <f t="shared" si="29"/>
        <v>-0.4058188836519343</v>
      </c>
      <c r="K368" s="130">
        <f>(Constantes!$D$12/0.8)*(Constantes!$D$7*J368^2+Constantes!$D$8*J368+Constantes!$D$9)</f>
        <v>11.735628520985367</v>
      </c>
      <c r="L368" s="130">
        <f>(Constantes!$D$12/0.8)*(0.00376*D368^2-0.0516*D368-6.967)</f>
        <v>-2.6178099749999992</v>
      </c>
      <c r="M368" s="12"/>
    </row>
    <row r="369" spans="2:13" x14ac:dyDescent="0.3">
      <c r="B369" s="11"/>
      <c r="C369" s="67">
        <v>364</v>
      </c>
      <c r="D369" s="67">
        <f>(Observaciones!D369+Observaciones!E369)/2</f>
        <v>13.5</v>
      </c>
      <c r="E369" s="130">
        <f t="shared" si="25"/>
        <v>1.5482437315899678</v>
      </c>
      <c r="F369" s="130">
        <f t="shared" si="26"/>
        <v>0.10086865272047608</v>
      </c>
      <c r="G369" s="130">
        <f t="shared" si="27"/>
        <v>2.4691264999999998</v>
      </c>
      <c r="H369" s="130">
        <f>0.001013*Constantes!$D$6/(0.622*G369)</f>
        <v>4.512974216392418E-2</v>
      </c>
      <c r="I369" s="130">
        <f t="shared" si="28"/>
        <v>0.35256187200074002</v>
      </c>
      <c r="J369" s="130">
        <f t="shared" si="29"/>
        <v>-0.40488239049072738</v>
      </c>
      <c r="K369" s="130">
        <f>(Constantes!$D$12/0.8)*(Constantes!$D$7*J369^2+Constantes!$D$8*J369+Constantes!$D$9)</f>
        <v>11.735690778718798</v>
      </c>
      <c r="L369" s="130">
        <f>(Constantes!$D$12/0.8)*(0.00376*D369^2-0.0516*D369-6.967)</f>
        <v>-2.6168774999999993</v>
      </c>
      <c r="M369" s="12"/>
    </row>
    <row r="370" spans="2:13" ht="18.75" customHeight="1" x14ac:dyDescent="0.3">
      <c r="B370" s="11"/>
      <c r="C370" s="67">
        <v>365</v>
      </c>
      <c r="D370" s="67">
        <f>(Observaciones!D370+Observaciones!E370)/2</f>
        <v>11.55</v>
      </c>
      <c r="E370" s="130">
        <f t="shared" si="25"/>
        <v>1.3621409164490859</v>
      </c>
      <c r="F370" s="130">
        <f t="shared" si="26"/>
        <v>9.0140238435898606E-2</v>
      </c>
      <c r="G370" s="130">
        <f t="shared" si="27"/>
        <v>2.4737304499999997</v>
      </c>
      <c r="H370" s="130">
        <f>0.001013*Constantes!$D$6/(0.622*G370)</f>
        <v>4.5045749554124839E-2</v>
      </c>
      <c r="I370" s="130">
        <f t="shared" si="28"/>
        <v>0.33962933384576244</v>
      </c>
      <c r="J370" s="130">
        <f t="shared" si="29"/>
        <v>-0.40382592193914041</v>
      </c>
      <c r="K370" s="130">
        <f>(Constantes!$D$12/0.8)*(Constantes!$D$7*J370^2+Constantes!$D$8*J370+Constantes!$D$9)</f>
        <v>11.735750347351978</v>
      </c>
      <c r="L370" s="130">
        <f>(Constantes!$D$12/0.8)*(0.00376*D370^2-0.0516*D370-6.967)</f>
        <v>-2.6480199749999995</v>
      </c>
      <c r="M370" s="12"/>
    </row>
    <row r="371" spans="2:13" ht="18.75" customHeight="1" x14ac:dyDescent="0.3">
      <c r="B371" s="11"/>
      <c r="C371" s="74">
        <v>366</v>
      </c>
      <c r="D371" s="67">
        <f>(Observaciones!D371+Observaciones!E371)/2</f>
        <v>13.9</v>
      </c>
      <c r="E371" s="130">
        <f t="shared" ref="E371:E434" si="30">EXP((16.78*D371-116.9)/(D371+237.3))</f>
        <v>1.589063588132779</v>
      </c>
      <c r="F371" s="130">
        <f t="shared" ref="F371:F434" si="31">4098*E371/((D371+237.3)^2)</f>
        <v>0.10319863673742037</v>
      </c>
      <c r="G371" s="130">
        <f t="shared" ref="G371:G434" si="32">2.501-0.002361*D371</f>
        <v>2.4681820999999999</v>
      </c>
      <c r="H371" s="130">
        <f>0.001013*Constantes!$D$6/(0.622*G371)</f>
        <v>4.5147010147716632E-2</v>
      </c>
      <c r="I371" s="130">
        <f t="shared" ref="I371:I434" si="33">IF(D371&gt;0,1.26*F371/(G371*(F371+H371)),0)</f>
        <v>0.35513420222442993</v>
      </c>
      <c r="J371" s="130">
        <f t="shared" ref="J371:J434" si="34">0.409*SIN(2*PI()*(C371-82)/365)</f>
        <v>-0.40264979105160575</v>
      </c>
      <c r="K371" s="130">
        <f>(Constantes!$D$12/0.8)*(Constantes!$D$7*J371^2+Constantes!$D$8*J371+Constantes!$D$9)</f>
        <v>11.735803362462436</v>
      </c>
      <c r="L371" s="130">
        <f>(Constantes!$D$12/0.8)*(0.00376*D371^2-0.0516*D371-6.967)</f>
        <v>-2.6091638999999995</v>
      </c>
      <c r="M371" s="12"/>
    </row>
    <row r="372" spans="2:13" ht="18.75" customHeight="1" x14ac:dyDescent="0.3">
      <c r="B372" s="11"/>
      <c r="C372" s="74">
        <v>367</v>
      </c>
      <c r="D372" s="67">
        <f>(Observaciones!D372+Observaciones!E372)/2</f>
        <v>13.75</v>
      </c>
      <c r="E372" s="130">
        <f t="shared" si="30"/>
        <v>1.5736468149943981</v>
      </c>
      <c r="F372" s="130">
        <f t="shared" si="31"/>
        <v>0.10231958493462359</v>
      </c>
      <c r="G372" s="130">
        <f t="shared" si="32"/>
        <v>2.4685362500000001</v>
      </c>
      <c r="H372" s="130">
        <f>0.001013*Constantes!$D$6/(0.622*G372)</f>
        <v>4.5140533105443567E-2</v>
      </c>
      <c r="I372" s="130">
        <f t="shared" si="33"/>
        <v>0.35417281924860555</v>
      </c>
      <c r="J372" s="130">
        <f t="shared" si="34"/>
        <v>-0.40135434634108819</v>
      </c>
      <c r="K372" s="130">
        <f>(Constantes!$D$12/0.8)*(Constantes!$D$7*J372^2+Constantes!$D$8*J372+Constantes!$D$9)</f>
        <v>11.735845537682579</v>
      </c>
      <c r="L372" s="130">
        <f>(Constantes!$D$12/0.8)*(0.00376*D372^2-0.0516*D372-6.967)</f>
        <v>-2.6121093749999993</v>
      </c>
      <c r="M372" s="12"/>
    </row>
    <row r="373" spans="2:13" ht="18.75" customHeight="1" x14ac:dyDescent="0.3">
      <c r="B373" s="11"/>
      <c r="C373" s="74">
        <v>368</v>
      </c>
      <c r="D373" s="67">
        <f>(Observaciones!D373+Observaciones!E373)/2</f>
        <v>14.55</v>
      </c>
      <c r="E373" s="130">
        <f t="shared" si="30"/>
        <v>1.6574115820276645</v>
      </c>
      <c r="F373" s="130">
        <f t="shared" si="31"/>
        <v>0.10708247809803828</v>
      </c>
      <c r="G373" s="130">
        <f t="shared" si="32"/>
        <v>2.46664745</v>
      </c>
      <c r="H373" s="130">
        <f>0.001013*Constantes!$D$6/(0.622*G373)</f>
        <v>4.5175098822943884E-2</v>
      </c>
      <c r="I373" s="130">
        <f t="shared" si="33"/>
        <v>0.35925511691610273</v>
      </c>
      <c r="J373" s="130">
        <f t="shared" si="34"/>
        <v>-0.39993997167581363</v>
      </c>
      <c r="K373" s="130">
        <f>(Constantes!$D$12/0.8)*(Constantes!$D$7*J373^2+Constantes!$D$8*J373+Constantes!$D$9)</f>
        <v>11.735872171031415</v>
      </c>
      <c r="L373" s="130">
        <f>(Constantes!$D$12/0.8)*(0.00376*D373^2-0.0516*D373-6.967)</f>
        <v>-2.5956669749999994</v>
      </c>
      <c r="M373" s="12"/>
    </row>
    <row r="374" spans="2:13" ht="18.75" customHeight="1" x14ac:dyDescent="0.3">
      <c r="B374" s="11"/>
      <c r="C374" s="74">
        <v>369</v>
      </c>
      <c r="D374" s="67">
        <f>(Observaciones!D374+Observaciones!E374)/2</f>
        <v>14.2</v>
      </c>
      <c r="E374" s="130">
        <f t="shared" si="30"/>
        <v>1.6202951919544792</v>
      </c>
      <c r="F374" s="130">
        <f t="shared" si="31"/>
        <v>0.10497602372452294</v>
      </c>
      <c r="G374" s="130">
        <f t="shared" si="32"/>
        <v>2.4674738000000001</v>
      </c>
      <c r="H374" s="130">
        <f>0.001013*Constantes!$D$6/(0.622*G374)</f>
        <v>4.5159969810059396E-2</v>
      </c>
      <c r="I374" s="130">
        <f t="shared" si="33"/>
        <v>0.3570452760428372</v>
      </c>
      <c r="J374" s="130">
        <f t="shared" si="34"/>
        <v>-0.39840708616552001</v>
      </c>
      <c r="K374" s="130">
        <f>(Constantes!$D$12/0.8)*(Constantes!$D$7*J374^2+Constantes!$D$8*J374+Constantes!$D$9)</f>
        <v>11.735878151865821</v>
      </c>
      <c r="L374" s="130">
        <f>(Constantes!$D$12/0.8)*(0.00376*D374^2-0.0516*D374-6.967)</f>
        <v>-2.6030825999999996</v>
      </c>
      <c r="M374" s="12"/>
    </row>
    <row r="375" spans="2:13" ht="18.75" customHeight="1" x14ac:dyDescent="0.3">
      <c r="B375" s="11"/>
      <c r="C375" s="74">
        <v>370</v>
      </c>
      <c r="D375" s="67">
        <f>(Observaciones!D375+Observaciones!E375)/2</f>
        <v>13.75</v>
      </c>
      <c r="E375" s="130">
        <f t="shared" si="30"/>
        <v>1.5736468149943981</v>
      </c>
      <c r="F375" s="130">
        <f t="shared" si="31"/>
        <v>0.10231958493462359</v>
      </c>
      <c r="G375" s="130">
        <f t="shared" si="32"/>
        <v>2.4685362500000001</v>
      </c>
      <c r="H375" s="130">
        <f>0.001013*Constantes!$D$6/(0.622*G375)</f>
        <v>4.5140533105443567E-2</v>
      </c>
      <c r="I375" s="130">
        <f t="shared" si="33"/>
        <v>0.35417281924860555</v>
      </c>
      <c r="J375" s="130">
        <f t="shared" si="34"/>
        <v>-0.39675614403726633</v>
      </c>
      <c r="K375" s="130">
        <f>(Constantes!$D$12/0.8)*(Constantes!$D$7*J375^2+Constantes!$D$8*J375+Constantes!$D$9)</f>
        <v>11.735857968442701</v>
      </c>
      <c r="L375" s="130">
        <f>(Constantes!$D$12/0.8)*(0.00376*D375^2-0.0516*D375-6.967)</f>
        <v>-2.6121093749999993</v>
      </c>
      <c r="M375" s="12"/>
    </row>
    <row r="376" spans="2:13" ht="18.75" customHeight="1" x14ac:dyDescent="0.3">
      <c r="B376" s="11"/>
      <c r="C376" s="74">
        <v>371</v>
      </c>
      <c r="D376" s="67">
        <f>(Observaciones!D376+Observaciones!E376)/2</f>
        <v>13.45</v>
      </c>
      <c r="E376" s="130">
        <f t="shared" si="30"/>
        <v>1.5432065279848868</v>
      </c>
      <c r="F376" s="130">
        <f t="shared" si="31"/>
        <v>0.1005805769400801</v>
      </c>
      <c r="G376" s="130">
        <f t="shared" si="32"/>
        <v>2.46924455</v>
      </c>
      <c r="H376" s="130">
        <f>0.001013*Constantes!$D$6/(0.622*G376)</f>
        <v>4.5127584594694167E-2</v>
      </c>
      <c r="I376" s="130">
        <f t="shared" si="33"/>
        <v>0.35223838816895903</v>
      </c>
      <c r="J376" s="130">
        <f t="shared" si="34"/>
        <v>-0.39498763450083568</v>
      </c>
      <c r="K376" s="130">
        <f>(Constantes!$D$12/0.8)*(Constantes!$D$7*J376^2+Constantes!$D$8*J376+Constantes!$D$9)</f>
        <v>11.735805716082659</v>
      </c>
      <c r="L376" s="130">
        <f>(Constantes!$D$12/0.8)*(0.00376*D376^2-0.0516*D376-6.967)</f>
        <v>-2.6178099749999992</v>
      </c>
      <c r="M376" s="12"/>
    </row>
    <row r="377" spans="2:13" ht="18.75" customHeight="1" x14ac:dyDescent="0.3">
      <c r="B377" s="11"/>
      <c r="C377" s="74">
        <v>372</v>
      </c>
      <c r="D377" s="67">
        <f>(Observaciones!D377+Observaciones!E377)/2</f>
        <v>13.8</v>
      </c>
      <c r="E377" s="130">
        <f t="shared" si="30"/>
        <v>1.5787710916071758</v>
      </c>
      <c r="F377" s="130">
        <f t="shared" si="31"/>
        <v>0.10261189172112961</v>
      </c>
      <c r="G377" s="130">
        <f t="shared" si="32"/>
        <v>2.4684181999999999</v>
      </c>
      <c r="H377" s="130">
        <f>0.001013*Constantes!$D$6/(0.622*G377)</f>
        <v>4.5142691913028568E-2</v>
      </c>
      <c r="I377" s="130">
        <f t="shared" si="33"/>
        <v>0.35449371277278185</v>
      </c>
      <c r="J377" s="130">
        <f t="shared" si="34"/>
        <v>-0.39310208160377097</v>
      </c>
      <c r="K377" s="130">
        <f>(Constantes!$D$12/0.8)*(Constantes!$D$7*J377^2+Constantes!$D$8*J377+Constantes!$D$9)</f>
        <v>11.735715105924974</v>
      </c>
      <c r="L377" s="130">
        <f>(Constantes!$D$12/0.8)*(0.00376*D377^2-0.0516*D377-6.967)</f>
        <v>-2.6111345999999998</v>
      </c>
      <c r="M377" s="12"/>
    </row>
    <row r="378" spans="2:13" ht="18.75" customHeight="1" x14ac:dyDescent="0.3">
      <c r="B378" s="11"/>
      <c r="C378" s="74">
        <v>373</v>
      </c>
      <c r="D378" s="67">
        <f>(Observaciones!D378+Observaciones!E378)/2</f>
        <v>14.2</v>
      </c>
      <c r="E378" s="130">
        <f t="shared" si="30"/>
        <v>1.6202951919544792</v>
      </c>
      <c r="F378" s="130">
        <f t="shared" si="31"/>
        <v>0.10497602372452294</v>
      </c>
      <c r="G378" s="130">
        <f t="shared" si="32"/>
        <v>2.4674738000000001</v>
      </c>
      <c r="H378" s="130">
        <f>0.001013*Constantes!$D$6/(0.622*G378)</f>
        <v>4.5159969810059396E-2</v>
      </c>
      <c r="I378" s="130">
        <f t="shared" si="33"/>
        <v>0.3570452760428372</v>
      </c>
      <c r="J378" s="130">
        <f t="shared" si="34"/>
        <v>-0.39110004407608945</v>
      </c>
      <c r="K378" s="130">
        <f>(Constantes!$D$12/0.8)*(Constantes!$D$7*J378^2+Constantes!$D$8*J378+Constantes!$D$9)</f>
        <v>11.735579474263034</v>
      </c>
      <c r="L378" s="130">
        <f>(Constantes!$D$12/0.8)*(0.00376*D378^2-0.0516*D378-6.967)</f>
        <v>-2.6030825999999996</v>
      </c>
      <c r="M378" s="12"/>
    </row>
    <row r="379" spans="2:13" ht="18.75" customHeight="1" x14ac:dyDescent="0.3">
      <c r="B379" s="11"/>
      <c r="C379" s="74">
        <v>374</v>
      </c>
      <c r="D379" s="67">
        <f>(Observaciones!D379+Observaciones!E379)/2</f>
        <v>14.1</v>
      </c>
      <c r="E379" s="130">
        <f t="shared" si="30"/>
        <v>1.6098253520131185</v>
      </c>
      <c r="F379" s="130">
        <f t="shared" si="31"/>
        <v>0.10438069155687195</v>
      </c>
      <c r="G379" s="130">
        <f t="shared" si="32"/>
        <v>2.4677099</v>
      </c>
      <c r="H379" s="130">
        <f>0.001013*Constantes!$D$6/(0.622*G379)</f>
        <v>4.5155649095994843E-2</v>
      </c>
      <c r="I379" s="130">
        <f t="shared" si="33"/>
        <v>0.35640998531823892</v>
      </c>
      <c r="J379" s="130">
        <f t="shared" si="34"/>
        <v>-0.38898211516471781</v>
      </c>
      <c r="K379" s="130">
        <f>(Constantes!$D$12/0.8)*(Constantes!$D$7*J379^2+Constantes!$D$8*J379+Constantes!$D$9)</f>
        <v>11.735391792448571</v>
      </c>
      <c r="L379" s="130">
        <f>(Constantes!$D$12/0.8)*(0.00376*D379^2-0.0516*D379-6.967)</f>
        <v>-2.6051378999999995</v>
      </c>
      <c r="M379" s="12"/>
    </row>
    <row r="380" spans="2:13" ht="18.75" customHeight="1" x14ac:dyDescent="0.3">
      <c r="B380" s="11"/>
      <c r="C380" s="74">
        <v>375</v>
      </c>
      <c r="D380" s="67">
        <f>(Observaciones!D380+Observaciones!E380)/2</f>
        <v>14.15</v>
      </c>
      <c r="E380" s="130">
        <f t="shared" si="30"/>
        <v>1.6150528288927855</v>
      </c>
      <c r="F380" s="130">
        <f t="shared" si="31"/>
        <v>0.10467799774317721</v>
      </c>
      <c r="G380" s="130">
        <f t="shared" si="32"/>
        <v>2.4675918499999998</v>
      </c>
      <c r="H380" s="130">
        <f>0.001013*Constantes!$D$6/(0.622*G380)</f>
        <v>4.5157809349675282E-2</v>
      </c>
      <c r="I380" s="130">
        <f t="shared" si="33"/>
        <v>0.35672784756039339</v>
      </c>
      <c r="J380" s="130">
        <f t="shared" si="34"/>
        <v>-0.38674892245770137</v>
      </c>
      <c r="K380" s="130">
        <f>(Constantes!$D$12/0.8)*(Constantes!$D$7*J380^2+Constantes!$D$8*J380+Constantes!$D$9)</f>
        <v>11.735144677352373</v>
      </c>
      <c r="L380" s="130">
        <f>(Constantes!$D$12/0.8)*(0.00376*D380^2-0.0516*D380-6.967)</f>
        <v>-2.6041137749999996</v>
      </c>
      <c r="M380" s="12"/>
    </row>
    <row r="381" spans="2:13" ht="18.75" customHeight="1" x14ac:dyDescent="0.3">
      <c r="B381" s="11"/>
      <c r="C381" s="74">
        <v>376</v>
      </c>
      <c r="D381" s="67">
        <f>(Observaciones!D381+Observaciones!E381)/2</f>
        <v>13.25</v>
      </c>
      <c r="E381" s="130">
        <f t="shared" si="30"/>
        <v>1.5232012546387372</v>
      </c>
      <c r="F381" s="130">
        <f t="shared" si="31"/>
        <v>9.943526343834895E-2</v>
      </c>
      <c r="G381" s="130">
        <f t="shared" si="32"/>
        <v>2.4697167499999999</v>
      </c>
      <c r="H381" s="130">
        <f>0.001013*Constantes!$D$6/(0.622*G381)</f>
        <v>4.5118956380367316E-2</v>
      </c>
      <c r="I381" s="130">
        <f t="shared" si="33"/>
        <v>0.35094014605756357</v>
      </c>
      <c r="J381" s="130">
        <f t="shared" si="34"/>
        <v>-0.38440112769823515</v>
      </c>
      <c r="K381" s="130">
        <f>(Constantes!$D$12/0.8)*(Constantes!$D$7*J381^2+Constantes!$D$8*J381+Constantes!$D$9)</f>
        <v>11.734830402368464</v>
      </c>
      <c r="L381" s="130">
        <f>(Constantes!$D$12/0.8)*(0.00376*D381^2-0.0516*D381-6.967)</f>
        <v>-2.6214693749999993</v>
      </c>
      <c r="M381" s="12"/>
    </row>
    <row r="382" spans="2:13" ht="18.75" customHeight="1" x14ac:dyDescent="0.3">
      <c r="B382" s="11"/>
      <c r="C382" s="74">
        <v>377</v>
      </c>
      <c r="D382" s="67">
        <f>(Observaciones!D382+Observaciones!E382)/2</f>
        <v>12.35</v>
      </c>
      <c r="E382" s="130">
        <f t="shared" si="30"/>
        <v>1.4359671208266067</v>
      </c>
      <c r="F382" s="130">
        <f t="shared" si="31"/>
        <v>9.4417676614232629E-2</v>
      </c>
      <c r="G382" s="130">
        <f t="shared" si="32"/>
        <v>2.47184165</v>
      </c>
      <c r="H382" s="130">
        <f>0.001013*Constantes!$D$6/(0.622*G382)</f>
        <v>4.5080170210382423E-2</v>
      </c>
      <c r="I382" s="130">
        <f t="shared" si="33"/>
        <v>0.34501319460891361</v>
      </c>
      <c r="J382" s="130">
        <f t="shared" si="34"/>
        <v>-0.38193942658857638</v>
      </c>
      <c r="K382" s="130">
        <f>(Constantes!$D$12/0.8)*(Constantes!$D$7*J382^2+Constantes!$D$8*J382+Constantes!$D$9)</f>
        <v>11.734440908948004</v>
      </c>
      <c r="L382" s="130">
        <f>(Constantes!$D$12/0.8)*(0.00376*D382^2-0.0516*D382-6.967)</f>
        <v>-2.6365407749999994</v>
      </c>
      <c r="M382" s="12"/>
    </row>
    <row r="383" spans="2:13" ht="18.75" customHeight="1" x14ac:dyDescent="0.3">
      <c r="B383" s="11"/>
      <c r="C383" s="74">
        <v>378</v>
      </c>
      <c r="D383" s="67">
        <f>(Observaciones!D383+Observaciones!E383)/2</f>
        <v>13.85</v>
      </c>
      <c r="E383" s="130">
        <f t="shared" si="30"/>
        <v>1.5839100041391287</v>
      </c>
      <c r="F383" s="130">
        <f t="shared" si="31"/>
        <v>0.10290490852509908</v>
      </c>
      <c r="G383" s="130">
        <f t="shared" si="32"/>
        <v>2.4683001499999997</v>
      </c>
      <c r="H383" s="130">
        <f>0.001013*Constantes!$D$6/(0.622*G383)</f>
        <v>4.5144850927109709E-2</v>
      </c>
      <c r="I383" s="130">
        <f t="shared" si="33"/>
        <v>0.35481417383138586</v>
      </c>
      <c r="J383" s="130">
        <f t="shared" si="34"/>
        <v>-0.37936454858389135</v>
      </c>
      <c r="K383" s="130">
        <f>(Constantes!$D$12/0.8)*(Constantes!$D$7*J383^2+Constantes!$D$8*J383+Constantes!$D$9)</f>
        <v>11.733967818648562</v>
      </c>
      <c r="L383" s="130">
        <f>(Constantes!$D$12/0.8)*(0.00376*D383^2-0.0516*D383-6.967)</f>
        <v>-2.6101527749999995</v>
      </c>
      <c r="M383" s="12"/>
    </row>
    <row r="384" spans="2:13" ht="18.75" customHeight="1" x14ac:dyDescent="0.3">
      <c r="B384" s="11"/>
      <c r="C384" s="74">
        <v>379</v>
      </c>
      <c r="D384" s="67">
        <f>(Observaciones!D384+Observaciones!E384)/2</f>
        <v>13.75</v>
      </c>
      <c r="E384" s="130">
        <f t="shared" si="30"/>
        <v>1.5736468149943981</v>
      </c>
      <c r="F384" s="130">
        <f t="shared" si="31"/>
        <v>0.10231958493462359</v>
      </c>
      <c r="G384" s="130">
        <f t="shared" si="32"/>
        <v>2.4685362500000001</v>
      </c>
      <c r="H384" s="130">
        <f>0.001013*Constantes!$D$6/(0.622*G384)</f>
        <v>4.5140533105443567E-2</v>
      </c>
      <c r="I384" s="130">
        <f t="shared" si="33"/>
        <v>0.35417281924860555</v>
      </c>
      <c r="J384" s="130">
        <f t="shared" si="34"/>
        <v>-0.37667725667610352</v>
      </c>
      <c r="K384" s="130">
        <f>(Constantes!$D$12/0.8)*(Constantes!$D$7*J384^2+Constantes!$D$8*J384+Constantes!$D$9)</f>
        <v>11.733402445683748</v>
      </c>
      <c r="L384" s="130">
        <f>(Constantes!$D$12/0.8)*(0.00376*D384^2-0.0516*D384-6.967)</f>
        <v>-2.6121093749999993</v>
      </c>
      <c r="M384" s="12"/>
    </row>
    <row r="385" spans="2:13" ht="18.75" customHeight="1" x14ac:dyDescent="0.3">
      <c r="B385" s="11"/>
      <c r="C385" s="74">
        <v>380</v>
      </c>
      <c r="D385" s="67">
        <f>(Observaciones!D385+Observaciones!E385)/2</f>
        <v>13.7</v>
      </c>
      <c r="E385" s="130">
        <f t="shared" si="30"/>
        <v>1.568537138827782</v>
      </c>
      <c r="F385" s="130">
        <f t="shared" si="31"/>
        <v>0.10202798677665831</v>
      </c>
      <c r="G385" s="130">
        <f t="shared" si="32"/>
        <v>2.4686542999999999</v>
      </c>
      <c r="H385" s="130">
        <f>0.001013*Constantes!$D$6/(0.622*G385)</f>
        <v>4.5138374504325104E-2</v>
      </c>
      <c r="I385" s="130">
        <f t="shared" si="33"/>
        <v>0.35385149346393019</v>
      </c>
      <c r="J385" s="130">
        <f t="shared" si="34"/>
        <v>-0.37387834716780144</v>
      </c>
      <c r="K385" s="130">
        <f>(Constantes!$D$12/0.8)*(Constantes!$D$7*J385^2+Constantes!$D$8*J385+Constantes!$D$9)</f>
        <v>11.732735809957516</v>
      </c>
      <c r="L385" s="130">
        <f>(Constantes!$D$12/0.8)*(0.00376*D385^2-0.0516*D385-6.967)</f>
        <v>-2.6130770999999995</v>
      </c>
      <c r="M385" s="12"/>
    </row>
    <row r="386" spans="2:13" ht="18.75" customHeight="1" x14ac:dyDescent="0.3">
      <c r="B386" s="11"/>
      <c r="C386" s="74">
        <v>381</v>
      </c>
      <c r="D386" s="67">
        <f>(Observaciones!D386+Observaciones!E386)/2</f>
        <v>14</v>
      </c>
      <c r="E386" s="130">
        <f t="shared" si="30"/>
        <v>1.5994149130233961</v>
      </c>
      <c r="F386" s="130">
        <f t="shared" si="31"/>
        <v>0.10378823296050949</v>
      </c>
      <c r="G386" s="130">
        <f t="shared" si="32"/>
        <v>2.467946</v>
      </c>
      <c r="H386" s="130">
        <f>0.001013*Constantes!$D$6/(0.622*G386)</f>
        <v>4.5151329208626335E-2</v>
      </c>
      <c r="I386" s="130">
        <f t="shared" si="33"/>
        <v>0.35577296023920879</v>
      </c>
      <c r="J386" s="130">
        <f t="shared" si="34"/>
        <v>-0.37096864943627816</v>
      </c>
      <c r="K386" s="130">
        <f>(Constantes!$D$12/0.8)*(Constantes!$D$7*J386^2+Constantes!$D$8*J386+Constantes!$D$9)</f>
        <v>11.731958650566929</v>
      </c>
      <c r="L386" s="130">
        <f>(Constantes!$D$12/0.8)*(0.00376*D386^2-0.0516*D386-6.967)</f>
        <v>-2.6071649999999993</v>
      </c>
      <c r="M386" s="12"/>
    </row>
    <row r="387" spans="2:13" ht="18.75" customHeight="1" x14ac:dyDescent="0.3">
      <c r="B387" s="11"/>
      <c r="C387" s="74">
        <v>382</v>
      </c>
      <c r="D387" s="67">
        <f>(Observaciones!D387+Observaciones!E387)/2</f>
        <v>13.6</v>
      </c>
      <c r="E387" s="130">
        <f t="shared" si="30"/>
        <v>1.5583614462879349</v>
      </c>
      <c r="F387" s="130">
        <f t="shared" si="31"/>
        <v>0.10144691080047988</v>
      </c>
      <c r="G387" s="130">
        <f t="shared" si="32"/>
        <v>2.4688903999999998</v>
      </c>
      <c r="H387" s="130">
        <f>0.001013*Constantes!$D$6/(0.622*G387)</f>
        <v>4.5134057921369271E-2</v>
      </c>
      <c r="I387" s="130">
        <f t="shared" si="33"/>
        <v>0.3532075459589159</v>
      </c>
      <c r="J387" s="130">
        <f t="shared" si="34"/>
        <v>-0.36794902568776749</v>
      </c>
      <c r="K387" s="130">
        <f>(Constantes!$D$12/0.8)*(Constantes!$D$7*J387^2+Constantes!$D$8*J387+Constantes!$D$9)</f>
        <v>11.731061439756486</v>
      </c>
      <c r="L387" s="130">
        <f>(Constantes!$D$12/0.8)*(0.00376*D387^2-0.0516*D387-6.967)</f>
        <v>-2.6149913999999996</v>
      </c>
      <c r="M387" s="12"/>
    </row>
    <row r="388" spans="2:13" ht="18.75" customHeight="1" x14ac:dyDescent="0.3">
      <c r="B388" s="11"/>
      <c r="C388" s="74">
        <v>383</v>
      </c>
      <c r="D388" s="67">
        <f>(Observaciones!D388+Observaciones!E388)/2</f>
        <v>11.85</v>
      </c>
      <c r="E388" s="130">
        <f t="shared" si="30"/>
        <v>1.3894253255114986</v>
      </c>
      <c r="F388" s="130">
        <f t="shared" si="31"/>
        <v>9.172450604898108E-2</v>
      </c>
      <c r="G388" s="130">
        <f t="shared" si="32"/>
        <v>2.4730221499999998</v>
      </c>
      <c r="H388" s="130">
        <f>0.001013*Constantes!$D$6/(0.622*G388)</f>
        <v>4.5058651138693818E-2</v>
      </c>
      <c r="I388" s="130">
        <f t="shared" si="33"/>
        <v>0.34166091279937238</v>
      </c>
      <c r="J388" s="130">
        <f t="shared" si="34"/>
        <v>-0.36482037070195539</v>
      </c>
      <c r="K388" s="130">
        <f>(Constantes!$D$12/0.8)*(Constantes!$D$7*J388^2+Constantes!$D$8*J388+Constantes!$D$9)</f>
        <v>11.730034397306621</v>
      </c>
      <c r="L388" s="130">
        <f>(Constantes!$D$12/0.8)*(0.00376*D388^2-0.0516*D388-6.967)</f>
        <v>-2.6439267749999993</v>
      </c>
      <c r="M388" s="12"/>
    </row>
    <row r="389" spans="2:13" ht="18.75" customHeight="1" x14ac:dyDescent="0.3">
      <c r="B389" s="11"/>
      <c r="C389" s="74">
        <v>384</v>
      </c>
      <c r="D389" s="67">
        <f>(Observaciones!D389+Observaciones!E389)/2</f>
        <v>12.85</v>
      </c>
      <c r="E389" s="130">
        <f t="shared" si="30"/>
        <v>1.4838724736816862</v>
      </c>
      <c r="F389" s="130">
        <f t="shared" si="31"/>
        <v>9.717790188805045E-2</v>
      </c>
      <c r="G389" s="130">
        <f t="shared" si="32"/>
        <v>2.4706611499999998</v>
      </c>
      <c r="H389" s="130">
        <f>0.001013*Constantes!$D$6/(0.622*G389)</f>
        <v>4.5101709846011272E-2</v>
      </c>
      <c r="I389" s="130">
        <f t="shared" si="33"/>
        <v>0.34832304299622313</v>
      </c>
      <c r="J389" s="130">
        <f t="shared" si="34"/>
        <v>-0.36158361156683572</v>
      </c>
      <c r="K389" s="130">
        <f>(Constantes!$D$12/0.8)*(Constantes!$D$7*J389^2+Constantes!$D$8*J389+Constantes!$D$9)</f>
        <v>11.728867505338407</v>
      </c>
      <c r="L389" s="130">
        <f>(Constantes!$D$12/0.8)*(0.00376*D389^2-0.0516*D389-6.967)</f>
        <v>-2.6284497749999995</v>
      </c>
      <c r="M389" s="12"/>
    </row>
    <row r="390" spans="2:13" ht="18.75" customHeight="1" x14ac:dyDescent="0.3">
      <c r="B390" s="11"/>
      <c r="C390" s="74">
        <v>385</v>
      </c>
      <c r="D390" s="67">
        <f>(Observaciones!D390+Observaciones!E390)/2</f>
        <v>12.25</v>
      </c>
      <c r="E390" s="130">
        <f t="shared" si="30"/>
        <v>1.4265507491669478</v>
      </c>
      <c r="F390" s="130">
        <f t="shared" si="31"/>
        <v>9.387372076527814E-2</v>
      </c>
      <c r="G390" s="130">
        <f t="shared" si="32"/>
        <v>2.47207775</v>
      </c>
      <c r="H390" s="130">
        <f>0.001013*Constantes!$D$6/(0.622*G390)</f>
        <v>4.5075864751872197E-2</v>
      </c>
      <c r="I390" s="130">
        <f t="shared" si="33"/>
        <v>0.34434612138705856</v>
      </c>
      <c r="J390" s="130">
        <f t="shared" si="34"/>
        <v>-0.35823970740399547</v>
      </c>
      <c r="K390" s="130">
        <f>(Constantes!$D$12/0.8)*(Constantes!$D$7*J390^2+Constantes!$D$8*J390+Constantes!$D$9)</f>
        <v>11.727550523515925</v>
      </c>
      <c r="L390" s="130">
        <f>(Constantes!$D$12/0.8)*(0.00376*D390^2-0.0516*D390-6.967)</f>
        <v>-2.6380743749999995</v>
      </c>
      <c r="M390" s="12"/>
    </row>
    <row r="391" spans="2:13" ht="18.75" customHeight="1" x14ac:dyDescent="0.3">
      <c r="B391" s="11"/>
      <c r="C391" s="74">
        <v>386</v>
      </c>
      <c r="D391" s="67">
        <f>(Observaciones!D391+Observaciones!E391)/2</f>
        <v>14.5</v>
      </c>
      <c r="E391" s="130">
        <f t="shared" si="30"/>
        <v>1.6520640028566567</v>
      </c>
      <c r="F391" s="130">
        <f t="shared" si="31"/>
        <v>0.10677937410937641</v>
      </c>
      <c r="G391" s="130">
        <f t="shared" si="32"/>
        <v>2.4667654999999997</v>
      </c>
      <c r="H391" s="130">
        <f>0.001013*Constantes!$D$6/(0.622*G391)</f>
        <v>4.5172936914803029E-2</v>
      </c>
      <c r="I391" s="130">
        <f t="shared" si="33"/>
        <v>0.35894072909367275</v>
      </c>
      <c r="J391" s="130">
        <f t="shared" si="34"/>
        <v>-0.35478964908440519</v>
      </c>
      <c r="K391" s="130">
        <f>(Constantes!$D$12/0.8)*(Constantes!$D$7*J391^2+Constantes!$D$8*J391+Constantes!$D$9)</f>
        <v>11.726073004627354</v>
      </c>
      <c r="L391" s="130">
        <f>(Constantes!$D$12/0.8)*(0.00376*D391^2-0.0516*D391-6.967)</f>
        <v>-2.5967474999999993</v>
      </c>
      <c r="M391" s="12"/>
    </row>
    <row r="392" spans="2:13" ht="18.75" customHeight="1" x14ac:dyDescent="0.3">
      <c r="B392" s="11"/>
      <c r="C392" s="74">
        <v>387</v>
      </c>
      <c r="D392" s="67">
        <f>(Observaciones!D392+Observaciones!E392)/2</f>
        <v>13.35</v>
      </c>
      <c r="E392" s="130">
        <f t="shared" si="30"/>
        <v>1.5331752529723204</v>
      </c>
      <c r="F392" s="130">
        <f t="shared" si="31"/>
        <v>0.1000065250127139</v>
      </c>
      <c r="G392" s="130">
        <f t="shared" si="32"/>
        <v>2.4694806499999999</v>
      </c>
      <c r="H392" s="130">
        <f>0.001013*Constantes!$D$6/(0.622*G392)</f>
        <v>4.5123270075071269E-2</v>
      </c>
      <c r="I392" s="130">
        <f t="shared" si="33"/>
        <v>0.35159012797989159</v>
      </c>
      <c r="J392" s="130">
        <f t="shared" si="34"/>
        <v>-0.35123445893480343</v>
      </c>
      <c r="K392" s="130">
        <f>(Constantes!$D$12/0.8)*(Constantes!$D$7*J392^2+Constantes!$D$8*J392+Constantes!$D$9)</f>
        <v>11.724424310525244</v>
      </c>
      <c r="L392" s="130">
        <f>(Constantes!$D$12/0.8)*(0.00376*D392^2-0.0516*D392-6.967)</f>
        <v>-2.6196537749999993</v>
      </c>
      <c r="M392" s="12"/>
    </row>
    <row r="393" spans="2:13" ht="18.75" customHeight="1" x14ac:dyDescent="0.3">
      <c r="B393" s="11"/>
      <c r="C393" s="74">
        <v>388</v>
      </c>
      <c r="D393" s="67">
        <f>(Observaciones!D393+Observaciones!E393)/2</f>
        <v>12.649999999999999</v>
      </c>
      <c r="E393" s="130">
        <f t="shared" si="30"/>
        <v>1.4645445530759134</v>
      </c>
      <c r="F393" s="130">
        <f t="shared" si="31"/>
        <v>9.606567968532842E-2</v>
      </c>
      <c r="G393" s="130">
        <f t="shared" si="32"/>
        <v>2.4711333499999997</v>
      </c>
      <c r="H393" s="130">
        <f>0.001013*Constantes!$D$6/(0.622*G393)</f>
        <v>4.5093091522200757E-2</v>
      </c>
      <c r="I393" s="130">
        <f t="shared" si="33"/>
        <v>0.34700421800471326</v>
      </c>
      <c r="J393" s="130">
        <f t="shared" si="34"/>
        <v>-0.34757519043475882</v>
      </c>
      <c r="K393" s="130">
        <f>(Constantes!$D$12/0.8)*(Constantes!$D$7*J393^2+Constantes!$D$8*J393+Constantes!$D$9)</f>
        <v>11.722593628406047</v>
      </c>
      <c r="L393" s="130">
        <f>(Constantes!$D$12/0.8)*(0.00376*D393^2-0.0516*D393-6.967)</f>
        <v>-2.6317707749999997</v>
      </c>
      <c r="M393" s="12"/>
    </row>
    <row r="394" spans="2:13" ht="18.75" customHeight="1" x14ac:dyDescent="0.3">
      <c r="B394" s="11"/>
      <c r="C394" s="74">
        <v>389</v>
      </c>
      <c r="D394" s="67">
        <f>(Observaciones!D394+Observaciones!E394)/2</f>
        <v>11.549999999999999</v>
      </c>
      <c r="E394" s="130">
        <f t="shared" si="30"/>
        <v>1.3621409164490859</v>
      </c>
      <c r="F394" s="130">
        <f t="shared" si="31"/>
        <v>9.0140238435898606E-2</v>
      </c>
      <c r="G394" s="130">
        <f t="shared" si="32"/>
        <v>2.4737304499999997</v>
      </c>
      <c r="H394" s="130">
        <f>0.001013*Constantes!$D$6/(0.622*G394)</f>
        <v>4.5045749554124839E-2</v>
      </c>
      <c r="I394" s="130">
        <f t="shared" si="33"/>
        <v>0.33962933384576244</v>
      </c>
      <c r="J394" s="130">
        <f t="shared" si="34"/>
        <v>-0.34381292790450163</v>
      </c>
      <c r="K394" s="130">
        <f>(Constantes!$D$12/0.8)*(Constantes!$D$7*J394^2+Constantes!$D$8*J394+Constantes!$D$9)</f>
        <v>11.720569987408531</v>
      </c>
      <c r="L394" s="130">
        <f>(Constantes!$D$12/0.8)*(0.00376*D394^2-0.0516*D394-6.967)</f>
        <v>-2.6480199749999995</v>
      </c>
      <c r="M394" s="12"/>
    </row>
    <row r="395" spans="2:13" ht="18.75" customHeight="1" x14ac:dyDescent="0.3">
      <c r="B395" s="11"/>
      <c r="C395" s="74">
        <v>390</v>
      </c>
      <c r="D395" s="67">
        <f>(Observaciones!D395+Observaciones!E395)/2</f>
        <v>13.55</v>
      </c>
      <c r="E395" s="130">
        <f t="shared" si="30"/>
        <v>1.5532953593153362</v>
      </c>
      <c r="F395" s="130">
        <f t="shared" si="31"/>
        <v>0.10115743021423786</v>
      </c>
      <c r="G395" s="130">
        <f t="shared" si="32"/>
        <v>2.46900845</v>
      </c>
      <c r="H395" s="130">
        <f>0.001013*Constantes!$D$6/(0.622*G395)</f>
        <v>4.5131899939472676E-2</v>
      </c>
      <c r="I395" s="130">
        <f t="shared" si="33"/>
        <v>0.35288492467431798</v>
      </c>
      <c r="J395" s="130">
        <f t="shared" si="34"/>
        <v>-0.3399487861836154</v>
      </c>
      <c r="K395" s="130">
        <f>(Constantes!$D$12/0.8)*(Constantes!$D$7*J395^2+Constantes!$D$8*J395+Constantes!$D$9)</f>
        <v>11.718342275510254</v>
      </c>
      <c r="L395" s="130">
        <f>(Constantes!$D$12/0.8)*(0.00376*D395^2-0.0516*D395-6.967)</f>
        <v>-2.6159379749999996</v>
      </c>
      <c r="M395" s="12"/>
    </row>
    <row r="396" spans="2:13" ht="18.75" customHeight="1" x14ac:dyDescent="0.3">
      <c r="B396" s="11"/>
      <c r="C396" s="74">
        <v>391</v>
      </c>
      <c r="D396" s="67">
        <f>(Observaciones!D396+Observaciones!E396)/2</f>
        <v>13.600000000000001</v>
      </c>
      <c r="E396" s="130">
        <f t="shared" si="30"/>
        <v>1.5583614462879352</v>
      </c>
      <c r="F396" s="130">
        <f t="shared" si="31"/>
        <v>0.10144691080047989</v>
      </c>
      <c r="G396" s="130">
        <f t="shared" si="32"/>
        <v>2.4688903999999998</v>
      </c>
      <c r="H396" s="130">
        <f>0.001013*Constantes!$D$6/(0.622*G396)</f>
        <v>4.5134057921369271E-2</v>
      </c>
      <c r="I396" s="130">
        <f t="shared" si="33"/>
        <v>0.35320754595891579</v>
      </c>
      <c r="J396" s="130">
        <f t="shared" si="34"/>
        <v>-0.33598391030068753</v>
      </c>
      <c r="K396" s="130">
        <f>(Constantes!$D$12/0.8)*(Constantes!$D$7*J396^2+Constantes!$D$8*J396+Constantes!$D$9)</f>
        <v>11.715899256700972</v>
      </c>
      <c r="L396" s="130">
        <f>(Constantes!$D$12/0.8)*(0.00376*D396^2-0.0516*D396-6.967)</f>
        <v>-2.6149913999999996</v>
      </c>
      <c r="M396" s="12"/>
    </row>
    <row r="397" spans="2:13" ht="18.75" customHeight="1" x14ac:dyDescent="0.3">
      <c r="B397" s="11"/>
      <c r="C397" s="74">
        <v>392</v>
      </c>
      <c r="D397" s="67">
        <f>(Observaciones!D397+Observaciones!E397)/2</f>
        <v>14.15</v>
      </c>
      <c r="E397" s="130">
        <f t="shared" si="30"/>
        <v>1.6150528288927855</v>
      </c>
      <c r="F397" s="130">
        <f t="shared" si="31"/>
        <v>0.10467799774317721</v>
      </c>
      <c r="G397" s="130">
        <f t="shared" si="32"/>
        <v>2.4675918499999998</v>
      </c>
      <c r="H397" s="130">
        <f>0.001013*Constantes!$D$6/(0.622*G397)</f>
        <v>4.5157809349675282E-2</v>
      </c>
      <c r="I397" s="130">
        <f t="shared" si="33"/>
        <v>0.35672784756039339</v>
      </c>
      <c r="J397" s="130">
        <f t="shared" si="34"/>
        <v>-0.33191947513401066</v>
      </c>
      <c r="K397" s="130">
        <f>(Constantes!$D$12/0.8)*(Constantes!$D$7*J397^2+Constantes!$D$8*J397+Constantes!$D$9)</f>
        <v>11.713229588411362</v>
      </c>
      <c r="L397" s="130">
        <f>(Constantes!$D$12/0.8)*(0.00376*D397^2-0.0516*D397-6.967)</f>
        <v>-2.6041137749999996</v>
      </c>
      <c r="M397" s="12"/>
    </row>
    <row r="398" spans="2:13" ht="18.75" customHeight="1" x14ac:dyDescent="0.3">
      <c r="B398" s="11"/>
      <c r="C398" s="74">
        <v>393</v>
      </c>
      <c r="D398" s="67">
        <f>(Observaciones!D398+Observaciones!E398)/2</f>
        <v>13.75</v>
      </c>
      <c r="E398" s="130">
        <f t="shared" si="30"/>
        <v>1.5736468149943981</v>
      </c>
      <c r="F398" s="130">
        <f t="shared" si="31"/>
        <v>0.10231958493462359</v>
      </c>
      <c r="G398" s="130">
        <f t="shared" si="32"/>
        <v>2.4685362500000001</v>
      </c>
      <c r="H398" s="130">
        <f>0.001013*Constantes!$D$6/(0.622*G398)</f>
        <v>4.5140533105443567E-2</v>
      </c>
      <c r="I398" s="130">
        <f t="shared" si="33"/>
        <v>0.35417281924860555</v>
      </c>
      <c r="J398" s="130">
        <f t="shared" si="34"/>
        <v>-0.32775668506344285</v>
      </c>
      <c r="K398" s="130">
        <f>(Constantes!$D$12/0.8)*(Constantes!$D$7*J398^2+Constantes!$D$8*J398+Constantes!$D$9)</f>
        <v>11.710321839175277</v>
      </c>
      <c r="L398" s="130">
        <f>(Constantes!$D$12/0.8)*(0.00376*D398^2-0.0516*D398-6.967)</f>
        <v>-2.6121093749999993</v>
      </c>
      <c r="M398" s="12"/>
    </row>
    <row r="399" spans="2:13" ht="18.75" customHeight="1" x14ac:dyDescent="0.3">
      <c r="B399" s="11"/>
      <c r="C399" s="74">
        <v>394</v>
      </c>
      <c r="D399" s="67">
        <f>(Observaciones!D399+Observaciones!E399)/2</f>
        <v>11.55</v>
      </c>
      <c r="E399" s="130">
        <f t="shared" si="30"/>
        <v>1.3621409164490859</v>
      </c>
      <c r="F399" s="130">
        <f t="shared" si="31"/>
        <v>9.0140238435898606E-2</v>
      </c>
      <c r="G399" s="130">
        <f t="shared" si="32"/>
        <v>2.4737304499999997</v>
      </c>
      <c r="H399" s="130">
        <f>0.001013*Constantes!$D$6/(0.622*G399)</f>
        <v>4.5045749554124839E-2</v>
      </c>
      <c r="I399" s="130">
        <f t="shared" si="33"/>
        <v>0.33962933384576244</v>
      </c>
      <c r="J399" s="130">
        <f t="shared" si="34"/>
        <v>-0.32349677361352192</v>
      </c>
      <c r="K399" s="130">
        <f>(Constantes!$D$12/0.8)*(Constantes!$D$7*J399^2+Constantes!$D$8*J399+Constantes!$D$9)</f>
        <v>11.707164506503263</v>
      </c>
      <c r="L399" s="130">
        <f>(Constantes!$D$12/0.8)*(0.00376*D399^2-0.0516*D399-6.967)</f>
        <v>-2.6480199749999995</v>
      </c>
      <c r="M399" s="12"/>
    </row>
    <row r="400" spans="2:13" ht="18.75" customHeight="1" x14ac:dyDescent="0.3">
      <c r="B400" s="11"/>
      <c r="C400" s="74">
        <v>395</v>
      </c>
      <c r="D400" s="67">
        <f>(Observaciones!D400+Observaciones!E400)/2</f>
        <v>13.55</v>
      </c>
      <c r="E400" s="130">
        <f t="shared" si="30"/>
        <v>1.5532953593153362</v>
      </c>
      <c r="F400" s="130">
        <f t="shared" si="31"/>
        <v>0.10115743021423786</v>
      </c>
      <c r="G400" s="130">
        <f t="shared" si="32"/>
        <v>2.46900845</v>
      </c>
      <c r="H400" s="130">
        <f>0.001013*Constantes!$D$6/(0.622*G400)</f>
        <v>4.5131899939472676E-2</v>
      </c>
      <c r="I400" s="130">
        <f t="shared" si="33"/>
        <v>0.35288492467431798</v>
      </c>
      <c r="J400" s="130">
        <f t="shared" si="34"/>
        <v>-0.31914100308794741</v>
      </c>
      <c r="K400" s="130">
        <f>(Constantes!$D$12/0.8)*(Constantes!$D$7*J400^2+Constantes!$D$8*J400+Constantes!$D$9)</f>
        <v>11.703746034944936</v>
      </c>
      <c r="L400" s="130">
        <f>(Constantes!$D$12/0.8)*(0.00376*D400^2-0.0516*D400-6.967)</f>
        <v>-2.6159379749999996</v>
      </c>
      <c r="M400" s="12"/>
    </row>
    <row r="401" spans="2:13" ht="18.75" customHeight="1" x14ac:dyDescent="0.3">
      <c r="B401" s="11"/>
      <c r="C401" s="74">
        <v>396</v>
      </c>
      <c r="D401" s="67">
        <f>(Observaciones!D401+Observaciones!E401)/2</f>
        <v>13.1</v>
      </c>
      <c r="E401" s="130">
        <f t="shared" si="30"/>
        <v>1.5083470419027751</v>
      </c>
      <c r="F401" s="130">
        <f t="shared" si="31"/>
        <v>9.8583579016665535E-2</v>
      </c>
      <c r="G401" s="130">
        <f t="shared" si="32"/>
        <v>2.4700709000000001</v>
      </c>
      <c r="H401" s="130">
        <f>0.001013*Constantes!$D$6/(0.622*G401)</f>
        <v>4.5112487384516987E-2</v>
      </c>
      <c r="I401" s="130">
        <f t="shared" si="33"/>
        <v>0.34996194939764519</v>
      </c>
      <c r="J401" s="130">
        <f t="shared" si="34"/>
        <v>-0.31469066419553066</v>
      </c>
      <c r="K401" s="130">
        <f>(Constantes!$D$12/0.8)*(Constantes!$D$7*J401^2+Constantes!$D$8*J401+Constantes!$D$9)</f>
        <v>11.700054834317474</v>
      </c>
      <c r="L401" s="130">
        <f>(Constantes!$D$12/0.8)*(0.00376*D401^2-0.0516*D401-6.967)</f>
        <v>-2.6241398999999999</v>
      </c>
      <c r="M401" s="12"/>
    </row>
    <row r="402" spans="2:13" ht="18.75" customHeight="1" x14ac:dyDescent="0.3">
      <c r="B402" s="11"/>
      <c r="C402" s="74">
        <v>397</v>
      </c>
      <c r="D402" s="67">
        <f>(Observaciones!D402+Observaciones!E402)/2</f>
        <v>13.95</v>
      </c>
      <c r="E402" s="130">
        <f t="shared" si="30"/>
        <v>1.5942318792002568</v>
      </c>
      <c r="F402" s="130">
        <f t="shared" si="31"/>
        <v>0.10349307775094918</v>
      </c>
      <c r="G402" s="130">
        <f t="shared" si="32"/>
        <v>2.4680640499999997</v>
      </c>
      <c r="H402" s="130">
        <f>0.001013*Constantes!$D$6/(0.622*G402)</f>
        <v>4.514916957487896E-2</v>
      </c>
      <c r="I402" s="130">
        <f t="shared" si="33"/>
        <v>0.35545379775699454</v>
      </c>
      <c r="J402" s="130">
        <f t="shared" si="34"/>
        <v>-0.31014707566773209</v>
      </c>
      <c r="K402" s="130">
        <f>(Constantes!$D$12/0.8)*(Constantes!$D$7*J402^2+Constantes!$D$8*J402+Constantes!$D$9)</f>
        <v>11.696079298077262</v>
      </c>
      <c r="L402" s="130">
        <f>(Constantes!$D$12/0.8)*(0.00376*D402^2-0.0516*D402-6.967)</f>
        <v>-2.6081679749999997</v>
      </c>
      <c r="M402" s="12"/>
    </row>
    <row r="403" spans="2:13" ht="18.75" customHeight="1" x14ac:dyDescent="0.3">
      <c r="B403" s="11"/>
      <c r="C403" s="74">
        <v>398</v>
      </c>
      <c r="D403" s="67">
        <f>(Observaciones!D403+Observaciones!E403)/2</f>
        <v>15.100000000000001</v>
      </c>
      <c r="E403" s="130">
        <f t="shared" si="30"/>
        <v>1.7172446826168704</v>
      </c>
      <c r="F403" s="130">
        <f t="shared" si="31"/>
        <v>0.11046518728234204</v>
      </c>
      <c r="G403" s="130">
        <f t="shared" si="32"/>
        <v>2.4653489</v>
      </c>
      <c r="H403" s="130">
        <f>0.001013*Constantes!$D$6/(0.622*G403)</f>
        <v>4.5198893477151461E-2</v>
      </c>
      <c r="I403" s="130">
        <f t="shared" si="33"/>
        <v>0.36268465146207884</v>
      </c>
      <c r="J403" s="130">
        <f t="shared" si="34"/>
        <v>-0.30551158386789101</v>
      </c>
      <c r="K403" s="130">
        <f>(Constantes!$D$12/0.8)*(Constantes!$D$7*J403^2+Constantes!$D$8*J403+Constantes!$D$9)</f>
        <v>11.691807821811578</v>
      </c>
      <c r="L403" s="130">
        <f>(Constantes!$D$12/0.8)*(0.00376*D403^2-0.0516*D403-6.967)</f>
        <v>-2.5833158999999997</v>
      </c>
      <c r="M403" s="12"/>
    </row>
    <row r="404" spans="2:13" ht="18.75" customHeight="1" x14ac:dyDescent="0.3">
      <c r="B404" s="11"/>
      <c r="C404" s="74">
        <v>399</v>
      </c>
      <c r="D404" s="67">
        <f>(Observaciones!D404+Observaciones!E404)/2</f>
        <v>15.8</v>
      </c>
      <c r="E404" s="130">
        <f t="shared" si="30"/>
        <v>1.7961296162943761</v>
      </c>
      <c r="F404" s="130">
        <f t="shared" si="31"/>
        <v>0.11490140460696453</v>
      </c>
      <c r="G404" s="130">
        <f t="shared" si="32"/>
        <v>2.4636961999999998</v>
      </c>
      <c r="H404" s="130">
        <f>0.001013*Constantes!$D$6/(0.622*G404)</f>
        <v>4.5229213859692821E-2</v>
      </c>
      <c r="I404" s="130">
        <f t="shared" si="33"/>
        <v>0.36697319935543615</v>
      </c>
      <c r="J404" s="130">
        <f t="shared" si="34"/>
        <v>-0.30078556239227017</v>
      </c>
      <c r="K404" s="130">
        <f>(Constantes!$D$12/0.8)*(Constantes!$D$7*J404^2+Constantes!$D$8*J404+Constantes!$D$9)</f>
        <v>11.687228821826967</v>
      </c>
      <c r="L404" s="130">
        <f>(Constantes!$D$12/0.8)*(0.00376*D404^2-0.0516*D404-6.967)</f>
        <v>-2.5663625999999993</v>
      </c>
      <c r="M404" s="12"/>
    </row>
    <row r="405" spans="2:13" ht="18.75" customHeight="1" x14ac:dyDescent="0.3">
      <c r="B405" s="11"/>
      <c r="C405" s="74">
        <v>400</v>
      </c>
      <c r="D405" s="67">
        <f>(Observaciones!D405+Observaciones!E405)/2</f>
        <v>14.25</v>
      </c>
      <c r="E405" s="130">
        <f t="shared" si="30"/>
        <v>1.6255524772300411</v>
      </c>
      <c r="F405" s="130">
        <f t="shared" si="31"/>
        <v>0.10527477090559632</v>
      </c>
      <c r="G405" s="130">
        <f t="shared" si="32"/>
        <v>2.4673557499999998</v>
      </c>
      <c r="H405" s="130">
        <f>0.001013*Constantes!$D$6/(0.622*G405)</f>
        <v>4.5162130477176848E-2</v>
      </c>
      <c r="I405" s="130">
        <f t="shared" si="33"/>
        <v>0.35736227060066839</v>
      </c>
      <c r="J405" s="130">
        <f t="shared" si="34"/>
        <v>-0.29597041166302812</v>
      </c>
      <c r="K405" s="130">
        <f>(Constantes!$D$12/0.8)*(Constantes!$D$7*J405^2+Constantes!$D$8*J405+Constantes!$D$9)</f>
        <v>11.682330753810863</v>
      </c>
      <c r="L405" s="130">
        <f>(Constantes!$D$12/0.8)*(0.00376*D405^2-0.0516*D405-6.967)</f>
        <v>-2.6020443749999993</v>
      </c>
      <c r="M405" s="12"/>
    </row>
    <row r="406" spans="2:13" ht="18.75" customHeight="1" x14ac:dyDescent="0.3">
      <c r="B406" s="11"/>
      <c r="C406" s="74">
        <v>401</v>
      </c>
      <c r="D406" s="67">
        <f>(Observaciones!D406+Observaciones!E406)/2</f>
        <v>16.2</v>
      </c>
      <c r="E406" s="130">
        <f t="shared" si="30"/>
        <v>1.8426179820822144</v>
      </c>
      <c r="F406" s="130">
        <f t="shared" si="31"/>
        <v>0.11750364312754244</v>
      </c>
      <c r="G406" s="130">
        <f t="shared" si="32"/>
        <v>2.4627517999999999</v>
      </c>
      <c r="H406" s="130">
        <f>0.001013*Constantes!$D$6/(0.622*G406)</f>
        <v>4.5246558063671921E-2</v>
      </c>
      <c r="I406" s="130">
        <f t="shared" si="33"/>
        <v>0.36938537600029586</v>
      </c>
      <c r="J406" s="130">
        <f t="shared" si="34"/>
        <v>-0.29106755851324601</v>
      </c>
      <c r="K406" s="130">
        <f>(Constantes!$D$12/0.8)*(Constantes!$D$7*J406^2+Constantes!$D$8*J406+Constantes!$D$9)</f>
        <v>11.677102131542856</v>
      </c>
      <c r="L406" s="130">
        <f>(Constantes!$D$12/0.8)*(0.00376*D406^2-0.0516*D406-6.967)</f>
        <v>-2.5560545999999995</v>
      </c>
      <c r="M406" s="12"/>
    </row>
    <row r="407" spans="2:13" ht="18.75" customHeight="1" x14ac:dyDescent="0.3">
      <c r="B407" s="11"/>
      <c r="C407" s="74">
        <v>402</v>
      </c>
      <c r="D407" s="67">
        <f>(Observaciones!D407+Observaciones!E407)/2</f>
        <v>16.95</v>
      </c>
      <c r="E407" s="130">
        <f t="shared" si="30"/>
        <v>1.9326323570211814</v>
      </c>
      <c r="F407" s="130">
        <f t="shared" si="31"/>
        <v>0.12251782469422456</v>
      </c>
      <c r="G407" s="130">
        <f t="shared" si="32"/>
        <v>2.46098105</v>
      </c>
      <c r="H407" s="130">
        <f>0.001013*Constantes!$D$6/(0.622*G407)</f>
        <v>4.5279114325204789E-2</v>
      </c>
      <c r="I407" s="130">
        <f t="shared" si="33"/>
        <v>0.37383289911709017</v>
      </c>
      <c r="J407" s="130">
        <f t="shared" si="34"/>
        <v>-0.28607845576412366</v>
      </c>
      <c r="K407" s="130">
        <f>(Constantes!$D$12/0.8)*(Constantes!$D$7*J407^2+Constantes!$D$8*J407+Constantes!$D$9)</f>
        <v>11.671531545631966</v>
      </c>
      <c r="L407" s="130">
        <f>(Constantes!$D$12/0.8)*(0.00376*D407^2-0.0516*D407-6.967)</f>
        <v>-2.5355109749999998</v>
      </c>
      <c r="M407" s="12"/>
    </row>
    <row r="408" spans="2:13" ht="18.75" customHeight="1" x14ac:dyDescent="0.3">
      <c r="B408" s="11"/>
      <c r="C408" s="74">
        <v>403</v>
      </c>
      <c r="D408" s="67">
        <f>(Observaciones!D408+Observaciones!E408)/2</f>
        <v>15.85</v>
      </c>
      <c r="E408" s="130">
        <f t="shared" si="30"/>
        <v>1.8018838624902389</v>
      </c>
      <c r="F408" s="130">
        <f t="shared" si="31"/>
        <v>0.11522398374570866</v>
      </c>
      <c r="G408" s="130">
        <f t="shared" si="32"/>
        <v>2.46357815</v>
      </c>
      <c r="H408" s="130">
        <f>0.001013*Constantes!$D$6/(0.622*G408)</f>
        <v>4.5231381157976466E-2</v>
      </c>
      <c r="I408" s="130">
        <f t="shared" si="33"/>
        <v>0.36727624993356689</v>
      </c>
      <c r="J408" s="130">
        <f t="shared" si="34"/>
        <v>-0.28100458179447996</v>
      </c>
      <c r="K408" s="130">
        <f>(Constantes!$D$12/0.8)*(Constantes!$D$7*J408^2+Constantes!$D$8*J408+Constantes!$D$9)</f>
        <v>11.665607682256175</v>
      </c>
      <c r="L408" s="130">
        <f>(Constantes!$D$12/0.8)*(0.00376*D408^2-0.0516*D408-6.967)</f>
        <v>-2.5650987749999996</v>
      </c>
      <c r="M408" s="12"/>
    </row>
    <row r="409" spans="2:13" ht="18.75" customHeight="1" x14ac:dyDescent="0.3">
      <c r="B409" s="11"/>
      <c r="C409" s="74">
        <v>404</v>
      </c>
      <c r="D409" s="67">
        <f>(Observaciones!D409+Observaciones!E409)/2</f>
        <v>16.350000000000001</v>
      </c>
      <c r="E409" s="130">
        <f t="shared" si="30"/>
        <v>1.8603210189575405</v>
      </c>
      <c r="F409" s="130">
        <f t="shared" si="31"/>
        <v>0.11849229571827896</v>
      </c>
      <c r="G409" s="130">
        <f t="shared" si="32"/>
        <v>2.4623976499999998</v>
      </c>
      <c r="H409" s="130">
        <f>0.001013*Constantes!$D$6/(0.622*G409)</f>
        <v>4.5253065570100968E-2</v>
      </c>
      <c r="I409" s="130">
        <f t="shared" si="33"/>
        <v>0.37028273686798835</v>
      </c>
      <c r="J409" s="130">
        <f t="shared" si="34"/>
        <v>-0.27584744010267476</v>
      </c>
      <c r="K409" s="130">
        <f>(Constantes!$D$12/0.8)*(Constantes!$D$7*J409^2+Constantes!$D$8*J409+Constantes!$D$9)</f>
        <v>11.659319341880469</v>
      </c>
      <c r="L409" s="130">
        <f>(Constantes!$D$12/0.8)*(0.00376*D409^2-0.0516*D409-6.967)</f>
        <v>-2.5520727749999996</v>
      </c>
      <c r="M409" s="12"/>
    </row>
    <row r="410" spans="2:13" ht="18.75" customHeight="1" x14ac:dyDescent="0.3">
      <c r="B410" s="11"/>
      <c r="C410" s="74">
        <v>405</v>
      </c>
      <c r="D410" s="67">
        <f>(Observaciones!D410+Observaciones!E410)/2</f>
        <v>13.45</v>
      </c>
      <c r="E410" s="130">
        <f t="shared" si="30"/>
        <v>1.5432065279848868</v>
      </c>
      <c r="F410" s="130">
        <f t="shared" si="31"/>
        <v>0.1005805769400801</v>
      </c>
      <c r="G410" s="130">
        <f t="shared" si="32"/>
        <v>2.46924455</v>
      </c>
      <c r="H410" s="130">
        <f>0.001013*Constantes!$D$6/(0.622*G410)</f>
        <v>4.5127584594694167E-2</v>
      </c>
      <c r="I410" s="130">
        <f t="shared" si="33"/>
        <v>0.35223838816895903</v>
      </c>
      <c r="J410" s="130">
        <f t="shared" si="34"/>
        <v>-0.27060855886109209</v>
      </c>
      <c r="K410" s="130">
        <f>(Constantes!$D$12/0.8)*(Constantes!$D$7*J410^2+Constantes!$D$8*J410+Constantes!$D$9)</f>
        <v>11.65265545792964</v>
      </c>
      <c r="L410" s="130">
        <f>(Constantes!$D$12/0.8)*(0.00376*D410^2-0.0516*D410-6.967)</f>
        <v>-2.6178099749999992</v>
      </c>
      <c r="M410" s="12"/>
    </row>
    <row r="411" spans="2:13" ht="18.75" customHeight="1" x14ac:dyDescent="0.3">
      <c r="B411" s="11"/>
      <c r="C411" s="74">
        <v>406</v>
      </c>
      <c r="D411" s="67">
        <f>(Observaciones!D411+Observaciones!E411)/2</f>
        <v>14.4</v>
      </c>
      <c r="E411" s="130">
        <f t="shared" si="30"/>
        <v>1.6414142277133972</v>
      </c>
      <c r="F411" s="130">
        <f t="shared" si="31"/>
        <v>0.10617535372371334</v>
      </c>
      <c r="G411" s="130">
        <f t="shared" si="32"/>
        <v>2.4670015999999997</v>
      </c>
      <c r="H411" s="130">
        <f>0.001013*Constantes!$D$6/(0.622*G411)</f>
        <v>4.5168613719226022E-2</v>
      </c>
      <c r="I411" s="130">
        <f t="shared" si="33"/>
        <v>0.3583106491514223</v>
      </c>
      <c r="J411" s="130">
        <f t="shared" si="34"/>
        <v>-0.26528949046330752</v>
      </c>
      <c r="K411" s="130">
        <f>(Constantes!$D$12/0.8)*(Constantes!$D$7*J411^2+Constantes!$D$8*J411+Constantes!$D$9)</f>
        <v>11.645605115392097</v>
      </c>
      <c r="L411" s="130">
        <f>(Constantes!$D$12/0.8)*(0.00376*D411^2-0.0516*D411-6.967)</f>
        <v>-2.5988873999999993</v>
      </c>
      <c r="M411" s="12"/>
    </row>
    <row r="412" spans="2:13" ht="18.75" customHeight="1" x14ac:dyDescent="0.3">
      <c r="B412" s="11"/>
      <c r="C412" s="74">
        <v>407</v>
      </c>
      <c r="D412" s="67">
        <f>(Observaciones!D412+Observaciones!E412)/2</f>
        <v>12.85</v>
      </c>
      <c r="E412" s="130">
        <f t="shared" si="30"/>
        <v>1.4838724736816862</v>
      </c>
      <c r="F412" s="130">
        <f t="shared" si="31"/>
        <v>9.717790188805045E-2</v>
      </c>
      <c r="G412" s="130">
        <f t="shared" si="32"/>
        <v>2.4706611499999998</v>
      </c>
      <c r="H412" s="130">
        <f>0.001013*Constantes!$D$6/(0.622*G412)</f>
        <v>4.5101709846011272E-2</v>
      </c>
      <c r="I412" s="130">
        <f t="shared" si="33"/>
        <v>0.34832304299622313</v>
      </c>
      <c r="J412" s="130">
        <f t="shared" si="34"/>
        <v>-0.2598918110640826</v>
      </c>
      <c r="K412" s="130">
        <f>(Constantes!$D$12/0.8)*(Constantes!$D$7*J412^2+Constantes!$D$8*J412+Constantes!$D$9)</f>
        <v>11.638157569331037</v>
      </c>
      <c r="L412" s="130">
        <f>(Constantes!$D$12/0.8)*(0.00376*D412^2-0.0516*D412-6.967)</f>
        <v>-2.6284497749999995</v>
      </c>
      <c r="M412" s="12"/>
    </row>
    <row r="413" spans="2:13" ht="18.75" customHeight="1" x14ac:dyDescent="0.3">
      <c r="B413" s="11"/>
      <c r="C413" s="74">
        <v>408</v>
      </c>
      <c r="D413" s="67">
        <f>(Observaciones!D413+Observaciones!E413)/2</f>
        <v>14.95</v>
      </c>
      <c r="E413" s="130">
        <f t="shared" si="30"/>
        <v>1.7007416492954901</v>
      </c>
      <c r="F413" s="130">
        <f t="shared" si="31"/>
        <v>0.10953374874986048</v>
      </c>
      <c r="G413" s="130">
        <f t="shared" si="32"/>
        <v>2.4657030500000001</v>
      </c>
      <c r="H413" s="130">
        <f>0.001013*Constantes!$D$6/(0.622*G413)</f>
        <v>4.5192401540450108E-2</v>
      </c>
      <c r="I413" s="130">
        <f t="shared" si="33"/>
        <v>0.36175455161738501</v>
      </c>
      <c r="J413" s="130">
        <f t="shared" si="34"/>
        <v>-0.25441712011231504</v>
      </c>
      <c r="K413" s="130">
        <f>(Constantes!$D$12/0.8)*(Constantes!$D$7*J413^2+Constantes!$D$8*J413+Constantes!$D$9)</f>
        <v>11.630302263279358</v>
      </c>
      <c r="L413" s="130">
        <f>(Constantes!$D$12/0.8)*(0.00376*D413^2-0.0516*D413-6.967)</f>
        <v>-2.5867689749999996</v>
      </c>
      <c r="M413" s="12"/>
    </row>
    <row r="414" spans="2:13" ht="18.75" customHeight="1" x14ac:dyDescent="0.3">
      <c r="B414" s="11"/>
      <c r="C414" s="74">
        <v>409</v>
      </c>
      <c r="D414" s="67">
        <f>(Observaciones!D414+Observaciones!E414)/2</f>
        <v>15.8</v>
      </c>
      <c r="E414" s="130">
        <f t="shared" si="30"/>
        <v>1.7961296162943761</v>
      </c>
      <c r="F414" s="130">
        <f t="shared" si="31"/>
        <v>0.11490140460696453</v>
      </c>
      <c r="G414" s="130">
        <f t="shared" si="32"/>
        <v>2.4636961999999998</v>
      </c>
      <c r="H414" s="130">
        <f>0.001013*Constantes!$D$6/(0.622*G414)</f>
        <v>4.5229213859692821E-2</v>
      </c>
      <c r="I414" s="130">
        <f t="shared" si="33"/>
        <v>0.36697319935543615</v>
      </c>
      <c r="J414" s="130">
        <f t="shared" si="34"/>
        <v>-0.24886703987708669</v>
      </c>
      <c r="K414" s="130">
        <f>(Constantes!$D$12/0.8)*(Constantes!$D$7*J414^2+Constantes!$D$8*J414+Constantes!$D$9)</f>
        <v>11.622028847494859</v>
      </c>
      <c r="L414" s="130">
        <f>(Constantes!$D$12/0.8)*(0.00376*D414^2-0.0516*D414-6.967)</f>
        <v>-2.5663625999999993</v>
      </c>
      <c r="M414" s="12"/>
    </row>
    <row r="415" spans="2:13" ht="18.75" customHeight="1" x14ac:dyDescent="0.3">
      <c r="B415" s="11"/>
      <c r="C415" s="74">
        <v>410</v>
      </c>
      <c r="D415" s="67">
        <f>(Observaciones!D415+Observaciones!E415)/2</f>
        <v>14.9</v>
      </c>
      <c r="E415" s="130">
        <f t="shared" si="30"/>
        <v>1.6952716301356707</v>
      </c>
      <c r="F415" s="130">
        <f t="shared" si="31"/>
        <v>0.10922475617100802</v>
      </c>
      <c r="G415" s="130">
        <f t="shared" si="32"/>
        <v>2.4658210999999999</v>
      </c>
      <c r="H415" s="130">
        <f>0.001013*Constantes!$D$6/(0.622*G415)</f>
        <v>4.5190237975947463E-2</v>
      </c>
      <c r="I415" s="130">
        <f t="shared" si="33"/>
        <v>0.36144364658766281</v>
      </c>
      <c r="J415" s="130">
        <f t="shared" si="34"/>
        <v>-0.24324321496695248</v>
      </c>
      <c r="K415" s="130">
        <f>(Constantes!$D$12/0.8)*(Constantes!$D$7*J415^2+Constantes!$D$8*J415+Constantes!$D$9)</f>
        <v>11.613327197052374</v>
      </c>
      <c r="L415" s="130">
        <f>(Constantes!$D$12/0.8)*(0.00376*D415^2-0.0516*D415-6.967)</f>
        <v>-2.5879058999999995</v>
      </c>
      <c r="M415" s="12"/>
    </row>
    <row r="416" spans="2:13" ht="18.75" customHeight="1" x14ac:dyDescent="0.3">
      <c r="B416" s="11"/>
      <c r="C416" s="74">
        <v>411</v>
      </c>
      <c r="D416" s="67">
        <f>(Observaciones!D416+Observaciones!E416)/2</f>
        <v>15.25</v>
      </c>
      <c r="E416" s="130">
        <f t="shared" si="30"/>
        <v>1.7338879625062771</v>
      </c>
      <c r="F416" s="130">
        <f t="shared" si="31"/>
        <v>0.11140334723771557</v>
      </c>
      <c r="G416" s="130">
        <f t="shared" si="32"/>
        <v>2.4649947499999998</v>
      </c>
      <c r="H416" s="130">
        <f>0.001013*Constantes!$D$6/(0.622*G416)</f>
        <v>4.5205387279268053E-2</v>
      </c>
      <c r="I416" s="130">
        <f t="shared" si="33"/>
        <v>0.36361082673457973</v>
      </c>
      <c r="J416" s="130">
        <f t="shared" si="34"/>
        <v>-0.23754731184260469</v>
      </c>
      <c r="K416" s="130">
        <f>(Constantes!$D$12/0.8)*(Constantes!$D$7*J416^2+Constantes!$D$8*J416+Constantes!$D$9)</f>
        <v>11.604187429749674</v>
      </c>
      <c r="L416" s="130">
        <f>(Constantes!$D$12/0.8)*(0.00376*D416^2-0.0516*D416-6.967)</f>
        <v>-2.5797993749999995</v>
      </c>
      <c r="M416" s="12"/>
    </row>
    <row r="417" spans="2:13" ht="18.75" customHeight="1" x14ac:dyDescent="0.3">
      <c r="B417" s="11"/>
      <c r="C417" s="74">
        <v>412</v>
      </c>
      <c r="D417" s="67">
        <f>(Observaciones!D417+Observaciones!E417)/2</f>
        <v>14.899999999999999</v>
      </c>
      <c r="E417" s="130">
        <f t="shared" si="30"/>
        <v>1.6952716301356705</v>
      </c>
      <c r="F417" s="130">
        <f t="shared" si="31"/>
        <v>0.10922475617100801</v>
      </c>
      <c r="G417" s="130">
        <f t="shared" si="32"/>
        <v>2.4658210999999999</v>
      </c>
      <c r="H417" s="130">
        <f>0.001013*Constantes!$D$6/(0.622*G417)</f>
        <v>4.5190237975947463E-2</v>
      </c>
      <c r="I417" s="130">
        <f t="shared" si="33"/>
        <v>0.36144364658766276</v>
      </c>
      <c r="J417" s="130">
        <f t="shared" si="34"/>
        <v>-0.23178101832306741</v>
      </c>
      <c r="K417" s="130">
        <f>(Constantes!$D$12/0.8)*(Constantes!$D$7*J417^2+Constantes!$D$8*J417+Constantes!$D$9)</f>
        <v>11.594599923804164</v>
      </c>
      <c r="L417" s="130">
        <f>(Constantes!$D$12/0.8)*(0.00376*D417^2-0.0516*D417-6.967)</f>
        <v>-2.5879058999999995</v>
      </c>
      <c r="M417" s="12"/>
    </row>
    <row r="418" spans="2:13" ht="18.75" customHeight="1" x14ac:dyDescent="0.3">
      <c r="B418" s="11"/>
      <c r="C418" s="74">
        <v>413</v>
      </c>
      <c r="D418" s="67">
        <f>(Observaciones!D418+Observaciones!E418)/2</f>
        <v>14.95</v>
      </c>
      <c r="E418" s="130">
        <f t="shared" si="30"/>
        <v>1.7007416492954901</v>
      </c>
      <c r="F418" s="130">
        <f t="shared" si="31"/>
        <v>0.10953374874986048</v>
      </c>
      <c r="G418" s="130">
        <f t="shared" si="32"/>
        <v>2.4657030500000001</v>
      </c>
      <c r="H418" s="130">
        <f>0.001013*Constantes!$D$6/(0.622*G418)</f>
        <v>4.5192401540450108E-2</v>
      </c>
      <c r="I418" s="130">
        <f t="shared" si="33"/>
        <v>0.36175455161738501</v>
      </c>
      <c r="J418" s="130">
        <f t="shared" si="34"/>
        <v>-0.22594604308555669</v>
      </c>
      <c r="K418" s="130">
        <f>(Constantes!$D$12/0.8)*(Constantes!$D$7*J418^2+Constantes!$D$8*J418+Constantes!$D$9)</f>
        <v>11.58455533531764</v>
      </c>
      <c r="L418" s="130">
        <f>(Constantes!$D$12/0.8)*(0.00376*D418^2-0.0516*D418-6.967)</f>
        <v>-2.5867689749999996</v>
      </c>
      <c r="M418" s="12"/>
    </row>
    <row r="419" spans="2:13" ht="18.75" customHeight="1" x14ac:dyDescent="0.3">
      <c r="B419" s="11"/>
      <c r="C419" s="74">
        <v>414</v>
      </c>
      <c r="D419" s="67">
        <f>(Observaciones!D419+Observaciones!E419)/2</f>
        <v>15.9</v>
      </c>
      <c r="E419" s="130">
        <f t="shared" si="30"/>
        <v>1.8076542599824501</v>
      </c>
      <c r="F419" s="130">
        <f t="shared" si="31"/>
        <v>0.11554733155589622</v>
      </c>
      <c r="G419" s="130">
        <f t="shared" si="32"/>
        <v>2.4634600999999998</v>
      </c>
      <c r="H419" s="130">
        <f>0.001013*Constantes!$D$6/(0.622*G419)</f>
        <v>4.5233548663975741E-2</v>
      </c>
      <c r="I419" s="130">
        <f t="shared" si="33"/>
        <v>0.36757886380267918</v>
      </c>
      <c r="J419" s="130">
        <f t="shared" si="34"/>
        <v>-0.22004411515916436</v>
      </c>
      <c r="K419" s="130">
        <f>(Constantes!$D$12/0.8)*(Constantes!$D$7*J419^2+Constantes!$D$8*J419+Constantes!$D$9)</f>
        <v>11.574044615486583</v>
      </c>
      <c r="L419" s="130">
        <f>(Constantes!$D$12/0.8)*(0.00376*D419^2-0.0516*D419-6.967)</f>
        <v>-2.5638278999999993</v>
      </c>
      <c r="M419" s="12"/>
    </row>
    <row r="420" spans="2:13" ht="18.75" customHeight="1" x14ac:dyDescent="0.3">
      <c r="B420" s="11"/>
      <c r="C420" s="74">
        <v>415</v>
      </c>
      <c r="D420" s="67">
        <f>(Observaciones!D420+Observaciones!E420)/2</f>
        <v>14.6</v>
      </c>
      <c r="E420" s="130">
        <f t="shared" si="30"/>
        <v>1.6627743376092956</v>
      </c>
      <c r="F420" s="130">
        <f t="shared" si="31"/>
        <v>0.10738631317466246</v>
      </c>
      <c r="G420" s="130">
        <f t="shared" si="32"/>
        <v>2.4665293999999998</v>
      </c>
      <c r="H420" s="130">
        <f>0.001013*Constantes!$D$6/(0.622*G420)</f>
        <v>4.5177260938025939E-2</v>
      </c>
      <c r="I420" s="130">
        <f t="shared" si="33"/>
        <v>0.35956906979682196</v>
      </c>
      <c r="J420" s="130">
        <f t="shared" si="34"/>
        <v>-0.21407698341251005</v>
      </c>
      <c r="K420" s="130">
        <f>(Constantes!$D$12/0.8)*(Constantes!$D$7*J420^2+Constantes!$D$8*J420+Constantes!$D$9)</f>
        <v>11.563059027535816</v>
      </c>
      <c r="L420" s="130">
        <f>(Constantes!$D$12/0.8)*(0.00376*D420^2-0.0516*D420-6.967)</f>
        <v>-2.5945793999999993</v>
      </c>
      <c r="M420" s="12"/>
    </row>
    <row r="421" spans="2:13" ht="18.75" customHeight="1" x14ac:dyDescent="0.3">
      <c r="B421" s="11"/>
      <c r="C421" s="74">
        <v>416</v>
      </c>
      <c r="D421" s="67">
        <f>(Observaciones!D421+Observaciones!E421)/2</f>
        <v>13</v>
      </c>
      <c r="E421" s="130">
        <f t="shared" si="30"/>
        <v>1.4985150190445926</v>
      </c>
      <c r="F421" s="130">
        <f t="shared" si="31"/>
        <v>9.8019245431965704E-2</v>
      </c>
      <c r="G421" s="130">
        <f t="shared" si="32"/>
        <v>2.470307</v>
      </c>
      <c r="H421" s="130">
        <f>0.001013*Constantes!$D$6/(0.622*G421)</f>
        <v>4.5108175751075688E-2</v>
      </c>
      <c r="I421" s="130">
        <f t="shared" si="33"/>
        <v>0.3493076722279615</v>
      </c>
      <c r="J421" s="130">
        <f t="shared" si="34"/>
        <v>-0.20804641603551061</v>
      </c>
      <c r="K421" s="130">
        <f>(Constantes!$D$12/0.8)*(Constantes!$D$7*J421^2+Constantes!$D$8*J421+Constantes!$D$9)</f>
        <v>11.551590163353559</v>
      </c>
      <c r="L421" s="130">
        <f>(Constantes!$D$12/0.8)*(0.00376*D421^2-0.0516*D421-6.967)</f>
        <v>-2.6258849999999994</v>
      </c>
      <c r="M421" s="12"/>
    </row>
    <row r="422" spans="2:13" ht="18.75" customHeight="1" x14ac:dyDescent="0.3">
      <c r="B422" s="11"/>
      <c r="C422" s="74">
        <v>417</v>
      </c>
      <c r="D422" s="67">
        <f>(Observaciones!D422+Observaciones!E422)/2</f>
        <v>11.2</v>
      </c>
      <c r="E422" s="130">
        <f t="shared" si="30"/>
        <v>1.3309049906437358</v>
      </c>
      <c r="F422" s="130">
        <f t="shared" si="31"/>
        <v>8.8321456330061332E-2</v>
      </c>
      <c r="G422" s="130">
        <f t="shared" si="32"/>
        <v>2.4745567999999998</v>
      </c>
      <c r="H422" s="130">
        <f>0.001013*Constantes!$D$6/(0.622*G422)</f>
        <v>4.5030707040191013E-2</v>
      </c>
      <c r="I422" s="130">
        <f t="shared" si="33"/>
        <v>0.33724015024190968</v>
      </c>
      <c r="J422" s="130">
        <f t="shared" si="34"/>
        <v>-0.20195420001543074</v>
      </c>
      <c r="K422" s="130">
        <f>(Constantes!$D$12/0.8)*(Constantes!$D$7*J422^2+Constantes!$D$8*J422+Constantes!$D$9)</f>
        <v>11.539629959806366</v>
      </c>
      <c r="L422" s="130">
        <f>(Constantes!$D$12/0.8)*(0.00376*D422^2-0.0516*D422-6.967)</f>
        <v>-2.6524745999999997</v>
      </c>
      <c r="M422" s="12"/>
    </row>
    <row r="423" spans="2:13" ht="18.75" customHeight="1" x14ac:dyDescent="0.3">
      <c r="B423" s="11"/>
      <c r="C423" s="74">
        <v>418</v>
      </c>
      <c r="D423" s="67">
        <f>(Observaciones!D423+Observaciones!E423)/2</f>
        <v>10.7</v>
      </c>
      <c r="E423" s="130">
        <f t="shared" si="30"/>
        <v>1.2873744557569893</v>
      </c>
      <c r="F423" s="130">
        <f t="shared" si="31"/>
        <v>8.5777518855556414E-2</v>
      </c>
      <c r="G423" s="130">
        <f t="shared" si="32"/>
        <v>2.4757373</v>
      </c>
      <c r="H423" s="130">
        <f>0.001013*Constantes!$D$6/(0.622*G423)</f>
        <v>4.5009235153952935E-2</v>
      </c>
      <c r="I423" s="130">
        <f t="shared" si="33"/>
        <v>0.33379183113820976</v>
      </c>
      <c r="J423" s="130">
        <f t="shared" si="34"/>
        <v>-0.1958021406073574</v>
      </c>
      <c r="K423" s="130">
        <f>(Constantes!$D$12/0.8)*(Constantes!$D$7*J423^2+Constantes!$D$8*J423+Constantes!$D$9)</f>
        <v>11.527170714712671</v>
      </c>
      <c r="L423" s="130">
        <f>(Constantes!$D$12/0.8)*(0.00376*D423^2-0.0516*D423-6.967)</f>
        <v>-2.6582390999999994</v>
      </c>
      <c r="M423" s="12"/>
    </row>
    <row r="424" spans="2:13" ht="18.75" customHeight="1" x14ac:dyDescent="0.3">
      <c r="B424" s="11"/>
      <c r="C424" s="74">
        <v>419</v>
      </c>
      <c r="D424" s="67">
        <f>(Observaciones!D424+Observaciones!E424)/2</f>
        <v>14.25</v>
      </c>
      <c r="E424" s="130">
        <f t="shared" si="30"/>
        <v>1.6255524772300411</v>
      </c>
      <c r="F424" s="130">
        <f t="shared" si="31"/>
        <v>0.10527477090559632</v>
      </c>
      <c r="G424" s="130">
        <f t="shared" si="32"/>
        <v>2.4673557499999998</v>
      </c>
      <c r="H424" s="130">
        <f>0.001013*Constantes!$D$6/(0.622*G424)</f>
        <v>4.5162130477176848E-2</v>
      </c>
      <c r="I424" s="130">
        <f t="shared" si="33"/>
        <v>0.35736227060066839</v>
      </c>
      <c r="J424" s="130">
        <f t="shared" si="34"/>
        <v>-0.18959206079926613</v>
      </c>
      <c r="K424" s="130">
        <f>(Constantes!$D$12/0.8)*(Constantes!$D$7*J424^2+Constantes!$D$8*J424+Constantes!$D$9)</f>
        <v>11.514205102454168</v>
      </c>
      <c r="L424" s="130">
        <f>(Constantes!$D$12/0.8)*(0.00376*D424^2-0.0516*D424-6.967)</f>
        <v>-2.6020443749999993</v>
      </c>
      <c r="M424" s="12"/>
    </row>
    <row r="425" spans="2:13" ht="18.75" customHeight="1" x14ac:dyDescent="0.3">
      <c r="B425" s="11"/>
      <c r="C425" s="74">
        <v>420</v>
      </c>
      <c r="D425" s="67">
        <f>(Observaciones!D425+Observaciones!E425)/2</f>
        <v>14.5</v>
      </c>
      <c r="E425" s="130">
        <f t="shared" si="30"/>
        <v>1.6520640028566567</v>
      </c>
      <c r="F425" s="130">
        <f t="shared" si="31"/>
        <v>0.10677937410937641</v>
      </c>
      <c r="G425" s="130">
        <f t="shared" si="32"/>
        <v>2.4667654999999997</v>
      </c>
      <c r="H425" s="130">
        <f>0.001013*Constantes!$D$6/(0.622*G425)</f>
        <v>4.5172936914803029E-2</v>
      </c>
      <c r="I425" s="130">
        <f t="shared" si="33"/>
        <v>0.35894072909367275</v>
      </c>
      <c r="J425" s="130">
        <f t="shared" si="34"/>
        <v>-0.18332580077182795</v>
      </c>
      <c r="K425" s="130">
        <f>(Constantes!$D$12/0.8)*(Constantes!$D$7*J425^2+Constantes!$D$8*J425+Constantes!$D$9)</f>
        <v>11.500726189204524</v>
      </c>
      <c r="L425" s="130">
        <f>(Constantes!$D$12/0.8)*(0.00376*D425^2-0.0516*D425-6.967)</f>
        <v>-2.5967474999999993</v>
      </c>
      <c r="M425" s="12"/>
    </row>
    <row r="426" spans="2:13" ht="18.75" customHeight="1" x14ac:dyDescent="0.3">
      <c r="B426" s="11"/>
      <c r="C426" s="74">
        <v>421</v>
      </c>
      <c r="D426" s="67">
        <f>(Observaciones!D426+Observaciones!E426)/2</f>
        <v>14.15</v>
      </c>
      <c r="E426" s="130">
        <f t="shared" si="30"/>
        <v>1.6150528288927855</v>
      </c>
      <c r="F426" s="130">
        <f t="shared" si="31"/>
        <v>0.10467799774317721</v>
      </c>
      <c r="G426" s="130">
        <f t="shared" si="32"/>
        <v>2.4675918499999998</v>
      </c>
      <c r="H426" s="130">
        <f>0.001013*Constantes!$D$6/(0.622*G426)</f>
        <v>4.5157809349675282E-2</v>
      </c>
      <c r="I426" s="130">
        <f t="shared" si="33"/>
        <v>0.35672784756039339</v>
      </c>
      <c r="J426" s="130">
        <f t="shared" si="34"/>
        <v>-0.17700521735312655</v>
      </c>
      <c r="K426" s="130">
        <f>(Constantes!$D$12/0.8)*(Constantes!$D$7*J426^2+Constantes!$D$8*J426+Constantes!$D$9)</f>
        <v>11.486727447755518</v>
      </c>
      <c r="L426" s="130">
        <f>(Constantes!$D$12/0.8)*(0.00376*D426^2-0.0516*D426-6.967)</f>
        <v>-2.6041137749999996</v>
      </c>
      <c r="M426" s="12"/>
    </row>
    <row r="427" spans="2:13" ht="18.75" customHeight="1" x14ac:dyDescent="0.3">
      <c r="B427" s="11"/>
      <c r="C427" s="74">
        <v>422</v>
      </c>
      <c r="D427" s="67">
        <f>(Observaciones!D427+Observaciones!E427)/2</f>
        <v>15.35</v>
      </c>
      <c r="E427" s="130">
        <f t="shared" si="30"/>
        <v>1.7450618963749391</v>
      </c>
      <c r="F427" s="130">
        <f t="shared" si="31"/>
        <v>0.112032540584853</v>
      </c>
      <c r="G427" s="130">
        <f t="shared" si="32"/>
        <v>2.4647586499999998</v>
      </c>
      <c r="H427" s="130">
        <f>0.001013*Constantes!$D$6/(0.622*G427)</f>
        <v>4.5209717517418001E-2</v>
      </c>
      <c r="I427" s="130">
        <f t="shared" si="33"/>
        <v>0.36422609565334357</v>
      </c>
      <c r="J427" s="130">
        <f t="shared" si="34"/>
        <v>-0.17063218346843764</v>
      </c>
      <c r="K427" s="130">
        <f>(Constantes!$D$12/0.8)*(Constantes!$D$7*J427^2+Constantes!$D$8*J427+Constantes!$D$9)</f>
        <v>11.472202771921015</v>
      </c>
      <c r="L427" s="130">
        <f>(Constantes!$D$12/0.8)*(0.00376*D427^2-0.0516*D427-6.967)</f>
        <v>-2.5774197749999992</v>
      </c>
      <c r="M427" s="12"/>
    </row>
    <row r="428" spans="2:13" ht="18.75" customHeight="1" x14ac:dyDescent="0.3">
      <c r="B428" s="11"/>
      <c r="C428" s="74">
        <v>423</v>
      </c>
      <c r="D428" s="67">
        <f>(Observaciones!D428+Observaciones!E428)/2</f>
        <v>12.9</v>
      </c>
      <c r="E428" s="130">
        <f t="shared" si="30"/>
        <v>1.4887393027557323</v>
      </c>
      <c r="F428" s="130">
        <f t="shared" si="31"/>
        <v>9.7457663967834368E-2</v>
      </c>
      <c r="G428" s="130">
        <f t="shared" si="32"/>
        <v>2.4705431</v>
      </c>
      <c r="H428" s="130">
        <f>0.001013*Constantes!$D$6/(0.622*G428)</f>
        <v>4.5103864941725781E-2</v>
      </c>
      <c r="I428" s="130">
        <f t="shared" si="33"/>
        <v>0.34865168081674919</v>
      </c>
      <c r="J428" s="130">
        <f t="shared" si="34"/>
        <v>-0.16420858758524323</v>
      </c>
      <c r="K428" s="130">
        <f>(Constantes!$D$12/0.8)*(Constantes!$D$7*J428^2+Constantes!$D$8*J428+Constantes!$D$9)</f>
        <v>11.457146490499776</v>
      </c>
      <c r="L428" s="130">
        <f>(Constantes!$D$12/0.8)*(0.00376*D428^2-0.0516*D428-6.967)</f>
        <v>-2.6276018999999993</v>
      </c>
      <c r="M428" s="12"/>
    </row>
    <row r="429" spans="2:13" ht="18.75" customHeight="1" x14ac:dyDescent="0.3">
      <c r="B429" s="11"/>
      <c r="C429" s="74">
        <v>424</v>
      </c>
      <c r="D429" s="67">
        <f>(Observaciones!D429+Observaciones!E429)/2</f>
        <v>14.45</v>
      </c>
      <c r="E429" s="130">
        <f t="shared" si="30"/>
        <v>1.6467315635702708</v>
      </c>
      <c r="F429" s="130">
        <f t="shared" si="31"/>
        <v>0.10647699979012407</v>
      </c>
      <c r="G429" s="130">
        <f t="shared" si="32"/>
        <v>2.4668835499999999</v>
      </c>
      <c r="H429" s="130">
        <f>0.001013*Constantes!$D$6/(0.622*G429)</f>
        <v>4.5170775213573627E-2</v>
      </c>
      <c r="I429" s="130">
        <f t="shared" si="33"/>
        <v>0.3586259064602611</v>
      </c>
      <c r="J429" s="130">
        <f t="shared" si="34"/>
        <v>-0.15773633315363544</v>
      </c>
      <c r="K429" s="130">
        <f>(Constantes!$D$12/0.8)*(Constantes!$D$7*J429^2+Constantes!$D$8*J429+Constantes!$D$9)</f>
        <v>11.441553380778496</v>
      </c>
      <c r="L429" s="130">
        <f>(Constantes!$D$12/0.8)*(0.00376*D429^2-0.0516*D429-6.967)</f>
        <v>-2.5978209749999994</v>
      </c>
      <c r="M429" s="12"/>
    </row>
    <row r="430" spans="2:13" ht="18.75" customHeight="1" x14ac:dyDescent="0.3">
      <c r="B430" s="11"/>
      <c r="C430" s="74">
        <v>425</v>
      </c>
      <c r="D430" s="67">
        <f>(Observaciones!D430+Observaciones!E430)/2</f>
        <v>14.5</v>
      </c>
      <c r="E430" s="130">
        <f t="shared" si="30"/>
        <v>1.6520640028566567</v>
      </c>
      <c r="F430" s="130">
        <f t="shared" si="31"/>
        <v>0.10677937410937641</v>
      </c>
      <c r="G430" s="130">
        <f t="shared" si="32"/>
        <v>2.4667654999999997</v>
      </c>
      <c r="H430" s="130">
        <f>0.001013*Constantes!$D$6/(0.622*G430)</f>
        <v>4.5172936914803029E-2</v>
      </c>
      <c r="I430" s="130">
        <f t="shared" si="33"/>
        <v>0.35894072909367275</v>
      </c>
      <c r="J430" s="130">
        <f t="shared" si="34"/>
        <v>-0.15121733804228532</v>
      </c>
      <c r="K430" s="130">
        <f>(Constantes!$D$12/0.8)*(Constantes!$D$7*J430^2+Constantes!$D$8*J430+Constantes!$D$9)</f>
        <v>11.425418681557149</v>
      </c>
      <c r="L430" s="130">
        <f>(Constantes!$D$12/0.8)*(0.00376*D430^2-0.0516*D430-6.967)</f>
        <v>-2.5967474999999993</v>
      </c>
      <c r="M430" s="12"/>
    </row>
    <row r="431" spans="2:13" ht="18.75" customHeight="1" x14ac:dyDescent="0.3">
      <c r="B431" s="11"/>
      <c r="C431" s="74">
        <v>426</v>
      </c>
      <c r="D431" s="67">
        <f>(Observaciones!D431+Observaciones!E431)/2</f>
        <v>14.1</v>
      </c>
      <c r="E431" s="130">
        <f t="shared" si="30"/>
        <v>1.6098253520131185</v>
      </c>
      <c r="F431" s="130">
        <f t="shared" si="31"/>
        <v>0.10438069155687195</v>
      </c>
      <c r="G431" s="130">
        <f t="shared" si="32"/>
        <v>2.4677099</v>
      </c>
      <c r="H431" s="130">
        <f>0.001013*Constantes!$D$6/(0.622*G431)</f>
        <v>4.5155649095994843E-2</v>
      </c>
      <c r="I431" s="130">
        <f t="shared" si="33"/>
        <v>0.35640998531823892</v>
      </c>
      <c r="J431" s="130">
        <f t="shared" si="34"/>
        <v>-0.14465353397013617</v>
      </c>
      <c r="K431" s="130">
        <f>(Constantes!$D$12/0.8)*(Constantes!$D$7*J431^2+Constantes!$D$8*J431+Constantes!$D$9)</f>
        <v>11.408738105679086</v>
      </c>
      <c r="L431" s="130">
        <f>(Constantes!$D$12/0.8)*(0.00376*D431^2-0.0516*D431-6.967)</f>
        <v>-2.6051378999999995</v>
      </c>
      <c r="M431" s="12"/>
    </row>
    <row r="432" spans="2:13" ht="18.75" customHeight="1" x14ac:dyDescent="0.3">
      <c r="B432" s="11"/>
      <c r="C432" s="74">
        <v>427</v>
      </c>
      <c r="D432" s="67">
        <f>(Observaciones!D432+Observaciones!E432)/2</f>
        <v>14.1</v>
      </c>
      <c r="E432" s="130">
        <f t="shared" si="30"/>
        <v>1.6098253520131185</v>
      </c>
      <c r="F432" s="130">
        <f t="shared" si="31"/>
        <v>0.10438069155687195</v>
      </c>
      <c r="G432" s="130">
        <f t="shared" si="32"/>
        <v>2.4677099</v>
      </c>
      <c r="H432" s="130">
        <f>0.001013*Constantes!$D$6/(0.622*G432)</f>
        <v>4.5155649095994843E-2</v>
      </c>
      <c r="I432" s="130">
        <f t="shared" si="33"/>
        <v>0.35640998531823892</v>
      </c>
      <c r="J432" s="130">
        <f t="shared" si="34"/>
        <v>-0.1380468659339924</v>
      </c>
      <c r="K432" s="130">
        <f>(Constantes!$D$12/0.8)*(Constantes!$D$7*J432^2+Constantes!$D$8*J432+Constantes!$D$9)</f>
        <v>11.391507852049049</v>
      </c>
      <c r="L432" s="130">
        <f>(Constantes!$D$12/0.8)*(0.00376*D432^2-0.0516*D432-6.967)</f>
        <v>-2.6051378999999995</v>
      </c>
      <c r="M432" s="12"/>
    </row>
    <row r="433" spans="2:13" ht="18.75" customHeight="1" x14ac:dyDescent="0.3">
      <c r="B433" s="11"/>
      <c r="C433" s="74">
        <v>428</v>
      </c>
      <c r="D433" s="67">
        <f>(Observaciones!D433+Observaciones!E433)/2</f>
        <v>14.9</v>
      </c>
      <c r="E433" s="130">
        <f t="shared" si="30"/>
        <v>1.6952716301356707</v>
      </c>
      <c r="F433" s="130">
        <f t="shared" si="31"/>
        <v>0.10922475617100802</v>
      </c>
      <c r="G433" s="130">
        <f t="shared" si="32"/>
        <v>2.4658210999999999</v>
      </c>
      <c r="H433" s="130">
        <f>0.001013*Constantes!$D$6/(0.622*G433)</f>
        <v>4.5190237975947463E-2</v>
      </c>
      <c r="I433" s="130">
        <f t="shared" si="33"/>
        <v>0.36144364658766281</v>
      </c>
      <c r="J433" s="130">
        <f t="shared" si="34"/>
        <v>-0.13139929163217734</v>
      </c>
      <c r="K433" s="130">
        <f>(Constantes!$D$12/0.8)*(Constantes!$D$7*J433^2+Constantes!$D$8*J433+Constantes!$D$9)</f>
        <v>11.373724617122795</v>
      </c>
      <c r="L433" s="130">
        <f>(Constantes!$D$12/0.8)*(0.00376*D433^2-0.0516*D433-6.967)</f>
        <v>-2.5879058999999995</v>
      </c>
      <c r="M433" s="12"/>
    </row>
    <row r="434" spans="2:13" ht="18.75" customHeight="1" x14ac:dyDescent="0.3">
      <c r="B434" s="11"/>
      <c r="C434" s="74">
        <v>429</v>
      </c>
      <c r="D434" s="67">
        <f>(Observaciones!D434+Observaciones!E434)/2</f>
        <v>14</v>
      </c>
      <c r="E434" s="130">
        <f t="shared" si="30"/>
        <v>1.5994149130233961</v>
      </c>
      <c r="F434" s="130">
        <f t="shared" si="31"/>
        <v>0.10378823296050949</v>
      </c>
      <c r="G434" s="130">
        <f t="shared" si="32"/>
        <v>2.467946</v>
      </c>
      <c r="H434" s="130">
        <f>0.001013*Constantes!$D$6/(0.622*G434)</f>
        <v>4.5151329208626335E-2</v>
      </c>
      <c r="I434" s="130">
        <f t="shared" si="33"/>
        <v>0.35577296023920879</v>
      </c>
      <c r="J434" s="130">
        <f t="shared" si="34"/>
        <v>-0.12471278088442236</v>
      </c>
      <c r="K434" s="130">
        <f>(Constantes!$D$12/0.8)*(Constantes!$D$7*J434^2+Constantes!$D$8*J434+Constantes!$D$9)</f>
        <v>11.355385605852611</v>
      </c>
      <c r="L434" s="130">
        <f>(Constantes!$D$12/0.8)*(0.00376*D434^2-0.0516*D434-6.967)</f>
        <v>-2.6071649999999993</v>
      </c>
      <c r="M434" s="12"/>
    </row>
    <row r="435" spans="2:13" ht="18.75" customHeight="1" x14ac:dyDescent="0.3">
      <c r="B435" s="11"/>
      <c r="C435" s="74">
        <v>430</v>
      </c>
      <c r="D435" s="67">
        <f>(Observaciones!D435+Observaciones!E435)/2</f>
        <v>13.1</v>
      </c>
      <c r="E435" s="130">
        <f t="shared" ref="E435:E498" si="35">EXP((16.78*D435-116.9)/(D435+237.3))</f>
        <v>1.5083470419027751</v>
      </c>
      <c r="F435" s="130">
        <f t="shared" ref="F435:F498" si="36">4098*E435/((D435+237.3)^2)</f>
        <v>9.8583579016665535E-2</v>
      </c>
      <c r="G435" s="130">
        <f t="shared" ref="G435:G498" si="37">2.501-0.002361*D435</f>
        <v>2.4700709000000001</v>
      </c>
      <c r="H435" s="130">
        <f>0.001013*Constantes!$D$6/(0.622*G435)</f>
        <v>4.5112487384516987E-2</v>
      </c>
      <c r="I435" s="130">
        <f t="shared" ref="I435:I498" si="38">IF(D435&gt;0,1.26*F435/(G435*(F435+H435)),0)</f>
        <v>0.34996194939764519</v>
      </c>
      <c r="J435" s="130">
        <f t="shared" ref="J435:J498" si="39">0.409*SIN(2*PI()*(C435-82)/365)</f>
        <v>-0.11798931504816941</v>
      </c>
      <c r="K435" s="130">
        <f>(Constantes!$D$12/0.8)*(Constantes!$D$7*J435^2+Constantes!$D$8*J435+Constantes!$D$9)</f>
        <v>11.336488542073726</v>
      </c>
      <c r="L435" s="130">
        <f>(Constantes!$D$12/0.8)*(0.00376*D435^2-0.0516*D435-6.967)</f>
        <v>-2.6241398999999999</v>
      </c>
      <c r="M435" s="12"/>
    </row>
    <row r="436" spans="2:13" ht="18.75" customHeight="1" x14ac:dyDescent="0.3">
      <c r="B436" s="11"/>
      <c r="C436" s="74">
        <v>431</v>
      </c>
      <c r="D436" s="67">
        <f>(Observaciones!D436+Observaciones!E436)/2</f>
        <v>12.6</v>
      </c>
      <c r="E436" s="130">
        <f t="shared" si="35"/>
        <v>1.4597472514986058</v>
      </c>
      <c r="F436" s="130">
        <f t="shared" si="36"/>
        <v>9.5789323919104052E-2</v>
      </c>
      <c r="G436" s="130">
        <f t="shared" si="37"/>
        <v>2.4712513999999999</v>
      </c>
      <c r="H436" s="130">
        <f>0.001013*Constantes!$D$6/(0.622*G436)</f>
        <v>4.5090937455862456E-2</v>
      </c>
      <c r="I436" s="130">
        <f t="shared" si="38"/>
        <v>0.34667344489607588</v>
      </c>
      <c r="J436" s="130">
        <f t="shared" si="39"/>
        <v>-0.11123088643144903</v>
      </c>
      <c r="K436" s="130">
        <f>(Constantes!$D$12/0.8)*(Constantes!$D$7*J436^2+Constantes!$D$8*J436+Constantes!$D$9)</f>
        <v>11.317031678317127</v>
      </c>
      <c r="L436" s="130">
        <f>(Constantes!$D$12/0.8)*(0.00376*D436^2-0.0516*D436-6.967)</f>
        <v>-2.6325833999999997</v>
      </c>
      <c r="M436" s="12"/>
    </row>
    <row r="437" spans="2:13" ht="18.75" customHeight="1" x14ac:dyDescent="0.3">
      <c r="B437" s="11"/>
      <c r="C437" s="74">
        <v>432</v>
      </c>
      <c r="D437" s="67">
        <f>(Observaciones!D437+Observaciones!E437)/2</f>
        <v>14.35</v>
      </c>
      <c r="E437" s="130">
        <f t="shared" si="35"/>
        <v>1.6361119589017179</v>
      </c>
      <c r="F437" s="130">
        <f t="shared" si="36"/>
        <v>0.10587443449555982</v>
      </c>
      <c r="G437" s="130">
        <f t="shared" si="37"/>
        <v>2.4671196499999999</v>
      </c>
      <c r="H437" s="130">
        <f>0.001013*Constantes!$D$6/(0.622*G437)</f>
        <v>4.5166452431730474E-2</v>
      </c>
      <c r="I437" s="130">
        <f t="shared" si="38"/>
        <v>0.35799495730755543</v>
      </c>
      <c r="J437" s="130">
        <f t="shared" si="39"/>
        <v>-0.10443949770252092</v>
      </c>
      <c r="K437" s="130">
        <f>(Constantes!$D$12/0.8)*(Constantes!$D$7*J437^2+Constantes!$D$8*J437+Constantes!$D$9)</f>
        <v>11.297013805035144</v>
      </c>
      <c r="L437" s="130">
        <f>(Constantes!$D$12/0.8)*(0.00376*D437^2-0.0516*D437-6.967)</f>
        <v>-2.5999467749999998</v>
      </c>
      <c r="M437" s="12"/>
    </row>
    <row r="438" spans="2:13" ht="18.75" customHeight="1" x14ac:dyDescent="0.3">
      <c r="B438" s="11"/>
      <c r="C438" s="74">
        <v>433</v>
      </c>
      <c r="D438" s="67">
        <f>(Observaciones!D438+Observaciones!E438)/2</f>
        <v>13.1</v>
      </c>
      <c r="E438" s="130">
        <f t="shared" si="35"/>
        <v>1.5083470419027751</v>
      </c>
      <c r="F438" s="130">
        <f t="shared" si="36"/>
        <v>9.8583579016665535E-2</v>
      </c>
      <c r="G438" s="130">
        <f t="shared" si="37"/>
        <v>2.4700709000000001</v>
      </c>
      <c r="H438" s="130">
        <f>0.001013*Constantes!$D$6/(0.622*G438)</f>
        <v>4.5112487384516987E-2</v>
      </c>
      <c r="I438" s="130">
        <f t="shared" si="38"/>
        <v>0.34996194939764519</v>
      </c>
      <c r="J438" s="130">
        <f t="shared" si="39"/>
        <v>-9.7617161296433538E-2</v>
      </c>
      <c r="K438" s="130">
        <f>(Constantes!$D$12/0.8)*(Constantes!$D$7*J438^2+Constantes!$D$8*J438+Constantes!$D$9)</f>
        <v>11.276434259226644</v>
      </c>
      <c r="L438" s="130">
        <f>(Constantes!$D$12/0.8)*(0.00376*D438^2-0.0516*D438-6.967)</f>
        <v>-2.6241398999999999</v>
      </c>
      <c r="M438" s="12"/>
    </row>
    <row r="439" spans="2:13" ht="18.75" customHeight="1" x14ac:dyDescent="0.3">
      <c r="B439" s="11"/>
      <c r="C439" s="74">
        <v>434</v>
      </c>
      <c r="D439" s="67">
        <f>(Observaciones!D439+Observaciones!E439)/2</f>
        <v>14.7</v>
      </c>
      <c r="E439" s="130">
        <f t="shared" si="35"/>
        <v>1.6735455244634905</v>
      </c>
      <c r="F439" s="130">
        <f t="shared" si="36"/>
        <v>0.10799618227594142</v>
      </c>
      <c r="G439" s="130">
        <f t="shared" si="37"/>
        <v>2.4662932999999998</v>
      </c>
      <c r="H439" s="130">
        <f>0.001013*Constantes!$D$6/(0.622*G439)</f>
        <v>4.5181585789132436E-2</v>
      </c>
      <c r="I439" s="130">
        <f t="shared" si="38"/>
        <v>0.36019567023422705</v>
      </c>
      <c r="J439" s="130">
        <f t="shared" si="39"/>
        <v>-9.0765898818704185E-2</v>
      </c>
      <c r="K439" s="130">
        <f>(Constantes!$D$12/0.8)*(Constantes!$D$7*J439^2+Constantes!$D$8*J439+Constantes!$D$9)</f>
        <v>11.255292932449574</v>
      </c>
      <c r="L439" s="130">
        <f>(Constantes!$D$12/0.8)*(0.00376*D439^2-0.0516*D439-6.967)</f>
        <v>-2.5923830999999993</v>
      </c>
      <c r="M439" s="12"/>
    </row>
    <row r="440" spans="2:13" ht="18.75" customHeight="1" x14ac:dyDescent="0.3">
      <c r="B440" s="11"/>
      <c r="C440" s="74">
        <v>435</v>
      </c>
      <c r="D440" s="67">
        <f>(Observaciones!D440+Observaciones!E440)/2</f>
        <v>13.5</v>
      </c>
      <c r="E440" s="130">
        <f t="shared" si="35"/>
        <v>1.5482437315899678</v>
      </c>
      <c r="F440" s="130">
        <f t="shared" si="36"/>
        <v>0.10086865272047608</v>
      </c>
      <c r="G440" s="130">
        <f t="shared" si="37"/>
        <v>2.4691264999999998</v>
      </c>
      <c r="H440" s="130">
        <f>0.001013*Constantes!$D$6/(0.622*G440)</f>
        <v>4.512974216392418E-2</v>
      </c>
      <c r="I440" s="130">
        <f t="shared" si="38"/>
        <v>0.35256187200074002</v>
      </c>
      <c r="J440" s="130">
        <f t="shared" si="39"/>
        <v>-8.3887740446265277E-2</v>
      </c>
      <c r="K440" s="130">
        <f>(Constantes!$D$12/0.8)*(Constantes!$D$7*J440^2+Constantes!$D$8*J440+Constantes!$D$9)</f>
        <v>11.233590278209141</v>
      </c>
      <c r="L440" s="130">
        <f>(Constantes!$D$12/0.8)*(0.00376*D440^2-0.0516*D440-6.967)</f>
        <v>-2.6168774999999993</v>
      </c>
      <c r="M440" s="12"/>
    </row>
    <row r="441" spans="2:13" ht="18.75" customHeight="1" x14ac:dyDescent="0.3">
      <c r="B441" s="11"/>
      <c r="C441" s="74">
        <v>436</v>
      </c>
      <c r="D441" s="67">
        <f>(Observaciones!D441+Observaciones!E441)/2</f>
        <v>14</v>
      </c>
      <c r="E441" s="130">
        <f t="shared" si="35"/>
        <v>1.5994149130233961</v>
      </c>
      <c r="F441" s="130">
        <f t="shared" si="36"/>
        <v>0.10378823296050949</v>
      </c>
      <c r="G441" s="130">
        <f t="shared" si="37"/>
        <v>2.467946</v>
      </c>
      <c r="H441" s="130">
        <f>0.001013*Constantes!$D$6/(0.622*G441)</f>
        <v>4.5151329208626335E-2</v>
      </c>
      <c r="I441" s="130">
        <f t="shared" si="38"/>
        <v>0.35577296023920879</v>
      </c>
      <c r="J441" s="130">
        <f t="shared" si="39"/>
        <v>-7.6984724325886753E-2</v>
      </c>
      <c r="K441" s="130">
        <f>(Constantes!$D$12/0.8)*(Constantes!$D$7*J441^2+Constantes!$D$8*J441+Constantes!$D$9)</f>
        <v>11.211327318710772</v>
      </c>
      <c r="L441" s="130">
        <f>(Constantes!$D$12/0.8)*(0.00376*D441^2-0.0516*D441-6.967)</f>
        <v>-2.6071649999999993</v>
      </c>
      <c r="M441" s="12"/>
    </row>
    <row r="442" spans="2:13" ht="18.75" customHeight="1" x14ac:dyDescent="0.3">
      <c r="B442" s="11"/>
      <c r="C442" s="74">
        <v>437</v>
      </c>
      <c r="D442" s="67">
        <f>(Observaciones!D442+Observaciones!E442)/2</f>
        <v>14.05</v>
      </c>
      <c r="E442" s="130">
        <f t="shared" si="35"/>
        <v>1.604612725353836</v>
      </c>
      <c r="F442" s="130">
        <f t="shared" si="36"/>
        <v>0.10408410376289531</v>
      </c>
      <c r="G442" s="130">
        <f t="shared" si="37"/>
        <v>2.4678279499999998</v>
      </c>
      <c r="H442" s="130">
        <f>0.001013*Constantes!$D$6/(0.622*G442)</f>
        <v>4.5153489048988422E-2</v>
      </c>
      <c r="I442" s="130">
        <f t="shared" si="38"/>
        <v>0.35609168948623277</v>
      </c>
      <c r="J442" s="130">
        <f t="shared" si="39"/>
        <v>-7.0058895970224425E-2</v>
      </c>
      <c r="K442" s="130">
        <f>(Constantes!$D$12/0.8)*(Constantes!$D$7*J442^2+Constantes!$D$8*J442+Constantes!$D$9)</f>
        <v>11.188505650967672</v>
      </c>
      <c r="L442" s="130">
        <f>(Constantes!$D$12/0.8)*(0.00376*D442^2-0.0516*D442-6.967)</f>
        <v>-2.6061549749999995</v>
      </c>
      <c r="M442" s="12"/>
    </row>
    <row r="443" spans="2:13" ht="18.75" customHeight="1" x14ac:dyDescent="0.3">
      <c r="B443" s="11"/>
      <c r="C443" s="74">
        <v>438</v>
      </c>
      <c r="D443" s="67">
        <f>(Observaciones!D443+Observaciones!E443)/2</f>
        <v>12.3</v>
      </c>
      <c r="E443" s="130">
        <f t="shared" si="35"/>
        <v>1.4312521342340263</v>
      </c>
      <c r="F443" s="130">
        <f t="shared" si="36"/>
        <v>9.4145364090413866E-2</v>
      </c>
      <c r="G443" s="130">
        <f t="shared" si="37"/>
        <v>2.4719596999999998</v>
      </c>
      <c r="H443" s="130">
        <f>0.001013*Constantes!$D$6/(0.622*G443)</f>
        <v>4.5078017378322364E-2</v>
      </c>
      <c r="I443" s="130">
        <f t="shared" si="38"/>
        <v>0.34467987000801242</v>
      </c>
      <c r="J443" s="130">
        <f t="shared" si="39"/>
        <v>-6.311230765169093E-2</v>
      </c>
      <c r="K443" s="130">
        <f>(Constantes!$D$12/0.8)*(Constantes!$D$7*J443^2+Constantes!$D$8*J443+Constantes!$D$9)</f>
        <v>11.165127452253554</v>
      </c>
      <c r="L443" s="130">
        <f>(Constantes!$D$12/0.8)*(0.00376*D443^2-0.0516*D443-6.967)</f>
        <v>-2.6373110999999994</v>
      </c>
      <c r="M443" s="12"/>
    </row>
    <row r="444" spans="2:13" ht="18.75" customHeight="1" x14ac:dyDescent="0.3">
      <c r="B444" s="11"/>
      <c r="C444" s="74">
        <v>439</v>
      </c>
      <c r="D444" s="67">
        <f>(Observaciones!D444+Observaciones!E444)/2</f>
        <v>12.7</v>
      </c>
      <c r="E444" s="130">
        <f t="shared" si="35"/>
        <v>1.4693556920806219</v>
      </c>
      <c r="F444" s="130">
        <f t="shared" si="36"/>
        <v>9.6342714018342213E-2</v>
      </c>
      <c r="G444" s="130">
        <f t="shared" si="37"/>
        <v>2.4710152999999999</v>
      </c>
      <c r="H444" s="130">
        <f>0.001013*Constantes!$D$6/(0.622*G444)</f>
        <v>4.5095245794355275E-2</v>
      </c>
      <c r="I444" s="130">
        <f t="shared" si="38"/>
        <v>0.34733456468782936</v>
      </c>
      <c r="J444" s="130">
        <f t="shared" si="39"/>
        <v>-5.6147017794325453E-2</v>
      </c>
      <c r="K444" s="130">
        <f>(Constantes!$D$12/0.8)*(Constantes!$D$7*J444^2+Constantes!$D$8*J444+Constantes!$D$9)</f>
        <v>11.141195484891943</v>
      </c>
      <c r="L444" s="130">
        <f>(Constantes!$D$12/0.8)*(0.00376*D444^2-0.0516*D444-6.967)</f>
        <v>-2.6309510999999994</v>
      </c>
      <c r="M444" s="12"/>
    </row>
    <row r="445" spans="2:13" ht="18.75" customHeight="1" x14ac:dyDescent="0.3">
      <c r="B445" s="11"/>
      <c r="C445" s="74">
        <v>440</v>
      </c>
      <c r="D445" s="67">
        <f>(Observaciones!D445+Observaciones!E445)/2</f>
        <v>13.3</v>
      </c>
      <c r="E445" s="130">
        <f t="shared" si="35"/>
        <v>1.5281811116551587</v>
      </c>
      <c r="F445" s="130">
        <f t="shared" si="36"/>
        <v>9.9720546117296777E-2</v>
      </c>
      <c r="G445" s="130">
        <f t="shared" si="37"/>
        <v>2.4695986999999997</v>
      </c>
      <c r="H445" s="130">
        <f>0.001013*Constantes!$D$6/(0.622*G445)</f>
        <v>4.5121113124619215E-2</v>
      </c>
      <c r="I445" s="130">
        <f t="shared" si="38"/>
        <v>0.35126535211020804</v>
      </c>
      <c r="J445" s="130">
        <f t="shared" si="39"/>
        <v>-4.9165090363835269E-2</v>
      </c>
      <c r="K445" s="130">
        <f>(Constantes!$D$12/0.8)*(Constantes!$D$7*J445^2+Constantes!$D$8*J445+Constantes!$D$9)</f>
        <v>11.116713100374151</v>
      </c>
      <c r="L445" s="130">
        <f>(Constantes!$D$12/0.8)*(0.00376*D445^2-0.0516*D445-6.967)</f>
        <v>-2.6205650999999994</v>
      </c>
      <c r="M445" s="12"/>
    </row>
    <row r="446" spans="2:13" ht="18.75" customHeight="1" x14ac:dyDescent="0.3">
      <c r="B446" s="11"/>
      <c r="C446" s="74">
        <v>441</v>
      </c>
      <c r="D446" s="67">
        <f>(Observaciones!D446+Observaciones!E446)/2</f>
        <v>13.450000000000001</v>
      </c>
      <c r="E446" s="130">
        <f t="shared" si="35"/>
        <v>1.543206527984887</v>
      </c>
      <c r="F446" s="130">
        <f t="shared" si="36"/>
        <v>0.10058057694008013</v>
      </c>
      <c r="G446" s="130">
        <f t="shared" si="37"/>
        <v>2.46924455</v>
      </c>
      <c r="H446" s="130">
        <f>0.001013*Constantes!$D$6/(0.622*G446)</f>
        <v>4.5127584594694167E-2</v>
      </c>
      <c r="I446" s="130">
        <f t="shared" si="38"/>
        <v>0.35223838816895908</v>
      </c>
      <c r="J446" s="130">
        <f t="shared" si="39"/>
        <v>-4.2168594256001092E-2</v>
      </c>
      <c r="K446" s="130">
        <f>(Constantes!$D$12/0.8)*(Constantes!$D$7*J446^2+Constantes!$D$8*J446+Constantes!$D$9)</f>
        <v>11.091684242798886</v>
      </c>
      <c r="L446" s="130">
        <f>(Constantes!$D$12/0.8)*(0.00376*D446^2-0.0516*D446-6.967)</f>
        <v>-2.6178099749999992</v>
      </c>
      <c r="M446" s="12"/>
    </row>
    <row r="447" spans="2:13" ht="18.75" customHeight="1" x14ac:dyDescent="0.3">
      <c r="B447" s="11"/>
      <c r="C447" s="74">
        <v>442</v>
      </c>
      <c r="D447" s="67">
        <f>(Observaciones!D447+Observaciones!E447)/2</f>
        <v>14.95</v>
      </c>
      <c r="E447" s="130">
        <f t="shared" si="35"/>
        <v>1.7007416492954901</v>
      </c>
      <c r="F447" s="130">
        <f t="shared" si="36"/>
        <v>0.10953374874986048</v>
      </c>
      <c r="G447" s="130">
        <f t="shared" si="37"/>
        <v>2.4657030500000001</v>
      </c>
      <c r="H447" s="130">
        <f>0.001013*Constantes!$D$6/(0.622*G447)</f>
        <v>4.5192401540450108E-2</v>
      </c>
      <c r="I447" s="130">
        <f t="shared" si="38"/>
        <v>0.36175455161738501</v>
      </c>
      <c r="J447" s="130">
        <f t="shared" si="39"/>
        <v>-3.5159602683615697E-2</v>
      </c>
      <c r="K447" s="130">
        <f>(Constantes!$D$12/0.8)*(Constantes!$D$7*J447^2+Constantes!$D$8*J447+Constantes!$D$9)</f>
        <v>11.066113451627194</v>
      </c>
      <c r="L447" s="130">
        <f>(Constantes!$D$12/0.8)*(0.00376*D447^2-0.0516*D447-6.967)</f>
        <v>-2.5867689749999996</v>
      </c>
      <c r="M447" s="12"/>
    </row>
    <row r="448" spans="2:13" ht="18.75" customHeight="1" x14ac:dyDescent="0.3">
      <c r="B448" s="11"/>
      <c r="C448" s="74">
        <v>443</v>
      </c>
      <c r="D448" s="67">
        <f>(Observaciones!D448+Observaciones!E448)/2</f>
        <v>15.55</v>
      </c>
      <c r="E448" s="130">
        <f t="shared" si="35"/>
        <v>1.7675993131821897</v>
      </c>
      <c r="F448" s="130">
        <f t="shared" si="36"/>
        <v>0.11329998758344098</v>
      </c>
      <c r="G448" s="130">
        <f t="shared" si="37"/>
        <v>2.4642864499999999</v>
      </c>
      <c r="H448" s="130">
        <f>0.001013*Constantes!$D$6/(0.622*G448)</f>
        <v>4.5218380482963956E-2</v>
      </c>
      <c r="I448" s="130">
        <f t="shared" si="38"/>
        <v>0.36545139639916813</v>
      </c>
      <c r="J448" s="130">
        <f t="shared" si="39"/>
        <v>-2.8140192562149141E-2</v>
      </c>
      <c r="K448" s="130">
        <f>(Constantes!$D$12/0.8)*(Constantes!$D$7*J448^2+Constantes!$D$8*J448+Constantes!$D$9)</f>
        <v>11.040005863747297</v>
      </c>
      <c r="L448" s="130">
        <f>(Constantes!$D$12/0.8)*(0.00376*D448^2-0.0516*D448-6.967)</f>
        <v>-2.5725759749999995</v>
      </c>
      <c r="M448" s="12"/>
    </row>
    <row r="449" spans="2:13" ht="18.75" customHeight="1" x14ac:dyDescent="0.3">
      <c r="B449" s="11"/>
      <c r="C449" s="74">
        <v>444</v>
      </c>
      <c r="D449" s="67">
        <f>(Observaciones!D449+Observaciones!E449)/2</f>
        <v>14.700000000000001</v>
      </c>
      <c r="E449" s="130">
        <f t="shared" si="35"/>
        <v>1.6735455244634907</v>
      </c>
      <c r="F449" s="130">
        <f t="shared" si="36"/>
        <v>0.10799618227594143</v>
      </c>
      <c r="G449" s="130">
        <f t="shared" si="37"/>
        <v>2.4662932999999998</v>
      </c>
      <c r="H449" s="130">
        <f>0.001013*Constantes!$D$6/(0.622*G449)</f>
        <v>4.5181585789132436E-2</v>
      </c>
      <c r="I449" s="130">
        <f t="shared" si="38"/>
        <v>0.36019567023422699</v>
      </c>
      <c r="J449" s="130">
        <f t="shared" si="39"/>
        <v>-2.1112443894310957E-2</v>
      </c>
      <c r="K449" s="130">
        <f>(Constantes!$D$12/0.8)*(Constantes!$D$7*J449^2+Constantes!$D$8*J449+Constantes!$D$9)</f>
        <v>11.013367214844644</v>
      </c>
      <c r="L449" s="130">
        <f>(Constantes!$D$12/0.8)*(0.00376*D449^2-0.0516*D449-6.967)</f>
        <v>-2.5923830999999993</v>
      </c>
      <c r="M449" s="12"/>
    </row>
    <row r="450" spans="2:13" ht="18.75" customHeight="1" x14ac:dyDescent="0.3">
      <c r="B450" s="11"/>
      <c r="C450" s="74">
        <v>445</v>
      </c>
      <c r="D450" s="67">
        <f>(Observaciones!D450+Observaciones!E450)/2</f>
        <v>13.1</v>
      </c>
      <c r="E450" s="130">
        <f t="shared" si="35"/>
        <v>1.5083470419027751</v>
      </c>
      <c r="F450" s="130">
        <f t="shared" si="36"/>
        <v>9.8583579016665535E-2</v>
      </c>
      <c r="G450" s="130">
        <f t="shared" si="37"/>
        <v>2.4700709000000001</v>
      </c>
      <c r="H450" s="130">
        <f>0.001013*Constantes!$D$6/(0.622*G450)</f>
        <v>4.5112487384516987E-2</v>
      </c>
      <c r="I450" s="130">
        <f t="shared" si="38"/>
        <v>0.34996194939764519</v>
      </c>
      <c r="J450" s="130">
        <f t="shared" si="39"/>
        <v>-1.4078439153703033E-2</v>
      </c>
      <c r="K450" s="130">
        <f>(Constantes!$D$12/0.8)*(Constantes!$D$7*J450^2+Constantes!$D$8*J450+Constantes!$D$9)</f>
        <v>10.986203840073362</v>
      </c>
      <c r="L450" s="130">
        <f>(Constantes!$D$12/0.8)*(0.00376*D450^2-0.0516*D450-6.967)</f>
        <v>-2.6241398999999999</v>
      </c>
      <c r="M450" s="12"/>
    </row>
    <row r="451" spans="2:13" ht="18.75" customHeight="1" x14ac:dyDescent="0.3">
      <c r="B451" s="11"/>
      <c r="C451" s="74">
        <v>446</v>
      </c>
      <c r="D451" s="67">
        <f>(Observaciones!D451+Observaciones!E451)/2</f>
        <v>13.3</v>
      </c>
      <c r="E451" s="130">
        <f t="shared" si="35"/>
        <v>1.5281811116551587</v>
      </c>
      <c r="F451" s="130">
        <f t="shared" si="36"/>
        <v>9.9720546117296777E-2</v>
      </c>
      <c r="G451" s="130">
        <f t="shared" si="37"/>
        <v>2.4695986999999997</v>
      </c>
      <c r="H451" s="130">
        <f>0.001013*Constantes!$D$6/(0.622*G451)</f>
        <v>4.5121113124619215E-2</v>
      </c>
      <c r="I451" s="130">
        <f t="shared" si="38"/>
        <v>0.35126535211020804</v>
      </c>
      <c r="J451" s="130">
        <f t="shared" si="39"/>
        <v>-7.0402626677366293E-3</v>
      </c>
      <c r="K451" s="130">
        <f>(Constantes!$D$12/0.8)*(Constantes!$D$7*J451^2+Constantes!$D$8*J451+Constantes!$D$9)</f>
        <v>10.958522674026087</v>
      </c>
      <c r="L451" s="130">
        <f>(Constantes!$D$12/0.8)*(0.00376*D451^2-0.0516*D451-6.967)</f>
        <v>-2.6205650999999994</v>
      </c>
      <c r="M451" s="12"/>
    </row>
    <row r="452" spans="2:13" ht="18.75" customHeight="1" x14ac:dyDescent="0.3">
      <c r="B452" s="11"/>
      <c r="C452" s="74">
        <v>447</v>
      </c>
      <c r="D452" s="67">
        <f>(Observaciones!D452+Observaciones!E452)/2</f>
        <v>11.75</v>
      </c>
      <c r="E452" s="130">
        <f t="shared" si="35"/>
        <v>1.3802776599471762</v>
      </c>
      <c r="F452" s="130">
        <f t="shared" si="36"/>
        <v>9.1193801661548224E-2</v>
      </c>
      <c r="G452" s="130">
        <f t="shared" si="37"/>
        <v>2.4732582499999998</v>
      </c>
      <c r="H452" s="130">
        <f>0.001013*Constantes!$D$6/(0.622*G452)</f>
        <v>4.5054349789437696E-2</v>
      </c>
      <c r="I452" s="130">
        <f t="shared" si="38"/>
        <v>0.34098539738615508</v>
      </c>
      <c r="J452" s="130">
        <f t="shared" si="39"/>
        <v>2.6304783004582606E-16</v>
      </c>
      <c r="K452" s="130">
        <f>(Constantes!$D$12/0.8)*(Constantes!$D$7*J452^2+Constantes!$D$8*J452+Constantes!$D$9)</f>
        <v>10.930331249999997</v>
      </c>
      <c r="L452" s="130">
        <f>(Constantes!$D$12/0.8)*(0.00376*D452^2-0.0516*D452-6.967)</f>
        <v>-2.6453193749999993</v>
      </c>
      <c r="M452" s="12"/>
    </row>
    <row r="453" spans="2:13" ht="18.75" customHeight="1" x14ac:dyDescent="0.3">
      <c r="B453" s="11"/>
      <c r="C453" s="74">
        <v>448</v>
      </c>
      <c r="D453" s="67">
        <f>(Observaciones!D453+Observaciones!E453)/2</f>
        <v>13.1</v>
      </c>
      <c r="E453" s="130">
        <f t="shared" si="35"/>
        <v>1.5083470419027751</v>
      </c>
      <c r="F453" s="130">
        <f t="shared" si="36"/>
        <v>9.8583579016665535E-2</v>
      </c>
      <c r="G453" s="130">
        <f t="shared" si="37"/>
        <v>2.4700709000000001</v>
      </c>
      <c r="H453" s="130">
        <f>0.001013*Constantes!$D$6/(0.622*G453)</f>
        <v>4.5112487384516987E-2</v>
      </c>
      <c r="I453" s="130">
        <f t="shared" si="38"/>
        <v>0.34996194939764519</v>
      </c>
      <c r="J453" s="130">
        <f t="shared" si="39"/>
        <v>7.0402626677360663E-3</v>
      </c>
      <c r="K453" s="130">
        <f>(Constantes!$D$12/0.8)*(Constantes!$D$7*J453^2+Constantes!$D$8*J453+Constantes!$D$9)</f>
        <v>10.901637698557719</v>
      </c>
      <c r="L453" s="130">
        <f>(Constantes!$D$12/0.8)*(0.00376*D453^2-0.0516*D453-6.967)</f>
        <v>-2.6241398999999999</v>
      </c>
      <c r="M453" s="12"/>
    </row>
    <row r="454" spans="2:13" ht="18.75" customHeight="1" x14ac:dyDescent="0.3">
      <c r="B454" s="11"/>
      <c r="C454" s="74">
        <v>449</v>
      </c>
      <c r="D454" s="67">
        <f>(Observaciones!D454+Observaciones!E454)/2</f>
        <v>15.15</v>
      </c>
      <c r="E454" s="130">
        <f t="shared" si="35"/>
        <v>1.7227768098060423</v>
      </c>
      <c r="F454" s="130">
        <f t="shared" si="36"/>
        <v>0.11077715852006502</v>
      </c>
      <c r="G454" s="130">
        <f t="shared" si="37"/>
        <v>2.4652308499999998</v>
      </c>
      <c r="H454" s="130">
        <f>0.001013*Constantes!$D$6/(0.622*G454)</f>
        <v>4.5201057870548941E-2</v>
      </c>
      <c r="I454" s="130">
        <f t="shared" si="38"/>
        <v>0.36299381271709158</v>
      </c>
      <c r="J454" s="130">
        <f t="shared" si="39"/>
        <v>1.4078439153703198E-2</v>
      </c>
      <c r="K454" s="130">
        <f>(Constantes!$D$12/0.8)*(Constantes!$D$7*J454^2+Constantes!$D$8*J454+Constantes!$D$9)</f>
        <v>10.872450745382535</v>
      </c>
      <c r="L454" s="130">
        <f>(Constantes!$D$12/0.8)*(0.00376*D454^2-0.0516*D454-6.967)</f>
        <v>-2.5821507749999997</v>
      </c>
      <c r="M454" s="12"/>
    </row>
    <row r="455" spans="2:13" ht="18.75" customHeight="1" x14ac:dyDescent="0.3">
      <c r="B455" s="11"/>
      <c r="C455" s="74">
        <v>450</v>
      </c>
      <c r="D455" s="67">
        <f>(Observaciones!D455+Observaciones!E455)/2</f>
        <v>14.05</v>
      </c>
      <c r="E455" s="130">
        <f t="shared" si="35"/>
        <v>1.604612725353836</v>
      </c>
      <c r="F455" s="130">
        <f t="shared" si="36"/>
        <v>0.10408410376289531</v>
      </c>
      <c r="G455" s="130">
        <f t="shared" si="37"/>
        <v>2.4678279499999998</v>
      </c>
      <c r="H455" s="130">
        <f>0.001013*Constantes!$D$6/(0.622*G455)</f>
        <v>4.5153489048988422E-2</v>
      </c>
      <c r="I455" s="130">
        <f t="shared" si="38"/>
        <v>0.35609168948623277</v>
      </c>
      <c r="J455" s="130">
        <f t="shared" si="39"/>
        <v>2.1112443894310395E-2</v>
      </c>
      <c r="K455" s="130">
        <f>(Constantes!$D$12/0.8)*(Constantes!$D$7*J455^2+Constantes!$D$8*J455+Constantes!$D$9)</f>
        <v>10.842779708428312</v>
      </c>
      <c r="L455" s="130">
        <f>(Constantes!$D$12/0.8)*(0.00376*D455^2-0.0516*D455-6.967)</f>
        <v>-2.6061549749999995</v>
      </c>
      <c r="M455" s="12"/>
    </row>
    <row r="456" spans="2:13" ht="18.75" customHeight="1" x14ac:dyDescent="0.3">
      <c r="B456" s="11"/>
      <c r="C456" s="74">
        <v>451</v>
      </c>
      <c r="D456" s="67">
        <f>(Observaciones!D456+Observaciones!E456)/2</f>
        <v>14.649999999999999</v>
      </c>
      <c r="E456" s="130">
        <f t="shared" si="35"/>
        <v>1.6681523061985433</v>
      </c>
      <c r="F456" s="130">
        <f t="shared" si="36"/>
        <v>0.10769088075978796</v>
      </c>
      <c r="G456" s="130">
        <f t="shared" si="37"/>
        <v>2.46641135</v>
      </c>
      <c r="H456" s="130">
        <f>0.001013*Constantes!$D$6/(0.622*G456)</f>
        <v>4.5179423260078871E-2</v>
      </c>
      <c r="I456" s="130">
        <f t="shared" si="38"/>
        <v>0.35988258760990804</v>
      </c>
      <c r="J456" s="130">
        <f t="shared" si="39"/>
        <v>2.814019256214894E-2</v>
      </c>
      <c r="K456" s="130">
        <f>(Constantes!$D$12/0.8)*(Constantes!$D$7*J456^2+Constantes!$D$8*J456+Constantes!$D$9)</f>
        <v>10.812634494365184</v>
      </c>
      <c r="L456" s="130">
        <f>(Constantes!$D$12/0.8)*(0.00376*D456^2-0.0516*D456-6.967)</f>
        <v>-2.5934847749999999</v>
      </c>
      <c r="M456" s="12"/>
    </row>
    <row r="457" spans="2:13" ht="18.75" customHeight="1" x14ac:dyDescent="0.3">
      <c r="B457" s="11"/>
      <c r="C457" s="74">
        <v>452</v>
      </c>
      <c r="D457" s="67">
        <f>(Observaciones!D457+Observaciones!E457)/2</f>
        <v>13.299999999999999</v>
      </c>
      <c r="E457" s="130">
        <f t="shared" si="35"/>
        <v>1.5281811116551585</v>
      </c>
      <c r="F457" s="130">
        <f t="shared" si="36"/>
        <v>9.9720546117296763E-2</v>
      </c>
      <c r="G457" s="130">
        <f t="shared" si="37"/>
        <v>2.4695986999999997</v>
      </c>
      <c r="H457" s="130">
        <f>0.001013*Constantes!$D$6/(0.622*G457)</f>
        <v>4.5121113124619215E-2</v>
      </c>
      <c r="I457" s="130">
        <f t="shared" si="38"/>
        <v>0.3512653521102081</v>
      </c>
      <c r="J457" s="130">
        <f t="shared" si="39"/>
        <v>3.5159602683615496E-2</v>
      </c>
      <c r="K457" s="130">
        <f>(Constantes!$D$12/0.8)*(Constantes!$D$7*J457^2+Constantes!$D$8*J457+Constantes!$D$9)</f>
        <v>10.782025594323128</v>
      </c>
      <c r="L457" s="130">
        <f>(Constantes!$D$12/0.8)*(0.00376*D457^2-0.0516*D457-6.967)</f>
        <v>-2.6205650999999994</v>
      </c>
      <c r="M457" s="12"/>
    </row>
    <row r="458" spans="2:13" ht="18.75" customHeight="1" x14ac:dyDescent="0.3">
      <c r="B458" s="11"/>
      <c r="C458" s="74">
        <v>453</v>
      </c>
      <c r="D458" s="67">
        <f>(Observaciones!D458+Observaciones!E458)/2</f>
        <v>14.1</v>
      </c>
      <c r="E458" s="130">
        <f t="shared" si="35"/>
        <v>1.6098253520131185</v>
      </c>
      <c r="F458" s="130">
        <f t="shared" si="36"/>
        <v>0.10438069155687195</v>
      </c>
      <c r="G458" s="130">
        <f t="shared" si="37"/>
        <v>2.4677099</v>
      </c>
      <c r="H458" s="130">
        <f>0.001013*Constantes!$D$6/(0.622*G458)</f>
        <v>4.5155649095994843E-2</v>
      </c>
      <c r="I458" s="130">
        <f t="shared" si="38"/>
        <v>0.35640998531823892</v>
      </c>
      <c r="J458" s="130">
        <f t="shared" si="39"/>
        <v>4.2168594256000898E-2</v>
      </c>
      <c r="K458" s="130">
        <f>(Constantes!$D$12/0.8)*(Constantes!$D$7*J458^2+Constantes!$D$8*J458+Constantes!$D$9)</f>
        <v>10.750964078936104</v>
      </c>
      <c r="L458" s="130">
        <f>(Constantes!$D$12/0.8)*(0.00376*D458^2-0.0516*D458-6.967)</f>
        <v>-2.6051378999999995</v>
      </c>
      <c r="M458" s="12"/>
    </row>
    <row r="459" spans="2:13" ht="18.75" customHeight="1" x14ac:dyDescent="0.3">
      <c r="B459" s="11"/>
      <c r="C459" s="74">
        <v>454</v>
      </c>
      <c r="D459" s="67">
        <f>(Observaciones!D459+Observaciones!E459)/2</f>
        <v>12.9</v>
      </c>
      <c r="E459" s="130">
        <f t="shared" si="35"/>
        <v>1.4887393027557323</v>
      </c>
      <c r="F459" s="130">
        <f t="shared" si="36"/>
        <v>9.7457663967834368E-2</v>
      </c>
      <c r="G459" s="130">
        <f t="shared" si="37"/>
        <v>2.4705431</v>
      </c>
      <c r="H459" s="130">
        <f>0.001013*Constantes!$D$6/(0.622*G459)</f>
        <v>4.5103864941725781E-2</v>
      </c>
      <c r="I459" s="130">
        <f t="shared" si="38"/>
        <v>0.34865168081674919</v>
      </c>
      <c r="J459" s="130">
        <f t="shared" si="39"/>
        <v>4.9165090363835068E-2</v>
      </c>
      <c r="K459" s="130">
        <f>(Constantes!$D$12/0.8)*(Constantes!$D$7*J459^2+Constantes!$D$8*J459+Constantes!$D$9)</f>
        <v>10.71946159269055</v>
      </c>
      <c r="L459" s="130">
        <f>(Constantes!$D$12/0.8)*(0.00376*D459^2-0.0516*D459-6.967)</f>
        <v>-2.6276018999999993</v>
      </c>
      <c r="M459" s="12"/>
    </row>
    <row r="460" spans="2:13" ht="18.75" customHeight="1" x14ac:dyDescent="0.3">
      <c r="B460" s="11"/>
      <c r="C460" s="74">
        <v>455</v>
      </c>
      <c r="D460" s="67">
        <f>(Observaciones!D460+Observaciones!E460)/2</f>
        <v>14.5</v>
      </c>
      <c r="E460" s="130">
        <f t="shared" si="35"/>
        <v>1.6520640028566567</v>
      </c>
      <c r="F460" s="130">
        <f t="shared" si="36"/>
        <v>0.10677937410937641</v>
      </c>
      <c r="G460" s="130">
        <f t="shared" si="37"/>
        <v>2.4667654999999997</v>
      </c>
      <c r="H460" s="130">
        <f>0.001013*Constantes!$D$6/(0.622*G460)</f>
        <v>4.5172936914803029E-2</v>
      </c>
      <c r="I460" s="130">
        <f t="shared" si="38"/>
        <v>0.35894072909367275</v>
      </c>
      <c r="J460" s="130">
        <f t="shared" si="39"/>
        <v>5.6147017794325259E-2</v>
      </c>
      <c r="K460" s="130">
        <f>(Constantes!$D$12/0.8)*(Constantes!$D$7*J460^2+Constantes!$D$8*J460+Constantes!$D$9)</f>
        <v>10.687530347582637</v>
      </c>
      <c r="L460" s="130">
        <f>(Constantes!$D$12/0.8)*(0.00376*D460^2-0.0516*D460-6.967)</f>
        <v>-2.5967474999999993</v>
      </c>
      <c r="M460" s="12"/>
    </row>
    <row r="461" spans="2:13" ht="18.75" customHeight="1" x14ac:dyDescent="0.3">
      <c r="B461" s="11"/>
      <c r="C461" s="74">
        <v>456</v>
      </c>
      <c r="D461" s="67">
        <f>(Observaciones!D461+Observaciones!E461)/2</f>
        <v>14.5</v>
      </c>
      <c r="E461" s="130">
        <f t="shared" si="35"/>
        <v>1.6520640028566567</v>
      </c>
      <c r="F461" s="130">
        <f t="shared" si="36"/>
        <v>0.10677937410937641</v>
      </c>
      <c r="G461" s="130">
        <f t="shared" si="37"/>
        <v>2.4667654999999997</v>
      </c>
      <c r="H461" s="130">
        <f>0.001013*Constantes!$D$6/(0.622*G461)</f>
        <v>4.5172936914803029E-2</v>
      </c>
      <c r="I461" s="130">
        <f t="shared" si="38"/>
        <v>0.35894072909367275</v>
      </c>
      <c r="J461" s="130">
        <f t="shared" si="39"/>
        <v>6.3112307651691096E-2</v>
      </c>
      <c r="K461" s="130">
        <f>(Constantes!$D$12/0.8)*(Constantes!$D$7*J461^2+Constantes!$D$8*J461+Constantes!$D$9)</f>
        <v>10.655183116089624</v>
      </c>
      <c r="L461" s="130">
        <f>(Constantes!$D$12/0.8)*(0.00376*D461^2-0.0516*D461-6.967)</f>
        <v>-2.5967474999999993</v>
      </c>
      <c r="M461" s="12"/>
    </row>
    <row r="462" spans="2:13" ht="18.75" customHeight="1" x14ac:dyDescent="0.3">
      <c r="B462" s="11"/>
      <c r="C462" s="74">
        <v>457</v>
      </c>
      <c r="D462" s="67">
        <f>(Observaciones!D462+Observaciones!E462)/2</f>
        <v>15.1</v>
      </c>
      <c r="E462" s="130">
        <f t="shared" si="35"/>
        <v>1.7172446826168701</v>
      </c>
      <c r="F462" s="130">
        <f t="shared" si="36"/>
        <v>0.11046518728234203</v>
      </c>
      <c r="G462" s="130">
        <f t="shared" si="37"/>
        <v>2.4653489</v>
      </c>
      <c r="H462" s="130">
        <f>0.001013*Constantes!$D$6/(0.622*G462)</f>
        <v>4.5198893477151461E-2</v>
      </c>
      <c r="I462" s="130">
        <f t="shared" si="38"/>
        <v>0.36268465146207884</v>
      </c>
      <c r="J462" s="130">
        <f t="shared" si="39"/>
        <v>7.0058895970224216E-2</v>
      </c>
      <c r="K462" s="130">
        <f>(Constantes!$D$12/0.8)*(Constantes!$D$7*J462^2+Constantes!$D$8*J462+Constantes!$D$9)</f>
        <v>10.622433223461424</v>
      </c>
      <c r="L462" s="130">
        <f>(Constantes!$D$12/0.8)*(0.00376*D462^2-0.0516*D462-6.967)</f>
        <v>-2.5833158999999997</v>
      </c>
      <c r="M462" s="12"/>
    </row>
    <row r="463" spans="2:13" ht="18.75" customHeight="1" x14ac:dyDescent="0.3">
      <c r="B463" s="11"/>
      <c r="C463" s="74">
        <v>458</v>
      </c>
      <c r="D463" s="67">
        <f>(Observaciones!D463+Observaciones!E463)/2</f>
        <v>14.4</v>
      </c>
      <c r="E463" s="130">
        <f t="shared" si="35"/>
        <v>1.6414142277133972</v>
      </c>
      <c r="F463" s="130">
        <f t="shared" si="36"/>
        <v>0.10617535372371334</v>
      </c>
      <c r="G463" s="130">
        <f t="shared" si="37"/>
        <v>2.4670015999999997</v>
      </c>
      <c r="H463" s="130">
        <f>0.001013*Constantes!$D$6/(0.622*G463)</f>
        <v>4.5168613719226022E-2</v>
      </c>
      <c r="I463" s="130">
        <f t="shared" si="38"/>
        <v>0.3583106491514223</v>
      </c>
      <c r="J463" s="130">
        <f t="shared" si="39"/>
        <v>7.6984724325886919E-2</v>
      </c>
      <c r="K463" s="130">
        <f>(Constantes!$D$12/0.8)*(Constantes!$D$7*J463^2+Constantes!$D$8*J463+Constantes!$D$9)</f>
        <v>10.589294539339319</v>
      </c>
      <c r="L463" s="130">
        <f>(Constantes!$D$12/0.8)*(0.00376*D463^2-0.0516*D463-6.967)</f>
        <v>-2.5988873999999993</v>
      </c>
      <c r="M463" s="12"/>
    </row>
    <row r="464" spans="2:13" ht="18.75" customHeight="1" x14ac:dyDescent="0.3">
      <c r="B464" s="11"/>
      <c r="C464" s="74">
        <v>459</v>
      </c>
      <c r="D464" s="67">
        <f>(Observaciones!D464+Observaciones!E464)/2</f>
        <v>13.75</v>
      </c>
      <c r="E464" s="130">
        <f t="shared" si="35"/>
        <v>1.5736468149943981</v>
      </c>
      <c r="F464" s="130">
        <f t="shared" si="36"/>
        <v>0.10231958493462359</v>
      </c>
      <c r="G464" s="130">
        <f t="shared" si="37"/>
        <v>2.4685362500000001</v>
      </c>
      <c r="H464" s="130">
        <f>0.001013*Constantes!$D$6/(0.622*G464)</f>
        <v>4.5140533105443567E-2</v>
      </c>
      <c r="I464" s="130">
        <f t="shared" si="38"/>
        <v>0.35417281924860555</v>
      </c>
      <c r="J464" s="130">
        <f t="shared" si="39"/>
        <v>8.3887740446265083E-2</v>
      </c>
      <c r="K464" s="130">
        <f>(Constantes!$D$12/0.8)*(Constantes!$D$7*J464^2+Constantes!$D$8*J464+Constantes!$D$9)</f>
        <v>10.555781468709577</v>
      </c>
      <c r="L464" s="130">
        <f>(Constantes!$D$12/0.8)*(0.00376*D464^2-0.0516*D464-6.967)</f>
        <v>-2.6121093749999993</v>
      </c>
      <c r="M464" s="12"/>
    </row>
    <row r="465" spans="2:13" ht="18.75" customHeight="1" x14ac:dyDescent="0.3">
      <c r="B465" s="11"/>
      <c r="C465" s="74">
        <v>460</v>
      </c>
      <c r="D465" s="67">
        <f>(Observaciones!D465+Observaciones!E465)/2</f>
        <v>13.8</v>
      </c>
      <c r="E465" s="130">
        <f t="shared" si="35"/>
        <v>1.5787710916071758</v>
      </c>
      <c r="F465" s="130">
        <f t="shared" si="36"/>
        <v>0.10261189172112961</v>
      </c>
      <c r="G465" s="130">
        <f t="shared" si="37"/>
        <v>2.4684181999999999</v>
      </c>
      <c r="H465" s="130">
        <f>0.001013*Constantes!$D$6/(0.622*G465)</f>
        <v>4.5142691913028568E-2</v>
      </c>
      <c r="I465" s="130">
        <f t="shared" si="38"/>
        <v>0.35449371277278185</v>
      </c>
      <c r="J465" s="130">
        <f t="shared" si="39"/>
        <v>9.0765898818703644E-2</v>
      </c>
      <c r="K465" s="130">
        <f>(Constantes!$D$12/0.8)*(Constantes!$D$7*J465^2+Constantes!$D$8*J465+Constantes!$D$9)</f>
        <v>10.521908942200469</v>
      </c>
      <c r="L465" s="130">
        <f>(Constantes!$D$12/0.8)*(0.00376*D465^2-0.0516*D465-6.967)</f>
        <v>-2.6111345999999998</v>
      </c>
      <c r="M465" s="12"/>
    </row>
    <row r="466" spans="2:13" ht="18.75" customHeight="1" x14ac:dyDescent="0.3">
      <c r="B466" s="11"/>
      <c r="C466" s="74">
        <v>461</v>
      </c>
      <c r="D466" s="67">
        <f>(Observaciones!D466+Observaciones!E466)/2</f>
        <v>11.65</v>
      </c>
      <c r="E466" s="130">
        <f t="shared" si="35"/>
        <v>1.3711829440577765</v>
      </c>
      <c r="F466" s="130">
        <f t="shared" si="36"/>
        <v>9.0665715946703279E-2</v>
      </c>
      <c r="G466" s="130">
        <f t="shared" si="37"/>
        <v>2.4734943499999997</v>
      </c>
      <c r="H466" s="130">
        <f>0.001013*Constantes!$D$6/(0.622*G466)</f>
        <v>4.5050049261326407E-2</v>
      </c>
      <c r="I466" s="130">
        <f t="shared" si="38"/>
        <v>0.34030820325039612</v>
      </c>
      <c r="J466" s="130">
        <f t="shared" si="39"/>
        <v>9.7617161296433344E-2</v>
      </c>
      <c r="K466" s="130">
        <f>(Constantes!$D$12/0.8)*(Constantes!$D$7*J466^2+Constantes!$D$8*J466+Constantes!$D$9)</f>
        <v>10.487692405732032</v>
      </c>
      <c r="L466" s="130">
        <f>(Constantes!$D$12/0.8)*(0.00376*D466^2-0.0516*D466-6.967)</f>
        <v>-2.6466837749999992</v>
      </c>
      <c r="M466" s="12"/>
    </row>
    <row r="467" spans="2:13" ht="18.75" customHeight="1" x14ac:dyDescent="0.3">
      <c r="B467" s="11"/>
      <c r="C467" s="74">
        <v>462</v>
      </c>
      <c r="D467" s="67">
        <f>(Observaciones!D467+Observaciones!E467)/2</f>
        <v>12.15</v>
      </c>
      <c r="E467" s="130">
        <f t="shared" si="35"/>
        <v>1.4171886499432413</v>
      </c>
      <c r="F467" s="130">
        <f t="shared" si="36"/>
        <v>9.3332436390604984E-2</v>
      </c>
      <c r="G467" s="130">
        <f t="shared" si="37"/>
        <v>2.4723138499999999</v>
      </c>
      <c r="H467" s="130">
        <f>0.001013*Constantes!$D$6/(0.622*G467)</f>
        <v>4.5071560115683744E-2</v>
      </c>
      <c r="I467" s="130">
        <f t="shared" si="38"/>
        <v>0.34367735355446433</v>
      </c>
      <c r="J467" s="130">
        <f t="shared" si="39"/>
        <v>0.10443949770252038</v>
      </c>
      <c r="K467" s="130">
        <f>(Constantes!$D$12/0.8)*(Constantes!$D$7*J467^2+Constantes!$D$8*J467+Constantes!$D$9)</f>
        <v>10.453147809528653</v>
      </c>
      <c r="L467" s="130">
        <f>(Constantes!$D$12/0.8)*(0.00376*D467^2-0.0516*D467-6.967)</f>
        <v>-2.6395797749999996</v>
      </c>
      <c r="M467" s="12"/>
    </row>
    <row r="468" spans="2:13" ht="18.75" customHeight="1" x14ac:dyDescent="0.3">
      <c r="B468" s="11"/>
      <c r="C468" s="74">
        <v>463</v>
      </c>
      <c r="D468" s="67">
        <f>(Observaciones!D468+Observaciones!E468)/2</f>
        <v>12.350000000000001</v>
      </c>
      <c r="E468" s="130">
        <f t="shared" si="35"/>
        <v>1.4359671208266069</v>
      </c>
      <c r="F468" s="130">
        <f t="shared" si="36"/>
        <v>9.4417676614232643E-2</v>
      </c>
      <c r="G468" s="130">
        <f t="shared" si="37"/>
        <v>2.47184165</v>
      </c>
      <c r="H468" s="130">
        <f>0.001013*Constantes!$D$6/(0.622*G468)</f>
        <v>4.5080170210382423E-2</v>
      </c>
      <c r="I468" s="130">
        <f t="shared" si="38"/>
        <v>0.34501319460891361</v>
      </c>
      <c r="J468" s="130">
        <f t="shared" si="39"/>
        <v>0.11123088643144884</v>
      </c>
      <c r="K468" s="130">
        <f>(Constantes!$D$12/0.8)*(Constantes!$D$7*J468^2+Constantes!$D$8*J468+Constantes!$D$9)</f>
        <v>10.418291596505352</v>
      </c>
      <c r="L468" s="130">
        <f>(Constantes!$D$12/0.8)*(0.00376*D468^2-0.0516*D468-6.967)</f>
        <v>-2.6365407749999994</v>
      </c>
      <c r="M468" s="12"/>
    </row>
    <row r="469" spans="2:13" ht="18.75" customHeight="1" x14ac:dyDescent="0.3">
      <c r="B469" s="11"/>
      <c r="C469" s="74">
        <v>464</v>
      </c>
      <c r="D469" s="67">
        <f>(Observaciones!D469+Observaciones!E469)/2</f>
        <v>11.5</v>
      </c>
      <c r="E469" s="130">
        <f t="shared" si="35"/>
        <v>1.3576395793502862</v>
      </c>
      <c r="F469" s="130">
        <f t="shared" si="36"/>
        <v>8.9878474493928939E-2</v>
      </c>
      <c r="G469" s="130">
        <f t="shared" si="37"/>
        <v>2.4738484999999999</v>
      </c>
      <c r="H469" s="130">
        <f>0.001013*Constantes!$D$6/(0.622*G469)</f>
        <v>4.5043600008291752E-2</v>
      </c>
      <c r="I469" s="130">
        <f t="shared" si="38"/>
        <v>0.33928927202235942</v>
      </c>
      <c r="J469" s="130">
        <f t="shared" si="39"/>
        <v>0.11798931504816888</v>
      </c>
      <c r="K469" s="130">
        <f>(Constantes!$D$12/0.8)*(Constantes!$D$7*J469^2+Constantes!$D$8*J469+Constantes!$D$9)</f>
        <v>10.383140690039301</v>
      </c>
      <c r="L469" s="130">
        <f>(Constantes!$D$12/0.8)*(0.00376*D469^2-0.0516*D469-6.967)</f>
        <v>-2.6486774999999994</v>
      </c>
      <c r="M469" s="12"/>
    </row>
    <row r="470" spans="2:13" ht="18.75" customHeight="1" x14ac:dyDescent="0.3">
      <c r="B470" s="11"/>
      <c r="C470" s="74">
        <v>465</v>
      </c>
      <c r="D470" s="67">
        <f>(Observaciones!D470+Observaciones!E470)/2</f>
        <v>13.05</v>
      </c>
      <c r="E470" s="130">
        <f t="shared" si="35"/>
        <v>1.5034239749399432</v>
      </c>
      <c r="F470" s="130">
        <f t="shared" si="36"/>
        <v>9.8301067529686689E-2</v>
      </c>
      <c r="G470" s="130">
        <f t="shared" si="37"/>
        <v>2.4701889499999998</v>
      </c>
      <c r="H470" s="130">
        <f>0.001013*Constantes!$D$6/(0.622*G470)</f>
        <v>4.5110331464770149E-2</v>
      </c>
      <c r="I470" s="130">
        <f t="shared" si="38"/>
        <v>0.34963502523543477</v>
      </c>
      <c r="J470" s="130">
        <f t="shared" si="39"/>
        <v>0.12471278088442181</v>
      </c>
      <c r="K470" s="130">
        <f>(Constantes!$D$12/0.8)*(Constantes!$D$7*J470^2+Constantes!$D$8*J470+Constantes!$D$9)</f>
        <v>10.347712481139032</v>
      </c>
      <c r="L470" s="130">
        <f>(Constantes!$D$12/0.8)*(0.00376*D470^2-0.0516*D470-6.967)</f>
        <v>-2.6250159749999993</v>
      </c>
      <c r="M470" s="12"/>
    </row>
    <row r="471" spans="2:13" ht="18.75" customHeight="1" x14ac:dyDescent="0.3">
      <c r="B471" s="11"/>
      <c r="C471" s="74">
        <v>466</v>
      </c>
      <c r="D471" s="67">
        <f>(Observaciones!D471+Observaciones!E471)/2</f>
        <v>13.55</v>
      </c>
      <c r="E471" s="130">
        <f t="shared" si="35"/>
        <v>1.5532953593153362</v>
      </c>
      <c r="F471" s="130">
        <f t="shared" si="36"/>
        <v>0.10115743021423786</v>
      </c>
      <c r="G471" s="130">
        <f t="shared" si="37"/>
        <v>2.46900845</v>
      </c>
      <c r="H471" s="130">
        <f>0.001013*Constantes!$D$6/(0.622*G471)</f>
        <v>4.5131899939472676E-2</v>
      </c>
      <c r="I471" s="130">
        <f t="shared" si="38"/>
        <v>0.35288492467431798</v>
      </c>
      <c r="J471" s="130">
        <f t="shared" si="39"/>
        <v>0.13139929163217681</v>
      </c>
      <c r="K471" s="130">
        <f>(Constantes!$D$12/0.8)*(Constantes!$D$7*J471^2+Constantes!$D$8*J471+Constantes!$D$9)</f>
        <v>10.312024815024277</v>
      </c>
      <c r="L471" s="130">
        <f>(Constantes!$D$12/0.8)*(0.00376*D471^2-0.0516*D471-6.967)</f>
        <v>-2.6159379749999996</v>
      </c>
      <c r="M471" s="12"/>
    </row>
    <row r="472" spans="2:13" ht="18.75" customHeight="1" x14ac:dyDescent="0.3">
      <c r="B472" s="11"/>
      <c r="C472" s="74">
        <v>467</v>
      </c>
      <c r="D472" s="67">
        <f>(Observaciones!D472+Observaciones!E472)/2</f>
        <v>13.5</v>
      </c>
      <c r="E472" s="130">
        <f t="shared" si="35"/>
        <v>1.5482437315899678</v>
      </c>
      <c r="F472" s="130">
        <f t="shared" si="36"/>
        <v>0.10086865272047608</v>
      </c>
      <c r="G472" s="130">
        <f t="shared" si="37"/>
        <v>2.4691264999999998</v>
      </c>
      <c r="H472" s="130">
        <f>0.001013*Constantes!$D$6/(0.622*G472)</f>
        <v>4.512974216392418E-2</v>
      </c>
      <c r="I472" s="130">
        <f t="shared" si="38"/>
        <v>0.35256187200074002</v>
      </c>
      <c r="J472" s="130">
        <f t="shared" si="39"/>
        <v>0.13804686593399257</v>
      </c>
      <c r="K472" s="130">
        <f>(Constantes!$D$12/0.8)*(Constantes!$D$7*J472^2+Constantes!$D$8*J472+Constantes!$D$9)</f>
        <v>10.276095977130312</v>
      </c>
      <c r="L472" s="130">
        <f>(Constantes!$D$12/0.8)*(0.00376*D472^2-0.0516*D472-6.967)</f>
        <v>-2.6168774999999993</v>
      </c>
      <c r="M472" s="12"/>
    </row>
    <row r="473" spans="2:13" ht="18.75" customHeight="1" x14ac:dyDescent="0.3">
      <c r="B473" s="11"/>
      <c r="C473" s="74">
        <v>468</v>
      </c>
      <c r="D473" s="67">
        <f>(Observaciones!D473+Observaciones!E473)/2</f>
        <v>10.65</v>
      </c>
      <c r="E473" s="130">
        <f t="shared" si="35"/>
        <v>1.2830910256867623</v>
      </c>
      <c r="F473" s="130">
        <f t="shared" si="36"/>
        <v>8.5526597767177456E-2</v>
      </c>
      <c r="G473" s="130">
        <f t="shared" si="37"/>
        <v>2.4758553499999998</v>
      </c>
      <c r="H473" s="130">
        <f>0.001013*Constantes!$D$6/(0.622*G473)</f>
        <v>4.5007089091498233E-2</v>
      </c>
      <c r="I473" s="130">
        <f t="shared" si="38"/>
        <v>0.33344473848536765</v>
      </c>
      <c r="J473" s="130">
        <f t="shared" si="39"/>
        <v>0.14465353397013597</v>
      </c>
      <c r="K473" s="130">
        <f>(Constantes!$D$12/0.8)*(Constantes!$D$7*J473^2+Constantes!$D$8*J473+Constantes!$D$9)</f>
        <v>10.239944678551231</v>
      </c>
      <c r="L473" s="130">
        <f>(Constantes!$D$12/0.8)*(0.00376*D473^2-0.0516*D473-6.967)</f>
        <v>-2.6587767749999993</v>
      </c>
      <c r="M473" s="12"/>
    </row>
    <row r="474" spans="2:13" ht="18.75" customHeight="1" x14ac:dyDescent="0.3">
      <c r="B474" s="11"/>
      <c r="C474" s="74">
        <v>469</v>
      </c>
      <c r="D474" s="67">
        <f>(Observaciones!D474+Observaciones!E474)/2</f>
        <v>13.4</v>
      </c>
      <c r="E474" s="130">
        <f t="shared" si="35"/>
        <v>1.5381837134420713</v>
      </c>
      <c r="F474" s="130">
        <f t="shared" si="36"/>
        <v>0.10029320149589299</v>
      </c>
      <c r="G474" s="130">
        <f t="shared" si="37"/>
        <v>2.4693625999999997</v>
      </c>
      <c r="H474" s="130">
        <f>0.001013*Constantes!$D$6/(0.622*G474)</f>
        <v>4.5125427231753057E-2</v>
      </c>
      <c r="I474" s="130">
        <f t="shared" si="38"/>
        <v>0.35191447341494769</v>
      </c>
      <c r="J474" s="130">
        <f t="shared" si="39"/>
        <v>0.15121733804228546</v>
      </c>
      <c r="K474" s="130">
        <f>(Constantes!$D$12/0.8)*(Constantes!$D$7*J474^2+Constantes!$D$8*J474+Constantes!$D$9)</f>
        <v>10.203590040937261</v>
      </c>
      <c r="L474" s="130">
        <f>(Constantes!$D$12/0.8)*(0.00376*D474^2-0.0516*D474-6.967)</f>
        <v>-2.6187353999999998</v>
      </c>
      <c r="M474" s="12"/>
    </row>
    <row r="475" spans="2:13" ht="18.75" customHeight="1" x14ac:dyDescent="0.3">
      <c r="B475" s="11"/>
      <c r="C475" s="74">
        <v>470</v>
      </c>
      <c r="D475" s="67">
        <f>(Observaciones!D475+Observaciones!E475)/2</f>
        <v>11.3</v>
      </c>
      <c r="E475" s="130">
        <f t="shared" si="35"/>
        <v>1.3397646526819857</v>
      </c>
      <c r="F475" s="130">
        <f t="shared" si="36"/>
        <v>8.8837887126731518E-2</v>
      </c>
      <c r="G475" s="130">
        <f t="shared" si="37"/>
        <v>2.4743206999999998</v>
      </c>
      <c r="H475" s="130">
        <f>0.001013*Constantes!$D$6/(0.622*G475)</f>
        <v>4.5035003876058806E-2</v>
      </c>
      <c r="I475" s="130">
        <f t="shared" si="38"/>
        <v>0.33792485453988758</v>
      </c>
      <c r="J475" s="130">
        <f t="shared" si="39"/>
        <v>0.15773633315363522</v>
      </c>
      <c r="K475" s="130">
        <f>(Constantes!$D$12/0.8)*(Constantes!$D$7*J475^2+Constantes!$D$8*J475+Constantes!$D$9)</f>
        <v>10.167051580862013</v>
      </c>
      <c r="L475" s="130">
        <f>(Constantes!$D$12/0.8)*(0.00376*D475^2-0.0516*D475-6.967)</f>
        <v>-2.6512370999999995</v>
      </c>
      <c r="M475" s="12"/>
    </row>
    <row r="476" spans="2:13" ht="18.75" customHeight="1" x14ac:dyDescent="0.3">
      <c r="B476" s="11"/>
      <c r="C476" s="74">
        <v>471</v>
      </c>
      <c r="D476" s="67">
        <f>(Observaciones!D476+Observaciones!E476)/2</f>
        <v>12.45</v>
      </c>
      <c r="E476" s="130">
        <f t="shared" si="35"/>
        <v>1.4454380326538754</v>
      </c>
      <c r="F476" s="130">
        <f t="shared" si="36"/>
        <v>9.4964314589914542E-2</v>
      </c>
      <c r="G476" s="130">
        <f t="shared" si="37"/>
        <v>2.47160555</v>
      </c>
      <c r="H476" s="130">
        <f>0.001013*Constantes!$D$6/(0.622*G476)</f>
        <v>4.5084476491450073E-2</v>
      </c>
      <c r="I476" s="130">
        <f t="shared" si="38"/>
        <v>0.34567857031477189</v>
      </c>
      <c r="J476" s="130">
        <f t="shared" si="39"/>
        <v>0.16420858758524307</v>
      </c>
      <c r="K476" s="130">
        <f>(Constantes!$D$12/0.8)*(Constantes!$D$7*J476^2+Constantes!$D$8*J476+Constantes!$D$9)</f>
        <v>10.130349193676013</v>
      </c>
      <c r="L476" s="130">
        <f>(Constantes!$D$12/0.8)*(0.00376*D476^2-0.0516*D476-6.967)</f>
        <v>-2.6349789749999997</v>
      </c>
      <c r="M476" s="12"/>
    </row>
    <row r="477" spans="2:13" ht="18.75" customHeight="1" x14ac:dyDescent="0.3">
      <c r="B477" s="11"/>
      <c r="C477" s="74">
        <v>472</v>
      </c>
      <c r="D477" s="67">
        <f>(Observaciones!D477+Observaciones!E477)/2</f>
        <v>12.049999999999999</v>
      </c>
      <c r="E477" s="130">
        <f t="shared" si="35"/>
        <v>1.4078805564877415</v>
      </c>
      <c r="F477" s="130">
        <f t="shared" si="36"/>
        <v>9.2793812868529585E-2</v>
      </c>
      <c r="G477" s="130">
        <f t="shared" si="37"/>
        <v>2.4725499499999999</v>
      </c>
      <c r="H477" s="130">
        <f>0.001013*Constantes!$D$6/(0.622*G477)</f>
        <v>4.506725630158151E-2</v>
      </c>
      <c r="I477" s="130">
        <f t="shared" si="38"/>
        <v>0.34300689410647989</v>
      </c>
      <c r="J477" s="130">
        <f t="shared" si="39"/>
        <v>0.17063218346843745</v>
      </c>
      <c r="K477" s="130">
        <f>(Constantes!$D$12/0.8)*(Constantes!$D$7*J477^2+Constantes!$D$8*J477+Constantes!$D$9)</f>
        <v>10.093503136863657</v>
      </c>
      <c r="L477" s="130">
        <f>(Constantes!$D$12/0.8)*(0.00376*D477^2-0.0516*D477-6.967)</f>
        <v>-2.6410569749999993</v>
      </c>
      <c r="M477" s="12"/>
    </row>
    <row r="478" spans="2:13" ht="18.75" customHeight="1" x14ac:dyDescent="0.3">
      <c r="B478" s="11"/>
      <c r="C478" s="74">
        <v>473</v>
      </c>
      <c r="D478" s="67">
        <f>(Observaciones!D478+Observaciones!E478)/2</f>
        <v>13</v>
      </c>
      <c r="E478" s="130">
        <f t="shared" si="35"/>
        <v>1.4985150190445926</v>
      </c>
      <c r="F478" s="130">
        <f t="shared" si="36"/>
        <v>9.8019245431965704E-2</v>
      </c>
      <c r="G478" s="130">
        <f t="shared" si="37"/>
        <v>2.470307</v>
      </c>
      <c r="H478" s="130">
        <f>0.001013*Constantes!$D$6/(0.622*G478)</f>
        <v>4.5108175751075688E-2</v>
      </c>
      <c r="I478" s="130">
        <f t="shared" si="38"/>
        <v>0.3493076722279615</v>
      </c>
      <c r="J478" s="130">
        <f t="shared" si="39"/>
        <v>0.17700521735312635</v>
      </c>
      <c r="K478" s="130">
        <f>(Constantes!$D$12/0.8)*(Constantes!$D$7*J478^2+Constantes!$D$8*J478+Constantes!$D$9)</f>
        <v>10.056534012921201</v>
      </c>
      <c r="L478" s="130">
        <f>(Constantes!$D$12/0.8)*(0.00376*D478^2-0.0516*D478-6.967)</f>
        <v>-2.6258849999999994</v>
      </c>
      <c r="M478" s="12"/>
    </row>
    <row r="479" spans="2:13" ht="18.75" customHeight="1" x14ac:dyDescent="0.3">
      <c r="B479" s="11"/>
      <c r="C479" s="74">
        <v>474</v>
      </c>
      <c r="D479" s="67">
        <f>(Observaciones!D479+Observaciones!E479)/2</f>
        <v>13.6</v>
      </c>
      <c r="E479" s="130">
        <f t="shared" si="35"/>
        <v>1.5583614462879349</v>
      </c>
      <c r="F479" s="130">
        <f t="shared" si="36"/>
        <v>0.10144691080047988</v>
      </c>
      <c r="G479" s="130">
        <f t="shared" si="37"/>
        <v>2.4688903999999998</v>
      </c>
      <c r="H479" s="130">
        <f>0.001013*Constantes!$D$6/(0.622*G479)</f>
        <v>4.5134057921369271E-2</v>
      </c>
      <c r="I479" s="130">
        <f t="shared" si="38"/>
        <v>0.3532075459589159</v>
      </c>
      <c r="J479" s="130">
        <f t="shared" si="39"/>
        <v>0.18332580077182775</v>
      </c>
      <c r="K479" s="130">
        <f>(Constantes!$D$12/0.8)*(Constantes!$D$7*J479^2+Constantes!$D$8*J479+Constantes!$D$9)</f>
        <v>10.019462751774096</v>
      </c>
      <c r="L479" s="130">
        <f>(Constantes!$D$12/0.8)*(0.00376*D479^2-0.0516*D479-6.967)</f>
        <v>-2.6149913999999996</v>
      </c>
      <c r="M479" s="12"/>
    </row>
    <row r="480" spans="2:13" ht="18.75" customHeight="1" x14ac:dyDescent="0.3">
      <c r="B480" s="11"/>
      <c r="C480" s="74">
        <v>475</v>
      </c>
      <c r="D480" s="67">
        <f>(Observaciones!D480+Observaciones!E480)/2</f>
        <v>14.5</v>
      </c>
      <c r="E480" s="130">
        <f t="shared" si="35"/>
        <v>1.6520640028566567</v>
      </c>
      <c r="F480" s="130">
        <f t="shared" si="36"/>
        <v>0.10677937410937641</v>
      </c>
      <c r="G480" s="130">
        <f t="shared" si="37"/>
        <v>2.4667654999999997</v>
      </c>
      <c r="H480" s="130">
        <f>0.001013*Constantes!$D$6/(0.622*G480)</f>
        <v>4.5172936914803029E-2</v>
      </c>
      <c r="I480" s="130">
        <f t="shared" si="38"/>
        <v>0.35894072909367275</v>
      </c>
      <c r="J480" s="130">
        <f t="shared" si="39"/>
        <v>0.18959206079926597</v>
      </c>
      <c r="K480" s="130">
        <f>(Constantes!$D$12/0.8)*(Constantes!$D$7*J480^2+Constantes!$D$8*J480+Constantes!$D$9)</f>
        <v>9.9823105927524214</v>
      </c>
      <c r="L480" s="130">
        <f>(Constantes!$D$12/0.8)*(0.00376*D480^2-0.0516*D480-6.967)</f>
        <v>-2.5967474999999993</v>
      </c>
      <c r="M480" s="12"/>
    </row>
    <row r="481" spans="2:13" ht="18.75" customHeight="1" x14ac:dyDescent="0.3">
      <c r="B481" s="11"/>
      <c r="C481" s="74">
        <v>476</v>
      </c>
      <c r="D481" s="67">
        <f>(Observaciones!D481+Observaciones!E481)/2</f>
        <v>12.45</v>
      </c>
      <c r="E481" s="130">
        <f t="shared" si="35"/>
        <v>1.4454380326538754</v>
      </c>
      <c r="F481" s="130">
        <f t="shared" si="36"/>
        <v>9.4964314589914542E-2</v>
      </c>
      <c r="G481" s="130">
        <f t="shared" si="37"/>
        <v>2.47160555</v>
      </c>
      <c r="H481" s="130">
        <f>0.001013*Constantes!$D$6/(0.622*G481)</f>
        <v>4.5084476491450073E-2</v>
      </c>
      <c r="I481" s="130">
        <f t="shared" si="38"/>
        <v>0.34567857031477189</v>
      </c>
      <c r="J481" s="130">
        <f t="shared" si="39"/>
        <v>0.19580214060735721</v>
      </c>
      <c r="K481" s="130">
        <f>(Constantes!$D$12/0.8)*(Constantes!$D$7*J481^2+Constantes!$D$8*J481+Constantes!$D$9)</f>
        <v>9.9450990661438219</v>
      </c>
      <c r="L481" s="130">
        <f>(Constantes!$D$12/0.8)*(0.00376*D481^2-0.0516*D481-6.967)</f>
        <v>-2.6349789749999997</v>
      </c>
      <c r="M481" s="12"/>
    </row>
    <row r="482" spans="2:13" ht="18.75" customHeight="1" x14ac:dyDescent="0.3">
      <c r="B482" s="11"/>
      <c r="C482" s="74">
        <v>477</v>
      </c>
      <c r="D482" s="67">
        <f>(Observaciones!D482+Observaciones!E482)/2</f>
        <v>11.8</v>
      </c>
      <c r="E482" s="130">
        <f t="shared" si="35"/>
        <v>1.384844857641909</v>
      </c>
      <c r="F482" s="130">
        <f t="shared" si="36"/>
        <v>9.1458825865714591E-2</v>
      </c>
      <c r="G482" s="130">
        <f t="shared" si="37"/>
        <v>2.4731402</v>
      </c>
      <c r="H482" s="130">
        <f>0.001013*Constantes!$D$6/(0.622*G482)</f>
        <v>4.5056500361407952E-2</v>
      </c>
      <c r="I482" s="130">
        <f t="shared" si="38"/>
        <v>0.3413233651453087</v>
      </c>
      <c r="J482" s="130">
        <f t="shared" si="39"/>
        <v>0.20195420001543057</v>
      </c>
      <c r="K482" s="130">
        <f>(Constantes!$D$12/0.8)*(Constantes!$D$7*J482^2+Constantes!$D$8*J482+Constantes!$D$9)</f>
        <v>9.9078499743437849</v>
      </c>
      <c r="L482" s="130">
        <f>(Constantes!$D$12/0.8)*(0.00376*D482^2-0.0516*D482-6.967)</f>
        <v>-2.6446265999999996</v>
      </c>
      <c r="M482" s="12"/>
    </row>
    <row r="483" spans="2:13" ht="18.75" customHeight="1" x14ac:dyDescent="0.3">
      <c r="B483" s="11"/>
      <c r="C483" s="74">
        <v>478</v>
      </c>
      <c r="D483" s="67">
        <f>(Observaciones!D483+Observaciones!E483)/2</f>
        <v>10.85</v>
      </c>
      <c r="E483" s="130">
        <f t="shared" si="35"/>
        <v>1.3003002567289974</v>
      </c>
      <c r="F483" s="130">
        <f t="shared" si="36"/>
        <v>8.6534052607070783E-2</v>
      </c>
      <c r="G483" s="130">
        <f t="shared" si="37"/>
        <v>2.4753831499999999</v>
      </c>
      <c r="H483" s="130">
        <f>0.001013*Constantes!$D$6/(0.622*G483)</f>
        <v>4.5015674569455051E-2</v>
      </c>
      <c r="I483" s="130">
        <f t="shared" si="38"/>
        <v>0.33483065028999898</v>
      </c>
      <c r="J483" s="130">
        <f t="shared" si="39"/>
        <v>0.20804641603551075</v>
      </c>
      <c r="K483" s="130">
        <f>(Constantes!$D$12/0.8)*(Constantes!$D$7*J483^2+Constantes!$D$8*J483+Constantes!$D$9)</f>
        <v>9.870585372623637</v>
      </c>
      <c r="L483" s="130">
        <f>(Constantes!$D$12/0.8)*(0.00376*D483^2-0.0516*D483-6.967)</f>
        <v>-2.6565837749999996</v>
      </c>
      <c r="M483" s="12"/>
    </row>
    <row r="484" spans="2:13" ht="18.75" customHeight="1" x14ac:dyDescent="0.3">
      <c r="B484" s="11"/>
      <c r="C484" s="74">
        <v>479</v>
      </c>
      <c r="D484" s="67">
        <f>(Observaciones!D484+Observaciones!E484)/2</f>
        <v>11.9</v>
      </c>
      <c r="E484" s="130">
        <f t="shared" si="35"/>
        <v>1.3940190963940859</v>
      </c>
      <c r="F484" s="130">
        <f t="shared" si="36"/>
        <v>9.1990843524687727E-2</v>
      </c>
      <c r="G484" s="130">
        <f t="shared" si="37"/>
        <v>2.4729041</v>
      </c>
      <c r="H484" s="130">
        <f>0.001013*Constantes!$D$6/(0.622*G484)</f>
        <v>4.506080212132469E-2</v>
      </c>
      <c r="I484" s="130">
        <f t="shared" si="38"/>
        <v>0.34199803993111727</v>
      </c>
      <c r="J484" s="130">
        <f t="shared" si="39"/>
        <v>0.21407698341250986</v>
      </c>
      <c r="K484" s="130">
        <f>(Constantes!$D$12/0.8)*(Constantes!$D$7*J484^2+Constantes!$D$8*J484+Constantes!$D$9)</f>
        <v>9.8333275495371026</v>
      </c>
      <c r="L484" s="130">
        <f>(Constantes!$D$12/0.8)*(0.00376*D484^2-0.0516*D484-6.967)</f>
        <v>-2.6432198999999996</v>
      </c>
      <c r="M484" s="12"/>
    </row>
    <row r="485" spans="2:13" ht="18.75" customHeight="1" x14ac:dyDescent="0.3">
      <c r="B485" s="11"/>
      <c r="C485" s="74">
        <v>480</v>
      </c>
      <c r="D485" s="67">
        <f>(Observaciones!D485+Observaciones!E485)/2</f>
        <v>11.600000000000001</v>
      </c>
      <c r="E485" s="130">
        <f t="shared" si="35"/>
        <v>1.3666553605146041</v>
      </c>
      <c r="F485" s="130">
        <f t="shared" si="36"/>
        <v>9.0402651818888555E-2</v>
      </c>
      <c r="G485" s="130">
        <f t="shared" si="37"/>
        <v>2.4736123999999999</v>
      </c>
      <c r="H485" s="130">
        <f>0.001013*Constantes!$D$6/(0.622*G485)</f>
        <v>4.5047899305126593E-2</v>
      </c>
      <c r="I485" s="130">
        <f t="shared" si="38"/>
        <v>0.33996897773719958</v>
      </c>
      <c r="J485" s="130">
        <f t="shared" si="39"/>
        <v>0.2200441151591645</v>
      </c>
      <c r="K485" s="130">
        <f>(Constantes!$D$12/0.8)*(Constantes!$D$7*J485^2+Constantes!$D$8*J485+Constantes!$D$9)</f>
        <v>9.7960990069866725</v>
      </c>
      <c r="L485" s="130">
        <f>(Constantes!$D$12/0.8)*(0.00376*D485^2-0.0516*D485-6.967)</f>
        <v>-2.6473553999999995</v>
      </c>
      <c r="M485" s="12"/>
    </row>
    <row r="486" spans="2:13" ht="18.75" customHeight="1" x14ac:dyDescent="0.3">
      <c r="B486" s="11"/>
      <c r="C486" s="74">
        <v>481</v>
      </c>
      <c r="D486" s="67">
        <f>(Observaciones!D486+Observaciones!E486)/2</f>
        <v>11.9</v>
      </c>
      <c r="E486" s="130">
        <f t="shared" si="35"/>
        <v>1.3940190963940859</v>
      </c>
      <c r="F486" s="130">
        <f t="shared" si="36"/>
        <v>9.1990843524687727E-2</v>
      </c>
      <c r="G486" s="130">
        <f t="shared" si="37"/>
        <v>2.4729041</v>
      </c>
      <c r="H486" s="130">
        <f>0.001013*Constantes!$D$6/(0.622*G486)</f>
        <v>4.506080212132469E-2</v>
      </c>
      <c r="I486" s="130">
        <f t="shared" si="38"/>
        <v>0.34199803993111727</v>
      </c>
      <c r="J486" s="130">
        <f t="shared" si="39"/>
        <v>0.22594604308555619</v>
      </c>
      <c r="K486" s="130">
        <f>(Constantes!$D$12/0.8)*(Constantes!$D$7*J486^2+Constantes!$D$8*J486+Constantes!$D$9)</f>
        <v>9.7589224399715366</v>
      </c>
      <c r="L486" s="130">
        <f>(Constantes!$D$12/0.8)*(0.00376*D486^2-0.0516*D486-6.967)</f>
        <v>-2.6432198999999996</v>
      </c>
      <c r="M486" s="12"/>
    </row>
    <row r="487" spans="2:13" ht="18.75" customHeight="1" x14ac:dyDescent="0.3">
      <c r="B487" s="11"/>
      <c r="C487" s="74">
        <v>482</v>
      </c>
      <c r="D487" s="67">
        <f>(Observaciones!D487+Observaciones!E487)/2</f>
        <v>14.1</v>
      </c>
      <c r="E487" s="130">
        <f t="shared" si="35"/>
        <v>1.6098253520131185</v>
      </c>
      <c r="F487" s="130">
        <f t="shared" si="36"/>
        <v>0.10438069155687195</v>
      </c>
      <c r="G487" s="130">
        <f t="shared" si="37"/>
        <v>2.4677099</v>
      </c>
      <c r="H487" s="130">
        <f>0.001013*Constantes!$D$6/(0.622*G487)</f>
        <v>4.5155649095994843E-2</v>
      </c>
      <c r="I487" s="130">
        <f t="shared" si="38"/>
        <v>0.35640998531823892</v>
      </c>
      <c r="J487" s="130">
        <f t="shared" si="39"/>
        <v>0.23178101832306697</v>
      </c>
      <c r="K487" s="130">
        <f>(Constantes!$D$12/0.8)*(Constantes!$D$7*J487^2+Constantes!$D$8*J487+Constantes!$D$9)</f>
        <v>9.7218207160391437</v>
      </c>
      <c r="L487" s="130">
        <f>(Constantes!$D$12/0.8)*(0.00376*D487^2-0.0516*D487-6.967)</f>
        <v>-2.6051378999999995</v>
      </c>
      <c r="M487" s="12"/>
    </row>
    <row r="488" spans="2:13" ht="18.75" customHeight="1" x14ac:dyDescent="0.3">
      <c r="B488" s="11"/>
      <c r="C488" s="74">
        <v>483</v>
      </c>
      <c r="D488" s="67">
        <f>(Observaciones!D488+Observaciones!E488)/2</f>
        <v>12.200000000000001</v>
      </c>
      <c r="E488" s="130">
        <f t="shared" si="35"/>
        <v>1.4218629321922343</v>
      </c>
      <c r="F488" s="130">
        <f t="shared" si="36"/>
        <v>9.3602745308232108E-2</v>
      </c>
      <c r="G488" s="130">
        <f t="shared" si="37"/>
        <v>2.4721957999999997</v>
      </c>
      <c r="H488" s="130">
        <f>0.001013*Constantes!$D$6/(0.622*G488)</f>
        <v>4.5073712331002484E-2</v>
      </c>
      <c r="I488" s="130">
        <f t="shared" si="38"/>
        <v>0.34401194911201238</v>
      </c>
      <c r="J488" s="130">
        <f t="shared" si="39"/>
        <v>0.23754731184260425</v>
      </c>
      <c r="K488" s="130">
        <f>(Constantes!$D$12/0.8)*(Constantes!$D$7*J488^2+Constantes!$D$8*J488+Constantes!$D$9)</f>
        <v>9.6848168544628859</v>
      </c>
      <c r="L488" s="130">
        <f>(Constantes!$D$12/0.8)*(0.00376*D488^2-0.0516*D488-6.967)</f>
        <v>-2.6388305999999995</v>
      </c>
      <c r="M488" s="12"/>
    </row>
    <row r="489" spans="2:13" ht="18.75" customHeight="1" x14ac:dyDescent="0.3">
      <c r="B489" s="11"/>
      <c r="C489" s="74">
        <v>484</v>
      </c>
      <c r="D489" s="67">
        <f>(Observaciones!D489+Observaciones!E489)/2</f>
        <v>13.85</v>
      </c>
      <c r="E489" s="130">
        <f t="shared" si="35"/>
        <v>1.5839100041391287</v>
      </c>
      <c r="F489" s="130">
        <f t="shared" si="36"/>
        <v>0.10290490852509908</v>
      </c>
      <c r="G489" s="130">
        <f t="shared" si="37"/>
        <v>2.4683001499999997</v>
      </c>
      <c r="H489" s="130">
        <f>0.001013*Constantes!$D$6/(0.622*G489)</f>
        <v>4.5144850927109709E-2</v>
      </c>
      <c r="I489" s="130">
        <f t="shared" si="38"/>
        <v>0.35481417383138586</v>
      </c>
      <c r="J489" s="130">
        <f t="shared" si="39"/>
        <v>0.24324321496695228</v>
      </c>
      <c r="K489" s="130">
        <f>(Constantes!$D$12/0.8)*(Constantes!$D$7*J489^2+Constantes!$D$8*J489+Constantes!$D$9)</f>
        <v>9.6479340051686826</v>
      </c>
      <c r="L489" s="130">
        <f>(Constantes!$D$12/0.8)*(0.00376*D489^2-0.0516*D489-6.967)</f>
        <v>-2.6101527749999995</v>
      </c>
      <c r="M489" s="12"/>
    </row>
    <row r="490" spans="2:13" ht="18.75" customHeight="1" x14ac:dyDescent="0.3">
      <c r="B490" s="11"/>
      <c r="C490" s="74">
        <v>485</v>
      </c>
      <c r="D490" s="67">
        <f>(Observaciones!D490+Observaciones!E490)/2</f>
        <v>12.6</v>
      </c>
      <c r="E490" s="130">
        <f t="shared" si="35"/>
        <v>1.4597472514986058</v>
      </c>
      <c r="F490" s="130">
        <f t="shared" si="36"/>
        <v>9.5789323919104052E-2</v>
      </c>
      <c r="G490" s="130">
        <f t="shared" si="37"/>
        <v>2.4712513999999999</v>
      </c>
      <c r="H490" s="130">
        <f>0.001013*Constantes!$D$6/(0.622*G490)</f>
        <v>4.5090937455862456E-2</v>
      </c>
      <c r="I490" s="130">
        <f t="shared" si="38"/>
        <v>0.34667344489607588</v>
      </c>
      <c r="J490" s="130">
        <f t="shared" si="39"/>
        <v>0.24886703987708622</v>
      </c>
      <c r="K490" s="130">
        <f>(Constantes!$D$12/0.8)*(Constantes!$D$7*J490^2+Constantes!$D$8*J490+Constantes!$D$9)</f>
        <v>9.6111954274336817</v>
      </c>
      <c r="L490" s="130">
        <f>(Constantes!$D$12/0.8)*(0.00376*D490^2-0.0516*D490-6.967)</f>
        <v>-2.6325833999999997</v>
      </c>
      <c r="M490" s="12"/>
    </row>
    <row r="491" spans="2:13" ht="18.75" customHeight="1" x14ac:dyDescent="0.3">
      <c r="B491" s="11"/>
      <c r="C491" s="74">
        <v>486</v>
      </c>
      <c r="D491" s="67">
        <f>(Observaciones!D491+Observaciones!E491)/2</f>
        <v>12.55</v>
      </c>
      <c r="E491" s="130">
        <f t="shared" si="35"/>
        <v>1.4549637534474031</v>
      </c>
      <c r="F491" s="130">
        <f t="shared" si="36"/>
        <v>9.551364537557766E-2</v>
      </c>
      <c r="G491" s="130">
        <f t="shared" si="37"/>
        <v>2.4713694500000001</v>
      </c>
      <c r="H491" s="130">
        <f>0.001013*Constantes!$D$6/(0.622*G491)</f>
        <v>4.5088783595310905E-2</v>
      </c>
      <c r="I491" s="130">
        <f t="shared" si="38"/>
        <v>0.34634224568893279</v>
      </c>
      <c r="J491" s="130">
        <f t="shared" si="39"/>
        <v>0.25441712011231482</v>
      </c>
      <c r="K491" s="130">
        <f>(Constantes!$D$12/0.8)*(Constantes!$D$7*J491^2+Constantes!$D$8*J491+Constantes!$D$9)</f>
        <v>9.5746244683803923</v>
      </c>
      <c r="L491" s="130">
        <f>(Constantes!$D$12/0.8)*(0.00376*D491^2-0.0516*D491-6.967)</f>
        <v>-2.6333889749999995</v>
      </c>
      <c r="M491" s="12"/>
    </row>
    <row r="492" spans="2:13" ht="18.75" customHeight="1" x14ac:dyDescent="0.3">
      <c r="B492" s="11"/>
      <c r="C492" s="74">
        <v>487</v>
      </c>
      <c r="D492" s="67">
        <f>(Observaciones!D492+Observaciones!E492)/2</f>
        <v>13.15</v>
      </c>
      <c r="E492" s="130">
        <f t="shared" si="35"/>
        <v>1.5132842544432668</v>
      </c>
      <c r="F492" s="130">
        <f t="shared" si="36"/>
        <v>9.8866781254448824E-2</v>
      </c>
      <c r="G492" s="130">
        <f t="shared" si="37"/>
        <v>2.4699528499999999</v>
      </c>
      <c r="H492" s="130">
        <f>0.001013*Constantes!$D$6/(0.622*G492)</f>
        <v>4.5114643510345769E-2</v>
      </c>
      <c r="I492" s="130">
        <f t="shared" si="38"/>
        <v>0.35028844443641177</v>
      </c>
      <c r="J492" s="130">
        <f t="shared" si="39"/>
        <v>0.25989181106408216</v>
      </c>
      <c r="K492" s="130">
        <f>(Constantes!$D$12/0.8)*(Constantes!$D$7*J492^2+Constantes!$D$8*J492+Constantes!$D$9)</f>
        <v>9.53824454129008</v>
      </c>
      <c r="L492" s="130">
        <f>(Constantes!$D$12/0.8)*(0.00376*D492^2-0.0516*D492-6.967)</f>
        <v>-2.6232567749999993</v>
      </c>
      <c r="M492" s="12"/>
    </row>
    <row r="493" spans="2:13" ht="18.75" customHeight="1" x14ac:dyDescent="0.3">
      <c r="B493" s="11"/>
      <c r="C493" s="74">
        <v>488</v>
      </c>
      <c r="D493" s="67">
        <f>(Observaciones!D493+Observaciones!E493)/2</f>
        <v>13.25</v>
      </c>
      <c r="E493" s="130">
        <f t="shared" si="35"/>
        <v>1.5232012546387372</v>
      </c>
      <c r="F493" s="130">
        <f t="shared" si="36"/>
        <v>9.943526343834895E-2</v>
      </c>
      <c r="G493" s="130">
        <f t="shared" si="37"/>
        <v>2.4697167499999999</v>
      </c>
      <c r="H493" s="130">
        <f>0.001013*Constantes!$D$6/(0.622*G493)</f>
        <v>4.5118956380367316E-2</v>
      </c>
      <c r="I493" s="130">
        <f t="shared" si="38"/>
        <v>0.35094014605756357</v>
      </c>
      <c r="J493" s="130">
        <f t="shared" si="39"/>
        <v>0.26528949046330741</v>
      </c>
      <c r="K493" s="130">
        <f>(Constantes!$D$12/0.8)*(Constantes!$D$7*J493^2+Constantes!$D$8*J493+Constantes!$D$9)</f>
        <v>9.5020791037591863</v>
      </c>
      <c r="L493" s="130">
        <f>(Constantes!$D$12/0.8)*(0.00376*D493^2-0.0516*D493-6.967)</f>
        <v>-2.6214693749999993</v>
      </c>
      <c r="M493" s="12"/>
    </row>
    <row r="494" spans="2:13" ht="18.75" customHeight="1" x14ac:dyDescent="0.3">
      <c r="B494" s="11"/>
      <c r="C494" s="74">
        <v>489</v>
      </c>
      <c r="D494" s="67">
        <f>(Observaciones!D494+Observaciones!E494)/2</f>
        <v>11.899999999999999</v>
      </c>
      <c r="E494" s="130">
        <f t="shared" si="35"/>
        <v>1.3940190963940857</v>
      </c>
      <c r="F494" s="130">
        <f t="shared" si="36"/>
        <v>9.1990843524687713E-2</v>
      </c>
      <c r="G494" s="130">
        <f t="shared" si="37"/>
        <v>2.4729041</v>
      </c>
      <c r="H494" s="130">
        <f>0.001013*Constantes!$D$6/(0.622*G494)</f>
        <v>4.506080212132469E-2</v>
      </c>
      <c r="I494" s="130">
        <f t="shared" si="38"/>
        <v>0.34199803993111721</v>
      </c>
      <c r="J494" s="130">
        <f t="shared" si="39"/>
        <v>0.27060855886109192</v>
      </c>
      <c r="K494" s="130">
        <f>(Constantes!$D$12/0.8)*(Constantes!$D$7*J494^2+Constantes!$D$8*J494+Constantes!$D$9)</f>
        <v>9.4661516357231044</v>
      </c>
      <c r="L494" s="130">
        <f>(Constantes!$D$12/0.8)*(0.00376*D494^2-0.0516*D494-6.967)</f>
        <v>-2.6432198999999996</v>
      </c>
      <c r="M494" s="12"/>
    </row>
    <row r="495" spans="2:13" ht="18.75" customHeight="1" x14ac:dyDescent="0.3">
      <c r="B495" s="11"/>
      <c r="C495" s="74">
        <v>490</v>
      </c>
      <c r="D495" s="67">
        <f>(Observaciones!D495+Observaciones!E495)/2</f>
        <v>12.450000000000001</v>
      </c>
      <c r="E495" s="130">
        <f t="shared" si="35"/>
        <v>1.4454380326538756</v>
      </c>
      <c r="F495" s="130">
        <f t="shared" si="36"/>
        <v>9.4964314589914556E-2</v>
      </c>
      <c r="G495" s="130">
        <f t="shared" si="37"/>
        <v>2.47160555</v>
      </c>
      <c r="H495" s="130">
        <f>0.001013*Constantes!$D$6/(0.622*G495)</f>
        <v>4.5084476491450073E-2</v>
      </c>
      <c r="I495" s="130">
        <f t="shared" si="38"/>
        <v>0.34567857031477189</v>
      </c>
      <c r="J495" s="130">
        <f t="shared" si="39"/>
        <v>0.27584744010267465</v>
      </c>
      <c r="K495" s="130">
        <f>(Constantes!$D$12/0.8)*(Constantes!$D$7*J495^2+Constantes!$D$8*J495+Constantes!$D$9)</f>
        <v>9.4304856173714455</v>
      </c>
      <c r="L495" s="130">
        <f>(Constantes!$D$12/0.8)*(0.00376*D495^2-0.0516*D495-6.967)</f>
        <v>-2.6349789749999997</v>
      </c>
      <c r="M495" s="12"/>
    </row>
    <row r="496" spans="2:13" ht="18.75" customHeight="1" x14ac:dyDescent="0.3">
      <c r="B496" s="11"/>
      <c r="C496" s="74">
        <v>491</v>
      </c>
      <c r="D496" s="67">
        <f>(Observaciones!D496+Observaciones!E496)/2</f>
        <v>11.15</v>
      </c>
      <c r="E496" s="130">
        <f t="shared" si="35"/>
        <v>1.3264944974668198</v>
      </c>
      <c r="F496" s="130">
        <f t="shared" si="36"/>
        <v>8.8064202128366353E-2</v>
      </c>
      <c r="G496" s="130">
        <f t="shared" si="37"/>
        <v>2.47467485</v>
      </c>
      <c r="H496" s="130">
        <f>0.001013*Constantes!$D$6/(0.622*G496)</f>
        <v>4.5028558929716578E-2</v>
      </c>
      <c r="I496" s="130">
        <f t="shared" si="38"/>
        <v>0.33689717588432466</v>
      </c>
      <c r="J496" s="130">
        <f t="shared" si="39"/>
        <v>0.28100458179447985</v>
      </c>
      <c r="K496" s="130">
        <f>(Constantes!$D$12/0.8)*(Constantes!$D$7*J496^2+Constantes!$D$8*J496+Constantes!$D$9)</f>
        <v>9.3951045069794059</v>
      </c>
      <c r="L496" s="130">
        <f>(Constantes!$D$12/0.8)*(0.00376*D496^2-0.0516*D496-6.967)</f>
        <v>-2.6530827749999997</v>
      </c>
      <c r="M496" s="12"/>
    </row>
    <row r="497" spans="2:13" ht="18.75" customHeight="1" x14ac:dyDescent="0.3">
      <c r="B497" s="11"/>
      <c r="C497" s="74">
        <v>492</v>
      </c>
      <c r="D497" s="67">
        <f>(Observaciones!D497+Observaciones!E497)/2</f>
        <v>12.4</v>
      </c>
      <c r="E497" s="130">
        <f t="shared" si="35"/>
        <v>1.440695742444418</v>
      </c>
      <c r="F497" s="130">
        <f t="shared" si="36"/>
        <v>9.4690659669251859E-2</v>
      </c>
      <c r="G497" s="130">
        <f t="shared" si="37"/>
        <v>2.4717235999999998</v>
      </c>
      <c r="H497" s="130">
        <f>0.001013*Constantes!$D$6/(0.622*G497)</f>
        <v>4.508232324808184E-2</v>
      </c>
      <c r="I497" s="130">
        <f t="shared" si="38"/>
        <v>0.34534609482941636</v>
      </c>
      <c r="J497" s="130">
        <f t="shared" si="39"/>
        <v>0.2860784557641235</v>
      </c>
      <c r="K497" s="130">
        <f>(Constantes!$D$12/0.8)*(Constantes!$D$7*J497^2+Constantes!$D$8*J497+Constantes!$D$9)</f>
        <v>9.3600317186797586</v>
      </c>
      <c r="L497" s="130">
        <f>(Constantes!$D$12/0.8)*(0.00376*D497^2-0.0516*D497-6.967)</f>
        <v>-2.6357633999999992</v>
      </c>
      <c r="M497" s="12"/>
    </row>
    <row r="498" spans="2:13" ht="18.75" customHeight="1" x14ac:dyDescent="0.3">
      <c r="B498" s="11"/>
      <c r="C498" s="74">
        <v>493</v>
      </c>
      <c r="D498" s="67">
        <f>(Observaciones!D498+Observaciones!E498)/2</f>
        <v>11.15</v>
      </c>
      <c r="E498" s="130">
        <f t="shared" si="35"/>
        <v>1.3264944974668198</v>
      </c>
      <c r="F498" s="130">
        <f t="shared" si="36"/>
        <v>8.8064202128366353E-2</v>
      </c>
      <c r="G498" s="130">
        <f t="shared" si="37"/>
        <v>2.47467485</v>
      </c>
      <c r="H498" s="130">
        <f>0.001013*Constantes!$D$6/(0.622*G498)</f>
        <v>4.5028558929716578E-2</v>
      </c>
      <c r="I498" s="130">
        <f t="shared" si="38"/>
        <v>0.33689717588432466</v>
      </c>
      <c r="J498" s="130">
        <f t="shared" si="39"/>
        <v>0.29106755851324578</v>
      </c>
      <c r="K498" s="130">
        <f>(Constantes!$D$12/0.8)*(Constantes!$D$7*J498^2+Constantes!$D$8*J498+Constantes!$D$9)</f>
        <v>9.325290600200189</v>
      </c>
      <c r="L498" s="130">
        <f>(Constantes!$D$12/0.8)*(0.00376*D498^2-0.0516*D498-6.967)</f>
        <v>-2.6530827749999997</v>
      </c>
      <c r="M498" s="12"/>
    </row>
    <row r="499" spans="2:13" ht="18.75" customHeight="1" x14ac:dyDescent="0.3">
      <c r="B499" s="11"/>
      <c r="C499" s="74">
        <v>494</v>
      </c>
      <c r="D499" s="67">
        <f>(Observaciones!D499+Observaciones!E499)/2</f>
        <v>11.75</v>
      </c>
      <c r="E499" s="130">
        <f t="shared" ref="E499:E562" si="40">EXP((16.78*D499-116.9)/(D499+237.3))</f>
        <v>1.3802776599471762</v>
      </c>
      <c r="F499" s="130">
        <f t="shared" ref="F499:F562" si="41">4098*E499/((D499+237.3)^2)</f>
        <v>9.1193801661548224E-2</v>
      </c>
      <c r="G499" s="130">
        <f t="shared" ref="G499:G562" si="42">2.501-0.002361*D499</f>
        <v>2.4732582499999998</v>
      </c>
      <c r="H499" s="130">
        <f>0.001013*Constantes!$D$6/(0.622*G499)</f>
        <v>4.5054349789437696E-2</v>
      </c>
      <c r="I499" s="130">
        <f t="shared" ref="I499:I562" si="43">IF(D499&gt;0,1.26*F499/(G499*(F499+H499)),0)</f>
        <v>0.34098539738615508</v>
      </c>
      <c r="J499" s="130">
        <f t="shared" ref="J499:J562" si="44">0.409*SIN(2*PI()*(C499-82)/365)</f>
        <v>0.29597041166302795</v>
      </c>
      <c r="K499" s="130">
        <f>(Constantes!$D$12/0.8)*(Constantes!$D$7*J499^2+Constantes!$D$8*J499+Constantes!$D$9)</f>
        <v>9.2909044105907235</v>
      </c>
      <c r="L499" s="130">
        <f>(Constantes!$D$12/0.8)*(0.00376*D499^2-0.0516*D499-6.967)</f>
        <v>-2.6453193749999993</v>
      </c>
      <c r="M499" s="12"/>
    </row>
    <row r="500" spans="2:13" ht="18.75" customHeight="1" x14ac:dyDescent="0.3">
      <c r="B500" s="11"/>
      <c r="C500" s="74">
        <v>495</v>
      </c>
      <c r="D500" s="67">
        <f>(Observaciones!D500+Observaciones!E500)/2</f>
        <v>12.25</v>
      </c>
      <c r="E500" s="130">
        <f t="shared" si="40"/>
        <v>1.4265507491669478</v>
      </c>
      <c r="F500" s="130">
        <f t="shared" si="41"/>
        <v>9.387372076527814E-2</v>
      </c>
      <c r="G500" s="130">
        <f t="shared" si="42"/>
        <v>2.47207775</v>
      </c>
      <c r="H500" s="130">
        <f>0.001013*Constantes!$D$6/(0.622*G500)</f>
        <v>4.5075864751872197E-2</v>
      </c>
      <c r="I500" s="130">
        <f t="shared" si="43"/>
        <v>0.34434612138705856</v>
      </c>
      <c r="J500" s="130">
        <f t="shared" si="44"/>
        <v>0.30078556239227006</v>
      </c>
      <c r="K500" s="130">
        <f>(Constantes!$D$12/0.8)*(Constantes!$D$7*J500^2+Constantes!$D$8*J500+Constantes!$D$9)</f>
        <v>9.2568962979660565</v>
      </c>
      <c r="L500" s="130">
        <f>(Constantes!$D$12/0.8)*(0.00376*D500^2-0.0516*D500-6.967)</f>
        <v>-2.6380743749999995</v>
      </c>
      <c r="M500" s="12"/>
    </row>
    <row r="501" spans="2:13" ht="18.75" customHeight="1" x14ac:dyDescent="0.3">
      <c r="B501" s="11"/>
      <c r="C501" s="74">
        <v>496</v>
      </c>
      <c r="D501" s="67">
        <f>(Observaciones!D501+Observaciones!E501)/2</f>
        <v>12.15</v>
      </c>
      <c r="E501" s="130">
        <f t="shared" si="40"/>
        <v>1.4171886499432413</v>
      </c>
      <c r="F501" s="130">
        <f t="shared" si="41"/>
        <v>9.3332436390604984E-2</v>
      </c>
      <c r="G501" s="130">
        <f t="shared" si="42"/>
        <v>2.4723138499999999</v>
      </c>
      <c r="H501" s="130">
        <f>0.001013*Constantes!$D$6/(0.622*G501)</f>
        <v>4.5071560115683744E-2</v>
      </c>
      <c r="I501" s="130">
        <f t="shared" si="43"/>
        <v>0.34367735355446433</v>
      </c>
      <c r="J501" s="130">
        <f t="shared" si="44"/>
        <v>0.3055115838678909</v>
      </c>
      <c r="K501" s="130">
        <f>(Constantes!$D$12/0.8)*(Constantes!$D$7*J501^2+Constantes!$D$8*J501+Constantes!$D$9)</f>
        <v>9.2232892772875896</v>
      </c>
      <c r="L501" s="130">
        <f>(Constantes!$D$12/0.8)*(0.00376*D501^2-0.0516*D501-6.967)</f>
        <v>-2.6395797749999996</v>
      </c>
      <c r="M501" s="12"/>
    </row>
    <row r="502" spans="2:13" ht="18.75" customHeight="1" x14ac:dyDescent="0.3">
      <c r="B502" s="11"/>
      <c r="C502" s="74">
        <v>497</v>
      </c>
      <c r="D502" s="67">
        <f>(Observaciones!D502+Observaciones!E502)/2</f>
        <v>11.15</v>
      </c>
      <c r="E502" s="130">
        <f t="shared" si="40"/>
        <v>1.3264944974668198</v>
      </c>
      <c r="F502" s="130">
        <f t="shared" si="41"/>
        <v>8.8064202128366353E-2</v>
      </c>
      <c r="G502" s="130">
        <f t="shared" si="42"/>
        <v>2.47467485</v>
      </c>
      <c r="H502" s="130">
        <f>0.001013*Constantes!$D$6/(0.622*G502)</f>
        <v>4.5028558929716578E-2</v>
      </c>
      <c r="I502" s="130">
        <f t="shared" si="43"/>
        <v>0.33689717588432466</v>
      </c>
      <c r="J502" s="130">
        <f t="shared" si="44"/>
        <v>0.31014707566773192</v>
      </c>
      <c r="K502" s="130">
        <f>(Constantes!$D$12/0.8)*(Constantes!$D$7*J502^2+Constantes!$D$8*J502+Constantes!$D$9)</f>
        <v>9.1901062082099312</v>
      </c>
      <c r="L502" s="130">
        <f>(Constantes!$D$12/0.8)*(0.00376*D502^2-0.0516*D502-6.967)</f>
        <v>-2.6530827749999997</v>
      </c>
      <c r="M502" s="12"/>
    </row>
    <row r="503" spans="2:13" ht="18.75" customHeight="1" x14ac:dyDescent="0.3">
      <c r="B503" s="11"/>
      <c r="C503" s="74">
        <v>498</v>
      </c>
      <c r="D503" s="67">
        <f>(Observaciones!D503+Observaciones!E503)/2</f>
        <v>10.5</v>
      </c>
      <c r="E503" s="130">
        <f t="shared" si="40"/>
        <v>1.270315807299828</v>
      </c>
      <c r="F503" s="130">
        <f t="shared" si="41"/>
        <v>8.4777587211605721E-2</v>
      </c>
      <c r="G503" s="130">
        <f t="shared" si="42"/>
        <v>2.4762095</v>
      </c>
      <c r="H503" s="130">
        <f>0.001013*Constantes!$D$6/(0.622*G503)</f>
        <v>4.5000652131862245E-2</v>
      </c>
      <c r="I503" s="130">
        <f t="shared" si="43"/>
        <v>0.33240100947604179</v>
      </c>
      <c r="J503" s="130">
        <f t="shared" si="44"/>
        <v>0.31469066419553055</v>
      </c>
      <c r="K503" s="130">
        <f>(Constantes!$D$12/0.8)*(Constantes!$D$7*J503^2+Constantes!$D$8*J503+Constantes!$D$9)</f>
        <v>9.1573697730166561</v>
      </c>
      <c r="L503" s="130">
        <f>(Constantes!$D$12/0.8)*(0.00376*D503^2-0.0516*D503-6.967)</f>
        <v>-2.6603474999999994</v>
      </c>
      <c r="M503" s="12"/>
    </row>
    <row r="504" spans="2:13" ht="18.75" customHeight="1" x14ac:dyDescent="0.3">
      <c r="B504" s="11"/>
      <c r="C504" s="74">
        <v>499</v>
      </c>
      <c r="D504" s="67">
        <f>(Observaciones!D504+Observaciones!E504)/2</f>
        <v>10.5</v>
      </c>
      <c r="E504" s="130">
        <f t="shared" si="40"/>
        <v>1.270315807299828</v>
      </c>
      <c r="F504" s="130">
        <f t="shared" si="41"/>
        <v>8.4777587211605721E-2</v>
      </c>
      <c r="G504" s="130">
        <f t="shared" si="42"/>
        <v>2.4762095</v>
      </c>
      <c r="H504" s="130">
        <f>0.001013*Constantes!$D$6/(0.622*G504)</f>
        <v>4.5000652131862245E-2</v>
      </c>
      <c r="I504" s="130">
        <f t="shared" si="43"/>
        <v>0.33240100947604179</v>
      </c>
      <c r="J504" s="130">
        <f t="shared" si="44"/>
        <v>0.31914100308794702</v>
      </c>
      <c r="K504" s="130">
        <f>(Constantes!$D$12/0.8)*(Constantes!$D$7*J504^2+Constantes!$D$8*J504+Constantes!$D$9)</f>
        <v>9.1251024546699373</v>
      </c>
      <c r="L504" s="130">
        <f>(Constantes!$D$12/0.8)*(0.00376*D504^2-0.0516*D504-6.967)</f>
        <v>-2.6603474999999994</v>
      </c>
      <c r="M504" s="12"/>
    </row>
    <row r="505" spans="2:13" ht="18.75" customHeight="1" x14ac:dyDescent="0.3">
      <c r="B505" s="11"/>
      <c r="C505" s="74">
        <v>500</v>
      </c>
      <c r="D505" s="67">
        <f>(Observaciones!D505+Observaciones!E505)/2</f>
        <v>11.25</v>
      </c>
      <c r="E505" s="130">
        <f t="shared" si="40"/>
        <v>1.3353283650298429</v>
      </c>
      <c r="F505" s="130">
        <f t="shared" si="41"/>
        <v>8.8579350899344877E-2</v>
      </c>
      <c r="G505" s="130">
        <f t="shared" si="42"/>
        <v>2.47443875</v>
      </c>
      <c r="H505" s="130">
        <f>0.001013*Constantes!$D$6/(0.622*G505)</f>
        <v>4.5032855355628641E-2</v>
      </c>
      <c r="I505" s="130">
        <f t="shared" si="43"/>
        <v>0.33758270995629469</v>
      </c>
      <c r="J505" s="130">
        <f t="shared" si="44"/>
        <v>0.32349677361352203</v>
      </c>
      <c r="K505" s="130">
        <f>(Constantes!$D$12/0.8)*(Constantes!$D$7*J505^2+Constantes!$D$8*J505+Constantes!$D$9)</f>
        <v>9.0933265149985978</v>
      </c>
      <c r="L505" s="130">
        <f>(Constantes!$D$12/0.8)*(0.00376*D505^2-0.0516*D505-6.967)</f>
        <v>-2.6518593749999995</v>
      </c>
      <c r="M505" s="12"/>
    </row>
    <row r="506" spans="2:13" ht="18.75" customHeight="1" x14ac:dyDescent="0.3">
      <c r="B506" s="11"/>
      <c r="C506" s="74">
        <v>501</v>
      </c>
      <c r="D506" s="67">
        <f>(Observaciones!D506+Observaciones!E506)/2</f>
        <v>10.25</v>
      </c>
      <c r="E506" s="130">
        <f t="shared" si="40"/>
        <v>1.2492721463078402</v>
      </c>
      <c r="F506" s="130">
        <f t="shared" si="41"/>
        <v>8.3541669468764471E-2</v>
      </c>
      <c r="G506" s="130">
        <f t="shared" si="42"/>
        <v>2.4767997500000001</v>
      </c>
      <c r="H506" s="130">
        <f>0.001013*Constantes!$D$6/(0.622*G506)</f>
        <v>4.4989927956473885E-2</v>
      </c>
      <c r="I506" s="130">
        <f t="shared" si="43"/>
        <v>0.33065332530236252</v>
      </c>
      <c r="J506" s="130">
        <f t="shared" si="44"/>
        <v>0.32775668506344252</v>
      </c>
      <c r="K506" s="130">
        <f>(Constantes!$D$12/0.8)*(Constantes!$D$7*J506^2+Constantes!$D$8*J506+Constantes!$D$9)</f>
        <v>9.0620639730490797</v>
      </c>
      <c r="L506" s="130">
        <f>(Constantes!$D$12/0.8)*(0.00376*D506^2-0.0516*D506-6.967)</f>
        <v>-2.6628243749999996</v>
      </c>
      <c r="M506" s="12"/>
    </row>
    <row r="507" spans="2:13" ht="18.75" customHeight="1" x14ac:dyDescent="0.3">
      <c r="B507" s="11"/>
      <c r="C507" s="74">
        <v>502</v>
      </c>
      <c r="D507" s="67">
        <f>(Observaciones!D507+Observaciones!E507)/2</f>
        <v>10.9</v>
      </c>
      <c r="E507" s="130">
        <f t="shared" si="40"/>
        <v>1.3046341322396258</v>
      </c>
      <c r="F507" s="130">
        <f t="shared" si="41"/>
        <v>8.6787491598136493E-2</v>
      </c>
      <c r="G507" s="130">
        <f t="shared" si="42"/>
        <v>2.4752651000000001</v>
      </c>
      <c r="H507" s="130">
        <f>0.001013*Constantes!$D$6/(0.622*G507)</f>
        <v>4.5017821450766028E-2</v>
      </c>
      <c r="I507" s="130">
        <f t="shared" si="43"/>
        <v>0.33517610193237696</v>
      </c>
      <c r="J507" s="130">
        <f t="shared" si="44"/>
        <v>0.33191947513401077</v>
      </c>
      <c r="K507" s="130">
        <f>(Constantes!$D$12/0.8)*(Constantes!$D$7*J507^2+Constantes!$D$8*J507+Constantes!$D$9)</f>
        <v>9.0313365836234443</v>
      </c>
      <c r="L507" s="130">
        <f>(Constantes!$D$12/0.8)*(0.00376*D507^2-0.0516*D507-6.967)</f>
        <v>-2.6560178999999993</v>
      </c>
      <c r="M507" s="12"/>
    </row>
    <row r="508" spans="2:13" ht="18.75" customHeight="1" x14ac:dyDescent="0.3">
      <c r="B508" s="11"/>
      <c r="C508" s="74">
        <v>503</v>
      </c>
      <c r="D508" s="67">
        <f>(Observaciones!D508+Observaciones!E508)/2</f>
        <v>11.25</v>
      </c>
      <c r="E508" s="130">
        <f t="shared" si="40"/>
        <v>1.3353283650298429</v>
      </c>
      <c r="F508" s="130">
        <f t="shared" si="41"/>
        <v>8.8579350899344877E-2</v>
      </c>
      <c r="G508" s="130">
        <f t="shared" si="42"/>
        <v>2.47443875</v>
      </c>
      <c r="H508" s="130">
        <f>0.001013*Constantes!$D$6/(0.622*G508)</f>
        <v>4.5032855355628641E-2</v>
      </c>
      <c r="I508" s="130">
        <f t="shared" si="43"/>
        <v>0.33758270995629469</v>
      </c>
      <c r="J508" s="130">
        <f t="shared" si="44"/>
        <v>0.33598391030068719</v>
      </c>
      <c r="K508" s="130">
        <f>(Constantes!$D$12/0.8)*(Constantes!$D$7*J508^2+Constantes!$D$8*J508+Constantes!$D$9)</f>
        <v>9.0011658160286494</v>
      </c>
      <c r="L508" s="130">
        <f>(Constantes!$D$12/0.8)*(0.00376*D508^2-0.0516*D508-6.967)</f>
        <v>-2.6518593749999995</v>
      </c>
      <c r="M508" s="12"/>
    </row>
    <row r="509" spans="2:13" ht="18.75" customHeight="1" x14ac:dyDescent="0.3">
      <c r="B509" s="11"/>
      <c r="C509" s="74">
        <v>504</v>
      </c>
      <c r="D509" s="67">
        <f>(Observaciones!D509+Observaciones!E509)/2</f>
        <v>10.25</v>
      </c>
      <c r="E509" s="130">
        <f t="shared" si="40"/>
        <v>1.2492721463078402</v>
      </c>
      <c r="F509" s="130">
        <f t="shared" si="41"/>
        <v>8.3541669468764471E-2</v>
      </c>
      <c r="G509" s="130">
        <f t="shared" si="42"/>
        <v>2.4767997500000001</v>
      </c>
      <c r="H509" s="130">
        <f>0.001013*Constantes!$D$6/(0.622*G509)</f>
        <v>4.4989927956473885E-2</v>
      </c>
      <c r="I509" s="130">
        <f t="shared" si="43"/>
        <v>0.33065332530236252</v>
      </c>
      <c r="J509" s="130">
        <f t="shared" si="44"/>
        <v>0.33994878618361546</v>
      </c>
      <c r="K509" s="130">
        <f>(Constantes!$D$12/0.8)*(Constantes!$D$7*J509^2+Constantes!$D$8*J509+Constantes!$D$9)</f>
        <v>8.9715728330607405</v>
      </c>
      <c r="L509" s="130">
        <f>(Constantes!$D$12/0.8)*(0.00376*D509^2-0.0516*D509-6.967)</f>
        <v>-2.6628243749999996</v>
      </c>
      <c r="M509" s="12"/>
    </row>
    <row r="510" spans="2:13" ht="18.75" customHeight="1" x14ac:dyDescent="0.3">
      <c r="B510" s="11"/>
      <c r="C510" s="74">
        <v>505</v>
      </c>
      <c r="D510" s="67">
        <f>(Observaciones!D510+Observaciones!E510)/2</f>
        <v>11.65</v>
      </c>
      <c r="E510" s="130">
        <f t="shared" si="40"/>
        <v>1.3711829440577765</v>
      </c>
      <c r="F510" s="130">
        <f t="shared" si="41"/>
        <v>9.0665715946703279E-2</v>
      </c>
      <c r="G510" s="130">
        <f t="shared" si="42"/>
        <v>2.4734943499999997</v>
      </c>
      <c r="H510" s="130">
        <f>0.001013*Constantes!$D$6/(0.622*G510)</f>
        <v>4.5050049261326407E-2</v>
      </c>
      <c r="I510" s="130">
        <f t="shared" si="43"/>
        <v>0.34030820325039612</v>
      </c>
      <c r="J510" s="130">
        <f t="shared" si="44"/>
        <v>0.3438129279045013</v>
      </c>
      <c r="K510" s="130">
        <f>(Constantes!$D$12/0.8)*(Constantes!$D$7*J510^2+Constantes!$D$8*J510+Constantes!$D$9)</f>
        <v>8.9425784702477671</v>
      </c>
      <c r="L510" s="130">
        <f>(Constantes!$D$12/0.8)*(0.00376*D510^2-0.0516*D510-6.967)</f>
        <v>-2.6466837749999992</v>
      </c>
      <c r="M510" s="12"/>
    </row>
    <row r="511" spans="2:13" ht="18.75" customHeight="1" x14ac:dyDescent="0.3">
      <c r="B511" s="11"/>
      <c r="C511" s="74">
        <v>506</v>
      </c>
      <c r="D511" s="67">
        <f>(Observaciones!D511+Observaciones!E511)/2</f>
        <v>12</v>
      </c>
      <c r="E511" s="130">
        <f t="shared" si="40"/>
        <v>1.4032466788795555</v>
      </c>
      <c r="F511" s="130">
        <f t="shared" si="41"/>
        <v>9.2525495616340561E-2</v>
      </c>
      <c r="G511" s="130">
        <f t="shared" si="42"/>
        <v>2.4726680000000001</v>
      </c>
      <c r="H511" s="130">
        <f>0.001013*Constantes!$D$6/(0.622*G511)</f>
        <v>4.5065104702739119E-2</v>
      </c>
      <c r="I511" s="130">
        <f t="shared" si="43"/>
        <v>0.34267103098752799</v>
      </c>
      <c r="J511" s="130">
        <f t="shared" si="44"/>
        <v>0.34757519043475893</v>
      </c>
      <c r="K511" s="130">
        <f>(Constantes!$D$12/0.8)*(Constantes!$D$7*J511^2+Constantes!$D$8*J511+Constantes!$D$9)</f>
        <v>8.9142032153745312</v>
      </c>
      <c r="L511" s="130">
        <f>(Constantes!$D$12/0.8)*(0.00376*D511^2-0.0516*D511-6.967)</f>
        <v>-2.6417849999999992</v>
      </c>
      <c r="M511" s="12"/>
    </row>
    <row r="512" spans="2:13" ht="18.75" customHeight="1" x14ac:dyDescent="0.3">
      <c r="B512" s="11"/>
      <c r="C512" s="74">
        <v>507</v>
      </c>
      <c r="D512" s="67">
        <f>(Observaciones!D512+Observaciones!E512)/2</f>
        <v>11.1</v>
      </c>
      <c r="E512" s="130">
        <f t="shared" si="40"/>
        <v>1.3220968535067421</v>
      </c>
      <c r="F512" s="130">
        <f t="shared" si="41"/>
        <v>8.7807587005638468E-2</v>
      </c>
      <c r="G512" s="130">
        <f t="shared" si="42"/>
        <v>2.4747928999999997</v>
      </c>
      <c r="H512" s="130">
        <f>0.001013*Constantes!$D$6/(0.622*G512)</f>
        <v>4.5026411024176018E-2</v>
      </c>
      <c r="I512" s="130">
        <f t="shared" si="43"/>
        <v>0.33655378737709518</v>
      </c>
      <c r="J512" s="130">
        <f t="shared" si="44"/>
        <v>0.35123445893480332</v>
      </c>
      <c r="K512" s="130">
        <f>(Constantes!$D$12/0.8)*(Constantes!$D$7*J512^2+Constantes!$D$8*J512+Constantes!$D$9)</f>
        <v>8.8864671883123894</v>
      </c>
      <c r="L512" s="130">
        <f>(Constantes!$D$12/0.8)*(0.00376*D512^2-0.0516*D512-6.967)</f>
        <v>-2.6536838999999994</v>
      </c>
      <c r="M512" s="12"/>
    </row>
    <row r="513" spans="2:13" ht="18.75" customHeight="1" x14ac:dyDescent="0.3">
      <c r="B513" s="11"/>
      <c r="C513" s="74">
        <v>508</v>
      </c>
      <c r="D513" s="67">
        <f>(Observaciones!D513+Observaciones!E513)/2</f>
        <v>10.25</v>
      </c>
      <c r="E513" s="130">
        <f t="shared" si="40"/>
        <v>1.2492721463078402</v>
      </c>
      <c r="F513" s="130">
        <f t="shared" si="41"/>
        <v>8.3541669468764471E-2</v>
      </c>
      <c r="G513" s="130">
        <f t="shared" si="42"/>
        <v>2.4767997500000001</v>
      </c>
      <c r="H513" s="130">
        <f>0.001013*Constantes!$D$6/(0.622*G513)</f>
        <v>4.4989927956473885E-2</v>
      </c>
      <c r="I513" s="130">
        <f t="shared" si="43"/>
        <v>0.33065332530236252</v>
      </c>
      <c r="J513" s="130">
        <f t="shared" si="44"/>
        <v>0.35478964908440508</v>
      </c>
      <c r="K513" s="130">
        <f>(Constantes!$D$12/0.8)*(Constantes!$D$7*J513^2+Constantes!$D$8*J513+Constantes!$D$9)</f>
        <v>8.8593901211766024</v>
      </c>
      <c r="L513" s="130">
        <f>(Constantes!$D$12/0.8)*(0.00376*D513^2-0.0516*D513-6.967)</f>
        <v>-2.6628243749999996</v>
      </c>
      <c r="M513" s="12"/>
    </row>
    <row r="514" spans="2:13" ht="18.75" customHeight="1" x14ac:dyDescent="0.3">
      <c r="B514" s="11"/>
      <c r="C514" s="74">
        <v>509</v>
      </c>
      <c r="D514" s="67">
        <f>(Observaciones!D514+Observaciones!E514)/2</f>
        <v>10</v>
      </c>
      <c r="E514" s="130">
        <f t="shared" si="40"/>
        <v>1.2285355953233976</v>
      </c>
      <c r="F514" s="130">
        <f t="shared" si="41"/>
        <v>8.2321156964857062E-2</v>
      </c>
      <c r="G514" s="130">
        <f t="shared" si="42"/>
        <v>2.4773899999999998</v>
      </c>
      <c r="H514" s="130">
        <f>0.001013*Constantes!$D$6/(0.622*G514)</f>
        <v>4.4979208891257547E-2</v>
      </c>
      <c r="I514" s="130">
        <f t="shared" si="43"/>
        <v>0.32889553570326324</v>
      </c>
      <c r="J514" s="130">
        <f t="shared" si="44"/>
        <v>0.35823970740399541</v>
      </c>
      <c r="K514" s="130">
        <f>(Constantes!$D$12/0.8)*(Constantes!$D$7*J514^2+Constantes!$D$8*J514+Constantes!$D$9)</f>
        <v>8.8329913388337253</v>
      </c>
      <c r="L514" s="130">
        <f>(Constantes!$D$12/0.8)*(0.00376*D514^2-0.0516*D514-6.967)</f>
        <v>-2.6651249999999993</v>
      </c>
      <c r="M514" s="12"/>
    </row>
    <row r="515" spans="2:13" ht="18.75" customHeight="1" x14ac:dyDescent="0.3">
      <c r="B515" s="11"/>
      <c r="C515" s="74">
        <v>510</v>
      </c>
      <c r="D515" s="67">
        <f>(Observaciones!D515+Observaciones!E515)/2</f>
        <v>9.5</v>
      </c>
      <c r="E515" s="130">
        <f t="shared" si="40"/>
        <v>1.187968532240967</v>
      </c>
      <c r="F515" s="130">
        <f t="shared" si="41"/>
        <v>7.9925724231647788E-2</v>
      </c>
      <c r="G515" s="130">
        <f t="shared" si="42"/>
        <v>2.4785705</v>
      </c>
      <c r="H515" s="130">
        <f>0.001013*Constantes!$D$6/(0.622*G515)</f>
        <v>4.4957786076737595E-2</v>
      </c>
      <c r="I515" s="130">
        <f t="shared" si="43"/>
        <v>0.32534995521168669</v>
      </c>
      <c r="J515" s="130">
        <f t="shared" si="44"/>
        <v>0.36158361156683566</v>
      </c>
      <c r="K515" s="130">
        <f>(Constantes!$D$12/0.8)*(Constantes!$D$7*J515^2+Constantes!$D$8*J515+Constantes!$D$9)</f>
        <v>8.8072897397808845</v>
      </c>
      <c r="L515" s="130">
        <f>(Constantes!$D$12/0.8)*(0.00376*D515^2-0.0516*D515-6.967)</f>
        <v>-2.6691974999999992</v>
      </c>
      <c r="M515" s="12"/>
    </row>
    <row r="516" spans="2:13" ht="18.75" customHeight="1" x14ac:dyDescent="0.3">
      <c r="B516" s="11"/>
      <c r="C516" s="74">
        <v>511</v>
      </c>
      <c r="D516" s="67">
        <f>(Observaciones!D516+Observaciones!E516)/2</f>
        <v>10.5</v>
      </c>
      <c r="E516" s="130">
        <f t="shared" si="40"/>
        <v>1.270315807299828</v>
      </c>
      <c r="F516" s="130">
        <f t="shared" si="41"/>
        <v>8.4777587211605721E-2</v>
      </c>
      <c r="G516" s="130">
        <f t="shared" si="42"/>
        <v>2.4762095</v>
      </c>
      <c r="H516" s="130">
        <f>0.001013*Constantes!$D$6/(0.622*G516)</f>
        <v>4.5000652131862245E-2</v>
      </c>
      <c r="I516" s="130">
        <f t="shared" si="43"/>
        <v>0.33240100947604179</v>
      </c>
      <c r="J516" s="130">
        <f t="shared" si="44"/>
        <v>0.36482037070195533</v>
      </c>
      <c r="K516" s="130">
        <f>(Constantes!$D$12/0.8)*(Constantes!$D$7*J516^2+Constantes!$D$8*J516+Constantes!$D$9)</f>
        <v>8.7823037774185249</v>
      </c>
      <c r="L516" s="130">
        <f>(Constantes!$D$12/0.8)*(0.00376*D516^2-0.0516*D516-6.967)</f>
        <v>-2.6603474999999994</v>
      </c>
      <c r="M516" s="12"/>
    </row>
    <row r="517" spans="2:13" ht="18.75" customHeight="1" x14ac:dyDescent="0.3">
      <c r="B517" s="11"/>
      <c r="C517" s="74">
        <v>512</v>
      </c>
      <c r="D517" s="67">
        <f>(Observaciones!D517+Observaciones!E517)/2</f>
        <v>10.85</v>
      </c>
      <c r="E517" s="130">
        <f t="shared" si="40"/>
        <v>1.3003002567289974</v>
      </c>
      <c r="F517" s="130">
        <f t="shared" si="41"/>
        <v>8.6534052607070783E-2</v>
      </c>
      <c r="G517" s="130">
        <f t="shared" si="42"/>
        <v>2.4753831499999999</v>
      </c>
      <c r="H517" s="130">
        <f>0.001013*Constantes!$D$6/(0.622*G517)</f>
        <v>4.5015674569455051E-2</v>
      </c>
      <c r="I517" s="130">
        <f t="shared" si="43"/>
        <v>0.33483065028999898</v>
      </c>
      <c r="J517" s="130">
        <f t="shared" si="44"/>
        <v>0.36794902568776744</v>
      </c>
      <c r="K517" s="130">
        <f>(Constantes!$D$12/0.8)*(Constantes!$D$7*J517^2+Constantes!$D$8*J517+Constantes!$D$9)</f>
        <v>8.7580514417377238</v>
      </c>
      <c r="L517" s="130">
        <f>(Constantes!$D$12/0.8)*(0.00376*D517^2-0.0516*D517-6.967)</f>
        <v>-2.6565837749999996</v>
      </c>
      <c r="M517" s="12"/>
    </row>
    <row r="518" spans="2:13" ht="18.75" customHeight="1" x14ac:dyDescent="0.3">
      <c r="B518" s="11"/>
      <c r="C518" s="74">
        <v>513</v>
      </c>
      <c r="D518" s="67">
        <f>(Observaciones!D518+Observaciones!E518)/2</f>
        <v>10.1</v>
      </c>
      <c r="E518" s="130">
        <f t="shared" si="40"/>
        <v>1.2367936086713311</v>
      </c>
      <c r="F518" s="130">
        <f t="shared" si="41"/>
        <v>8.280752335747088E-2</v>
      </c>
      <c r="G518" s="130">
        <f t="shared" si="42"/>
        <v>2.4771538999999998</v>
      </c>
      <c r="H518" s="130">
        <f>0.001013*Constantes!$D$6/(0.622*G518)</f>
        <v>4.4983495904357233E-2</v>
      </c>
      <c r="I518" s="130">
        <f t="shared" si="43"/>
        <v>0.32959985930480346</v>
      </c>
      <c r="J518" s="130">
        <f t="shared" si="44"/>
        <v>0.37096864943627805</v>
      </c>
      <c r="K518" s="130">
        <f>(Constantes!$D$12/0.8)*(Constantes!$D$7*J518^2+Constantes!$D$8*J518+Constantes!$D$9)</f>
        <v>8.7345502414427258</v>
      </c>
      <c r="L518" s="130">
        <f>(Constantes!$D$12/0.8)*(0.00376*D518^2-0.0516*D518-6.967)</f>
        <v>-2.6642258999999995</v>
      </c>
      <c r="M518" s="12"/>
    </row>
    <row r="519" spans="2:13" ht="18.75" customHeight="1" x14ac:dyDescent="0.3">
      <c r="B519" s="11"/>
      <c r="C519" s="74">
        <v>514</v>
      </c>
      <c r="D519" s="67">
        <f>(Observaciones!D519+Observaciones!E519)/2</f>
        <v>10.050000000000001</v>
      </c>
      <c r="E519" s="130">
        <f t="shared" si="40"/>
        <v>1.2326585212421168</v>
      </c>
      <c r="F519" s="130">
        <f t="shared" si="41"/>
        <v>8.2564034558520752E-2</v>
      </c>
      <c r="G519" s="130">
        <f t="shared" si="42"/>
        <v>2.47727195</v>
      </c>
      <c r="H519" s="130">
        <f>0.001013*Constantes!$D$6/(0.622*G519)</f>
        <v>4.4981352295662379E-2</v>
      </c>
      <c r="I519" s="130">
        <f t="shared" si="43"/>
        <v>0.32924789838088458</v>
      </c>
      <c r="J519" s="130">
        <f t="shared" si="44"/>
        <v>0.37387834716780144</v>
      </c>
      <c r="K519" s="130">
        <f>(Constantes!$D$12/0.8)*(Constantes!$D$7*J519^2+Constantes!$D$8*J519+Constantes!$D$9)</f>
        <v>8.7118171865288669</v>
      </c>
      <c r="L519" s="130">
        <f>(Constantes!$D$12/0.8)*(0.00376*D519^2-0.0516*D519-6.967)</f>
        <v>-2.6646789749999997</v>
      </c>
      <c r="M519" s="12"/>
    </row>
    <row r="520" spans="2:13" ht="18.75" customHeight="1" x14ac:dyDescent="0.3">
      <c r="B520" s="11"/>
      <c r="C520" s="74">
        <v>515</v>
      </c>
      <c r="D520" s="67">
        <f>(Observaciones!D520+Observaciones!E520)/2</f>
        <v>9.35</v>
      </c>
      <c r="E520" s="130">
        <f t="shared" si="40"/>
        <v>1.1760304470729337</v>
      </c>
      <c r="F520" s="130">
        <f t="shared" si="41"/>
        <v>7.921880376620824E-2</v>
      </c>
      <c r="G520" s="130">
        <f t="shared" si="42"/>
        <v>2.4789246499999997</v>
      </c>
      <c r="H520" s="130">
        <f>0.001013*Constantes!$D$6/(0.622*G520)</f>
        <v>4.4951363211105488E-2</v>
      </c>
      <c r="I520" s="130">
        <f t="shared" si="43"/>
        <v>0.32427855867946659</v>
      </c>
      <c r="J520" s="130">
        <f t="shared" si="44"/>
        <v>0.37667725667610347</v>
      </c>
      <c r="K520" s="130">
        <f>(Constantes!$D$12/0.8)*(Constantes!$D$7*J520^2+Constantes!$D$8*J520+Constantes!$D$9)</f>
        <v>8.6898687713355383</v>
      </c>
      <c r="L520" s="130">
        <f>(Constantes!$D$12/0.8)*(0.00376*D520^2-0.0516*D520-6.967)</f>
        <v>-2.6702817749999994</v>
      </c>
      <c r="M520" s="12"/>
    </row>
    <row r="521" spans="2:13" ht="18.75" customHeight="1" x14ac:dyDescent="0.3">
      <c r="B521" s="11"/>
      <c r="C521" s="74">
        <v>516</v>
      </c>
      <c r="D521" s="67">
        <f>(Observaciones!D521+Observaciones!E521)/2</f>
        <v>9.75</v>
      </c>
      <c r="E521" s="130">
        <f t="shared" si="40"/>
        <v>1.208102321837458</v>
      </c>
      <c r="F521" s="130">
        <f t="shared" si="41"/>
        <v>8.1115893548976525E-2</v>
      </c>
      <c r="G521" s="130">
        <f t="shared" si="42"/>
        <v>2.4779802499999999</v>
      </c>
      <c r="H521" s="130">
        <f>0.001013*Constantes!$D$6/(0.622*G521)</f>
        <v>4.4968494932561519E-2</v>
      </c>
      <c r="I521" s="130">
        <f t="shared" si="43"/>
        <v>0.3271277184414379</v>
      </c>
      <c r="J521" s="130">
        <f t="shared" si="44"/>
        <v>0.37936454858389129</v>
      </c>
      <c r="K521" s="130">
        <f>(Constantes!$D$12/0.8)*(Constantes!$D$7*J521^2+Constantes!$D$8*J521+Constantes!$D$9)</f>
        <v>8.6687209580933384</v>
      </c>
      <c r="L521" s="130">
        <f>(Constantes!$D$12/0.8)*(0.00376*D521^2-0.0516*D521-6.967)</f>
        <v>-2.6672493749999995</v>
      </c>
      <c r="M521" s="12"/>
    </row>
    <row r="522" spans="2:13" ht="18.75" customHeight="1" x14ac:dyDescent="0.3">
      <c r="B522" s="11"/>
      <c r="C522" s="74">
        <v>517</v>
      </c>
      <c r="D522" s="67">
        <f>(Observaciones!D522+Observaciones!E522)/2</f>
        <v>9.9</v>
      </c>
      <c r="E522" s="130">
        <f t="shared" si="40"/>
        <v>1.2203261059395465</v>
      </c>
      <c r="F522" s="130">
        <f t="shared" si="41"/>
        <v>8.1837230413319473E-2</v>
      </c>
      <c r="G522" s="130">
        <f t="shared" si="42"/>
        <v>2.4776260999999997</v>
      </c>
      <c r="H522" s="130">
        <f>0.001013*Constantes!$D$6/(0.622*G522)</f>
        <v>4.4974922695201085E-2</v>
      </c>
      <c r="I522" s="130">
        <f t="shared" si="43"/>
        <v>0.3281896076316444</v>
      </c>
      <c r="J522" s="130">
        <f t="shared" si="44"/>
        <v>0.38193942658857627</v>
      </c>
      <c r="K522" s="130">
        <f>(Constantes!$D$12/0.8)*(Constantes!$D$7*J522^2+Constantes!$D$8*J522+Constantes!$D$9)</f>
        <v>8.6483891609839922</v>
      </c>
      <c r="L522" s="130">
        <f>(Constantes!$D$12/0.8)*(0.00376*D522^2-0.0516*D522-6.967)</f>
        <v>-2.6659958999999995</v>
      </c>
      <c r="M522" s="12"/>
    </row>
    <row r="523" spans="2:13" ht="18.75" customHeight="1" x14ac:dyDescent="0.3">
      <c r="B523" s="11"/>
      <c r="C523" s="74">
        <v>518</v>
      </c>
      <c r="D523" s="67">
        <f>(Observaciones!D523+Observaciones!E523)/2</f>
        <v>9.5</v>
      </c>
      <c r="E523" s="130">
        <f t="shared" si="40"/>
        <v>1.187968532240967</v>
      </c>
      <c r="F523" s="130">
        <f t="shared" si="41"/>
        <v>7.9925724231647788E-2</v>
      </c>
      <c r="G523" s="130">
        <f t="shared" si="42"/>
        <v>2.4785705</v>
      </c>
      <c r="H523" s="130">
        <f>0.001013*Constantes!$D$6/(0.622*G523)</f>
        <v>4.4957786076737595E-2</v>
      </c>
      <c r="I523" s="130">
        <f t="shared" si="43"/>
        <v>0.32534995521168669</v>
      </c>
      <c r="J523" s="130">
        <f t="shared" si="44"/>
        <v>0.38440112769823509</v>
      </c>
      <c r="K523" s="130">
        <f>(Constantes!$D$12/0.8)*(Constantes!$D$7*J523^2+Constantes!$D$8*J523+Constantes!$D$9)</f>
        <v>8.6288882307310377</v>
      </c>
      <c r="L523" s="130">
        <f>(Constantes!$D$12/0.8)*(0.00376*D523^2-0.0516*D523-6.967)</f>
        <v>-2.6691974999999992</v>
      </c>
      <c r="M523" s="12"/>
    </row>
    <row r="524" spans="2:13" ht="18.75" customHeight="1" x14ac:dyDescent="0.3">
      <c r="B524" s="11"/>
      <c r="C524" s="74">
        <v>519</v>
      </c>
      <c r="D524" s="67">
        <f>(Observaciones!D524+Observaciones!E524)/2</f>
        <v>7.55</v>
      </c>
      <c r="E524" s="130">
        <f t="shared" si="40"/>
        <v>1.0407895203605066</v>
      </c>
      <c r="F524" s="130">
        <f t="shared" si="41"/>
        <v>7.1143405147673366E-2</v>
      </c>
      <c r="G524" s="130">
        <f t="shared" si="42"/>
        <v>2.4831744499999999</v>
      </c>
      <c r="H524" s="130">
        <f>0.001013*Constantes!$D$6/(0.622*G524)</f>
        <v>4.4874431723921991E-2</v>
      </c>
      <c r="I524" s="130">
        <f t="shared" si="43"/>
        <v>0.31115243087450783</v>
      </c>
      <c r="J524" s="130">
        <f t="shared" si="44"/>
        <v>0.38674892245770121</v>
      </c>
      <c r="K524" s="130">
        <f>(Constantes!$D$12/0.8)*(Constantes!$D$7*J524^2+Constantes!$D$8*J524+Constantes!$D$9)</f>
        <v>8.6102324397387111</v>
      </c>
      <c r="L524" s="130">
        <f>(Constantes!$D$12/0.8)*(0.00376*D524^2-0.0516*D524-6.967)</f>
        <v>-2.6783439749999993</v>
      </c>
      <c r="M524" s="12"/>
    </row>
    <row r="525" spans="2:13" ht="18.75" customHeight="1" x14ac:dyDescent="0.3">
      <c r="B525" s="11"/>
      <c r="C525" s="74">
        <v>520</v>
      </c>
      <c r="D525" s="67">
        <f>(Observaciones!D525+Observaciones!E525)/2</f>
        <v>12.65</v>
      </c>
      <c r="E525" s="130">
        <f t="shared" si="40"/>
        <v>1.4645445530759136</v>
      </c>
      <c r="F525" s="130">
        <f t="shared" si="41"/>
        <v>9.6065679685328434E-2</v>
      </c>
      <c r="G525" s="130">
        <f t="shared" si="42"/>
        <v>2.4711333499999997</v>
      </c>
      <c r="H525" s="130">
        <f>0.001013*Constantes!$D$6/(0.622*G525)</f>
        <v>4.5093091522200757E-2</v>
      </c>
      <c r="I525" s="130">
        <f t="shared" si="43"/>
        <v>0.34700421800471326</v>
      </c>
      <c r="J525" s="130">
        <f t="shared" si="44"/>
        <v>0.38898211516471787</v>
      </c>
      <c r="K525" s="130">
        <f>(Constantes!$D$12/0.8)*(Constantes!$D$7*J525^2+Constantes!$D$8*J525+Constantes!$D$9)</f>
        <v>8.5924354677958057</v>
      </c>
      <c r="L525" s="130">
        <f>(Constantes!$D$12/0.8)*(0.00376*D525^2-0.0516*D525-6.967)</f>
        <v>-2.6317707749999997</v>
      </c>
      <c r="M525" s="12"/>
    </row>
    <row r="526" spans="2:13" ht="18.75" customHeight="1" x14ac:dyDescent="0.3">
      <c r="B526" s="11"/>
      <c r="C526" s="74">
        <v>521</v>
      </c>
      <c r="D526" s="67">
        <f>(Observaciones!D526+Observaciones!E526)/2</f>
        <v>9.75</v>
      </c>
      <c r="E526" s="130">
        <f t="shared" si="40"/>
        <v>1.208102321837458</v>
      </c>
      <c r="F526" s="130">
        <f t="shared" si="41"/>
        <v>8.1115893548976525E-2</v>
      </c>
      <c r="G526" s="130">
        <f t="shared" si="42"/>
        <v>2.4779802499999999</v>
      </c>
      <c r="H526" s="130">
        <f>0.001013*Constantes!$D$6/(0.622*G526)</f>
        <v>4.4968494932561519E-2</v>
      </c>
      <c r="I526" s="130">
        <f t="shared" si="43"/>
        <v>0.3271277184414379</v>
      </c>
      <c r="J526" s="130">
        <f t="shared" si="44"/>
        <v>0.39110004407608928</v>
      </c>
      <c r="K526" s="130">
        <f>(Constantes!$D$12/0.8)*(Constantes!$D$7*J526^2+Constantes!$D$8*J526+Constantes!$D$9)</f>
        <v>8.5755103883607173</v>
      </c>
      <c r="L526" s="130">
        <f>(Constantes!$D$12/0.8)*(0.00376*D526^2-0.0516*D526-6.967)</f>
        <v>-2.6672493749999995</v>
      </c>
      <c r="M526" s="12"/>
    </row>
    <row r="527" spans="2:13" ht="18.75" customHeight="1" x14ac:dyDescent="0.3">
      <c r="B527" s="11"/>
      <c r="C527" s="74">
        <v>522</v>
      </c>
      <c r="D527" s="67">
        <f>(Observaciones!D527+Observaciones!E527)/2</f>
        <v>11.05</v>
      </c>
      <c r="E527" s="130">
        <f t="shared" si="40"/>
        <v>1.3177120268355451</v>
      </c>
      <c r="F527" s="130">
        <f t="shared" si="41"/>
        <v>8.755160967514751E-2</v>
      </c>
      <c r="G527" s="130">
        <f t="shared" si="42"/>
        <v>2.4749109499999999</v>
      </c>
      <c r="H527" s="130">
        <f>0.001013*Constantes!$D$6/(0.622*G527)</f>
        <v>4.5024263323540002E-2</v>
      </c>
      <c r="I527" s="130">
        <f t="shared" si="43"/>
        <v>0.33620998521975448</v>
      </c>
      <c r="J527" s="130">
        <f t="shared" si="44"/>
        <v>0.39310208160377103</v>
      </c>
      <c r="K527" s="130">
        <f>(Constantes!$D$12/0.8)*(Constantes!$D$7*J527^2+Constantes!$D$8*J527+Constantes!$D$9)</f>
        <v>8.5594696554431309</v>
      </c>
      <c r="L527" s="130">
        <f>(Constantes!$D$12/0.8)*(0.00376*D527^2-0.0516*D527-6.967)</f>
        <v>-2.6542779749999994</v>
      </c>
      <c r="M527" s="12"/>
    </row>
    <row r="528" spans="2:13" ht="18.75" customHeight="1" x14ac:dyDescent="0.3">
      <c r="B528" s="11"/>
      <c r="C528" s="74">
        <v>523</v>
      </c>
      <c r="D528" s="67">
        <f>(Observaciones!D528+Observaciones!E528)/2</f>
        <v>10</v>
      </c>
      <c r="E528" s="130">
        <f t="shared" si="40"/>
        <v>1.2285355953233976</v>
      </c>
      <c r="F528" s="130">
        <f t="shared" si="41"/>
        <v>8.2321156964857062E-2</v>
      </c>
      <c r="G528" s="130">
        <f t="shared" si="42"/>
        <v>2.4773899999999998</v>
      </c>
      <c r="H528" s="130">
        <f>0.001013*Constantes!$D$6/(0.622*G528)</f>
        <v>4.4979208891257547E-2</v>
      </c>
      <c r="I528" s="130">
        <f t="shared" si="43"/>
        <v>0.32889553570326324</v>
      </c>
      <c r="J528" s="130">
        <f t="shared" si="44"/>
        <v>0.39498763450083563</v>
      </c>
      <c r="K528" s="130">
        <f>(Constantes!$D$12/0.8)*(Constantes!$D$7*J528^2+Constantes!$D$8*J528+Constantes!$D$9)</f>
        <v>8.5443250910972601</v>
      </c>
      <c r="L528" s="130">
        <f>(Constantes!$D$12/0.8)*(0.00376*D528^2-0.0516*D528-6.967)</f>
        <v>-2.6651249999999993</v>
      </c>
      <c r="M528" s="12"/>
    </row>
    <row r="529" spans="2:13" ht="18.75" customHeight="1" x14ac:dyDescent="0.3">
      <c r="B529" s="11"/>
      <c r="C529" s="74">
        <v>524</v>
      </c>
      <c r="D529" s="67">
        <f>(Observaciones!D529+Observaciones!E529)/2</f>
        <v>10.5</v>
      </c>
      <c r="E529" s="130">
        <f t="shared" si="40"/>
        <v>1.270315807299828</v>
      </c>
      <c r="F529" s="130">
        <f t="shared" si="41"/>
        <v>8.4777587211605721E-2</v>
      </c>
      <c r="G529" s="130">
        <f t="shared" si="42"/>
        <v>2.4762095</v>
      </c>
      <c r="H529" s="130">
        <f>0.001013*Constantes!$D$6/(0.622*G529)</f>
        <v>4.5000652131862245E-2</v>
      </c>
      <c r="I529" s="130">
        <f t="shared" si="43"/>
        <v>0.33240100947604179</v>
      </c>
      <c r="J529" s="130">
        <f t="shared" si="44"/>
        <v>0.39675614403726639</v>
      </c>
      <c r="K529" s="130">
        <f>(Constantes!$D$12/0.8)*(Constantes!$D$7*J529^2+Constantes!$D$8*J529+Constantes!$D$9)</f>
        <v>8.5300878735407242</v>
      </c>
      <c r="L529" s="130">
        <f>(Constantes!$D$12/0.8)*(0.00376*D529^2-0.0516*D529-6.967)</f>
        <v>-2.6603474999999994</v>
      </c>
      <c r="M529" s="12"/>
    </row>
    <row r="530" spans="2:13" ht="18.75" customHeight="1" x14ac:dyDescent="0.3">
      <c r="B530" s="11"/>
      <c r="C530" s="74">
        <v>525</v>
      </c>
      <c r="D530" s="67">
        <f>(Observaciones!D530+Observaciones!E530)/2</f>
        <v>8.3000000000000007</v>
      </c>
      <c r="E530" s="130">
        <f t="shared" si="40"/>
        <v>1.0953778240340981</v>
      </c>
      <c r="F530" s="130">
        <f t="shared" si="41"/>
        <v>7.4418202097829511E-2</v>
      </c>
      <c r="G530" s="130">
        <f t="shared" si="42"/>
        <v>2.4814037</v>
      </c>
      <c r="H530" s="130">
        <f>0.001013*Constantes!$D$6/(0.622*G530)</f>
        <v>4.4906454485867227E-2</v>
      </c>
      <c r="I530" s="130">
        <f t="shared" si="43"/>
        <v>0.31668106733869283</v>
      </c>
      <c r="J530" s="130">
        <f t="shared" si="44"/>
        <v>0.39840708616551995</v>
      </c>
      <c r="K530" s="130">
        <f>(Constantes!$D$12/0.8)*(Constantes!$D$7*J530^2+Constantes!$D$8*J530+Constantes!$D$9)</f>
        <v>8.5167685259125676</v>
      </c>
      <c r="L530" s="130">
        <f>(Constantes!$D$12/0.8)*(0.00376*D530^2-0.0516*D530-6.967)</f>
        <v>-2.6760950999999995</v>
      </c>
      <c r="M530" s="12"/>
    </row>
    <row r="531" spans="2:13" ht="18.75" customHeight="1" x14ac:dyDescent="0.3">
      <c r="B531" s="11"/>
      <c r="C531" s="74">
        <v>526</v>
      </c>
      <c r="D531" s="67">
        <f>(Observaciones!D531+Observaciones!E531)/2</f>
        <v>7.5</v>
      </c>
      <c r="E531" s="130">
        <f t="shared" si="40"/>
        <v>1.0372370108957141</v>
      </c>
      <c r="F531" s="130">
        <f t="shared" si="41"/>
        <v>7.0929538162582961E-2</v>
      </c>
      <c r="G531" s="130">
        <f t="shared" si="42"/>
        <v>2.4832924999999997</v>
      </c>
      <c r="H531" s="130">
        <f>0.001013*Constantes!$D$6/(0.622*G531)</f>
        <v>4.4872298496899804E-2</v>
      </c>
      <c r="I531" s="130">
        <f t="shared" si="43"/>
        <v>0.31078092343514818</v>
      </c>
      <c r="J531" s="130">
        <f t="shared" si="44"/>
        <v>0.39993997167581363</v>
      </c>
      <c r="K531" s="130">
        <f>(Constantes!$D$12/0.8)*(Constantes!$D$7*J531^2+Constantes!$D$8*J531+Constantes!$D$9)</f>
        <v>8.5043769056831326</v>
      </c>
      <c r="L531" s="130">
        <f>(Constantes!$D$12/0.8)*(0.00376*D531^2-0.0516*D531-6.967)</f>
        <v>-2.6784374999999998</v>
      </c>
      <c r="M531" s="12"/>
    </row>
    <row r="532" spans="2:13" ht="18.75" customHeight="1" x14ac:dyDescent="0.3">
      <c r="B532" s="11"/>
      <c r="C532" s="74">
        <v>527</v>
      </c>
      <c r="D532" s="67">
        <f>(Observaciones!D532+Observaciones!E532)/2</f>
        <v>9.1</v>
      </c>
      <c r="E532" s="130">
        <f t="shared" si="40"/>
        <v>1.1563680372555176</v>
      </c>
      <c r="F532" s="130">
        <f t="shared" si="41"/>
        <v>7.8052465514333522E-2</v>
      </c>
      <c r="G532" s="130">
        <f t="shared" si="42"/>
        <v>2.4795148999999999</v>
      </c>
      <c r="H532" s="130">
        <f>0.001013*Constantes!$D$6/(0.622*G532)</f>
        <v>4.494066251229728E-2</v>
      </c>
      <c r="I532" s="130">
        <f t="shared" si="43"/>
        <v>0.32248506174818503</v>
      </c>
      <c r="J532" s="130">
        <f t="shared" si="44"/>
        <v>0.40135434634108813</v>
      </c>
      <c r="K532" s="130">
        <f>(Constantes!$D$12/0.8)*(Constantes!$D$7*J532^2+Constantes!$D$8*J532+Constantes!$D$9)</f>
        <v>8.4929221947277718</v>
      </c>
      <c r="L532" s="130">
        <f>(Constantes!$D$12/0.8)*(0.00376*D532^2-0.0516*D532-6.967)</f>
        <v>-2.6719478999999997</v>
      </c>
      <c r="M532" s="12"/>
    </row>
    <row r="533" spans="2:13" ht="18.75" customHeight="1" x14ac:dyDescent="0.3">
      <c r="B533" s="11"/>
      <c r="C533" s="74">
        <v>528</v>
      </c>
      <c r="D533" s="67">
        <f>(Observaciones!D533+Observaciones!E533)/2</f>
        <v>10.85</v>
      </c>
      <c r="E533" s="130">
        <f t="shared" si="40"/>
        <v>1.3003002567289974</v>
      </c>
      <c r="F533" s="130">
        <f t="shared" si="41"/>
        <v>8.6534052607070783E-2</v>
      </c>
      <c r="G533" s="130">
        <f t="shared" si="42"/>
        <v>2.4753831499999999</v>
      </c>
      <c r="H533" s="130">
        <f>0.001013*Constantes!$D$6/(0.622*G533)</f>
        <v>4.5015674569455051E-2</v>
      </c>
      <c r="I533" s="130">
        <f t="shared" si="43"/>
        <v>0.33483065028999898</v>
      </c>
      <c r="J533" s="130">
        <f t="shared" si="44"/>
        <v>0.4026497910516057</v>
      </c>
      <c r="K533" s="130">
        <f>(Constantes!$D$12/0.8)*(Constantes!$D$7*J533^2+Constantes!$D$8*J533+Constantes!$D$9)</f>
        <v>8.4824128900756364</v>
      </c>
      <c r="L533" s="130">
        <f>(Constantes!$D$12/0.8)*(0.00376*D533^2-0.0516*D533-6.967)</f>
        <v>-2.6565837749999996</v>
      </c>
      <c r="M533" s="12"/>
    </row>
    <row r="534" spans="2:13" ht="18.75" customHeight="1" x14ac:dyDescent="0.3">
      <c r="B534" s="11"/>
      <c r="C534" s="74">
        <v>529</v>
      </c>
      <c r="D534" s="67">
        <f>(Observaciones!D534+Observaciones!E534)/2</f>
        <v>8.5500000000000007</v>
      </c>
      <c r="E534" s="130">
        <f t="shared" si="40"/>
        <v>1.1141256884066946</v>
      </c>
      <c r="F534" s="130">
        <f t="shared" si="41"/>
        <v>7.553804083049119E-2</v>
      </c>
      <c r="G534" s="130">
        <f t="shared" si="42"/>
        <v>2.4808134499999999</v>
      </c>
      <c r="H534" s="130">
        <f>0.001013*Constantes!$D$6/(0.622*G534)</f>
        <v>4.4917138898578825E-2</v>
      </c>
      <c r="I534" s="130">
        <f t="shared" si="43"/>
        <v>0.31850530773396696</v>
      </c>
      <c r="J534" s="130">
        <f t="shared" si="44"/>
        <v>0.40382592193914035</v>
      </c>
      <c r="K534" s="130">
        <f>(Constantes!$D$12/0.8)*(Constantes!$D$7*J534^2+Constantes!$D$8*J534+Constantes!$D$9)</f>
        <v>8.4728567953440717</v>
      </c>
      <c r="L534" s="130">
        <f>(Constantes!$D$12/0.8)*(0.00376*D534^2-0.0516*D534-6.967)</f>
        <v>-2.6749929749999994</v>
      </c>
      <c r="M534" s="12"/>
    </row>
    <row r="535" spans="2:13" ht="18.75" customHeight="1" x14ac:dyDescent="0.3">
      <c r="B535" s="11"/>
      <c r="C535" s="74">
        <v>530</v>
      </c>
      <c r="D535" s="67">
        <f>(Observaciones!D535+Observaciones!E535)/2</f>
        <v>9.75</v>
      </c>
      <c r="E535" s="130">
        <f t="shared" si="40"/>
        <v>1.208102321837458</v>
      </c>
      <c r="F535" s="130">
        <f t="shared" si="41"/>
        <v>8.1115893548976525E-2</v>
      </c>
      <c r="G535" s="130">
        <f t="shared" si="42"/>
        <v>2.4779802499999999</v>
      </c>
      <c r="H535" s="130">
        <f>0.001013*Constantes!$D$6/(0.622*G535)</f>
        <v>4.4968494932561519E-2</v>
      </c>
      <c r="I535" s="130">
        <f t="shared" si="43"/>
        <v>0.3271277184414379</v>
      </c>
      <c r="J535" s="130">
        <f t="shared" si="44"/>
        <v>0.40488239049072738</v>
      </c>
      <c r="K535" s="130">
        <f>(Constantes!$D$12/0.8)*(Constantes!$D$7*J535^2+Constantes!$D$8*J535+Constantes!$D$9)</f>
        <v>8.4642610128682545</v>
      </c>
      <c r="L535" s="130">
        <f>(Constantes!$D$12/0.8)*(0.00376*D535^2-0.0516*D535-6.967)</f>
        <v>-2.6672493749999995</v>
      </c>
      <c r="M535" s="12"/>
    </row>
    <row r="536" spans="2:13" ht="18.75" customHeight="1" x14ac:dyDescent="0.3">
      <c r="B536" s="11"/>
      <c r="C536" s="74">
        <v>531</v>
      </c>
      <c r="D536" s="67">
        <f>(Observaciones!D536+Observaciones!E536)/2</f>
        <v>8.15</v>
      </c>
      <c r="E536" s="130">
        <f t="shared" si="40"/>
        <v>1.0842628845563618</v>
      </c>
      <c r="F536" s="130">
        <f t="shared" si="41"/>
        <v>7.3753132863077983E-2</v>
      </c>
      <c r="G536" s="130">
        <f t="shared" si="42"/>
        <v>2.4817578499999997</v>
      </c>
      <c r="H536" s="130">
        <f>0.001013*Constantes!$D$6/(0.622*G536)</f>
        <v>4.4900046277727111E-2</v>
      </c>
      <c r="I536" s="130">
        <f t="shared" si="43"/>
        <v>0.3155820076579775</v>
      </c>
      <c r="J536" s="130">
        <f t="shared" si="44"/>
        <v>0.40581888365193425</v>
      </c>
      <c r="K536" s="130">
        <f>(Constantes!$D$12/0.8)*(Constantes!$D$7*J536^2+Constantes!$D$8*J536+Constantes!$D$9)</f>
        <v>8.4566319365350449</v>
      </c>
      <c r="L536" s="130">
        <f>(Constantes!$D$12/0.8)*(0.00376*D536^2-0.0516*D536-6.967)</f>
        <v>-2.6766717749999995</v>
      </c>
      <c r="M536" s="12"/>
    </row>
    <row r="537" spans="2:13" ht="18.75" customHeight="1" x14ac:dyDescent="0.3">
      <c r="B537" s="11"/>
      <c r="C537" s="74">
        <v>532</v>
      </c>
      <c r="D537" s="67">
        <f>(Observaciones!D537+Observaciones!E537)/2</f>
        <v>9.85</v>
      </c>
      <c r="E537" s="130">
        <f t="shared" si="40"/>
        <v>1.2162394815909714</v>
      </c>
      <c r="F537" s="130">
        <f t="shared" si="41"/>
        <v>8.1596178970055111E-2</v>
      </c>
      <c r="G537" s="130">
        <f t="shared" si="42"/>
        <v>2.4777441499999999</v>
      </c>
      <c r="H537" s="130">
        <f>0.001013*Constantes!$D$6/(0.622*G537)</f>
        <v>4.4972779903491057E-2</v>
      </c>
      <c r="I537" s="130">
        <f t="shared" si="43"/>
        <v>0.32783604352575479</v>
      </c>
      <c r="J537" s="130">
        <f t="shared" si="44"/>
        <v>0.40663512391962625</v>
      </c>
      <c r="K537" s="130">
        <f>(Constantes!$D$12/0.8)*(Constantes!$D$7*J537^2+Constantes!$D$8*J537+Constantes!$D$9)</f>
        <v>8.4499752453291492</v>
      </c>
      <c r="L537" s="130">
        <f>(Constantes!$D$12/0.8)*(0.00376*D537^2-0.0516*D537-6.967)</f>
        <v>-2.6664207749999993</v>
      </c>
      <c r="M537" s="12"/>
    </row>
    <row r="538" spans="2:13" ht="18.75" customHeight="1" x14ac:dyDescent="0.3">
      <c r="B538" s="11"/>
      <c r="C538" s="74">
        <v>533</v>
      </c>
      <c r="D538" s="67">
        <f>(Observaciones!D538+Observaciones!E538)/2</f>
        <v>8.8000000000000007</v>
      </c>
      <c r="E538" s="130">
        <f t="shared" si="40"/>
        <v>1.1331553597220867</v>
      </c>
      <c r="F538" s="130">
        <f t="shared" si="41"/>
        <v>7.6672245735482633E-2</v>
      </c>
      <c r="G538" s="130">
        <f t="shared" si="42"/>
        <v>2.4802231999999997</v>
      </c>
      <c r="H538" s="130">
        <f>0.001013*Constantes!$D$6/(0.622*G538)</f>
        <v>4.4927828396699357E-2</v>
      </c>
      <c r="I538" s="130">
        <f t="shared" si="43"/>
        <v>0.32032005015899595</v>
      </c>
      <c r="J538" s="130">
        <f t="shared" si="44"/>
        <v>0.40733086942419622</v>
      </c>
      <c r="K538" s="130">
        <f>(Constantes!$D$12/0.8)*(Constantes!$D$7*J538^2+Constantes!$D$8*J538+Constantes!$D$9)</f>
        <v>8.44429589759892</v>
      </c>
      <c r="L538" s="130">
        <f>(Constantes!$D$12/0.8)*(0.00376*D538^2-0.0516*D538-6.967)</f>
        <v>-2.6737145999999994</v>
      </c>
      <c r="M538" s="12"/>
    </row>
    <row r="539" spans="2:13" ht="18.75" customHeight="1" x14ac:dyDescent="0.3">
      <c r="B539" s="11"/>
      <c r="C539" s="74">
        <v>534</v>
      </c>
      <c r="D539" s="67">
        <f>(Observaciones!D539+Observaciones!E539)/2</f>
        <v>8.5500000000000007</v>
      </c>
      <c r="E539" s="130">
        <f t="shared" si="40"/>
        <v>1.1141256884066946</v>
      </c>
      <c r="F539" s="130">
        <f t="shared" si="41"/>
        <v>7.553804083049119E-2</v>
      </c>
      <c r="G539" s="130">
        <f t="shared" si="42"/>
        <v>2.4808134499999999</v>
      </c>
      <c r="H539" s="130">
        <f>0.001013*Constantes!$D$6/(0.622*G539)</f>
        <v>4.4917138898578825E-2</v>
      </c>
      <c r="I539" s="130">
        <f t="shared" si="43"/>
        <v>0.31850530773396696</v>
      </c>
      <c r="J539" s="130">
        <f t="shared" si="44"/>
        <v>0.40790591400123555</v>
      </c>
      <c r="K539" s="130">
        <f>(Constantes!$D$12/0.8)*(Constantes!$D$7*J539^2+Constantes!$D$8*J539+Constantes!$D$9)</f>
        <v>8.4395981260483044</v>
      </c>
      <c r="L539" s="130">
        <f>(Constantes!$D$12/0.8)*(0.00376*D539^2-0.0516*D539-6.967)</f>
        <v>-2.6749929749999994</v>
      </c>
      <c r="M539" s="12"/>
    </row>
    <row r="540" spans="2:13" ht="18.75" customHeight="1" x14ac:dyDescent="0.3">
      <c r="B540" s="11"/>
      <c r="C540" s="74">
        <v>535</v>
      </c>
      <c r="D540" s="67">
        <f>(Observaciones!D540+Observaciones!E540)/2</f>
        <v>8.65</v>
      </c>
      <c r="E540" s="130">
        <f t="shared" si="40"/>
        <v>1.1217035387262231</v>
      </c>
      <c r="F540" s="130">
        <f t="shared" si="41"/>
        <v>7.5989990506503152E-2</v>
      </c>
      <c r="G540" s="130">
        <f t="shared" si="42"/>
        <v>2.4805773499999999</v>
      </c>
      <c r="H540" s="130">
        <f>0.001013*Constantes!$D$6/(0.622*G540)</f>
        <v>4.4921414087374677E-2</v>
      </c>
      <c r="I540" s="130">
        <f t="shared" si="43"/>
        <v>0.3192323502116553</v>
      </c>
      <c r="J540" s="130">
        <f t="shared" si="44"/>
        <v>0.40836008725262574</v>
      </c>
      <c r="K540" s="130">
        <f>(Constantes!$D$12/0.8)*(Constantes!$D$7*J540^2+Constantes!$D$8*J540+Constantes!$D$9)</f>
        <v>8.4358854334605731</v>
      </c>
      <c r="L540" s="130">
        <f>(Constantes!$D$12/0.8)*(0.00376*D540^2-0.0516*D540-6.967)</f>
        <v>-2.6745027749999997</v>
      </c>
      <c r="M540" s="12"/>
    </row>
    <row r="541" spans="2:13" ht="18.75" customHeight="1" x14ac:dyDescent="0.3">
      <c r="B541" s="11"/>
      <c r="C541" s="74">
        <v>536</v>
      </c>
      <c r="D541" s="67">
        <f>(Observaciones!D541+Observaciones!E541)/2</f>
        <v>9.15</v>
      </c>
      <c r="E541" s="130">
        <f t="shared" si="40"/>
        <v>1.1602772175252039</v>
      </c>
      <c r="F541" s="130">
        <f t="shared" si="41"/>
        <v>7.8284552595211263E-2</v>
      </c>
      <c r="G541" s="130">
        <f t="shared" si="42"/>
        <v>2.4793968500000001</v>
      </c>
      <c r="H541" s="130">
        <f>0.001013*Constantes!$D$6/(0.622*G541)</f>
        <v>4.4942802244470274E-2</v>
      </c>
      <c r="I541" s="130">
        <f t="shared" si="43"/>
        <v>0.3228445413311169</v>
      </c>
      <c r="J541" s="130">
        <f t="shared" si="44"/>
        <v>0.40869325459703054</v>
      </c>
      <c r="K541" s="130">
        <f>(Constantes!$D$12/0.8)*(Constantes!$D$7*J541^2+Constantes!$D$8*J541+Constantes!$D$9)</f>
        <v>8.4331605891587529</v>
      </c>
      <c r="L541" s="130">
        <f>(Constantes!$D$12/0.8)*(0.00376*D541^2-0.0516*D541-6.967)</f>
        <v>-2.6716287749999994</v>
      </c>
      <c r="M541" s="12"/>
    </row>
    <row r="542" spans="2:13" ht="18.75" customHeight="1" x14ac:dyDescent="0.3">
      <c r="B542" s="11"/>
      <c r="C542" s="74">
        <v>537</v>
      </c>
      <c r="D542" s="67">
        <f>(Observaciones!D542+Observaciones!E542)/2</f>
        <v>8.85</v>
      </c>
      <c r="E542" s="130">
        <f t="shared" si="40"/>
        <v>1.1369954279192902</v>
      </c>
      <c r="F542" s="130">
        <f t="shared" si="41"/>
        <v>7.6900823791210993E-2</v>
      </c>
      <c r="G542" s="130">
        <f t="shared" si="42"/>
        <v>2.48010515</v>
      </c>
      <c r="H542" s="130">
        <f>0.001013*Constantes!$D$6/(0.622*G542)</f>
        <v>4.4929966906892042E-2</v>
      </c>
      <c r="I542" s="130">
        <f t="shared" si="43"/>
        <v>0.32068184992229182</v>
      </c>
      <c r="J542" s="130">
        <f t="shared" si="44"/>
        <v>0.40890531730977536</v>
      </c>
      <c r="K542" s="130">
        <f>(Constantes!$D$12/0.8)*(Constantes!$D$7*J542^2+Constantes!$D$8*J542+Constantes!$D$9)</f>
        <v>8.4314256262067069</v>
      </c>
      <c r="L542" s="130">
        <f>(Constantes!$D$12/0.8)*(0.00376*D542^2-0.0516*D542-6.967)</f>
        <v>-2.6734377749999996</v>
      </c>
      <c r="M542" s="12"/>
    </row>
    <row r="543" spans="2:13" ht="18.75" customHeight="1" x14ac:dyDescent="0.3">
      <c r="B543" s="11"/>
      <c r="C543" s="74">
        <v>538</v>
      </c>
      <c r="D543" s="67">
        <f>(Observaciones!D543+Observaciones!E543)/2</f>
        <v>8.9</v>
      </c>
      <c r="E543" s="130">
        <f t="shared" si="40"/>
        <v>1.1408469417770644</v>
      </c>
      <c r="F543" s="130">
        <f t="shared" si="41"/>
        <v>7.7129983670597452E-2</v>
      </c>
      <c r="G543" s="130">
        <f t="shared" si="42"/>
        <v>2.4799870999999998</v>
      </c>
      <c r="H543" s="130">
        <f>0.001013*Constantes!$D$6/(0.622*G543)</f>
        <v>4.4932105620675421E-2</v>
      </c>
      <c r="I543" s="130">
        <f t="shared" si="43"/>
        <v>0.3210432649226323</v>
      </c>
      <c r="J543" s="130">
        <f t="shared" si="44"/>
        <v>0.40899621255210172</v>
      </c>
      <c r="K543" s="130">
        <f>(Constantes!$D$12/0.8)*(Constantes!$D$7*J543^2+Constantes!$D$8*J543+Constantes!$D$9)</f>
        <v>8.4306818393540812</v>
      </c>
      <c r="L543" s="130">
        <f>(Constantes!$D$12/0.8)*(0.00376*D543^2-0.0516*D543-6.967)</f>
        <v>-2.6731538999999995</v>
      </c>
      <c r="M543" s="12"/>
    </row>
    <row r="544" spans="2:13" ht="18.75" customHeight="1" x14ac:dyDescent="0.3">
      <c r="B544" s="11"/>
      <c r="C544" s="74">
        <v>539</v>
      </c>
      <c r="D544" s="67">
        <f>(Observaciones!D544+Observaciones!E544)/2</f>
        <v>10</v>
      </c>
      <c r="E544" s="130">
        <f t="shared" si="40"/>
        <v>1.2285355953233976</v>
      </c>
      <c r="F544" s="130">
        <f t="shared" si="41"/>
        <v>8.2321156964857062E-2</v>
      </c>
      <c r="G544" s="130">
        <f t="shared" si="42"/>
        <v>2.4773899999999998</v>
      </c>
      <c r="H544" s="130">
        <f>0.001013*Constantes!$D$6/(0.622*G544)</f>
        <v>4.4979208891257547E-2</v>
      </c>
      <c r="I544" s="130">
        <f t="shared" si="43"/>
        <v>0.32889553570326324</v>
      </c>
      <c r="J544" s="130">
        <f t="shared" si="44"/>
        <v>0.40896591338978777</v>
      </c>
      <c r="K544" s="130">
        <f>(Constantes!$D$12/0.8)*(Constantes!$D$7*J544^2+Constantes!$D$8*J544+Constantes!$D$9)</f>
        <v>8.4309297837274126</v>
      </c>
      <c r="L544" s="130">
        <f>(Constantes!$D$12/0.8)*(0.00376*D544^2-0.0516*D544-6.967)</f>
        <v>-2.6651249999999993</v>
      </c>
      <c r="M544" s="12"/>
    </row>
    <row r="545" spans="2:13" ht="18.75" customHeight="1" x14ac:dyDescent="0.3">
      <c r="B545" s="11"/>
      <c r="C545" s="74">
        <v>540</v>
      </c>
      <c r="D545" s="67">
        <f>(Observaciones!D545+Observaciones!E545)/2</f>
        <v>9</v>
      </c>
      <c r="E545" s="130">
        <f t="shared" si="40"/>
        <v>1.1485844230421196</v>
      </c>
      <c r="F545" s="130">
        <f t="shared" si="41"/>
        <v>7.759005371461257E-2</v>
      </c>
      <c r="G545" s="130">
        <f t="shared" si="42"/>
        <v>2.4797509999999998</v>
      </c>
      <c r="H545" s="130">
        <f>0.001013*Constantes!$D$6/(0.622*G545)</f>
        <v>4.493638365913051E-2</v>
      </c>
      <c r="I545" s="130">
        <f t="shared" si="43"/>
        <v>0.32176493751214225</v>
      </c>
      <c r="J545" s="130">
        <f t="shared" si="44"/>
        <v>0.40881442880112917</v>
      </c>
      <c r="K545" s="130">
        <f>(Constantes!$D$12/0.8)*(Constantes!$D$7*J545^2+Constantes!$D$8*J545+Constantes!$D$9)</f>
        <v>8.4321692742689294</v>
      </c>
      <c r="L545" s="130">
        <f>(Constantes!$D$12/0.8)*(0.00376*D545^2-0.0516*D545-6.967)</f>
        <v>-2.6725649999999996</v>
      </c>
      <c r="M545" s="12"/>
    </row>
    <row r="546" spans="2:13" ht="18.75" customHeight="1" x14ac:dyDescent="0.3">
      <c r="B546" s="11"/>
      <c r="C546" s="74">
        <v>541</v>
      </c>
      <c r="D546" s="67">
        <f>(Observaciones!D546+Observaciones!E546)/2</f>
        <v>9</v>
      </c>
      <c r="E546" s="130">
        <f t="shared" si="40"/>
        <v>1.1485844230421196</v>
      </c>
      <c r="F546" s="130">
        <f t="shared" si="41"/>
        <v>7.759005371461257E-2</v>
      </c>
      <c r="G546" s="130">
        <f t="shared" si="42"/>
        <v>2.4797509999999998</v>
      </c>
      <c r="H546" s="130">
        <f>0.001013*Constantes!$D$6/(0.622*G546)</f>
        <v>4.493638365913051E-2</v>
      </c>
      <c r="I546" s="130">
        <f t="shared" si="43"/>
        <v>0.32176493751214225</v>
      </c>
      <c r="J546" s="130">
        <f t="shared" si="44"/>
        <v>0.40854180367427873</v>
      </c>
      <c r="K546" s="130">
        <f>(Constantes!$D$12/0.8)*(Constantes!$D$7*J546^2+Constantes!$D$8*J546+Constantes!$D$9)</f>
        <v>8.434399385923637</v>
      </c>
      <c r="L546" s="130">
        <f>(Constantes!$D$12/0.8)*(0.00376*D546^2-0.0516*D546-6.967)</f>
        <v>-2.6725649999999996</v>
      </c>
      <c r="M546" s="12"/>
    </row>
    <row r="547" spans="2:13" ht="18.75" customHeight="1" x14ac:dyDescent="0.3">
      <c r="B547" s="11"/>
      <c r="C547" s="74">
        <v>542</v>
      </c>
      <c r="D547" s="67">
        <f>(Observaciones!D547+Observaciones!E547)/2</f>
        <v>10.7</v>
      </c>
      <c r="E547" s="130">
        <f t="shared" si="40"/>
        <v>1.2873744557569893</v>
      </c>
      <c r="F547" s="130">
        <f t="shared" si="41"/>
        <v>8.5777518855556414E-2</v>
      </c>
      <c r="G547" s="130">
        <f t="shared" si="42"/>
        <v>2.4757373</v>
      </c>
      <c r="H547" s="130">
        <f>0.001013*Constantes!$D$6/(0.622*G547)</f>
        <v>4.5009235153952935E-2</v>
      </c>
      <c r="I547" s="130">
        <f t="shared" si="43"/>
        <v>0.33379183113820976</v>
      </c>
      <c r="J547" s="130">
        <f t="shared" si="44"/>
        <v>0.40814811879394536</v>
      </c>
      <c r="K547" s="130">
        <f>(Constantes!$D$12/0.8)*(Constantes!$D$7*J547^2+Constantes!$D$8*J547+Constantes!$D$9)</f>
        <v>8.4376184545744888</v>
      </c>
      <c r="L547" s="130">
        <f>(Constantes!$D$12/0.8)*(0.00376*D547^2-0.0516*D547-6.967)</f>
        <v>-2.6582390999999994</v>
      </c>
      <c r="M547" s="12"/>
    </row>
    <row r="548" spans="2:13" ht="18.75" customHeight="1" x14ac:dyDescent="0.3">
      <c r="B548" s="11"/>
      <c r="C548" s="74">
        <v>543</v>
      </c>
      <c r="D548" s="67">
        <f>(Observaciones!D548+Observaciones!E548)/2</f>
        <v>9.0500000000000007</v>
      </c>
      <c r="E548" s="130">
        <f t="shared" si="40"/>
        <v>1.152470448883921</v>
      </c>
      <c r="F548" s="130">
        <f t="shared" si="41"/>
        <v>7.7820966290941845E-2</v>
      </c>
      <c r="G548" s="130">
        <f t="shared" si="42"/>
        <v>2.4796329500000001</v>
      </c>
      <c r="H548" s="130">
        <f>0.001013*Constantes!$D$6/(0.622*G548)</f>
        <v>4.4938522983860384E-2</v>
      </c>
      <c r="I548" s="130">
        <f t="shared" si="43"/>
        <v>0.32212519355648117</v>
      </c>
      <c r="J548" s="130">
        <f t="shared" si="44"/>
        <v>0.40763349081745559</v>
      </c>
      <c r="K548" s="130">
        <f>(Constantes!$D$12/0.8)*(Constantes!$D$7*J548^2+Constantes!$D$8*J548+Constantes!$D$9)</f>
        <v>8.4418240787246024</v>
      </c>
      <c r="L548" s="130">
        <f>(Constantes!$D$12/0.8)*(0.00376*D548^2-0.0516*D548-6.967)</f>
        <v>-2.6722599749999993</v>
      </c>
      <c r="M548" s="12"/>
    </row>
    <row r="549" spans="2:13" ht="18.75" customHeight="1" x14ac:dyDescent="0.3">
      <c r="B549" s="11"/>
      <c r="C549" s="74">
        <v>544</v>
      </c>
      <c r="D549" s="67">
        <f>(Observaciones!D549+Observaciones!E549)/2</f>
        <v>10.95</v>
      </c>
      <c r="E549" s="130">
        <f t="shared" si="40"/>
        <v>1.3089806979693788</v>
      </c>
      <c r="F549" s="130">
        <f t="shared" si="41"/>
        <v>8.7041563253404466E-2</v>
      </c>
      <c r="G549" s="130">
        <f t="shared" si="42"/>
        <v>2.4751470499999999</v>
      </c>
      <c r="H549" s="130">
        <f>0.001013*Constantes!$D$6/(0.622*G549)</f>
        <v>4.5019968536864317E-2</v>
      </c>
      <c r="I549" s="130">
        <f t="shared" si="43"/>
        <v>0.33552114198285082</v>
      </c>
      <c r="J549" s="130">
        <f t="shared" si="44"/>
        <v>0.40699807224018525</v>
      </c>
      <c r="K549" s="130">
        <f>(Constantes!$D$12/0.8)*(Constantes!$D$7*J549^2+Constantes!$D$8*J549+Constantes!$D$9)</f>
        <v>8.4470131219245914</v>
      </c>
      <c r="L549" s="130">
        <f>(Constantes!$D$12/0.8)*(0.00376*D549^2-0.0516*D549-6.967)</f>
        <v>-2.6554449749999995</v>
      </c>
      <c r="M549" s="12"/>
    </row>
    <row r="550" spans="2:13" ht="18.75" customHeight="1" x14ac:dyDescent="0.3">
      <c r="B550" s="11"/>
      <c r="C550" s="74">
        <v>545</v>
      </c>
      <c r="D550" s="67">
        <f>(Observaciones!D550+Observaciones!E550)/2</f>
        <v>11.35</v>
      </c>
      <c r="E550" s="130">
        <f t="shared" si="40"/>
        <v>1.3442138857215939</v>
      </c>
      <c r="F550" s="130">
        <f t="shared" si="41"/>
        <v>8.9097066304630032E-2</v>
      </c>
      <c r="G550" s="130">
        <f t="shared" si="42"/>
        <v>2.4742026500000001</v>
      </c>
      <c r="H550" s="130">
        <f>0.001013*Constantes!$D$6/(0.622*G550)</f>
        <v>4.5037152601510852E-2</v>
      </c>
      <c r="I550" s="130">
        <f t="shared" si="43"/>
        <v>0.33826658351104416</v>
      </c>
      <c r="J550" s="130">
        <f t="shared" si="44"/>
        <v>0.40624205135037245</v>
      </c>
      <c r="K550" s="130">
        <f>(Constantes!$D$12/0.8)*(Constantes!$D$7*J550^2+Constantes!$D$8*J550+Constantes!$D$9)</f>
        <v>8.4531817159422467</v>
      </c>
      <c r="L550" s="130">
        <f>(Constantes!$D$12/0.8)*(0.00376*D550^2-0.0516*D550-6.967)</f>
        <v>-2.6506077749999997</v>
      </c>
      <c r="M550" s="12"/>
    </row>
    <row r="551" spans="2:13" ht="18.75" customHeight="1" x14ac:dyDescent="0.3">
      <c r="B551" s="11"/>
      <c r="C551" s="74">
        <v>546</v>
      </c>
      <c r="D551" s="67">
        <f>(Observaciones!D551+Observaciones!E551)/2</f>
        <v>9.75</v>
      </c>
      <c r="E551" s="130">
        <f t="shared" si="40"/>
        <v>1.208102321837458</v>
      </c>
      <c r="F551" s="130">
        <f t="shared" si="41"/>
        <v>8.1115893548976525E-2</v>
      </c>
      <c r="G551" s="130">
        <f t="shared" si="42"/>
        <v>2.4779802499999999</v>
      </c>
      <c r="H551" s="130">
        <f>0.001013*Constantes!$D$6/(0.622*G551)</f>
        <v>4.4968494932561519E-2</v>
      </c>
      <c r="I551" s="130">
        <f t="shared" si="43"/>
        <v>0.3271277184414379</v>
      </c>
      <c r="J551" s="130">
        <f t="shared" si="44"/>
        <v>0.40536565217332293</v>
      </c>
      <c r="K551" s="130">
        <f>(Constantes!$D$12/0.8)*(Constantes!$D$7*J551^2+Constantes!$D$8*J551+Constantes!$D$9)</f>
        <v>8.460325264671031</v>
      </c>
      <c r="L551" s="130">
        <f>(Constantes!$D$12/0.8)*(0.00376*D551^2-0.0516*D551-6.967)</f>
        <v>-2.6672493749999995</v>
      </c>
      <c r="M551" s="12"/>
    </row>
    <row r="552" spans="2:13" ht="18.75" customHeight="1" x14ac:dyDescent="0.3">
      <c r="B552" s="11"/>
      <c r="C552" s="74">
        <v>547</v>
      </c>
      <c r="D552" s="67">
        <f>(Observaciones!D552+Observaciones!E552)/2</f>
        <v>10.75</v>
      </c>
      <c r="E552" s="130">
        <f t="shared" si="40"/>
        <v>1.2916704499993741</v>
      </c>
      <c r="F552" s="130">
        <f t="shared" si="41"/>
        <v>8.602906751025155E-2</v>
      </c>
      <c r="G552" s="130">
        <f t="shared" si="42"/>
        <v>2.4756192499999998</v>
      </c>
      <c r="H552" s="130">
        <f>0.001013*Constantes!$D$6/(0.622*G552)</f>
        <v>4.5011381421077787E-2</v>
      </c>
      <c r="I552" s="130">
        <f t="shared" si="43"/>
        <v>0.33413851435416753</v>
      </c>
      <c r="J552" s="130">
        <f t="shared" si="44"/>
        <v>0.40436913440502725</v>
      </c>
      <c r="K552" s="130">
        <f>(Constantes!$D$12/0.8)*(Constantes!$D$7*J552^2+Constantes!$D$8*J552+Constantes!$D$9)</f>
        <v>8.468438448772881</v>
      </c>
      <c r="L552" s="130">
        <f>(Constantes!$D$12/0.8)*(0.00376*D552^2-0.0516*D552-6.967)</f>
        <v>-2.6576943749999997</v>
      </c>
      <c r="M552" s="12"/>
    </row>
    <row r="553" spans="2:13" ht="18.75" customHeight="1" x14ac:dyDescent="0.3">
      <c r="B553" s="11"/>
      <c r="C553" s="74">
        <v>548</v>
      </c>
      <c r="D553" s="67">
        <f>(Observaciones!D553+Observaciones!E553)/2</f>
        <v>10.9</v>
      </c>
      <c r="E553" s="130">
        <f t="shared" si="40"/>
        <v>1.3046341322396258</v>
      </c>
      <c r="F553" s="130">
        <f t="shared" si="41"/>
        <v>8.6787491598136493E-2</v>
      </c>
      <c r="G553" s="130">
        <f t="shared" si="42"/>
        <v>2.4752651000000001</v>
      </c>
      <c r="H553" s="130">
        <f>0.001013*Constantes!$D$6/(0.622*G553)</f>
        <v>4.5017821450766028E-2</v>
      </c>
      <c r="I553" s="130">
        <f t="shared" si="43"/>
        <v>0.33517610193237696</v>
      </c>
      <c r="J553" s="130">
        <f t="shared" si="44"/>
        <v>0.40325279333520658</v>
      </c>
      <c r="K553" s="130">
        <f>(Constantes!$D$12/0.8)*(Constantes!$D$7*J553^2+Constantes!$D$8*J553+Constantes!$D$9)</f>
        <v>8.477515231050095</v>
      </c>
      <c r="L553" s="130">
        <f>(Constantes!$D$12/0.8)*(0.00376*D553^2-0.0516*D553-6.967)</f>
        <v>-2.6560178999999993</v>
      </c>
      <c r="M553" s="12"/>
    </row>
    <row r="554" spans="2:13" ht="18.75" customHeight="1" x14ac:dyDescent="0.3">
      <c r="B554" s="11"/>
      <c r="C554" s="74">
        <v>549</v>
      </c>
      <c r="D554" s="67">
        <f>(Observaciones!D554+Observaciones!E554)/2</f>
        <v>10</v>
      </c>
      <c r="E554" s="130">
        <f t="shared" si="40"/>
        <v>1.2285355953233976</v>
      </c>
      <c r="F554" s="130">
        <f t="shared" si="41"/>
        <v>8.2321156964857062E-2</v>
      </c>
      <c r="G554" s="130">
        <f t="shared" si="42"/>
        <v>2.4773899999999998</v>
      </c>
      <c r="H554" s="130">
        <f>0.001013*Constantes!$D$6/(0.622*G554)</f>
        <v>4.4979208891257547E-2</v>
      </c>
      <c r="I554" s="130">
        <f t="shared" si="43"/>
        <v>0.32889553570326324</v>
      </c>
      <c r="J554" s="130">
        <f t="shared" si="44"/>
        <v>0.40201695975981283</v>
      </c>
      <c r="K554" s="130">
        <f>(Constantes!$D$12/0.8)*(Constantes!$D$7*J554^2+Constantes!$D$8*J554+Constantes!$D$9)</f>
        <v>8.487548862540228</v>
      </c>
      <c r="L554" s="130">
        <f>(Constantes!$D$12/0.8)*(0.00376*D554^2-0.0516*D554-6.967)</f>
        <v>-2.6651249999999993</v>
      </c>
      <c r="M554" s="12"/>
    </row>
    <row r="555" spans="2:13" ht="18.75" customHeight="1" x14ac:dyDescent="0.3">
      <c r="B555" s="11"/>
      <c r="C555" s="74">
        <v>550</v>
      </c>
      <c r="D555" s="67">
        <f>(Observaciones!D555+Observaciones!E555)/2</f>
        <v>11.65</v>
      </c>
      <c r="E555" s="130">
        <f t="shared" si="40"/>
        <v>1.3711829440577765</v>
      </c>
      <c r="F555" s="130">
        <f t="shared" si="41"/>
        <v>9.0665715946703279E-2</v>
      </c>
      <c r="G555" s="130">
        <f t="shared" si="42"/>
        <v>2.4734943499999997</v>
      </c>
      <c r="H555" s="130">
        <f>0.001013*Constantes!$D$6/(0.622*G555)</f>
        <v>4.5050049261326407E-2</v>
      </c>
      <c r="I555" s="130">
        <f t="shared" si="43"/>
        <v>0.34030820325039612</v>
      </c>
      <c r="J555" s="130">
        <f t="shared" si="44"/>
        <v>0.40066199988300538</v>
      </c>
      <c r="K555" s="130">
        <f>(Constantes!$D$12/0.8)*(Constantes!$D$7*J555^2+Constantes!$D$8*J555+Constantes!$D$9)</f>
        <v>8.4985318893270385</v>
      </c>
      <c r="L555" s="130">
        <f>(Constantes!$D$12/0.8)*(0.00376*D555^2-0.0516*D555-6.967)</f>
        <v>-2.6466837749999992</v>
      </c>
      <c r="M555" s="12"/>
    </row>
    <row r="556" spans="2:13" ht="18.75" customHeight="1" x14ac:dyDescent="0.3">
      <c r="B556" s="11"/>
      <c r="C556" s="74">
        <v>551</v>
      </c>
      <c r="D556" s="67">
        <f>(Observaciones!D556+Observaciones!E556)/2</f>
        <v>11.45</v>
      </c>
      <c r="E556" s="130">
        <f t="shared" si="40"/>
        <v>1.3531513167724236</v>
      </c>
      <c r="F556" s="130">
        <f t="shared" si="41"/>
        <v>8.9617358691077773E-2</v>
      </c>
      <c r="G556" s="130">
        <f t="shared" si="42"/>
        <v>2.4739665500000001</v>
      </c>
      <c r="H556" s="130">
        <f>0.001013*Constantes!$D$6/(0.622*G556)</f>
        <v>4.504145066759796E-2</v>
      </c>
      <c r="I556" s="130">
        <f t="shared" si="43"/>
        <v>0.33894879271912193</v>
      </c>
      <c r="J556" s="130">
        <f t="shared" si="44"/>
        <v>0.39918831520863868</v>
      </c>
      <c r="K556" s="130">
        <f>(Constantes!$D$12/0.8)*(Constantes!$D$7*J556^2+Constantes!$D$8*J556+Constantes!$D$9)</f>
        <v>8.5104561600598068</v>
      </c>
      <c r="L556" s="130">
        <f>(Constantes!$D$12/0.8)*(0.00376*D556^2-0.0516*D556-6.967)</f>
        <v>-2.6493279749999994</v>
      </c>
      <c r="M556" s="12"/>
    </row>
    <row r="557" spans="2:13" ht="18.75" customHeight="1" x14ac:dyDescent="0.3">
      <c r="B557" s="11"/>
      <c r="C557" s="74">
        <v>552</v>
      </c>
      <c r="D557" s="67">
        <f>(Observaciones!D557+Observaciones!E557)/2</f>
        <v>11.7</v>
      </c>
      <c r="E557" s="130">
        <f t="shared" si="40"/>
        <v>1.3757236996547897</v>
      </c>
      <c r="F557" s="130">
        <f t="shared" si="41"/>
        <v>9.0929432125051668E-2</v>
      </c>
      <c r="G557" s="130">
        <f t="shared" si="42"/>
        <v>2.4733763</v>
      </c>
      <c r="H557" s="130">
        <f>0.001013*Constantes!$D$6/(0.622*G557)</f>
        <v>4.5052199422753639E-2</v>
      </c>
      <c r="I557" s="130">
        <f t="shared" si="43"/>
        <v>0.3406470099449177</v>
      </c>
      <c r="J557" s="130">
        <f t="shared" si="44"/>
        <v>0.39759634242128605</v>
      </c>
      <c r="K557" s="130">
        <f>(Constantes!$D$12/0.8)*(Constantes!$D$7*J557^2+Constantes!$D$8*J557+Constantes!$D$9)</f>
        <v>8.5233128341724989</v>
      </c>
      <c r="L557" s="130">
        <f>(Constantes!$D$12/0.8)*(0.00376*D557^2-0.0516*D557-6.967)</f>
        <v>-2.6460050999999996</v>
      </c>
      <c r="M557" s="12"/>
    </row>
    <row r="558" spans="2:13" ht="18.75" customHeight="1" x14ac:dyDescent="0.3">
      <c r="B558" s="11"/>
      <c r="C558" s="74">
        <v>553</v>
      </c>
      <c r="D558" s="67">
        <f>(Observaciones!D558+Observaciones!E558)/2</f>
        <v>9.75</v>
      </c>
      <c r="E558" s="130">
        <f t="shared" si="40"/>
        <v>1.208102321837458</v>
      </c>
      <c r="F558" s="130">
        <f t="shared" si="41"/>
        <v>8.1115893548976525E-2</v>
      </c>
      <c r="G558" s="130">
        <f t="shared" si="42"/>
        <v>2.4779802499999999</v>
      </c>
      <c r="H558" s="130">
        <f>0.001013*Constantes!$D$6/(0.622*G558)</f>
        <v>4.4968494932561519E-2</v>
      </c>
      <c r="I558" s="130">
        <f t="shared" si="43"/>
        <v>0.3271277184414379</v>
      </c>
      <c r="J558" s="130">
        <f t="shared" si="44"/>
        <v>0.3958865532568423</v>
      </c>
      <c r="K558" s="130">
        <f>(Constantes!$D$12/0.8)*(Constantes!$D$7*J558^2+Constantes!$D$8*J558+Constantes!$D$9)</f>
        <v>8.5370923907934131</v>
      </c>
      <c r="L558" s="130">
        <f>(Constantes!$D$12/0.8)*(0.00376*D558^2-0.0516*D558-6.967)</f>
        <v>-2.6672493749999995</v>
      </c>
      <c r="M558" s="12"/>
    </row>
    <row r="559" spans="2:13" ht="18.75" customHeight="1" x14ac:dyDescent="0.3">
      <c r="B559" s="11"/>
      <c r="C559" s="74">
        <v>554</v>
      </c>
      <c r="D559" s="67">
        <f>(Observaciones!D559+Observaciones!E559)/2</f>
        <v>8.3000000000000007</v>
      </c>
      <c r="E559" s="130">
        <f t="shared" si="40"/>
        <v>1.0953778240340981</v>
      </c>
      <c r="F559" s="130">
        <f t="shared" si="41"/>
        <v>7.4418202097829511E-2</v>
      </c>
      <c r="G559" s="130">
        <f t="shared" si="42"/>
        <v>2.4814037</v>
      </c>
      <c r="H559" s="130">
        <f>0.001013*Constantes!$D$6/(0.622*G559)</f>
        <v>4.4906454485867227E-2</v>
      </c>
      <c r="I559" s="130">
        <f t="shared" si="43"/>
        <v>0.31668106733869283</v>
      </c>
      <c r="J559" s="130">
        <f t="shared" si="44"/>
        <v>0.39405945436273693</v>
      </c>
      <c r="K559" s="130">
        <f>(Constantes!$D$12/0.8)*(Constantes!$D$7*J559^2+Constantes!$D$8*J559+Constantes!$D$9)</f>
        <v>8.5517846383353149</v>
      </c>
      <c r="L559" s="130">
        <f>(Constantes!$D$12/0.8)*(0.00376*D559^2-0.0516*D559-6.967)</f>
        <v>-2.6760950999999995</v>
      </c>
      <c r="M559" s="12"/>
    </row>
    <row r="560" spans="2:13" ht="18.75" customHeight="1" x14ac:dyDescent="0.3">
      <c r="B560" s="11"/>
      <c r="C560" s="74">
        <v>555</v>
      </c>
      <c r="D560" s="67">
        <f>(Observaciones!D560+Observaciones!E560)/2</f>
        <v>7.2</v>
      </c>
      <c r="E560" s="130">
        <f t="shared" si="40"/>
        <v>1.0161453093242518</v>
      </c>
      <c r="F560" s="130">
        <f t="shared" si="41"/>
        <v>6.9657846489614608E-2</v>
      </c>
      <c r="G560" s="130">
        <f t="shared" si="42"/>
        <v>2.4840008</v>
      </c>
      <c r="H560" s="130">
        <f>0.001013*Constantes!$D$6/(0.622*G560)</f>
        <v>4.4859503392717312E-2</v>
      </c>
      <c r="I560" s="130">
        <f t="shared" si="43"/>
        <v>0.30854432891657324</v>
      </c>
      <c r="J560" s="130">
        <f t="shared" si="44"/>
        <v>0.39211558714780415</v>
      </c>
      <c r="K560" s="130">
        <f>(Constantes!$D$12/0.8)*(Constantes!$D$7*J560^2+Constantes!$D$8*J560+Constantes!$D$9)</f>
        <v>8.5673787247550717</v>
      </c>
      <c r="L560" s="130">
        <f>(Constantes!$D$12/0.8)*(0.00376*D560^2-0.0516*D560-6.967)</f>
        <v>-2.6788505999999992</v>
      </c>
      <c r="M560" s="12"/>
    </row>
    <row r="561" spans="2:13" ht="18.75" customHeight="1" x14ac:dyDescent="0.3">
      <c r="B561" s="11"/>
      <c r="C561" s="74">
        <v>556</v>
      </c>
      <c r="D561" s="67">
        <f>(Observaciones!D561+Observaciones!E561)/2</f>
        <v>9.5500000000000007</v>
      </c>
      <c r="E561" s="130">
        <f t="shared" si="40"/>
        <v>1.1919715122427115</v>
      </c>
      <c r="F561" s="130">
        <f t="shared" si="41"/>
        <v>8.0162557967816087E-2</v>
      </c>
      <c r="G561" s="130">
        <f t="shared" si="42"/>
        <v>2.4784524499999998</v>
      </c>
      <c r="H561" s="130">
        <f>0.001013*Constantes!$D$6/(0.622*G561)</f>
        <v>4.4959927439847613E-2</v>
      </c>
      <c r="I561" s="130">
        <f t="shared" si="43"/>
        <v>0.32570629948063018</v>
      </c>
      <c r="J561" s="130">
        <f t="shared" si="44"/>
        <v>0.39005552762185219</v>
      </c>
      <c r="K561" s="130">
        <f>(Constantes!$D$12/0.8)*(Constantes!$D$7*J561^2+Constantes!$D$8*J561+Constantes!$D$9)</f>
        <v>8.5838631484712646</v>
      </c>
      <c r="L561" s="130">
        <f>(Constantes!$D$12/0.8)*(0.00376*D561^2-0.0516*D561-6.967)</f>
        <v>-2.6688219749999993</v>
      </c>
      <c r="M561" s="12"/>
    </row>
    <row r="562" spans="2:13" ht="18.75" customHeight="1" x14ac:dyDescent="0.3">
      <c r="B562" s="11"/>
      <c r="C562" s="74">
        <v>557</v>
      </c>
      <c r="D562" s="67">
        <f>(Observaciones!D562+Observaciones!E562)/2</f>
        <v>10.950000000000001</v>
      </c>
      <c r="E562" s="130">
        <f t="shared" si="40"/>
        <v>1.3089806979693788</v>
      </c>
      <c r="F562" s="130">
        <f t="shared" si="41"/>
        <v>8.7041563253404466E-2</v>
      </c>
      <c r="G562" s="130">
        <f t="shared" si="42"/>
        <v>2.4751470499999999</v>
      </c>
      <c r="H562" s="130">
        <f>0.001013*Constantes!$D$6/(0.622*G562)</f>
        <v>4.5019968536864317E-2</v>
      </c>
      <c r="I562" s="130">
        <f t="shared" si="43"/>
        <v>0.33552114198285082</v>
      </c>
      <c r="J562" s="130">
        <f t="shared" si="44"/>
        <v>0.38787988622497821</v>
      </c>
      <c r="K562" s="130">
        <f>(Constantes!$D$12/0.8)*(Constantes!$D$7*J562^2+Constantes!$D$8*J562+Constantes!$D$9)</f>
        <v>8.6012257699273817</v>
      </c>
      <c r="L562" s="130">
        <f>(Constantes!$D$12/0.8)*(0.00376*D562^2-0.0516*D562-6.967)</f>
        <v>-2.6554449749999995</v>
      </c>
      <c r="M562" s="12"/>
    </row>
    <row r="563" spans="2:13" ht="18.75" customHeight="1" x14ac:dyDescent="0.3">
      <c r="B563" s="11"/>
      <c r="C563" s="74">
        <v>558</v>
      </c>
      <c r="D563" s="67">
        <f>(Observaciones!D563+Observaciones!E563)/2</f>
        <v>10.8</v>
      </c>
      <c r="E563" s="130">
        <f t="shared" ref="E563:E626" si="45">EXP((16.78*D563-116.9)/(D563+237.3))</f>
        <v>1.2959790398301012</v>
      </c>
      <c r="F563" s="130">
        <f t="shared" ref="F563:F626" si="46">4098*E563/((D563+237.3)^2)</f>
        <v>8.6281245002912968E-2</v>
      </c>
      <c r="G563" s="130">
        <f t="shared" ref="G563:G626" si="47">2.501-0.002361*D563</f>
        <v>2.4755012000000001</v>
      </c>
      <c r="H563" s="130">
        <f>0.001013*Constantes!$D$6/(0.622*G563)</f>
        <v>4.5013527892902062E-2</v>
      </c>
      <c r="I563" s="130">
        <f t="shared" ref="I563:I626" si="48">IF(D563&gt;0,1.26*F563/(G563*(F563+H563)),0)</f>
        <v>0.33448478758535966</v>
      </c>
      <c r="J563" s="130">
        <f t="shared" ref="J563:J626" si="49">0.409*SIN(2*PI()*(C563-82)/365)</f>
        <v>0.3855893076466822</v>
      </c>
      <c r="K563" s="130">
        <f>(Constantes!$D$12/0.8)*(Constantes!$D$7*J563^2+Constantes!$D$8*J563+Constantes!$D$9)</f>
        <v>8.619453823787472</v>
      </c>
      <c r="L563" s="130">
        <f>(Constantes!$D$12/0.8)*(0.00376*D563^2-0.0516*D563-6.967)</f>
        <v>-2.6571425999999998</v>
      </c>
      <c r="M563" s="12"/>
    </row>
    <row r="564" spans="2:13" ht="18.75" customHeight="1" x14ac:dyDescent="0.3">
      <c r="B564" s="11"/>
      <c r="C564" s="74">
        <v>559</v>
      </c>
      <c r="D564" s="67">
        <f>(Observaciones!D564+Observaciones!E564)/2</f>
        <v>9</v>
      </c>
      <c r="E564" s="130">
        <f t="shared" si="45"/>
        <v>1.1485844230421196</v>
      </c>
      <c r="F564" s="130">
        <f t="shared" si="46"/>
        <v>7.759005371461257E-2</v>
      </c>
      <c r="G564" s="130">
        <f t="shared" si="47"/>
        <v>2.4797509999999998</v>
      </c>
      <c r="H564" s="130">
        <f>0.001013*Constantes!$D$6/(0.622*G564)</f>
        <v>4.493638365913051E-2</v>
      </c>
      <c r="I564" s="130">
        <f t="shared" si="48"/>
        <v>0.32176493751214225</v>
      </c>
      <c r="J564" s="130">
        <f t="shared" si="49"/>
        <v>0.38318447063483141</v>
      </c>
      <c r="K564" s="130">
        <f>(Constantes!$D$12/0.8)*(Constantes!$D$7*J564^2+Constantes!$D$8*J564+Constantes!$D$9)</f>
        <v>8.6385339317505121</v>
      </c>
      <c r="L564" s="130">
        <f>(Constantes!$D$12/0.8)*(0.00376*D564^2-0.0516*D564-6.967)</f>
        <v>-2.6725649999999996</v>
      </c>
      <c r="M564" s="12"/>
    </row>
    <row r="565" spans="2:13" ht="18.75" customHeight="1" x14ac:dyDescent="0.3">
      <c r="B565" s="11"/>
      <c r="C565" s="74">
        <v>560</v>
      </c>
      <c r="D565" s="67">
        <f>(Observaciones!D565+Observaciones!E565)/2</f>
        <v>8.15</v>
      </c>
      <c r="E565" s="130">
        <f t="shared" si="45"/>
        <v>1.0842628845563618</v>
      </c>
      <c r="F565" s="130">
        <f t="shared" si="46"/>
        <v>7.3753132863077983E-2</v>
      </c>
      <c r="G565" s="130">
        <f t="shared" si="47"/>
        <v>2.4817578499999997</v>
      </c>
      <c r="H565" s="130">
        <f>0.001013*Constantes!$D$6/(0.622*G565)</f>
        <v>4.4900046277727111E-2</v>
      </c>
      <c r="I565" s="130">
        <f t="shared" si="48"/>
        <v>0.3155820076579775</v>
      </c>
      <c r="J565" s="130">
        <f t="shared" si="49"/>
        <v>0.38066608779453365</v>
      </c>
      <c r="K565" s="130">
        <f>(Constantes!$D$12/0.8)*(Constantes!$D$7*J565^2+Constantes!$D$8*J565+Constantes!$D$9)</f>
        <v>8.6584521159689114</v>
      </c>
      <c r="L565" s="130">
        <f>(Constantes!$D$12/0.8)*(0.00376*D565^2-0.0516*D565-6.967)</f>
        <v>-2.6766717749999995</v>
      </c>
      <c r="M565" s="12"/>
    </row>
    <row r="566" spans="2:13" ht="18.75" customHeight="1" x14ac:dyDescent="0.3">
      <c r="B566" s="11"/>
      <c r="C566" s="74">
        <v>561</v>
      </c>
      <c r="D566" s="67">
        <f>(Observaciones!D566+Observaciones!E566)/2</f>
        <v>9.6999999999999993</v>
      </c>
      <c r="E566" s="130">
        <f t="shared" si="45"/>
        <v>1.2040517259211223</v>
      </c>
      <c r="F566" s="130">
        <f t="shared" si="46"/>
        <v>8.0876657096899784E-2</v>
      </c>
      <c r="G566" s="130">
        <f t="shared" si="47"/>
        <v>2.4780983000000001</v>
      </c>
      <c r="H566" s="130">
        <f>0.001013*Constantes!$D$6/(0.622*G566)</f>
        <v>4.4966352753283652E-2</v>
      </c>
      <c r="I566" s="130">
        <f t="shared" si="48"/>
        <v>0.32677295878905227</v>
      </c>
      <c r="J566" s="130">
        <f t="shared" si="49"/>
        <v>0.37803490537697526</v>
      </c>
      <c r="K566" s="130">
        <f>(Constantes!$D$12/0.8)*(Constantes!$D$7*J566^2+Constantes!$D$8*J566+Constantes!$D$9)</f>
        <v>8.6791938130560791</v>
      </c>
      <c r="L566" s="130">
        <f>(Constantes!$D$12/0.8)*(0.00376*D566^2-0.0516*D566-6.967)</f>
        <v>-2.6676530999999994</v>
      </c>
      <c r="M566" s="12"/>
    </row>
    <row r="567" spans="2:13" ht="18.75" customHeight="1" x14ac:dyDescent="0.3">
      <c r="B567" s="11"/>
      <c r="C567" s="74">
        <v>562</v>
      </c>
      <c r="D567" s="67">
        <f>(Observaciones!D567+Observaciones!E567)/2</f>
        <v>9</v>
      </c>
      <c r="E567" s="130">
        <f t="shared" si="45"/>
        <v>1.1485844230421196</v>
      </c>
      <c r="F567" s="130">
        <f t="shared" si="46"/>
        <v>7.759005371461257E-2</v>
      </c>
      <c r="G567" s="130">
        <f t="shared" si="47"/>
        <v>2.4797509999999998</v>
      </c>
      <c r="H567" s="130">
        <f>0.001013*Constantes!$D$6/(0.622*G567)</f>
        <v>4.493638365913051E-2</v>
      </c>
      <c r="I567" s="130">
        <f t="shared" si="48"/>
        <v>0.32176493751214225</v>
      </c>
      <c r="J567" s="130">
        <f t="shared" si="49"/>
        <v>0.37529170305829229</v>
      </c>
      <c r="K567" s="130">
        <f>(Constantes!$D$12/0.8)*(Constantes!$D$7*J567^2+Constantes!$D$8*J567+Constantes!$D$9)</f>
        <v>8.7007438886670752</v>
      </c>
      <c r="L567" s="130">
        <f>(Constantes!$D$12/0.8)*(0.00376*D567^2-0.0516*D567-6.967)</f>
        <v>-2.6725649999999996</v>
      </c>
      <c r="M567" s="12"/>
    </row>
    <row r="568" spans="2:13" ht="18.75" customHeight="1" x14ac:dyDescent="0.3">
      <c r="B568" s="11"/>
      <c r="C568" s="74">
        <v>563</v>
      </c>
      <c r="D568" s="67">
        <f>(Observaciones!D568+Observaciones!E568)/2</f>
        <v>8.5500000000000007</v>
      </c>
      <c r="E568" s="130">
        <f t="shared" si="45"/>
        <v>1.1141256884066946</v>
      </c>
      <c r="F568" s="130">
        <f t="shared" si="46"/>
        <v>7.553804083049119E-2</v>
      </c>
      <c r="G568" s="130">
        <f t="shared" si="47"/>
        <v>2.4808134499999999</v>
      </c>
      <c r="H568" s="130">
        <f>0.001013*Constantes!$D$6/(0.622*G568)</f>
        <v>4.4917138898578825E-2</v>
      </c>
      <c r="I568" s="130">
        <f t="shared" si="48"/>
        <v>0.31850530773396696</v>
      </c>
      <c r="J568" s="130">
        <f t="shared" si="49"/>
        <v>0.37243729370853446</v>
      </c>
      <c r="K568" s="130">
        <f>(Constantes!$D$12/0.8)*(Constantes!$D$7*J568^2+Constantes!$D$8*J568+Constantes!$D$9)</f>
        <v>8.72308665263599</v>
      </c>
      <c r="L568" s="130">
        <f>(Constantes!$D$12/0.8)*(0.00376*D568^2-0.0516*D568-6.967)</f>
        <v>-2.6749929749999994</v>
      </c>
      <c r="M568" s="12"/>
    </row>
    <row r="569" spans="2:13" ht="18.75" customHeight="1" x14ac:dyDescent="0.3">
      <c r="B569" s="11"/>
      <c r="C569" s="74">
        <v>564</v>
      </c>
      <c r="D569" s="67">
        <f>(Observaciones!D569+Observaciones!E569)/2</f>
        <v>9.25</v>
      </c>
      <c r="E569" s="130">
        <f t="shared" si="45"/>
        <v>1.1681304715350127</v>
      </c>
      <c r="F569" s="130">
        <f t="shared" si="46"/>
        <v>7.8750495180281335E-2</v>
      </c>
      <c r="G569" s="130">
        <f t="shared" si="47"/>
        <v>2.4791607499999997</v>
      </c>
      <c r="H569" s="130">
        <f>0.001013*Constantes!$D$6/(0.622*G569)</f>
        <v>4.4947082320141017E-2</v>
      </c>
      <c r="I569" s="130">
        <f t="shared" si="48"/>
        <v>0.32356233167857845</v>
      </c>
      <c r="J569" s="130">
        <f t="shared" si="49"/>
        <v>0.36947252315079576</v>
      </c>
      <c r="K569" s="130">
        <f>(Constantes!$D$12/0.8)*(Constantes!$D$7*J569^2+Constantes!$D$8*J569+Constantes!$D$9)</f>
        <v>8.7462058746528371</v>
      </c>
      <c r="L569" s="130">
        <f>(Constantes!$D$12/0.8)*(0.00376*D569^2-0.0516*D569-6.967)</f>
        <v>-2.6709693749999994</v>
      </c>
      <c r="M569" s="12"/>
    </row>
    <row r="570" spans="2:13" ht="18.75" customHeight="1" x14ac:dyDescent="0.3">
      <c r="B570" s="11"/>
      <c r="C570" s="74">
        <v>565</v>
      </c>
      <c r="D570" s="67">
        <f>(Observaciones!D570+Observaciones!E570)/2</f>
        <v>9.15</v>
      </c>
      <c r="E570" s="130">
        <f t="shared" si="45"/>
        <v>1.1602772175252039</v>
      </c>
      <c r="F570" s="130">
        <f t="shared" si="46"/>
        <v>7.8284552595211263E-2</v>
      </c>
      <c r="G570" s="130">
        <f t="shared" si="47"/>
        <v>2.4793968500000001</v>
      </c>
      <c r="H570" s="130">
        <f>0.001013*Constantes!$D$6/(0.622*G570)</f>
        <v>4.4942802244470274E-2</v>
      </c>
      <c r="I570" s="130">
        <f t="shared" si="48"/>
        <v>0.3228445413311169</v>
      </c>
      <c r="J570" s="130">
        <f t="shared" si="49"/>
        <v>0.36639826991057795</v>
      </c>
      <c r="K570" s="130">
        <f>(Constantes!$D$12/0.8)*(Constantes!$D$7*J570^2+Constantes!$D$8*J570+Constantes!$D$9)</f>
        <v>8.7700848004623158</v>
      </c>
      <c r="L570" s="130">
        <f>(Constantes!$D$12/0.8)*(0.00376*D570^2-0.0516*D570-6.967)</f>
        <v>-2.6716287749999994</v>
      </c>
      <c r="M570" s="12"/>
    </row>
    <row r="571" spans="2:13" ht="18.75" customHeight="1" x14ac:dyDescent="0.3">
      <c r="B571" s="11"/>
      <c r="C571" s="74">
        <v>566</v>
      </c>
      <c r="D571" s="67">
        <f>(Observaciones!D571+Observaciones!E571)/2</f>
        <v>8.1</v>
      </c>
      <c r="E571" s="130">
        <f t="shared" si="45"/>
        <v>1.0805800307855125</v>
      </c>
      <c r="F571" s="130">
        <f t="shared" si="46"/>
        <v>7.3532575031085901E-2</v>
      </c>
      <c r="G571" s="130">
        <f t="shared" si="47"/>
        <v>2.4818758999999999</v>
      </c>
      <c r="H571" s="130">
        <f>0.001013*Constantes!$D$6/(0.622*G571)</f>
        <v>4.4897910614754163E-2</v>
      </c>
      <c r="I571" s="130">
        <f t="shared" si="48"/>
        <v>0.31521490702492766</v>
      </c>
      <c r="J571" s="130">
        <f t="shared" si="49"/>
        <v>0.36321544495546271</v>
      </c>
      <c r="K571" s="130">
        <f>(Constantes!$D$12/0.8)*(Constantes!$D$7*J571^2+Constantes!$D$8*J571+Constantes!$D$9)</f>
        <v>8.794706168566119</v>
      </c>
      <c r="L571" s="130">
        <f>(Constantes!$D$12/0.8)*(0.00376*D571^2-0.0516*D571-6.967)</f>
        <v>-2.6768498999999997</v>
      </c>
      <c r="M571" s="12"/>
    </row>
    <row r="572" spans="2:13" ht="18.75" customHeight="1" x14ac:dyDescent="0.3">
      <c r="B572" s="11"/>
      <c r="C572" s="74">
        <v>567</v>
      </c>
      <c r="D572" s="67">
        <f>(Observaciones!D572+Observaciones!E572)/2</f>
        <v>6.95</v>
      </c>
      <c r="E572" s="130">
        <f t="shared" si="45"/>
        <v>0.99885837988260118</v>
      </c>
      <c r="F572" s="130">
        <f t="shared" si="46"/>
        <v>6.8613050260539377E-2</v>
      </c>
      <c r="G572" s="130">
        <f t="shared" si="47"/>
        <v>2.4845910499999997</v>
      </c>
      <c r="H572" s="130">
        <f>0.001013*Constantes!$D$6/(0.622*G572)</f>
        <v>4.4848846378607275E-2</v>
      </c>
      <c r="I572" s="130">
        <f t="shared" si="48"/>
        <v>0.30667072251816546</v>
      </c>
      <c r="J572" s="130">
        <f t="shared" si="49"/>
        <v>0.35992499142517614</v>
      </c>
      <c r="K572" s="130">
        <f>(Constantes!$D$12/0.8)*(Constantes!$D$7*J572^2+Constantes!$D$8*J572+Constantes!$D$9)</f>
        <v>8.8200522274098923</v>
      </c>
      <c r="L572" s="130">
        <f>(Constantes!$D$12/0.8)*(0.00376*D572^2-0.0516*D572-6.967)</f>
        <v>-2.6790009749999992</v>
      </c>
      <c r="M572" s="12"/>
    </row>
    <row r="573" spans="2:13" ht="18.75" customHeight="1" x14ac:dyDescent="0.3">
      <c r="B573" s="11"/>
      <c r="C573" s="74">
        <v>568</v>
      </c>
      <c r="D573" s="67">
        <f>(Observaciones!D573+Observaciones!E573)/2</f>
        <v>9.6</v>
      </c>
      <c r="E573" s="130">
        <f t="shared" si="45"/>
        <v>1.1959863511942588</v>
      </c>
      <c r="F573" s="130">
        <f t="shared" si="46"/>
        <v>8.0399990537899965E-2</v>
      </c>
      <c r="G573" s="130">
        <f t="shared" si="47"/>
        <v>2.4783344</v>
      </c>
      <c r="H573" s="130">
        <f>0.001013*Constantes!$D$6/(0.622*G573)</f>
        <v>4.4962069006955853E-2</v>
      </c>
      <c r="I573" s="130">
        <f t="shared" si="48"/>
        <v>0.32606224862655375</v>
      </c>
      <c r="J573" s="130">
        <f t="shared" si="49"/>
        <v>0.35652788435211252</v>
      </c>
      <c r="K573" s="130">
        <f>(Constantes!$D$12/0.8)*(Constantes!$D$7*J573^2+Constantes!$D$8*J573+Constantes!$D$9)</f>
        <v>8.8461047530355135</v>
      </c>
      <c r="L573" s="130">
        <f>(Constantes!$D$12/0.8)*(0.00376*D573^2-0.0516*D573-6.967)</f>
        <v>-2.6684393999999996</v>
      </c>
      <c r="M573" s="12"/>
    </row>
    <row r="574" spans="2:13" ht="18.75" customHeight="1" x14ac:dyDescent="0.3">
      <c r="B574" s="11"/>
      <c r="C574" s="74">
        <v>569</v>
      </c>
      <c r="D574" s="67">
        <f>(Observaciones!D574+Observaciones!E574)/2</f>
        <v>9</v>
      </c>
      <c r="E574" s="130">
        <f t="shared" si="45"/>
        <v>1.1485844230421196</v>
      </c>
      <c r="F574" s="130">
        <f t="shared" si="46"/>
        <v>7.759005371461257E-2</v>
      </c>
      <c r="G574" s="130">
        <f t="shared" si="47"/>
        <v>2.4797509999999998</v>
      </c>
      <c r="H574" s="130">
        <f>0.001013*Constantes!$D$6/(0.622*G574)</f>
        <v>4.493638365913051E-2</v>
      </c>
      <c r="I574" s="130">
        <f t="shared" si="48"/>
        <v>0.32176493751214225</v>
      </c>
      <c r="J574" s="130">
        <f t="shared" si="49"/>
        <v>0.35302513037241368</v>
      </c>
      <c r="K574" s="130">
        <f>(Constantes!$D$12/0.8)*(Constantes!$D$7*J574^2+Constantes!$D$8*J574+Constantes!$D$9)</f>
        <v>8.8728450671787105</v>
      </c>
      <c r="L574" s="130">
        <f>(Constantes!$D$12/0.8)*(0.00376*D574^2-0.0516*D574-6.967)</f>
        <v>-2.6725649999999996</v>
      </c>
      <c r="M574" s="12"/>
    </row>
    <row r="575" spans="2:13" ht="18.75" customHeight="1" x14ac:dyDescent="0.3">
      <c r="B575" s="11"/>
      <c r="C575" s="74">
        <v>570</v>
      </c>
      <c r="D575" s="67">
        <f>(Observaciones!D575+Observaciones!E575)/2</f>
        <v>9.8500000000000014</v>
      </c>
      <c r="E575" s="130">
        <f t="shared" si="45"/>
        <v>1.2162394815909716</v>
      </c>
      <c r="F575" s="130">
        <f t="shared" si="46"/>
        <v>8.1596178970055125E-2</v>
      </c>
      <c r="G575" s="130">
        <f t="shared" si="47"/>
        <v>2.4777441499999999</v>
      </c>
      <c r="H575" s="130">
        <f>0.001013*Constantes!$D$6/(0.622*G575)</f>
        <v>4.4972779903491057E-2</v>
      </c>
      <c r="I575" s="130">
        <f t="shared" si="48"/>
        <v>0.32783604352575479</v>
      </c>
      <c r="J575" s="130">
        <f t="shared" si="49"/>
        <v>0.34941776742767933</v>
      </c>
      <c r="K575" s="130">
        <f>(Constantes!$D$12/0.8)*(Constantes!$D$7*J575^2+Constantes!$D$8*J575+Constantes!$D$9)</f>
        <v>8.9002540557916436</v>
      </c>
      <c r="L575" s="130">
        <f>(Constantes!$D$12/0.8)*(0.00376*D575^2-0.0516*D575-6.967)</f>
        <v>-2.6664207749999993</v>
      </c>
      <c r="M575" s="12"/>
    </row>
    <row r="576" spans="2:13" ht="18.75" customHeight="1" x14ac:dyDescent="0.3">
      <c r="B576" s="11"/>
      <c r="C576" s="74">
        <v>571</v>
      </c>
      <c r="D576" s="67">
        <f>(Observaciones!D576+Observaciones!E576)/2</f>
        <v>9.85</v>
      </c>
      <c r="E576" s="130">
        <f t="shared" si="45"/>
        <v>1.2162394815909714</v>
      </c>
      <c r="F576" s="130">
        <f t="shared" si="46"/>
        <v>8.1596178970055111E-2</v>
      </c>
      <c r="G576" s="130">
        <f t="shared" si="47"/>
        <v>2.4777441499999999</v>
      </c>
      <c r="H576" s="130">
        <f>0.001013*Constantes!$D$6/(0.622*G576)</f>
        <v>4.4972779903491057E-2</v>
      </c>
      <c r="I576" s="130">
        <f t="shared" si="48"/>
        <v>0.32783604352575479</v>
      </c>
      <c r="J576" s="130">
        <f t="shared" si="49"/>
        <v>0.34570686445740301</v>
      </c>
      <c r="K576" s="130">
        <f>(Constantes!$D$12/0.8)*(Constantes!$D$7*J576^2+Constantes!$D$8*J576+Constantes!$D$9)</f>
        <v>8.9283121879695617</v>
      </c>
      <c r="L576" s="130">
        <f>(Constantes!$D$12/0.8)*(0.00376*D576^2-0.0516*D576-6.967)</f>
        <v>-2.6664207749999993</v>
      </c>
      <c r="M576" s="12"/>
    </row>
    <row r="577" spans="2:13" ht="18.75" customHeight="1" x14ac:dyDescent="0.3">
      <c r="B577" s="11"/>
      <c r="C577" s="74">
        <v>572</v>
      </c>
      <c r="D577" s="67">
        <f>(Observaciones!D577+Observaciones!E577)/2</f>
        <v>8.65</v>
      </c>
      <c r="E577" s="130">
        <f t="shared" si="45"/>
        <v>1.1217035387262231</v>
      </c>
      <c r="F577" s="130">
        <f t="shared" si="46"/>
        <v>7.5989990506503152E-2</v>
      </c>
      <c r="G577" s="130">
        <f t="shared" si="47"/>
        <v>2.4805773499999999</v>
      </c>
      <c r="H577" s="130">
        <f>0.001013*Constantes!$D$6/(0.622*G577)</f>
        <v>4.4921414087374677E-2</v>
      </c>
      <c r="I577" s="130">
        <f t="shared" si="48"/>
        <v>0.3192323502116553</v>
      </c>
      <c r="J577" s="130">
        <f t="shared" si="49"/>
        <v>0.34189352108222237</v>
      </c>
      <c r="K577" s="130">
        <f>(Constantes!$D$12/0.8)*(Constantes!$D$7*J577^2+Constantes!$D$8*J577+Constantes!$D$9)</f>
        <v>8.9569995352601897</v>
      </c>
      <c r="L577" s="130">
        <f>(Constantes!$D$12/0.8)*(0.00376*D577^2-0.0516*D577-6.967)</f>
        <v>-2.6745027749999997</v>
      </c>
      <c r="M577" s="12"/>
    </row>
    <row r="578" spans="2:13" ht="18.75" customHeight="1" x14ac:dyDescent="0.3">
      <c r="B578" s="11"/>
      <c r="C578" s="74">
        <v>573</v>
      </c>
      <c r="D578" s="67">
        <f>(Observaciones!D578+Observaciones!E578)/2</f>
        <v>8.5500000000000007</v>
      </c>
      <c r="E578" s="130">
        <f t="shared" si="45"/>
        <v>1.1141256884066946</v>
      </c>
      <c r="F578" s="130">
        <f t="shared" si="46"/>
        <v>7.553804083049119E-2</v>
      </c>
      <c r="G578" s="130">
        <f t="shared" si="47"/>
        <v>2.4808134499999999</v>
      </c>
      <c r="H578" s="130">
        <f>0.001013*Constantes!$D$6/(0.622*G578)</f>
        <v>4.4917138898578825E-2</v>
      </c>
      <c r="I578" s="130">
        <f t="shared" si="48"/>
        <v>0.31850530773396696</v>
      </c>
      <c r="J578" s="130">
        <f t="shared" si="49"/>
        <v>0.33797886727807902</v>
      </c>
      <c r="K578" s="130">
        <f>(Constantes!$D$12/0.8)*(Constantes!$D$7*J578^2+Constantes!$D$8*J578+Constantes!$D$9)</f>
        <v>8.9862957913341095</v>
      </c>
      <c r="L578" s="130">
        <f>(Constantes!$D$12/0.8)*(0.00376*D578^2-0.0516*D578-6.967)</f>
        <v>-2.6749929749999994</v>
      </c>
      <c r="M578" s="12"/>
    </row>
    <row r="579" spans="2:13" ht="18.75" customHeight="1" x14ac:dyDescent="0.3">
      <c r="B579" s="11"/>
      <c r="C579" s="74">
        <v>574</v>
      </c>
      <c r="D579" s="67">
        <f>(Observaciones!D579+Observaciones!E579)/2</f>
        <v>9.1</v>
      </c>
      <c r="E579" s="130">
        <f t="shared" si="45"/>
        <v>1.1563680372555176</v>
      </c>
      <c r="F579" s="130">
        <f t="shared" si="46"/>
        <v>7.8052465514333522E-2</v>
      </c>
      <c r="G579" s="130">
        <f t="shared" si="47"/>
        <v>2.4795148999999999</v>
      </c>
      <c r="H579" s="130">
        <f>0.001013*Constantes!$D$6/(0.622*G579)</f>
        <v>4.494066251229728E-2</v>
      </c>
      <c r="I579" s="130">
        <f t="shared" si="48"/>
        <v>0.32248506174818503</v>
      </c>
      <c r="J579" s="130">
        <f t="shared" si="49"/>
        <v>0.33396406304137982</v>
      </c>
      <c r="K579" s="130">
        <f>(Constantes!$D$12/0.8)*(Constantes!$D$7*J579^2+Constantes!$D$8*J579+Constantes!$D$9)</f>
        <v>9.0161802919940222</v>
      </c>
      <c r="L579" s="130">
        <f>(Constantes!$D$12/0.8)*(0.00376*D579^2-0.0516*D579-6.967)</f>
        <v>-2.6719478999999997</v>
      </c>
      <c r="M579" s="12"/>
    </row>
    <row r="580" spans="2:13" ht="18.75" customHeight="1" x14ac:dyDescent="0.3">
      <c r="B580" s="11"/>
      <c r="C580" s="74">
        <v>575</v>
      </c>
      <c r="D580" s="67">
        <f>(Observaciones!D580+Observaciones!E580)/2</f>
        <v>9.35</v>
      </c>
      <c r="E580" s="130">
        <f t="shared" si="45"/>
        <v>1.1760304470729337</v>
      </c>
      <c r="F580" s="130">
        <f t="shared" si="46"/>
        <v>7.921880376620824E-2</v>
      </c>
      <c r="G580" s="130">
        <f t="shared" si="47"/>
        <v>2.4789246499999997</v>
      </c>
      <c r="H580" s="130">
        <f>0.001013*Constantes!$D$6/(0.622*G580)</f>
        <v>4.4951363211105488E-2</v>
      </c>
      <c r="I580" s="130">
        <f t="shared" si="48"/>
        <v>0.32427855867946659</v>
      </c>
      <c r="J580" s="130">
        <f t="shared" si="49"/>
        <v>0.32985029804526628</v>
      </c>
      <c r="K580" s="130">
        <f>(Constantes!$D$12/0.8)*(Constantes!$D$7*J580^2+Constantes!$D$8*J580+Constantes!$D$9)</f>
        <v>9.0466320355003162</v>
      </c>
      <c r="L580" s="130">
        <f>(Constantes!$D$12/0.8)*(0.00376*D580^2-0.0516*D580-6.967)</f>
        <v>-2.6702817749999994</v>
      </c>
      <c r="M580" s="12"/>
    </row>
    <row r="581" spans="2:13" ht="18.75" customHeight="1" x14ac:dyDescent="0.3">
      <c r="B581" s="11"/>
      <c r="C581" s="74">
        <v>576</v>
      </c>
      <c r="D581" s="67">
        <f>(Observaciones!D581+Observaciones!E581)/2</f>
        <v>11.75</v>
      </c>
      <c r="E581" s="130">
        <f t="shared" si="45"/>
        <v>1.3802776599471762</v>
      </c>
      <c r="F581" s="130">
        <f t="shared" si="46"/>
        <v>9.1193801661548224E-2</v>
      </c>
      <c r="G581" s="130">
        <f t="shared" si="47"/>
        <v>2.4732582499999998</v>
      </c>
      <c r="H581" s="130">
        <f>0.001013*Constantes!$D$6/(0.622*G581)</f>
        <v>4.5054349789437696E-2</v>
      </c>
      <c r="I581" s="130">
        <f t="shared" si="48"/>
        <v>0.34098539738615508</v>
      </c>
      <c r="J581" s="130">
        <f t="shared" si="49"/>
        <v>0.32563879128708978</v>
      </c>
      <c r="K581" s="130">
        <f>(Constantes!$D$12/0.8)*(Constantes!$D$7*J581^2+Constantes!$D$8*J581+Constantes!$D$9)</f>
        <v>9.0776297031901318</v>
      </c>
      <c r="L581" s="130">
        <f>(Constantes!$D$12/0.8)*(0.00376*D581^2-0.0516*D581-6.967)</f>
        <v>-2.6453193749999993</v>
      </c>
      <c r="M581" s="12"/>
    </row>
    <row r="582" spans="2:13" ht="18.75" customHeight="1" x14ac:dyDescent="0.3">
      <c r="B582" s="11"/>
      <c r="C582" s="74">
        <v>577</v>
      </c>
      <c r="D582" s="67">
        <f>(Observaciones!D582+Observaciones!E582)/2</f>
        <v>9.9</v>
      </c>
      <c r="E582" s="130">
        <f t="shared" si="45"/>
        <v>1.2203261059395465</v>
      </c>
      <c r="F582" s="130">
        <f t="shared" si="46"/>
        <v>8.1837230413319473E-2</v>
      </c>
      <c r="G582" s="130">
        <f t="shared" si="47"/>
        <v>2.4776260999999997</v>
      </c>
      <c r="H582" s="130">
        <f>0.001013*Constantes!$D$6/(0.622*G582)</f>
        <v>4.4974922695201085E-2</v>
      </c>
      <c r="I582" s="130">
        <f t="shared" si="48"/>
        <v>0.3281896076316444</v>
      </c>
      <c r="J582" s="130">
        <f t="shared" si="49"/>
        <v>0.32133079072719434</v>
      </c>
      <c r="K582" s="130">
        <f>(Constantes!$D$12/0.8)*(Constantes!$D$7*J582^2+Constantes!$D$8*J582+Constantes!$D$9)</f>
        <v>9.1091516803667485</v>
      </c>
      <c r="L582" s="130">
        <f>(Constantes!$D$12/0.8)*(0.00376*D582^2-0.0516*D582-6.967)</f>
        <v>-2.6659958999999995</v>
      </c>
      <c r="M582" s="12"/>
    </row>
    <row r="583" spans="2:13" ht="18.75" customHeight="1" x14ac:dyDescent="0.3">
      <c r="B583" s="11"/>
      <c r="C583" s="74">
        <v>578</v>
      </c>
      <c r="D583" s="67">
        <f>(Observaciones!D583+Observaciones!E583)/2</f>
        <v>11.95</v>
      </c>
      <c r="E583" s="130">
        <f t="shared" si="45"/>
        <v>1.3986262031935408</v>
      </c>
      <c r="F583" s="130">
        <f t="shared" si="46"/>
        <v>9.2257839608086131E-2</v>
      </c>
      <c r="G583" s="130">
        <f t="shared" si="47"/>
        <v>2.4727860499999998</v>
      </c>
      <c r="H583" s="130">
        <f>0.001013*Constantes!$D$6/(0.622*G583)</f>
        <v>4.5062953309329995E-2</v>
      </c>
      <c r="I583" s="130">
        <f t="shared" si="48"/>
        <v>0.34233474612907638</v>
      </c>
      <c r="J583" s="130">
        <f t="shared" si="49"/>
        <v>0.31692757291911988</v>
      </c>
      <c r="K583" s="130">
        <f>(Constantes!$D$12/0.8)*(Constantes!$D$7*J583^2+Constantes!$D$8*J583+Constantes!$D$9)</f>
        <v>9.1411760774358051</v>
      </c>
      <c r="L583" s="130">
        <f>(Constantes!$D$12/0.8)*(0.00376*D583^2-0.0516*D583-6.967)</f>
        <v>-2.6425059749999993</v>
      </c>
      <c r="M583" s="12"/>
    </row>
    <row r="584" spans="2:13" ht="18.75" customHeight="1" x14ac:dyDescent="0.3">
      <c r="B584" s="11"/>
      <c r="C584" s="74">
        <v>579</v>
      </c>
      <c r="D584" s="67">
        <f>(Observaciones!D584+Observaciones!E584)/2</f>
        <v>11.4</v>
      </c>
      <c r="E584" s="130">
        <f t="shared" si="45"/>
        <v>1.3486760963347784</v>
      </c>
      <c r="F584" s="130">
        <f t="shared" si="46"/>
        <v>8.9356889727344888E-2</v>
      </c>
      <c r="G584" s="130">
        <f t="shared" si="47"/>
        <v>2.4740845999999999</v>
      </c>
      <c r="H584" s="130">
        <f>0.001013*Constantes!$D$6/(0.622*G584)</f>
        <v>4.5039301532014117E-2</v>
      </c>
      <c r="I584" s="130">
        <f t="shared" si="48"/>
        <v>0.33860789639405336</v>
      </c>
      <c r="J584" s="130">
        <f t="shared" si="49"/>
        <v>0.31243044263133191</v>
      </c>
      <c r="K584" s="130">
        <f>(Constantes!$D$12/0.8)*(Constantes!$D$7*J584^2+Constantes!$D$8*J584+Constantes!$D$9)</f>
        <v>9.173680751264671</v>
      </c>
      <c r="L584" s="130">
        <f>(Constantes!$D$12/0.8)*(0.00376*D584^2-0.0516*D584-6.967)</f>
        <v>-2.6499713999999996</v>
      </c>
      <c r="M584" s="12"/>
    </row>
    <row r="585" spans="2:13" ht="18.75" customHeight="1" x14ac:dyDescent="0.3">
      <c r="B585" s="11"/>
      <c r="C585" s="74">
        <v>580</v>
      </c>
      <c r="D585" s="67">
        <f>(Observaciones!D585+Observaciones!E585)/2</f>
        <v>11.4</v>
      </c>
      <c r="E585" s="130">
        <f t="shared" si="45"/>
        <v>1.3486760963347784</v>
      </c>
      <c r="F585" s="130">
        <f t="shared" si="46"/>
        <v>8.9356889727344888E-2</v>
      </c>
      <c r="G585" s="130">
        <f t="shared" si="47"/>
        <v>2.4740845999999999</v>
      </c>
      <c r="H585" s="130">
        <f>0.001013*Constantes!$D$6/(0.622*G585)</f>
        <v>4.5039301532014117E-2</v>
      </c>
      <c r="I585" s="130">
        <f t="shared" si="48"/>
        <v>0.33860789639405336</v>
      </c>
      <c r="J585" s="130">
        <f t="shared" si="49"/>
        <v>0.30784073246059152</v>
      </c>
      <c r="K585" s="130">
        <f>(Constantes!$D$12/0.8)*(Constantes!$D$7*J585^2+Constantes!$D$8*J585+Constantes!$D$9)</f>
        <v>9.206643326740954</v>
      </c>
      <c r="L585" s="130">
        <f>(Constantes!$D$12/0.8)*(0.00376*D585^2-0.0516*D585-6.967)</f>
        <v>-2.6499713999999996</v>
      </c>
      <c r="M585" s="12"/>
    </row>
    <row r="586" spans="2:13" ht="18.75" customHeight="1" x14ac:dyDescent="0.3">
      <c r="B586" s="11"/>
      <c r="C586" s="74">
        <v>581</v>
      </c>
      <c r="D586" s="67">
        <f>(Observaciones!D586+Observaciones!E586)/2</f>
        <v>11.4</v>
      </c>
      <c r="E586" s="130">
        <f t="shared" si="45"/>
        <v>1.3486760963347784</v>
      </c>
      <c r="F586" s="130">
        <f t="shared" si="46"/>
        <v>8.9356889727344888E-2</v>
      </c>
      <c r="G586" s="130">
        <f t="shared" si="47"/>
        <v>2.4740845999999999</v>
      </c>
      <c r="H586" s="130">
        <f>0.001013*Constantes!$D$6/(0.622*G586)</f>
        <v>4.5039301532014117E-2</v>
      </c>
      <c r="I586" s="130">
        <f t="shared" si="48"/>
        <v>0.33860789639405336</v>
      </c>
      <c r="J586" s="130">
        <f t="shared" si="49"/>
        <v>0.30315980243707591</v>
      </c>
      <c r="K586" s="130">
        <f>(Constantes!$D$12/0.8)*(Constantes!$D$7*J586^2+Constantes!$D$8*J586+Constantes!$D$9)</f>
        <v>9.2400412185060681</v>
      </c>
      <c r="L586" s="130">
        <f>(Constantes!$D$12/0.8)*(0.00376*D586^2-0.0516*D586-6.967)</f>
        <v>-2.6499713999999996</v>
      </c>
      <c r="M586" s="12"/>
    </row>
    <row r="587" spans="2:13" ht="18.75" customHeight="1" x14ac:dyDescent="0.3">
      <c r="B587" s="11"/>
      <c r="C587" s="74">
        <v>582</v>
      </c>
      <c r="D587" s="67">
        <f>(Observaciones!D587+Observaciones!E587)/2</f>
        <v>12.8</v>
      </c>
      <c r="E587" s="130">
        <f t="shared" si="45"/>
        <v>1.4790196183138538</v>
      </c>
      <c r="F587" s="130">
        <f t="shared" si="46"/>
        <v>9.6898823770774328E-2</v>
      </c>
      <c r="G587" s="130">
        <f t="shared" si="47"/>
        <v>2.4707792</v>
      </c>
      <c r="H587" s="130">
        <f>0.001013*Constantes!$D$6/(0.622*G587)</f>
        <v>4.5099554956231032E-2</v>
      </c>
      <c r="I587" s="130">
        <f t="shared" si="48"/>
        <v>0.34799397749689576</v>
      </c>
      <c r="J587" s="130">
        <f t="shared" si="49"/>
        <v>0.29838903962137381</v>
      </c>
      <c r="K587" s="130">
        <f>(Constantes!$D$12/0.8)*(Constantes!$D$7*J587^2+Constantes!$D$8*J587+Constantes!$D$9)</f>
        <v>9.2738516528394328</v>
      </c>
      <c r="L587" s="130">
        <f>(Constantes!$D$12/0.8)*(0.00376*D587^2-0.0516*D587-6.967)</f>
        <v>-2.6292905999999996</v>
      </c>
      <c r="M587" s="12"/>
    </row>
    <row r="588" spans="2:13" ht="18.75" customHeight="1" x14ac:dyDescent="0.3">
      <c r="B588" s="11"/>
      <c r="C588" s="74">
        <v>583</v>
      </c>
      <c r="D588" s="67">
        <f>(Observaciones!D588+Observaciones!E588)/2</f>
        <v>6.3999999999999995</v>
      </c>
      <c r="E588" s="130">
        <f t="shared" si="45"/>
        <v>0.96173610737939708</v>
      </c>
      <c r="F588" s="130">
        <f t="shared" si="46"/>
        <v>6.6361595220328126E-2</v>
      </c>
      <c r="G588" s="130">
        <f t="shared" si="47"/>
        <v>2.4858895999999997</v>
      </c>
      <c r="H588" s="130">
        <f>0.001013*Constantes!$D$6/(0.622*G588)</f>
        <v>4.4825418761602502E-2</v>
      </c>
      <c r="I588" s="130">
        <f t="shared" si="48"/>
        <v>0.30251816528286729</v>
      </c>
      <c r="J588" s="130">
        <f t="shared" si="49"/>
        <v>0.29352985769346851</v>
      </c>
      <c r="K588" s="130">
        <f>(Constantes!$D$12/0.8)*(Constantes!$D$7*J588^2+Constantes!$D$8*J588+Constantes!$D$9)</f>
        <v>9.3080516896688543</v>
      </c>
      <c r="L588" s="130">
        <f>(Constantes!$D$12/0.8)*(0.00376*D588^2-0.0516*D588-6.967)</f>
        <v>-2.6787113999999992</v>
      </c>
      <c r="M588" s="12"/>
    </row>
    <row r="589" spans="2:13" ht="18.75" customHeight="1" x14ac:dyDescent="0.3">
      <c r="B589" s="11"/>
      <c r="C589" s="74">
        <v>584</v>
      </c>
      <c r="D589" s="67">
        <f>(Observaciones!D589+Observaciones!E589)/2</f>
        <v>11.35</v>
      </c>
      <c r="E589" s="130">
        <f t="shared" si="45"/>
        <v>1.3442138857215939</v>
      </c>
      <c r="F589" s="130">
        <f t="shared" si="46"/>
        <v>8.9097066304630032E-2</v>
      </c>
      <c r="G589" s="130">
        <f t="shared" si="47"/>
        <v>2.4742026500000001</v>
      </c>
      <c r="H589" s="130">
        <f>0.001013*Constantes!$D$6/(0.622*G589)</f>
        <v>4.5037152601510852E-2</v>
      </c>
      <c r="I589" s="130">
        <f t="shared" si="48"/>
        <v>0.33826658351104416</v>
      </c>
      <c r="J589" s="130">
        <f t="shared" si="49"/>
        <v>0.28858369653383548</v>
      </c>
      <c r="K589" s="130">
        <f>(Constantes!$D$12/0.8)*(Constantes!$D$7*J589^2+Constantes!$D$8*J589+Constantes!$D$9)</f>
        <v>9.342618244682491</v>
      </c>
      <c r="L589" s="130">
        <f>(Constantes!$D$12/0.8)*(0.00376*D589^2-0.0516*D589-6.967)</f>
        <v>-2.6506077749999997</v>
      </c>
      <c r="M589" s="12"/>
    </row>
    <row r="590" spans="2:13" ht="18.75" customHeight="1" x14ac:dyDescent="0.3">
      <c r="B590" s="11"/>
      <c r="C590" s="74">
        <v>585</v>
      </c>
      <c r="D590" s="67">
        <f>(Observaciones!D590+Observaciones!E590)/2</f>
        <v>10.15</v>
      </c>
      <c r="E590" s="130">
        <f t="shared" si="45"/>
        <v>1.2409408882084079</v>
      </c>
      <c r="F590" s="130">
        <f t="shared" si="46"/>
        <v>8.3051624609049163E-2</v>
      </c>
      <c r="G590" s="130">
        <f t="shared" si="47"/>
        <v>2.47703585</v>
      </c>
      <c r="H590" s="130">
        <f>0.001013*Constantes!$D$6/(0.622*G590)</f>
        <v>4.4985639717371281E-2</v>
      </c>
      <c r="I590" s="130">
        <f t="shared" si="48"/>
        <v>0.32995141784668947</v>
      </c>
      <c r="J590" s="130">
        <f t="shared" si="49"/>
        <v>0.28355202179677369</v>
      </c>
      <c r="K590" s="130">
        <f>(Constantes!$D$12/0.8)*(Constantes!$D$7*J590^2+Constantes!$D$8*J590+Constantes!$D$9)</f>
        <v>9.3775281115176643</v>
      </c>
      <c r="L590" s="130">
        <f>(Constantes!$D$12/0.8)*(0.00376*D590^2-0.0516*D590-6.967)</f>
        <v>-2.6637657749999994</v>
      </c>
      <c r="M590" s="12"/>
    </row>
    <row r="591" spans="2:13" ht="18.75" customHeight="1" x14ac:dyDescent="0.3">
      <c r="B591" s="11"/>
      <c r="C591" s="74">
        <v>586</v>
      </c>
      <c r="D591" s="67">
        <f>(Observaciones!D591+Observaciones!E591)/2</f>
        <v>12.2</v>
      </c>
      <c r="E591" s="130">
        <f t="shared" si="45"/>
        <v>1.421862932192234</v>
      </c>
      <c r="F591" s="130">
        <f t="shared" si="46"/>
        <v>9.3602745308232094E-2</v>
      </c>
      <c r="G591" s="130">
        <f t="shared" si="47"/>
        <v>2.4721957999999997</v>
      </c>
      <c r="H591" s="130">
        <f>0.001013*Constantes!$D$6/(0.622*G591)</f>
        <v>4.5073712331002484E-2</v>
      </c>
      <c r="I591" s="130">
        <f t="shared" si="48"/>
        <v>0.34401194911201238</v>
      </c>
      <c r="J591" s="130">
        <f t="shared" si="49"/>
        <v>0.27843632447609967</v>
      </c>
      <c r="K591" s="130">
        <f>(Constantes!$D$12/0.8)*(Constantes!$D$7*J591^2+Constantes!$D$8*J591+Constantes!$D$9)</f>
        <v>9.4127579840018036</v>
      </c>
      <c r="L591" s="130">
        <f>(Constantes!$D$12/0.8)*(0.00376*D591^2-0.0516*D591-6.967)</f>
        <v>-2.6388305999999995</v>
      </c>
      <c r="M591" s="12"/>
    </row>
    <row r="592" spans="2:13" ht="18.75" customHeight="1" x14ac:dyDescent="0.3">
      <c r="B592" s="11"/>
      <c r="C592" s="74">
        <v>587</v>
      </c>
      <c r="D592" s="67">
        <f>(Observaciones!D592+Observaciones!E592)/2</f>
        <v>12.5</v>
      </c>
      <c r="E592" s="130">
        <f t="shared" si="45"/>
        <v>1.4501940250881777</v>
      </c>
      <c r="F592" s="130">
        <f t="shared" si="46"/>
        <v>9.5238642712590429E-2</v>
      </c>
      <c r="G592" s="130">
        <f t="shared" si="47"/>
        <v>2.4714874999999998</v>
      </c>
      <c r="H592" s="130">
        <f>0.001013*Constantes!$D$6/(0.622*G592)</f>
        <v>4.5086629940516605E-2</v>
      </c>
      <c r="I592" s="130">
        <f t="shared" si="48"/>
        <v>0.34601062071581223</v>
      </c>
      <c r="J592" s="130">
        <f t="shared" si="49"/>
        <v>0.27323812046333534</v>
      </c>
      <c r="K592" s="130">
        <f>(Constantes!$D$12/0.8)*(Constantes!$D$7*J592^2+Constantes!$D$8*J592+Constantes!$D$9)</f>
        <v>9.4482844784206463</v>
      </c>
      <c r="L592" s="130">
        <f>(Constantes!$D$12/0.8)*(0.00376*D592^2-0.0516*D592-6.967)</f>
        <v>-2.6341874999999995</v>
      </c>
      <c r="M592" s="12"/>
    </row>
    <row r="593" spans="2:13" ht="18.75" customHeight="1" x14ac:dyDescent="0.3">
      <c r="B593" s="11"/>
      <c r="C593" s="74">
        <v>588</v>
      </c>
      <c r="D593" s="67">
        <f>(Observaciones!D593+Observaciones!E593)/2</f>
        <v>10.85</v>
      </c>
      <c r="E593" s="130">
        <f t="shared" si="45"/>
        <v>1.3003002567289974</v>
      </c>
      <c r="F593" s="130">
        <f t="shared" si="46"/>
        <v>8.6534052607070783E-2</v>
      </c>
      <c r="G593" s="130">
        <f t="shared" si="47"/>
        <v>2.4753831499999999</v>
      </c>
      <c r="H593" s="130">
        <f>0.001013*Constantes!$D$6/(0.622*G593)</f>
        <v>4.5015674569455051E-2</v>
      </c>
      <c r="I593" s="130">
        <f t="shared" si="48"/>
        <v>0.33483065028999898</v>
      </c>
      <c r="J593" s="130">
        <f t="shared" si="49"/>
        <v>0.26795895009851561</v>
      </c>
      <c r="K593" s="130">
        <f>(Constantes!$D$12/0.8)*(Constantes!$D$7*J593^2+Constantes!$D$8*J593+Constantes!$D$9)</f>
        <v>9.4840841557889632</v>
      </c>
      <c r="L593" s="130">
        <f>(Constantes!$D$12/0.8)*(0.00376*D593^2-0.0516*D593-6.967)</f>
        <v>-2.6565837749999996</v>
      </c>
      <c r="M593" s="12"/>
    </row>
    <row r="594" spans="2:13" ht="18.75" customHeight="1" x14ac:dyDescent="0.3">
      <c r="B594" s="11"/>
      <c r="C594" s="74">
        <v>589</v>
      </c>
      <c r="D594" s="67">
        <f>(Observaciones!D594+Observaciones!E594)/2</f>
        <v>10.450000000000001</v>
      </c>
      <c r="E594" s="130">
        <f t="shared" si="45"/>
        <v>1.2660823210259287</v>
      </c>
      <c r="F594" s="130">
        <f t="shared" si="46"/>
        <v>8.4529163709539321E-2</v>
      </c>
      <c r="G594" s="130">
        <f t="shared" si="47"/>
        <v>2.4763275499999997</v>
      </c>
      <c r="H594" s="130">
        <f>0.001013*Constantes!$D$6/(0.622*G594)</f>
        <v>4.4998506887795414E-2</v>
      </c>
      <c r="I594" s="130">
        <f t="shared" si="48"/>
        <v>0.33205228467683068</v>
      </c>
      <c r="J594" s="130">
        <f t="shared" si="49"/>
        <v>0.2626003777137545</v>
      </c>
      <c r="K594" s="130">
        <f>(Constantes!$D$12/0.8)*(Constantes!$D$7*J594^2+Constantes!$D$8*J594+Constantes!$D$9)</f>
        <v>9.5201335440989769</v>
      </c>
      <c r="L594" s="130">
        <f>(Constantes!$D$12/0.8)*(0.00376*D594^2-0.0516*D594-6.967)</f>
        <v>-2.6608569749999997</v>
      </c>
      <c r="M594" s="12"/>
    </row>
    <row r="595" spans="2:13" ht="18.75" customHeight="1" x14ac:dyDescent="0.3">
      <c r="B595" s="11"/>
      <c r="C595" s="74">
        <v>590</v>
      </c>
      <c r="D595" s="67">
        <f>(Observaciones!D595+Observaciones!E595)/2</f>
        <v>10.15</v>
      </c>
      <c r="E595" s="130">
        <f t="shared" si="45"/>
        <v>1.2409408882084079</v>
      </c>
      <c r="F595" s="130">
        <f t="shared" si="46"/>
        <v>8.3051624609049163E-2</v>
      </c>
      <c r="G595" s="130">
        <f t="shared" si="47"/>
        <v>2.47703585</v>
      </c>
      <c r="H595" s="130">
        <f>0.001013*Constantes!$D$6/(0.622*G595)</f>
        <v>4.4985639717371281E-2</v>
      </c>
      <c r="I595" s="130">
        <f t="shared" si="48"/>
        <v>0.32995141784668947</v>
      </c>
      <c r="J595" s="130">
        <f t="shared" si="49"/>
        <v>0.25716399116969646</v>
      </c>
      <c r="K595" s="130">
        <f>(Constantes!$D$12/0.8)*(Constantes!$D$7*J595^2+Constantes!$D$8*J595+Constantes!$D$9)</f>
        <v>9.5564091605217776</v>
      </c>
      <c r="L595" s="130">
        <f>(Constantes!$D$12/0.8)*(0.00376*D595^2-0.0516*D595-6.967)</f>
        <v>-2.6637657749999994</v>
      </c>
      <c r="M595" s="12"/>
    </row>
    <row r="596" spans="2:13" ht="18.75" customHeight="1" x14ac:dyDescent="0.3">
      <c r="B596" s="11"/>
      <c r="C596" s="74">
        <v>591</v>
      </c>
      <c r="D596" s="67">
        <f>(Observaciones!D596+Observaciones!E596)/2</f>
        <v>10</v>
      </c>
      <c r="E596" s="130">
        <f t="shared" si="45"/>
        <v>1.2285355953233976</v>
      </c>
      <c r="F596" s="130">
        <f t="shared" si="46"/>
        <v>8.2321156964857062E-2</v>
      </c>
      <c r="G596" s="130">
        <f t="shared" si="47"/>
        <v>2.4773899999999998</v>
      </c>
      <c r="H596" s="130">
        <f>0.001013*Constantes!$D$6/(0.622*G596)</f>
        <v>4.4979208891257547E-2</v>
      </c>
      <c r="I596" s="130">
        <f t="shared" si="48"/>
        <v>0.32889553570326324</v>
      </c>
      <c r="J596" s="130">
        <f t="shared" si="49"/>
        <v>0.25165140138500136</v>
      </c>
      <c r="K596" s="130">
        <f>(Constantes!$D$12/0.8)*(Constantes!$D$7*J596^2+Constantes!$D$8*J596+Constantes!$D$9)</f>
        <v>9.5928875335370645</v>
      </c>
      <c r="L596" s="130">
        <f>(Constantes!$D$12/0.8)*(0.00376*D596^2-0.0516*D596-6.967)</f>
        <v>-2.6651249999999993</v>
      </c>
      <c r="M596" s="12"/>
    </row>
    <row r="597" spans="2:13" ht="18.75" customHeight="1" x14ac:dyDescent="0.3">
      <c r="B597" s="11"/>
      <c r="C597" s="74">
        <v>592</v>
      </c>
      <c r="D597" s="67">
        <f>(Observaciones!D597+Observaciones!E597)/2</f>
        <v>10.4</v>
      </c>
      <c r="E597" s="130">
        <f t="shared" si="45"/>
        <v>1.2618612427946017</v>
      </c>
      <c r="F597" s="130">
        <f t="shared" si="46"/>
        <v>8.4281361443687683E-2</v>
      </c>
      <c r="G597" s="130">
        <f t="shared" si="47"/>
        <v>2.4764455999999999</v>
      </c>
      <c r="H597" s="130">
        <f>0.001013*Constantes!$D$6/(0.622*G597)</f>
        <v>4.4996361848252404E-2</v>
      </c>
      <c r="I597" s="130">
        <f t="shared" si="48"/>
        <v>0.33170315327202898</v>
      </c>
      <c r="J597" s="130">
        <f t="shared" si="49"/>
        <v>0.24606424185899323</v>
      </c>
      <c r="K597" s="130">
        <f>(Constantes!$D$12/0.8)*(Constantes!$D$7*J597^2+Constantes!$D$8*J597+Constantes!$D$9)</f>
        <v>9.6295452249666837</v>
      </c>
      <c r="L597" s="130">
        <f>(Constantes!$D$12/0.8)*(0.00376*D597^2-0.0516*D597-6.967)</f>
        <v>-2.6613593999999994</v>
      </c>
      <c r="M597" s="12"/>
    </row>
    <row r="598" spans="2:13" ht="18.75" customHeight="1" x14ac:dyDescent="0.3">
      <c r="B598" s="11"/>
      <c r="C598" s="74">
        <v>593</v>
      </c>
      <c r="D598" s="67">
        <f>(Observaciones!D598+Observaciones!E598)/2</f>
        <v>10.4</v>
      </c>
      <c r="E598" s="130">
        <f t="shared" si="45"/>
        <v>1.2618612427946017</v>
      </c>
      <c r="F598" s="130">
        <f t="shared" si="46"/>
        <v>8.4281361443687683E-2</v>
      </c>
      <c r="G598" s="130">
        <f t="shared" si="47"/>
        <v>2.4764455999999999</v>
      </c>
      <c r="H598" s="130">
        <f>0.001013*Constantes!$D$6/(0.622*G598)</f>
        <v>4.4996361848252404E-2</v>
      </c>
      <c r="I598" s="130">
        <f t="shared" si="48"/>
        <v>0.33170315327202898</v>
      </c>
      <c r="J598" s="130">
        <f t="shared" si="49"/>
        <v>0.24040416818762159</v>
      </c>
      <c r="K598" s="130">
        <f>(Constantes!$D$12/0.8)*(Constantes!$D$7*J598^2+Constantes!$D$8*J598+Constantes!$D$9)</f>
        <v>9.6663588518875425</v>
      </c>
      <c r="L598" s="130">
        <f>(Constantes!$D$12/0.8)*(0.00376*D598^2-0.0516*D598-6.967)</f>
        <v>-2.6613593999999994</v>
      </c>
      <c r="M598" s="12"/>
    </row>
    <row r="599" spans="2:13" ht="18.75" customHeight="1" x14ac:dyDescent="0.3">
      <c r="B599" s="11"/>
      <c r="C599" s="74">
        <v>594</v>
      </c>
      <c r="D599" s="67">
        <f>(Observaciones!D599+Observaciones!E599)/2</f>
        <v>11.25</v>
      </c>
      <c r="E599" s="130">
        <f t="shared" si="45"/>
        <v>1.3353283650298429</v>
      </c>
      <c r="F599" s="130">
        <f t="shared" si="46"/>
        <v>8.8579350899344877E-2</v>
      </c>
      <c r="G599" s="130">
        <f t="shared" si="47"/>
        <v>2.47443875</v>
      </c>
      <c r="H599" s="130">
        <f>0.001013*Constantes!$D$6/(0.622*G599)</f>
        <v>4.5032855355628641E-2</v>
      </c>
      <c r="I599" s="130">
        <f t="shared" si="48"/>
        <v>0.33758270995629469</v>
      </c>
      <c r="J599" s="130">
        <f t="shared" si="49"/>
        <v>0.2346728575728691</v>
      </c>
      <c r="K599" s="130">
        <f>(Constantes!$D$12/0.8)*(Constantes!$D$7*J599^2+Constantes!$D$8*J599+Constantes!$D$9)</f>
        <v>9.703305108399725</v>
      </c>
      <c r="L599" s="130">
        <f>(Constantes!$D$12/0.8)*(0.00376*D599^2-0.0516*D599-6.967)</f>
        <v>-2.6518593749999995</v>
      </c>
      <c r="M599" s="12"/>
    </row>
    <row r="600" spans="2:13" ht="18.75" customHeight="1" x14ac:dyDescent="0.3">
      <c r="B600" s="11"/>
      <c r="C600" s="74">
        <v>595</v>
      </c>
      <c r="D600" s="67">
        <f>(Observaciones!D600+Observaciones!E600)/2</f>
        <v>11.2</v>
      </c>
      <c r="E600" s="130">
        <f t="shared" si="45"/>
        <v>1.3309049906437358</v>
      </c>
      <c r="F600" s="130">
        <f t="shared" si="46"/>
        <v>8.8321456330061332E-2</v>
      </c>
      <c r="G600" s="130">
        <f t="shared" si="47"/>
        <v>2.4745567999999998</v>
      </c>
      <c r="H600" s="130">
        <f>0.001013*Constantes!$D$6/(0.622*G600)</f>
        <v>4.5030707040191013E-2</v>
      </c>
      <c r="I600" s="130">
        <f t="shared" si="48"/>
        <v>0.33724015024190968</v>
      </c>
      <c r="J600" s="130">
        <f t="shared" si="49"/>
        <v>0.22887200832576213</v>
      </c>
      <c r="K600" s="130">
        <f>(Constantes!$D$12/0.8)*(Constantes!$D$7*J600^2+Constantes!$D$8*J600+Constantes!$D$9)</f>
        <v>9.7403607872257023</v>
      </c>
      <c r="L600" s="130">
        <f>(Constantes!$D$12/0.8)*(0.00376*D600^2-0.0516*D600-6.967)</f>
        <v>-2.6524745999999997</v>
      </c>
      <c r="M600" s="12"/>
    </row>
    <row r="601" spans="2:13" ht="18.75" customHeight="1" x14ac:dyDescent="0.3">
      <c r="B601" s="11"/>
      <c r="C601" s="74">
        <v>596</v>
      </c>
      <c r="D601" s="67">
        <f>(Observaciones!D601+Observaciones!E601)/2</f>
        <v>11.299999999999999</v>
      </c>
      <c r="E601" s="130">
        <f t="shared" si="45"/>
        <v>1.3397646526819855</v>
      </c>
      <c r="F601" s="130">
        <f t="shared" si="46"/>
        <v>8.8837887126731505E-2</v>
      </c>
      <c r="G601" s="130">
        <f t="shared" si="47"/>
        <v>2.4743206999999998</v>
      </c>
      <c r="H601" s="130">
        <f>0.001013*Constantes!$D$6/(0.622*G601)</f>
        <v>4.5035003876058806E-2</v>
      </c>
      <c r="I601" s="130">
        <f t="shared" si="48"/>
        <v>0.33792485453988752</v>
      </c>
      <c r="J601" s="130">
        <f t="shared" si="49"/>
        <v>0.22300333936312633</v>
      </c>
      <c r="K601" s="130">
        <f>(Constantes!$D$12/0.8)*(Constantes!$D$7*J601^2+Constantes!$D$8*J601+Constantes!$D$9)</f>
        <v>9.7775028011168459</v>
      </c>
      <c r="L601" s="130">
        <f>(Constantes!$D$12/0.8)*(0.00376*D601^2-0.0516*D601-6.967)</f>
        <v>-2.6512370999999995</v>
      </c>
      <c r="M601" s="12"/>
    </row>
    <row r="602" spans="2:13" ht="18.75" customHeight="1" x14ac:dyDescent="0.3">
      <c r="B602" s="11"/>
      <c r="C602" s="74">
        <v>597</v>
      </c>
      <c r="D602" s="67">
        <f>(Observaciones!D602+Observaciones!E602)/2</f>
        <v>12.799999999999999</v>
      </c>
      <c r="E602" s="130">
        <f t="shared" si="45"/>
        <v>1.4790196183138535</v>
      </c>
      <c r="F602" s="130">
        <f t="shared" si="46"/>
        <v>9.6898823770774314E-2</v>
      </c>
      <c r="G602" s="130">
        <f t="shared" si="47"/>
        <v>2.4707792</v>
      </c>
      <c r="H602" s="130">
        <f>0.001013*Constantes!$D$6/(0.622*G602)</f>
        <v>4.5099554956231032E-2</v>
      </c>
      <c r="I602" s="130">
        <f t="shared" si="48"/>
        <v>0.3479939774968957</v>
      </c>
      <c r="J602" s="130">
        <f t="shared" si="49"/>
        <v>0.21706858969823095</v>
      </c>
      <c r="K602" s="130">
        <f>(Constantes!$D$12/0.8)*(Constantes!$D$7*J602^2+Constantes!$D$8*J602+Constantes!$D$9)</f>
        <v>9.8147082040437184</v>
      </c>
      <c r="L602" s="130">
        <f>(Constantes!$D$12/0.8)*(0.00376*D602^2-0.0516*D602-6.967)</f>
        <v>-2.6292905999999996</v>
      </c>
      <c r="M602" s="12"/>
    </row>
    <row r="603" spans="2:13" ht="18.75" customHeight="1" x14ac:dyDescent="0.3">
      <c r="B603" s="11"/>
      <c r="C603" s="74">
        <v>598</v>
      </c>
      <c r="D603" s="67">
        <f>(Observaciones!D603+Observaciones!E603)/2</f>
        <v>11.700000000000001</v>
      </c>
      <c r="E603" s="130">
        <f t="shared" si="45"/>
        <v>1.3757236996547897</v>
      </c>
      <c r="F603" s="130">
        <f t="shared" si="46"/>
        <v>9.0929432125051668E-2</v>
      </c>
      <c r="G603" s="130">
        <f t="shared" si="47"/>
        <v>2.4733763</v>
      </c>
      <c r="H603" s="130">
        <f>0.001013*Constantes!$D$6/(0.622*G603)</f>
        <v>4.5052199422753639E-2</v>
      </c>
      <c r="I603" s="130">
        <f t="shared" si="48"/>
        <v>0.3406470099449177</v>
      </c>
      <c r="J603" s="130">
        <f t="shared" si="49"/>
        <v>0.2110695179254842</v>
      </c>
      <c r="K603" s="130">
        <f>(Constantes!$D$12/0.8)*(Constantes!$D$7*J603^2+Constantes!$D$8*J603+Constantes!$D$9)</f>
        <v>9.8519542121467936</v>
      </c>
      <c r="L603" s="130">
        <f>(Constantes!$D$12/0.8)*(0.00376*D603^2-0.0516*D603-6.967)</f>
        <v>-2.6460050999999996</v>
      </c>
      <c r="M603" s="12"/>
    </row>
    <row r="604" spans="2:13" ht="18.75" customHeight="1" x14ac:dyDescent="0.3">
      <c r="B604" s="11"/>
      <c r="C604" s="74">
        <v>599</v>
      </c>
      <c r="D604" s="67">
        <f>(Observaciones!D604+Observaciones!E604)/2</f>
        <v>14.15</v>
      </c>
      <c r="E604" s="130">
        <f t="shared" si="45"/>
        <v>1.6150528288927855</v>
      </c>
      <c r="F604" s="130">
        <f t="shared" si="46"/>
        <v>0.10467799774317721</v>
      </c>
      <c r="G604" s="130">
        <f t="shared" si="47"/>
        <v>2.4675918499999998</v>
      </c>
      <c r="H604" s="130">
        <f>0.001013*Constantes!$D$6/(0.622*G604)</f>
        <v>4.5157809349675282E-2</v>
      </c>
      <c r="I604" s="130">
        <f t="shared" si="48"/>
        <v>0.35672784756039339</v>
      </c>
      <c r="J604" s="130">
        <f t="shared" si="49"/>
        <v>0.2050079016993222</v>
      </c>
      <c r="K604" s="130">
        <f>(Constantes!$D$12/0.8)*(Constantes!$D$7*J604^2+Constantes!$D$8*J604+Constantes!$D$9)</f>
        <v>9.8892182244246829</v>
      </c>
      <c r="L604" s="130">
        <f>(Constantes!$D$12/0.8)*(0.00376*D604^2-0.0516*D604-6.967)</f>
        <v>-2.6041137749999996</v>
      </c>
      <c r="M604" s="12"/>
    </row>
    <row r="605" spans="2:13" ht="18.75" customHeight="1" x14ac:dyDescent="0.3">
      <c r="B605" s="11"/>
      <c r="C605" s="74">
        <v>600</v>
      </c>
      <c r="D605" s="67">
        <f>(Observaciones!D605+Observaciones!E605)/2</f>
        <v>12.1</v>
      </c>
      <c r="E605" s="130">
        <f t="shared" si="45"/>
        <v>1.4125278691197247</v>
      </c>
      <c r="F605" s="130">
        <f t="shared" si="46"/>
        <v>9.306279268564735E-2</v>
      </c>
      <c r="G605" s="130">
        <f t="shared" si="47"/>
        <v>2.4724318999999997</v>
      </c>
      <c r="H605" s="130">
        <f>0.001013*Constantes!$D$6/(0.622*G605)</f>
        <v>4.5069408105886576E-2</v>
      </c>
      <c r="I605" s="130">
        <f t="shared" si="48"/>
        <v>0.34334233509165285</v>
      </c>
      <c r="J605" s="130">
        <f t="shared" si="49"/>
        <v>0.19888553720745444</v>
      </c>
      <c r="K605" s="130">
        <f>(Constantes!$D$12/0.8)*(Constantes!$D$7*J605^2+Constantes!$D$8*J605+Constantes!$D$9)</f>
        <v>9.9264778431371532</v>
      </c>
      <c r="L605" s="130">
        <f>(Constantes!$D$12/0.8)*(0.00376*D605^2-0.0516*D605-6.967)</f>
        <v>-2.6403218999999996</v>
      </c>
      <c r="M605" s="12"/>
    </row>
    <row r="606" spans="2:13" ht="18.75" customHeight="1" x14ac:dyDescent="0.3">
      <c r="B606" s="11"/>
      <c r="C606" s="74">
        <v>601</v>
      </c>
      <c r="D606" s="67">
        <f>(Observaciones!D606+Observaciones!E606)/2</f>
        <v>12.4</v>
      </c>
      <c r="E606" s="130">
        <f t="shared" si="45"/>
        <v>1.440695742444418</v>
      </c>
      <c r="F606" s="130">
        <f t="shared" si="46"/>
        <v>9.4690659669251859E-2</v>
      </c>
      <c r="G606" s="130">
        <f t="shared" si="47"/>
        <v>2.4717235999999998</v>
      </c>
      <c r="H606" s="130">
        <f>0.001013*Constantes!$D$6/(0.622*G606)</f>
        <v>4.508232324808184E-2</v>
      </c>
      <c r="I606" s="130">
        <f t="shared" si="48"/>
        <v>0.34534609482941636</v>
      </c>
      <c r="J606" s="130">
        <f t="shared" si="49"/>
        <v>0.19270423863861005</v>
      </c>
      <c r="K606" s="130">
        <f>(Constantes!$D$12/0.8)*(Constantes!$D$7*J606^2+Constantes!$D$8*J606+Constantes!$D$9)</f>
        <v>9.9637108939007391</v>
      </c>
      <c r="L606" s="130">
        <f>(Constantes!$D$12/0.8)*(0.00376*D606^2-0.0516*D606-6.967)</f>
        <v>-2.6357633999999992</v>
      </c>
      <c r="M606" s="12"/>
    </row>
    <row r="607" spans="2:13" ht="18.75" customHeight="1" x14ac:dyDescent="0.3">
      <c r="B607" s="11"/>
      <c r="C607" s="74">
        <v>602</v>
      </c>
      <c r="D607" s="67">
        <f>(Observaciones!D607+Observaciones!E607)/2</f>
        <v>9.5</v>
      </c>
      <c r="E607" s="130">
        <f t="shared" si="45"/>
        <v>1.187968532240967</v>
      </c>
      <c r="F607" s="130">
        <f t="shared" si="46"/>
        <v>7.9925724231647788E-2</v>
      </c>
      <c r="G607" s="130">
        <f t="shared" si="47"/>
        <v>2.4785705</v>
      </c>
      <c r="H607" s="130">
        <f>0.001013*Constantes!$D$6/(0.622*G607)</f>
        <v>4.4957786076737595E-2</v>
      </c>
      <c r="I607" s="130">
        <f t="shared" si="48"/>
        <v>0.32534995521168669</v>
      </c>
      <c r="J607" s="130">
        <f t="shared" si="49"/>
        <v>0.18646583764496022</v>
      </c>
      <c r="K607" s="130">
        <f>(Constantes!$D$12/0.8)*(Constantes!$D$7*J607^2+Constantes!$D$8*J607+Constantes!$D$9)</f>
        <v>10.000895445454937</v>
      </c>
      <c r="L607" s="130">
        <f>(Constantes!$D$12/0.8)*(0.00376*D607^2-0.0516*D607-6.967)</f>
        <v>-2.6691974999999992</v>
      </c>
      <c r="M607" s="12"/>
    </row>
    <row r="608" spans="2:13" ht="18.75" customHeight="1" x14ac:dyDescent="0.3">
      <c r="B608" s="11"/>
      <c r="C608" s="74">
        <v>603</v>
      </c>
      <c r="D608" s="67">
        <f>(Observaciones!D608+Observaciones!E608)/2</f>
        <v>11.5</v>
      </c>
      <c r="E608" s="130">
        <f t="shared" si="45"/>
        <v>1.3576395793502862</v>
      </c>
      <c r="F608" s="130">
        <f t="shared" si="46"/>
        <v>8.9878474493928939E-2</v>
      </c>
      <c r="G608" s="130">
        <f t="shared" si="47"/>
        <v>2.4738484999999999</v>
      </c>
      <c r="H608" s="130">
        <f>0.001013*Constantes!$D$6/(0.622*G608)</f>
        <v>4.5043600008291752E-2</v>
      </c>
      <c r="I608" s="130">
        <f t="shared" si="48"/>
        <v>0.33928927202235942</v>
      </c>
      <c r="J608" s="130">
        <f t="shared" si="49"/>
        <v>0.18017218279935254</v>
      </c>
      <c r="K608" s="130">
        <f>(Constantes!$D$12/0.8)*(Constantes!$D$7*J608^2+Constantes!$D$8*J608+Constantes!$D$9)</f>
        <v>10.038009829077607</v>
      </c>
      <c r="L608" s="130">
        <f>(Constantes!$D$12/0.8)*(0.00376*D608^2-0.0516*D608-6.967)</f>
        <v>-2.6486774999999994</v>
      </c>
      <c r="M608" s="12"/>
    </row>
    <row r="609" spans="2:13" ht="18.75" customHeight="1" x14ac:dyDescent="0.3">
      <c r="B609" s="11"/>
      <c r="C609" s="74">
        <v>604</v>
      </c>
      <c r="D609" s="67">
        <f>(Observaciones!D609+Observaciones!E609)/2</f>
        <v>12.25</v>
      </c>
      <c r="E609" s="130">
        <f t="shared" si="45"/>
        <v>1.4265507491669478</v>
      </c>
      <c r="F609" s="130">
        <f t="shared" si="46"/>
        <v>9.387372076527814E-2</v>
      </c>
      <c r="G609" s="130">
        <f t="shared" si="47"/>
        <v>2.47207775</v>
      </c>
      <c r="H609" s="130">
        <f>0.001013*Constantes!$D$6/(0.622*G609)</f>
        <v>4.5075864751872197E-2</v>
      </c>
      <c r="I609" s="130">
        <f t="shared" si="48"/>
        <v>0.34434612138705856</v>
      </c>
      <c r="J609" s="130">
        <f t="shared" si="49"/>
        <v>0.1738251390475479</v>
      </c>
      <c r="K609" s="130">
        <f>(Constantes!$D$12/0.8)*(Constantes!$D$7*J609^2+Constantes!$D$8*J609+Constantes!$D$9)</f>
        <v>10.075032657628356</v>
      </c>
      <c r="L609" s="130">
        <f>(Constantes!$D$12/0.8)*(0.00376*D609^2-0.0516*D609-6.967)</f>
        <v>-2.6380743749999995</v>
      </c>
      <c r="M609" s="12"/>
    </row>
    <row r="610" spans="2:13" ht="18.75" customHeight="1" x14ac:dyDescent="0.3">
      <c r="B610" s="11"/>
      <c r="C610" s="74">
        <v>605</v>
      </c>
      <c r="D610" s="67">
        <f>(Observaciones!D610+Observaciones!E610)/2</f>
        <v>10</v>
      </c>
      <c r="E610" s="130">
        <f t="shared" si="45"/>
        <v>1.2285355953233976</v>
      </c>
      <c r="F610" s="130">
        <f t="shared" si="46"/>
        <v>8.2321156964857062E-2</v>
      </c>
      <c r="G610" s="130">
        <f t="shared" si="47"/>
        <v>2.4773899999999998</v>
      </c>
      <c r="H610" s="130">
        <f>0.001013*Constantes!$D$6/(0.622*G610)</f>
        <v>4.4979208891257547E-2</v>
      </c>
      <c r="I610" s="130">
        <f t="shared" si="48"/>
        <v>0.32889553570326324</v>
      </c>
      <c r="J610" s="130">
        <f t="shared" si="49"/>
        <v>0.16742658715558903</v>
      </c>
      <c r="K610" s="130">
        <f>(Constantes!$D$12/0.8)*(Constantes!$D$7*J610^2+Constantes!$D$8*J610+Constantes!$D$9)</f>
        <v>10.111942844199486</v>
      </c>
      <c r="L610" s="130">
        <f>(Constantes!$D$12/0.8)*(0.00376*D610^2-0.0516*D610-6.967)</f>
        <v>-2.6651249999999993</v>
      </c>
      <c r="M610" s="12"/>
    </row>
    <row r="611" spans="2:13" ht="18.75" customHeight="1" x14ac:dyDescent="0.3">
      <c r="B611" s="11"/>
      <c r="C611" s="74">
        <v>606</v>
      </c>
      <c r="D611" s="67">
        <f>(Observaciones!D611+Observaciones!E611)/2</f>
        <v>9.5</v>
      </c>
      <c r="E611" s="130">
        <f t="shared" si="45"/>
        <v>1.187968532240967</v>
      </c>
      <c r="F611" s="130">
        <f t="shared" si="46"/>
        <v>7.9925724231647788E-2</v>
      </c>
      <c r="G611" s="130">
        <f t="shared" si="47"/>
        <v>2.4785705</v>
      </c>
      <c r="H611" s="130">
        <f>0.001013*Constantes!$D$6/(0.622*G611)</f>
        <v>4.4957786076737595E-2</v>
      </c>
      <c r="I611" s="130">
        <f t="shared" si="48"/>
        <v>0.32534995521168669</v>
      </c>
      <c r="J611" s="130">
        <f t="shared" si="49"/>
        <v>0.16097842315249497</v>
      </c>
      <c r="K611" s="130">
        <f>(Constantes!$D$12/0.8)*(Constantes!$D$7*J611^2+Constantes!$D$8*J611+Constantes!$D$9)</f>
        <v>10.148719620354239</v>
      </c>
      <c r="L611" s="130">
        <f>(Constantes!$D$12/0.8)*(0.00376*D611^2-0.0516*D611-6.967)</f>
        <v>-2.6691974999999992</v>
      </c>
      <c r="M611" s="12"/>
    </row>
    <row r="612" spans="2:13" ht="18.75" customHeight="1" x14ac:dyDescent="0.3">
      <c r="B612" s="11"/>
      <c r="C612" s="74">
        <v>607</v>
      </c>
      <c r="D612" s="67">
        <f>(Observaciones!D612+Observaciones!E612)/2</f>
        <v>11.5</v>
      </c>
      <c r="E612" s="130">
        <f t="shared" si="45"/>
        <v>1.3576395793502862</v>
      </c>
      <c r="F612" s="130">
        <f t="shared" si="46"/>
        <v>8.9878474493928939E-2</v>
      </c>
      <c r="G612" s="130">
        <f t="shared" si="47"/>
        <v>2.4738484999999999</v>
      </c>
      <c r="H612" s="130">
        <f>0.001013*Constantes!$D$6/(0.622*G612)</f>
        <v>4.5043600008291752E-2</v>
      </c>
      <c r="I612" s="130">
        <f t="shared" si="48"/>
        <v>0.33928927202235942</v>
      </c>
      <c r="J612" s="130">
        <f t="shared" si="49"/>
        <v>0.1544825577684219</v>
      </c>
      <c r="K612" s="130">
        <f>(Constantes!$D$12/0.8)*(Constantes!$D$7*J612^2+Constantes!$D$8*J612+Constantes!$D$9)</f>
        <v>10.185342553932818</v>
      </c>
      <c r="L612" s="130">
        <f>(Constantes!$D$12/0.8)*(0.00376*D612^2-0.0516*D612-6.967)</f>
        <v>-2.6486774999999994</v>
      </c>
      <c r="M612" s="12"/>
    </row>
    <row r="613" spans="2:13" ht="18.75" customHeight="1" x14ac:dyDescent="0.3">
      <c r="B613" s="11"/>
      <c r="C613" s="74">
        <v>608</v>
      </c>
      <c r="D613" s="67">
        <f>(Observaciones!D613+Observaciones!E613)/2</f>
        <v>11</v>
      </c>
      <c r="E613" s="130">
        <f t="shared" si="45"/>
        <v>1.3133399855895733</v>
      </c>
      <c r="F613" s="130">
        <f t="shared" si="46"/>
        <v>8.7296268852053341E-2</v>
      </c>
      <c r="G613" s="130">
        <f t="shared" si="47"/>
        <v>2.4750289999999997</v>
      </c>
      <c r="H613" s="130">
        <f>0.001013*Constantes!$D$6/(0.622*G613)</f>
        <v>4.5022115827779208E-2</v>
      </c>
      <c r="I613" s="130">
        <f t="shared" si="48"/>
        <v>0.33586576991782852</v>
      </c>
      <c r="J613" s="130">
        <f t="shared" si="49"/>
        <v>0.14794091586847471</v>
      </c>
      <c r="K613" s="130">
        <f>(Constantes!$D$12/0.8)*(Constantes!$D$7*J613^2+Constantes!$D$8*J613+Constantes!$D$9)</f>
        <v>10.221791566407026</v>
      </c>
      <c r="L613" s="130">
        <f>(Constantes!$D$12/0.8)*(0.00376*D613^2-0.0516*D613-6.967)</f>
        <v>-2.6548649999999996</v>
      </c>
      <c r="M613" s="12"/>
    </row>
    <row r="614" spans="2:13" ht="18.75" customHeight="1" x14ac:dyDescent="0.3">
      <c r="B614" s="11"/>
      <c r="C614" s="74">
        <v>609</v>
      </c>
      <c r="D614" s="67">
        <f>(Observaciones!D614+Observaciones!E614)/2</f>
        <v>11.9</v>
      </c>
      <c r="E614" s="130">
        <f t="shared" si="45"/>
        <v>1.3940190963940859</v>
      </c>
      <c r="F614" s="130">
        <f t="shared" si="46"/>
        <v>9.1990843524687727E-2</v>
      </c>
      <c r="G614" s="130">
        <f t="shared" si="47"/>
        <v>2.4729041</v>
      </c>
      <c r="H614" s="130">
        <f>0.001013*Constantes!$D$6/(0.622*G614)</f>
        <v>4.506080212132469E-2</v>
      </c>
      <c r="I614" s="130">
        <f t="shared" si="48"/>
        <v>0.34199803993111727</v>
      </c>
      <c r="J614" s="130">
        <f t="shared" si="49"/>
        <v>0.14135543588232993</v>
      </c>
      <c r="K614" s="130">
        <f>(Constantes!$D$12/0.8)*(Constantes!$D$7*J614^2+Constantes!$D$8*J614+Constantes!$D$9)</f>
        <v>10.258046949765035</v>
      </c>
      <c r="L614" s="130">
        <f>(Constantes!$D$12/0.8)*(0.00376*D614^2-0.0516*D614-6.967)</f>
        <v>-2.6432198999999996</v>
      </c>
      <c r="M614" s="12"/>
    </row>
    <row r="615" spans="2:13" ht="18.75" customHeight="1" x14ac:dyDescent="0.3">
      <c r="B615" s="11"/>
      <c r="C615" s="74">
        <v>610</v>
      </c>
      <c r="D615" s="67">
        <f>(Observaciones!D615+Observaciones!E615)/2</f>
        <v>11.6</v>
      </c>
      <c r="E615" s="130">
        <f t="shared" si="45"/>
        <v>1.3666553605146039</v>
      </c>
      <c r="F615" s="130">
        <f t="shared" si="46"/>
        <v>9.0402651818888541E-2</v>
      </c>
      <c r="G615" s="130">
        <f t="shared" si="47"/>
        <v>2.4736123999999999</v>
      </c>
      <c r="H615" s="130">
        <f>0.001013*Constantes!$D$6/(0.622*G615)</f>
        <v>4.5047899305126593E-2</v>
      </c>
      <c r="I615" s="130">
        <f t="shared" si="48"/>
        <v>0.33996897773719964</v>
      </c>
      <c r="J615" s="130">
        <f t="shared" si="49"/>
        <v>0.13472806922983305</v>
      </c>
      <c r="K615" s="130">
        <f>(Constantes!$D$12/0.8)*(Constantes!$D$7*J615^2+Constantes!$D$8*J615+Constantes!$D$9)</f>
        <v>10.294089382908336</v>
      </c>
      <c r="L615" s="130">
        <f>(Constantes!$D$12/0.8)*(0.00376*D615^2-0.0516*D615-6.967)</f>
        <v>-2.6473553999999995</v>
      </c>
      <c r="M615" s="12"/>
    </row>
    <row r="616" spans="2:13" ht="18.75" customHeight="1" x14ac:dyDescent="0.3">
      <c r="B616" s="11"/>
      <c r="C616" s="74">
        <v>611</v>
      </c>
      <c r="D616" s="67">
        <f>(Observaciones!D616+Observaciones!E616)/2</f>
        <v>11.799999999999999</v>
      </c>
      <c r="E616" s="130">
        <f t="shared" si="45"/>
        <v>1.384844857641909</v>
      </c>
      <c r="F616" s="130">
        <f t="shared" si="46"/>
        <v>9.1458825865714591E-2</v>
      </c>
      <c r="G616" s="130">
        <f t="shared" si="47"/>
        <v>2.4731402</v>
      </c>
      <c r="H616" s="130">
        <f>0.001013*Constantes!$D$6/(0.622*G616)</f>
        <v>4.5056500361407952E-2</v>
      </c>
      <c r="I616" s="130">
        <f t="shared" si="48"/>
        <v>0.3413233651453087</v>
      </c>
      <c r="J616" s="130">
        <f t="shared" si="49"/>
        <v>0.12806077974275348</v>
      </c>
      <c r="K616" s="130">
        <f>(Constantes!$D$12/0.8)*(Constantes!$D$7*J616^2+Constantes!$D$8*J616+Constantes!$D$9)</f>
        <v>10.329899947543426</v>
      </c>
      <c r="L616" s="130">
        <f>(Constantes!$D$12/0.8)*(0.00376*D616^2-0.0516*D616-6.967)</f>
        <v>-2.6446265999999996</v>
      </c>
      <c r="M616" s="12"/>
    </row>
    <row r="617" spans="2:13" ht="18.75" customHeight="1" x14ac:dyDescent="0.3">
      <c r="B617" s="11"/>
      <c r="C617" s="74">
        <v>612</v>
      </c>
      <c r="D617" s="67">
        <f>(Observaciones!D617+Observaciones!E617)/2</f>
        <v>10.4</v>
      </c>
      <c r="E617" s="130">
        <f t="shared" si="45"/>
        <v>1.2618612427946017</v>
      </c>
      <c r="F617" s="130">
        <f t="shared" si="46"/>
        <v>8.4281361443687683E-2</v>
      </c>
      <c r="G617" s="130">
        <f t="shared" si="47"/>
        <v>2.4764455999999999</v>
      </c>
      <c r="H617" s="130">
        <f>0.001013*Constantes!$D$6/(0.622*G617)</f>
        <v>4.4996361848252404E-2</v>
      </c>
      <c r="I617" s="130">
        <f t="shared" si="48"/>
        <v>0.33170315327202898</v>
      </c>
      <c r="J617" s="130">
        <f t="shared" si="49"/>
        <v>0.12135554308285745</v>
      </c>
      <c r="K617" s="130">
        <f>(Constantes!$D$12/0.8)*(Constantes!$D$7*J617^2+Constantes!$D$8*J617+Constantes!$D$9)</f>
        <v>10.36546014355155</v>
      </c>
      <c r="L617" s="130">
        <f>(Constantes!$D$12/0.8)*(0.00376*D617^2-0.0516*D617-6.967)</f>
        <v>-2.6613593999999994</v>
      </c>
      <c r="M617" s="12"/>
    </row>
    <row r="618" spans="2:13" ht="18.75" customHeight="1" x14ac:dyDescent="0.3">
      <c r="B618" s="11"/>
      <c r="C618" s="74">
        <v>613</v>
      </c>
      <c r="D618" s="67">
        <f>(Observaciones!D618+Observaciones!E618)/2</f>
        <v>11.25</v>
      </c>
      <c r="E618" s="130">
        <f t="shared" si="45"/>
        <v>1.3353283650298429</v>
      </c>
      <c r="F618" s="130">
        <f t="shared" si="46"/>
        <v>8.8579350899344877E-2</v>
      </c>
      <c r="G618" s="130">
        <f t="shared" si="47"/>
        <v>2.47443875</v>
      </c>
      <c r="H618" s="130">
        <f>0.001013*Constantes!$D$6/(0.622*G618)</f>
        <v>4.5032855355628641E-2</v>
      </c>
      <c r="I618" s="130">
        <f t="shared" si="48"/>
        <v>0.33758270995629469</v>
      </c>
      <c r="J618" s="130">
        <f t="shared" si="49"/>
        <v>0.11461434615647954</v>
      </c>
      <c r="K618" s="130">
        <f>(Constantes!$D$12/0.8)*(Constantes!$D$7*J618^2+Constantes!$D$8*J618+Constantes!$D$9)</f>
        <v>10.400751903820323</v>
      </c>
      <c r="L618" s="130">
        <f>(Constantes!$D$12/0.8)*(0.00376*D618^2-0.0516*D618-6.967)</f>
        <v>-2.6518593749999995</v>
      </c>
      <c r="M618" s="12"/>
    </row>
    <row r="619" spans="2:13" ht="18.75" customHeight="1" x14ac:dyDescent="0.3">
      <c r="B619" s="11"/>
      <c r="C619" s="74">
        <v>614</v>
      </c>
      <c r="D619" s="67">
        <f>(Observaciones!D619+Observaciones!E619)/2</f>
        <v>9.6999999999999993</v>
      </c>
      <c r="E619" s="130">
        <f t="shared" si="45"/>
        <v>1.2040517259211223</v>
      </c>
      <c r="F619" s="130">
        <f t="shared" si="46"/>
        <v>8.0876657096899784E-2</v>
      </c>
      <c r="G619" s="130">
        <f t="shared" si="47"/>
        <v>2.4780983000000001</v>
      </c>
      <c r="H619" s="130">
        <f>0.001013*Constantes!$D$6/(0.622*G619)</f>
        <v>4.4966352753283652E-2</v>
      </c>
      <c r="I619" s="130">
        <f t="shared" si="48"/>
        <v>0.32677295878905227</v>
      </c>
      <c r="J619" s="130">
        <f t="shared" si="49"/>
        <v>0.10783918652575533</v>
      </c>
      <c r="K619" s="130">
        <f>(Constantes!$D$12/0.8)*(Constantes!$D$7*J619^2+Constantes!$D$8*J619+Constantes!$D$9)</f>
        <v>10.435757608521797</v>
      </c>
      <c r="L619" s="130">
        <f>(Constantes!$D$12/0.8)*(0.00376*D619^2-0.0516*D619-6.967)</f>
        <v>-2.6676530999999994</v>
      </c>
      <c r="M619" s="12"/>
    </row>
    <row r="620" spans="2:13" ht="18.75" customHeight="1" x14ac:dyDescent="0.3">
      <c r="B620" s="11"/>
      <c r="C620" s="74">
        <v>615</v>
      </c>
      <c r="D620" s="67">
        <f>(Observaciones!D620+Observaciones!E620)/2</f>
        <v>12.7</v>
      </c>
      <c r="E620" s="130">
        <f t="shared" si="45"/>
        <v>1.4693556920806219</v>
      </c>
      <c r="F620" s="130">
        <f t="shared" si="46"/>
        <v>9.6342714018342213E-2</v>
      </c>
      <c r="G620" s="130">
        <f t="shared" si="47"/>
        <v>2.4710152999999999</v>
      </c>
      <c r="H620" s="130">
        <f>0.001013*Constantes!$D$6/(0.622*G620)</f>
        <v>4.5095245794355275E-2</v>
      </c>
      <c r="I620" s="130">
        <f t="shared" si="48"/>
        <v>0.34733456468782936</v>
      </c>
      <c r="J620" s="130">
        <f t="shared" si="49"/>
        <v>0.10103207181670325</v>
      </c>
      <c r="K620" s="130">
        <f>(Constantes!$D$12/0.8)*(Constantes!$D$7*J620^2+Constantes!$D$8*J620+Constantes!$D$9)</f>
        <v>10.470460098822125</v>
      </c>
      <c r="L620" s="130">
        <f>(Constantes!$D$12/0.8)*(0.00376*D620^2-0.0516*D620-6.967)</f>
        <v>-2.6309510999999994</v>
      </c>
      <c r="M620" s="12"/>
    </row>
    <row r="621" spans="2:13" ht="18.75" customHeight="1" x14ac:dyDescent="0.3">
      <c r="B621" s="11"/>
      <c r="C621" s="74">
        <v>616</v>
      </c>
      <c r="D621" s="67">
        <f>(Observaciones!D621+Observaciones!E621)/2</f>
        <v>12.85</v>
      </c>
      <c r="E621" s="130">
        <f t="shared" si="45"/>
        <v>1.4838724736816862</v>
      </c>
      <c r="F621" s="130">
        <f t="shared" si="46"/>
        <v>9.717790188805045E-2</v>
      </c>
      <c r="G621" s="130">
        <f t="shared" si="47"/>
        <v>2.4706611499999998</v>
      </c>
      <c r="H621" s="130">
        <f>0.001013*Constantes!$D$6/(0.622*G621)</f>
        <v>4.5101709846011272E-2</v>
      </c>
      <c r="I621" s="130">
        <f t="shared" si="48"/>
        <v>0.34832304299622313</v>
      </c>
      <c r="J621" s="130">
        <f t="shared" si="49"/>
        <v>9.4195019124320489E-2</v>
      </c>
      <c r="K621" s="130">
        <f>(Constantes!$D$12/0.8)*(Constantes!$D$7*J621^2+Constantes!$D$8*J621+Constantes!$D$9)</f>
        <v>10.504842690008706</v>
      </c>
      <c r="L621" s="130">
        <f>(Constantes!$D$12/0.8)*(0.00376*D621^2-0.0516*D621-6.967)</f>
        <v>-2.6284497749999995</v>
      </c>
      <c r="M621" s="12"/>
    </row>
    <row r="622" spans="2:13" ht="18.75" customHeight="1" x14ac:dyDescent="0.3">
      <c r="B622" s="11"/>
      <c r="C622" s="74">
        <v>617</v>
      </c>
      <c r="D622" s="67">
        <f>(Observaciones!D622+Observaciones!E622)/2</f>
        <v>13.15</v>
      </c>
      <c r="E622" s="130">
        <f t="shared" si="45"/>
        <v>1.5132842544432668</v>
      </c>
      <c r="F622" s="130">
        <f t="shared" si="46"/>
        <v>9.8866781254448824E-2</v>
      </c>
      <c r="G622" s="130">
        <f t="shared" si="47"/>
        <v>2.4699528499999999</v>
      </c>
      <c r="H622" s="130">
        <f>0.001013*Constantes!$D$6/(0.622*G622)</f>
        <v>4.5114643510345769E-2</v>
      </c>
      <c r="I622" s="130">
        <f t="shared" si="48"/>
        <v>0.35028844443641177</v>
      </c>
      <c r="J622" s="130">
        <f t="shared" si="49"/>
        <v>8.7330054414876179E-2</v>
      </c>
      <c r="K622" s="130">
        <f>(Constantes!$D$12/0.8)*(Constantes!$D$7*J622^2+Constantes!$D$8*J622+Constantes!$D$9)</f>
        <v>10.538889184021421</v>
      </c>
      <c r="L622" s="130">
        <f>(Constantes!$D$12/0.8)*(0.00376*D622^2-0.0516*D622-6.967)</f>
        <v>-2.6232567749999993</v>
      </c>
      <c r="M622" s="12"/>
    </row>
    <row r="623" spans="2:13" ht="18.75" customHeight="1" x14ac:dyDescent="0.3">
      <c r="B623" s="11"/>
      <c r="C623" s="74">
        <v>618</v>
      </c>
      <c r="D623" s="67">
        <f>(Observaciones!D623+Observaciones!E623)/2</f>
        <v>12.9</v>
      </c>
      <c r="E623" s="130">
        <f t="shared" si="45"/>
        <v>1.4887393027557323</v>
      </c>
      <c r="F623" s="130">
        <f t="shared" si="46"/>
        <v>9.7457663967834368E-2</v>
      </c>
      <c r="G623" s="130">
        <f t="shared" si="47"/>
        <v>2.4705431</v>
      </c>
      <c r="H623" s="130">
        <f>0.001013*Constantes!$D$6/(0.622*G623)</f>
        <v>4.5103864941725781E-2</v>
      </c>
      <c r="I623" s="130">
        <f t="shared" si="48"/>
        <v>0.34865168081674919</v>
      </c>
      <c r="J623" s="130">
        <f t="shared" si="49"/>
        <v>8.0439211925573226E-2</v>
      </c>
      <c r="K623" s="130">
        <f>(Constantes!$D$12/0.8)*(Constantes!$D$7*J623^2+Constantes!$D$8*J623+Constantes!$D$9)</f>
        <v>10.572583881375213</v>
      </c>
      <c r="L623" s="130">
        <f>(Constantes!$D$12/0.8)*(0.00376*D623^2-0.0516*D623-6.967)</f>
        <v>-2.6276018999999993</v>
      </c>
      <c r="M623" s="12"/>
    </row>
    <row r="624" spans="2:13" ht="18.75" customHeight="1" x14ac:dyDescent="0.3">
      <c r="B624" s="11"/>
      <c r="C624" s="74">
        <v>619</v>
      </c>
      <c r="D624" s="67">
        <f>(Observaciones!D624+Observaciones!E624)/2</f>
        <v>12.35</v>
      </c>
      <c r="E624" s="130">
        <f t="shared" si="45"/>
        <v>1.4359671208266067</v>
      </c>
      <c r="F624" s="130">
        <f t="shared" si="46"/>
        <v>9.4417676614232629E-2</v>
      </c>
      <c r="G624" s="130">
        <f t="shared" si="47"/>
        <v>2.47184165</v>
      </c>
      <c r="H624" s="130">
        <f>0.001013*Constantes!$D$6/(0.622*G624)</f>
        <v>4.5080170210382423E-2</v>
      </c>
      <c r="I624" s="130">
        <f t="shared" si="48"/>
        <v>0.34501319460891361</v>
      </c>
      <c r="J624" s="130">
        <f t="shared" si="49"/>
        <v>7.3524533561754937E-2</v>
      </c>
      <c r="K624" s="130">
        <f>(Constantes!$D$12/0.8)*(Constantes!$D$7*J624^2+Constantes!$D$8*J624+Constantes!$D$9)</f>
        <v>10.605911592462093</v>
      </c>
      <c r="L624" s="130">
        <f>(Constantes!$D$12/0.8)*(0.00376*D624^2-0.0516*D624-6.967)</f>
        <v>-2.6365407749999994</v>
      </c>
      <c r="M624" s="12"/>
    </row>
    <row r="625" spans="2:13" ht="18.75" customHeight="1" x14ac:dyDescent="0.3">
      <c r="B625" s="11"/>
      <c r="C625" s="74">
        <v>620</v>
      </c>
      <c r="D625" s="67">
        <f>(Observaciones!D625+Observaciones!E625)/2</f>
        <v>13.15</v>
      </c>
      <c r="E625" s="130">
        <f t="shared" si="45"/>
        <v>1.5132842544432668</v>
      </c>
      <c r="F625" s="130">
        <f t="shared" si="46"/>
        <v>9.8866781254448824E-2</v>
      </c>
      <c r="G625" s="130">
        <f t="shared" si="47"/>
        <v>2.4699528499999999</v>
      </c>
      <c r="H625" s="130">
        <f>0.001013*Constantes!$D$6/(0.622*G625)</f>
        <v>4.5114643510345769E-2</v>
      </c>
      <c r="I625" s="130">
        <f t="shared" si="48"/>
        <v>0.35028844443641177</v>
      </c>
      <c r="J625" s="130">
        <f t="shared" si="49"/>
        <v>6.6588068291853597E-2</v>
      </c>
      <c r="K625" s="130">
        <f>(Constantes!$D$12/0.8)*(Constantes!$D$7*J625^2+Constantes!$D$8*J625+Constantes!$D$9)</f>
        <v>10.638857648221229</v>
      </c>
      <c r="L625" s="130">
        <f>(Constantes!$D$12/0.8)*(0.00376*D625^2-0.0516*D625-6.967)</f>
        <v>-2.6232567749999993</v>
      </c>
      <c r="M625" s="12"/>
    </row>
    <row r="626" spans="2:13" ht="18.75" customHeight="1" x14ac:dyDescent="0.3">
      <c r="B626" s="11"/>
      <c r="C626" s="74">
        <v>621</v>
      </c>
      <c r="D626" s="67">
        <f>(Observaciones!D626+Observaciones!E626)/2</f>
        <v>12.25</v>
      </c>
      <c r="E626" s="130">
        <f t="shared" si="45"/>
        <v>1.4265507491669478</v>
      </c>
      <c r="F626" s="130">
        <f t="shared" si="46"/>
        <v>9.387372076527814E-2</v>
      </c>
      <c r="G626" s="130">
        <f t="shared" si="47"/>
        <v>2.47207775</v>
      </c>
      <c r="H626" s="130">
        <f>0.001013*Constantes!$D$6/(0.622*G626)</f>
        <v>4.5075864751872197E-2</v>
      </c>
      <c r="I626" s="130">
        <f t="shared" si="48"/>
        <v>0.34434612138705856</v>
      </c>
      <c r="J626" s="130">
        <f t="shared" si="49"/>
        <v>5.9631871540228476E-2</v>
      </c>
      <c r="K626" s="130">
        <f>(Constantes!$D$12/0.8)*(Constantes!$D$7*J626^2+Constantes!$D$8*J626+Constantes!$D$9)</f>
        <v>10.671407910166808</v>
      </c>
      <c r="L626" s="130">
        <f>(Constantes!$D$12/0.8)*(0.00376*D626^2-0.0516*D626-6.967)</f>
        <v>-2.6380743749999995</v>
      </c>
      <c r="M626" s="12"/>
    </row>
    <row r="627" spans="2:13" ht="18.75" customHeight="1" x14ac:dyDescent="0.3">
      <c r="B627" s="11"/>
      <c r="C627" s="74">
        <v>622</v>
      </c>
      <c r="D627" s="67">
        <f>(Observaciones!D627+Observaciones!E627)/2</f>
        <v>11.9</v>
      </c>
      <c r="E627" s="130">
        <f t="shared" ref="E627:E690" si="50">EXP((16.78*D627-116.9)/(D627+237.3))</f>
        <v>1.3940190963940859</v>
      </c>
      <c r="F627" s="130">
        <f t="shared" ref="F627:F690" si="51">4098*E627/((D627+237.3)^2)</f>
        <v>9.1990843524687727E-2</v>
      </c>
      <c r="G627" s="130">
        <f t="shared" ref="G627:G690" si="52">2.501-0.002361*D627</f>
        <v>2.4729041</v>
      </c>
      <c r="H627" s="130">
        <f>0.001013*Constantes!$D$6/(0.622*G627)</f>
        <v>4.506080212132469E-2</v>
      </c>
      <c r="I627" s="130">
        <f t="shared" ref="I627:I690" si="53">IF(D627&gt;0,1.26*F627/(G627*(F627+H627)),0)</f>
        <v>0.34199803993111727</v>
      </c>
      <c r="J627" s="130">
        <f t="shared" ref="J627:J690" si="54">0.409*SIN(2*PI()*(C627-82)/365)</f>
        <v>5.2658004578105495E-2</v>
      </c>
      <c r="K627" s="130">
        <f>(Constantes!$D$12/0.8)*(Constantes!$D$7*J627^2+Constantes!$D$8*J627+Constantes!$D$9)</f>
        <v>10.703548779763805</v>
      </c>
      <c r="L627" s="130">
        <f>(Constantes!$D$12/0.8)*(0.00376*D627^2-0.0516*D627-6.967)</f>
        <v>-2.6432198999999996</v>
      </c>
      <c r="M627" s="12"/>
    </row>
    <row r="628" spans="2:13" ht="18.75" customHeight="1" x14ac:dyDescent="0.3">
      <c r="B628" s="11"/>
      <c r="C628" s="74">
        <v>623</v>
      </c>
      <c r="D628" s="67">
        <f>(Observaciones!D628+Observaciones!E628)/2</f>
        <v>11.75</v>
      </c>
      <c r="E628" s="130">
        <f t="shared" si="50"/>
        <v>1.3802776599471762</v>
      </c>
      <c r="F628" s="130">
        <f t="shared" si="51"/>
        <v>9.1193801661548224E-2</v>
      </c>
      <c r="G628" s="130">
        <f t="shared" si="52"/>
        <v>2.4732582499999998</v>
      </c>
      <c r="H628" s="130">
        <f>0.001013*Constantes!$D$6/(0.622*G628)</f>
        <v>4.5054349789437696E-2</v>
      </c>
      <c r="I628" s="130">
        <f t="shared" si="53"/>
        <v>0.34098539738615508</v>
      </c>
      <c r="J628" s="130">
        <f t="shared" si="54"/>
        <v>4.5668533912773222E-2</v>
      </c>
      <c r="K628" s="130">
        <f>(Constantes!$D$12/0.8)*(Constantes!$D$7*J628^2+Constantes!$D$8*J628+Constantes!$D$9)</f>
        <v>10.735267207142858</v>
      </c>
      <c r="L628" s="130">
        <f>(Constantes!$D$12/0.8)*(0.00376*D628^2-0.0516*D628-6.967)</f>
        <v>-2.6453193749999993</v>
      </c>
      <c r="M628" s="12"/>
    </row>
    <row r="629" spans="2:13" ht="18.75" customHeight="1" x14ac:dyDescent="0.3">
      <c r="B629" s="11"/>
      <c r="C629" s="74">
        <v>624</v>
      </c>
      <c r="D629" s="67">
        <f>(Observaciones!D629+Observaciones!E629)/2</f>
        <v>13.85</v>
      </c>
      <c r="E629" s="130">
        <f t="shared" si="50"/>
        <v>1.5839100041391287</v>
      </c>
      <c r="F629" s="130">
        <f t="shared" si="51"/>
        <v>0.10290490852509908</v>
      </c>
      <c r="G629" s="130">
        <f t="shared" si="52"/>
        <v>2.4683001499999997</v>
      </c>
      <c r="H629" s="130">
        <f>0.001013*Constantes!$D$6/(0.622*G629)</f>
        <v>4.5144850927109709E-2</v>
      </c>
      <c r="I629" s="130">
        <f t="shared" si="53"/>
        <v>0.35481417383138586</v>
      </c>
      <c r="J629" s="130">
        <f t="shared" si="54"/>
        <v>3.8665530675234899E-2</v>
      </c>
      <c r="K629" s="130">
        <f>(Constantes!$D$12/0.8)*(Constantes!$D$7*J629^2+Constantes!$D$8*J629+Constantes!$D$9)</f>
        <v>10.766550699146034</v>
      </c>
      <c r="L629" s="130">
        <f>(Constantes!$D$12/0.8)*(0.00376*D629^2-0.0516*D629-6.967)</f>
        <v>-2.6101527749999995</v>
      </c>
      <c r="M629" s="12"/>
    </row>
    <row r="630" spans="2:13" ht="18.75" customHeight="1" x14ac:dyDescent="0.3">
      <c r="B630" s="11"/>
      <c r="C630" s="74">
        <v>625</v>
      </c>
      <c r="D630" s="67">
        <f>(Observaciones!D630+Observaciones!E630)/2</f>
        <v>13.9</v>
      </c>
      <c r="E630" s="130">
        <f t="shared" si="50"/>
        <v>1.589063588132779</v>
      </c>
      <c r="F630" s="130">
        <f t="shared" si="51"/>
        <v>0.10319863673742037</v>
      </c>
      <c r="G630" s="130">
        <f t="shared" si="52"/>
        <v>2.4681820999999999</v>
      </c>
      <c r="H630" s="130">
        <f>0.001013*Constantes!$D$6/(0.622*G630)</f>
        <v>4.5147010147716632E-2</v>
      </c>
      <c r="I630" s="130">
        <f t="shared" si="53"/>
        <v>0.35513420222442993</v>
      </c>
      <c r="J630" s="130">
        <f t="shared" si="54"/>
        <v>3.1651070006486287E-2</v>
      </c>
      <c r="K630" s="130">
        <f>(Constantes!$D$12/0.8)*(Constantes!$D$7*J630^2+Constantes!$D$8*J630+Constantes!$D$9)</f>
        <v>10.797387326696184</v>
      </c>
      <c r="L630" s="130">
        <f>(Constantes!$D$12/0.8)*(0.00376*D630^2-0.0516*D630-6.967)</f>
        <v>-2.6091638999999995</v>
      </c>
      <c r="M630" s="12"/>
    </row>
    <row r="631" spans="2:13" ht="18.75" customHeight="1" x14ac:dyDescent="0.3">
      <c r="B631" s="11"/>
      <c r="C631" s="74">
        <v>626</v>
      </c>
      <c r="D631" s="67">
        <f>(Observaciones!D631+Observaciones!E631)/2</f>
        <v>13.25</v>
      </c>
      <c r="E631" s="130">
        <f t="shared" si="50"/>
        <v>1.5232012546387372</v>
      </c>
      <c r="F631" s="130">
        <f t="shared" si="51"/>
        <v>9.943526343834895E-2</v>
      </c>
      <c r="G631" s="130">
        <f t="shared" si="52"/>
        <v>2.4697167499999999</v>
      </c>
      <c r="H631" s="130">
        <f>0.001013*Constantes!$D$6/(0.622*G631)</f>
        <v>4.5118956380367316E-2</v>
      </c>
      <c r="I631" s="130">
        <f t="shared" si="53"/>
        <v>0.35094014605756357</v>
      </c>
      <c r="J631" s="130">
        <f t="shared" si="54"/>
        <v>2.4627230442609446E-2</v>
      </c>
      <c r="K631" s="130">
        <f>(Constantes!$D$12/0.8)*(Constantes!$D$7*J631^2+Constantes!$D$8*J631+Constantes!$D$9)</f>
        <v>10.827765731483343</v>
      </c>
      <c r="L631" s="130">
        <f>(Constantes!$D$12/0.8)*(0.00376*D631^2-0.0516*D631-6.967)</f>
        <v>-2.6214693749999993</v>
      </c>
      <c r="M631" s="12"/>
    </row>
    <row r="632" spans="2:13" ht="18.75" customHeight="1" x14ac:dyDescent="0.3">
      <c r="B632" s="11"/>
      <c r="C632" s="74">
        <v>627</v>
      </c>
      <c r="D632" s="67">
        <f>(Observaciones!D632+Observaciones!E632)/2</f>
        <v>14.45</v>
      </c>
      <c r="E632" s="130">
        <f t="shared" si="50"/>
        <v>1.6467315635702708</v>
      </c>
      <c r="F632" s="130">
        <f t="shared" si="51"/>
        <v>0.10647699979012407</v>
      </c>
      <c r="G632" s="130">
        <f t="shared" si="52"/>
        <v>2.4668835499999999</v>
      </c>
      <c r="H632" s="130">
        <f>0.001013*Constantes!$D$6/(0.622*G632)</f>
        <v>4.5170775213573627E-2</v>
      </c>
      <c r="I632" s="130">
        <f t="shared" si="53"/>
        <v>0.3586259064602611</v>
      </c>
      <c r="J632" s="130">
        <f t="shared" si="54"/>
        <v>1.7596093298853293E-2</v>
      </c>
      <c r="K632" s="130">
        <f>(Constantes!$D$12/0.8)*(Constantes!$D$7*J632^2+Constantes!$D$8*J632+Constantes!$D$9)</f>
        <v>10.857675131962496</v>
      </c>
      <c r="L632" s="130">
        <f>(Constantes!$D$12/0.8)*(0.00376*D632^2-0.0516*D632-6.967)</f>
        <v>-2.5978209749999994</v>
      </c>
      <c r="M632" s="12"/>
    </row>
    <row r="633" spans="2:13" ht="18.75" customHeight="1" x14ac:dyDescent="0.3">
      <c r="B633" s="11"/>
      <c r="C633" s="74">
        <v>628</v>
      </c>
      <c r="D633" s="67">
        <f>(Observaciones!D633+Observaciones!E633)/2</f>
        <v>15.399999999999999</v>
      </c>
      <c r="E633" s="130">
        <f t="shared" si="50"/>
        <v>1.7506725002961008</v>
      </c>
      <c r="F633" s="130">
        <f t="shared" si="51"/>
        <v>0.11234826761695367</v>
      </c>
      <c r="G633" s="130">
        <f t="shared" si="52"/>
        <v>2.4646406000000001</v>
      </c>
      <c r="H633" s="130">
        <f>0.001013*Constantes!$D$6/(0.622*G633)</f>
        <v>4.5211882947604011E-2</v>
      </c>
      <c r="I633" s="130">
        <f t="shared" si="53"/>
        <v>0.36453307555197856</v>
      </c>
      <c r="J633" s="130">
        <f t="shared" si="54"/>
        <v>1.0559742052897166E-2</v>
      </c>
      <c r="K633" s="130">
        <f>(Constantes!$D$12/0.8)*(Constantes!$D$7*J633^2+Constantes!$D$8*J633+Constantes!$D$9)</f>
        <v>10.887105328657748</v>
      </c>
      <c r="L633" s="130">
        <f>(Constantes!$D$12/0.8)*(0.00376*D633^2-0.0516*D633-6.967)</f>
        <v>-2.5762193999999994</v>
      </c>
      <c r="M633" s="12"/>
    </row>
    <row r="634" spans="2:13" ht="18.75" customHeight="1" x14ac:dyDescent="0.3">
      <c r="B634" s="11"/>
      <c r="C634" s="74">
        <v>629</v>
      </c>
      <c r="D634" s="67">
        <f>(Observaciones!D634+Observaciones!E634)/2</f>
        <v>14.299999999999999</v>
      </c>
      <c r="E634" s="130">
        <f t="shared" si="50"/>
        <v>1.6308247208216091</v>
      </c>
      <c r="F634" s="130">
        <f t="shared" si="51"/>
        <v>0.10557424069306127</v>
      </c>
      <c r="G634" s="130">
        <f t="shared" si="52"/>
        <v>2.4672377000000001</v>
      </c>
      <c r="H634" s="130">
        <f>0.001013*Constantes!$D$6/(0.622*G634)</f>
        <v>4.5164291351057304E-2</v>
      </c>
      <c r="I634" s="130">
        <f t="shared" si="53"/>
        <v>0.35767883107392273</v>
      </c>
      <c r="J634" s="130">
        <f t="shared" si="54"/>
        <v>3.5202617274735963E-3</v>
      </c>
      <c r="K634" s="130">
        <f>(Constantes!$D$12/0.8)*(Constantes!$D$7*J634^2+Constantes!$D$8*J634+Constantes!$D$9)</f>
        <v>10.91604670876886</v>
      </c>
      <c r="L634" s="130">
        <f>(Constantes!$D$12/0.8)*(0.00376*D634^2-0.0516*D634-6.967)</f>
        <v>-2.6009990999999992</v>
      </c>
      <c r="M634" s="12"/>
    </row>
    <row r="635" spans="2:13" ht="18.75" customHeight="1" x14ac:dyDescent="0.3">
      <c r="B635" s="11"/>
      <c r="C635" s="74">
        <v>630</v>
      </c>
      <c r="D635" s="67">
        <f>(Observaciones!D635+Observaciones!E635)/2</f>
        <v>13.35</v>
      </c>
      <c r="E635" s="130">
        <f t="shared" si="50"/>
        <v>1.5331752529723204</v>
      </c>
      <c r="F635" s="130">
        <f t="shared" si="51"/>
        <v>0.1000065250127139</v>
      </c>
      <c r="G635" s="130">
        <f t="shared" si="52"/>
        <v>2.4694806499999999</v>
      </c>
      <c r="H635" s="130">
        <f>0.001013*Constantes!$D$6/(0.622*G635)</f>
        <v>4.5123270075071269E-2</v>
      </c>
      <c r="I635" s="130">
        <f t="shared" si="53"/>
        <v>0.35159012797989159</v>
      </c>
      <c r="J635" s="130">
        <f t="shared" si="54"/>
        <v>-3.5202617274732954E-3</v>
      </c>
      <c r="K635" s="130">
        <f>(Constantes!$D$12/0.8)*(Constantes!$D$7*J635^2+Constantes!$D$8*J635+Constantes!$D$9)</f>
        <v>10.944490250076949</v>
      </c>
      <c r="L635" s="130">
        <f>(Constantes!$D$12/0.8)*(0.00376*D635^2-0.0516*D635-6.967)</f>
        <v>-2.6196537749999993</v>
      </c>
      <c r="M635" s="12"/>
    </row>
    <row r="636" spans="2:13" ht="18.75" customHeight="1" x14ac:dyDescent="0.3">
      <c r="B636" s="11"/>
      <c r="C636" s="74">
        <v>631</v>
      </c>
      <c r="D636" s="67">
        <f>(Observaciones!D636+Observaciones!E636)/2</f>
        <v>12</v>
      </c>
      <c r="E636" s="130">
        <f t="shared" si="50"/>
        <v>1.4032466788795555</v>
      </c>
      <c r="F636" s="130">
        <f t="shared" si="51"/>
        <v>9.2525495616340561E-2</v>
      </c>
      <c r="G636" s="130">
        <f t="shared" si="52"/>
        <v>2.4726680000000001</v>
      </c>
      <c r="H636" s="130">
        <f>0.001013*Constantes!$D$6/(0.622*G636)</f>
        <v>4.5065104702739119E-2</v>
      </c>
      <c r="I636" s="130">
        <f t="shared" si="53"/>
        <v>0.34267103098752799</v>
      </c>
      <c r="J636" s="130">
        <f t="shared" si="54"/>
        <v>-1.0559742052896866E-2</v>
      </c>
      <c r="K636" s="130">
        <f>(Constantes!$D$12/0.8)*(Constantes!$D$7*J636^2+Constantes!$D$8*J636+Constantes!$D$9)</f>
        <v>10.972427524146866</v>
      </c>
      <c r="L636" s="130">
        <f>(Constantes!$D$12/0.8)*(0.00376*D636^2-0.0516*D636-6.967)</f>
        <v>-2.6417849999999992</v>
      </c>
      <c r="M636" s="12"/>
    </row>
    <row r="637" spans="2:13" ht="18.75" customHeight="1" x14ac:dyDescent="0.3">
      <c r="B637" s="11"/>
      <c r="C637" s="74">
        <v>632</v>
      </c>
      <c r="D637" s="67">
        <f>(Observaciones!D637+Observaciones!E637)/2</f>
        <v>12.65</v>
      </c>
      <c r="E637" s="130">
        <f t="shared" si="50"/>
        <v>1.4645445530759136</v>
      </c>
      <c r="F637" s="130">
        <f t="shared" si="51"/>
        <v>9.6065679685328434E-2</v>
      </c>
      <c r="G637" s="130">
        <f t="shared" si="52"/>
        <v>2.4711333499999997</v>
      </c>
      <c r="H637" s="130">
        <f>0.001013*Constantes!$D$6/(0.622*G637)</f>
        <v>4.5093091522200757E-2</v>
      </c>
      <c r="I637" s="130">
        <f t="shared" si="53"/>
        <v>0.34700421800471326</v>
      </c>
      <c r="J637" s="130">
        <f t="shared" si="54"/>
        <v>-1.7596093298852991E-2</v>
      </c>
      <c r="K637" s="130">
        <f>(Constantes!$D$12/0.8)*(Constantes!$D$7*J637^2+Constantes!$D$8*J637+Constantes!$D$9)</f>
        <v>10.999850698824721</v>
      </c>
      <c r="L637" s="130">
        <f>(Constantes!$D$12/0.8)*(0.00376*D637^2-0.0516*D637-6.967)</f>
        <v>-2.6317707749999997</v>
      </c>
      <c r="M637" s="12"/>
    </row>
    <row r="638" spans="2:13" ht="18.75" customHeight="1" x14ac:dyDescent="0.3">
      <c r="B638" s="11"/>
      <c r="C638" s="74">
        <v>633</v>
      </c>
      <c r="D638" s="67">
        <f>(Observaciones!D638+Observaciones!E638)/2</f>
        <v>12.6</v>
      </c>
      <c r="E638" s="130">
        <f t="shared" si="50"/>
        <v>1.4597472514986058</v>
      </c>
      <c r="F638" s="130">
        <f t="shared" si="51"/>
        <v>9.5789323919104052E-2</v>
      </c>
      <c r="G638" s="130">
        <f t="shared" si="52"/>
        <v>2.4712513999999999</v>
      </c>
      <c r="H638" s="130">
        <f>0.001013*Constantes!$D$6/(0.622*G638)</f>
        <v>4.5090937455862456E-2</v>
      </c>
      <c r="I638" s="130">
        <f t="shared" si="53"/>
        <v>0.34667344489607588</v>
      </c>
      <c r="J638" s="130">
        <f t="shared" si="54"/>
        <v>-2.4627230442609144E-2</v>
      </c>
      <c r="K638" s="130">
        <f>(Constantes!$D$12/0.8)*(Constantes!$D$7*J638^2+Constantes!$D$8*J638+Constantes!$D$9)</f>
        <v>11.026752540029806</v>
      </c>
      <c r="L638" s="130">
        <f>(Constantes!$D$12/0.8)*(0.00376*D638^2-0.0516*D638-6.967)</f>
        <v>-2.6325833999999997</v>
      </c>
      <c r="M638" s="12"/>
    </row>
    <row r="639" spans="2:13" ht="18.75" customHeight="1" x14ac:dyDescent="0.3">
      <c r="B639" s="11"/>
      <c r="C639" s="74">
        <v>634</v>
      </c>
      <c r="D639" s="67">
        <f>(Observaciones!D639+Observaciones!E639)/2</f>
        <v>12.2</v>
      </c>
      <c r="E639" s="130">
        <f t="shared" si="50"/>
        <v>1.421862932192234</v>
      </c>
      <c r="F639" s="130">
        <f t="shared" si="51"/>
        <v>9.3602745308232094E-2</v>
      </c>
      <c r="G639" s="130">
        <f t="shared" si="52"/>
        <v>2.4721957999999997</v>
      </c>
      <c r="H639" s="130">
        <f>0.001013*Constantes!$D$6/(0.622*G639)</f>
        <v>4.5073712331002484E-2</v>
      </c>
      <c r="I639" s="130">
        <f t="shared" si="53"/>
        <v>0.34401194911201238</v>
      </c>
      <c r="J639" s="130">
        <f t="shared" si="54"/>
        <v>-3.1651070006485989E-2</v>
      </c>
      <c r="K639" s="130">
        <f>(Constantes!$D$12/0.8)*(Constantes!$D$7*J639^2+Constantes!$D$8*J639+Constantes!$D$9)</f>
        <v>11.053126412841026</v>
      </c>
      <c r="L639" s="130">
        <f>(Constantes!$D$12/0.8)*(0.00376*D639^2-0.0516*D639-6.967)</f>
        <v>-2.6388305999999995</v>
      </c>
      <c r="M639" s="12"/>
    </row>
    <row r="640" spans="2:13" ht="18.75" customHeight="1" x14ac:dyDescent="0.3">
      <c r="B640" s="11"/>
      <c r="C640" s="74">
        <v>635</v>
      </c>
      <c r="D640" s="67">
        <f>(Observaciones!D640+Observaciones!E640)/2</f>
        <v>11.5</v>
      </c>
      <c r="E640" s="130">
        <f t="shared" si="50"/>
        <v>1.3576395793502862</v>
      </c>
      <c r="F640" s="130">
        <f t="shared" si="51"/>
        <v>8.9878474493928939E-2</v>
      </c>
      <c r="G640" s="130">
        <f t="shared" si="52"/>
        <v>2.4738484999999999</v>
      </c>
      <c r="H640" s="130">
        <f>0.001013*Constantes!$D$6/(0.622*G640)</f>
        <v>4.5043600008291752E-2</v>
      </c>
      <c r="I640" s="130">
        <f t="shared" si="53"/>
        <v>0.33928927202235942</v>
      </c>
      <c r="J640" s="130">
        <f t="shared" si="54"/>
        <v>-3.8665530675233872E-2</v>
      </c>
      <c r="K640" s="130">
        <f>(Constantes!$D$12/0.8)*(Constantes!$D$7*J640^2+Constantes!$D$8*J640+Constantes!$D$9)</f>
        <v>11.078966281878735</v>
      </c>
      <c r="L640" s="130">
        <f>(Constantes!$D$12/0.8)*(0.00376*D640^2-0.0516*D640-6.967)</f>
        <v>-2.6486774999999994</v>
      </c>
      <c r="M640" s="12"/>
    </row>
    <row r="641" spans="2:13" ht="18.75" customHeight="1" x14ac:dyDescent="0.3">
      <c r="B641" s="11"/>
      <c r="C641" s="74">
        <v>636</v>
      </c>
      <c r="D641" s="67">
        <f>(Observaciones!D641+Observaciones!E641)/2</f>
        <v>12.35</v>
      </c>
      <c r="E641" s="130">
        <f t="shared" si="50"/>
        <v>1.4359671208266067</v>
      </c>
      <c r="F641" s="130">
        <f t="shared" si="51"/>
        <v>9.4417676614232629E-2</v>
      </c>
      <c r="G641" s="130">
        <f t="shared" si="52"/>
        <v>2.47184165</v>
      </c>
      <c r="H641" s="130">
        <f>0.001013*Constantes!$D$6/(0.622*G641)</f>
        <v>4.5080170210382423E-2</v>
      </c>
      <c r="I641" s="130">
        <f t="shared" si="53"/>
        <v>0.34501319460891361</v>
      </c>
      <c r="J641" s="130">
        <f t="shared" si="54"/>
        <v>-4.5668533912772917E-2</v>
      </c>
      <c r="K641" s="130">
        <f>(Constantes!$D$12/0.8)*(Constantes!$D$7*J641^2+Constantes!$D$8*J641+Constantes!$D$9)</f>
        <v>11.10426671098377</v>
      </c>
      <c r="L641" s="130">
        <f>(Constantes!$D$12/0.8)*(0.00376*D641^2-0.0516*D641-6.967)</f>
        <v>-2.6365407749999994</v>
      </c>
      <c r="M641" s="12"/>
    </row>
    <row r="642" spans="2:13" ht="18.75" customHeight="1" x14ac:dyDescent="0.3">
      <c r="B642" s="11"/>
      <c r="C642" s="74">
        <v>637</v>
      </c>
      <c r="D642" s="67">
        <f>(Observaciones!D642+Observaciones!E642)/2</f>
        <v>13.35</v>
      </c>
      <c r="E642" s="130">
        <f t="shared" si="50"/>
        <v>1.5331752529723204</v>
      </c>
      <c r="F642" s="130">
        <f t="shared" si="51"/>
        <v>0.1000065250127139</v>
      </c>
      <c r="G642" s="130">
        <f t="shared" si="52"/>
        <v>2.4694806499999999</v>
      </c>
      <c r="H642" s="130">
        <f>0.001013*Constantes!$D$6/(0.622*G642)</f>
        <v>4.5123270075071269E-2</v>
      </c>
      <c r="I642" s="130">
        <f t="shared" si="53"/>
        <v>0.35159012797989159</v>
      </c>
      <c r="J642" s="130">
        <f t="shared" si="54"/>
        <v>-5.2658004578105919E-2</v>
      </c>
      <c r="K642" s="130">
        <f>(Constantes!$D$12/0.8)*(Constantes!$D$7*J642^2+Constantes!$D$8*J642+Constantes!$D$9)</f>
        <v>11.12902286219628</v>
      </c>
      <c r="L642" s="130">
        <f>(Constantes!$D$12/0.8)*(0.00376*D642^2-0.0516*D642-6.967)</f>
        <v>-2.6196537749999993</v>
      </c>
      <c r="M642" s="12"/>
    </row>
    <row r="643" spans="2:13" ht="18.75" customHeight="1" x14ac:dyDescent="0.3">
      <c r="B643" s="11"/>
      <c r="C643" s="74">
        <v>638</v>
      </c>
      <c r="D643" s="67">
        <f>(Observaciones!D643+Observaciones!E643)/2</f>
        <v>14.55</v>
      </c>
      <c r="E643" s="130">
        <f t="shared" si="50"/>
        <v>1.6574115820276645</v>
      </c>
      <c r="F643" s="130">
        <f t="shared" si="51"/>
        <v>0.10708247809803828</v>
      </c>
      <c r="G643" s="130">
        <f t="shared" si="52"/>
        <v>2.46664745</v>
      </c>
      <c r="H643" s="130">
        <f>0.001013*Constantes!$D$6/(0.622*G643)</f>
        <v>4.5175098822943884E-2</v>
      </c>
      <c r="I643" s="130">
        <f t="shared" si="53"/>
        <v>0.35925511691610273</v>
      </c>
      <c r="J643" s="130">
        <f t="shared" si="54"/>
        <v>-5.9631871540228892E-2</v>
      </c>
      <c r="K643" s="130">
        <f>(Constantes!$D$12/0.8)*(Constantes!$D$7*J643^2+Constantes!$D$8*J643+Constantes!$D$9)</f>
        <v>11.153230494037734</v>
      </c>
      <c r="L643" s="130">
        <f>(Constantes!$D$12/0.8)*(0.00376*D643^2-0.0516*D643-6.967)</f>
        <v>-2.5956669749999994</v>
      </c>
      <c r="M643" s="12"/>
    </row>
    <row r="644" spans="2:13" ht="18.75" customHeight="1" x14ac:dyDescent="0.3">
      <c r="B644" s="11"/>
      <c r="C644" s="74">
        <v>639</v>
      </c>
      <c r="D644" s="67">
        <f>(Observaciones!D644+Observaciones!E644)/2</f>
        <v>13.35</v>
      </c>
      <c r="E644" s="130">
        <f t="shared" si="50"/>
        <v>1.5331752529723204</v>
      </c>
      <c r="F644" s="130">
        <f t="shared" si="51"/>
        <v>0.1000065250127139</v>
      </c>
      <c r="G644" s="130">
        <f t="shared" si="52"/>
        <v>2.4694806499999999</v>
      </c>
      <c r="H644" s="130">
        <f>0.001013*Constantes!$D$6/(0.622*G644)</f>
        <v>4.5123270075071269E-2</v>
      </c>
      <c r="I644" s="130">
        <f t="shared" si="53"/>
        <v>0.35159012797989159</v>
      </c>
      <c r="J644" s="130">
        <f t="shared" si="54"/>
        <v>-6.6588068291853306E-2</v>
      </c>
      <c r="K644" s="130">
        <f>(Constantes!$D$12/0.8)*(Constantes!$D$7*J644^2+Constantes!$D$8*J644+Constantes!$D$9)</f>
        <v>11.176885959100428</v>
      </c>
      <c r="L644" s="130">
        <f>(Constantes!$D$12/0.8)*(0.00376*D644^2-0.0516*D644-6.967)</f>
        <v>-2.6196537749999993</v>
      </c>
      <c r="M644" s="12"/>
    </row>
    <row r="645" spans="2:13" ht="18.75" customHeight="1" x14ac:dyDescent="0.3">
      <c r="B645" s="11"/>
      <c r="C645" s="74">
        <v>640</v>
      </c>
      <c r="D645" s="67">
        <f>(Observaciones!D645+Observaciones!E645)/2</f>
        <v>14.5</v>
      </c>
      <c r="E645" s="130">
        <f t="shared" si="50"/>
        <v>1.6520640028566567</v>
      </c>
      <c r="F645" s="130">
        <f t="shared" si="51"/>
        <v>0.10677937410937641</v>
      </c>
      <c r="G645" s="130">
        <f t="shared" si="52"/>
        <v>2.4667654999999997</v>
      </c>
      <c r="H645" s="130">
        <f>0.001013*Constantes!$D$6/(0.622*G645)</f>
        <v>4.5172936914803029E-2</v>
      </c>
      <c r="I645" s="130">
        <f t="shared" si="53"/>
        <v>0.35894072909367275</v>
      </c>
      <c r="J645" s="130">
        <f t="shared" si="54"/>
        <v>-7.3524533561754646E-2</v>
      </c>
      <c r="K645" s="130">
        <f>(Constantes!$D$12/0.8)*(Constantes!$D$7*J645^2+Constantes!$D$8*J645+Constantes!$D$9)</f>
        <v>11.199986200949445</v>
      </c>
      <c r="L645" s="130">
        <f>(Constantes!$D$12/0.8)*(0.00376*D645^2-0.0516*D645-6.967)</f>
        <v>-2.5967474999999993</v>
      </c>
      <c r="M645" s="12"/>
    </row>
    <row r="646" spans="2:13" ht="18.75" customHeight="1" x14ac:dyDescent="0.3">
      <c r="B646" s="11"/>
      <c r="C646" s="74">
        <v>641</v>
      </c>
      <c r="D646" s="67">
        <f>(Observaciones!D646+Observaciones!E646)/2</f>
        <v>14.05</v>
      </c>
      <c r="E646" s="130">
        <f t="shared" si="50"/>
        <v>1.604612725353836</v>
      </c>
      <c r="F646" s="130">
        <f t="shared" si="51"/>
        <v>0.10408410376289531</v>
      </c>
      <c r="G646" s="130">
        <f t="shared" si="52"/>
        <v>2.4678279499999998</v>
      </c>
      <c r="H646" s="130">
        <f>0.001013*Constantes!$D$6/(0.622*G646)</f>
        <v>4.5153489048988422E-2</v>
      </c>
      <c r="I646" s="130">
        <f t="shared" si="53"/>
        <v>0.35609168948623277</v>
      </c>
      <c r="J646" s="130">
        <f t="shared" si="54"/>
        <v>-8.0439211925572934E-2</v>
      </c>
      <c r="K646" s="130">
        <f>(Constantes!$D$12/0.8)*(Constantes!$D$7*J646^2+Constantes!$D$8*J646+Constantes!$D$9)</f>
        <v>11.222528750343049</v>
      </c>
      <c r="L646" s="130">
        <f>(Constantes!$D$12/0.8)*(0.00376*D646^2-0.0516*D646-6.967)</f>
        <v>-2.6061549749999995</v>
      </c>
      <c r="M646" s="12"/>
    </row>
    <row r="647" spans="2:13" ht="18.75" customHeight="1" x14ac:dyDescent="0.3">
      <c r="B647" s="11"/>
      <c r="C647" s="74">
        <v>642</v>
      </c>
      <c r="D647" s="67">
        <f>(Observaciones!D647+Observaciones!E647)/2</f>
        <v>9.15</v>
      </c>
      <c r="E647" s="130">
        <f t="shared" si="50"/>
        <v>1.1602772175252039</v>
      </c>
      <c r="F647" s="130">
        <f t="shared" si="51"/>
        <v>7.8284552595211263E-2</v>
      </c>
      <c r="G647" s="130">
        <f t="shared" si="52"/>
        <v>2.4793968500000001</v>
      </c>
      <c r="H647" s="130">
        <f>0.001013*Constantes!$D$6/(0.622*G647)</f>
        <v>4.4942802244470274E-2</v>
      </c>
      <c r="I647" s="130">
        <f t="shared" si="53"/>
        <v>0.3228445413311169</v>
      </c>
      <c r="J647" s="130">
        <f t="shared" si="54"/>
        <v>-8.7330054414876596E-2</v>
      </c>
      <c r="K647" s="130">
        <f>(Constantes!$D$12/0.8)*(Constantes!$D$7*J647^2+Constantes!$D$8*J647+Constantes!$D$9)</f>
        <v>11.244511720778098</v>
      </c>
      <c r="L647" s="130">
        <f>(Constantes!$D$12/0.8)*(0.00376*D647^2-0.0516*D647-6.967)</f>
        <v>-2.6716287749999994</v>
      </c>
      <c r="M647" s="12"/>
    </row>
    <row r="648" spans="2:13" ht="18.75" customHeight="1" x14ac:dyDescent="0.3">
      <c r="B648" s="11"/>
      <c r="C648" s="74">
        <v>643</v>
      </c>
      <c r="D648" s="67">
        <f>(Observaciones!D648+Observaciones!E648)/2</f>
        <v>14.5</v>
      </c>
      <c r="E648" s="130">
        <f t="shared" si="50"/>
        <v>1.6520640028566567</v>
      </c>
      <c r="F648" s="130">
        <f t="shared" si="51"/>
        <v>0.10677937410937641</v>
      </c>
      <c r="G648" s="130">
        <f t="shared" si="52"/>
        <v>2.4667654999999997</v>
      </c>
      <c r="H648" s="130">
        <f>0.001013*Constantes!$D$6/(0.622*G648)</f>
        <v>4.5172936914803029E-2</v>
      </c>
      <c r="I648" s="130">
        <f t="shared" si="53"/>
        <v>0.35894072909367275</v>
      </c>
      <c r="J648" s="130">
        <f t="shared" si="54"/>
        <v>-9.4195019124320198E-2</v>
      </c>
      <c r="K648" s="130">
        <f>(Constantes!$D$12/0.8)*(Constantes!$D$7*J648^2+Constantes!$D$8*J648+Constantes!$D$9)</f>
        <v>11.265933803368005</v>
      </c>
      <c r="L648" s="130">
        <f>(Constantes!$D$12/0.8)*(0.00376*D648^2-0.0516*D648-6.967)</f>
        <v>-2.5967474999999993</v>
      </c>
      <c r="M648" s="12"/>
    </row>
    <row r="649" spans="2:13" ht="18.75" customHeight="1" x14ac:dyDescent="0.3">
      <c r="B649" s="11"/>
      <c r="C649" s="74">
        <v>644</v>
      </c>
      <c r="D649" s="67">
        <f>(Observaciones!D649+Observaciones!E649)/2</f>
        <v>13.5</v>
      </c>
      <c r="E649" s="130">
        <f t="shared" si="50"/>
        <v>1.5482437315899678</v>
      </c>
      <c r="F649" s="130">
        <f t="shared" si="51"/>
        <v>0.10086865272047608</v>
      </c>
      <c r="G649" s="130">
        <f t="shared" si="52"/>
        <v>2.4691264999999998</v>
      </c>
      <c r="H649" s="130">
        <f>0.001013*Constantes!$D$6/(0.622*G649)</f>
        <v>4.512974216392418E-2</v>
      </c>
      <c r="I649" s="130">
        <f t="shared" si="53"/>
        <v>0.35256187200074002</v>
      </c>
      <c r="J649" s="130">
        <f t="shared" si="54"/>
        <v>-0.10103207181670225</v>
      </c>
      <c r="K649" s="130">
        <f>(Constantes!$D$12/0.8)*(Constantes!$D$7*J649^2+Constantes!$D$8*J649+Constantes!$D$9)</f>
        <v>11.28679426106147</v>
      </c>
      <c r="L649" s="130">
        <f>(Constantes!$D$12/0.8)*(0.00376*D649^2-0.0516*D649-6.967)</f>
        <v>-2.6168774999999993</v>
      </c>
      <c r="M649" s="12"/>
    </row>
    <row r="650" spans="2:13" ht="18.75" customHeight="1" x14ac:dyDescent="0.3">
      <c r="B650" s="11"/>
      <c r="C650" s="74">
        <v>645</v>
      </c>
      <c r="D650" s="67">
        <f>(Observaciones!D650+Observaciones!E650)/2</f>
        <v>12.7</v>
      </c>
      <c r="E650" s="130">
        <f t="shared" si="50"/>
        <v>1.4693556920806219</v>
      </c>
      <c r="F650" s="130">
        <f t="shared" si="51"/>
        <v>9.6342714018342213E-2</v>
      </c>
      <c r="G650" s="130">
        <f t="shared" si="52"/>
        <v>2.4710152999999999</v>
      </c>
      <c r="H650" s="130">
        <f>0.001013*Constantes!$D$6/(0.622*G650)</f>
        <v>4.5095245794355275E-2</v>
      </c>
      <c r="I650" s="130">
        <f t="shared" si="53"/>
        <v>0.34733456468782936</v>
      </c>
      <c r="J650" s="130">
        <f t="shared" si="54"/>
        <v>-0.10783918652575504</v>
      </c>
      <c r="K650" s="130">
        <f>(Constantes!$D$12/0.8)*(Constantes!$D$7*J650^2+Constantes!$D$8*J650+Constantes!$D$9)</f>
        <v>11.307092922210982</v>
      </c>
      <c r="L650" s="130">
        <f>(Constantes!$D$12/0.8)*(0.00376*D650^2-0.0516*D650-6.967)</f>
        <v>-2.6309510999999994</v>
      </c>
      <c r="M650" s="12"/>
    </row>
    <row r="651" spans="2:13" ht="18.75" customHeight="1" x14ac:dyDescent="0.3">
      <c r="B651" s="11"/>
      <c r="C651" s="74">
        <v>646</v>
      </c>
      <c r="D651" s="67">
        <f>(Observaciones!D651+Observaciones!E651)/2</f>
        <v>9.9</v>
      </c>
      <c r="E651" s="130">
        <f t="shared" si="50"/>
        <v>1.2203261059395465</v>
      </c>
      <c r="F651" s="130">
        <f t="shared" si="51"/>
        <v>8.1837230413319473E-2</v>
      </c>
      <c r="G651" s="130">
        <f t="shared" si="52"/>
        <v>2.4776260999999997</v>
      </c>
      <c r="H651" s="130">
        <f>0.001013*Constantes!$D$6/(0.622*G651)</f>
        <v>4.4974922695201085E-2</v>
      </c>
      <c r="I651" s="130">
        <f t="shared" si="53"/>
        <v>0.3281896076316444</v>
      </c>
      <c r="J651" s="130">
        <f t="shared" si="54"/>
        <v>-0.11461434615647928</v>
      </c>
      <c r="K651" s="130">
        <f>(Constantes!$D$12/0.8)*(Constantes!$D$7*J651^2+Constantes!$D$8*J651+Constantes!$D$9)</f>
        <v>11.326830173500939</v>
      </c>
      <c r="L651" s="130">
        <f>(Constantes!$D$12/0.8)*(0.00376*D651^2-0.0516*D651-6.967)</f>
        <v>-2.6659958999999995</v>
      </c>
      <c r="M651" s="12"/>
    </row>
    <row r="652" spans="2:13" ht="18.75" customHeight="1" x14ac:dyDescent="0.3">
      <c r="B652" s="11"/>
      <c r="C652" s="74">
        <v>647</v>
      </c>
      <c r="D652" s="67">
        <f>(Observaciones!D652+Observaciones!E652)/2</f>
        <v>13.3</v>
      </c>
      <c r="E652" s="130">
        <f t="shared" si="50"/>
        <v>1.5281811116551587</v>
      </c>
      <c r="F652" s="130">
        <f t="shared" si="51"/>
        <v>9.9720546117296777E-2</v>
      </c>
      <c r="G652" s="130">
        <f t="shared" si="52"/>
        <v>2.4695986999999997</v>
      </c>
      <c r="H652" s="130">
        <f>0.001013*Constantes!$D$6/(0.622*G652)</f>
        <v>4.5121113124619215E-2</v>
      </c>
      <c r="I652" s="130">
        <f t="shared" si="53"/>
        <v>0.35126535211020804</v>
      </c>
      <c r="J652" s="130">
        <f t="shared" si="54"/>
        <v>-0.12135554308285716</v>
      </c>
      <c r="K652" s="130">
        <f>(Constantes!$D$12/0.8)*(Constantes!$D$7*J652^2+Constantes!$D$8*J652+Constantes!$D$9)</f>
        <v>11.346006952245887</v>
      </c>
      <c r="L652" s="130">
        <f>(Constantes!$D$12/0.8)*(0.00376*D652^2-0.0516*D652-6.967)</f>
        <v>-2.6205650999999994</v>
      </c>
      <c r="M652" s="12"/>
    </row>
    <row r="653" spans="2:13" ht="18.75" customHeight="1" x14ac:dyDescent="0.3">
      <c r="B653" s="11"/>
      <c r="C653" s="74">
        <v>648</v>
      </c>
      <c r="D653" s="67">
        <f>(Observaciones!D653+Observaciones!E653)/2</f>
        <v>12.5</v>
      </c>
      <c r="E653" s="130">
        <f t="shared" si="50"/>
        <v>1.4501940250881777</v>
      </c>
      <c r="F653" s="130">
        <f t="shared" si="51"/>
        <v>9.5238642712590429E-2</v>
      </c>
      <c r="G653" s="130">
        <f t="shared" si="52"/>
        <v>2.4714874999999998</v>
      </c>
      <c r="H653" s="130">
        <f>0.001013*Constantes!$D$6/(0.622*G653)</f>
        <v>4.5086629940516605E-2</v>
      </c>
      <c r="I653" s="130">
        <f t="shared" si="53"/>
        <v>0.34601062071581223</v>
      </c>
      <c r="J653" s="130">
        <f t="shared" si="54"/>
        <v>-0.12806077974275318</v>
      </c>
      <c r="K653" s="130">
        <f>(Constantes!$D$12/0.8)*(Constantes!$D$7*J653^2+Constantes!$D$8*J653+Constantes!$D$9)</f>
        <v>11.364624738070141</v>
      </c>
      <c r="L653" s="130">
        <f>(Constantes!$D$12/0.8)*(0.00376*D653^2-0.0516*D653-6.967)</f>
        <v>-2.6341874999999995</v>
      </c>
      <c r="M653" s="12"/>
    </row>
    <row r="654" spans="2:13" ht="18.75" customHeight="1" x14ac:dyDescent="0.3">
      <c r="B654" s="11"/>
      <c r="C654" s="74">
        <v>649</v>
      </c>
      <c r="D654" s="67">
        <f>(Observaciones!D654+Observaciones!E654)/2</f>
        <v>13.4</v>
      </c>
      <c r="E654" s="130">
        <f t="shared" si="50"/>
        <v>1.5381837134420713</v>
      </c>
      <c r="F654" s="130">
        <f t="shared" si="51"/>
        <v>0.10029320149589299</v>
      </c>
      <c r="G654" s="130">
        <f t="shared" si="52"/>
        <v>2.4693625999999997</v>
      </c>
      <c r="H654" s="130">
        <f>0.001013*Constantes!$D$6/(0.622*G654)</f>
        <v>4.5125427231753057E-2</v>
      </c>
      <c r="I654" s="130">
        <f t="shared" si="53"/>
        <v>0.35191447341494769</v>
      </c>
      <c r="J654" s="130">
        <f t="shared" si="54"/>
        <v>-0.13472806922983274</v>
      </c>
      <c r="K654" s="130">
        <f>(Constantes!$D$12/0.8)*(Constantes!$D$7*J654^2+Constantes!$D$8*J654+Constantes!$D$9)</f>
        <v>11.3826855439808</v>
      </c>
      <c r="L654" s="130">
        <f>(Constantes!$D$12/0.8)*(0.00376*D654^2-0.0516*D654-6.967)</f>
        <v>-2.6187353999999998</v>
      </c>
      <c r="M654" s="12"/>
    </row>
    <row r="655" spans="2:13" ht="18.75" customHeight="1" x14ac:dyDescent="0.3">
      <c r="B655" s="11"/>
      <c r="C655" s="74">
        <v>650</v>
      </c>
      <c r="D655" s="67">
        <f>(Observaciones!D655+Observaciones!E655)/2</f>
        <v>13.75</v>
      </c>
      <c r="E655" s="130">
        <f t="shared" si="50"/>
        <v>1.5736468149943981</v>
      </c>
      <c r="F655" s="130">
        <f t="shared" si="51"/>
        <v>0.10231958493462359</v>
      </c>
      <c r="G655" s="130">
        <f t="shared" si="52"/>
        <v>2.4685362500000001</v>
      </c>
      <c r="H655" s="130">
        <f>0.001013*Constantes!$D$6/(0.622*G655)</f>
        <v>4.5140533105443567E-2</v>
      </c>
      <c r="I655" s="130">
        <f t="shared" si="53"/>
        <v>0.35417281924860555</v>
      </c>
      <c r="J655" s="130">
        <f t="shared" si="54"/>
        <v>-0.14135543588232963</v>
      </c>
      <c r="K655" s="130">
        <f>(Constantes!$D$12/0.8)*(Constantes!$D$7*J655^2+Constantes!$D$8*J655+Constantes!$D$9)</f>
        <v>11.400191906846892</v>
      </c>
      <c r="L655" s="130">
        <f>(Constantes!$D$12/0.8)*(0.00376*D655^2-0.0516*D655-6.967)</f>
        <v>-2.6121093749999993</v>
      </c>
      <c r="M655" s="12"/>
    </row>
    <row r="656" spans="2:13" ht="18.75" customHeight="1" x14ac:dyDescent="0.3">
      <c r="B656" s="11"/>
      <c r="C656" s="74">
        <v>651</v>
      </c>
      <c r="D656" s="67">
        <f>(Observaciones!D656+Observaciones!E656)/2</f>
        <v>11.4</v>
      </c>
      <c r="E656" s="130">
        <f t="shared" si="50"/>
        <v>1.3486760963347784</v>
      </c>
      <c r="F656" s="130">
        <f t="shared" si="51"/>
        <v>8.9356889727344888E-2</v>
      </c>
      <c r="G656" s="130">
        <f t="shared" si="52"/>
        <v>2.4740845999999999</v>
      </c>
      <c r="H656" s="130">
        <f>0.001013*Constantes!$D$6/(0.622*G656)</f>
        <v>4.5039301532014117E-2</v>
      </c>
      <c r="I656" s="130">
        <f t="shared" si="53"/>
        <v>0.33860789639405336</v>
      </c>
      <c r="J656" s="130">
        <f t="shared" si="54"/>
        <v>-0.14794091586847444</v>
      </c>
      <c r="K656" s="130">
        <f>(Constantes!$D$12/0.8)*(Constantes!$D$7*J656^2+Constantes!$D$8*J656+Constantes!$D$9)</f>
        <v>11.417146877297986</v>
      </c>
      <c r="L656" s="130">
        <f>(Constantes!$D$12/0.8)*(0.00376*D656^2-0.0516*D656-6.967)</f>
        <v>-2.6499713999999996</v>
      </c>
      <c r="M656" s="12"/>
    </row>
    <row r="657" spans="2:13" ht="18.75" customHeight="1" x14ac:dyDescent="0.3">
      <c r="B657" s="11"/>
      <c r="C657" s="74">
        <v>652</v>
      </c>
      <c r="D657" s="67">
        <f>(Observaciones!D657+Observaciones!E657)/2</f>
        <v>13.1</v>
      </c>
      <c r="E657" s="130">
        <f t="shared" si="50"/>
        <v>1.5083470419027751</v>
      </c>
      <c r="F657" s="130">
        <f t="shared" si="51"/>
        <v>9.8583579016665535E-2</v>
      </c>
      <c r="G657" s="130">
        <f t="shared" si="52"/>
        <v>2.4700709000000001</v>
      </c>
      <c r="H657" s="130">
        <f>0.001013*Constantes!$D$6/(0.622*G657)</f>
        <v>4.5112487384516987E-2</v>
      </c>
      <c r="I657" s="130">
        <f t="shared" si="53"/>
        <v>0.34996194939764519</v>
      </c>
      <c r="J657" s="130">
        <f t="shared" si="54"/>
        <v>-0.15448255776842162</v>
      </c>
      <c r="K657" s="130">
        <f>(Constantes!$D$12/0.8)*(Constantes!$D$7*J657^2+Constantes!$D$8*J657+Constantes!$D$9)</f>
        <v>11.43355400905639</v>
      </c>
      <c r="L657" s="130">
        <f>(Constantes!$D$12/0.8)*(0.00376*D657^2-0.0516*D657-6.967)</f>
        <v>-2.6241398999999999</v>
      </c>
      <c r="M657" s="12"/>
    </row>
    <row r="658" spans="2:13" ht="18.75" customHeight="1" x14ac:dyDescent="0.3">
      <c r="B658" s="11"/>
      <c r="C658" s="74">
        <v>653</v>
      </c>
      <c r="D658" s="67">
        <f>(Observaciones!D658+Observaciones!E658)/2</f>
        <v>13.95</v>
      </c>
      <c r="E658" s="130">
        <f t="shared" si="50"/>
        <v>1.5942318792002568</v>
      </c>
      <c r="F658" s="130">
        <f t="shared" si="51"/>
        <v>0.10349307775094918</v>
      </c>
      <c r="G658" s="130">
        <f t="shared" si="52"/>
        <v>2.4680640499999997</v>
      </c>
      <c r="H658" s="130">
        <f>0.001013*Constantes!$D$6/(0.622*G658)</f>
        <v>4.514916957487896E-2</v>
      </c>
      <c r="I658" s="130">
        <f t="shared" si="53"/>
        <v>0.35545379775699454</v>
      </c>
      <c r="J658" s="130">
        <f t="shared" si="54"/>
        <v>-0.16097842315249467</v>
      </c>
      <c r="K658" s="130">
        <f>(Constantes!$D$12/0.8)*(Constantes!$D$7*J658^2+Constantes!$D$8*J658+Constantes!$D$9)</f>
        <v>11.449417347717654</v>
      </c>
      <c r="L658" s="130">
        <f>(Constantes!$D$12/0.8)*(0.00376*D658^2-0.0516*D658-6.967)</f>
        <v>-2.6081679749999997</v>
      </c>
      <c r="M658" s="12"/>
    </row>
    <row r="659" spans="2:13" ht="18.75" customHeight="1" x14ac:dyDescent="0.3">
      <c r="B659" s="11"/>
      <c r="C659" s="74">
        <v>654</v>
      </c>
      <c r="D659" s="67">
        <f>(Observaciones!D659+Observaciones!E659)/2</f>
        <v>14.8</v>
      </c>
      <c r="E659" s="130">
        <f t="shared" si="50"/>
        <v>1.6843778570488643</v>
      </c>
      <c r="F659" s="130">
        <f t="shared" si="51"/>
        <v>0.10860899280138459</v>
      </c>
      <c r="G659" s="130">
        <f t="shared" si="52"/>
        <v>2.4660571999999998</v>
      </c>
      <c r="H659" s="130">
        <f>0.001013*Constantes!$D$6/(0.622*G659)</f>
        <v>4.5185911468360318E-2</v>
      </c>
      <c r="I659" s="130">
        <f t="shared" si="53"/>
        <v>0.36082052945585191</v>
      </c>
      <c r="J659" s="130">
        <f t="shared" si="54"/>
        <v>-0.16742658715558942</v>
      </c>
      <c r="K659" s="130">
        <f>(Constantes!$D$12/0.8)*(Constantes!$D$7*J659^2+Constantes!$D$8*J659+Constantes!$D$9)</f>
        <v>11.464741418994771</v>
      </c>
      <c r="L659" s="130">
        <f>(Constantes!$D$12/0.8)*(0.00376*D659^2-0.0516*D659-6.967)</f>
        <v>-2.5901585999999996</v>
      </c>
      <c r="M659" s="12"/>
    </row>
    <row r="660" spans="2:13" ht="18.75" customHeight="1" x14ac:dyDescent="0.3">
      <c r="B660" s="11"/>
      <c r="C660" s="74">
        <v>655</v>
      </c>
      <c r="D660" s="67">
        <f>(Observaciones!D660+Observaciones!E660)/2</f>
        <v>14.8</v>
      </c>
      <c r="E660" s="130">
        <f t="shared" si="50"/>
        <v>1.6843778570488643</v>
      </c>
      <c r="F660" s="130">
        <f t="shared" si="51"/>
        <v>0.10860899280138459</v>
      </c>
      <c r="G660" s="130">
        <f t="shared" si="52"/>
        <v>2.4660571999999998</v>
      </c>
      <c r="H660" s="130">
        <f>0.001013*Constantes!$D$6/(0.622*G660)</f>
        <v>4.5185911468360318E-2</v>
      </c>
      <c r="I660" s="130">
        <f t="shared" si="53"/>
        <v>0.36082052945585191</v>
      </c>
      <c r="J660" s="130">
        <f t="shared" si="54"/>
        <v>-0.17382513904754696</v>
      </c>
      <c r="K660" s="130">
        <f>(Constantes!$D$12/0.8)*(Constantes!$D$7*J660^2+Constantes!$D$8*J660+Constantes!$D$9)</f>
        <v>11.479531216442018</v>
      </c>
      <c r="L660" s="130">
        <f>(Constantes!$D$12/0.8)*(0.00376*D660^2-0.0516*D660-6.967)</f>
        <v>-2.5901585999999996</v>
      </c>
      <c r="M660" s="12"/>
    </row>
    <row r="661" spans="2:13" ht="18.75" customHeight="1" x14ac:dyDescent="0.3">
      <c r="B661" s="11"/>
      <c r="C661" s="74">
        <v>656</v>
      </c>
      <c r="D661" s="67">
        <f>(Observaciones!D661+Observaciones!E661)/2</f>
        <v>13.45</v>
      </c>
      <c r="E661" s="130">
        <f t="shared" si="50"/>
        <v>1.5432065279848868</v>
      </c>
      <c r="F661" s="130">
        <f t="shared" si="51"/>
        <v>0.1005805769400801</v>
      </c>
      <c r="G661" s="130">
        <f t="shared" si="52"/>
        <v>2.46924455</v>
      </c>
      <c r="H661" s="130">
        <f>0.001013*Constantes!$D$6/(0.622*G661)</f>
        <v>4.5127584594694167E-2</v>
      </c>
      <c r="I661" s="130">
        <f t="shared" si="53"/>
        <v>0.35223838816895903</v>
      </c>
      <c r="J661" s="130">
        <f t="shared" si="54"/>
        <v>-0.18017218279935227</v>
      </c>
      <c r="K661" s="130">
        <f>(Constantes!$D$12/0.8)*(Constantes!$D$7*J661^2+Constantes!$D$8*J661+Constantes!$D$9)</f>
        <v>11.493792188675107</v>
      </c>
      <c r="L661" s="130">
        <f>(Constantes!$D$12/0.8)*(0.00376*D661^2-0.0516*D661-6.967)</f>
        <v>-2.6178099749999992</v>
      </c>
      <c r="M661" s="12"/>
    </row>
    <row r="662" spans="2:13" ht="18.75" customHeight="1" x14ac:dyDescent="0.3">
      <c r="B662" s="11"/>
      <c r="C662" s="74">
        <v>657</v>
      </c>
      <c r="D662" s="67">
        <f>(Observaciones!D662+Observaciones!E662)/2</f>
        <v>13.75</v>
      </c>
      <c r="E662" s="130">
        <f t="shared" si="50"/>
        <v>1.5736468149943981</v>
      </c>
      <c r="F662" s="130">
        <f t="shared" si="51"/>
        <v>0.10231958493462359</v>
      </c>
      <c r="G662" s="130">
        <f t="shared" si="52"/>
        <v>2.4685362500000001</v>
      </c>
      <c r="H662" s="130">
        <f>0.001013*Constantes!$D$6/(0.622*G662)</f>
        <v>4.5140533105443567E-2</v>
      </c>
      <c r="I662" s="130">
        <f t="shared" si="53"/>
        <v>0.35417281924860555</v>
      </c>
      <c r="J662" s="130">
        <f t="shared" si="54"/>
        <v>-0.1864658376449593</v>
      </c>
      <c r="K662" s="130">
        <f>(Constantes!$D$12/0.8)*(Constantes!$D$7*J662^2+Constantes!$D$8*J662+Constantes!$D$9)</f>
        <v>11.50753022610477</v>
      </c>
      <c r="L662" s="130">
        <f>(Constantes!$D$12/0.8)*(0.00376*D662^2-0.0516*D662-6.967)</f>
        <v>-2.6121093749999993</v>
      </c>
      <c r="M662" s="12"/>
    </row>
    <row r="663" spans="2:13" ht="18.75" customHeight="1" x14ac:dyDescent="0.3">
      <c r="B663" s="11"/>
      <c r="C663" s="74">
        <v>658</v>
      </c>
      <c r="D663" s="67">
        <f>(Observaciones!D663+Observaciones!E663)/2</f>
        <v>12.7</v>
      </c>
      <c r="E663" s="130">
        <f t="shared" si="50"/>
        <v>1.4693556920806219</v>
      </c>
      <c r="F663" s="130">
        <f t="shared" si="51"/>
        <v>9.6342714018342213E-2</v>
      </c>
      <c r="G663" s="130">
        <f t="shared" si="52"/>
        <v>2.4710152999999999</v>
      </c>
      <c r="H663" s="130">
        <f>0.001013*Constantes!$D$6/(0.622*G663)</f>
        <v>4.5095245794355275E-2</v>
      </c>
      <c r="I663" s="130">
        <f t="shared" si="53"/>
        <v>0.34733456468782936</v>
      </c>
      <c r="J663" s="130">
        <f t="shared" si="54"/>
        <v>-0.19270423863861044</v>
      </c>
      <c r="K663" s="130">
        <f>(Constantes!$D$12/0.8)*(Constantes!$D$7*J663^2+Constantes!$D$8*J663+Constantes!$D$9)</f>
        <v>11.52075164720155</v>
      </c>
      <c r="L663" s="130">
        <f>(Constantes!$D$12/0.8)*(0.00376*D663^2-0.0516*D663-6.967)</f>
        <v>-2.6309510999999994</v>
      </c>
      <c r="M663" s="12"/>
    </row>
    <row r="664" spans="2:13" ht="18.75" customHeight="1" x14ac:dyDescent="0.3">
      <c r="B664" s="11"/>
      <c r="C664" s="74">
        <v>659</v>
      </c>
      <c r="D664" s="67">
        <f>(Observaciones!D664+Observaciones!E664)/2</f>
        <v>13.65</v>
      </c>
      <c r="E664" s="130">
        <f t="shared" si="50"/>
        <v>1.5634420277037249</v>
      </c>
      <c r="F664" s="130">
        <f t="shared" si="51"/>
        <v>0.1017370958602755</v>
      </c>
      <c r="G664" s="130">
        <f t="shared" si="52"/>
        <v>2.4687723500000001</v>
      </c>
      <c r="H664" s="130">
        <f>0.001013*Constantes!$D$6/(0.622*G664)</f>
        <v>4.5136216109643537E-2</v>
      </c>
      <c r="I664" s="130">
        <f t="shared" si="53"/>
        <v>0.35352973562893358</v>
      </c>
      <c r="J664" s="130">
        <f t="shared" si="54"/>
        <v>-0.19888553720745419</v>
      </c>
      <c r="K664" s="130">
        <f>(Constantes!$D$12/0.8)*(Constantes!$D$7*J664^2+Constantes!$D$8*J664+Constantes!$D$9)</f>
        <v>11.533463184310055</v>
      </c>
      <c r="L664" s="130">
        <f>(Constantes!$D$12/0.8)*(0.00376*D664^2-0.0516*D664-6.967)</f>
        <v>-2.6140377749999995</v>
      </c>
      <c r="M664" s="12"/>
    </row>
    <row r="665" spans="2:13" ht="18.75" customHeight="1" x14ac:dyDescent="0.3">
      <c r="B665" s="11"/>
      <c r="C665" s="74">
        <v>660</v>
      </c>
      <c r="D665" s="67">
        <f>(Observaciones!D665+Observaciones!E665)/2</f>
        <v>14.05</v>
      </c>
      <c r="E665" s="130">
        <f t="shared" si="50"/>
        <v>1.604612725353836</v>
      </c>
      <c r="F665" s="130">
        <f t="shared" si="51"/>
        <v>0.10408410376289531</v>
      </c>
      <c r="G665" s="130">
        <f t="shared" si="52"/>
        <v>2.4678279499999998</v>
      </c>
      <c r="H665" s="130">
        <f>0.001013*Constantes!$D$6/(0.622*G665)</f>
        <v>4.5153489048988422E-2</v>
      </c>
      <c r="I665" s="130">
        <f t="shared" si="53"/>
        <v>0.35609168948623277</v>
      </c>
      <c r="J665" s="130">
        <f t="shared" si="54"/>
        <v>-0.20500790169932193</v>
      </c>
      <c r="K665" s="130">
        <f>(Constantes!$D$12/0.8)*(Constantes!$D$7*J665^2+Constantes!$D$8*J665+Constantes!$D$9)</f>
        <v>11.545671969031501</v>
      </c>
      <c r="L665" s="130">
        <f>(Constantes!$D$12/0.8)*(0.00376*D665^2-0.0516*D665-6.967)</f>
        <v>-2.6061549749999995</v>
      </c>
      <c r="M665" s="12"/>
    </row>
    <row r="666" spans="2:13" ht="18.75" customHeight="1" x14ac:dyDescent="0.3">
      <c r="B666" s="11"/>
      <c r="C666" s="74">
        <v>661</v>
      </c>
      <c r="D666" s="67">
        <f>(Observaciones!D666+Observaciones!E666)/2</f>
        <v>14.600000000000001</v>
      </c>
      <c r="E666" s="130">
        <f t="shared" si="50"/>
        <v>1.662774337609296</v>
      </c>
      <c r="F666" s="130">
        <f t="shared" si="51"/>
        <v>0.10738631317466249</v>
      </c>
      <c r="G666" s="130">
        <f t="shared" si="52"/>
        <v>2.4665293999999998</v>
      </c>
      <c r="H666" s="130">
        <f>0.001013*Constantes!$D$6/(0.622*G666)</f>
        <v>4.5177260938025939E-2</v>
      </c>
      <c r="I666" s="130">
        <f t="shared" si="53"/>
        <v>0.35956906979682202</v>
      </c>
      <c r="J666" s="130">
        <f t="shared" si="54"/>
        <v>-0.21106951792548392</v>
      </c>
      <c r="K666" s="130">
        <f>(Constantes!$D$12/0.8)*(Constantes!$D$7*J666^2+Constantes!$D$8*J666+Constantes!$D$9)</f>
        <v>11.557385517193804</v>
      </c>
      <c r="L666" s="130">
        <f>(Constantes!$D$12/0.8)*(0.00376*D666^2-0.0516*D666-6.967)</f>
        <v>-2.5945793999999993</v>
      </c>
      <c r="M666" s="12"/>
    </row>
    <row r="667" spans="2:13" ht="18.75" customHeight="1" x14ac:dyDescent="0.3">
      <c r="B667" s="11"/>
      <c r="C667" s="74">
        <v>662</v>
      </c>
      <c r="D667" s="67">
        <f>(Observaciones!D667+Observaciones!E667)/2</f>
        <v>11.3</v>
      </c>
      <c r="E667" s="130">
        <f t="shared" si="50"/>
        <v>1.3397646526819857</v>
      </c>
      <c r="F667" s="130">
        <f t="shared" si="51"/>
        <v>8.8837887126731518E-2</v>
      </c>
      <c r="G667" s="130">
        <f t="shared" si="52"/>
        <v>2.4743206999999998</v>
      </c>
      <c r="H667" s="130">
        <f>0.001013*Constantes!$D$6/(0.622*G667)</f>
        <v>4.5035003876058806E-2</v>
      </c>
      <c r="I667" s="130">
        <f t="shared" si="53"/>
        <v>0.33792485453988758</v>
      </c>
      <c r="J667" s="130">
        <f t="shared" si="54"/>
        <v>-0.21706858969823067</v>
      </c>
      <c r="K667" s="130">
        <f>(Constantes!$D$12/0.8)*(Constantes!$D$7*J667^2+Constantes!$D$8*J667+Constantes!$D$9)</f>
        <v>11.568611713429005</v>
      </c>
      <c r="L667" s="130">
        <f>(Constantes!$D$12/0.8)*(0.00376*D667^2-0.0516*D667-6.967)</f>
        <v>-2.6512370999999995</v>
      </c>
      <c r="M667" s="12"/>
    </row>
    <row r="668" spans="2:13" ht="18.75" customHeight="1" x14ac:dyDescent="0.3">
      <c r="B668" s="11"/>
      <c r="C668" s="74">
        <v>663</v>
      </c>
      <c r="D668" s="67">
        <f>(Observaciones!D668+Observaciones!E668)/2</f>
        <v>11.45</v>
      </c>
      <c r="E668" s="130">
        <f t="shared" si="50"/>
        <v>1.3531513167724236</v>
      </c>
      <c r="F668" s="130">
        <f t="shared" si="51"/>
        <v>8.9617358691077773E-2</v>
      </c>
      <c r="G668" s="130">
        <f t="shared" si="52"/>
        <v>2.4739665500000001</v>
      </c>
      <c r="H668" s="130">
        <f>0.001013*Constantes!$D$6/(0.622*G668)</f>
        <v>4.504145066759796E-2</v>
      </c>
      <c r="I668" s="130">
        <f t="shared" si="53"/>
        <v>0.33894879271912193</v>
      </c>
      <c r="J668" s="130">
        <f t="shared" si="54"/>
        <v>-0.22300333936312605</v>
      </c>
      <c r="K668" s="130">
        <f>(Constantes!$D$12/0.8)*(Constantes!$D$7*J668^2+Constantes!$D$8*J668+Constantes!$D$9)</f>
        <v>11.579358795378244</v>
      </c>
      <c r="L668" s="130">
        <f>(Constantes!$D$12/0.8)*(0.00376*D668^2-0.0516*D668-6.967)</f>
        <v>-2.6493279749999994</v>
      </c>
      <c r="M668" s="12"/>
    </row>
    <row r="669" spans="2:13" ht="18.75" customHeight="1" x14ac:dyDescent="0.3">
      <c r="B669" s="11"/>
      <c r="C669" s="74">
        <v>664</v>
      </c>
      <c r="D669" s="67">
        <f>(Observaciones!D669+Observaciones!E669)/2</f>
        <v>12.9</v>
      </c>
      <c r="E669" s="130">
        <f t="shared" si="50"/>
        <v>1.4887393027557323</v>
      </c>
      <c r="F669" s="130">
        <f t="shared" si="51"/>
        <v>9.7457663967834368E-2</v>
      </c>
      <c r="G669" s="130">
        <f t="shared" si="52"/>
        <v>2.4705431</v>
      </c>
      <c r="H669" s="130">
        <f>0.001013*Constantes!$D$6/(0.622*G669)</f>
        <v>4.5103864941725781E-2</v>
      </c>
      <c r="I669" s="130">
        <f t="shared" si="53"/>
        <v>0.34865168081674919</v>
      </c>
      <c r="J669" s="130">
        <f t="shared" si="54"/>
        <v>-0.22887200832576185</v>
      </c>
      <c r="K669" s="130">
        <f>(Constantes!$D$12/0.8)*(Constantes!$D$7*J669^2+Constantes!$D$8*J669+Constantes!$D$9)</f>
        <v>11.589635337544875</v>
      </c>
      <c r="L669" s="130">
        <f>(Constantes!$D$12/0.8)*(0.00376*D669^2-0.0516*D669-6.967)</f>
        <v>-2.6276018999999993</v>
      </c>
      <c r="M669" s="12"/>
    </row>
    <row r="670" spans="2:13" ht="18.75" customHeight="1" x14ac:dyDescent="0.3">
      <c r="B670" s="11"/>
      <c r="C670" s="74">
        <v>665</v>
      </c>
      <c r="D670" s="67">
        <f>(Observaciones!D670+Observaciones!E670)/2</f>
        <v>14.35</v>
      </c>
      <c r="E670" s="130">
        <f t="shared" si="50"/>
        <v>1.6361119589017179</v>
      </c>
      <c r="F670" s="130">
        <f t="shared" si="51"/>
        <v>0.10587443449555982</v>
      </c>
      <c r="G670" s="130">
        <f t="shared" si="52"/>
        <v>2.4671196499999999</v>
      </c>
      <c r="H670" s="130">
        <f>0.001013*Constantes!$D$6/(0.622*G670)</f>
        <v>4.5166452431730474E-2</v>
      </c>
      <c r="I670" s="130">
        <f t="shared" si="53"/>
        <v>0.35799495730755543</v>
      </c>
      <c r="J670" s="130">
        <f t="shared" si="54"/>
        <v>-0.23467285757286888</v>
      </c>
      <c r="K670" s="130">
        <f>(Constantes!$D$12/0.8)*(Constantes!$D$7*J670^2+Constantes!$D$8*J670+Constantes!$D$9)</f>
        <v>11.599450234816803</v>
      </c>
      <c r="L670" s="130">
        <f>(Constantes!$D$12/0.8)*(0.00376*D670^2-0.0516*D670-6.967)</f>
        <v>-2.5999467749999998</v>
      </c>
      <c r="M670" s="12"/>
    </row>
    <row r="671" spans="2:13" ht="18.75" customHeight="1" x14ac:dyDescent="0.3">
      <c r="B671" s="11"/>
      <c r="C671" s="74">
        <v>666</v>
      </c>
      <c r="D671" s="67">
        <f>(Observaciones!D671+Observaciones!E671)/2</f>
        <v>15.75</v>
      </c>
      <c r="E671" s="130">
        <f t="shared" si="50"/>
        <v>1.7903914829906238</v>
      </c>
      <c r="F671" s="130">
        <f t="shared" si="51"/>
        <v>0.11457959266903198</v>
      </c>
      <c r="G671" s="130">
        <f t="shared" si="52"/>
        <v>2.46381425</v>
      </c>
      <c r="H671" s="130">
        <f>0.001013*Constantes!$D$6/(0.622*G671)</f>
        <v>4.5227046769094927E-2</v>
      </c>
      <c r="I671" s="130">
        <f t="shared" si="53"/>
        <v>0.36666971208022214</v>
      </c>
      <c r="J671" s="130">
        <f t="shared" si="54"/>
        <v>-0.24040416818762136</v>
      </c>
      <c r="K671" s="130">
        <f>(Constantes!$D$12/0.8)*(Constantes!$D$7*J671^2+Constantes!$D$8*J671+Constantes!$D$9)</f>
        <v>11.6088126856794</v>
      </c>
      <c r="L671" s="130">
        <f>(Constantes!$D$12/0.8)*(0.00376*D671^2-0.0516*D671-6.967)</f>
        <v>-2.5676193749999996</v>
      </c>
      <c r="M671" s="12"/>
    </row>
    <row r="672" spans="2:13" ht="18.75" customHeight="1" x14ac:dyDescent="0.3">
      <c r="B672" s="11"/>
      <c r="C672" s="74">
        <v>667</v>
      </c>
      <c r="D672" s="67">
        <f>(Observaciones!D672+Observaciones!E672)/2</f>
        <v>15.6</v>
      </c>
      <c r="E672" s="130">
        <f t="shared" si="50"/>
        <v>1.7732733774914811</v>
      </c>
      <c r="F672" s="130">
        <f t="shared" si="51"/>
        <v>0.11361874538407207</v>
      </c>
      <c r="G672" s="130">
        <f t="shared" si="52"/>
        <v>2.4641683999999997</v>
      </c>
      <c r="H672" s="130">
        <f>0.001013*Constantes!$D$6/(0.622*G672)</f>
        <v>4.522054674311729E-2</v>
      </c>
      <c r="I672" s="130">
        <f t="shared" si="53"/>
        <v>0.36575663025648686</v>
      </c>
      <c r="J672" s="130">
        <f t="shared" si="54"/>
        <v>-0.246064241858993</v>
      </c>
      <c r="K672" s="130">
        <f>(Constantes!$D$12/0.8)*(Constantes!$D$7*J672^2+Constantes!$D$8*J672+Constantes!$D$9)</f>
        <v>11.617732175140782</v>
      </c>
      <c r="L672" s="130">
        <f>(Constantes!$D$12/0.8)*(0.00376*D672^2-0.0516*D672-6.967)</f>
        <v>-2.5713473999999996</v>
      </c>
      <c r="M672" s="12"/>
    </row>
    <row r="673" spans="2:13" ht="18.75" customHeight="1" x14ac:dyDescent="0.3">
      <c r="B673" s="11"/>
      <c r="C673" s="74">
        <v>668</v>
      </c>
      <c r="D673" s="67">
        <f>(Observaciones!D673+Observaciones!E673)/2</f>
        <v>14.15</v>
      </c>
      <c r="E673" s="130">
        <f t="shared" si="50"/>
        <v>1.6150528288927855</v>
      </c>
      <c r="F673" s="130">
        <f t="shared" si="51"/>
        <v>0.10467799774317721</v>
      </c>
      <c r="G673" s="130">
        <f t="shared" si="52"/>
        <v>2.4675918499999998</v>
      </c>
      <c r="H673" s="130">
        <f>0.001013*Constantes!$D$6/(0.622*G673)</f>
        <v>4.5157809349675282E-2</v>
      </c>
      <c r="I673" s="130">
        <f t="shared" si="53"/>
        <v>0.35672784756039339</v>
      </c>
      <c r="J673" s="130">
        <f t="shared" si="54"/>
        <v>-0.25165140138500053</v>
      </c>
      <c r="K673" s="130">
        <f>(Constantes!$D$12/0.8)*(Constantes!$D$7*J673^2+Constantes!$D$8*J673+Constantes!$D$9)</f>
        <v>11.626218457391483</v>
      </c>
      <c r="L673" s="130">
        <f>(Constantes!$D$12/0.8)*(0.00376*D673^2-0.0516*D673-6.967)</f>
        <v>-2.6041137749999996</v>
      </c>
      <c r="M673" s="12"/>
    </row>
    <row r="674" spans="2:13" ht="18.75" customHeight="1" x14ac:dyDescent="0.3">
      <c r="B674" s="11"/>
      <c r="C674" s="74">
        <v>669</v>
      </c>
      <c r="D674" s="67">
        <f>(Observaciones!D674+Observaciones!E674)/2</f>
        <v>14.9</v>
      </c>
      <c r="E674" s="130">
        <f t="shared" si="50"/>
        <v>1.6952716301356707</v>
      </c>
      <c r="F674" s="130">
        <f t="shared" si="51"/>
        <v>0.10922475617100802</v>
      </c>
      <c r="G674" s="130">
        <f t="shared" si="52"/>
        <v>2.4658210999999999</v>
      </c>
      <c r="H674" s="130">
        <f>0.001013*Constantes!$D$6/(0.622*G674)</f>
        <v>4.5190237975947463E-2</v>
      </c>
      <c r="I674" s="130">
        <f t="shared" si="53"/>
        <v>0.36144364658766281</v>
      </c>
      <c r="J674" s="130">
        <f t="shared" si="54"/>
        <v>-0.25716399116969618</v>
      </c>
      <c r="K674" s="130">
        <f>(Constantes!$D$12/0.8)*(Constantes!$D$7*J674^2+Constantes!$D$8*J674+Constantes!$D$9)</f>
        <v>11.634281538220897</v>
      </c>
      <c r="L674" s="130">
        <f>(Constantes!$D$12/0.8)*(0.00376*D674^2-0.0516*D674-6.967)</f>
        <v>-2.5879058999999995</v>
      </c>
      <c r="M674" s="12"/>
    </row>
    <row r="675" spans="2:13" ht="18.75" customHeight="1" x14ac:dyDescent="0.3">
      <c r="B675" s="11"/>
      <c r="C675" s="74">
        <v>670</v>
      </c>
      <c r="D675" s="67">
        <f>(Observaciones!D675+Observaciones!E675)/2</f>
        <v>14.5</v>
      </c>
      <c r="E675" s="130">
        <f t="shared" si="50"/>
        <v>1.6520640028566567</v>
      </c>
      <c r="F675" s="130">
        <f t="shared" si="51"/>
        <v>0.10677937410937641</v>
      </c>
      <c r="G675" s="130">
        <f t="shared" si="52"/>
        <v>2.4667654999999997</v>
      </c>
      <c r="H675" s="130">
        <f>0.001013*Constantes!$D$6/(0.622*G675)</f>
        <v>4.5172936914803029E-2</v>
      </c>
      <c r="I675" s="130">
        <f t="shared" si="53"/>
        <v>0.35894072909367275</v>
      </c>
      <c r="J675" s="130">
        <f t="shared" si="54"/>
        <v>-0.26260037771375483</v>
      </c>
      <c r="K675" s="130">
        <f>(Constantes!$D$12/0.8)*(Constantes!$D$7*J675^2+Constantes!$D$8*J675+Constantes!$D$9)</f>
        <v>11.641931657213128</v>
      </c>
      <c r="L675" s="130">
        <f>(Constantes!$D$12/0.8)*(0.00376*D675^2-0.0516*D675-6.967)</f>
        <v>-2.5967474999999993</v>
      </c>
      <c r="M675" s="12"/>
    </row>
    <row r="676" spans="2:13" ht="18.75" customHeight="1" x14ac:dyDescent="0.3">
      <c r="B676" s="11"/>
      <c r="C676" s="74">
        <v>671</v>
      </c>
      <c r="D676" s="67">
        <f>(Observaciones!D676+Observaciones!E676)/2</f>
        <v>14.6</v>
      </c>
      <c r="E676" s="130">
        <f t="shared" si="50"/>
        <v>1.6627743376092956</v>
      </c>
      <c r="F676" s="130">
        <f t="shared" si="51"/>
        <v>0.10738631317466246</v>
      </c>
      <c r="G676" s="130">
        <f t="shared" si="52"/>
        <v>2.4665293999999998</v>
      </c>
      <c r="H676" s="130">
        <f>0.001013*Constantes!$D$6/(0.622*G676)</f>
        <v>4.5177260938025939E-2</v>
      </c>
      <c r="I676" s="130">
        <f t="shared" si="53"/>
        <v>0.35956906979682196</v>
      </c>
      <c r="J676" s="130">
        <f t="shared" si="54"/>
        <v>-0.26795895009851539</v>
      </c>
      <c r="K676" s="130">
        <f>(Constantes!$D$12/0.8)*(Constantes!$D$7*J676^2+Constantes!$D$8*J676+Constantes!$D$9)</f>
        <v>11.649179269745076</v>
      </c>
      <c r="L676" s="130">
        <f>(Constantes!$D$12/0.8)*(0.00376*D676^2-0.0516*D676-6.967)</f>
        <v>-2.5945793999999993</v>
      </c>
      <c r="M676" s="12"/>
    </row>
    <row r="677" spans="2:13" ht="18.75" customHeight="1" x14ac:dyDescent="0.3">
      <c r="B677" s="11"/>
      <c r="C677" s="74">
        <v>672</v>
      </c>
      <c r="D677" s="67">
        <f>(Observaciones!D677+Observaciones!E677)/2</f>
        <v>15</v>
      </c>
      <c r="E677" s="130">
        <f t="shared" si="50"/>
        <v>1.7062271396379793</v>
      </c>
      <c r="F677" s="130">
        <f t="shared" si="51"/>
        <v>0.10984348383671551</v>
      </c>
      <c r="G677" s="130">
        <f t="shared" si="52"/>
        <v>2.4655849999999999</v>
      </c>
      <c r="H677" s="130">
        <f>0.001013*Constantes!$D$6/(0.622*G677)</f>
        <v>4.5194565312131819E-2</v>
      </c>
      <c r="I677" s="130">
        <f t="shared" si="53"/>
        <v>0.36206502083102154</v>
      </c>
      <c r="J677" s="130">
        <f t="shared" si="54"/>
        <v>-0.27323812046333518</v>
      </c>
      <c r="K677" s="130">
        <f>(Constantes!$D$12/0.8)*(Constantes!$D$7*J677^2+Constantes!$D$8*J677+Constantes!$D$9)</f>
        <v>11.65603502880988</v>
      </c>
      <c r="L677" s="130">
        <f>(Constantes!$D$12/0.8)*(0.00376*D677^2-0.0516*D677-6.967)</f>
        <v>-2.5856249999999994</v>
      </c>
      <c r="M677" s="12"/>
    </row>
    <row r="678" spans="2:13" ht="18.75" customHeight="1" x14ac:dyDescent="0.3">
      <c r="B678" s="11"/>
      <c r="C678" s="74">
        <v>673</v>
      </c>
      <c r="D678" s="67">
        <f>(Observaciones!D678+Observaciones!E678)/2</f>
        <v>14.25</v>
      </c>
      <c r="E678" s="130">
        <f t="shared" si="50"/>
        <v>1.6255524772300411</v>
      </c>
      <c r="F678" s="130">
        <f t="shared" si="51"/>
        <v>0.10527477090559632</v>
      </c>
      <c r="G678" s="130">
        <f t="shared" si="52"/>
        <v>2.4673557499999998</v>
      </c>
      <c r="H678" s="130">
        <f>0.001013*Constantes!$D$6/(0.622*G678)</f>
        <v>4.5162130477176848E-2</v>
      </c>
      <c r="I678" s="130">
        <f t="shared" si="53"/>
        <v>0.35736227060066839</v>
      </c>
      <c r="J678" s="130">
        <f t="shared" si="54"/>
        <v>-0.27843632447609945</v>
      </c>
      <c r="K678" s="130">
        <f>(Constantes!$D$12/0.8)*(Constantes!$D$7*J678^2+Constantes!$D$8*J678+Constantes!$D$9)</f>
        <v>11.662509766688915</v>
      </c>
      <c r="L678" s="130">
        <f>(Constantes!$D$12/0.8)*(0.00376*D678^2-0.0516*D678-6.967)</f>
        <v>-2.6020443749999993</v>
      </c>
      <c r="M678" s="12"/>
    </row>
    <row r="679" spans="2:13" ht="18.75" customHeight="1" x14ac:dyDescent="0.3">
      <c r="B679" s="11"/>
      <c r="C679" s="74">
        <v>674</v>
      </c>
      <c r="D679" s="67">
        <f>(Observaciones!D679+Observaciones!E679)/2</f>
        <v>15.6</v>
      </c>
      <c r="E679" s="130">
        <f t="shared" si="50"/>
        <v>1.7732733774914811</v>
      </c>
      <c r="F679" s="130">
        <f t="shared" si="51"/>
        <v>0.11361874538407207</v>
      </c>
      <c r="G679" s="130">
        <f t="shared" si="52"/>
        <v>2.4641683999999997</v>
      </c>
      <c r="H679" s="130">
        <f>0.001013*Constantes!$D$6/(0.622*G679)</f>
        <v>4.522054674311729E-2</v>
      </c>
      <c r="I679" s="130">
        <f t="shared" si="53"/>
        <v>0.36575663025648686</v>
      </c>
      <c r="J679" s="130">
        <f t="shared" si="54"/>
        <v>-0.28355202179677397</v>
      </c>
      <c r="K679" s="130">
        <f>(Constantes!$D$12/0.8)*(Constantes!$D$7*J679^2+Constantes!$D$8*J679+Constantes!$D$9)</f>
        <v>11.668614476495824</v>
      </c>
      <c r="L679" s="130">
        <f>(Constantes!$D$12/0.8)*(0.00376*D679^2-0.0516*D679-6.967)</f>
        <v>-2.5713473999999996</v>
      </c>
      <c r="M679" s="12"/>
    </row>
    <row r="680" spans="2:13" ht="18.75" customHeight="1" x14ac:dyDescent="0.3">
      <c r="B680" s="11"/>
      <c r="C680" s="74">
        <v>675</v>
      </c>
      <c r="D680" s="67">
        <f>(Observaciones!D680+Observaciones!E680)/2</f>
        <v>15</v>
      </c>
      <c r="E680" s="130">
        <f t="shared" si="50"/>
        <v>1.7062271396379793</v>
      </c>
      <c r="F680" s="130">
        <f t="shared" si="51"/>
        <v>0.10984348383671551</v>
      </c>
      <c r="G680" s="130">
        <f t="shared" si="52"/>
        <v>2.4655849999999999</v>
      </c>
      <c r="H680" s="130">
        <f>0.001013*Constantes!$D$6/(0.622*G680)</f>
        <v>4.5194565312131819E-2</v>
      </c>
      <c r="I680" s="130">
        <f t="shared" si="53"/>
        <v>0.36206502083102154</v>
      </c>
      <c r="J680" s="130">
        <f t="shared" si="54"/>
        <v>-0.2885836965338357</v>
      </c>
      <c r="K680" s="130">
        <f>(Constantes!$D$12/0.8)*(Constantes!$D$7*J680^2+Constantes!$D$8*J680+Constantes!$D$9)</f>
        <v>11.67436029361606</v>
      </c>
      <c r="L680" s="130">
        <f>(Constantes!$D$12/0.8)*(0.00376*D680^2-0.0516*D680-6.967)</f>
        <v>-2.5856249999999994</v>
      </c>
      <c r="M680" s="12"/>
    </row>
    <row r="681" spans="2:13" ht="18.75" customHeight="1" x14ac:dyDescent="0.3">
      <c r="B681" s="11"/>
      <c r="C681" s="74">
        <v>676</v>
      </c>
      <c r="D681" s="67">
        <f>(Observaciones!D681+Observaciones!E681)/2</f>
        <v>14.75</v>
      </c>
      <c r="E681" s="130">
        <f t="shared" si="50"/>
        <v>1.6789540291434102</v>
      </c>
      <c r="F681" s="130">
        <f t="shared" si="51"/>
        <v>0.10830221914763835</v>
      </c>
      <c r="G681" s="130">
        <f t="shared" si="52"/>
        <v>2.46617525</v>
      </c>
      <c r="H681" s="130">
        <f>0.001013*Constantes!$D$6/(0.622*G681)</f>
        <v>4.5183748525216338E-2</v>
      </c>
      <c r="I681" s="130">
        <f t="shared" si="53"/>
        <v>0.36050831755341328</v>
      </c>
      <c r="J681" s="130">
        <f t="shared" si="54"/>
        <v>-0.29352985769346829</v>
      </c>
      <c r="K681" s="130">
        <f>(Constantes!$D$12/0.8)*(Constantes!$D$7*J681^2+Constantes!$D$8*J681+Constantes!$D$9)</f>
        <v>11.679758477065624</v>
      </c>
      <c r="L681" s="130">
        <f>(Constantes!$D$12/0.8)*(0.00376*D681^2-0.0516*D681-6.967)</f>
        <v>-2.5912743749999994</v>
      </c>
      <c r="M681" s="12"/>
    </row>
    <row r="682" spans="2:13" ht="18.75" customHeight="1" x14ac:dyDescent="0.3">
      <c r="B682" s="11"/>
      <c r="C682" s="74">
        <v>677</v>
      </c>
      <c r="D682" s="67">
        <f>(Observaciones!D682+Observaciones!E682)/2</f>
        <v>14.75</v>
      </c>
      <c r="E682" s="130">
        <f t="shared" si="50"/>
        <v>1.6789540291434102</v>
      </c>
      <c r="F682" s="130">
        <f t="shared" si="51"/>
        <v>0.10830221914763835</v>
      </c>
      <c r="G682" s="130">
        <f t="shared" si="52"/>
        <v>2.46617525</v>
      </c>
      <c r="H682" s="130">
        <f>0.001013*Constantes!$D$6/(0.622*G682)</f>
        <v>4.5183748525216338E-2</v>
      </c>
      <c r="I682" s="130">
        <f t="shared" si="53"/>
        <v>0.36050831755341328</v>
      </c>
      <c r="J682" s="130">
        <f t="shared" si="54"/>
        <v>-0.29838903962137309</v>
      </c>
      <c r="K682" s="130">
        <f>(Constantes!$D$12/0.8)*(Constantes!$D$7*J682^2+Constantes!$D$8*J682+Constantes!$D$9)</f>
        <v>11.68482039079267</v>
      </c>
      <c r="L682" s="130">
        <f>(Constantes!$D$12/0.8)*(0.00376*D682^2-0.0516*D682-6.967)</f>
        <v>-2.5912743749999994</v>
      </c>
      <c r="M682" s="12"/>
    </row>
    <row r="683" spans="2:13" ht="18.75" customHeight="1" x14ac:dyDescent="0.3">
      <c r="B683" s="11"/>
      <c r="C683" s="74">
        <v>678</v>
      </c>
      <c r="D683" s="67">
        <f>(Observaciones!D683+Observaciones!E683)/2</f>
        <v>15.25</v>
      </c>
      <c r="E683" s="130">
        <f t="shared" si="50"/>
        <v>1.7338879625062771</v>
      </c>
      <c r="F683" s="130">
        <f t="shared" si="51"/>
        <v>0.11140334723771557</v>
      </c>
      <c r="G683" s="130">
        <f t="shared" si="52"/>
        <v>2.4649947499999998</v>
      </c>
      <c r="H683" s="130">
        <f>0.001013*Constantes!$D$6/(0.622*G683)</f>
        <v>4.5205387279268053E-2</v>
      </c>
      <c r="I683" s="130">
        <f t="shared" si="53"/>
        <v>0.36361082673457973</v>
      </c>
      <c r="J683" s="130">
        <f t="shared" si="54"/>
        <v>-0.30315980243707569</v>
      </c>
      <c r="K683" s="130">
        <f>(Constantes!$D$12/0.8)*(Constantes!$D$7*J683^2+Constantes!$D$8*J683+Constantes!$D$9)</f>
        <v>11.689557484945752</v>
      </c>
      <c r="L683" s="130">
        <f>(Constantes!$D$12/0.8)*(0.00376*D683^2-0.0516*D683-6.967)</f>
        <v>-2.5797993749999995</v>
      </c>
      <c r="M683" s="12"/>
    </row>
    <row r="684" spans="2:13" ht="18.75" customHeight="1" x14ac:dyDescent="0.3">
      <c r="B684" s="11"/>
      <c r="C684" s="74">
        <v>679</v>
      </c>
      <c r="D684" s="67">
        <f>(Observaciones!D684+Observaciones!E684)/2</f>
        <v>14.55</v>
      </c>
      <c r="E684" s="130">
        <f t="shared" si="50"/>
        <v>1.6574115820276645</v>
      </c>
      <c r="F684" s="130">
        <f t="shared" si="51"/>
        <v>0.10708247809803828</v>
      </c>
      <c r="G684" s="130">
        <f t="shared" si="52"/>
        <v>2.46664745</v>
      </c>
      <c r="H684" s="130">
        <f>0.001013*Constantes!$D$6/(0.622*G684)</f>
        <v>4.5175098822943884E-2</v>
      </c>
      <c r="I684" s="130">
        <f t="shared" si="53"/>
        <v>0.35925511691610273</v>
      </c>
      <c r="J684" s="130">
        <f t="shared" si="54"/>
        <v>-0.30784073246059135</v>
      </c>
      <c r="K684" s="130">
        <f>(Constantes!$D$12/0.8)*(Constantes!$D$7*J684^2+Constantes!$D$8*J684+Constantes!$D$9)</f>
        <v>11.693981277132442</v>
      </c>
      <c r="L684" s="130">
        <f>(Constantes!$D$12/0.8)*(0.00376*D684^2-0.0516*D684-6.967)</f>
        <v>-2.5956669749999994</v>
      </c>
      <c r="M684" s="12"/>
    </row>
    <row r="685" spans="2:13" ht="18.75" customHeight="1" x14ac:dyDescent="0.3">
      <c r="B685" s="11"/>
      <c r="C685" s="74">
        <v>680</v>
      </c>
      <c r="D685" s="67">
        <f>(Observaciones!D685+Observaciones!E685)/2</f>
        <v>13</v>
      </c>
      <c r="E685" s="130">
        <f t="shared" si="50"/>
        <v>1.4985150190445926</v>
      </c>
      <c r="F685" s="130">
        <f t="shared" si="51"/>
        <v>9.8019245431965704E-2</v>
      </c>
      <c r="G685" s="130">
        <f t="shared" si="52"/>
        <v>2.470307</v>
      </c>
      <c r="H685" s="130">
        <f>0.001013*Constantes!$D$6/(0.622*G685)</f>
        <v>4.5108175751075688E-2</v>
      </c>
      <c r="I685" s="130">
        <f t="shared" si="53"/>
        <v>0.3493076722279615</v>
      </c>
      <c r="J685" s="130">
        <f t="shared" si="54"/>
        <v>-0.31243044263133168</v>
      </c>
      <c r="K685" s="130">
        <f>(Constantes!$D$12/0.8)*(Constantes!$D$7*J685^2+Constantes!$D$8*J685+Constantes!$D$9)</f>
        <v>11.698103333692117</v>
      </c>
      <c r="L685" s="130">
        <f>(Constantes!$D$12/0.8)*(0.00376*D685^2-0.0516*D685-6.967)</f>
        <v>-2.6258849999999994</v>
      </c>
      <c r="M685" s="12"/>
    </row>
    <row r="686" spans="2:13" ht="18.75" customHeight="1" x14ac:dyDescent="0.3">
      <c r="B686" s="11"/>
      <c r="C686" s="74">
        <v>681</v>
      </c>
      <c r="D686" s="67">
        <f>(Observaciones!D686+Observaciones!E686)/2</f>
        <v>14.35</v>
      </c>
      <c r="E686" s="130">
        <f t="shared" si="50"/>
        <v>1.6361119589017179</v>
      </c>
      <c r="F686" s="130">
        <f t="shared" si="51"/>
        <v>0.10587443449555982</v>
      </c>
      <c r="G686" s="130">
        <f t="shared" si="52"/>
        <v>2.4671196499999999</v>
      </c>
      <c r="H686" s="130">
        <f>0.001013*Constantes!$D$6/(0.622*G686)</f>
        <v>4.5166452431730474E-2</v>
      </c>
      <c r="I686" s="130">
        <f t="shared" si="53"/>
        <v>0.35799495730755543</v>
      </c>
      <c r="J686" s="130">
        <f t="shared" si="54"/>
        <v>-0.31692757291911972</v>
      </c>
      <c r="K686" s="130">
        <f>(Constantes!$D$12/0.8)*(Constantes!$D$7*J686^2+Constantes!$D$8*J686+Constantes!$D$9)</f>
        <v>11.701935251006537</v>
      </c>
      <c r="L686" s="130">
        <f>(Constantes!$D$12/0.8)*(0.00376*D686^2-0.0516*D686-6.967)</f>
        <v>-2.5999467749999998</v>
      </c>
      <c r="M686" s="12"/>
    </row>
    <row r="687" spans="2:13" ht="18.75" customHeight="1" x14ac:dyDescent="0.3">
      <c r="B687" s="11"/>
      <c r="C687" s="74">
        <v>682</v>
      </c>
      <c r="D687" s="67">
        <f>(Observaciones!D687+Observaciones!E687)/2</f>
        <v>15.8</v>
      </c>
      <c r="E687" s="130">
        <f t="shared" si="50"/>
        <v>1.7961296162943761</v>
      </c>
      <c r="F687" s="130">
        <f t="shared" si="51"/>
        <v>0.11490140460696453</v>
      </c>
      <c r="G687" s="130">
        <f t="shared" si="52"/>
        <v>2.4636961999999998</v>
      </c>
      <c r="H687" s="130">
        <f>0.001013*Constantes!$D$6/(0.622*G687)</f>
        <v>4.5229213859692821E-2</v>
      </c>
      <c r="I687" s="130">
        <f t="shared" si="53"/>
        <v>0.36697319935543615</v>
      </c>
      <c r="J687" s="130">
        <f t="shared" si="54"/>
        <v>-0.32133079072719412</v>
      </c>
      <c r="K687" s="130">
        <f>(Constantes!$D$12/0.8)*(Constantes!$D$7*J687^2+Constantes!$D$8*J687+Constantes!$D$9)</f>
        <v>11.705488636871925</v>
      </c>
      <c r="L687" s="130">
        <f>(Constantes!$D$12/0.8)*(0.00376*D687^2-0.0516*D687-6.967)</f>
        <v>-2.5663625999999993</v>
      </c>
      <c r="M687" s="12"/>
    </row>
    <row r="688" spans="2:13" ht="18.75" customHeight="1" x14ac:dyDescent="0.3">
      <c r="B688" s="11"/>
      <c r="C688" s="74">
        <v>683</v>
      </c>
      <c r="D688" s="67">
        <f>(Observaciones!D688+Observaciones!E688)/2</f>
        <v>15.65</v>
      </c>
      <c r="E688" s="130">
        <f t="shared" si="50"/>
        <v>1.7789634018098772</v>
      </c>
      <c r="F688" s="130">
        <f t="shared" si="51"/>
        <v>0.11393826452317098</v>
      </c>
      <c r="G688" s="130">
        <f t="shared" si="52"/>
        <v>2.4640503499999999</v>
      </c>
      <c r="H688" s="130">
        <f>0.001013*Constantes!$D$6/(0.622*G688)</f>
        <v>4.5222713210836998E-2</v>
      </c>
      <c r="I688" s="130">
        <f t="shared" si="53"/>
        <v>0.36606142750795007</v>
      </c>
      <c r="J688" s="130">
        <f t="shared" si="54"/>
        <v>-0.32563879128708961</v>
      </c>
      <c r="K688" s="130">
        <f>(Constantes!$D$12/0.8)*(Constantes!$D$7*J688^2+Constantes!$D$8*J688+Constantes!$D$9)</f>
        <v>11.708775091955999</v>
      </c>
      <c r="L688" s="130">
        <f>(Constantes!$D$12/0.8)*(0.00376*D688^2-0.0516*D688-6.967)</f>
        <v>-2.5701117749999995</v>
      </c>
      <c r="M688" s="12"/>
    </row>
    <row r="689" spans="2:13" ht="18.75" customHeight="1" x14ac:dyDescent="0.3">
      <c r="B689" s="11"/>
      <c r="C689" s="74">
        <v>684</v>
      </c>
      <c r="D689" s="67">
        <f>(Observaciones!D689+Observaciones!E689)/2</f>
        <v>15.3</v>
      </c>
      <c r="E689" s="130">
        <f t="shared" si="50"/>
        <v>1.7394670630029376</v>
      </c>
      <c r="F689" s="130">
        <f t="shared" si="51"/>
        <v>0.11171756760860506</v>
      </c>
      <c r="G689" s="130">
        <f t="shared" si="52"/>
        <v>2.4648767</v>
      </c>
      <c r="H689" s="130">
        <f>0.001013*Constantes!$D$6/(0.622*G689)</f>
        <v>4.5207552294649268E-2</v>
      </c>
      <c r="I689" s="130">
        <f t="shared" si="53"/>
        <v>0.36391867936217853</v>
      </c>
      <c r="J689" s="130">
        <f t="shared" si="54"/>
        <v>-0.32985029804526605</v>
      </c>
      <c r="K689" s="130">
        <f>(Constantes!$D$12/0.8)*(Constantes!$D$7*J689^2+Constantes!$D$8*J689+Constantes!$D$9)</f>
        <v>11.711806191363413</v>
      </c>
      <c r="L689" s="130">
        <f>(Constantes!$D$12/0.8)*(0.00376*D689^2-0.0516*D689-6.967)</f>
        <v>-2.5786130999999997</v>
      </c>
      <c r="M689" s="12"/>
    </row>
    <row r="690" spans="2:13" ht="18.75" customHeight="1" x14ac:dyDescent="0.3">
      <c r="B690" s="11"/>
      <c r="C690" s="74">
        <v>685</v>
      </c>
      <c r="D690" s="67">
        <f>(Observaciones!D690+Observaciones!E690)/2</f>
        <v>15</v>
      </c>
      <c r="E690" s="130">
        <f t="shared" si="50"/>
        <v>1.7062271396379793</v>
      </c>
      <c r="F690" s="130">
        <f t="shared" si="51"/>
        <v>0.10984348383671551</v>
      </c>
      <c r="G690" s="130">
        <f t="shared" si="52"/>
        <v>2.4655849999999999</v>
      </c>
      <c r="H690" s="130">
        <f>0.001013*Constantes!$D$6/(0.622*G690)</f>
        <v>4.5194565312131819E-2</v>
      </c>
      <c r="I690" s="130">
        <f t="shared" si="53"/>
        <v>0.36206502083102154</v>
      </c>
      <c r="J690" s="130">
        <f t="shared" si="54"/>
        <v>-0.33396406304137966</v>
      </c>
      <c r="K690" s="130">
        <f>(Constantes!$D$12/0.8)*(Constantes!$D$7*J690^2+Constantes!$D$8*J690+Constantes!$D$9)</f>
        <v>11.714593466332801</v>
      </c>
      <c r="L690" s="130">
        <f>(Constantes!$D$12/0.8)*(0.00376*D690^2-0.0516*D690-6.967)</f>
        <v>-2.5856249999999994</v>
      </c>
      <c r="M690" s="12"/>
    </row>
    <row r="691" spans="2:13" ht="18.75" customHeight="1" x14ac:dyDescent="0.3">
      <c r="B691" s="11"/>
      <c r="C691" s="74">
        <v>686</v>
      </c>
      <c r="D691" s="67">
        <f>(Observaciones!D691+Observaciones!E691)/2</f>
        <v>15.7</v>
      </c>
      <c r="E691" s="130">
        <f t="shared" ref="E691:E735" si="55">EXP((16.78*D691-116.9)/(D691+237.3))</f>
        <v>1.7846694242482402</v>
      </c>
      <c r="F691" s="130">
        <f t="shared" ref="F691:F735" si="56">4098*E691/((D691+237.3)^2)</f>
        <v>0.11425854646329872</v>
      </c>
      <c r="G691" s="130">
        <f t="shared" ref="G691:G735" si="57">2.501-0.002361*D691</f>
        <v>2.4639322999999997</v>
      </c>
      <c r="H691" s="130">
        <f>0.001013*Constantes!$D$6/(0.622*G691)</f>
        <v>4.5224879886152931E-2</v>
      </c>
      <c r="I691" s="130">
        <f t="shared" ref="I691:I735" si="58">IF(D691&gt;0,1.26*F691/(G691*(F691+H691)),0)</f>
        <v>0.36636578812418896</v>
      </c>
      <c r="J691" s="130">
        <f t="shared" ref="J691:J735" si="59">0.409*SIN(2*PI()*(C691-82)/365)</f>
        <v>-0.33797886727807885</v>
      </c>
      <c r="K691" s="130">
        <f>(Constantes!$D$12/0.8)*(Constantes!$D$7*J691^2+Constantes!$D$8*J691+Constantes!$D$9)</f>
        <v>11.717148386088486</v>
      </c>
      <c r="L691" s="130">
        <f>(Constantes!$D$12/0.8)*(0.00376*D691^2-0.0516*D691-6.967)</f>
        <v>-2.5688690999999992</v>
      </c>
      <c r="M691" s="12"/>
    </row>
    <row r="692" spans="2:13" ht="18.75" customHeight="1" x14ac:dyDescent="0.3">
      <c r="B692" s="11"/>
      <c r="C692" s="74">
        <v>687</v>
      </c>
      <c r="D692" s="67">
        <f>(Observaciones!D692+Observaciones!E692)/2</f>
        <v>16.3</v>
      </c>
      <c r="E692" s="130">
        <f t="shared" si="55"/>
        <v>1.8544035194307129</v>
      </c>
      <c r="F692" s="130">
        <f t="shared" si="56"/>
        <v>0.11816196335275285</v>
      </c>
      <c r="G692" s="130">
        <f t="shared" si="57"/>
        <v>2.4625157</v>
      </c>
      <c r="H692" s="130">
        <f>0.001013*Constantes!$D$6/(0.622*G692)</f>
        <v>4.5250896193316674E-2</v>
      </c>
      <c r="I692" s="130">
        <f t="shared" si="58"/>
        <v>0.36998405321225664</v>
      </c>
      <c r="J692" s="130">
        <f t="shared" si="59"/>
        <v>-0.34189352108222226</v>
      </c>
      <c r="K692" s="130">
        <f>(Constantes!$D$12/0.8)*(Constantes!$D$7*J692^2+Constantes!$D$8*J692+Constantes!$D$9)</f>
        <v>11.719482339869712</v>
      </c>
      <c r="L692" s="130">
        <f>(Constantes!$D$12/0.8)*(0.00376*D692^2-0.0516*D692-6.967)</f>
        <v>-2.5534070999999994</v>
      </c>
      <c r="M692" s="12"/>
    </row>
    <row r="693" spans="2:13" ht="18.75" customHeight="1" x14ac:dyDescent="0.3">
      <c r="B693" s="11"/>
      <c r="C693" s="74">
        <v>688</v>
      </c>
      <c r="D693" s="67">
        <f>(Observaciones!D693+Observaciones!E693)/2</f>
        <v>13.75</v>
      </c>
      <c r="E693" s="130">
        <f t="shared" si="55"/>
        <v>1.5736468149943981</v>
      </c>
      <c r="F693" s="130">
        <f t="shared" si="56"/>
        <v>0.10231958493462359</v>
      </c>
      <c r="G693" s="130">
        <f t="shared" si="57"/>
        <v>2.4685362500000001</v>
      </c>
      <c r="H693" s="130">
        <f>0.001013*Constantes!$D$6/(0.622*G693)</f>
        <v>4.5140533105443567E-2</v>
      </c>
      <c r="I693" s="130">
        <f t="shared" si="58"/>
        <v>0.35417281924860555</v>
      </c>
      <c r="J693" s="130">
        <f t="shared" si="59"/>
        <v>-0.34570686445740245</v>
      </c>
      <c r="K693" s="130">
        <f>(Constantes!$D$12/0.8)*(Constantes!$D$7*J693^2+Constantes!$D$8*J693+Constantes!$D$9)</f>
        <v>11.721606619159967</v>
      </c>
      <c r="L693" s="130">
        <f>(Constantes!$D$12/0.8)*(0.00376*D693^2-0.0516*D693-6.967)</f>
        <v>-2.6121093749999993</v>
      </c>
      <c r="M693" s="12"/>
    </row>
    <row r="694" spans="2:13" ht="18.75" customHeight="1" x14ac:dyDescent="0.3">
      <c r="B694" s="11"/>
      <c r="C694" s="74">
        <v>689</v>
      </c>
      <c r="D694" s="67">
        <f>(Observaciones!D694+Observaciones!E694)/2</f>
        <v>14.1</v>
      </c>
      <c r="E694" s="130">
        <f t="shared" si="55"/>
        <v>1.6098253520131185</v>
      </c>
      <c r="F694" s="130">
        <f t="shared" si="56"/>
        <v>0.10438069155687195</v>
      </c>
      <c r="G694" s="130">
        <f t="shared" si="57"/>
        <v>2.4677099</v>
      </c>
      <c r="H694" s="130">
        <f>0.001013*Constantes!$D$6/(0.622*G694)</f>
        <v>4.5155649095994843E-2</v>
      </c>
      <c r="I694" s="130">
        <f t="shared" si="58"/>
        <v>0.35640998531823892</v>
      </c>
      <c r="J694" s="130">
        <f t="shared" si="59"/>
        <v>-0.3494177674276791</v>
      </c>
      <c r="K694" s="130">
        <f>(Constantes!$D$12/0.8)*(Constantes!$D$7*J694^2+Constantes!$D$8*J694+Constantes!$D$9)</f>
        <v>11.723532400138733</v>
      </c>
      <c r="L694" s="130">
        <f>(Constantes!$D$12/0.8)*(0.00376*D694^2-0.0516*D694-6.967)</f>
        <v>-2.6051378999999995</v>
      </c>
      <c r="M694" s="12"/>
    </row>
    <row r="695" spans="2:13" ht="18.75" customHeight="1" x14ac:dyDescent="0.3">
      <c r="B695" s="11"/>
      <c r="C695" s="74">
        <v>690</v>
      </c>
      <c r="D695" s="67">
        <f>(Observaciones!D695+Observaciones!E695)/2</f>
        <v>15.3</v>
      </c>
      <c r="E695" s="130">
        <f t="shared" si="55"/>
        <v>1.7394670630029376</v>
      </c>
      <c r="F695" s="130">
        <f t="shared" si="56"/>
        <v>0.11171756760860506</v>
      </c>
      <c r="G695" s="130">
        <f t="shared" si="57"/>
        <v>2.4648767</v>
      </c>
      <c r="H695" s="130">
        <f>0.001013*Constantes!$D$6/(0.622*G695)</f>
        <v>4.5207552294649268E-2</v>
      </c>
      <c r="I695" s="130">
        <f t="shared" si="58"/>
        <v>0.36391867936217853</v>
      </c>
      <c r="J695" s="130">
        <f t="shared" si="59"/>
        <v>-0.35302513037241356</v>
      </c>
      <c r="K695" s="130">
        <f>(Constantes!$D$12/0.8)*(Constantes!$D$7*J695^2+Constantes!$D$8*J695+Constantes!$D$9)</f>
        <v>11.725270726377717</v>
      </c>
      <c r="L695" s="130">
        <f>(Constantes!$D$12/0.8)*(0.00376*D695^2-0.0516*D695-6.967)</f>
        <v>-2.5786130999999997</v>
      </c>
      <c r="M695" s="12"/>
    </row>
    <row r="696" spans="2:13" ht="18.75" customHeight="1" x14ac:dyDescent="0.3">
      <c r="B696" s="11"/>
      <c r="C696" s="74">
        <v>691</v>
      </c>
      <c r="D696" s="67">
        <f>(Observaciones!D696+Observaciones!E696)/2</f>
        <v>15.55</v>
      </c>
      <c r="E696" s="130">
        <f t="shared" si="55"/>
        <v>1.7675993131821897</v>
      </c>
      <c r="F696" s="130">
        <f t="shared" si="56"/>
        <v>0.11329998758344098</v>
      </c>
      <c r="G696" s="130">
        <f t="shared" si="57"/>
        <v>2.4642864499999999</v>
      </c>
      <c r="H696" s="130">
        <f>0.001013*Constantes!$D$6/(0.622*G696)</f>
        <v>4.5218380482963956E-2</v>
      </c>
      <c r="I696" s="130">
        <f t="shared" si="58"/>
        <v>0.36545139639916813</v>
      </c>
      <c r="J696" s="130">
        <f t="shared" si="59"/>
        <v>-0.35652788435211269</v>
      </c>
      <c r="K696" s="130">
        <f>(Constantes!$D$12/0.8)*(Constantes!$D$7*J696^2+Constantes!$D$8*J696+Constantes!$D$9)</f>
        <v>11.726832491803231</v>
      </c>
      <c r="L696" s="130">
        <f>(Constantes!$D$12/0.8)*(0.00376*D696^2-0.0516*D696-6.967)</f>
        <v>-2.5725759749999995</v>
      </c>
      <c r="M696" s="12"/>
    </row>
    <row r="697" spans="2:13" ht="18.75" customHeight="1" x14ac:dyDescent="0.3">
      <c r="B697" s="11"/>
      <c r="C697" s="74">
        <v>692</v>
      </c>
      <c r="D697" s="67">
        <f>(Observaciones!D697+Observaciones!E697)/2</f>
        <v>15.95</v>
      </c>
      <c r="E697" s="130">
        <f t="shared" si="55"/>
        <v>1.8134408472488435</v>
      </c>
      <c r="F697" s="130">
        <f t="shared" si="56"/>
        <v>0.11587144951018026</v>
      </c>
      <c r="G697" s="130">
        <f t="shared" si="57"/>
        <v>2.4633420500000001</v>
      </c>
      <c r="H697" s="130">
        <f>0.001013*Constantes!$D$6/(0.622*G697)</f>
        <v>4.5235716377720475E-2</v>
      </c>
      <c r="I697" s="130">
        <f t="shared" si="58"/>
        <v>0.36788104095514867</v>
      </c>
      <c r="J697" s="130">
        <f t="shared" si="59"/>
        <v>-0.35992499142517603</v>
      </c>
      <c r="K697" s="130">
        <f>(Constantes!$D$12/0.8)*(Constantes!$D$7*J697^2+Constantes!$D$8*J697+Constantes!$D$9)</f>
        <v>11.728228423946128</v>
      </c>
      <c r="L697" s="130">
        <f>(Constantes!$D$12/0.8)*(0.00376*D697^2-0.0516*D697-6.967)</f>
        <v>-2.5625499749999996</v>
      </c>
      <c r="M697" s="12"/>
    </row>
    <row r="698" spans="2:13" ht="18.75" customHeight="1" x14ac:dyDescent="0.3">
      <c r="B698" s="11"/>
      <c r="C698" s="74">
        <v>693</v>
      </c>
      <c r="D698" s="67">
        <f>(Observaciones!D698+Observaciones!E698)/2</f>
        <v>14.65</v>
      </c>
      <c r="E698" s="130">
        <f t="shared" si="55"/>
        <v>1.6681523061985435</v>
      </c>
      <c r="F698" s="130">
        <f t="shared" si="56"/>
        <v>0.10769088075978797</v>
      </c>
      <c r="G698" s="130">
        <f t="shared" si="57"/>
        <v>2.46641135</v>
      </c>
      <c r="H698" s="130">
        <f>0.001013*Constantes!$D$6/(0.622*G698)</f>
        <v>4.5179423260078871E-2</v>
      </c>
      <c r="I698" s="130">
        <f t="shared" si="58"/>
        <v>0.35988258760990816</v>
      </c>
      <c r="J698" s="130">
        <f t="shared" si="59"/>
        <v>-0.36321544495546254</v>
      </c>
      <c r="K698" s="130">
        <f>(Constantes!$D$12/0.8)*(Constantes!$D$7*J698^2+Constantes!$D$8*J698+Constantes!$D$9)</f>
        <v>11.729469067500256</v>
      </c>
      <c r="L698" s="130">
        <f>(Constantes!$D$12/0.8)*(0.00376*D698^2-0.0516*D698-6.967)</f>
        <v>-2.5934847749999999</v>
      </c>
      <c r="M698" s="12"/>
    </row>
    <row r="699" spans="2:13" ht="18.75" customHeight="1" x14ac:dyDescent="0.3">
      <c r="B699" s="11"/>
      <c r="C699" s="74">
        <v>694</v>
      </c>
      <c r="D699" s="67">
        <f>(Observaciones!D699+Observaciones!E699)/2</f>
        <v>15.25</v>
      </c>
      <c r="E699" s="130">
        <f t="shared" si="55"/>
        <v>1.7338879625062771</v>
      </c>
      <c r="F699" s="130">
        <f t="shared" si="56"/>
        <v>0.11140334723771557</v>
      </c>
      <c r="G699" s="130">
        <f t="shared" si="57"/>
        <v>2.4649947499999998</v>
      </c>
      <c r="H699" s="130">
        <f>0.001013*Constantes!$D$6/(0.622*G699)</f>
        <v>4.5205387279268053E-2</v>
      </c>
      <c r="I699" s="130">
        <f t="shared" si="58"/>
        <v>0.36361082673457973</v>
      </c>
      <c r="J699" s="130">
        <f t="shared" si="59"/>
        <v>-0.36639826991057778</v>
      </c>
      <c r="K699" s="130">
        <f>(Constantes!$D$12/0.8)*(Constantes!$D$7*J699^2+Constantes!$D$8*J699+Constantes!$D$9)</f>
        <v>11.73056476821003</v>
      </c>
      <c r="L699" s="130">
        <f>(Constantes!$D$12/0.8)*(0.00376*D699^2-0.0516*D699-6.967)</f>
        <v>-2.5797993749999995</v>
      </c>
      <c r="M699" s="12"/>
    </row>
    <row r="700" spans="2:13" ht="18.75" customHeight="1" x14ac:dyDescent="0.3">
      <c r="B700" s="11"/>
      <c r="C700" s="74">
        <v>695</v>
      </c>
      <c r="D700" s="67">
        <f>(Observaciones!D700+Observaciones!E700)/2</f>
        <v>16</v>
      </c>
      <c r="E700" s="130">
        <f t="shared" si="55"/>
        <v>1.8192436628409498</v>
      </c>
      <c r="F700" s="130">
        <f t="shared" si="56"/>
        <v>0.11619633908323609</v>
      </c>
      <c r="G700" s="130">
        <f t="shared" si="57"/>
        <v>2.4632239999999999</v>
      </c>
      <c r="H700" s="130">
        <f>0.001013*Constantes!$D$6/(0.622*G700)</f>
        <v>4.5237884299240562E-2</v>
      </c>
      <c r="I700" s="130">
        <f t="shared" si="58"/>
        <v>0.36818278138764216</v>
      </c>
      <c r="J700" s="130">
        <f t="shared" si="59"/>
        <v>-0.36947252315079593</v>
      </c>
      <c r="K700" s="130">
        <f>(Constantes!$D$12/0.8)*(Constantes!$D$7*J700^2+Constantes!$D$8*J700+Constantes!$D$9)</f>
        <v>11.731525657107291</v>
      </c>
      <c r="L700" s="130">
        <f>(Constantes!$D$12/0.8)*(0.00376*D700^2-0.0516*D700-6.967)</f>
        <v>-2.5612649999999992</v>
      </c>
      <c r="M700" s="12"/>
    </row>
    <row r="701" spans="2:13" ht="18.75" customHeight="1" x14ac:dyDescent="0.3">
      <c r="B701" s="11"/>
      <c r="C701" s="74">
        <v>696</v>
      </c>
      <c r="D701" s="67">
        <f>(Observaciones!D701+Observaciones!E701)/2</f>
        <v>15.7</v>
      </c>
      <c r="E701" s="130">
        <f t="shared" si="55"/>
        <v>1.7846694242482402</v>
      </c>
      <c r="F701" s="130">
        <f t="shared" si="56"/>
        <v>0.11425854646329872</v>
      </c>
      <c r="G701" s="130">
        <f t="shared" si="57"/>
        <v>2.4639322999999997</v>
      </c>
      <c r="H701" s="130">
        <f>0.001013*Constantes!$D$6/(0.622*G701)</f>
        <v>4.5224879886152931E-2</v>
      </c>
      <c r="I701" s="130">
        <f t="shared" si="58"/>
        <v>0.36636578812418896</v>
      </c>
      <c r="J701" s="130">
        <f t="shared" si="59"/>
        <v>-0.37243729370853434</v>
      </c>
      <c r="K701" s="130">
        <f>(Constantes!$D$12/0.8)*(Constantes!$D$7*J701^2+Constantes!$D$8*J701+Constantes!$D$9)</f>
        <v>11.732361635117169</v>
      </c>
      <c r="L701" s="130">
        <f>(Constantes!$D$12/0.8)*(0.00376*D701^2-0.0516*D701-6.967)</f>
        <v>-2.5688690999999992</v>
      </c>
      <c r="M701" s="12"/>
    </row>
    <row r="702" spans="2:13" ht="18.75" customHeight="1" x14ac:dyDescent="0.3">
      <c r="B702" s="11"/>
      <c r="C702" s="74">
        <v>697</v>
      </c>
      <c r="D702" s="67">
        <f>(Observaciones!D702+Observaciones!E702)/2</f>
        <v>15.75</v>
      </c>
      <c r="E702" s="130">
        <f t="shared" si="55"/>
        <v>1.7903914829906238</v>
      </c>
      <c r="F702" s="130">
        <f t="shared" si="56"/>
        <v>0.11457959266903198</v>
      </c>
      <c r="G702" s="130">
        <f t="shared" si="57"/>
        <v>2.46381425</v>
      </c>
      <c r="H702" s="130">
        <f>0.001013*Constantes!$D$6/(0.622*G702)</f>
        <v>4.5227046769094927E-2</v>
      </c>
      <c r="I702" s="130">
        <f t="shared" si="58"/>
        <v>0.36666971208022214</v>
      </c>
      <c r="J702" s="130">
        <f t="shared" si="59"/>
        <v>-0.37529170305829185</v>
      </c>
      <c r="K702" s="130">
        <f>(Constantes!$D$12/0.8)*(Constantes!$D$7*J702^2+Constantes!$D$8*J702+Constantes!$D$9)</f>
        <v>11.733082358052195</v>
      </c>
      <c r="L702" s="130">
        <f>(Constantes!$D$12/0.8)*(0.00376*D702^2-0.0516*D702-6.967)</f>
        <v>-2.5676193749999996</v>
      </c>
      <c r="M702" s="12"/>
    </row>
    <row r="703" spans="2:13" ht="18.75" customHeight="1" x14ac:dyDescent="0.3">
      <c r="B703" s="11"/>
      <c r="C703" s="74">
        <v>698</v>
      </c>
      <c r="D703" s="67">
        <f>(Observaciones!D703+Observaciones!E703)/2</f>
        <v>14.45</v>
      </c>
      <c r="E703" s="130">
        <f t="shared" si="55"/>
        <v>1.6467315635702708</v>
      </c>
      <c r="F703" s="130">
        <f t="shared" si="56"/>
        <v>0.10647699979012407</v>
      </c>
      <c r="G703" s="130">
        <f t="shared" si="57"/>
        <v>2.4668835499999999</v>
      </c>
      <c r="H703" s="130">
        <f>0.001013*Constantes!$D$6/(0.622*G703)</f>
        <v>4.5170775213573627E-2</v>
      </c>
      <c r="I703" s="130">
        <f t="shared" si="58"/>
        <v>0.3586259064602611</v>
      </c>
      <c r="J703" s="130">
        <f t="shared" si="59"/>
        <v>-0.37803490537697515</v>
      </c>
      <c r="K703" s="130">
        <f>(Constantes!$D$12/0.8)*(Constantes!$D$7*J703^2+Constantes!$D$8*J703+Constantes!$D$9)</f>
        <v>11.733697222013436</v>
      </c>
      <c r="L703" s="130">
        <f>(Constantes!$D$12/0.8)*(0.00376*D703^2-0.0516*D703-6.967)</f>
        <v>-2.5978209749999994</v>
      </c>
      <c r="M703" s="12"/>
    </row>
    <row r="704" spans="2:13" ht="18.75" customHeight="1" x14ac:dyDescent="0.3">
      <c r="B704" s="11"/>
      <c r="C704" s="74">
        <v>699</v>
      </c>
      <c r="D704" s="67">
        <f>(Observaciones!D704+Observaciones!E704)/2</f>
        <v>13.35</v>
      </c>
      <c r="E704" s="130">
        <f t="shared" si="55"/>
        <v>1.5331752529723204</v>
      </c>
      <c r="F704" s="130">
        <f t="shared" si="56"/>
        <v>0.1000065250127139</v>
      </c>
      <c r="G704" s="130">
        <f t="shared" si="57"/>
        <v>2.4694806499999999</v>
      </c>
      <c r="H704" s="130">
        <f>0.001013*Constantes!$D$6/(0.622*G704)</f>
        <v>4.5123270075071269E-2</v>
      </c>
      <c r="I704" s="130">
        <f t="shared" si="58"/>
        <v>0.35159012797989159</v>
      </c>
      <c r="J704" s="130">
        <f t="shared" si="59"/>
        <v>-0.38066608779453348</v>
      </c>
      <c r="K704" s="130">
        <f>(Constantes!$D$12/0.8)*(Constantes!$D$7*J704^2+Constantes!$D$8*J704+Constantes!$D$9)</f>
        <v>11.73421534921685</v>
      </c>
      <c r="L704" s="130">
        <f>(Constantes!$D$12/0.8)*(0.00376*D704^2-0.0516*D704-6.967)</f>
        <v>-2.6196537749999993</v>
      </c>
      <c r="M704" s="12"/>
    </row>
    <row r="705" spans="2:13" ht="18.75" customHeight="1" x14ac:dyDescent="0.3">
      <c r="B705" s="11"/>
      <c r="C705" s="74">
        <v>700</v>
      </c>
      <c r="D705" s="67">
        <f>(Observaciones!D705+Observaciones!E705)/2</f>
        <v>12.4</v>
      </c>
      <c r="E705" s="130">
        <f t="shared" si="55"/>
        <v>1.440695742444418</v>
      </c>
      <c r="F705" s="130">
        <f t="shared" si="56"/>
        <v>9.4690659669251859E-2</v>
      </c>
      <c r="G705" s="130">
        <f t="shared" si="57"/>
        <v>2.4717235999999998</v>
      </c>
      <c r="H705" s="130">
        <f>0.001013*Constantes!$D$6/(0.622*G705)</f>
        <v>4.508232324808184E-2</v>
      </c>
      <c r="I705" s="130">
        <f t="shared" si="58"/>
        <v>0.34534609482941636</v>
      </c>
      <c r="J705" s="130">
        <f t="shared" si="59"/>
        <v>-0.38318447063483135</v>
      </c>
      <c r="K705" s="130">
        <f>(Constantes!$D$12/0.8)*(Constantes!$D$7*J705^2+Constantes!$D$8*J705+Constantes!$D$9)</f>
        <v>11.734645574262609</v>
      </c>
      <c r="L705" s="130">
        <f>(Constantes!$D$12/0.8)*(0.00376*D705^2-0.0516*D705-6.967)</f>
        <v>-2.6357633999999992</v>
      </c>
      <c r="M705" s="12"/>
    </row>
    <row r="706" spans="2:13" ht="18.75" customHeight="1" x14ac:dyDescent="0.3">
      <c r="B706" s="11"/>
      <c r="C706" s="74">
        <v>701</v>
      </c>
      <c r="D706" s="67">
        <f>(Observaciones!D706+Observaciones!E706)/2</f>
        <v>12.55</v>
      </c>
      <c r="E706" s="130">
        <f t="shared" si="55"/>
        <v>1.4549637534474031</v>
      </c>
      <c r="F706" s="130">
        <f t="shared" si="56"/>
        <v>9.551364537557766E-2</v>
      </c>
      <c r="G706" s="130">
        <f t="shared" si="57"/>
        <v>2.4713694500000001</v>
      </c>
      <c r="H706" s="130">
        <f>0.001013*Constantes!$D$6/(0.622*G706)</f>
        <v>4.5088783595310905E-2</v>
      </c>
      <c r="I706" s="130">
        <f t="shared" si="58"/>
        <v>0.34634224568893279</v>
      </c>
      <c r="J706" s="130">
        <f t="shared" si="59"/>
        <v>-0.38558930764668209</v>
      </c>
      <c r="K706" s="130">
        <f>(Constantes!$D$12/0.8)*(Constantes!$D$7*J706^2+Constantes!$D$8*J706+Constantes!$D$9)</f>
        <v>11.734996430864497</v>
      </c>
      <c r="L706" s="130">
        <f>(Constantes!$D$12/0.8)*(0.00376*D706^2-0.0516*D706-6.967)</f>
        <v>-2.6333889749999995</v>
      </c>
      <c r="M706" s="12"/>
    </row>
    <row r="707" spans="2:13" ht="18.75" customHeight="1" x14ac:dyDescent="0.3">
      <c r="B707" s="11"/>
      <c r="C707" s="74">
        <v>702</v>
      </c>
      <c r="D707" s="67">
        <f>(Observaciones!D707+Observaciones!E707)/2</f>
        <v>13.8</v>
      </c>
      <c r="E707" s="130">
        <f t="shared" si="55"/>
        <v>1.5787710916071758</v>
      </c>
      <c r="F707" s="130">
        <f t="shared" si="56"/>
        <v>0.10261189172112961</v>
      </c>
      <c r="G707" s="130">
        <f t="shared" si="57"/>
        <v>2.4684181999999999</v>
      </c>
      <c r="H707" s="130">
        <f>0.001013*Constantes!$D$6/(0.622*G707)</f>
        <v>4.5142691913028568E-2</v>
      </c>
      <c r="I707" s="130">
        <f t="shared" si="58"/>
        <v>0.35449371277278185</v>
      </c>
      <c r="J707" s="130">
        <f t="shared" si="59"/>
        <v>-0.38787988622497815</v>
      </c>
      <c r="K707" s="130">
        <f>(Constantes!$D$12/0.8)*(Constantes!$D$7*J707^2+Constantes!$D$8*J707+Constantes!$D$9)</f>
        <v>11.735276139055935</v>
      </c>
      <c r="L707" s="130">
        <f>(Constantes!$D$12/0.8)*(0.00376*D707^2-0.0516*D707-6.967)</f>
        <v>-2.6111345999999998</v>
      </c>
      <c r="M707" s="12"/>
    </row>
    <row r="708" spans="2:13" ht="18.75" customHeight="1" x14ac:dyDescent="0.3">
      <c r="B708" s="11"/>
      <c r="C708" s="74">
        <v>703</v>
      </c>
      <c r="D708" s="67">
        <f>(Observaciones!D708+Observaciones!E708)/2</f>
        <v>13.75</v>
      </c>
      <c r="E708" s="130">
        <f t="shared" si="55"/>
        <v>1.5736468149943981</v>
      </c>
      <c r="F708" s="130">
        <f t="shared" si="56"/>
        <v>0.10231958493462359</v>
      </c>
      <c r="G708" s="130">
        <f t="shared" si="57"/>
        <v>2.4685362500000001</v>
      </c>
      <c r="H708" s="130">
        <f>0.001013*Constantes!$D$6/(0.622*G708)</f>
        <v>4.5140533105443567E-2</v>
      </c>
      <c r="I708" s="130">
        <f t="shared" si="58"/>
        <v>0.35417281924860555</v>
      </c>
      <c r="J708" s="130">
        <f t="shared" si="59"/>
        <v>-0.39005552762185214</v>
      </c>
      <c r="K708" s="130">
        <f>(Constantes!$D$12/0.8)*(Constantes!$D$7*J708^2+Constantes!$D$8*J708+Constantes!$D$9)</f>
        <v>11.735492592888631</v>
      </c>
      <c r="L708" s="130">
        <f>(Constantes!$D$12/0.8)*(0.00376*D708^2-0.0516*D708-6.967)</f>
        <v>-2.6121093749999993</v>
      </c>
      <c r="M708" s="12"/>
    </row>
    <row r="709" spans="2:13" ht="18.75" customHeight="1" x14ac:dyDescent="0.3">
      <c r="B709" s="11"/>
      <c r="C709" s="74">
        <v>704</v>
      </c>
      <c r="D709" s="67">
        <f>(Observaciones!D709+Observaciones!E709)/2</f>
        <v>13.75</v>
      </c>
      <c r="E709" s="130">
        <f t="shared" si="55"/>
        <v>1.5736468149943981</v>
      </c>
      <c r="F709" s="130">
        <f t="shared" si="56"/>
        <v>0.10231958493462359</v>
      </c>
      <c r="G709" s="130">
        <f t="shared" si="57"/>
        <v>2.4685362500000001</v>
      </c>
      <c r="H709" s="130">
        <f>0.001013*Constantes!$D$6/(0.622*G709)</f>
        <v>4.5140533105443567E-2</v>
      </c>
      <c r="I709" s="130">
        <f t="shared" si="58"/>
        <v>0.35417281924860555</v>
      </c>
      <c r="J709" s="130">
        <f t="shared" si="59"/>
        <v>-0.39211558714780409</v>
      </c>
      <c r="K709" s="130">
        <f>(Constantes!$D$12/0.8)*(Constantes!$D$7*J709^2+Constantes!$D$8*J709+Constantes!$D$9)</f>
        <v>11.735653348639133</v>
      </c>
      <c r="L709" s="130">
        <f>(Constantes!$D$12/0.8)*(0.00376*D709^2-0.0516*D709-6.967)</f>
        <v>-2.6121093749999993</v>
      </c>
      <c r="M709" s="12"/>
    </row>
    <row r="710" spans="2:13" ht="18.75" customHeight="1" x14ac:dyDescent="0.3">
      <c r="B710" s="11"/>
      <c r="C710" s="74">
        <v>705</v>
      </c>
      <c r="D710" s="67">
        <f>(Observaciones!D710+Observaciones!E710)/2</f>
        <v>14.1</v>
      </c>
      <c r="E710" s="130">
        <f t="shared" si="55"/>
        <v>1.6098253520131185</v>
      </c>
      <c r="F710" s="130">
        <f t="shared" si="56"/>
        <v>0.10438069155687195</v>
      </c>
      <c r="G710" s="130">
        <f t="shared" si="57"/>
        <v>2.4677099</v>
      </c>
      <c r="H710" s="130">
        <f>0.001013*Constantes!$D$6/(0.622*G710)</f>
        <v>4.5155649095994843E-2</v>
      </c>
      <c r="I710" s="130">
        <f t="shared" si="58"/>
        <v>0.35640998531823892</v>
      </c>
      <c r="J710" s="130">
        <f t="shared" si="59"/>
        <v>-0.39405945436273682</v>
      </c>
      <c r="K710" s="130">
        <f>(Constantes!$D$12/0.8)*(Constantes!$D$7*J710^2+Constantes!$D$8*J710+Constantes!$D$9)</f>
        <v>11.735765613538051</v>
      </c>
      <c r="L710" s="130">
        <f>(Constantes!$D$12/0.8)*(0.00376*D710^2-0.0516*D710-6.967)</f>
        <v>-2.6051378999999995</v>
      </c>
      <c r="M710" s="12"/>
    </row>
    <row r="711" spans="2:13" ht="18.75" customHeight="1" x14ac:dyDescent="0.3">
      <c r="B711" s="11"/>
      <c r="C711" s="74">
        <v>706</v>
      </c>
      <c r="D711" s="67">
        <f>(Observaciones!D711+Observaciones!E711)/2</f>
        <v>13.75</v>
      </c>
      <c r="E711" s="130">
        <f t="shared" si="55"/>
        <v>1.5736468149943981</v>
      </c>
      <c r="F711" s="130">
        <f t="shared" si="56"/>
        <v>0.10231958493462359</v>
      </c>
      <c r="G711" s="130">
        <f t="shared" si="57"/>
        <v>2.4685362500000001</v>
      </c>
      <c r="H711" s="130">
        <f>0.001013*Constantes!$D$6/(0.622*G711)</f>
        <v>4.5140533105443567E-2</v>
      </c>
      <c r="I711" s="130">
        <f t="shared" si="58"/>
        <v>0.35417281924860555</v>
      </c>
      <c r="J711" s="130">
        <f t="shared" si="59"/>
        <v>-0.39588655325684219</v>
      </c>
      <c r="K711" s="130">
        <f>(Constantes!$D$12/0.8)*(Constantes!$D$7*J711^2+Constantes!$D$8*J711+Constantes!$D$9)</f>
        <v>11.735836235035935</v>
      </c>
      <c r="L711" s="130">
        <f>(Constantes!$D$12/0.8)*(0.00376*D711^2-0.0516*D711-6.967)</f>
        <v>-2.6121093749999993</v>
      </c>
      <c r="M711" s="12"/>
    </row>
    <row r="712" spans="2:13" ht="18.75" customHeight="1" x14ac:dyDescent="0.3">
      <c r="B712" s="11"/>
      <c r="C712" s="74">
        <v>707</v>
      </c>
      <c r="D712" s="67">
        <f>(Observaciones!D712+Observaciones!E712)/2</f>
        <v>13.7</v>
      </c>
      <c r="E712" s="130">
        <f t="shared" si="55"/>
        <v>1.568537138827782</v>
      </c>
      <c r="F712" s="130">
        <f t="shared" si="56"/>
        <v>0.10202798677665831</v>
      </c>
      <c r="G712" s="130">
        <f t="shared" si="57"/>
        <v>2.4686542999999999</v>
      </c>
      <c r="H712" s="130">
        <f>0.001013*Constantes!$D$6/(0.622*G712)</f>
        <v>4.5138374504325104E-2</v>
      </c>
      <c r="I712" s="130">
        <f t="shared" si="58"/>
        <v>0.35385149346393019</v>
      </c>
      <c r="J712" s="130">
        <f t="shared" si="59"/>
        <v>-0.39759634242128594</v>
      </c>
      <c r="K712" s="130">
        <f>(Constantes!$D$12/0.8)*(Constantes!$D$7*J712^2+Constantes!$D$8*J712+Constantes!$D$9)</f>
        <v>11.735871690619206</v>
      </c>
      <c r="L712" s="130">
        <f>(Constantes!$D$12/0.8)*(0.00376*D712^2-0.0516*D712-6.967)</f>
        <v>-2.6130770999999995</v>
      </c>
      <c r="M712" s="12"/>
    </row>
    <row r="713" spans="2:13" ht="18.75" customHeight="1" x14ac:dyDescent="0.3">
      <c r="B713" s="11"/>
      <c r="C713" s="74">
        <v>708</v>
      </c>
      <c r="D713" s="67">
        <f>(Observaciones!D713+Observaciones!E713)/2</f>
        <v>15.1</v>
      </c>
      <c r="E713" s="130">
        <f t="shared" si="55"/>
        <v>1.7172446826168701</v>
      </c>
      <c r="F713" s="130">
        <f t="shared" si="56"/>
        <v>0.11046518728234203</v>
      </c>
      <c r="G713" s="130">
        <f t="shared" si="57"/>
        <v>2.4653489</v>
      </c>
      <c r="H713" s="130">
        <f>0.001013*Constantes!$D$6/(0.622*G713)</f>
        <v>4.5198893477151461E-2</v>
      </c>
      <c r="I713" s="130">
        <f t="shared" si="58"/>
        <v>0.36268465146207884</v>
      </c>
      <c r="J713" s="130">
        <f t="shared" si="59"/>
        <v>-0.39918831520863846</v>
      </c>
      <c r="K713" s="130">
        <f>(Constantes!$D$12/0.8)*(Constantes!$D$7*J713^2+Constantes!$D$8*J713+Constantes!$D$9)</f>
        <v>11.73587807818884</v>
      </c>
      <c r="L713" s="130">
        <f>(Constantes!$D$12/0.8)*(0.00376*D713^2-0.0516*D713-6.967)</f>
        <v>-2.5833158999999997</v>
      </c>
      <c r="M713" s="12"/>
    </row>
    <row r="714" spans="2:13" ht="18.75" customHeight="1" x14ac:dyDescent="0.3">
      <c r="B714" s="11"/>
      <c r="C714" s="74">
        <v>709</v>
      </c>
      <c r="D714" s="67">
        <f>(Observaciones!D714+Observaciones!E714)/2</f>
        <v>11.75</v>
      </c>
      <c r="E714" s="130">
        <f t="shared" si="55"/>
        <v>1.3802776599471762</v>
      </c>
      <c r="F714" s="130">
        <f t="shared" si="56"/>
        <v>9.1193801661548224E-2</v>
      </c>
      <c r="G714" s="130">
        <f t="shared" si="57"/>
        <v>2.4732582499999998</v>
      </c>
      <c r="H714" s="130">
        <f>0.001013*Constantes!$D$6/(0.622*G714)</f>
        <v>4.5054349789437696E-2</v>
      </c>
      <c r="I714" s="130">
        <f t="shared" si="58"/>
        <v>0.34098539738615508</v>
      </c>
      <c r="J714" s="130">
        <f t="shared" si="59"/>
        <v>-0.40066199988300538</v>
      </c>
      <c r="K714" s="130">
        <f>(Constantes!$D$12/0.8)*(Constantes!$D$7*J714^2+Constantes!$D$8*J714+Constantes!$D$9)</f>
        <v>11.735861107013745</v>
      </c>
      <c r="L714" s="130">
        <f>(Constantes!$D$12/0.8)*(0.00376*D714^2-0.0516*D714-6.967)</f>
        <v>-2.6453193749999993</v>
      </c>
      <c r="M714" s="12"/>
    </row>
    <row r="715" spans="2:13" ht="18.75" customHeight="1" x14ac:dyDescent="0.3">
      <c r="B715" s="11"/>
      <c r="C715" s="74">
        <v>710</v>
      </c>
      <c r="D715" s="67">
        <f>(Observaciones!D715+Observaciones!E715)/2</f>
        <v>14.35</v>
      </c>
      <c r="E715" s="130">
        <f t="shared" si="55"/>
        <v>1.6361119589017179</v>
      </c>
      <c r="F715" s="130">
        <f t="shared" si="56"/>
        <v>0.10587443449555982</v>
      </c>
      <c r="G715" s="130">
        <f t="shared" si="57"/>
        <v>2.4671196499999999</v>
      </c>
      <c r="H715" s="130">
        <f>0.001013*Constantes!$D$6/(0.622*G715)</f>
        <v>4.5166452431730474E-2</v>
      </c>
      <c r="I715" s="130">
        <f t="shared" si="58"/>
        <v>0.35799495730755543</v>
      </c>
      <c r="J715" s="130">
        <f t="shared" si="59"/>
        <v>-0.40201695975981261</v>
      </c>
      <c r="K715" s="130">
        <f>(Constantes!$D$12/0.8)*(Constantes!$D$7*J715^2+Constantes!$D$8*J715+Constantes!$D$9)</f>
        <v>11.735826089270125</v>
      </c>
      <c r="L715" s="130">
        <f>(Constantes!$D$12/0.8)*(0.00376*D715^2-0.0516*D715-6.967)</f>
        <v>-2.5999467749999998</v>
      </c>
      <c r="M715" s="12"/>
    </row>
    <row r="716" spans="2:13" ht="18.75" customHeight="1" x14ac:dyDescent="0.3">
      <c r="B716" s="11"/>
      <c r="C716" s="74">
        <v>711</v>
      </c>
      <c r="D716" s="67">
        <f>(Observaciones!D716+Observaciones!E716)/2</f>
        <v>13.45</v>
      </c>
      <c r="E716" s="130">
        <f t="shared" si="55"/>
        <v>1.5432065279848868</v>
      </c>
      <c r="F716" s="130">
        <f t="shared" si="56"/>
        <v>0.1005805769400801</v>
      </c>
      <c r="G716" s="130">
        <f t="shared" si="57"/>
        <v>2.46924455</v>
      </c>
      <c r="H716" s="130">
        <f>0.001013*Constantes!$D$6/(0.622*G716)</f>
        <v>4.5127584594694167E-2</v>
      </c>
      <c r="I716" s="130">
        <f t="shared" si="58"/>
        <v>0.35223838816895903</v>
      </c>
      <c r="J716" s="130">
        <f t="shared" si="59"/>
        <v>-0.40325279333520658</v>
      </c>
      <c r="K716" s="130">
        <f>(Constantes!$D$12/0.8)*(Constantes!$D$7*J716^2+Constantes!$D$8*J716+Constantes!$D$9)</f>
        <v>11.735777932177339</v>
      </c>
      <c r="L716" s="130">
        <f>(Constantes!$D$12/0.8)*(0.00376*D716^2-0.0516*D716-6.967)</f>
        <v>-2.6178099749999992</v>
      </c>
      <c r="M716" s="12"/>
    </row>
    <row r="717" spans="2:13" ht="18.75" customHeight="1" x14ac:dyDescent="0.3">
      <c r="B717" s="11"/>
      <c r="C717" s="74">
        <v>712</v>
      </c>
      <c r="D717" s="67">
        <f>(Observaciones!D717+Observaciones!E717)/2</f>
        <v>12</v>
      </c>
      <c r="E717" s="130">
        <f t="shared" si="55"/>
        <v>1.4032466788795555</v>
      </c>
      <c r="F717" s="130">
        <f t="shared" si="56"/>
        <v>9.2525495616340561E-2</v>
      </c>
      <c r="G717" s="130">
        <f t="shared" si="57"/>
        <v>2.4726680000000001</v>
      </c>
      <c r="H717" s="130">
        <f>0.001013*Constantes!$D$6/(0.622*G717)</f>
        <v>4.5065104702739119E-2</v>
      </c>
      <c r="I717" s="130">
        <f t="shared" si="58"/>
        <v>0.34267103098752799</v>
      </c>
      <c r="J717" s="130">
        <f t="shared" si="59"/>
        <v>-0.4043691344050272</v>
      </c>
      <c r="K717" s="130">
        <f>(Constantes!$D$12/0.8)*(Constantes!$D$7*J717^2+Constantes!$D$8*J717+Constantes!$D$9)</f>
        <v>11.735721130740057</v>
      </c>
      <c r="L717" s="130">
        <f>(Constantes!$D$12/0.8)*(0.00376*D717^2-0.0516*D717-6.967)</f>
        <v>-2.6417849999999992</v>
      </c>
      <c r="M717" s="12"/>
    </row>
    <row r="718" spans="2:13" ht="18.75" customHeight="1" x14ac:dyDescent="0.3">
      <c r="B718" s="11"/>
      <c r="C718" s="74">
        <v>713</v>
      </c>
      <c r="D718" s="67">
        <f>(Observaciones!D718+Observaciones!E718)/2</f>
        <v>15.25</v>
      </c>
      <c r="E718" s="130">
        <f t="shared" si="55"/>
        <v>1.7338879625062771</v>
      </c>
      <c r="F718" s="130">
        <f t="shared" si="56"/>
        <v>0.11140334723771557</v>
      </c>
      <c r="G718" s="130">
        <f t="shared" si="57"/>
        <v>2.4649947499999998</v>
      </c>
      <c r="H718" s="130">
        <f>0.001013*Constantes!$D$6/(0.622*G718)</f>
        <v>4.5205387279268053E-2</v>
      </c>
      <c r="I718" s="130">
        <f t="shared" si="58"/>
        <v>0.36361082673457973</v>
      </c>
      <c r="J718" s="130">
        <f t="shared" si="59"/>
        <v>-0.40536565217332288</v>
      </c>
      <c r="K718" s="130">
        <f>(Constantes!$D$12/0.8)*(Constantes!$D$7*J718^2+Constantes!$D$8*J718+Constantes!$D$9)</f>
        <v>11.735659761105738</v>
      </c>
      <c r="L718" s="130">
        <f>(Constantes!$D$12/0.8)*(0.00376*D718^2-0.0516*D718-6.967)</f>
        <v>-2.5797993749999995</v>
      </c>
      <c r="M718" s="12"/>
    </row>
    <row r="719" spans="2:13" ht="18.75" customHeight="1" x14ac:dyDescent="0.3">
      <c r="B719" s="11"/>
      <c r="C719" s="74">
        <v>714</v>
      </c>
      <c r="D719" s="67">
        <f>(Observaciones!D719+Observaciones!E719)/2</f>
        <v>14.25</v>
      </c>
      <c r="E719" s="130">
        <f t="shared" si="55"/>
        <v>1.6255524772300411</v>
      </c>
      <c r="F719" s="130">
        <f t="shared" si="56"/>
        <v>0.10527477090559632</v>
      </c>
      <c r="G719" s="130">
        <f t="shared" si="57"/>
        <v>2.4673557499999998</v>
      </c>
      <c r="H719" s="130">
        <f>0.001013*Constantes!$D$6/(0.622*G719)</f>
        <v>4.5162130477176848E-2</v>
      </c>
      <c r="I719" s="130">
        <f t="shared" si="58"/>
        <v>0.35736227060066839</v>
      </c>
      <c r="J719" s="130">
        <f t="shared" si="59"/>
        <v>-0.40624205135037245</v>
      </c>
      <c r="K719" s="130">
        <f>(Constantes!$D$12/0.8)*(Constantes!$D$7*J719^2+Constantes!$D$8*J719+Constantes!$D$9)</f>
        <v>11.735597474545683</v>
      </c>
      <c r="L719" s="130">
        <f>(Constantes!$D$12/0.8)*(0.00376*D719^2-0.0516*D719-6.967)</f>
        <v>-2.6020443749999993</v>
      </c>
      <c r="M719" s="12"/>
    </row>
    <row r="720" spans="2:13" ht="18.75" customHeight="1" x14ac:dyDescent="0.3">
      <c r="B720" s="11"/>
      <c r="C720" s="74">
        <v>715</v>
      </c>
      <c r="D720" s="67">
        <f>(Observaciones!D720+Observaciones!E720)/2</f>
        <v>14.899999999999999</v>
      </c>
      <c r="E720" s="130">
        <f t="shared" si="55"/>
        <v>1.6952716301356705</v>
      </c>
      <c r="F720" s="130">
        <f t="shared" si="56"/>
        <v>0.10922475617100801</v>
      </c>
      <c r="G720" s="130">
        <f t="shared" si="57"/>
        <v>2.4658210999999999</v>
      </c>
      <c r="H720" s="130">
        <f>0.001013*Constantes!$D$6/(0.622*G720)</f>
        <v>4.5190237975947463E-2</v>
      </c>
      <c r="I720" s="130">
        <f t="shared" si="58"/>
        <v>0.36144364658766276</v>
      </c>
      <c r="J720" s="130">
        <f t="shared" si="59"/>
        <v>-0.40699807224018525</v>
      </c>
      <c r="K720" s="130">
        <f>(Constantes!$D$12/0.8)*(Constantes!$D$7*J720^2+Constantes!$D$8*J720+Constantes!$D$9)</f>
        <v>11.735537492067147</v>
      </c>
      <c r="L720" s="130">
        <f>(Constantes!$D$12/0.8)*(0.00376*D720^2-0.0516*D720-6.967)</f>
        <v>-2.5879058999999995</v>
      </c>
      <c r="M720" s="12"/>
    </row>
    <row r="721" spans="2:13" ht="18.75" customHeight="1" x14ac:dyDescent="0.3">
      <c r="B721" s="11"/>
      <c r="C721" s="74">
        <v>716</v>
      </c>
      <c r="D721" s="67">
        <f>(Observaciones!D721+Observaciones!E721)/2</f>
        <v>13.25</v>
      </c>
      <c r="E721" s="130">
        <f t="shared" si="55"/>
        <v>1.5232012546387372</v>
      </c>
      <c r="F721" s="130">
        <f t="shared" si="56"/>
        <v>9.943526343834895E-2</v>
      </c>
      <c r="G721" s="130">
        <f t="shared" si="57"/>
        <v>2.4697167499999999</v>
      </c>
      <c r="H721" s="130">
        <f>0.001013*Constantes!$D$6/(0.622*G721)</f>
        <v>4.5118956380367316E-2</v>
      </c>
      <c r="I721" s="130">
        <f t="shared" si="58"/>
        <v>0.35094014605756357</v>
      </c>
      <c r="J721" s="130">
        <f t="shared" si="59"/>
        <v>-0.40763349081745553</v>
      </c>
      <c r="K721" s="130">
        <f>(Constantes!$D$12/0.8)*(Constantes!$D$7*J721^2+Constantes!$D$8*J721+Constantes!$D$9)</f>
        <v>11.735482599663239</v>
      </c>
      <c r="L721" s="130">
        <f>(Constantes!$D$12/0.8)*(0.00376*D721^2-0.0516*D721-6.967)</f>
        <v>-2.6214693749999993</v>
      </c>
      <c r="M721" s="12"/>
    </row>
    <row r="722" spans="2:13" ht="18.75" customHeight="1" x14ac:dyDescent="0.3">
      <c r="B722" s="11"/>
      <c r="C722" s="74">
        <v>717</v>
      </c>
      <c r="D722" s="67">
        <f>(Observaciones!D722+Observaciones!E722)/2</f>
        <v>12.9</v>
      </c>
      <c r="E722" s="130">
        <f t="shared" si="55"/>
        <v>1.4887393027557323</v>
      </c>
      <c r="F722" s="130">
        <f t="shared" si="56"/>
        <v>9.7457663967834368E-2</v>
      </c>
      <c r="G722" s="130">
        <f t="shared" si="57"/>
        <v>2.4705431</v>
      </c>
      <c r="H722" s="130">
        <f>0.001013*Constantes!$D$6/(0.622*G722)</f>
        <v>4.5103864941725781E-2</v>
      </c>
      <c r="I722" s="130">
        <f t="shared" si="58"/>
        <v>0.34865168081674919</v>
      </c>
      <c r="J722" s="130">
        <f t="shared" si="59"/>
        <v>-0.4081481187939453</v>
      </c>
      <c r="K722" s="130">
        <f>(Constantes!$D$12/0.8)*(Constantes!$D$7*J722^2+Constantes!$D$8*J722+Constantes!$D$9)</f>
        <v>11.735435144206477</v>
      </c>
      <c r="L722" s="130">
        <f>(Constantes!$D$12/0.8)*(0.00376*D722^2-0.0516*D722-6.967)</f>
        <v>-2.6276018999999993</v>
      </c>
      <c r="M722" s="12"/>
    </row>
    <row r="723" spans="2:13" ht="18.75" customHeight="1" x14ac:dyDescent="0.3">
      <c r="B723" s="11"/>
      <c r="C723" s="74">
        <v>718</v>
      </c>
      <c r="D723" s="67">
        <f>(Observaciones!D723+Observaciones!E723)/2</f>
        <v>12.9</v>
      </c>
      <c r="E723" s="130">
        <f t="shared" si="55"/>
        <v>1.4887393027557323</v>
      </c>
      <c r="F723" s="130">
        <f t="shared" si="56"/>
        <v>9.7457663967834368E-2</v>
      </c>
      <c r="G723" s="130">
        <f t="shared" si="57"/>
        <v>2.4705431</v>
      </c>
      <c r="H723" s="130">
        <f>0.001013*Constantes!$D$6/(0.622*G723)</f>
        <v>4.5103864941725781E-2</v>
      </c>
      <c r="I723" s="130">
        <f t="shared" si="58"/>
        <v>0.34865168081674919</v>
      </c>
      <c r="J723" s="130">
        <f t="shared" si="59"/>
        <v>-0.40854180367427873</v>
      </c>
      <c r="K723" s="130">
        <f>(Constantes!$D$12/0.8)*(Constantes!$D$7*J723^2+Constantes!$D$8*J723+Constantes!$D$9)</f>
        <v>11.735397029991127</v>
      </c>
      <c r="L723" s="130">
        <f>(Constantes!$D$12/0.8)*(0.00376*D723^2-0.0516*D723-6.967)</f>
        <v>-2.6276018999999993</v>
      </c>
      <c r="M723" s="12"/>
    </row>
    <row r="724" spans="2:13" ht="18.75" customHeight="1" x14ac:dyDescent="0.3">
      <c r="B724" s="11"/>
      <c r="C724" s="74">
        <v>719</v>
      </c>
      <c r="D724" s="67">
        <f>(Observaciones!D724+Observaciones!E724)/2</f>
        <v>13.8</v>
      </c>
      <c r="E724" s="130">
        <f t="shared" si="55"/>
        <v>1.5787710916071758</v>
      </c>
      <c r="F724" s="130">
        <f t="shared" si="56"/>
        <v>0.10261189172112961</v>
      </c>
      <c r="G724" s="130">
        <f t="shared" si="57"/>
        <v>2.4684181999999999</v>
      </c>
      <c r="H724" s="130">
        <f>0.001013*Constantes!$D$6/(0.622*G724)</f>
        <v>4.5142691913028568E-2</v>
      </c>
      <c r="I724" s="130">
        <f t="shared" si="58"/>
        <v>0.35449371277278185</v>
      </c>
      <c r="J724" s="130">
        <f t="shared" si="59"/>
        <v>-0.40881442880112911</v>
      </c>
      <c r="K724" s="130">
        <f>(Constantes!$D$12/0.8)*(Constantes!$D$7*J724^2+Constantes!$D$8*J724+Constantes!$D$9)</f>
        <v>11.73536971592862</v>
      </c>
      <c r="L724" s="130">
        <f>(Constantes!$D$12/0.8)*(0.00376*D724^2-0.0516*D724-6.967)</f>
        <v>-2.6111345999999998</v>
      </c>
      <c r="M724" s="12"/>
    </row>
    <row r="725" spans="2:13" ht="18.75" customHeight="1" x14ac:dyDescent="0.3">
      <c r="B725" s="11"/>
      <c r="C725" s="74">
        <v>720</v>
      </c>
      <c r="D725" s="67">
        <f>(Observaciones!D725+Observaciones!E725)/2</f>
        <v>13.8</v>
      </c>
      <c r="E725" s="130">
        <f t="shared" si="55"/>
        <v>1.5787710916071758</v>
      </c>
      <c r="F725" s="130">
        <f t="shared" si="56"/>
        <v>0.10261189172112961</v>
      </c>
      <c r="G725" s="130">
        <f t="shared" si="57"/>
        <v>2.4684181999999999</v>
      </c>
      <c r="H725" s="130">
        <f>0.001013*Constantes!$D$6/(0.622*G725)</f>
        <v>4.5142691913028568E-2</v>
      </c>
      <c r="I725" s="130">
        <f t="shared" si="58"/>
        <v>0.35449371277278185</v>
      </c>
      <c r="J725" s="130">
        <f t="shared" si="59"/>
        <v>-0.40896591338978777</v>
      </c>
      <c r="K725" s="130">
        <f>(Constantes!$D$12/0.8)*(Constantes!$D$7*J725^2+Constantes!$D$8*J725+Constantes!$D$9)</f>
        <v>11.735354213399534</v>
      </c>
      <c r="L725" s="130">
        <f>(Constantes!$D$12/0.8)*(0.00376*D725^2-0.0516*D725-6.967)</f>
        <v>-2.6111345999999998</v>
      </c>
      <c r="M725" s="12"/>
    </row>
    <row r="726" spans="2:13" ht="18.75" customHeight="1" x14ac:dyDescent="0.3">
      <c r="B726" s="11"/>
      <c r="C726" s="74">
        <v>721</v>
      </c>
      <c r="D726" s="67">
        <f>(Observaciones!D726+Observaciones!E726)/2</f>
        <v>14</v>
      </c>
      <c r="E726" s="130">
        <f t="shared" si="55"/>
        <v>1.5994149130233961</v>
      </c>
      <c r="F726" s="130">
        <f t="shared" si="56"/>
        <v>0.10378823296050949</v>
      </c>
      <c r="G726" s="130">
        <f t="shared" si="57"/>
        <v>2.467946</v>
      </c>
      <c r="H726" s="130">
        <f>0.001013*Constantes!$D$6/(0.622*G726)</f>
        <v>4.5151329208626335E-2</v>
      </c>
      <c r="I726" s="130">
        <f t="shared" si="58"/>
        <v>0.35577296023920879</v>
      </c>
      <c r="J726" s="130">
        <f t="shared" si="59"/>
        <v>-0.40899621255210172</v>
      </c>
      <c r="K726" s="130">
        <f>(Constantes!$D$12/0.8)*(Constantes!$D$7*J726^2+Constantes!$D$8*J726+Constantes!$D$9)</f>
        <v>11.735351084764803</v>
      </c>
      <c r="L726" s="130">
        <f>(Constantes!$D$12/0.8)*(0.00376*D726^2-0.0516*D726-6.967)</f>
        <v>-2.6071649999999993</v>
      </c>
      <c r="M726" s="12"/>
    </row>
    <row r="727" spans="2:13" ht="18.75" customHeight="1" x14ac:dyDescent="0.3">
      <c r="B727" s="11"/>
      <c r="C727" s="74">
        <v>722</v>
      </c>
      <c r="D727" s="67">
        <f>(Observaciones!D727+Observaciones!E727)/2</f>
        <v>15.5</v>
      </c>
      <c r="E727" s="130">
        <f t="shared" si="55"/>
        <v>1.7619411708442332</v>
      </c>
      <c r="F727" s="130">
        <f t="shared" si="56"/>
        <v>0.11298198966073125</v>
      </c>
      <c r="G727" s="130">
        <f t="shared" si="57"/>
        <v>2.4644045000000001</v>
      </c>
      <c r="H727" s="130">
        <f>0.001013*Constantes!$D$6/(0.622*G727)</f>
        <v>4.5216214430347179E-2</v>
      </c>
      <c r="I727" s="130">
        <f t="shared" si="58"/>
        <v>0.36514572596976891</v>
      </c>
      <c r="J727" s="130">
        <f t="shared" si="59"/>
        <v>-0.40890531730977536</v>
      </c>
      <c r="K727" s="130">
        <f>(Constantes!$D$12/0.8)*(Constantes!$D$7*J727^2+Constantes!$D$8*J727+Constantes!$D$9)</f>
        <v>11.735360442538012</v>
      </c>
      <c r="L727" s="130">
        <f>(Constantes!$D$12/0.8)*(0.00376*D727^2-0.0516*D727-6.967)</f>
        <v>-2.5737974999999995</v>
      </c>
      <c r="M727" s="12"/>
    </row>
    <row r="728" spans="2:13" ht="18.75" customHeight="1" x14ac:dyDescent="0.3">
      <c r="B728" s="11"/>
      <c r="C728" s="74">
        <v>723</v>
      </c>
      <c r="D728" s="67">
        <f>(Observaciones!D728+Observaciones!E728)/2</f>
        <v>13.85</v>
      </c>
      <c r="E728" s="130">
        <f t="shared" si="55"/>
        <v>1.5839100041391287</v>
      </c>
      <c r="F728" s="130">
        <f t="shared" si="56"/>
        <v>0.10290490852509908</v>
      </c>
      <c r="G728" s="130">
        <f t="shared" si="57"/>
        <v>2.4683001499999997</v>
      </c>
      <c r="H728" s="130">
        <f>0.001013*Constantes!$D$6/(0.622*G728)</f>
        <v>4.5144850927109709E-2</v>
      </c>
      <c r="I728" s="130">
        <f t="shared" si="58"/>
        <v>0.35481417383138586</v>
      </c>
      <c r="J728" s="130">
        <f t="shared" si="59"/>
        <v>-0.40869325459703054</v>
      </c>
      <c r="K728" s="130">
        <f>(Constantes!$D$12/0.8)*(Constantes!$D$7*J728^2+Constantes!$D$8*J728+Constantes!$D$9)</f>
        <v>11.735381949219805</v>
      </c>
      <c r="L728" s="130">
        <f>(Constantes!$D$12/0.8)*(0.00376*D728^2-0.0516*D728-6.967)</f>
        <v>-2.6101527749999995</v>
      </c>
      <c r="M728" s="12"/>
    </row>
    <row r="729" spans="2:13" ht="18.75" customHeight="1" x14ac:dyDescent="0.3">
      <c r="B729" s="11"/>
      <c r="C729" s="74">
        <v>724</v>
      </c>
      <c r="D729" s="67">
        <f>(Observaciones!D729+Observaciones!E729)/2</f>
        <v>13.9</v>
      </c>
      <c r="E729" s="130">
        <f t="shared" si="55"/>
        <v>1.589063588132779</v>
      </c>
      <c r="F729" s="130">
        <f t="shared" si="56"/>
        <v>0.10319863673742037</v>
      </c>
      <c r="G729" s="130">
        <f t="shared" si="57"/>
        <v>2.4681820999999999</v>
      </c>
      <c r="H729" s="130">
        <f>0.001013*Constantes!$D$6/(0.622*G729)</f>
        <v>4.5147010147716632E-2</v>
      </c>
      <c r="I729" s="130">
        <f t="shared" si="58"/>
        <v>0.35513420222442993</v>
      </c>
      <c r="J729" s="130">
        <f t="shared" si="59"/>
        <v>-0.40836008725262579</v>
      </c>
      <c r="K729" s="130">
        <f>(Constantes!$D$12/0.8)*(Constantes!$D$7*J729^2+Constantes!$D$8*J729+Constantes!$D$9)</f>
        <v>11.735414817794615</v>
      </c>
      <c r="L729" s="130">
        <f>(Constantes!$D$12/0.8)*(0.00376*D729^2-0.0516*D729-6.967)</f>
        <v>-2.6091638999999995</v>
      </c>
      <c r="M729" s="12"/>
    </row>
    <row r="730" spans="2:13" ht="18.75" customHeight="1" x14ac:dyDescent="0.3">
      <c r="B730" s="11"/>
      <c r="C730" s="74">
        <v>725</v>
      </c>
      <c r="D730" s="67">
        <f>(Observaciones!D730+Observaciones!E730)/2</f>
        <v>13.4</v>
      </c>
      <c r="E730" s="130">
        <f t="shared" si="55"/>
        <v>1.5381837134420713</v>
      </c>
      <c r="F730" s="130">
        <f t="shared" si="56"/>
        <v>0.10029320149589299</v>
      </c>
      <c r="G730" s="130">
        <f t="shared" si="57"/>
        <v>2.4693625999999997</v>
      </c>
      <c r="H730" s="130">
        <f>0.001013*Constantes!$D$6/(0.622*G730)</f>
        <v>4.5125427231753057E-2</v>
      </c>
      <c r="I730" s="130">
        <f t="shared" si="58"/>
        <v>0.35191447341494769</v>
      </c>
      <c r="J730" s="130">
        <f t="shared" si="59"/>
        <v>-0.40790591400123555</v>
      </c>
      <c r="K730" s="130">
        <f>(Constantes!$D$12/0.8)*(Constantes!$D$7*J730^2+Constantes!$D$8*J730+Constantes!$D$9)</f>
        <v>11.735457812889081</v>
      </c>
      <c r="L730" s="130">
        <f>(Constantes!$D$12/0.8)*(0.00376*D730^2-0.0516*D730-6.967)</f>
        <v>-2.6187353999999998</v>
      </c>
      <c r="M730" s="12"/>
    </row>
    <row r="731" spans="2:13" ht="18.75" customHeight="1" x14ac:dyDescent="0.3">
      <c r="B731" s="11"/>
      <c r="C731" s="74">
        <v>726</v>
      </c>
      <c r="D731" s="67">
        <f>(Observaciones!D731+Observaciones!E731)/2</f>
        <v>15</v>
      </c>
      <c r="E731" s="130">
        <f t="shared" si="55"/>
        <v>1.7062271396379793</v>
      </c>
      <c r="F731" s="130">
        <f t="shared" si="56"/>
        <v>0.10984348383671551</v>
      </c>
      <c r="G731" s="130">
        <f t="shared" si="57"/>
        <v>2.4655849999999999</v>
      </c>
      <c r="H731" s="130">
        <f>0.001013*Constantes!$D$6/(0.622*G731)</f>
        <v>4.5194565312131819E-2</v>
      </c>
      <c r="I731" s="130">
        <f t="shared" si="58"/>
        <v>0.36206502083102154</v>
      </c>
      <c r="J731" s="130">
        <f t="shared" si="59"/>
        <v>-0.40733086942419627</v>
      </c>
      <c r="K731" s="130">
        <f>(Constantes!$D$12/0.8)*(Constantes!$D$7*J731^2+Constantes!$D$8*J731+Constantes!$D$9)</f>
        <v>11.735509252590745</v>
      </c>
      <c r="L731" s="130">
        <f>(Constantes!$D$12/0.8)*(0.00376*D731^2-0.0516*D731-6.967)</f>
        <v>-2.5856249999999994</v>
      </c>
      <c r="M731" s="12"/>
    </row>
    <row r="732" spans="2:13" ht="18.75" customHeight="1" x14ac:dyDescent="0.3">
      <c r="B732" s="11"/>
      <c r="C732" s="74">
        <v>727</v>
      </c>
      <c r="D732" s="67">
        <f>(Observaciones!D732+Observaciones!E732)/2</f>
        <v>15.5</v>
      </c>
      <c r="E732" s="130">
        <f t="shared" si="55"/>
        <v>1.7619411708442332</v>
      </c>
      <c r="F732" s="130">
        <f t="shared" si="56"/>
        <v>0.11298198966073125</v>
      </c>
      <c r="G732" s="130">
        <f t="shared" si="57"/>
        <v>2.4644045000000001</v>
      </c>
      <c r="H732" s="130">
        <f>0.001013*Constantes!$D$6/(0.622*G732)</f>
        <v>4.5216214430347179E-2</v>
      </c>
      <c r="I732" s="130">
        <f t="shared" si="58"/>
        <v>0.36514572596976891</v>
      </c>
      <c r="J732" s="130">
        <f t="shared" si="59"/>
        <v>-0.40663512391962625</v>
      </c>
      <c r="K732" s="130">
        <f>(Constantes!$D$12/0.8)*(Constantes!$D$7*J732^2+Constantes!$D$8*J732+Constantes!$D$9)</f>
        <v>11.735567010924733</v>
      </c>
      <c r="L732" s="130">
        <f>(Constantes!$D$12/0.8)*(0.00376*D732^2-0.0516*D732-6.967)</f>
        <v>-2.5737974999999995</v>
      </c>
      <c r="M732" s="12"/>
    </row>
    <row r="733" spans="2:13" ht="18.75" customHeight="1" x14ac:dyDescent="0.3">
      <c r="B733" s="11"/>
      <c r="C733" s="74">
        <v>728</v>
      </c>
      <c r="D733" s="67">
        <f>(Observaciones!D733+Observaciones!E733)/2</f>
        <v>13.45</v>
      </c>
      <c r="E733" s="130">
        <f t="shared" si="55"/>
        <v>1.5432065279848868</v>
      </c>
      <c r="F733" s="130">
        <f t="shared" si="56"/>
        <v>0.1005805769400801</v>
      </c>
      <c r="G733" s="130">
        <f t="shared" si="57"/>
        <v>2.46924455</v>
      </c>
      <c r="H733" s="130">
        <f>0.001013*Constantes!$D$6/(0.622*G733)</f>
        <v>4.5127584594694167E-2</v>
      </c>
      <c r="I733" s="130">
        <f t="shared" si="58"/>
        <v>0.35223838816895903</v>
      </c>
      <c r="J733" s="130">
        <f t="shared" si="59"/>
        <v>-0.40581888365193436</v>
      </c>
      <c r="K733" s="130">
        <f>(Constantes!$D$12/0.8)*(Constantes!$D$7*J733^2+Constantes!$D$8*J733+Constantes!$D$9)</f>
        <v>11.735628520985367</v>
      </c>
      <c r="L733" s="130">
        <f>(Constantes!$D$12/0.8)*(0.00376*D733^2-0.0516*D733-6.967)</f>
        <v>-2.6178099749999992</v>
      </c>
      <c r="M733" s="12"/>
    </row>
    <row r="734" spans="2:13" ht="18.75" customHeight="1" x14ac:dyDescent="0.3">
      <c r="B734" s="11"/>
      <c r="C734" s="74">
        <v>729</v>
      </c>
      <c r="D734" s="67">
        <f>(Observaciones!D734+Observaciones!E734)/2</f>
        <v>13.5</v>
      </c>
      <c r="E734" s="130">
        <f t="shared" si="55"/>
        <v>1.5482437315899678</v>
      </c>
      <c r="F734" s="130">
        <f t="shared" si="56"/>
        <v>0.10086865272047608</v>
      </c>
      <c r="G734" s="130">
        <f t="shared" si="57"/>
        <v>2.4691264999999998</v>
      </c>
      <c r="H734" s="130">
        <f>0.001013*Constantes!$D$6/(0.622*G734)</f>
        <v>4.512974216392418E-2</v>
      </c>
      <c r="I734" s="130">
        <f t="shared" si="58"/>
        <v>0.35256187200074002</v>
      </c>
      <c r="J734" s="130">
        <f t="shared" si="59"/>
        <v>-0.40488239049072744</v>
      </c>
      <c r="K734" s="130">
        <f>(Constantes!$D$12/0.8)*(Constantes!$D$7*J734^2+Constantes!$D$8*J734+Constantes!$D$9)</f>
        <v>11.735690778718798</v>
      </c>
      <c r="L734" s="130">
        <f>(Constantes!$D$12/0.8)*(0.00376*D734^2-0.0516*D734-6.967)</f>
        <v>-2.6168774999999993</v>
      </c>
      <c r="M734" s="12"/>
    </row>
    <row r="735" spans="2:13" ht="18.75" customHeight="1" x14ac:dyDescent="0.3">
      <c r="B735" s="11"/>
      <c r="C735" s="74">
        <v>730</v>
      </c>
      <c r="D735" s="67">
        <f>(Observaciones!D735+Observaciones!E735)/2</f>
        <v>11.55</v>
      </c>
      <c r="E735" s="130">
        <f t="shared" si="55"/>
        <v>1.3621409164490859</v>
      </c>
      <c r="F735" s="130">
        <f t="shared" si="56"/>
        <v>9.0140238435898606E-2</v>
      </c>
      <c r="G735" s="130">
        <f t="shared" si="57"/>
        <v>2.4737304499999997</v>
      </c>
      <c r="H735" s="130">
        <f>0.001013*Constantes!$D$6/(0.622*G735)</f>
        <v>4.5045749554124839E-2</v>
      </c>
      <c r="I735" s="130">
        <f t="shared" si="58"/>
        <v>0.33962933384576244</v>
      </c>
      <c r="J735" s="130">
        <f t="shared" si="59"/>
        <v>-0.40382592193914046</v>
      </c>
      <c r="K735" s="130">
        <f>(Constantes!$D$12/0.8)*(Constantes!$D$7*J735^2+Constantes!$D$8*J735+Constantes!$D$9)</f>
        <v>11.735750347351978</v>
      </c>
      <c r="L735" s="130">
        <f>(Constantes!$D$12/0.8)*(0.00376*D735^2-0.0516*D735-6.967)</f>
        <v>-2.6480199749999995</v>
      </c>
      <c r="M735" s="12"/>
    </row>
    <row r="736" spans="2:13" s="2" customFormat="1" ht="14.5" thickBot="1" x14ac:dyDescent="0.35">
      <c r="B736" s="32"/>
      <c r="C736" s="33"/>
      <c r="D736" s="33"/>
      <c r="E736" s="131"/>
      <c r="F736" s="131"/>
      <c r="G736" s="131"/>
      <c r="H736" s="131"/>
      <c r="I736" s="131"/>
      <c r="J736" s="131"/>
      <c r="K736" s="131"/>
      <c r="L736" s="131"/>
      <c r="M736" s="34"/>
    </row>
    <row r="737" spans="5:12" s="2" customFormat="1" x14ac:dyDescent="0.3">
      <c r="E737" s="94"/>
      <c r="F737" s="94"/>
      <c r="G737" s="94"/>
      <c r="H737" s="94"/>
      <c r="I737" s="94"/>
      <c r="J737" s="94"/>
      <c r="K737" s="94"/>
      <c r="L737" s="94"/>
    </row>
    <row r="738" spans="5:12" s="2" customFormat="1" x14ac:dyDescent="0.3">
      <c r="E738" s="94"/>
      <c r="F738" s="94"/>
      <c r="G738" s="94"/>
      <c r="H738" s="94"/>
      <c r="I738" s="94"/>
      <c r="J738" s="94"/>
      <c r="K738" s="94"/>
      <c r="L738" s="94"/>
    </row>
    <row r="739" spans="5:12" s="2" customFormat="1" x14ac:dyDescent="0.3">
      <c r="E739" s="94"/>
      <c r="F739" s="94"/>
      <c r="G739" s="94"/>
      <c r="H739" s="94"/>
      <c r="I739" s="94"/>
      <c r="J739" s="94"/>
      <c r="K739" s="94"/>
      <c r="L739" s="94"/>
    </row>
    <row r="740" spans="5:12" s="2" customFormat="1" x14ac:dyDescent="0.3">
      <c r="E740" s="94"/>
      <c r="F740" s="94"/>
      <c r="G740" s="94"/>
      <c r="H740" s="94"/>
      <c r="I740" s="94"/>
      <c r="J740" s="94"/>
      <c r="K740" s="94"/>
      <c r="L740" s="94"/>
    </row>
    <row r="741" spans="5:12" s="2" customFormat="1" x14ac:dyDescent="0.3">
      <c r="E741" s="94"/>
      <c r="F741" s="94"/>
      <c r="G741" s="94"/>
      <c r="H741" s="94"/>
      <c r="I741" s="94"/>
      <c r="J741" s="94"/>
      <c r="K741" s="94"/>
      <c r="L741" s="94"/>
    </row>
    <row r="742" spans="5:12" s="2" customFormat="1" x14ac:dyDescent="0.3">
      <c r="E742" s="94"/>
      <c r="F742" s="94"/>
      <c r="G742" s="94"/>
      <c r="H742" s="94"/>
      <c r="I742" s="94"/>
      <c r="J742" s="94"/>
      <c r="K742" s="94"/>
      <c r="L742" s="94"/>
    </row>
    <row r="743" spans="5:12" s="2" customFormat="1" x14ac:dyDescent="0.3">
      <c r="E743" s="94"/>
      <c r="F743" s="94"/>
      <c r="G743" s="94"/>
      <c r="H743" s="94"/>
      <c r="I743" s="94"/>
      <c r="J743" s="94"/>
      <c r="K743" s="94"/>
      <c r="L743" s="94"/>
    </row>
    <row r="744" spans="5:12" s="2" customFormat="1" x14ac:dyDescent="0.3">
      <c r="E744" s="94"/>
      <c r="F744" s="94"/>
      <c r="G744" s="94"/>
      <c r="H744" s="94"/>
      <c r="I744" s="94"/>
      <c r="J744" s="94"/>
      <c r="K744" s="94"/>
      <c r="L744" s="94"/>
    </row>
    <row r="745" spans="5:12" s="2" customFormat="1" x14ac:dyDescent="0.3">
      <c r="E745" s="94"/>
      <c r="F745" s="94"/>
      <c r="G745" s="94"/>
      <c r="H745" s="94"/>
      <c r="I745" s="94"/>
      <c r="J745" s="94"/>
      <c r="K745" s="94"/>
      <c r="L745" s="94"/>
    </row>
    <row r="746" spans="5:12" s="2" customFormat="1" x14ac:dyDescent="0.3">
      <c r="E746" s="94"/>
      <c r="F746" s="94"/>
      <c r="G746" s="94"/>
      <c r="H746" s="94"/>
      <c r="I746" s="94"/>
      <c r="J746" s="94"/>
      <c r="K746" s="94"/>
      <c r="L746" s="94"/>
    </row>
    <row r="747" spans="5:12" s="2" customFormat="1" x14ac:dyDescent="0.3">
      <c r="E747" s="94"/>
      <c r="F747" s="94"/>
      <c r="G747" s="94"/>
      <c r="H747" s="94"/>
      <c r="I747" s="94"/>
      <c r="J747" s="94"/>
      <c r="K747" s="94"/>
      <c r="L747" s="94"/>
    </row>
    <row r="748" spans="5:12" s="2" customFormat="1" x14ac:dyDescent="0.3">
      <c r="E748" s="94"/>
      <c r="F748" s="94"/>
      <c r="G748" s="94"/>
      <c r="H748" s="94"/>
      <c r="I748" s="94"/>
      <c r="J748" s="94"/>
      <c r="K748" s="94"/>
      <c r="L748" s="94"/>
    </row>
    <row r="749" spans="5:12" s="2" customFormat="1" x14ac:dyDescent="0.3">
      <c r="E749" s="94"/>
      <c r="F749" s="94"/>
      <c r="G749" s="94"/>
      <c r="H749" s="94"/>
      <c r="I749" s="94"/>
      <c r="J749" s="94"/>
      <c r="K749" s="94"/>
      <c r="L749" s="94"/>
    </row>
    <row r="750" spans="5:12" s="2" customFormat="1" x14ac:dyDescent="0.3">
      <c r="E750" s="94"/>
      <c r="F750" s="94"/>
      <c r="G750" s="94"/>
      <c r="H750" s="94"/>
      <c r="I750" s="94"/>
      <c r="J750" s="94"/>
      <c r="K750" s="94"/>
      <c r="L750" s="94"/>
    </row>
    <row r="751" spans="5:12" s="2" customFormat="1" x14ac:dyDescent="0.3">
      <c r="E751" s="94"/>
      <c r="F751" s="94"/>
      <c r="G751" s="94"/>
      <c r="H751" s="94"/>
      <c r="I751" s="94"/>
      <c r="J751" s="94"/>
      <c r="K751" s="94"/>
      <c r="L751" s="94"/>
    </row>
    <row r="752" spans="5:12" s="2" customFormat="1" x14ac:dyDescent="0.3">
      <c r="E752" s="94"/>
      <c r="F752" s="94"/>
      <c r="G752" s="94"/>
      <c r="H752" s="94"/>
      <c r="I752" s="94"/>
      <c r="J752" s="94"/>
      <c r="K752" s="94"/>
      <c r="L752" s="94"/>
    </row>
    <row r="753" spans="5:12" s="2" customFormat="1" x14ac:dyDescent="0.3">
      <c r="E753" s="94"/>
      <c r="F753" s="94"/>
      <c r="G753" s="94"/>
      <c r="H753" s="94"/>
      <c r="I753" s="94"/>
      <c r="J753" s="94"/>
      <c r="K753" s="94"/>
      <c r="L753" s="94"/>
    </row>
    <row r="754" spans="5:12" s="2" customFormat="1" x14ac:dyDescent="0.3">
      <c r="E754" s="94"/>
      <c r="F754" s="94"/>
      <c r="G754" s="94"/>
      <c r="H754" s="94"/>
      <c r="I754" s="94"/>
      <c r="J754" s="94"/>
      <c r="K754" s="94"/>
      <c r="L754" s="94"/>
    </row>
    <row r="755" spans="5:12" s="2" customFormat="1" x14ac:dyDescent="0.3">
      <c r="E755" s="94"/>
      <c r="F755" s="94"/>
      <c r="G755" s="94"/>
      <c r="H755" s="94"/>
      <c r="I755" s="94"/>
      <c r="J755" s="94"/>
      <c r="K755" s="94"/>
      <c r="L755" s="94"/>
    </row>
    <row r="756" spans="5:12" s="2" customFormat="1" x14ac:dyDescent="0.3">
      <c r="E756" s="94"/>
      <c r="F756" s="94"/>
      <c r="G756" s="94"/>
      <c r="H756" s="94"/>
      <c r="I756" s="94"/>
      <c r="J756" s="94"/>
      <c r="K756" s="94"/>
      <c r="L756" s="94"/>
    </row>
    <row r="757" spans="5:12" s="2" customFormat="1" x14ac:dyDescent="0.3">
      <c r="E757" s="94"/>
      <c r="F757" s="94"/>
      <c r="G757" s="94"/>
      <c r="H757" s="94"/>
      <c r="I757" s="94"/>
      <c r="J757" s="94"/>
      <c r="K757" s="94"/>
      <c r="L757" s="94"/>
    </row>
    <row r="758" spans="5:12" s="2" customFormat="1" x14ac:dyDescent="0.3">
      <c r="E758" s="94"/>
      <c r="F758" s="94"/>
      <c r="G758" s="94"/>
      <c r="H758" s="94"/>
      <c r="I758" s="94"/>
      <c r="J758" s="94"/>
      <c r="K758" s="94"/>
      <c r="L758" s="94"/>
    </row>
    <row r="759" spans="5:12" s="2" customFormat="1" x14ac:dyDescent="0.3">
      <c r="E759" s="94"/>
      <c r="F759" s="94"/>
      <c r="G759" s="94"/>
      <c r="H759" s="94"/>
      <c r="I759" s="94"/>
      <c r="J759" s="94"/>
      <c r="K759" s="94"/>
      <c r="L759" s="94"/>
    </row>
    <row r="760" spans="5:12" s="2" customFormat="1" x14ac:dyDescent="0.3">
      <c r="E760" s="94"/>
      <c r="F760" s="94"/>
      <c r="G760" s="94"/>
      <c r="H760" s="94"/>
      <c r="I760" s="94"/>
      <c r="J760" s="94"/>
      <c r="K760" s="94"/>
      <c r="L760" s="94"/>
    </row>
    <row r="761" spans="5:12" s="2" customFormat="1" x14ac:dyDescent="0.3">
      <c r="E761" s="94"/>
      <c r="F761" s="94"/>
      <c r="G761" s="94"/>
      <c r="H761" s="94"/>
      <c r="I761" s="94"/>
      <c r="J761" s="94"/>
      <c r="K761" s="94"/>
      <c r="L761" s="94"/>
    </row>
    <row r="762" spans="5:12" s="2" customFormat="1" x14ac:dyDescent="0.3">
      <c r="E762" s="94"/>
      <c r="F762" s="94"/>
      <c r="G762" s="94"/>
      <c r="H762" s="94"/>
      <c r="I762" s="94"/>
      <c r="J762" s="94"/>
      <c r="K762" s="94"/>
      <c r="L762" s="94"/>
    </row>
    <row r="763" spans="5:12" s="2" customFormat="1" x14ac:dyDescent="0.3">
      <c r="E763" s="94"/>
      <c r="F763" s="94"/>
      <c r="G763" s="94"/>
      <c r="H763" s="94"/>
      <c r="I763" s="94"/>
      <c r="J763" s="94"/>
      <c r="K763" s="94"/>
      <c r="L763" s="94"/>
    </row>
    <row r="764" spans="5:12" s="2" customFormat="1" x14ac:dyDescent="0.3">
      <c r="E764" s="94"/>
      <c r="F764" s="94"/>
      <c r="G764" s="94"/>
      <c r="H764" s="94"/>
      <c r="I764" s="94"/>
      <c r="J764" s="94"/>
      <c r="K764" s="94"/>
      <c r="L764" s="94"/>
    </row>
    <row r="765" spans="5:12" s="2" customFormat="1" x14ac:dyDescent="0.3">
      <c r="E765" s="94"/>
      <c r="F765" s="94"/>
      <c r="G765" s="94"/>
      <c r="H765" s="94"/>
      <c r="I765" s="94"/>
      <c r="J765" s="94"/>
      <c r="K765" s="94"/>
      <c r="L765" s="94"/>
    </row>
    <row r="766" spans="5:12" s="2" customFormat="1" x14ac:dyDescent="0.3">
      <c r="E766" s="94"/>
      <c r="F766" s="94"/>
      <c r="G766" s="94"/>
      <c r="H766" s="94"/>
      <c r="I766" s="94"/>
      <c r="J766" s="94"/>
      <c r="K766" s="94"/>
      <c r="L766" s="94"/>
    </row>
    <row r="767" spans="5:12" s="2" customFormat="1" x14ac:dyDescent="0.3">
      <c r="E767" s="94"/>
      <c r="F767" s="94"/>
      <c r="G767" s="94"/>
      <c r="H767" s="94"/>
      <c r="I767" s="94"/>
      <c r="J767" s="94"/>
      <c r="K767" s="94"/>
      <c r="L767" s="94"/>
    </row>
    <row r="768" spans="5:12" s="2" customFormat="1" x14ac:dyDescent="0.3">
      <c r="E768" s="94"/>
      <c r="F768" s="94"/>
      <c r="G768" s="94"/>
      <c r="H768" s="94"/>
      <c r="I768" s="94"/>
      <c r="J768" s="94"/>
      <c r="K768" s="94"/>
      <c r="L768" s="94"/>
    </row>
    <row r="769" spans="5:12" s="2" customFormat="1" x14ac:dyDescent="0.3">
      <c r="E769" s="94"/>
      <c r="F769" s="94"/>
      <c r="G769" s="94"/>
      <c r="H769" s="94"/>
      <c r="I769" s="94"/>
      <c r="J769" s="94"/>
      <c r="K769" s="94"/>
      <c r="L769" s="94"/>
    </row>
    <row r="770" spans="5:12" s="2" customFormat="1" x14ac:dyDescent="0.3">
      <c r="E770" s="94"/>
      <c r="F770" s="94"/>
      <c r="G770" s="94"/>
      <c r="H770" s="94"/>
      <c r="I770" s="94"/>
      <c r="J770" s="94"/>
      <c r="K770" s="94"/>
      <c r="L770" s="94"/>
    </row>
    <row r="771" spans="5:12" s="2" customFormat="1" x14ac:dyDescent="0.3">
      <c r="E771" s="94"/>
      <c r="F771" s="94"/>
      <c r="G771" s="94"/>
      <c r="H771" s="94"/>
      <c r="I771" s="94"/>
      <c r="J771" s="94"/>
      <c r="K771" s="94"/>
      <c r="L771" s="94"/>
    </row>
    <row r="772" spans="5:12" s="2" customFormat="1" x14ac:dyDescent="0.3">
      <c r="E772" s="94"/>
      <c r="F772" s="94"/>
      <c r="G772" s="94"/>
      <c r="H772" s="94"/>
      <c r="I772" s="94"/>
      <c r="J772" s="94"/>
      <c r="K772" s="94"/>
      <c r="L772" s="94"/>
    </row>
    <row r="773" spans="5:12" s="2" customFormat="1" x14ac:dyDescent="0.3">
      <c r="E773" s="94"/>
      <c r="F773" s="94"/>
      <c r="G773" s="94"/>
      <c r="H773" s="94"/>
      <c r="I773" s="94"/>
      <c r="J773" s="94"/>
      <c r="K773" s="94"/>
      <c r="L773" s="94"/>
    </row>
    <row r="774" spans="5:12" s="2" customFormat="1" x14ac:dyDescent="0.3">
      <c r="E774" s="94"/>
      <c r="F774" s="94"/>
      <c r="G774" s="94"/>
      <c r="H774" s="94"/>
      <c r="I774" s="94"/>
      <c r="J774" s="94"/>
      <c r="K774" s="94"/>
      <c r="L774" s="94"/>
    </row>
    <row r="775" spans="5:12" s="2" customFormat="1" x14ac:dyDescent="0.3">
      <c r="E775" s="94"/>
      <c r="F775" s="94"/>
      <c r="G775" s="94"/>
      <c r="H775" s="94"/>
      <c r="I775" s="94"/>
      <c r="J775" s="94"/>
      <c r="K775" s="94"/>
      <c r="L775" s="94"/>
    </row>
    <row r="776" spans="5:12" s="2" customFormat="1" x14ac:dyDescent="0.3">
      <c r="E776" s="94"/>
      <c r="F776" s="94"/>
      <c r="G776" s="94"/>
      <c r="H776" s="94"/>
      <c r="I776" s="94"/>
      <c r="J776" s="94"/>
      <c r="K776" s="94"/>
      <c r="L776" s="94"/>
    </row>
    <row r="777" spans="5:12" s="2" customFormat="1" x14ac:dyDescent="0.3">
      <c r="E777" s="94"/>
      <c r="F777" s="94"/>
      <c r="G777" s="94"/>
      <c r="H777" s="94"/>
      <c r="I777" s="94"/>
      <c r="J777" s="94"/>
      <c r="K777" s="94"/>
      <c r="L777" s="94"/>
    </row>
    <row r="778" spans="5:12" s="2" customFormat="1" x14ac:dyDescent="0.3">
      <c r="E778" s="94"/>
      <c r="F778" s="94"/>
      <c r="G778" s="94"/>
      <c r="H778" s="94"/>
      <c r="I778" s="94"/>
      <c r="J778" s="94"/>
      <c r="K778" s="94"/>
      <c r="L778" s="94"/>
    </row>
    <row r="779" spans="5:12" s="2" customFormat="1" x14ac:dyDescent="0.3">
      <c r="E779" s="94"/>
      <c r="F779" s="94"/>
      <c r="G779" s="94"/>
      <c r="H779" s="94"/>
      <c r="I779" s="94"/>
      <c r="J779" s="94"/>
      <c r="K779" s="94"/>
      <c r="L779" s="94"/>
    </row>
    <row r="780" spans="5:12" s="2" customFormat="1" x14ac:dyDescent="0.3">
      <c r="E780" s="94"/>
      <c r="F780" s="94"/>
      <c r="G780" s="94"/>
      <c r="H780" s="94"/>
      <c r="I780" s="94"/>
      <c r="J780" s="94"/>
      <c r="K780" s="94"/>
      <c r="L780" s="94"/>
    </row>
    <row r="781" spans="5:12" s="2" customFormat="1" x14ac:dyDescent="0.3">
      <c r="E781" s="94"/>
      <c r="F781" s="94"/>
      <c r="G781" s="94"/>
      <c r="H781" s="94"/>
      <c r="I781" s="94"/>
      <c r="J781" s="94"/>
      <c r="K781" s="94"/>
      <c r="L781" s="94"/>
    </row>
    <row r="782" spans="5:12" s="2" customFormat="1" x14ac:dyDescent="0.3">
      <c r="E782" s="94"/>
      <c r="F782" s="94"/>
      <c r="G782" s="94"/>
      <c r="H782" s="94"/>
      <c r="I782" s="94"/>
      <c r="J782" s="94"/>
      <c r="K782" s="94"/>
      <c r="L782" s="94"/>
    </row>
    <row r="783" spans="5:12" s="2" customFormat="1" x14ac:dyDescent="0.3">
      <c r="E783" s="94"/>
      <c r="F783" s="94"/>
      <c r="G783" s="94"/>
      <c r="H783" s="94"/>
      <c r="I783" s="94"/>
      <c r="J783" s="94"/>
      <c r="K783" s="94"/>
      <c r="L783" s="94"/>
    </row>
    <row r="784" spans="5:12" s="2" customFormat="1" x14ac:dyDescent="0.3">
      <c r="E784" s="94"/>
      <c r="F784" s="94"/>
      <c r="G784" s="94"/>
      <c r="H784" s="94"/>
      <c r="I784" s="94"/>
      <c r="J784" s="94"/>
      <c r="K784" s="94"/>
      <c r="L784" s="94"/>
    </row>
    <row r="785" spans="5:12" s="2" customFormat="1" x14ac:dyDescent="0.3">
      <c r="E785" s="94"/>
      <c r="F785" s="94"/>
      <c r="G785" s="94"/>
      <c r="H785" s="94"/>
      <c r="I785" s="94"/>
      <c r="J785" s="94"/>
      <c r="K785" s="94"/>
      <c r="L785" s="94"/>
    </row>
    <row r="786" spans="5:12" s="2" customFormat="1" x14ac:dyDescent="0.3">
      <c r="E786" s="94"/>
      <c r="F786" s="94"/>
      <c r="G786" s="94"/>
      <c r="H786" s="94"/>
      <c r="I786" s="94"/>
      <c r="J786" s="94"/>
      <c r="K786" s="94"/>
      <c r="L786" s="94"/>
    </row>
    <row r="787" spans="5:12" s="2" customFormat="1" x14ac:dyDescent="0.3">
      <c r="E787" s="94"/>
      <c r="F787" s="94"/>
      <c r="G787" s="94"/>
      <c r="H787" s="94"/>
      <c r="I787" s="94"/>
      <c r="J787" s="94"/>
      <c r="K787" s="94"/>
      <c r="L787" s="94"/>
    </row>
    <row r="788" spans="5:12" s="2" customFormat="1" x14ac:dyDescent="0.3">
      <c r="E788" s="94"/>
      <c r="F788" s="94"/>
      <c r="G788" s="94"/>
      <c r="H788" s="94"/>
      <c r="I788" s="94"/>
      <c r="J788" s="94"/>
      <c r="K788" s="94"/>
      <c r="L788" s="94"/>
    </row>
    <row r="789" spans="5:12" s="2" customFormat="1" x14ac:dyDescent="0.3">
      <c r="E789" s="94"/>
      <c r="F789" s="94"/>
      <c r="G789" s="94"/>
      <c r="H789" s="94"/>
      <c r="I789" s="94"/>
      <c r="J789" s="94"/>
      <c r="K789" s="94"/>
      <c r="L789" s="94"/>
    </row>
    <row r="790" spans="5:12" s="2" customFormat="1" x14ac:dyDescent="0.3">
      <c r="E790" s="94"/>
      <c r="F790" s="94"/>
      <c r="G790" s="94"/>
      <c r="H790" s="94"/>
      <c r="I790" s="94"/>
      <c r="J790" s="94"/>
      <c r="K790" s="94"/>
      <c r="L790" s="94"/>
    </row>
    <row r="791" spans="5:12" s="2" customFormat="1" x14ac:dyDescent="0.3">
      <c r="E791" s="94"/>
      <c r="F791" s="94"/>
      <c r="G791" s="94"/>
      <c r="H791" s="94"/>
      <c r="I791" s="94"/>
      <c r="J791" s="94"/>
      <c r="K791" s="94"/>
      <c r="L791" s="94"/>
    </row>
    <row r="792" spans="5:12" s="2" customFormat="1" x14ac:dyDescent="0.3">
      <c r="E792" s="94"/>
      <c r="F792" s="94"/>
      <c r="G792" s="94"/>
      <c r="H792" s="94"/>
      <c r="I792" s="94"/>
      <c r="J792" s="94"/>
      <c r="K792" s="94"/>
      <c r="L792" s="94"/>
    </row>
    <row r="793" spans="5:12" s="2" customFormat="1" x14ac:dyDescent="0.3">
      <c r="E793" s="94"/>
      <c r="F793" s="94"/>
      <c r="G793" s="94"/>
      <c r="H793" s="94"/>
      <c r="I793" s="94"/>
      <c r="J793" s="94"/>
      <c r="K793" s="94"/>
      <c r="L793" s="94"/>
    </row>
    <row r="794" spans="5:12" s="2" customFormat="1" x14ac:dyDescent="0.3">
      <c r="E794" s="94"/>
      <c r="F794" s="94"/>
      <c r="G794" s="94"/>
      <c r="H794" s="94"/>
      <c r="I794" s="94"/>
      <c r="J794" s="94"/>
      <c r="K794" s="94"/>
      <c r="L794" s="94"/>
    </row>
    <row r="795" spans="5:12" s="2" customFormat="1" x14ac:dyDescent="0.3">
      <c r="E795" s="94"/>
      <c r="F795" s="94"/>
      <c r="G795" s="94"/>
      <c r="H795" s="94"/>
      <c r="I795" s="94"/>
      <c r="J795" s="94"/>
      <c r="K795" s="94"/>
      <c r="L795" s="94"/>
    </row>
    <row r="796" spans="5:12" s="2" customFormat="1" x14ac:dyDescent="0.3">
      <c r="E796" s="94"/>
      <c r="F796" s="94"/>
      <c r="G796" s="94"/>
      <c r="H796" s="94"/>
      <c r="I796" s="94"/>
      <c r="J796" s="94"/>
      <c r="K796" s="94"/>
      <c r="L796" s="94"/>
    </row>
    <row r="797" spans="5:12" s="2" customFormat="1" x14ac:dyDescent="0.3">
      <c r="E797" s="94"/>
      <c r="F797" s="94"/>
      <c r="G797" s="94"/>
      <c r="H797" s="94"/>
      <c r="I797" s="94"/>
      <c r="J797" s="94"/>
      <c r="K797" s="94"/>
      <c r="L797" s="94"/>
    </row>
    <row r="798" spans="5:12" s="2" customFormat="1" x14ac:dyDescent="0.3">
      <c r="E798" s="94"/>
      <c r="F798" s="94"/>
      <c r="G798" s="94"/>
      <c r="H798" s="94"/>
      <c r="I798" s="94"/>
      <c r="J798" s="94"/>
      <c r="K798" s="94"/>
      <c r="L798" s="94"/>
    </row>
    <row r="799" spans="5:12" s="2" customFormat="1" x14ac:dyDescent="0.3">
      <c r="E799" s="94"/>
      <c r="F799" s="94"/>
      <c r="G799" s="94"/>
      <c r="H799" s="94"/>
      <c r="I799" s="94"/>
      <c r="J799" s="94"/>
      <c r="K799" s="94"/>
      <c r="L799" s="94"/>
    </row>
    <row r="800" spans="5:12" s="2" customFormat="1" x14ac:dyDescent="0.3">
      <c r="E800" s="94"/>
      <c r="F800" s="94"/>
      <c r="G800" s="94"/>
      <c r="H800" s="94"/>
      <c r="I800" s="94"/>
      <c r="J800" s="94"/>
      <c r="K800" s="94"/>
      <c r="L800" s="94"/>
    </row>
    <row r="801" spans="5:12" s="2" customFormat="1" x14ac:dyDescent="0.3">
      <c r="E801" s="94"/>
      <c r="F801" s="94"/>
      <c r="G801" s="94"/>
      <c r="H801" s="94"/>
      <c r="I801" s="94"/>
      <c r="J801" s="94"/>
      <c r="K801" s="94"/>
      <c r="L801" s="94"/>
    </row>
    <row r="802" spans="5:12" s="2" customFormat="1" x14ac:dyDescent="0.3">
      <c r="E802" s="94"/>
      <c r="F802" s="94"/>
      <c r="G802" s="94"/>
      <c r="H802" s="94"/>
      <c r="I802" s="94"/>
      <c r="J802" s="94"/>
      <c r="K802" s="94"/>
      <c r="L802" s="94"/>
    </row>
    <row r="803" spans="5:12" s="2" customFormat="1" x14ac:dyDescent="0.3">
      <c r="E803" s="94"/>
      <c r="F803" s="94"/>
      <c r="G803" s="94"/>
      <c r="H803" s="94"/>
      <c r="I803" s="94"/>
      <c r="J803" s="94"/>
      <c r="K803" s="94"/>
      <c r="L803" s="94"/>
    </row>
    <row r="804" spans="5:12" s="2" customFormat="1" x14ac:dyDescent="0.3">
      <c r="E804" s="94"/>
      <c r="F804" s="94"/>
      <c r="G804" s="94"/>
      <c r="H804" s="94"/>
      <c r="I804" s="94"/>
      <c r="J804" s="94"/>
      <c r="K804" s="94"/>
      <c r="L804" s="94"/>
    </row>
    <row r="805" spans="5:12" s="2" customFormat="1" x14ac:dyDescent="0.3">
      <c r="E805" s="94"/>
      <c r="F805" s="94"/>
      <c r="G805" s="94"/>
      <c r="H805" s="94"/>
      <c r="I805" s="94"/>
      <c r="J805" s="94"/>
      <c r="K805" s="94"/>
      <c r="L805" s="94"/>
    </row>
    <row r="806" spans="5:12" s="2" customFormat="1" x14ac:dyDescent="0.3">
      <c r="E806" s="94"/>
      <c r="F806" s="94"/>
      <c r="G806" s="94"/>
      <c r="H806" s="94"/>
      <c r="I806" s="94"/>
      <c r="J806" s="94"/>
      <c r="K806" s="94"/>
      <c r="L806" s="94"/>
    </row>
    <row r="807" spans="5:12" s="2" customFormat="1" x14ac:dyDescent="0.3">
      <c r="E807" s="94"/>
      <c r="F807" s="94"/>
      <c r="G807" s="94"/>
      <c r="H807" s="94"/>
      <c r="I807" s="94"/>
      <c r="J807" s="94"/>
      <c r="K807" s="94"/>
      <c r="L807" s="94"/>
    </row>
    <row r="808" spans="5:12" s="2" customFormat="1" x14ac:dyDescent="0.3">
      <c r="E808" s="94"/>
      <c r="F808" s="94"/>
      <c r="G808" s="94"/>
      <c r="H808" s="94"/>
      <c r="I808" s="94"/>
      <c r="J808" s="94"/>
      <c r="K808" s="94"/>
      <c r="L808" s="94"/>
    </row>
    <row r="809" spans="5:12" s="2" customFormat="1" x14ac:dyDescent="0.3">
      <c r="E809" s="94"/>
      <c r="F809" s="94"/>
      <c r="G809" s="94"/>
      <c r="H809" s="94"/>
      <c r="I809" s="94"/>
      <c r="J809" s="94"/>
      <c r="K809" s="94"/>
      <c r="L809" s="94"/>
    </row>
    <row r="810" spans="5:12" s="2" customFormat="1" x14ac:dyDescent="0.3">
      <c r="E810" s="94"/>
      <c r="F810" s="94"/>
      <c r="G810" s="94"/>
      <c r="H810" s="94"/>
      <c r="I810" s="94"/>
      <c r="J810" s="94"/>
      <c r="K810" s="94"/>
      <c r="L810" s="94"/>
    </row>
    <row r="811" spans="5:12" s="2" customFormat="1" x14ac:dyDescent="0.3">
      <c r="E811" s="94"/>
      <c r="F811" s="94"/>
      <c r="G811" s="94"/>
      <c r="H811" s="94"/>
      <c r="I811" s="94"/>
      <c r="J811" s="94"/>
      <c r="K811" s="94"/>
      <c r="L811" s="94"/>
    </row>
    <row r="812" spans="5:12" s="2" customFormat="1" x14ac:dyDescent="0.3">
      <c r="E812" s="94"/>
      <c r="F812" s="94"/>
      <c r="G812" s="94"/>
      <c r="H812" s="94"/>
      <c r="I812" s="94"/>
      <c r="J812" s="94"/>
      <c r="K812" s="94"/>
      <c r="L812" s="94"/>
    </row>
    <row r="813" spans="5:12" s="2" customFormat="1" x14ac:dyDescent="0.3">
      <c r="E813" s="94"/>
      <c r="F813" s="94"/>
      <c r="G813" s="94"/>
      <c r="H813" s="94"/>
      <c r="I813" s="94"/>
      <c r="J813" s="94"/>
      <c r="K813" s="94"/>
      <c r="L813" s="94"/>
    </row>
    <row r="814" spans="5:12" s="2" customFormat="1" x14ac:dyDescent="0.3">
      <c r="E814" s="94"/>
      <c r="F814" s="94"/>
      <c r="G814" s="94"/>
      <c r="H814" s="94"/>
      <c r="I814" s="94"/>
      <c r="J814" s="94"/>
      <c r="K814" s="94"/>
      <c r="L814" s="94"/>
    </row>
    <row r="815" spans="5:12" s="2" customFormat="1" x14ac:dyDescent="0.3">
      <c r="E815" s="94"/>
      <c r="F815" s="94"/>
      <c r="G815" s="94"/>
      <c r="H815" s="94"/>
      <c r="I815" s="94"/>
      <c r="J815" s="94"/>
      <c r="K815" s="94"/>
      <c r="L815" s="94"/>
    </row>
    <row r="816" spans="5:12" s="2" customFormat="1" x14ac:dyDescent="0.3">
      <c r="E816" s="94"/>
      <c r="F816" s="94"/>
      <c r="G816" s="94"/>
      <c r="H816" s="94"/>
      <c r="I816" s="94"/>
      <c r="J816" s="94"/>
      <c r="K816" s="94"/>
      <c r="L816" s="94"/>
    </row>
    <row r="817" spans="5:12" s="2" customFormat="1" x14ac:dyDescent="0.3">
      <c r="E817" s="94"/>
      <c r="F817" s="94"/>
      <c r="G817" s="94"/>
      <c r="H817" s="94"/>
      <c r="I817" s="94"/>
      <c r="J817" s="94"/>
      <c r="K817" s="94"/>
      <c r="L817" s="94"/>
    </row>
    <row r="818" spans="5:12" s="2" customFormat="1" x14ac:dyDescent="0.3">
      <c r="E818" s="94"/>
      <c r="F818" s="94"/>
      <c r="G818" s="94"/>
      <c r="H818" s="94"/>
      <c r="I818" s="94"/>
      <c r="J818" s="94"/>
      <c r="K818" s="94"/>
      <c r="L818" s="94"/>
    </row>
    <row r="819" spans="5:12" s="2" customFormat="1" x14ac:dyDescent="0.3">
      <c r="E819" s="94"/>
      <c r="F819" s="94"/>
      <c r="G819" s="94"/>
      <c r="H819" s="94"/>
      <c r="I819" s="94"/>
      <c r="J819" s="94"/>
      <c r="K819" s="94"/>
      <c r="L819" s="94"/>
    </row>
    <row r="820" spans="5:12" s="2" customFormat="1" x14ac:dyDescent="0.3">
      <c r="E820" s="94"/>
      <c r="F820" s="94"/>
      <c r="G820" s="94"/>
      <c r="H820" s="94"/>
      <c r="I820" s="94"/>
      <c r="J820" s="94"/>
      <c r="K820" s="94"/>
      <c r="L820" s="94"/>
    </row>
    <row r="821" spans="5:12" s="2" customFormat="1" x14ac:dyDescent="0.3">
      <c r="E821" s="94"/>
      <c r="F821" s="94"/>
      <c r="G821" s="94"/>
      <c r="H821" s="94"/>
      <c r="I821" s="94"/>
      <c r="J821" s="94"/>
      <c r="K821" s="94"/>
      <c r="L821" s="94"/>
    </row>
    <row r="822" spans="5:12" s="2" customFormat="1" x14ac:dyDescent="0.3">
      <c r="E822" s="94"/>
      <c r="F822" s="94"/>
      <c r="G822" s="94"/>
      <c r="H822" s="94"/>
      <c r="I822" s="94"/>
      <c r="J822" s="94"/>
      <c r="K822" s="94"/>
      <c r="L822" s="94"/>
    </row>
    <row r="823" spans="5:12" s="2" customFormat="1" x14ac:dyDescent="0.3">
      <c r="E823" s="94"/>
      <c r="F823" s="94"/>
      <c r="G823" s="94"/>
      <c r="H823" s="94"/>
      <c r="I823" s="94"/>
      <c r="J823" s="94"/>
      <c r="K823" s="94"/>
      <c r="L823" s="94"/>
    </row>
    <row r="824" spans="5:12" s="2" customFormat="1" x14ac:dyDescent="0.3">
      <c r="E824" s="94"/>
      <c r="F824" s="94"/>
      <c r="G824" s="94"/>
      <c r="H824" s="94"/>
      <c r="I824" s="94"/>
      <c r="J824" s="94"/>
      <c r="K824" s="94"/>
      <c r="L824" s="94"/>
    </row>
    <row r="825" spans="5:12" s="2" customFormat="1" x14ac:dyDescent="0.3">
      <c r="E825" s="94"/>
      <c r="F825" s="94"/>
      <c r="G825" s="94"/>
      <c r="H825" s="94"/>
      <c r="I825" s="94"/>
      <c r="J825" s="94"/>
      <c r="K825" s="94"/>
      <c r="L825" s="94"/>
    </row>
    <row r="826" spans="5:12" s="2" customFormat="1" x14ac:dyDescent="0.3">
      <c r="E826" s="94"/>
      <c r="F826" s="94"/>
      <c r="G826" s="94"/>
      <c r="H826" s="94"/>
      <c r="I826" s="94"/>
      <c r="J826" s="94"/>
      <c r="K826" s="94"/>
      <c r="L826" s="94"/>
    </row>
    <row r="827" spans="5:12" s="2" customFormat="1" x14ac:dyDescent="0.3">
      <c r="E827" s="94"/>
      <c r="F827" s="94"/>
      <c r="G827" s="94"/>
      <c r="H827" s="94"/>
      <c r="I827" s="94"/>
      <c r="J827" s="94"/>
      <c r="K827" s="94"/>
      <c r="L827" s="94"/>
    </row>
    <row r="828" spans="5:12" s="2" customFormat="1" x14ac:dyDescent="0.3">
      <c r="E828" s="94"/>
      <c r="F828" s="94"/>
      <c r="G828" s="94"/>
      <c r="H828" s="94"/>
      <c r="I828" s="94"/>
      <c r="J828" s="94"/>
      <c r="K828" s="94"/>
      <c r="L828" s="94"/>
    </row>
    <row r="829" spans="5:12" s="2" customFormat="1" x14ac:dyDescent="0.3">
      <c r="E829" s="94"/>
      <c r="F829" s="94"/>
      <c r="G829" s="94"/>
      <c r="H829" s="94"/>
      <c r="I829" s="94"/>
      <c r="J829" s="94"/>
      <c r="K829" s="94"/>
      <c r="L829" s="94"/>
    </row>
    <row r="830" spans="5:12" s="2" customFormat="1" x14ac:dyDescent="0.3">
      <c r="E830" s="94"/>
      <c r="F830" s="94"/>
      <c r="G830" s="94"/>
      <c r="H830" s="94"/>
      <c r="I830" s="94"/>
      <c r="J830" s="94"/>
      <c r="K830" s="94"/>
      <c r="L830" s="94"/>
    </row>
    <row r="831" spans="5:12" s="2" customFormat="1" x14ac:dyDescent="0.3">
      <c r="E831" s="94"/>
      <c r="F831" s="94"/>
      <c r="G831" s="94"/>
      <c r="H831" s="94"/>
      <c r="I831" s="94"/>
      <c r="J831" s="94"/>
      <c r="K831" s="94"/>
      <c r="L831" s="94"/>
    </row>
    <row r="832" spans="5:12" s="2" customFormat="1" x14ac:dyDescent="0.3">
      <c r="E832" s="94"/>
      <c r="F832" s="94"/>
      <c r="G832" s="94"/>
      <c r="H832" s="94"/>
      <c r="I832" s="94"/>
      <c r="J832" s="94"/>
      <c r="K832" s="94"/>
      <c r="L832" s="94"/>
    </row>
    <row r="833" spans="5:12" s="2" customFormat="1" x14ac:dyDescent="0.3">
      <c r="E833" s="94"/>
      <c r="F833" s="94"/>
      <c r="G833" s="94"/>
      <c r="H833" s="94"/>
      <c r="I833" s="94"/>
      <c r="J833" s="94"/>
      <c r="K833" s="94"/>
      <c r="L833" s="94"/>
    </row>
    <row r="834" spans="5:12" s="2" customFormat="1" x14ac:dyDescent="0.3">
      <c r="E834" s="94"/>
      <c r="F834" s="94"/>
      <c r="G834" s="94"/>
      <c r="H834" s="94"/>
      <c r="I834" s="94"/>
      <c r="J834" s="94"/>
      <c r="K834" s="94"/>
      <c r="L834" s="94"/>
    </row>
    <row r="835" spans="5:12" s="2" customFormat="1" x14ac:dyDescent="0.3">
      <c r="E835" s="94"/>
      <c r="F835" s="94"/>
      <c r="G835" s="94"/>
      <c r="H835" s="94"/>
      <c r="I835" s="94"/>
      <c r="J835" s="94"/>
      <c r="K835" s="94"/>
      <c r="L835" s="94"/>
    </row>
    <row r="836" spans="5:12" s="2" customFormat="1" x14ac:dyDescent="0.3">
      <c r="E836" s="94"/>
      <c r="F836" s="94"/>
      <c r="G836" s="94"/>
      <c r="H836" s="94"/>
      <c r="I836" s="94"/>
      <c r="J836" s="94"/>
      <c r="K836" s="94"/>
      <c r="L836" s="94"/>
    </row>
    <row r="837" spans="5:12" s="2" customFormat="1" x14ac:dyDescent="0.3">
      <c r="E837" s="94"/>
      <c r="F837" s="94"/>
      <c r="G837" s="94"/>
      <c r="H837" s="94"/>
      <c r="I837" s="94"/>
      <c r="J837" s="94"/>
      <c r="K837" s="94"/>
      <c r="L837" s="94"/>
    </row>
    <row r="838" spans="5:12" s="2" customFormat="1" x14ac:dyDescent="0.3">
      <c r="E838" s="94"/>
      <c r="F838" s="94"/>
      <c r="G838" s="94"/>
      <c r="H838" s="94"/>
      <c r="I838" s="94"/>
      <c r="J838" s="94"/>
      <c r="K838" s="94"/>
      <c r="L838" s="94"/>
    </row>
    <row r="839" spans="5:12" s="2" customFormat="1" x14ac:dyDescent="0.3">
      <c r="E839" s="94"/>
      <c r="F839" s="94"/>
      <c r="G839" s="94"/>
      <c r="H839" s="94"/>
      <c r="I839" s="94"/>
      <c r="J839" s="94"/>
      <c r="K839" s="94"/>
      <c r="L839" s="94"/>
    </row>
    <row r="840" spans="5:12" s="2" customFormat="1" x14ac:dyDescent="0.3">
      <c r="E840" s="94"/>
      <c r="F840" s="94"/>
      <c r="G840" s="94"/>
      <c r="H840" s="94"/>
      <c r="I840" s="94"/>
      <c r="J840" s="94"/>
      <c r="K840" s="94"/>
      <c r="L840" s="94"/>
    </row>
    <row r="841" spans="5:12" s="2" customFormat="1" x14ac:dyDescent="0.3">
      <c r="E841" s="94"/>
      <c r="F841" s="94"/>
      <c r="G841" s="94"/>
      <c r="H841" s="94"/>
      <c r="I841" s="94"/>
      <c r="J841" s="94"/>
      <c r="K841" s="94"/>
      <c r="L841" s="94"/>
    </row>
    <row r="842" spans="5:12" s="2" customFormat="1" x14ac:dyDescent="0.3">
      <c r="E842" s="94"/>
      <c r="F842" s="94"/>
      <c r="G842" s="94"/>
      <c r="H842" s="94"/>
      <c r="I842" s="94"/>
      <c r="J842" s="94"/>
      <c r="K842" s="94"/>
      <c r="L842" s="94"/>
    </row>
    <row r="843" spans="5:12" s="2" customFormat="1" x14ac:dyDescent="0.3">
      <c r="E843" s="94"/>
      <c r="F843" s="94"/>
      <c r="G843" s="94"/>
      <c r="H843" s="94"/>
      <c r="I843" s="94"/>
      <c r="J843" s="94"/>
      <c r="K843" s="94"/>
      <c r="L843" s="94"/>
    </row>
    <row r="844" spans="5:12" s="2" customFormat="1" x14ac:dyDescent="0.3">
      <c r="E844" s="94"/>
      <c r="F844" s="94"/>
      <c r="G844" s="94"/>
      <c r="H844" s="94"/>
      <c r="I844" s="94"/>
      <c r="J844" s="94"/>
      <c r="K844" s="94"/>
      <c r="L844" s="94"/>
    </row>
    <row r="845" spans="5:12" s="2" customFormat="1" x14ac:dyDescent="0.3">
      <c r="E845" s="94"/>
      <c r="F845" s="94"/>
      <c r="G845" s="94"/>
      <c r="H845" s="94"/>
      <c r="I845" s="94"/>
      <c r="J845" s="94"/>
      <c r="K845" s="94"/>
      <c r="L845" s="94"/>
    </row>
    <row r="846" spans="5:12" s="2" customFormat="1" x14ac:dyDescent="0.3">
      <c r="E846" s="94"/>
      <c r="F846" s="94"/>
      <c r="G846" s="94"/>
      <c r="H846" s="94"/>
      <c r="I846" s="94"/>
      <c r="J846" s="94"/>
      <c r="K846" s="94"/>
      <c r="L846" s="94"/>
    </row>
    <row r="847" spans="5:12" s="2" customFormat="1" x14ac:dyDescent="0.3">
      <c r="E847" s="94"/>
      <c r="F847" s="94"/>
      <c r="G847" s="94"/>
      <c r="H847" s="94"/>
      <c r="I847" s="94"/>
      <c r="J847" s="94"/>
      <c r="K847" s="94"/>
      <c r="L847" s="94"/>
    </row>
    <row r="848" spans="5:12" s="2" customFormat="1" x14ac:dyDescent="0.3">
      <c r="E848" s="94"/>
      <c r="F848" s="94"/>
      <c r="G848" s="94"/>
      <c r="H848" s="94"/>
      <c r="I848" s="94"/>
      <c r="J848" s="94"/>
      <c r="K848" s="94"/>
      <c r="L848" s="94"/>
    </row>
    <row r="849" spans="5:12" s="2" customFormat="1" x14ac:dyDescent="0.3">
      <c r="E849" s="94"/>
      <c r="F849" s="94"/>
      <c r="G849" s="94"/>
      <c r="H849" s="94"/>
      <c r="I849" s="94"/>
      <c r="J849" s="94"/>
      <c r="K849" s="94"/>
      <c r="L849" s="94"/>
    </row>
    <row r="850" spans="5:12" s="2" customFormat="1" x14ac:dyDescent="0.3">
      <c r="E850" s="94"/>
      <c r="F850" s="94"/>
      <c r="G850" s="94"/>
      <c r="H850" s="94"/>
      <c r="I850" s="94"/>
      <c r="J850" s="94"/>
      <c r="K850" s="94"/>
      <c r="L850" s="94"/>
    </row>
    <row r="851" spans="5:12" s="2" customFormat="1" x14ac:dyDescent="0.3">
      <c r="E851" s="94"/>
      <c r="F851" s="94"/>
      <c r="G851" s="94"/>
      <c r="H851" s="94"/>
      <c r="I851" s="94"/>
      <c r="J851" s="94"/>
      <c r="K851" s="94"/>
      <c r="L851" s="94"/>
    </row>
    <row r="852" spans="5:12" s="2" customFormat="1" x14ac:dyDescent="0.3">
      <c r="E852" s="94"/>
      <c r="F852" s="94"/>
      <c r="G852" s="94"/>
      <c r="H852" s="94"/>
      <c r="I852" s="94"/>
      <c r="J852" s="94"/>
      <c r="K852" s="94"/>
      <c r="L852" s="94"/>
    </row>
    <row r="853" spans="5:12" s="2" customFormat="1" x14ac:dyDescent="0.3">
      <c r="E853" s="94"/>
      <c r="F853" s="94"/>
      <c r="G853" s="94"/>
      <c r="H853" s="94"/>
      <c r="I853" s="94"/>
      <c r="J853" s="94"/>
      <c r="K853" s="94"/>
      <c r="L853" s="94"/>
    </row>
    <row r="854" spans="5:12" s="2" customFormat="1" x14ac:dyDescent="0.3">
      <c r="E854" s="94"/>
      <c r="F854" s="94"/>
      <c r="G854" s="94"/>
      <c r="H854" s="94"/>
      <c r="I854" s="94"/>
      <c r="J854" s="94"/>
      <c r="K854" s="94"/>
      <c r="L854" s="94"/>
    </row>
    <row r="855" spans="5:12" s="2" customFormat="1" x14ac:dyDescent="0.3">
      <c r="E855" s="94"/>
      <c r="F855" s="94"/>
      <c r="G855" s="94"/>
      <c r="H855" s="94"/>
      <c r="I855" s="94"/>
      <c r="J855" s="94"/>
      <c r="K855" s="94"/>
      <c r="L855" s="94"/>
    </row>
    <row r="856" spans="5:12" s="2" customFormat="1" x14ac:dyDescent="0.3">
      <c r="E856" s="94"/>
      <c r="F856" s="94"/>
      <c r="G856" s="94"/>
      <c r="H856" s="94"/>
      <c r="I856" s="94"/>
      <c r="J856" s="94"/>
      <c r="K856" s="94"/>
      <c r="L856" s="94"/>
    </row>
    <row r="857" spans="5:12" s="2" customFormat="1" x14ac:dyDescent="0.3">
      <c r="E857" s="94"/>
      <c r="F857" s="94"/>
      <c r="G857" s="94"/>
      <c r="H857" s="94"/>
      <c r="I857" s="94"/>
      <c r="J857" s="94"/>
      <c r="K857" s="94"/>
      <c r="L857" s="94"/>
    </row>
    <row r="858" spans="5:12" s="2" customFormat="1" x14ac:dyDescent="0.3">
      <c r="E858" s="94"/>
      <c r="F858" s="94"/>
      <c r="G858" s="94"/>
      <c r="H858" s="94"/>
      <c r="I858" s="94"/>
      <c r="J858" s="94"/>
      <c r="K858" s="94"/>
      <c r="L858" s="94"/>
    </row>
    <row r="859" spans="5:12" s="2" customFormat="1" x14ac:dyDescent="0.3">
      <c r="E859" s="94"/>
      <c r="F859" s="94"/>
      <c r="G859" s="94"/>
      <c r="H859" s="94"/>
      <c r="I859" s="94"/>
      <c r="J859" s="94"/>
      <c r="K859" s="94"/>
      <c r="L859" s="94"/>
    </row>
    <row r="860" spans="5:12" s="2" customFormat="1" x14ac:dyDescent="0.3">
      <c r="E860" s="94"/>
      <c r="F860" s="94"/>
      <c r="G860" s="94"/>
      <c r="H860" s="94"/>
      <c r="I860" s="94"/>
      <c r="J860" s="94"/>
      <c r="K860" s="94"/>
      <c r="L860" s="94"/>
    </row>
    <row r="861" spans="5:12" s="2" customFormat="1" x14ac:dyDescent="0.3">
      <c r="E861" s="94"/>
      <c r="F861" s="94"/>
      <c r="G861" s="94"/>
      <c r="H861" s="94"/>
      <c r="I861" s="94"/>
      <c r="J861" s="94"/>
      <c r="K861" s="94"/>
      <c r="L861" s="94"/>
    </row>
    <row r="862" spans="5:12" s="2" customFormat="1" x14ac:dyDescent="0.3">
      <c r="E862" s="94"/>
      <c r="F862" s="94"/>
      <c r="G862" s="94"/>
      <c r="H862" s="94"/>
      <c r="I862" s="94"/>
      <c r="J862" s="94"/>
      <c r="K862" s="94"/>
      <c r="L862" s="94"/>
    </row>
    <row r="863" spans="5:12" s="2" customFormat="1" x14ac:dyDescent="0.3">
      <c r="E863" s="94"/>
      <c r="F863" s="94"/>
      <c r="G863" s="94"/>
      <c r="H863" s="94"/>
      <c r="I863" s="94"/>
      <c r="J863" s="94"/>
      <c r="K863" s="94"/>
      <c r="L863" s="94"/>
    </row>
    <row r="864" spans="5:12" s="2" customFormat="1" x14ac:dyDescent="0.3">
      <c r="E864" s="94"/>
      <c r="F864" s="94"/>
      <c r="G864" s="94"/>
      <c r="H864" s="94"/>
      <c r="I864" s="94"/>
      <c r="J864" s="94"/>
      <c r="K864" s="94"/>
      <c r="L864" s="94"/>
    </row>
    <row r="865" spans="5:12" s="2" customFormat="1" x14ac:dyDescent="0.3">
      <c r="E865" s="94"/>
      <c r="F865" s="94"/>
      <c r="G865" s="94"/>
      <c r="H865" s="94"/>
      <c r="I865" s="94"/>
      <c r="J865" s="94"/>
      <c r="K865" s="94"/>
      <c r="L865" s="94"/>
    </row>
  </sheetData>
  <sheetProtection sheet="1" objects="1" scenarios="1"/>
  <mergeCells count="1">
    <mergeCell ref="C3:L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CEEEE-5278-4C72-8188-478CFEDC2B4C}">
  <sheetPr codeName="Sheet7"/>
  <dimension ref="A1:CP884"/>
  <sheetViews>
    <sheetView zoomScaleNormal="100" workbookViewId="0">
      <selection activeCell="C3" sqref="C3:P3"/>
    </sheetView>
  </sheetViews>
  <sheetFormatPr baseColWidth="10" defaultColWidth="8.81640625" defaultRowHeight="14" x14ac:dyDescent="0.3"/>
  <cols>
    <col min="1" max="1" width="8.81640625" style="2"/>
    <col min="2" max="2" width="2.453125" style="2" customWidth="1"/>
    <col min="3" max="3" width="8.453125" style="3" customWidth="1"/>
    <col min="4" max="5" width="19.36328125" style="99" bestFit="1" customWidth="1"/>
    <col min="6" max="6" width="15.1796875" style="99" bestFit="1" customWidth="1"/>
    <col min="7" max="7" width="13.81640625" style="99" bestFit="1" customWidth="1"/>
    <col min="8" max="8" width="13.36328125" style="99" bestFit="1" customWidth="1"/>
    <col min="9" max="9" width="10" style="99" customWidth="1"/>
    <col min="10" max="10" width="11.6328125" style="99" customWidth="1"/>
    <col min="11" max="11" width="15.81640625" style="99" bestFit="1" customWidth="1"/>
    <col min="12" max="12" width="14" style="99" bestFit="1" customWidth="1"/>
    <col min="13" max="13" width="16.6328125" style="99" bestFit="1" customWidth="1"/>
    <col min="14" max="14" width="14" style="99" bestFit="1" customWidth="1"/>
    <col min="15" max="15" width="11" style="99" bestFit="1" customWidth="1"/>
    <col min="16" max="16" width="15.1796875" style="99" bestFit="1" customWidth="1"/>
    <col min="17" max="17" width="8.81640625" style="2" customWidth="1"/>
    <col min="18" max="18" width="8.81640625" style="3"/>
    <col min="19" max="20" width="19.36328125" style="99" bestFit="1" customWidth="1"/>
    <col min="21" max="21" width="15.1796875" style="99" bestFit="1" customWidth="1"/>
    <col min="22" max="22" width="13.81640625" style="99" bestFit="1" customWidth="1"/>
    <col min="23" max="23" width="13.36328125" style="99" customWidth="1"/>
    <col min="24" max="24" width="10.36328125" style="99" customWidth="1"/>
    <col min="25" max="25" width="12" style="99" bestFit="1" customWidth="1"/>
    <col min="26" max="26" width="15" style="99" bestFit="1" customWidth="1"/>
    <col min="27" max="27" width="14.36328125" style="99" bestFit="1" customWidth="1"/>
    <col min="28" max="28" width="11.36328125" style="99" bestFit="1" customWidth="1"/>
    <col min="29" max="29" width="14" style="99" bestFit="1" customWidth="1"/>
    <col min="30" max="30" width="11" style="99" bestFit="1" customWidth="1"/>
    <col min="31" max="31" width="15.1796875" style="99" bestFit="1" customWidth="1"/>
    <col min="32" max="32" width="8.81640625" style="2" customWidth="1"/>
    <col min="33" max="33" width="8.81640625" style="3"/>
    <col min="34" max="35" width="19.36328125" style="99" bestFit="1" customWidth="1"/>
    <col min="36" max="36" width="15.1796875" style="99" bestFit="1" customWidth="1"/>
    <col min="37" max="37" width="12.1796875" style="99" bestFit="1" customWidth="1"/>
    <col min="38" max="38" width="12.453125" style="99" bestFit="1" customWidth="1"/>
    <col min="39" max="39" width="10" style="99" customWidth="1"/>
    <col min="40" max="40" width="11.6328125" style="99" bestFit="1" customWidth="1"/>
    <col min="41" max="41" width="15" style="99" bestFit="1" customWidth="1"/>
    <col min="42" max="42" width="14.36328125" style="99" bestFit="1" customWidth="1"/>
    <col min="43" max="43" width="11.6328125" style="99" bestFit="1" customWidth="1"/>
    <col min="44" max="44" width="14" style="99" bestFit="1" customWidth="1"/>
    <col min="45" max="45" width="10.1796875" style="99" customWidth="1"/>
    <col min="46" max="46" width="15.1796875" style="99" bestFit="1" customWidth="1"/>
    <col min="47" max="47" width="8.81640625" style="2"/>
    <col min="48" max="48" width="8.81640625" style="3"/>
    <col min="49" max="49" width="8.453125" style="99" bestFit="1" customWidth="1"/>
    <col min="50" max="50" width="13.81640625" style="99" bestFit="1" customWidth="1"/>
    <col min="51" max="51" width="8" style="99" bestFit="1" customWidth="1"/>
    <col min="52" max="53" width="8.81640625" style="3"/>
    <col min="54" max="54" width="9.453125" style="94" bestFit="1" customWidth="1"/>
    <col min="55" max="94" width="8.81640625" style="2"/>
    <col min="95" max="16384" width="8.81640625" style="3"/>
  </cols>
  <sheetData>
    <row r="1" spans="1:94" s="2" customFormat="1" ht="14.5" thickBot="1" x14ac:dyDescent="0.35">
      <c r="D1" s="94"/>
      <c r="E1" s="94"/>
      <c r="F1" s="94"/>
      <c r="G1" s="94"/>
      <c r="H1" s="94"/>
      <c r="I1" s="94"/>
      <c r="J1" s="94"/>
      <c r="K1" s="94"/>
      <c r="L1" s="94"/>
      <c r="M1" s="94"/>
      <c r="N1" s="94"/>
      <c r="O1" s="94"/>
      <c r="P1" s="94"/>
      <c r="S1" s="94"/>
      <c r="T1" s="94"/>
      <c r="U1" s="94"/>
      <c r="V1" s="94"/>
      <c r="W1" s="94"/>
      <c r="X1" s="94"/>
      <c r="Y1" s="94"/>
      <c r="Z1" s="94"/>
      <c r="AA1" s="94"/>
      <c r="AB1" s="94"/>
      <c r="AC1" s="94"/>
      <c r="AD1" s="94"/>
      <c r="AE1" s="94"/>
      <c r="AH1" s="94"/>
      <c r="AI1" s="94"/>
      <c r="AJ1" s="94"/>
      <c r="AK1" s="94"/>
      <c r="AL1" s="94"/>
      <c r="AM1" s="94"/>
      <c r="AN1" s="94"/>
      <c r="AO1" s="94"/>
      <c r="AP1" s="94"/>
      <c r="AQ1" s="94"/>
      <c r="AR1" s="94"/>
      <c r="AS1" s="94"/>
      <c r="AT1" s="94"/>
      <c r="AW1" s="94"/>
      <c r="AX1" s="94"/>
      <c r="AY1" s="94"/>
      <c r="BB1" s="94"/>
    </row>
    <row r="2" spans="1:94" s="2" customFormat="1" ht="14.5" thickBot="1" x14ac:dyDescent="0.35">
      <c r="B2" s="35"/>
      <c r="C2" s="36"/>
      <c r="D2" s="95"/>
      <c r="E2" s="95"/>
      <c r="F2" s="95"/>
      <c r="G2" s="95"/>
      <c r="H2" s="95"/>
      <c r="I2" s="95"/>
      <c r="J2" s="95"/>
      <c r="K2" s="95"/>
      <c r="L2" s="95"/>
      <c r="M2" s="95"/>
      <c r="N2" s="95"/>
      <c r="O2" s="95"/>
      <c r="P2" s="95"/>
      <c r="Q2" s="36"/>
      <c r="R2" s="36"/>
      <c r="S2" s="95"/>
      <c r="T2" s="95"/>
      <c r="U2" s="95"/>
      <c r="V2" s="95"/>
      <c r="W2" s="95"/>
      <c r="X2" s="95"/>
      <c r="Y2" s="95"/>
      <c r="Z2" s="95"/>
      <c r="AA2" s="95"/>
      <c r="AB2" s="95"/>
      <c r="AC2" s="95"/>
      <c r="AD2" s="95"/>
      <c r="AE2" s="95"/>
      <c r="AF2" s="36"/>
      <c r="AG2" s="36"/>
      <c r="AH2" s="95"/>
      <c r="AI2" s="95"/>
      <c r="AJ2" s="95"/>
      <c r="AK2" s="95"/>
      <c r="AL2" s="95"/>
      <c r="AM2" s="95"/>
      <c r="AN2" s="95"/>
      <c r="AO2" s="95"/>
      <c r="AP2" s="95"/>
      <c r="AQ2" s="95"/>
      <c r="AR2" s="95"/>
      <c r="AS2" s="95"/>
      <c r="AT2" s="95"/>
      <c r="AU2" s="36"/>
      <c r="AV2" s="36"/>
      <c r="AW2" s="95"/>
      <c r="AX2" s="95"/>
      <c r="AY2" s="95"/>
      <c r="AZ2" s="36"/>
      <c r="BA2" s="36"/>
      <c r="BB2" s="95"/>
      <c r="BC2" s="37"/>
    </row>
    <row r="3" spans="1:94" ht="25.5" thickBot="1" x14ac:dyDescent="0.55000000000000004">
      <c r="B3" s="38"/>
      <c r="C3" s="183" t="s">
        <v>27</v>
      </c>
      <c r="D3" s="184"/>
      <c r="E3" s="184"/>
      <c r="F3" s="184"/>
      <c r="G3" s="184"/>
      <c r="H3" s="184"/>
      <c r="I3" s="184"/>
      <c r="J3" s="184"/>
      <c r="K3" s="184"/>
      <c r="L3" s="184"/>
      <c r="M3" s="184"/>
      <c r="N3" s="184"/>
      <c r="O3" s="184"/>
      <c r="P3" s="185"/>
      <c r="Q3" s="15"/>
      <c r="R3" s="183" t="s">
        <v>28</v>
      </c>
      <c r="S3" s="184"/>
      <c r="T3" s="184"/>
      <c r="U3" s="184"/>
      <c r="V3" s="184"/>
      <c r="W3" s="184"/>
      <c r="X3" s="184"/>
      <c r="Y3" s="184"/>
      <c r="Z3" s="184"/>
      <c r="AA3" s="184"/>
      <c r="AB3" s="184"/>
      <c r="AC3" s="184"/>
      <c r="AD3" s="184"/>
      <c r="AE3" s="185"/>
      <c r="AF3" s="15"/>
      <c r="AG3" s="183" t="s">
        <v>29</v>
      </c>
      <c r="AH3" s="184"/>
      <c r="AI3" s="184"/>
      <c r="AJ3" s="184"/>
      <c r="AK3" s="184"/>
      <c r="AL3" s="184"/>
      <c r="AM3" s="184"/>
      <c r="AN3" s="184"/>
      <c r="AO3" s="184"/>
      <c r="AP3" s="184"/>
      <c r="AQ3" s="184"/>
      <c r="AR3" s="184"/>
      <c r="AS3" s="184"/>
      <c r="AT3" s="185"/>
      <c r="AU3" s="15"/>
      <c r="AV3" s="183" t="s">
        <v>43</v>
      </c>
      <c r="AW3" s="184"/>
      <c r="AX3" s="184"/>
      <c r="AY3" s="184"/>
      <c r="AZ3" s="184"/>
      <c r="BA3" s="184"/>
      <c r="BB3" s="185"/>
      <c r="BC3" s="39"/>
    </row>
    <row r="4" spans="1:94" s="2" customFormat="1" x14ac:dyDescent="0.3">
      <c r="B4" s="38"/>
      <c r="C4" s="29"/>
      <c r="D4" s="106"/>
      <c r="E4" s="106"/>
      <c r="F4" s="106"/>
      <c r="G4" s="106"/>
      <c r="H4" s="106"/>
      <c r="I4" s="106"/>
      <c r="J4" s="106"/>
      <c r="K4" s="106"/>
      <c r="L4" s="106"/>
      <c r="M4" s="106"/>
      <c r="N4" s="106"/>
      <c r="O4" s="106"/>
      <c r="P4" s="106"/>
      <c r="Q4" s="15"/>
      <c r="R4" s="29"/>
      <c r="S4" s="106"/>
      <c r="T4" s="106"/>
      <c r="U4" s="106"/>
      <c r="V4" s="106"/>
      <c r="W4" s="106"/>
      <c r="X4" s="106"/>
      <c r="Y4" s="106"/>
      <c r="Z4" s="106"/>
      <c r="AA4" s="106"/>
      <c r="AB4" s="106"/>
      <c r="AC4" s="106"/>
      <c r="AD4" s="106"/>
      <c r="AE4" s="106"/>
      <c r="AF4" s="15"/>
      <c r="AG4" s="29"/>
      <c r="AH4" s="106"/>
      <c r="AI4" s="106"/>
      <c r="AJ4" s="106"/>
      <c r="AK4" s="106"/>
      <c r="AL4" s="106"/>
      <c r="AM4" s="106"/>
      <c r="AN4" s="106"/>
      <c r="AO4" s="106"/>
      <c r="AP4" s="106"/>
      <c r="AQ4" s="106"/>
      <c r="AR4" s="106"/>
      <c r="AS4" s="106"/>
      <c r="AT4" s="106"/>
      <c r="AU4" s="15"/>
      <c r="AV4" s="121"/>
      <c r="AW4" s="122"/>
      <c r="AX4" s="122"/>
      <c r="AY4" s="122"/>
      <c r="AZ4" s="31"/>
      <c r="BA4" s="123"/>
      <c r="BB4" s="124"/>
      <c r="BC4" s="39"/>
    </row>
    <row r="5" spans="1:94" s="73" customFormat="1" ht="59" x14ac:dyDescent="0.3">
      <c r="A5" s="68"/>
      <c r="B5" s="69"/>
      <c r="C5" s="70" t="s">
        <v>35</v>
      </c>
      <c r="D5" s="119" t="s">
        <v>162</v>
      </c>
      <c r="E5" s="119" t="s">
        <v>163</v>
      </c>
      <c r="F5" s="107" t="s">
        <v>173</v>
      </c>
      <c r="G5" s="119" t="s">
        <v>164</v>
      </c>
      <c r="H5" s="119" t="s">
        <v>165</v>
      </c>
      <c r="I5" s="119" t="s">
        <v>166</v>
      </c>
      <c r="J5" s="119" t="s">
        <v>167</v>
      </c>
      <c r="K5" s="119" t="s">
        <v>168</v>
      </c>
      <c r="L5" s="119" t="s">
        <v>169</v>
      </c>
      <c r="M5" s="119" t="s">
        <v>154</v>
      </c>
      <c r="N5" s="119" t="s">
        <v>170</v>
      </c>
      <c r="O5" s="119" t="s">
        <v>171</v>
      </c>
      <c r="P5" s="119" t="s">
        <v>172</v>
      </c>
      <c r="Q5" s="71"/>
      <c r="R5" s="70" t="s">
        <v>35</v>
      </c>
      <c r="S5" s="119" t="s">
        <v>162</v>
      </c>
      <c r="T5" s="119" t="s">
        <v>163</v>
      </c>
      <c r="U5" s="107" t="s">
        <v>173</v>
      </c>
      <c r="V5" s="119" t="s">
        <v>164</v>
      </c>
      <c r="W5" s="119" t="s">
        <v>165</v>
      </c>
      <c r="X5" s="119" t="s">
        <v>166</v>
      </c>
      <c r="Y5" s="119" t="s">
        <v>167</v>
      </c>
      <c r="Z5" s="119" t="s">
        <v>168</v>
      </c>
      <c r="AA5" s="119" t="s">
        <v>169</v>
      </c>
      <c r="AB5" s="119" t="s">
        <v>154</v>
      </c>
      <c r="AC5" s="119" t="s">
        <v>170</v>
      </c>
      <c r="AD5" s="119" t="s">
        <v>171</v>
      </c>
      <c r="AE5" s="119" t="s">
        <v>172</v>
      </c>
      <c r="AF5" s="71"/>
      <c r="AG5" s="70" t="s">
        <v>35</v>
      </c>
      <c r="AH5" s="119" t="s">
        <v>162</v>
      </c>
      <c r="AI5" s="119" t="s">
        <v>163</v>
      </c>
      <c r="AJ5" s="107" t="s">
        <v>173</v>
      </c>
      <c r="AK5" s="119" t="s">
        <v>164</v>
      </c>
      <c r="AL5" s="119" t="s">
        <v>165</v>
      </c>
      <c r="AM5" s="119" t="s">
        <v>166</v>
      </c>
      <c r="AN5" s="119" t="s">
        <v>167</v>
      </c>
      <c r="AO5" s="119" t="s">
        <v>168</v>
      </c>
      <c r="AP5" s="119" t="s">
        <v>169</v>
      </c>
      <c r="AQ5" s="119" t="s">
        <v>154</v>
      </c>
      <c r="AR5" s="119" t="s">
        <v>170</v>
      </c>
      <c r="AS5" s="119" t="s">
        <v>171</v>
      </c>
      <c r="AT5" s="119" t="s">
        <v>172</v>
      </c>
      <c r="AU5" s="71"/>
      <c r="AV5" s="118" t="s">
        <v>35</v>
      </c>
      <c r="AW5" s="120" t="s">
        <v>174</v>
      </c>
      <c r="AX5" s="120" t="s">
        <v>175</v>
      </c>
      <c r="AY5" s="120" t="s">
        <v>176</v>
      </c>
      <c r="AZ5" s="123"/>
      <c r="BA5" s="125" t="s">
        <v>3</v>
      </c>
      <c r="BB5" s="126">
        <v>88</v>
      </c>
      <c r="BC5" s="72"/>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row>
    <row r="6" spans="1:94" s="2" customFormat="1" x14ac:dyDescent="0.3">
      <c r="B6" s="38"/>
      <c r="C6" s="74">
        <v>0</v>
      </c>
      <c r="D6" s="136"/>
      <c r="E6" s="75"/>
      <c r="F6" s="75"/>
      <c r="G6" s="75"/>
      <c r="H6" s="75"/>
      <c r="I6" s="75">
        <f>Constantes!$D$13</f>
        <v>75</v>
      </c>
      <c r="J6" s="75">
        <f>MAX(0,(I6-Constantes!$D$14)*(1-EXP(-Constantes!$D$24)))</f>
        <v>0.83749582091901098</v>
      </c>
      <c r="K6" s="75">
        <f>Constantes!$D$13</f>
        <v>75</v>
      </c>
      <c r="L6" s="75">
        <f>MAX(0,(K6-Constantes!$D$13)*(1-EXP(-Constantes!$D$25)))</f>
        <v>0</v>
      </c>
      <c r="M6" s="75"/>
      <c r="N6" s="75"/>
      <c r="O6" s="75"/>
      <c r="P6" s="75"/>
      <c r="Q6" s="15"/>
      <c r="R6" s="74">
        <v>0</v>
      </c>
      <c r="S6" s="136"/>
      <c r="T6" s="75"/>
      <c r="U6" s="75"/>
      <c r="V6" s="75"/>
      <c r="W6" s="75"/>
      <c r="X6" s="75">
        <f>Constantes!$D$13</f>
        <v>75</v>
      </c>
      <c r="Y6" s="75">
        <f>MAX(0,(X6-Constantes!$D$14)*(1-EXP(-Constantes!$D$24)))</f>
        <v>0.83749582091901098</v>
      </c>
      <c r="Z6" s="75">
        <f>Constantes!$D$13</f>
        <v>75</v>
      </c>
      <c r="AA6" s="75">
        <f>MAX(0,(Z6-Constantes!$D$13)*(1-EXP(-Constantes!$D$25)))</f>
        <v>0</v>
      </c>
      <c r="AB6" s="75"/>
      <c r="AC6" s="75"/>
      <c r="AD6" s="75"/>
      <c r="AE6" s="75"/>
      <c r="AF6" s="15"/>
      <c r="AG6" s="74">
        <v>0</v>
      </c>
      <c r="AH6" s="136"/>
      <c r="AI6" s="75"/>
      <c r="AJ6" s="75"/>
      <c r="AK6" s="75"/>
      <c r="AL6" s="75"/>
      <c r="AM6" s="75">
        <f>Constantes!$D$13</f>
        <v>75</v>
      </c>
      <c r="AN6" s="75">
        <f>MAX(0,(AM6-Constantes!$D$14)*(1-EXP(-Constantes!$D$24)))</f>
        <v>0.83749582091901098</v>
      </c>
      <c r="AO6" s="75">
        <f>Constantes!$D$13</f>
        <v>75</v>
      </c>
      <c r="AP6" s="75">
        <f>MAX(0,(AO6-Constantes!$D$13)*(1-EXP(-Constantes!$D$25)))</f>
        <v>0</v>
      </c>
      <c r="AQ6" s="75"/>
      <c r="AR6" s="75"/>
      <c r="AS6" s="75"/>
      <c r="AT6" s="75"/>
      <c r="AU6" s="15"/>
      <c r="AV6" s="74"/>
      <c r="AW6" s="75"/>
      <c r="AX6" s="75"/>
      <c r="AY6" s="75"/>
      <c r="AZ6" s="15"/>
      <c r="BA6" s="31"/>
      <c r="BB6" s="108"/>
      <c r="BC6" s="39"/>
    </row>
    <row r="7" spans="1:94" s="2" customFormat="1" x14ac:dyDescent="0.3">
      <c r="B7" s="38"/>
      <c r="C7" s="74">
        <v>1</v>
      </c>
      <c r="D7" s="136">
        <f>ETo!$I6*((1-Constantes!$D$21)*ETo!$K6+ETo!$L6)</f>
        <v>2.6993697530947829</v>
      </c>
      <c r="E7" s="75">
        <f>MIN(D7*F7,0.8*(I6+Observaciones!$F6-G7-H7-Constantes!$D$14))</f>
        <v>2.0532306131956615</v>
      </c>
      <c r="F7" s="75">
        <f>EXP(2.5*(Cálculos!I6-Constantes!$D$13)/(Constantes!$D$15))*Constantes!$D$19+Constantes!$D$18</f>
        <v>0.76063333333333327</v>
      </c>
      <c r="G7" s="75">
        <f>IF(Observaciones!$F6&gt;0.05*Constantes!$D$20,((Observaciones!$F6-0.05*Constantes!$D$20)^2)/(Observaciones!$F6+0.95*Constantes!$D$20),0)</f>
        <v>3.5617733913584084</v>
      </c>
      <c r="H7" s="75">
        <f>MAX(0,I6+Observaciones!$F6-G7-Constantes!$D$13)</f>
        <v>16.53822660864158</v>
      </c>
      <c r="I7" s="75">
        <f>I6+Observaciones!$F6-G7-E7-H7-J6</f>
        <v>72.109273565885317</v>
      </c>
      <c r="J7" s="75">
        <f>MAX(0,(I7-Constantes!$D$14)*(1-EXP(-Constantes!$D$24)))</f>
        <v>0.78783487101149996</v>
      </c>
      <c r="K7" s="75">
        <f>K6+H7-L6</f>
        <v>91.53822660864158</v>
      </c>
      <c r="L7" s="75">
        <f>MAX(0,(K7-Constantes!$D$13)*(1-EXP(-Constantes!$D$25)))</f>
        <v>0.11423787576252556</v>
      </c>
      <c r="M7" s="75">
        <f>G7+J7+L7</f>
        <v>4.4638461381324346</v>
      </c>
      <c r="N7" s="75">
        <f>0.0526*G7*Observaciones!$F6^1.218</f>
        <v>7.2434393358165954</v>
      </c>
      <c r="O7" s="75">
        <f>N7*Constantes!$D$31</f>
        <v>0.11315778579281756</v>
      </c>
      <c r="P7" s="75">
        <f>O7*1000000/(M7/1000*10000)</f>
        <v>2534.9840091074475</v>
      </c>
      <c r="Q7" s="15"/>
      <c r="R7" s="74">
        <v>1</v>
      </c>
      <c r="S7" s="136">
        <f>ETo!$I6*((1-Constantes!$E$21)*ETo!$K6+ETo!$L6)</f>
        <v>2.5951751239800114</v>
      </c>
      <c r="T7" s="75">
        <f>MIN(S7*U7,0.8*(X6+Observaciones!$F6-V7-W7-Constantes!$D$14))</f>
        <v>1.9430833079316172</v>
      </c>
      <c r="U7" s="75">
        <f>EXP(2.5*(Cálculos!X6-Constantes!$D$13)/(Constantes!$D$15))*Constantes!$E$19+Constantes!$E$18</f>
        <v>0.74872916666666667</v>
      </c>
      <c r="V7" s="75">
        <f>IF(Observaciones!$F6&gt;0.05*Constantes!$E$20,((Observaciones!$F6-0.05*Constantes!$E$20)^2)/(Observaciones!$F6+0.95*Constantes!$E$20),0)</f>
        <v>2.9880081441571216</v>
      </c>
      <c r="W7" s="75">
        <f>MAX(0,X6+Observaciones!$F6-V7-Constantes!$D$13)</f>
        <v>17.111991855842874</v>
      </c>
      <c r="X7" s="75">
        <f>X6+Observaciones!$F6-V7-T7-W7-Y6</f>
        <v>72.219420871149367</v>
      </c>
      <c r="Y7" s="75">
        <f>MAX(0,(X7-Constantes!$D$14)*(1-EXP(-Constantes!$D$24)))</f>
        <v>0.78972713578778986</v>
      </c>
      <c r="Z7" s="75">
        <f>Z6+W7-AA6</f>
        <v>92.111991855842874</v>
      </c>
      <c r="AA7" s="75">
        <f>MAX(0,(Z7-Constantes!$D$13)*(1-EXP(-Constantes!$D$25)))</f>
        <v>0.11820116182563871</v>
      </c>
      <c r="AB7" s="75">
        <f>V7+Y7+AA7</f>
        <v>3.8959364417705502</v>
      </c>
      <c r="AC7" s="75">
        <f>0.0526*V7*Observaciones!$F6^1.218</f>
        <v>6.0765953779203059</v>
      </c>
      <c r="AD7" s="75">
        <f>AC7*Constantes!$E$31</f>
        <v>7.1196918298634351E-2</v>
      </c>
      <c r="AE7" s="75">
        <f>AD7*1000000/(AB7/1000*10000)</f>
        <v>1827.4661140590413</v>
      </c>
      <c r="AF7" s="15"/>
      <c r="AG7" s="74">
        <v>1</v>
      </c>
      <c r="AH7" s="136">
        <f>ETo!$I6*((1-Constantes!$F$21)*ETo!$K6+ETo!$L6)</f>
        <v>2.5951751239800114</v>
      </c>
      <c r="AI7" s="75">
        <f>MIN(AH7*AJ7,0.8*(AM6+Observaciones!$F6-AK7-AL7-Constantes!$D$14))</f>
        <v>1.9445647203982228</v>
      </c>
      <c r="AJ7" s="75">
        <f>EXP(2.5*(Cálculos!AM6-Constantes!$D$13)/(Constantes!$D$15))*Constantes!$F$19+Constantes!$F$18</f>
        <v>0.74930000000000008</v>
      </c>
      <c r="AK7" s="75">
        <f>IF(Observaciones!$F6&gt;0.05*Constantes!$F$20,((Observaciones!$F6-0.05*Constantes!$F$20)^2)/(Observaciones!$F6+0.95*Constantes!$F$20),0)</f>
        <v>2.2493530942192179</v>
      </c>
      <c r="AL7" s="75">
        <f>MAX(0,AM6+Observaciones!$F6-AK7-Constantes!$D$13)</f>
        <v>17.850646905780778</v>
      </c>
      <c r="AM7" s="75">
        <f>AM6+Observaciones!$F6-AK7-AI7-AL7-AN6</f>
        <v>72.217939458682764</v>
      </c>
      <c r="AN7" s="75">
        <f>MAX(0,(AM7-Constantes!$D$14)*(1-EXP(-Constantes!$D$24)))</f>
        <v>0.78970168600830604</v>
      </c>
      <c r="AO7" s="75">
        <f>AO6+AL7-AP6</f>
        <v>92.850646905780778</v>
      </c>
      <c r="AP7" s="75">
        <f>MAX(0,(AO7-Constantes!$D$13)*(1-EXP(-Constantes!$D$25)))</f>
        <v>0.12330342495354123</v>
      </c>
      <c r="AQ7" s="75">
        <f>AK7+AN7+AP7</f>
        <v>3.1623582051810653</v>
      </c>
      <c r="AR7" s="75">
        <f>0.0526*AK7*Observaciones!$F6^1.218</f>
        <v>4.5744214728366881</v>
      </c>
      <c r="AS7" s="75">
        <f>AR7*Constantes!$F$31</f>
        <v>3.8589535415653513E-2</v>
      </c>
      <c r="AT7" s="75">
        <f>AS7*1000000/(AQ7/1000*10000)</f>
        <v>1220.2771764574345</v>
      </c>
      <c r="AU7" s="15"/>
      <c r="AV7" s="74">
        <v>1</v>
      </c>
      <c r="AW7" s="75">
        <f>0.0526*Observaciones!$F6^2.218</f>
        <v>40.876584401228989</v>
      </c>
      <c r="AX7" s="75">
        <f>IF(Observaciones!$F6&gt;0.05*$BB$7,((Observaciones!$F6-0.05*$BB$7)^2)/(Observaciones!$F6+0.95*$BB$7),0)</f>
        <v>6.3653050962415536</v>
      </c>
      <c r="AY7" s="75">
        <f>0.0526*AX7*Observaciones!$F6^1.218</f>
        <v>12.944872189357753</v>
      </c>
      <c r="AZ7" s="15"/>
      <c r="BA7" s="74" t="s">
        <v>2</v>
      </c>
      <c r="BB7" s="75">
        <f>25400/BB5-254</f>
        <v>34.636363636363626</v>
      </c>
      <c r="BC7" s="39"/>
    </row>
    <row r="8" spans="1:94" s="2" customFormat="1" x14ac:dyDescent="0.3">
      <c r="B8" s="38"/>
      <c r="C8" s="74">
        <v>2</v>
      </c>
      <c r="D8" s="136">
        <f>ETo!$I7*((1-Constantes!$D$21)*ETo!$K7+ETo!$L7)</f>
        <v>2.6910320837726061</v>
      </c>
      <c r="E8" s="75">
        <f>MIN(D8*F8,0.8*(I7+Observaciones!$F7-G8-H8-Constantes!$D$14))</f>
        <v>1.8884609302218995</v>
      </c>
      <c r="F8" s="75">
        <f>EXP(2.5*(Cálculos!I7-Constantes!$D$13)/(Constantes!$D$15))*Constantes!$D$19+Constantes!$D$18</f>
        <v>0.70176083801068334</v>
      </c>
      <c r="G8" s="75">
        <f>IF(Observaciones!$F7&gt;0.05*Constantes!$D$20,((Observaciones!$F7-0.05*Constantes!$D$20)^2)/(Observaciones!$F7+0.95*Constantes!$D$20),0)</f>
        <v>0</v>
      </c>
      <c r="H8" s="75">
        <f>MAX(0,I7+Observaciones!$F7-G8-Constantes!$D$13)</f>
        <v>0</v>
      </c>
      <c r="I8" s="75">
        <f>I7+Observaciones!$F7-G8-E8-H8-J7</f>
        <v>70.23297776465192</v>
      </c>
      <c r="J8" s="75">
        <f>MAX(0,(I8-Constantes!$D$14)*(1-EXP(-Constantes!$D$24)))</f>
        <v>0.75560123219425168</v>
      </c>
      <c r="K8" s="75">
        <f t="shared" ref="K8:K71" si="0">K7+H8-L7</f>
        <v>91.423988732879053</v>
      </c>
      <c r="L8" s="75">
        <f>MAX(0,(K8-Constantes!$D$13)*(1-EXP(-Constantes!$D$25)))</f>
        <v>0.11344877711443259</v>
      </c>
      <c r="M8" s="75">
        <f t="shared" ref="M8:M71" si="1">G8+J8+L8</f>
        <v>0.86905000930868426</v>
      </c>
      <c r="N8" s="75">
        <f>0.0526*G8*Observaciones!$F7^1.218</f>
        <v>0</v>
      </c>
      <c r="O8" s="75">
        <f>N8*Constantes!$D$31</f>
        <v>0</v>
      </c>
      <c r="P8" s="75">
        <f t="shared" ref="P8:P71" si="2">O8*1000000/(M8/1000*10000)</f>
        <v>0</v>
      </c>
      <c r="Q8" s="15"/>
      <c r="R8" s="74">
        <v>2</v>
      </c>
      <c r="S8" s="136">
        <f>ETo!$I7*((1-Constantes!$E$21)*ETo!$K7+ETo!$L7)</f>
        <v>2.5871191462639263</v>
      </c>
      <c r="T8" s="75">
        <f>MIN(S8*U8,0.8*(X7+Observaciones!$F7-V8-W8-Constantes!$D$14))</f>
        <v>1.8228844714227286</v>
      </c>
      <c r="U8" s="75">
        <f>EXP(2.5*(Cálculos!X7-Constantes!$D$13)/(Constantes!$D$15))*Constantes!$E$19+Constantes!$E$18</f>
        <v>0.7046001240627694</v>
      </c>
      <c r="V8" s="75">
        <f>IF(Observaciones!$F7&gt;0.05*Constantes!$E$20,((Observaciones!$F7-0.05*Constantes!$E$20)^2)/(Observaciones!$F7+0.95*Constantes!$E$20),0)</f>
        <v>0</v>
      </c>
      <c r="W8" s="75">
        <f>MAX(0,X7+Observaciones!$F7-V8-Constantes!$D$13)</f>
        <v>0</v>
      </c>
      <c r="X8" s="75">
        <f>X7+Observaciones!$F7-V8-T8-W8-Y7</f>
        <v>70.406809263938854</v>
      </c>
      <c r="Y8" s="75">
        <f>MAX(0,(X8-Constantes!$D$14)*(1-EXP(-Constantes!$D$24)))</f>
        <v>0.75858755330598282</v>
      </c>
      <c r="Z8" s="75">
        <f t="shared" ref="Z8:Z71" si="3">Z7+W8-AA7</f>
        <v>91.993790694017235</v>
      </c>
      <c r="AA8" s="75">
        <f>MAX(0,(Z8-Constantes!$D$13)*(1-EXP(-Constantes!$D$25)))</f>
        <v>0.11738468676098046</v>
      </c>
      <c r="AB8" s="75">
        <f t="shared" ref="AB8:AB71" si="4">V8+Y8+AA8</f>
        <v>0.87597224006696328</v>
      </c>
      <c r="AC8" s="75">
        <f>0.0526*V8*Observaciones!$F7^1.218</f>
        <v>0</v>
      </c>
      <c r="AD8" s="75">
        <f>AC8*Constantes!$E$31</f>
        <v>0</v>
      </c>
      <c r="AE8" s="75">
        <f t="shared" ref="AE8:AE71" si="5">AD8*1000000/(AB8/1000*10000)</f>
        <v>0</v>
      </c>
      <c r="AF8" s="15"/>
      <c r="AG8" s="74">
        <v>2</v>
      </c>
      <c r="AH8" s="136">
        <f>ETo!$I7*((1-Constantes!$F$21)*ETo!$K7+ETo!$L7)</f>
        <v>2.5871191462639263</v>
      </c>
      <c r="AI8" s="75">
        <f>MIN(AH8*AJ8,0.8*(AM7+Observaciones!$F7-AK8-AL8-Constantes!$D$14))</f>
        <v>1.8527735455720125</v>
      </c>
      <c r="AJ8" s="75">
        <f>EXP(2.5*(Cálculos!AM7-Constantes!$D$13)/(Constantes!$D$15))*Constantes!$F$19+Constantes!$F$18</f>
        <v>0.71615315755658704</v>
      </c>
      <c r="AK8" s="75">
        <f>IF(Observaciones!$F7&gt;0.05*Constantes!$F$20,((Observaciones!$F7-0.05*Constantes!$F$20)^2)/(Observaciones!$F7+0.95*Constantes!$F$20),0)</f>
        <v>0</v>
      </c>
      <c r="AL8" s="75">
        <f>MAX(0,AM7+Observaciones!$F7-AK8-Constantes!$D$13)</f>
        <v>0</v>
      </c>
      <c r="AM8" s="75">
        <f>AM7+Observaciones!$F7-AK8-AI8-AL8-AN7</f>
        <v>70.375464227102455</v>
      </c>
      <c r="AN8" s="75">
        <f>MAX(0,(AM8-Constantes!$D$14)*(1-EXP(-Constantes!$D$24)))</f>
        <v>0.75804906433455643</v>
      </c>
      <c r="AO8" s="75">
        <f t="shared" ref="AO8:AO71" si="6">AO7+AL8-AP7</f>
        <v>92.72734348082723</v>
      </c>
      <c r="AP8" s="75">
        <f>MAX(0,(AO8-Constantes!$D$13)*(1-EXP(-Constantes!$D$25)))</f>
        <v>0.1224517059830455</v>
      </c>
      <c r="AQ8" s="75">
        <f t="shared" ref="AQ8:AQ71" si="7">AK8+AN8+AP8</f>
        <v>0.88050077031760199</v>
      </c>
      <c r="AR8" s="75">
        <f>0.0526*AK8*Observaciones!$F7^1.218</f>
        <v>0</v>
      </c>
      <c r="AS8" s="75">
        <f>AR8*Constantes!$F$31</f>
        <v>0</v>
      </c>
      <c r="AT8" s="75">
        <f t="shared" ref="AT8:AT71" si="8">AS8*1000000/(AQ8/1000*10000)</f>
        <v>0</v>
      </c>
      <c r="AU8" s="15"/>
      <c r="AV8" s="74">
        <v>2</v>
      </c>
      <c r="AW8" s="75">
        <f>0.0526*Observaciones!$F7^2.218</f>
        <v>3.2065597387029521E-2</v>
      </c>
      <c r="AX8" s="75">
        <f>IF(Observaciones!$F7&gt;0.05*$BB$7,((Observaciones!$F7-0.05*$BB$7)^2)/(Observaciones!$F7+0.95*$BB$7),0)</f>
        <v>0</v>
      </c>
      <c r="AY8" s="75">
        <f>0.0526*AX8*Observaciones!$F7^1.218</f>
        <v>0</v>
      </c>
      <c r="AZ8" s="15"/>
      <c r="BA8" s="74" t="s">
        <v>5</v>
      </c>
      <c r="BB8" s="75">
        <f>SUM(AW$372:AW$736)</f>
        <v>1019.1090894831386</v>
      </c>
      <c r="BC8" s="39"/>
    </row>
    <row r="9" spans="1:94" s="2" customFormat="1" ht="16" x14ac:dyDescent="0.4">
      <c r="B9" s="38"/>
      <c r="C9" s="74">
        <v>3</v>
      </c>
      <c r="D9" s="136">
        <f>ETo!$I8*((1-Constantes!$D$21)*ETo!$K8+ETo!$L8)</f>
        <v>2.7355631095783135</v>
      </c>
      <c r="E9" s="75">
        <f>MIN(D9*F9,0.8*(I8+Observaciones!$F8-G9-H9-Constantes!$D$14))</f>
        <v>1.8272542238831</v>
      </c>
      <c r="F9" s="75">
        <f>EXP(2.5*(Cálculos!I8-Constantes!$D$13)/(Constantes!$D$15))*Constantes!$D$19+Constantes!$D$18</f>
        <v>0.6679627377212185</v>
      </c>
      <c r="G9" s="75">
        <f>IF(Observaciones!$F8&gt;0.05*Constantes!$D$20,((Observaciones!$F8-0.05*Constantes!$D$20)^2)/(Observaciones!$F8+0.95*Constantes!$D$20),0)</f>
        <v>2.0033712495878668</v>
      </c>
      <c r="H9" s="75">
        <f>MAX(0,I8+Observaciones!$F8-G9-Constantes!$D$13)</f>
        <v>8.7296065150640487</v>
      </c>
      <c r="I9" s="75">
        <f>I8+Observaciones!$F8-G9-E9-H9-J8</f>
        <v>72.417144543922646</v>
      </c>
      <c r="J9" s="75">
        <f>MAX(0,(I9-Constantes!$D$14)*(1-EXP(-Constantes!$D$24)))</f>
        <v>0.79312391013946948</v>
      </c>
      <c r="K9" s="75">
        <f t="shared" si="0"/>
        <v>100.04014647082867</v>
      </c>
      <c r="L9" s="75">
        <f>MAX(0,(K9-Constantes!$D$13)*(1-EXP(-Constantes!$D$25)))</f>
        <v>0.17296492600453781</v>
      </c>
      <c r="M9" s="75">
        <f t="shared" si="1"/>
        <v>2.9694600857318743</v>
      </c>
      <c r="N9" s="75">
        <f>0.0526*G9*Observaciones!$F8^1.218</f>
        <v>2.9687333375944069</v>
      </c>
      <c r="O9" s="75">
        <f>N9*Constantes!$D$31</f>
        <v>4.6377870444832305E-2</v>
      </c>
      <c r="P9" s="75">
        <f t="shared" si="2"/>
        <v>1561.8283831352353</v>
      </c>
      <c r="Q9" s="15"/>
      <c r="R9" s="74">
        <v>3</v>
      </c>
      <c r="S9" s="136">
        <f>ETo!$I8*((1-Constantes!$E$21)*ETo!$K8+ETo!$L8)</f>
        <v>2.6301588063554053</v>
      </c>
      <c r="T9" s="75">
        <f>MIN(S9*U9,0.8*(X8+Observaciones!$F8-V9-W9-Constantes!$D$14))</f>
        <v>1.7859875458865522</v>
      </c>
      <c r="U9" s="75">
        <f>EXP(2.5*(Cálculos!X8-Constantes!$D$13)/(Constantes!$D$15))*Constantes!$E$19+Constantes!$E$18</f>
        <v>0.67904171473257313</v>
      </c>
      <c r="V9" s="75">
        <f>IF(Observaciones!$F8&gt;0.05*Constantes!$E$20,((Observaciones!$F8-0.05*Constantes!$E$20)^2)/(Observaciones!$F8+0.95*Constantes!$E$20),0)</f>
        <v>1.6310554110890285</v>
      </c>
      <c r="W9" s="75">
        <f>MAX(0,X8+Observaciones!$F8-V9-Constantes!$D$13)</f>
        <v>9.2757538528498316</v>
      </c>
      <c r="X9" s="75">
        <f>X8+Observaciones!$F8-V9-T9-W9-Y8</f>
        <v>72.455424900807458</v>
      </c>
      <c r="Y9" s="75">
        <f>MAX(0,(X9-Constantes!$D$14)*(1-EXP(-Constantes!$D$24)))</f>
        <v>0.79378154375822474</v>
      </c>
      <c r="Z9" s="75">
        <f t="shared" si="3"/>
        <v>101.15215986010608</v>
      </c>
      <c r="AA9" s="75">
        <f>MAX(0,(Z9-Constantes!$D$13)*(1-EXP(-Constantes!$D$25)))</f>
        <v>0.18064616356504865</v>
      </c>
      <c r="AB9" s="75">
        <f t="shared" si="4"/>
        <v>2.6054831184123017</v>
      </c>
      <c r="AC9" s="75">
        <f>0.0526*V9*Observaciones!$F8^1.218</f>
        <v>2.4170101150048344</v>
      </c>
      <c r="AD9" s="75">
        <f>AC9*Constantes!$E$31</f>
        <v>2.8319093338063765E-2</v>
      </c>
      <c r="AE9" s="75">
        <f t="shared" si="5"/>
        <v>1086.9037353548665</v>
      </c>
      <c r="AF9" s="15"/>
      <c r="AG9" s="74">
        <v>3</v>
      </c>
      <c r="AH9" s="136">
        <f>ETo!$I8*((1-Constantes!$F$21)*ETo!$K8+ETo!$L8)</f>
        <v>2.6301588063554053</v>
      </c>
      <c r="AI9" s="75">
        <f>MIN(AH9*AJ9,0.8*(AM8+Observaciones!$F8-AK9-AL9-Constantes!$D$14))</f>
        <v>1.8323393449495238</v>
      </c>
      <c r="AJ9" s="75">
        <f>EXP(2.5*(Cálculos!AM8-Constantes!$D$13)/(Constantes!$D$15))*Constantes!$F$19+Constantes!$F$18</f>
        <v>0.69666490879635701</v>
      </c>
      <c r="AK9" s="75">
        <f>IF(Observaciones!$F8&gt;0.05*Constantes!$F$20,((Observaciones!$F8-0.05*Constantes!$F$20)^2)/(Observaciones!$F8+0.95*Constantes!$F$20),0)</f>
        <v>1.163619162838291</v>
      </c>
      <c r="AL9" s="75">
        <f>MAX(0,AM8+Observaciones!$F8-AK9-Constantes!$D$13)</f>
        <v>9.7118450642641676</v>
      </c>
      <c r="AM9" s="75">
        <f>AM8+Observaciones!$F8-AK9-AI9-AL9-AN8</f>
        <v>72.409611590715926</v>
      </c>
      <c r="AN9" s="75">
        <f>MAX(0,(AM9-Constantes!$D$14)*(1-EXP(-Constantes!$D$24)))</f>
        <v>0.79299449851219139</v>
      </c>
      <c r="AO9" s="75">
        <f t="shared" si="6"/>
        <v>102.31673683910836</v>
      </c>
      <c r="AP9" s="75">
        <f>MAX(0,(AO9-Constantes!$D$13)*(1-EXP(-Constantes!$D$25)))</f>
        <v>0.18869048436142977</v>
      </c>
      <c r="AQ9" s="75">
        <f t="shared" si="7"/>
        <v>2.1453041457119122</v>
      </c>
      <c r="AR9" s="75">
        <f>0.0526*AK9*Observaciones!$F8^1.218</f>
        <v>1.7243309255298453</v>
      </c>
      <c r="AS9" s="75">
        <f>AR9*Constantes!$F$31</f>
        <v>1.4546348585098153E-2</v>
      </c>
      <c r="AT9" s="75">
        <f t="shared" si="8"/>
        <v>678.05530577907837</v>
      </c>
      <c r="AU9" s="15"/>
      <c r="AV9" s="74">
        <v>3</v>
      </c>
      <c r="AW9" s="75">
        <f>0.0526*Observaciones!$F8^2.218</f>
        <v>22.968966307258103</v>
      </c>
      <c r="AX9" s="75">
        <f>IF(Observaciones!$F8&gt;0.05*$BB$7,((Observaciones!$F8-0.05*$BB$7)^2)/(Observaciones!$F8+0.95*$BB$7),0)</f>
        <v>3.9162196194264949</v>
      </c>
      <c r="AY9" s="75">
        <f>0.0526*AX9*Observaciones!$F8^1.218</f>
        <v>5.8033236445438945</v>
      </c>
      <c r="AZ9" s="15"/>
      <c r="BA9" s="74" t="s">
        <v>177</v>
      </c>
      <c r="BB9" s="75">
        <f>SUM(AY$372:AY$736)</f>
        <v>300.80185968118889</v>
      </c>
      <c r="BC9" s="39"/>
    </row>
    <row r="10" spans="1:94" s="2" customFormat="1" x14ac:dyDescent="0.3">
      <c r="B10" s="38"/>
      <c r="C10" s="74">
        <v>4</v>
      </c>
      <c r="D10" s="136">
        <f>ETo!$I9*((1-Constantes!$D$21)*ETo!$K9+ETo!$L9)</f>
        <v>2.7160903277947837</v>
      </c>
      <c r="E10" s="75">
        <f>MIN(D10*F10,0.8*(I9+Observaciones!$F9-G10-H10-Constantes!$D$14))</f>
        <v>1.9219702319680909</v>
      </c>
      <c r="F10" s="75">
        <f>EXP(2.5*(Cálculos!I9-Constantes!$D$13)/(Constantes!$D$15))*Constantes!$D$19+Constantes!$D$18</f>
        <v>0.70762382690289782</v>
      </c>
      <c r="G10" s="75">
        <f>IF(Observaciones!$F9&gt;0.05*Constantes!$D$20,((Observaciones!$F9-0.05*Constantes!$D$20)^2)/(Observaciones!$F9+0.95*Constantes!$D$20),0)</f>
        <v>0</v>
      </c>
      <c r="H10" s="75">
        <f>MAX(0,I9+Observaciones!$F9-G10-Constantes!$D$13)</f>
        <v>0</v>
      </c>
      <c r="I10" s="75">
        <f>I9+Observaciones!$F9-G10-E10-H10-J9</f>
        <v>72.002050401815083</v>
      </c>
      <c r="J10" s="75">
        <f>MAX(0,(I10-Constantes!$D$14)*(1-EXP(-Constantes!$D$24)))</f>
        <v>0.78599284123068902</v>
      </c>
      <c r="K10" s="75">
        <f t="shared" si="0"/>
        <v>99.867181544824135</v>
      </c>
      <c r="L10" s="75">
        <f>MAX(0,(K10-Constantes!$D$13)*(1-EXP(-Constantes!$D$25)))</f>
        <v>0.17177016998892869</v>
      </c>
      <c r="M10" s="75">
        <f t="shared" si="1"/>
        <v>0.95776301121961771</v>
      </c>
      <c r="N10" s="75">
        <f>0.0526*G10*Observaciones!$F9^1.218</f>
        <v>0</v>
      </c>
      <c r="O10" s="75">
        <f>N10*Constantes!$D$31</f>
        <v>0</v>
      </c>
      <c r="P10" s="75">
        <f t="shared" si="2"/>
        <v>0</v>
      </c>
      <c r="Q10" s="15"/>
      <c r="R10" s="74">
        <v>4</v>
      </c>
      <c r="S10" s="136">
        <f>ETo!$I9*((1-Constantes!$E$21)*ETo!$K9+ETo!$L9)</f>
        <v>2.6113343314363324</v>
      </c>
      <c r="T10" s="75">
        <f>MIN(S10*U10,0.8*(X9+Observaciones!$F9-V10-W10-Constantes!$D$14))</f>
        <v>1.8491017427094143</v>
      </c>
      <c r="U10" s="75">
        <f>EXP(2.5*(Cálculos!X9-Constantes!$D$13)/(Constantes!$D$15))*Constantes!$E$19+Constantes!$E$18</f>
        <v>0.70810608984424395</v>
      </c>
      <c r="V10" s="75">
        <f>IF(Observaciones!$F9&gt;0.05*Constantes!$E$20,((Observaciones!$F9-0.05*Constantes!$E$20)^2)/(Observaciones!$F9+0.95*Constantes!$E$20),0)</f>
        <v>0</v>
      </c>
      <c r="W10" s="75">
        <f>MAX(0,X9+Observaciones!$F9-V10-Constantes!$D$13)</f>
        <v>0</v>
      </c>
      <c r="X10" s="75">
        <f>X9+Observaciones!$F9-V10-T10-W10-Y9</f>
        <v>72.112541614339818</v>
      </c>
      <c r="Y10" s="75">
        <f>MAX(0,(X10-Constantes!$D$14)*(1-EXP(-Constantes!$D$24)))</f>
        <v>0.78789101412787343</v>
      </c>
      <c r="Z10" s="75">
        <f t="shared" si="3"/>
        <v>100.97151369654104</v>
      </c>
      <c r="AA10" s="75">
        <f>MAX(0,(Z10-Constantes!$D$13)*(1-EXP(-Constantes!$D$25)))</f>
        <v>0.17939834936594115</v>
      </c>
      <c r="AB10" s="75">
        <f t="shared" si="4"/>
        <v>0.96728936349381456</v>
      </c>
      <c r="AC10" s="75">
        <f>0.0526*V10*Observaciones!$F9^1.218</f>
        <v>0</v>
      </c>
      <c r="AD10" s="75">
        <f>AC10*Constantes!$E$31</f>
        <v>0</v>
      </c>
      <c r="AE10" s="75">
        <f t="shared" si="5"/>
        <v>0</v>
      </c>
      <c r="AF10" s="15"/>
      <c r="AG10" s="74">
        <v>4</v>
      </c>
      <c r="AH10" s="136">
        <f>ETo!$I9*((1-Constantes!$F$21)*ETo!$K9+ETo!$L9)</f>
        <v>2.6113343314363324</v>
      </c>
      <c r="AI10" s="75">
        <f>MIN(AH10*AJ10,0.8*(AM9+Observaciones!$F9-AK10-AL10-Constantes!$D$14))</f>
        <v>1.8756908367425693</v>
      </c>
      <c r="AJ10" s="75">
        <f>EXP(2.5*(Cálculos!AM9-Constantes!$D$13)/(Constantes!$D$15))*Constantes!$F$19+Constantes!$F$18</f>
        <v>0.71828827667228212</v>
      </c>
      <c r="AK10" s="75">
        <f>IF(Observaciones!$F9&gt;0.05*Constantes!$F$20,((Observaciones!$F9-0.05*Constantes!$F$20)^2)/(Observaciones!$F9+0.95*Constantes!$F$20),0)</f>
        <v>0</v>
      </c>
      <c r="AL10" s="75">
        <f>MAX(0,AM9+Observaciones!$F9-AK10-Constantes!$D$13)</f>
        <v>0</v>
      </c>
      <c r="AM10" s="75">
        <f>AM9+Observaciones!$F9-AK10-AI10-AL10-AN9</f>
        <v>72.040926255461173</v>
      </c>
      <c r="AN10" s="75">
        <f>MAX(0,(AM10-Constantes!$D$14)*(1-EXP(-Constantes!$D$24)))</f>
        <v>0.7866607051273713</v>
      </c>
      <c r="AO10" s="75">
        <f t="shared" si="6"/>
        <v>102.12804635474693</v>
      </c>
      <c r="AP10" s="75">
        <f>MAX(0,(AO10-Constantes!$D$13)*(1-EXP(-Constantes!$D$25)))</f>
        <v>0.18738710397971528</v>
      </c>
      <c r="AQ10" s="75">
        <f t="shared" si="7"/>
        <v>0.97404780910708655</v>
      </c>
      <c r="AR10" s="75">
        <f>0.0526*AK10*Observaciones!$F9^1.218</f>
        <v>0</v>
      </c>
      <c r="AS10" s="75">
        <f>AR10*Constantes!$F$31</f>
        <v>0</v>
      </c>
      <c r="AT10" s="75">
        <f t="shared" si="8"/>
        <v>0</v>
      </c>
      <c r="AU10" s="15"/>
      <c r="AV10" s="74">
        <v>4</v>
      </c>
      <c r="AW10" s="75">
        <f>0.0526*Observaciones!$F9^2.218</f>
        <v>0.33365534346892783</v>
      </c>
      <c r="AX10" s="75">
        <f>IF(Observaciones!$F9&gt;0.05*$BB$7,((Observaciones!$F9-0.05*$BB$7)^2)/(Observaciones!$F9+0.95*$BB$7),0)</f>
        <v>9.1701390926697667E-3</v>
      </c>
      <c r="AY10" s="75">
        <f>0.0526*AX10*Observaciones!$F9^1.218</f>
        <v>1.3302895254880757E-3</v>
      </c>
      <c r="AZ10" s="15"/>
      <c r="BA10" s="74" t="s">
        <v>6</v>
      </c>
      <c r="BB10" s="75">
        <f>BB8/BB9</f>
        <v>3.3879746972417744</v>
      </c>
      <c r="BC10" s="39"/>
    </row>
    <row r="11" spans="1:94" s="2" customFormat="1" x14ac:dyDescent="0.3">
      <c r="B11" s="38"/>
      <c r="C11" s="74">
        <v>5</v>
      </c>
      <c r="D11" s="136">
        <f>ETo!$I10*((1-Constantes!$D$21)*ETo!$K10+ETo!$L10)</f>
        <v>2.6910359140671076</v>
      </c>
      <c r="E11" s="75">
        <f>MIN(D11*F11,0.8*(I10+Observaciones!$F10-G11-H11-Constantes!$D$14))</f>
        <v>1.8830269593212741</v>
      </c>
      <c r="F11" s="75">
        <f>EXP(2.5*(Cálculos!I10-Constantes!$D$13)/(Constantes!$D$15))*Constantes!$D$19+Constantes!$D$18</f>
        <v>0.69974055324863871</v>
      </c>
      <c r="G11" s="75">
        <f>IF(Observaciones!$F10&gt;0.05*Constantes!$D$20,((Observaciones!$F10-0.05*Constantes!$D$20)^2)/(Observaciones!$F10+0.95*Constantes!$D$20),0)</f>
        <v>0.59035573829102594</v>
      </c>
      <c r="H11" s="75">
        <f>MAX(0,I10+Observaciones!$F10-G11-Constantes!$D$13)</f>
        <v>6.0116946635240538</v>
      </c>
      <c r="I11" s="75">
        <f>I10+Observaciones!$F10-G11-E11-H11-J10</f>
        <v>72.330980199448035</v>
      </c>
      <c r="J11" s="75">
        <f>MAX(0,(I11-Constantes!$D$14)*(1-EXP(-Constantes!$D$24)))</f>
        <v>0.79164365827465488</v>
      </c>
      <c r="K11" s="75">
        <f t="shared" si="0"/>
        <v>105.70710603835926</v>
      </c>
      <c r="L11" s="75">
        <f>MAX(0,(K11-Constantes!$D$13)*(1-EXP(-Constantes!$D$25)))</f>
        <v>0.21210947507538822</v>
      </c>
      <c r="M11" s="75">
        <f t="shared" si="1"/>
        <v>1.594108871641069</v>
      </c>
      <c r="N11" s="75">
        <f>0.0526*G11*Observaciones!$F10^1.218</f>
        <v>0.48809672645420116</v>
      </c>
      <c r="O11" s="75">
        <f>N11*Constantes!$D$31</f>
        <v>7.6250993840971185E-3</v>
      </c>
      <c r="P11" s="75">
        <f t="shared" si="2"/>
        <v>478.32990078321285</v>
      </c>
      <c r="Q11" s="15"/>
      <c r="R11" s="74">
        <v>5</v>
      </c>
      <c r="S11" s="136">
        <f>ETo!$I10*((1-Constantes!$E$21)*ETo!$K10+ETo!$L10)</f>
        <v>2.5871228664924937</v>
      </c>
      <c r="T11" s="75">
        <f>MIN(S11*U11,0.8*(X10+Observaciones!$F10-V11-W11-Constantes!$D$14))</f>
        <v>1.8188153684059587</v>
      </c>
      <c r="U11" s="75">
        <f>EXP(2.5*(Cálculos!X10-Constantes!$D$13)/(Constantes!$D$15))*Constantes!$E$19+Constantes!$E$18</f>
        <v>0.70302628141964818</v>
      </c>
      <c r="V11" s="75">
        <f>IF(Observaciones!$F10&gt;0.05*Constantes!$E$20,((Observaciones!$F10-0.05*Constantes!$E$20)^2)/(Observaciones!$F10+0.95*Constantes!$E$20),0)</f>
        <v>0.43892405187313099</v>
      </c>
      <c r="W11" s="75">
        <f>MAX(0,X10+Observaciones!$F10-V11-Constantes!$D$13)</f>
        <v>6.2736175624666828</v>
      </c>
      <c r="X11" s="75">
        <f>X10+Observaciones!$F10-V11-T11-W11-Y10</f>
        <v>72.393293617466156</v>
      </c>
      <c r="Y11" s="75">
        <f>MAX(0,(X11-Constantes!$D$14)*(1-EXP(-Constantes!$D$24)))</f>
        <v>0.79271416549880569</v>
      </c>
      <c r="Z11" s="75">
        <f t="shared" si="3"/>
        <v>107.06573290964178</v>
      </c>
      <c r="AA11" s="75">
        <f>MAX(0,(Z11-Constantes!$D$13)*(1-EXP(-Constantes!$D$25)))</f>
        <v>0.22149419638813783</v>
      </c>
      <c r="AB11" s="75">
        <f t="shared" si="4"/>
        <v>1.4531324137600745</v>
      </c>
      <c r="AC11" s="75">
        <f>0.0526*V11*Observaciones!$F10^1.218</f>
        <v>0.36289541878845466</v>
      </c>
      <c r="AD11" s="75">
        <f>AC11*Constantes!$E$31</f>
        <v>4.251893350725771E-3</v>
      </c>
      <c r="AE11" s="75">
        <f t="shared" si="5"/>
        <v>292.60192054512913</v>
      </c>
      <c r="AF11" s="15"/>
      <c r="AG11" s="74">
        <v>5</v>
      </c>
      <c r="AH11" s="136">
        <f>ETo!$I10*((1-Constantes!$F$21)*ETo!$K10+ETo!$L10)</f>
        <v>2.5871228664924937</v>
      </c>
      <c r="AI11" s="75">
        <f>MIN(AH11*AJ11,0.8*(AM10+Observaciones!$F10-AK11-AL11-Constantes!$D$14))</f>
        <v>1.8477228525564366</v>
      </c>
      <c r="AJ11" s="75">
        <f>EXP(2.5*(Cálculos!AM10-Constantes!$D$13)/(Constantes!$D$15))*Constantes!$F$19+Constantes!$F$18</f>
        <v>0.71419988454645655</v>
      </c>
      <c r="AK11" s="75">
        <f>IF(Observaciones!$F10&gt;0.05*Constantes!$F$20,((Observaciones!$F10-0.05*Constantes!$F$20)^2)/(Observaciones!$F10+0.95*Constantes!$F$20),0)</f>
        <v>0.26098868135785391</v>
      </c>
      <c r="AL11" s="75">
        <f>MAX(0,AM10+Observaciones!$F10-AK11-Constantes!$D$13)</f>
        <v>6.3799375741033089</v>
      </c>
      <c r="AM11" s="75">
        <f>AM10+Observaciones!$F10-AK11-AI11-AL11-AN10</f>
        <v>72.365616442316195</v>
      </c>
      <c r="AN11" s="75">
        <f>MAX(0,(AM11-Constantes!$D$14)*(1-EXP(-Constantes!$D$24)))</f>
        <v>0.79223868819577115</v>
      </c>
      <c r="AO11" s="75">
        <f t="shared" si="6"/>
        <v>108.32059682487052</v>
      </c>
      <c r="AP11" s="75">
        <f>MAX(0,(AO11-Constantes!$D$13)*(1-EXP(-Constantes!$D$25)))</f>
        <v>0.23016217460847932</v>
      </c>
      <c r="AQ11" s="75">
        <f t="shared" si="7"/>
        <v>1.2833895441621044</v>
      </c>
      <c r="AR11" s="75">
        <f>0.0526*AK11*Observaciones!$F10^1.218</f>
        <v>0.21578128702726207</v>
      </c>
      <c r="AS11" s="75">
        <f>AR11*Constantes!$F$31</f>
        <v>1.8203175346258929E-3</v>
      </c>
      <c r="AT11" s="75">
        <f t="shared" si="8"/>
        <v>141.83671223645013</v>
      </c>
      <c r="AU11" s="15"/>
      <c r="AV11" s="74">
        <v>5</v>
      </c>
      <c r="AW11" s="75">
        <f>0.0526*Observaciones!$F10^2.218</f>
        <v>7.93712717610686</v>
      </c>
      <c r="AX11" s="75">
        <f>IF(Observaciones!$F10&gt;0.05*$BB$7,((Observaciones!$F10-0.05*$BB$7)^2)/(Observaciones!$F10+0.95*$BB$7),0)</f>
        <v>1.4565097558841547</v>
      </c>
      <c r="AY11" s="75">
        <f>0.0526*AX11*Observaciones!$F10^1.218</f>
        <v>1.2042190797596761</v>
      </c>
      <c r="AZ11" s="29"/>
      <c r="BA11" s="29"/>
      <c r="BB11" s="96"/>
      <c r="BC11" s="39"/>
    </row>
    <row r="12" spans="1:94" s="2" customFormat="1" x14ac:dyDescent="0.3">
      <c r="B12" s="38"/>
      <c r="C12" s="74">
        <v>6</v>
      </c>
      <c r="D12" s="136">
        <f>ETo!$I11*((1-Constantes!$D$21)*ETo!$K11+ETo!$L11)</f>
        <v>2.6743139555617774</v>
      </c>
      <c r="E12" s="75">
        <f>MIN(D12*F12,0.8*(I11+Observaciones!$F11-G12-H12-Constantes!$D$14))</f>
        <v>1.8879950613164174</v>
      </c>
      <c r="F12" s="75">
        <f>EXP(2.5*(Cálculos!I11-Constantes!$D$13)/(Constantes!$D$15))*Constantes!$D$19+Constantes!$D$18</f>
        <v>0.70597360395549269</v>
      </c>
      <c r="G12" s="75">
        <f>IF(Observaciones!$F11&gt;0.05*Constantes!$D$20,((Observaciones!$F11-0.05*Constantes!$D$20)^2)/(Observaciones!$F11+0.95*Constantes!$D$20),0)</f>
        <v>2.5044317081046175</v>
      </c>
      <c r="H12" s="75">
        <f>MAX(0,I11+Observaciones!$F11-G12-Constantes!$D$13)</f>
        <v>11.926548491343425</v>
      </c>
      <c r="I12" s="75">
        <f>I11+Observaciones!$F11-G12-E12-H12-J11</f>
        <v>72.320361280408932</v>
      </c>
      <c r="J12" s="75">
        <f>MAX(0,(I12-Constantes!$D$14)*(1-EXP(-Constantes!$D$24)))</f>
        <v>0.79146123160146664</v>
      </c>
      <c r="K12" s="75">
        <f t="shared" si="0"/>
        <v>117.42154505462729</v>
      </c>
      <c r="L12" s="75">
        <f>MAX(0,(K12-Constantes!$D$13)*(1-EXP(-Constantes!$D$25)))</f>
        <v>0.29302701603282399</v>
      </c>
      <c r="M12" s="75">
        <f t="shared" si="1"/>
        <v>3.5889199557389078</v>
      </c>
      <c r="N12" s="75">
        <f>0.0526*G12*Observaciones!$F11^1.218</f>
        <v>4.1829647065983364</v>
      </c>
      <c r="O12" s="75">
        <f>N12*Constantes!$D$31</f>
        <v>6.5346723055672379E-2</v>
      </c>
      <c r="P12" s="75">
        <f t="shared" si="2"/>
        <v>1820.7907632818303</v>
      </c>
      <c r="Q12" s="15"/>
      <c r="R12" s="74">
        <v>6</v>
      </c>
      <c r="S12" s="136">
        <f>ETo!$I11*((1-Constantes!$E$21)*ETo!$K11+ETo!$L11)</f>
        <v>2.5709689233293518</v>
      </c>
      <c r="T12" s="75">
        <f>MIN(S12*U12,0.8*(X11+Observaciones!$F11-V12-W12-Constantes!$D$14))</f>
        <v>1.8181351746435059</v>
      </c>
      <c r="U12" s="75">
        <f>EXP(2.5*(Cálculos!X11-Constantes!$D$13)/(Constantes!$D$15))*Constantes!$E$19+Constantes!$E$18</f>
        <v>0.70717897760080983</v>
      </c>
      <c r="V12" s="75">
        <f>IF(Observaciones!$F11&gt;0.05*Constantes!$E$20,((Observaciones!$F11-0.05*Constantes!$E$20)^2)/(Observaciones!$F11+0.95*Constantes!$E$20),0)</f>
        <v>2.0642109561367694</v>
      </c>
      <c r="W12" s="75">
        <f>MAX(0,X11+Observaciones!$F11-V12-Constantes!$D$13)</f>
        <v>12.429082661329375</v>
      </c>
      <c r="X12" s="75">
        <f>X11+Observaciones!$F11-V12-T12-W12-Y11</f>
        <v>72.389150659857691</v>
      </c>
      <c r="Y12" s="75">
        <f>MAX(0,(X12-Constantes!$D$14)*(1-EXP(-Constantes!$D$24)))</f>
        <v>0.79264299196683996</v>
      </c>
      <c r="Z12" s="75">
        <f t="shared" si="3"/>
        <v>119.27332137458302</v>
      </c>
      <c r="AA12" s="75">
        <f>MAX(0,(Z12-Constantes!$D$13)*(1-EXP(-Constantes!$D$25)))</f>
        <v>0.30581816941250706</v>
      </c>
      <c r="AB12" s="75">
        <f t="shared" si="4"/>
        <v>3.1626721175161165</v>
      </c>
      <c r="AC12" s="75">
        <f>0.0526*V12*Observaciones!$F11^1.218</f>
        <v>3.4476969559806512</v>
      </c>
      <c r="AD12" s="75">
        <f>AC12*Constantes!$E$31</f>
        <v>4.0395218576724533E-2</v>
      </c>
      <c r="AE12" s="75">
        <f t="shared" si="5"/>
        <v>1277.2496507937069</v>
      </c>
      <c r="AF12" s="15"/>
      <c r="AG12" s="74">
        <v>6</v>
      </c>
      <c r="AH12" s="136">
        <f>ETo!$I11*((1-Constantes!$F$21)*ETo!$K11+ETo!$L11)</f>
        <v>2.5709689233293518</v>
      </c>
      <c r="AI12" s="75">
        <f>MIN(AH12*AJ12,0.8*(AM11+Observaciones!$F11-AK12-AL12-Constantes!$D$14))</f>
        <v>1.8454320788715584</v>
      </c>
      <c r="AJ12" s="75">
        <f>EXP(2.5*(Cálculos!AM11-Constantes!$D$13)/(Constantes!$D$15))*Constantes!$F$19+Constantes!$F$18</f>
        <v>0.71779633823102063</v>
      </c>
      <c r="AK12" s="75">
        <f>IF(Observaciones!$F11&gt;0.05*Constantes!$F$20,((Observaciones!$F11-0.05*Constantes!$F$20)^2)/(Observaciones!$F11+0.95*Constantes!$F$20),0)</f>
        <v>1.5060391942643521</v>
      </c>
      <c r="AL12" s="75">
        <f>MAX(0,AM11+Observaciones!$F11-AK12-Constantes!$D$13)</f>
        <v>12.959577248051843</v>
      </c>
      <c r="AM12" s="75">
        <f>AM11+Observaciones!$F11-AK12-AI12-AL12-AN11</f>
        <v>72.36232923293268</v>
      </c>
      <c r="AN12" s="75">
        <f>MAX(0,(AM12-Constantes!$D$14)*(1-EXP(-Constantes!$D$24)))</f>
        <v>0.79218221590610594</v>
      </c>
      <c r="AO12" s="75">
        <f t="shared" si="6"/>
        <v>121.05001189831388</v>
      </c>
      <c r="AP12" s="75">
        <f>MAX(0,(AO12-Constantes!$D$13)*(1-EXP(-Constantes!$D$25)))</f>
        <v>0.31809066731215302</v>
      </c>
      <c r="AQ12" s="75">
        <f t="shared" si="7"/>
        <v>2.6163120774826107</v>
      </c>
      <c r="AR12" s="75">
        <f>0.0526*AK12*Observaciones!$F11^1.218</f>
        <v>2.5154244677445292</v>
      </c>
      <c r="AS12" s="75">
        <f>AR12*Constantes!$F$31</f>
        <v>2.1219964570346965E-2</v>
      </c>
      <c r="AT12" s="75">
        <f t="shared" si="8"/>
        <v>811.06396874353788</v>
      </c>
      <c r="AU12" s="15"/>
      <c r="AV12" s="74">
        <v>6</v>
      </c>
      <c r="AW12" s="75">
        <f>0.0526*Observaciones!$F11^2.218</f>
        <v>28.560849254286634</v>
      </c>
      <c r="AX12" s="75">
        <f>IF(Observaciones!$F11&gt;0.05*$BB$7,((Observaciones!$F11-0.05*$BB$7)^2)/(Observaciones!$F11+0.95*$BB$7),0)</f>
        <v>4.7231908669459823</v>
      </c>
      <c r="AY12" s="75">
        <f>0.0526*AX12*Observaciones!$F11^1.218</f>
        <v>7.8887919502963495</v>
      </c>
      <c r="AZ12" s="29"/>
      <c r="BA12" s="29"/>
      <c r="BB12" s="96"/>
      <c r="BC12" s="39"/>
    </row>
    <row r="13" spans="1:94" s="2" customFormat="1" x14ac:dyDescent="0.3">
      <c r="B13" s="38"/>
      <c r="C13" s="74">
        <v>7</v>
      </c>
      <c r="D13" s="136">
        <f>ETo!$I12*((1-Constantes!$D$21)*ETo!$K12+ETo!$L12)</f>
        <v>2.6937755824469067</v>
      </c>
      <c r="E13" s="75">
        <f>MIN(D13*F13,0.8*(I12+Observaciones!$F12-G13-H13-Constantes!$D$14))</f>
        <v>1.9011879706756443</v>
      </c>
      <c r="F13" s="75">
        <f>EXP(2.5*(Cálculos!I12-Constantes!$D$13)/(Constantes!$D$15))*Constantes!$D$19+Constantes!$D$18</f>
        <v>0.70577073423046222</v>
      </c>
      <c r="G13" s="75">
        <f>IF(Observaciones!$F12&gt;0.05*Constantes!$D$20,((Observaciones!$F12-0.05*Constantes!$D$20)^2)/(Observaciones!$F12+0.95*Constantes!$D$20),0)</f>
        <v>0</v>
      </c>
      <c r="H13" s="75">
        <f>MAX(0,I12+Observaciones!$F12-G13-Constantes!$D$13)</f>
        <v>0</v>
      </c>
      <c r="I13" s="75">
        <f>I12+Observaciones!$F12-G13-E13-H13-J12</f>
        <v>70.327712078131825</v>
      </c>
      <c r="J13" s="75">
        <f>MAX(0,(I13-Constantes!$D$14)*(1-EXP(-Constantes!$D$24)))</f>
        <v>0.7572287109970629</v>
      </c>
      <c r="K13" s="75">
        <f t="shared" si="0"/>
        <v>117.12851803859446</v>
      </c>
      <c r="L13" s="75">
        <f>MAX(0,(K13-Constantes!$D$13)*(1-EXP(-Constantes!$D$25)))</f>
        <v>0.29100293058250554</v>
      </c>
      <c r="M13" s="75">
        <f t="shared" si="1"/>
        <v>1.0482316415795685</v>
      </c>
      <c r="N13" s="75">
        <f>0.0526*G13*Observaciones!$F12^1.218</f>
        <v>0</v>
      </c>
      <c r="O13" s="75">
        <f>N13*Constantes!$D$31</f>
        <v>0</v>
      </c>
      <c r="P13" s="75">
        <f t="shared" si="2"/>
        <v>0</v>
      </c>
      <c r="Q13" s="15"/>
      <c r="R13" s="74">
        <v>7</v>
      </c>
      <c r="S13" s="136">
        <f>ETo!$I12*((1-Constantes!$E$21)*ETo!$K12+ETo!$L12)</f>
        <v>2.5897696519483331</v>
      </c>
      <c r="T13" s="75">
        <f>MIN(S13*U13,0.8*(X12+Observaciones!$F12-V13-W13-Constantes!$D$14))</f>
        <v>1.8312708257452472</v>
      </c>
      <c r="U13" s="75">
        <f>EXP(2.5*(Cálculos!X12-Constantes!$D$13)/(Constantes!$D$15))*Constantes!$E$19+Constantes!$E$18</f>
        <v>0.70711726209608927</v>
      </c>
      <c r="V13" s="75">
        <f>IF(Observaciones!$F12&gt;0.05*Constantes!$E$20,((Observaciones!$F12-0.05*Constantes!$E$20)^2)/(Observaciones!$F12+0.95*Constantes!$E$20),0)</f>
        <v>0</v>
      </c>
      <c r="W13" s="75">
        <f>MAX(0,X12+Observaciones!$F12-V13-Constantes!$D$13)</f>
        <v>0</v>
      </c>
      <c r="X13" s="75">
        <f>X12+Observaciones!$F12-V13-T13-W13-Y12</f>
        <v>70.4652368421456</v>
      </c>
      <c r="Y13" s="75">
        <f>MAX(0,(X13-Constantes!$D$14)*(1-EXP(-Constantes!$D$24)))</f>
        <v>0.75959130412802522</v>
      </c>
      <c r="Z13" s="75">
        <f t="shared" si="3"/>
        <v>118.96750320517052</v>
      </c>
      <c r="AA13" s="75">
        <f>MAX(0,(Z13-Constantes!$D$13)*(1-EXP(-Constantes!$D$25)))</f>
        <v>0.30370572901185283</v>
      </c>
      <c r="AB13" s="75">
        <f t="shared" si="4"/>
        <v>1.0632970331398781</v>
      </c>
      <c r="AC13" s="75">
        <f>0.0526*V13*Observaciones!$F12^1.218</f>
        <v>0</v>
      </c>
      <c r="AD13" s="75">
        <f>AC13*Constantes!$E$31</f>
        <v>0</v>
      </c>
      <c r="AE13" s="75">
        <f t="shared" si="5"/>
        <v>0</v>
      </c>
      <c r="AF13" s="15"/>
      <c r="AG13" s="74">
        <v>7</v>
      </c>
      <c r="AH13" s="136">
        <f>ETo!$I12*((1-Constantes!$F$21)*ETo!$K12+ETo!$L12)</f>
        <v>2.5897696519483331</v>
      </c>
      <c r="AI13" s="75">
        <f>MIN(AH13*AJ13,0.8*(AM12+Observaciones!$F12-AK13-AL13-Constantes!$D$14))</f>
        <v>1.8588320976957085</v>
      </c>
      <c r="AJ13" s="75">
        <f>EXP(2.5*(Cálculos!AM12-Constantes!$D$13)/(Constantes!$D$15))*Constantes!$F$19+Constantes!$F$18</f>
        <v>0.71775962634254886</v>
      </c>
      <c r="AK13" s="75">
        <f>IF(Observaciones!$F12&gt;0.05*Constantes!$F$20,((Observaciones!$F12-0.05*Constantes!$F$20)^2)/(Observaciones!$F12+0.95*Constantes!$F$20),0)</f>
        <v>0</v>
      </c>
      <c r="AL13" s="75">
        <f>MAX(0,AM12+Observaciones!$F12-AK13-Constantes!$D$13)</f>
        <v>0</v>
      </c>
      <c r="AM13" s="75">
        <f>AM12+Observaciones!$F12-AK13-AI13-AL13-AN12</f>
        <v>70.411314919330863</v>
      </c>
      <c r="AN13" s="75">
        <f>MAX(0,(AM13-Constantes!$D$14)*(1-EXP(-Constantes!$D$24)))</f>
        <v>0.75866495776877885</v>
      </c>
      <c r="AO13" s="75">
        <f t="shared" si="6"/>
        <v>120.73192123100173</v>
      </c>
      <c r="AP13" s="75">
        <f>MAX(0,(AO13-Constantes!$D$13)*(1-EXP(-Constantes!$D$25)))</f>
        <v>0.31589345457625806</v>
      </c>
      <c r="AQ13" s="75">
        <f t="shared" si="7"/>
        <v>1.0745584123450369</v>
      </c>
      <c r="AR13" s="75">
        <f>0.0526*AK13*Observaciones!$F12^1.218</f>
        <v>0</v>
      </c>
      <c r="AS13" s="75">
        <f>AR13*Constantes!$F$31</f>
        <v>0</v>
      </c>
      <c r="AT13" s="75">
        <f t="shared" si="8"/>
        <v>0</v>
      </c>
      <c r="AU13" s="15"/>
      <c r="AV13" s="74">
        <v>7</v>
      </c>
      <c r="AW13" s="75">
        <f>0.0526*Observaciones!$F12^2.218</f>
        <v>2.3845871367955355E-2</v>
      </c>
      <c r="AX13" s="75">
        <f>IF(Observaciones!$F12&gt;0.05*$BB$7,((Observaciones!$F12-0.05*$BB$7)^2)/(Observaciones!$F12+0.95*$BB$7),0)</f>
        <v>0</v>
      </c>
      <c r="AY13" s="75">
        <f>0.0526*AX13*Observaciones!$F12^1.218</f>
        <v>0</v>
      </c>
      <c r="AZ13" s="29"/>
      <c r="BA13" s="29"/>
      <c r="BB13" s="96"/>
      <c r="BC13" s="39"/>
    </row>
    <row r="14" spans="1:94" s="2" customFormat="1" x14ac:dyDescent="0.3">
      <c r="B14" s="38"/>
      <c r="C14" s="74">
        <v>8</v>
      </c>
      <c r="D14" s="136">
        <f>ETo!$I13*((1-Constantes!$D$21)*ETo!$K13+ETo!$L13)</f>
        <v>2.7159975497531761</v>
      </c>
      <c r="E14" s="75">
        <f>MIN(D14*F14,0.8*(I13+Observaciones!$F13-G14-H14-Constantes!$D$14))</f>
        <v>1.8186112622235937</v>
      </c>
      <c r="F14" s="75">
        <f>EXP(2.5*(Cálculos!I13-Constantes!$D$13)/(Constantes!$D$15))*Constantes!$D$19+Constantes!$D$18</f>
        <v>0.66959237956192752</v>
      </c>
      <c r="G14" s="75">
        <f>IF(Observaciones!$F13&gt;0.05*Constantes!$D$20,((Observaciones!$F13-0.05*Constantes!$D$20)^2)/(Observaciones!$F13+0.95*Constantes!$D$20),0)</f>
        <v>0</v>
      </c>
      <c r="H14" s="75">
        <f>MAX(0,I13+Observaciones!$F13-G14-Constantes!$D$13)</f>
        <v>0</v>
      </c>
      <c r="I14" s="75">
        <f>I13+Observaciones!$F13-G14-E14-H14-J13</f>
        <v>67.751872104911158</v>
      </c>
      <c r="J14" s="75">
        <f>MAX(0,(I14-Constantes!$D$14)*(1-EXP(-Constantes!$D$24)))</f>
        <v>0.71297732201391539</v>
      </c>
      <c r="K14" s="75">
        <f t="shared" si="0"/>
        <v>116.83751510801196</v>
      </c>
      <c r="L14" s="75">
        <f>MAX(0,(K14-Constantes!$D$13)*(1-EXP(-Constantes!$D$25)))</f>
        <v>0.28899282651167091</v>
      </c>
      <c r="M14" s="75">
        <f t="shared" si="1"/>
        <v>1.0019701485255863</v>
      </c>
      <c r="N14" s="75">
        <f>0.0526*G14*Observaciones!$F13^1.218</f>
        <v>0</v>
      </c>
      <c r="O14" s="75">
        <f>N14*Constantes!$D$31</f>
        <v>0</v>
      </c>
      <c r="P14" s="75">
        <f t="shared" si="2"/>
        <v>0</v>
      </c>
      <c r="Q14" s="15"/>
      <c r="R14" s="74">
        <v>8</v>
      </c>
      <c r="S14" s="136">
        <f>ETo!$I13*((1-Constantes!$E$21)*ETo!$K13+ETo!$L13)</f>
        <v>2.6112442194304033</v>
      </c>
      <c r="T14" s="75">
        <f>MIN(S14*U14,0.8*(X13+Observaciones!$F13-V14-W14-Constantes!$D$14))</f>
        <v>1.7751996623263171</v>
      </c>
      <c r="U14" s="75">
        <f>EXP(2.5*(Cálculos!X13-Constantes!$D$13)/(Constantes!$D$15))*Constantes!$E$19+Constantes!$E$18</f>
        <v>0.67982904437546077</v>
      </c>
      <c r="V14" s="75">
        <f>IF(Observaciones!$F13&gt;0.05*Constantes!$E$20,((Observaciones!$F13-0.05*Constantes!$E$20)^2)/(Observaciones!$F13+0.95*Constantes!$E$20),0)</f>
        <v>0</v>
      </c>
      <c r="W14" s="75">
        <f>MAX(0,X13+Observaciones!$F13-V14-Constantes!$D$13)</f>
        <v>0</v>
      </c>
      <c r="X14" s="75">
        <f>X13+Observaciones!$F13-V14-T14-W14-Y13</f>
        <v>67.930445875691262</v>
      </c>
      <c r="Y14" s="75">
        <f>MAX(0,(X14-Constantes!$D$14)*(1-EXP(-Constantes!$D$24)))</f>
        <v>0.7160451125114351</v>
      </c>
      <c r="Z14" s="75">
        <f t="shared" si="3"/>
        <v>118.66379747615866</v>
      </c>
      <c r="AA14" s="75">
        <f>MAX(0,(Z14-Constantes!$D$13)*(1-EXP(-Constantes!$D$25)))</f>
        <v>0.30160788030290514</v>
      </c>
      <c r="AB14" s="75">
        <f t="shared" si="4"/>
        <v>1.0176529928143403</v>
      </c>
      <c r="AC14" s="75">
        <f>0.0526*V14*Observaciones!$F13^1.218</f>
        <v>0</v>
      </c>
      <c r="AD14" s="75">
        <f>AC14*Constantes!$E$31</f>
        <v>0</v>
      </c>
      <c r="AE14" s="75">
        <f t="shared" si="5"/>
        <v>0</v>
      </c>
      <c r="AF14" s="15"/>
      <c r="AG14" s="74">
        <v>8</v>
      </c>
      <c r="AH14" s="136">
        <f>ETo!$I13*((1-Constantes!$F$21)*ETo!$K13+ETo!$L13)</f>
        <v>2.6112442194304033</v>
      </c>
      <c r="AI14" s="75">
        <f>MIN(AH14*AJ14,0.8*(AM13+Observaciones!$F13-AK14-AL14-Constantes!$D$14))</f>
        <v>1.8201072263716407</v>
      </c>
      <c r="AJ14" s="75">
        <f>EXP(2.5*(Cálculos!AM13-Constantes!$D$13)/(Constantes!$D$15))*Constantes!$F$19+Constantes!$F$18</f>
        <v>0.69702680922302429</v>
      </c>
      <c r="AK14" s="75">
        <f>IF(Observaciones!$F13&gt;0.05*Constantes!$F$20,((Observaciones!$F13-0.05*Constantes!$F$20)^2)/(Observaciones!$F13+0.95*Constantes!$F$20),0)</f>
        <v>0</v>
      </c>
      <c r="AL14" s="75">
        <f>MAX(0,AM13+Observaciones!$F13-AK14-Constantes!$D$13)</f>
        <v>0</v>
      </c>
      <c r="AM14" s="75">
        <f>AM13+Observaciones!$F13-AK14-AI14-AL14-AN13</f>
        <v>67.832542735190444</v>
      </c>
      <c r="AN14" s="75">
        <f>MAX(0,(AM14-Constantes!$D$14)*(1-EXP(-Constantes!$D$24)))</f>
        <v>0.71436319515709079</v>
      </c>
      <c r="AO14" s="75">
        <f t="shared" si="6"/>
        <v>120.41602777642548</v>
      </c>
      <c r="AP14" s="75">
        <f>MAX(0,(AO14-Constantes!$D$13)*(1-EXP(-Constantes!$D$25)))</f>
        <v>0.31371141909736211</v>
      </c>
      <c r="AQ14" s="75">
        <f t="shared" si="7"/>
        <v>1.0280746142544528</v>
      </c>
      <c r="AR14" s="75">
        <f>0.0526*AK14*Observaciones!$F13^1.218</f>
        <v>0</v>
      </c>
      <c r="AS14" s="75">
        <f>AR14*Constantes!$F$31</f>
        <v>0</v>
      </c>
      <c r="AT14" s="75">
        <f t="shared" si="8"/>
        <v>0</v>
      </c>
      <c r="AU14" s="15"/>
      <c r="AV14" s="74">
        <v>8</v>
      </c>
      <c r="AW14" s="75">
        <f>0.0526*Observaciones!$F13^2.218</f>
        <v>0</v>
      </c>
      <c r="AX14" s="75">
        <f>IF(Observaciones!$F13&gt;0.05*$BB$7,((Observaciones!$F13-0.05*$BB$7)^2)/(Observaciones!$F13+0.95*$BB$7),0)</f>
        <v>0</v>
      </c>
      <c r="AY14" s="75">
        <f>0.0526*AX14*Observaciones!$F13^1.218</f>
        <v>0</v>
      </c>
      <c r="AZ14" s="29"/>
      <c r="BA14" s="29"/>
      <c r="BB14" s="96"/>
      <c r="BC14" s="39"/>
    </row>
    <row r="15" spans="1:94" s="2" customFormat="1" x14ac:dyDescent="0.3">
      <c r="B15" s="38"/>
      <c r="C15" s="74">
        <v>9</v>
      </c>
      <c r="D15" s="136">
        <f>ETo!$I14*((1-Constantes!$D$21)*ETo!$K14+ETo!$L14)</f>
        <v>2.7103742496208398</v>
      </c>
      <c r="E15" s="75">
        <f>MIN(D15*F15,0.8*(I14+Observaciones!$F14-G15-H15-Constantes!$D$14))</f>
        <v>1.7020692688393531</v>
      </c>
      <c r="F15" s="75">
        <f>EXP(2.5*(Cálculos!I14-Constantes!$D$13)/(Constantes!$D$15))*Constantes!$D$19+Constantes!$D$18</f>
        <v>0.62798311675129703</v>
      </c>
      <c r="G15" s="75">
        <f>IF(Observaciones!$F14&gt;0.05*Constantes!$D$20,((Observaciones!$F14-0.05*Constantes!$D$20)^2)/(Observaciones!$F14+0.95*Constantes!$D$20),0)</f>
        <v>0</v>
      </c>
      <c r="H15" s="75">
        <f>MAX(0,I14+Observaciones!$F14-G15-Constantes!$D$13)</f>
        <v>0</v>
      </c>
      <c r="I15" s="75">
        <f>I14+Observaciones!$F14-G15-E15-H15-J14</f>
        <v>65.336825514057892</v>
      </c>
      <c r="J15" s="75">
        <f>MAX(0,(I15-Constantes!$D$14)*(1-EXP(-Constantes!$D$24)))</f>
        <v>0.67148826709772425</v>
      </c>
      <c r="K15" s="75">
        <f t="shared" si="0"/>
        <v>116.54852228150028</v>
      </c>
      <c r="L15" s="75">
        <f>MAX(0,(K15-Constantes!$D$13)*(1-EXP(-Constantes!$D$25)))</f>
        <v>0.28699660724387765</v>
      </c>
      <c r="M15" s="75">
        <f t="shared" si="1"/>
        <v>0.9584848743416019</v>
      </c>
      <c r="N15" s="75">
        <f>0.0526*G15*Observaciones!$F14^1.218</f>
        <v>0</v>
      </c>
      <c r="O15" s="75">
        <f>N15*Constantes!$D$31</f>
        <v>0</v>
      </c>
      <c r="P15" s="75">
        <f t="shared" si="2"/>
        <v>0</v>
      </c>
      <c r="Q15" s="15"/>
      <c r="R15" s="74">
        <v>9</v>
      </c>
      <c r="S15" s="136">
        <f>ETo!$I14*((1-Constantes!$E$21)*ETo!$K14+ETo!$L14)</f>
        <v>2.6058089792095802</v>
      </c>
      <c r="T15" s="75">
        <f>MIN(S15*U15,0.8*(X14+Observaciones!$F14-V15-W15-Constantes!$D$14))</f>
        <v>1.687914916740848</v>
      </c>
      <c r="U15" s="75">
        <f>EXP(2.5*(Cálculos!X14-Constantes!$D$13)/(Constantes!$D$15))*Constantes!$E$19+Constantes!$E$18</f>
        <v>0.64775082525536587</v>
      </c>
      <c r="V15" s="75">
        <f>IF(Observaciones!$F14&gt;0.05*Constantes!$E$20,((Observaciones!$F14-0.05*Constantes!$E$20)^2)/(Observaciones!$F14+0.95*Constantes!$E$20),0)</f>
        <v>0</v>
      </c>
      <c r="W15" s="75">
        <f>MAX(0,X14+Observaciones!$F14-V15-Constantes!$D$13)</f>
        <v>0</v>
      </c>
      <c r="X15" s="75">
        <f>X14+Observaciones!$F14-V15-T15-W15-Y14</f>
        <v>65.526485846438973</v>
      </c>
      <c r="Y15" s="75">
        <f>MAX(0,(X15-Constantes!$D$14)*(1-EXP(-Constantes!$D$24)))</f>
        <v>0.67474651808774</v>
      </c>
      <c r="Z15" s="75">
        <f t="shared" si="3"/>
        <v>118.36218959585575</v>
      </c>
      <c r="AA15" s="75">
        <f>MAX(0,(Z15-Constantes!$D$13)*(1-EXP(-Constantes!$D$25)))</f>
        <v>0.29952452249348688</v>
      </c>
      <c r="AB15" s="75">
        <f t="shared" si="4"/>
        <v>0.97427104058122693</v>
      </c>
      <c r="AC15" s="75">
        <f>0.0526*V15*Observaciones!$F14^1.218</f>
        <v>0</v>
      </c>
      <c r="AD15" s="75">
        <f>AC15*Constantes!$E$31</f>
        <v>0</v>
      </c>
      <c r="AE15" s="75">
        <f t="shared" si="5"/>
        <v>0</v>
      </c>
      <c r="AF15" s="15"/>
      <c r="AG15" s="74">
        <v>9</v>
      </c>
      <c r="AH15" s="136">
        <f>ETo!$I14*((1-Constantes!$F$21)*ETo!$K14+ETo!$L14)</f>
        <v>2.6058089792095802</v>
      </c>
      <c r="AI15" s="75">
        <f>MIN(AH15*AJ15,0.8*(AM14+Observaciones!$F14-AK15-AL15-Constantes!$D$14))</f>
        <v>1.7527203298715643</v>
      </c>
      <c r="AJ15" s="75">
        <f>EXP(2.5*(Cálculos!AM14-Constantes!$D$13)/(Constantes!$D$15))*Constantes!$F$19+Constantes!$F$18</f>
        <v>0.67262041993700428</v>
      </c>
      <c r="AK15" s="75">
        <f>IF(Observaciones!$F14&gt;0.05*Constantes!$F$20,((Observaciones!$F14-0.05*Constantes!$F$20)^2)/(Observaciones!$F14+0.95*Constantes!$F$20),0)</f>
        <v>0</v>
      </c>
      <c r="AL15" s="75">
        <f>MAX(0,AM14+Observaciones!$F14-AK15-Constantes!$D$13)</f>
        <v>0</v>
      </c>
      <c r="AM15" s="75">
        <f>AM14+Observaciones!$F14-AK15-AI15-AL15-AN14</f>
        <v>65.365459210161788</v>
      </c>
      <c r="AN15" s="75">
        <f>MAX(0,(AM15-Constantes!$D$14)*(1-EXP(-Constantes!$D$24)))</f>
        <v>0.67198017685822642</v>
      </c>
      <c r="AO15" s="75">
        <f t="shared" si="6"/>
        <v>120.10231635732812</v>
      </c>
      <c r="AP15" s="75">
        <f>MAX(0,(AO15-Constantes!$D$13)*(1-EXP(-Constantes!$D$25)))</f>
        <v>0.31154445603849312</v>
      </c>
      <c r="AQ15" s="75">
        <f t="shared" si="7"/>
        <v>0.98352463289671954</v>
      </c>
      <c r="AR15" s="75">
        <f>0.0526*AK15*Observaciones!$F14^1.218</f>
        <v>0</v>
      </c>
      <c r="AS15" s="75">
        <f>AR15*Constantes!$F$31</f>
        <v>0</v>
      </c>
      <c r="AT15" s="75">
        <f t="shared" si="8"/>
        <v>0</v>
      </c>
      <c r="AU15" s="15"/>
      <c r="AV15" s="74">
        <v>9</v>
      </c>
      <c r="AW15" s="75">
        <f>0.0526*Observaciones!$F14^2.218</f>
        <v>0</v>
      </c>
      <c r="AX15" s="75">
        <f>IF(Observaciones!$F14&gt;0.05*$BB$7,((Observaciones!$F14-0.05*$BB$7)^2)/(Observaciones!$F14+0.95*$BB$7),0)</f>
        <v>0</v>
      </c>
      <c r="AY15" s="75">
        <f>0.0526*AX15*Observaciones!$F14^1.218</f>
        <v>0</v>
      </c>
      <c r="AZ15" s="29"/>
      <c r="BA15" s="29"/>
      <c r="BB15" s="96"/>
      <c r="BC15" s="39"/>
    </row>
    <row r="16" spans="1:94" s="2" customFormat="1" x14ac:dyDescent="0.3">
      <c r="B16" s="38"/>
      <c r="C16" s="74">
        <v>10</v>
      </c>
      <c r="D16" s="136">
        <f>ETo!$I15*((1-Constantes!$D$21)*ETo!$K15+ETo!$L15)</f>
        <v>2.7130801226005752</v>
      </c>
      <c r="E16" s="75">
        <f>MIN(D16*F16,0.8*(I15+Observaciones!$F15-G16-H16-Constantes!$D$14))</f>
        <v>1.6106483324751166</v>
      </c>
      <c r="F16" s="75">
        <f>EXP(2.5*(Cálculos!I15-Constantes!$D$13)/(Constantes!$D$15))*Constantes!$D$19+Constantes!$D$18</f>
        <v>0.59366043747033093</v>
      </c>
      <c r="G16" s="75">
        <f>IF(Observaciones!$F15&gt;0.05*Constantes!$D$20,((Observaciones!$F15-0.05*Constantes!$D$20)^2)/(Observaciones!$F15+0.95*Constantes!$D$20),0)</f>
        <v>0</v>
      </c>
      <c r="H16" s="75">
        <f>MAX(0,I15+Observaciones!$F15-G16-Constantes!$D$13)</f>
        <v>0</v>
      </c>
      <c r="I16" s="75">
        <f>I15+Observaciones!$F15-G16-E16-H16-J15</f>
        <v>63.15468891448505</v>
      </c>
      <c r="J16" s="75">
        <f>MAX(0,(I16-Constantes!$D$14)*(1-EXP(-Constantes!$D$24)))</f>
        <v>0.63400046642456165</v>
      </c>
      <c r="K16" s="75">
        <f t="shared" si="0"/>
        <v>116.2615256742564</v>
      </c>
      <c r="L16" s="75">
        <f>MAX(0,(K16-Constantes!$D$13)*(1-EXP(-Constantes!$D$25)))</f>
        <v>0.28501417686978536</v>
      </c>
      <c r="M16" s="75">
        <f t="shared" si="1"/>
        <v>0.91901464329434701</v>
      </c>
      <c r="N16" s="75">
        <f>0.0526*G16*Observaciones!$F15^1.218</f>
        <v>0</v>
      </c>
      <c r="O16" s="75">
        <f>N16*Constantes!$D$31</f>
        <v>0</v>
      </c>
      <c r="P16" s="75">
        <f t="shared" si="2"/>
        <v>0</v>
      </c>
      <c r="Q16" s="15"/>
      <c r="R16" s="74">
        <v>10</v>
      </c>
      <c r="S16" s="136">
        <f>ETo!$I15*((1-Constantes!$E$21)*ETo!$K15+ETo!$L15)</f>
        <v>2.6084238000615318</v>
      </c>
      <c r="T16" s="75">
        <f>MIN(S16*U16,0.8*(X15+Observaciones!$F15-V16-W16-Constantes!$D$14))</f>
        <v>1.6196975862627345</v>
      </c>
      <c r="U16" s="75">
        <f>EXP(2.5*(Cálculos!X15-Constantes!$D$13)/(Constantes!$D$15))*Constantes!$E$19+Constantes!$E$18</f>
        <v>0.62094878379216079</v>
      </c>
      <c r="V16" s="75">
        <f>IF(Observaciones!$F15&gt;0.05*Constantes!$E$20,((Observaciones!$F15-0.05*Constantes!$E$20)^2)/(Observaciones!$F15+0.95*Constantes!$E$20),0)</f>
        <v>0</v>
      </c>
      <c r="W16" s="75">
        <f>MAX(0,X15+Observaciones!$F15-V16-Constantes!$D$13)</f>
        <v>0</v>
      </c>
      <c r="X16" s="75">
        <f>X15+Observaciones!$F15-V16-T16-W16-Y15</f>
        <v>63.332041742088499</v>
      </c>
      <c r="Y16" s="75">
        <f>MAX(0,(X16-Constantes!$D$14)*(1-EXP(-Constantes!$D$24)))</f>
        <v>0.6370472818490962</v>
      </c>
      <c r="Z16" s="75">
        <f t="shared" si="3"/>
        <v>118.06266507336227</v>
      </c>
      <c r="AA16" s="75">
        <f>MAX(0,(Z16-Constantes!$D$13)*(1-EXP(-Constantes!$D$25)))</f>
        <v>0.29745555548764346</v>
      </c>
      <c r="AB16" s="75">
        <f t="shared" si="4"/>
        <v>0.93450283733673967</v>
      </c>
      <c r="AC16" s="75">
        <f>0.0526*V16*Observaciones!$F15^1.218</f>
        <v>0</v>
      </c>
      <c r="AD16" s="75">
        <f>AC16*Constantes!$E$31</f>
        <v>0</v>
      </c>
      <c r="AE16" s="75">
        <f t="shared" si="5"/>
        <v>0</v>
      </c>
      <c r="AF16" s="15"/>
      <c r="AG16" s="74">
        <v>10</v>
      </c>
      <c r="AH16" s="136">
        <f>ETo!$I15*((1-Constantes!$F$21)*ETo!$K15+ETo!$L15)</f>
        <v>2.6084238000615318</v>
      </c>
      <c r="AI16" s="75">
        <f>MIN(AH16*AJ16,0.8*(AM15+Observaciones!$F15-AK16-AL16-Constantes!$D$14))</f>
        <v>1.700968941273342</v>
      </c>
      <c r="AJ16" s="75">
        <f>EXP(2.5*(Cálculos!AM15-Constantes!$D$13)/(Constantes!$D$15))*Constantes!$F$19+Constantes!$F$18</f>
        <v>0.65210605011088174</v>
      </c>
      <c r="AK16" s="75">
        <f>IF(Observaciones!$F15&gt;0.05*Constantes!$F$20,((Observaciones!$F15-0.05*Constantes!$F$20)^2)/(Observaciones!$F15+0.95*Constantes!$F$20),0)</f>
        <v>0</v>
      </c>
      <c r="AL16" s="75">
        <f>MAX(0,AM15+Observaciones!$F15-AK16-Constantes!$D$13)</f>
        <v>0</v>
      </c>
      <c r="AM16" s="75">
        <f>AM15+Observaciones!$F15-AK16-AI16-AL16-AN15</f>
        <v>63.09251009203021</v>
      </c>
      <c r="AN16" s="75">
        <f>MAX(0,(AM16-Constantes!$D$14)*(1-EXP(-Constantes!$D$24)))</f>
        <v>0.63293227147162645</v>
      </c>
      <c r="AO16" s="75">
        <f t="shared" si="6"/>
        <v>119.79077190128963</v>
      </c>
      <c r="AP16" s="75">
        <f>MAX(0,(AO16-Constantes!$D$13)*(1-EXP(-Constantes!$D$25)))</f>
        <v>0.30939246128684111</v>
      </c>
      <c r="AQ16" s="75">
        <f t="shared" si="7"/>
        <v>0.94232473275846762</v>
      </c>
      <c r="AR16" s="75">
        <f>0.0526*AK16*Observaciones!$F15^1.218</f>
        <v>0</v>
      </c>
      <c r="AS16" s="75">
        <f>AR16*Constantes!$F$31</f>
        <v>0</v>
      </c>
      <c r="AT16" s="75">
        <f t="shared" si="8"/>
        <v>0</v>
      </c>
      <c r="AU16" s="15"/>
      <c r="AV16" s="74">
        <v>10</v>
      </c>
      <c r="AW16" s="75">
        <f>0.0526*Observaciones!$F15^2.218</f>
        <v>3.1840930012055863E-4</v>
      </c>
      <c r="AX16" s="75">
        <f>IF(Observaciones!$F15&gt;0.05*$BB$7,((Observaciones!$F15-0.05*$BB$7)^2)/(Observaciones!$F15+0.95*$BB$7),0)</f>
        <v>0</v>
      </c>
      <c r="AY16" s="75">
        <f>0.0526*AX16*Observaciones!$F15^1.218</f>
        <v>0</v>
      </c>
      <c r="AZ16" s="29"/>
      <c r="BA16" s="29"/>
      <c r="BB16" s="96"/>
      <c r="BC16" s="39"/>
    </row>
    <row r="17" spans="2:55" s="2" customFormat="1" x14ac:dyDescent="0.3">
      <c r="B17" s="38"/>
      <c r="C17" s="74">
        <v>11</v>
      </c>
      <c r="D17" s="136">
        <f>ETo!$I16*((1-Constantes!$D$21)*ETo!$K16+ETo!$L16)</f>
        <v>2.6628752476221664</v>
      </c>
      <c r="E17" s="75">
        <f>MIN(D17*F17,0.8*(I16+Observaciones!$F16-G17-H17-Constantes!$D$14))</f>
        <v>1.5074524200026376</v>
      </c>
      <c r="F17" s="75">
        <f>EXP(2.5*(Cálculos!I16-Constantes!$D$13)/(Constantes!$D$15))*Constantes!$D$19+Constantes!$D$18</f>
        <v>0.56609952769989058</v>
      </c>
      <c r="G17" s="75">
        <f>IF(Observaciones!$F16&gt;0.05*Constantes!$D$20,((Observaciones!$F16-0.05*Constantes!$D$20)^2)/(Observaciones!$F16+0.95*Constantes!$D$20),0)</f>
        <v>0</v>
      </c>
      <c r="H17" s="75">
        <f>MAX(0,I16+Observaciones!$F16-G17-Constantes!$D$13)</f>
        <v>0</v>
      </c>
      <c r="I17" s="75">
        <f>I16+Observaciones!$F16-G17-E17-H17-J16</f>
        <v>63.91323602805786</v>
      </c>
      <c r="J17" s="75">
        <f>MAX(0,(I17-Constantes!$D$14)*(1-EXP(-Constantes!$D$24)))</f>
        <v>0.64703185181097</v>
      </c>
      <c r="K17" s="75">
        <f t="shared" si="0"/>
        <v>115.97651149738662</v>
      </c>
      <c r="L17" s="75">
        <f>MAX(0,(K17-Constantes!$D$13)*(1-EXP(-Constantes!$D$25)))</f>
        <v>0.2830454401425479</v>
      </c>
      <c r="M17" s="75">
        <f t="shared" si="1"/>
        <v>0.93007729195351785</v>
      </c>
      <c r="N17" s="75">
        <f>0.0526*G17*Observaciones!$F16^1.218</f>
        <v>0</v>
      </c>
      <c r="O17" s="75">
        <f>N17*Constantes!$D$31</f>
        <v>0</v>
      </c>
      <c r="P17" s="75">
        <f t="shared" si="2"/>
        <v>0</v>
      </c>
      <c r="Q17" s="15"/>
      <c r="R17" s="74">
        <v>11</v>
      </c>
      <c r="S17" s="136">
        <f>ETo!$I16*((1-Constantes!$E$21)*ETo!$K16+ETo!$L16)</f>
        <v>2.5599196702379681</v>
      </c>
      <c r="T17" s="75">
        <f>MIN(S17*U17,0.8*(X16+Observaciones!$F16-V17-W17-Constantes!$D$14))</f>
        <v>1.5339195509490793</v>
      </c>
      <c r="U17" s="75">
        <f>EXP(2.5*(Cálculos!X16-Constantes!$D$13)/(Constantes!$D$15))*Constantes!$E$19+Constantes!$E$18</f>
        <v>0.59920612696666664</v>
      </c>
      <c r="V17" s="75">
        <f>IF(Observaciones!$F16&gt;0.05*Constantes!$E$20,((Observaciones!$F16-0.05*Constantes!$E$20)^2)/(Observaciones!$F16+0.95*Constantes!$E$20),0)</f>
        <v>0</v>
      </c>
      <c r="W17" s="75">
        <f>MAX(0,X16+Observaciones!$F16-V17-Constantes!$D$13)</f>
        <v>0</v>
      </c>
      <c r="X17" s="75">
        <f>X16+Observaciones!$F16-V17-T17-W17-Y16</f>
        <v>64.061074909290326</v>
      </c>
      <c r="Y17" s="75">
        <f>MAX(0,(X17-Constantes!$D$14)*(1-EXP(-Constantes!$D$24)))</f>
        <v>0.64957163530228357</v>
      </c>
      <c r="Z17" s="75">
        <f t="shared" si="3"/>
        <v>117.76520951787462</v>
      </c>
      <c r="AA17" s="75">
        <f>MAX(0,(Z17-Constantes!$D$13)*(1-EXP(-Constantes!$D$25)))</f>
        <v>0.29540087988083358</v>
      </c>
      <c r="AB17" s="75">
        <f t="shared" si="4"/>
        <v>0.9449725151831172</v>
      </c>
      <c r="AC17" s="75">
        <f>0.0526*V17*Observaciones!$F16^1.218</f>
        <v>0</v>
      </c>
      <c r="AD17" s="75">
        <f>AC17*Constantes!$E$31</f>
        <v>0</v>
      </c>
      <c r="AE17" s="75">
        <f t="shared" si="5"/>
        <v>0</v>
      </c>
      <c r="AF17" s="15"/>
      <c r="AG17" s="74">
        <v>11</v>
      </c>
      <c r="AH17" s="136">
        <f>ETo!$I16*((1-Constantes!$F$21)*ETo!$K16+ETo!$L16)</f>
        <v>2.5599196702379681</v>
      </c>
      <c r="AI17" s="75">
        <f>MIN(AH17*AJ17,0.8*(AM16+Observaciones!$F16-AK17-AL17-Constantes!$D$14))</f>
        <v>1.6264977938420937</v>
      </c>
      <c r="AJ17" s="75">
        <f>EXP(2.5*(Cálculos!AM16-Constantes!$D$13)/(Constantes!$D$15))*Constantes!$F$19+Constantes!$F$18</f>
        <v>0.63537063789618675</v>
      </c>
      <c r="AK17" s="75">
        <f>IF(Observaciones!$F16&gt;0.05*Constantes!$F$20,((Observaciones!$F16-0.05*Constantes!$F$20)^2)/(Observaciones!$F16+0.95*Constantes!$F$20),0)</f>
        <v>0</v>
      </c>
      <c r="AL17" s="75">
        <f>MAX(0,AM16+Observaciones!$F16-AK17-Constantes!$D$13)</f>
        <v>0</v>
      </c>
      <c r="AM17" s="75">
        <f>AM16+Observaciones!$F16-AK17-AI17-AL17-AN16</f>
        <v>63.7330800267165</v>
      </c>
      <c r="AN17" s="75">
        <f>MAX(0,(AM17-Constantes!$D$14)*(1-EXP(-Constantes!$D$24)))</f>
        <v>0.64393687953944456</v>
      </c>
      <c r="AO17" s="75">
        <f t="shared" si="6"/>
        <v>119.48137944000278</v>
      </c>
      <c r="AP17" s="75">
        <f>MAX(0,(AO17-Constantes!$D$13)*(1-EXP(-Constantes!$D$25)))</f>
        <v>0.30725533144875555</v>
      </c>
      <c r="AQ17" s="75">
        <f t="shared" si="7"/>
        <v>0.95119221098820006</v>
      </c>
      <c r="AR17" s="75">
        <f>0.0526*AK17*Observaciones!$F16^1.218</f>
        <v>0</v>
      </c>
      <c r="AS17" s="75">
        <f>AR17*Constantes!$F$31</f>
        <v>0</v>
      </c>
      <c r="AT17" s="75">
        <f t="shared" si="8"/>
        <v>0</v>
      </c>
      <c r="AU17" s="15"/>
      <c r="AV17" s="74">
        <v>11</v>
      </c>
      <c r="AW17" s="75">
        <f>0.0526*Observaciones!$F16^2.218</f>
        <v>0.55793615283547093</v>
      </c>
      <c r="AX17" s="75">
        <f>IF(Observaciones!$F16&gt;0.05*$BB$7,((Observaciones!$F16-0.05*$BB$7)^2)/(Observaciones!$F16+0.95*$BB$7),0)</f>
        <v>3.8113841217814838E-2</v>
      </c>
      <c r="AY17" s="75">
        <f>0.0526*AX17*Observaciones!$F16^1.218</f>
        <v>7.3327896340860729E-3</v>
      </c>
      <c r="AZ17" s="29"/>
      <c r="BA17" s="29"/>
      <c r="BB17" s="96"/>
      <c r="BC17" s="39"/>
    </row>
    <row r="18" spans="2:55" s="2" customFormat="1" x14ac:dyDescent="0.3">
      <c r="B18" s="38"/>
      <c r="C18" s="74">
        <v>12</v>
      </c>
      <c r="D18" s="136">
        <f>ETo!$I17*((1-Constantes!$D$21)*ETo!$K17+ETo!$L17)</f>
        <v>2.6125857866033266</v>
      </c>
      <c r="E18" s="75">
        <f>MIN(D18*F18,0.8*(I17+Observaciones!$F17-G18-H18-Constantes!$D$14))</f>
        <v>1.5031055509313418</v>
      </c>
      <c r="F18" s="75">
        <f>EXP(2.5*(Cálculos!I17-Constantes!$D$13)/(Constantes!$D$15))*Constantes!$D$19+Constantes!$D$18</f>
        <v>0.57533251487429948</v>
      </c>
      <c r="G18" s="75">
        <f>IF(Observaciones!$F17&gt;0.05*Constantes!$D$20,((Observaciones!$F17-0.05*Constantes!$D$20)^2)/(Observaciones!$F17+0.95*Constantes!$D$20),0)</f>
        <v>2.7039490547901313</v>
      </c>
      <c r="H18" s="75">
        <f>MAX(0,I17+Observaciones!$F17-G18-Constantes!$D$13)</f>
        <v>3.9092869732677258</v>
      </c>
      <c r="I18" s="75">
        <f>I17+Observaciones!$F17-G18-E18-H18-J17</f>
        <v>72.849862597257697</v>
      </c>
      <c r="J18" s="75">
        <f>MAX(0,(I18-Constantes!$D$14)*(1-EXP(-Constantes!$D$24)))</f>
        <v>0.80055774729442974</v>
      </c>
      <c r="K18" s="75">
        <f t="shared" si="0"/>
        <v>119.60275303051181</v>
      </c>
      <c r="L18" s="75">
        <f>MAX(0,(K18-Constantes!$D$13)*(1-EXP(-Constantes!$D$25)))</f>
        <v>0.30809372007901992</v>
      </c>
      <c r="M18" s="75">
        <f t="shared" si="1"/>
        <v>3.812600522163581</v>
      </c>
      <c r="N18" s="75">
        <f>0.0526*G18*Observaciones!$F17^1.218</f>
        <v>4.7099433911350657</v>
      </c>
      <c r="O18" s="75">
        <f>N18*Constantes!$D$31</f>
        <v>7.3579240557037684E-2</v>
      </c>
      <c r="P18" s="75">
        <f t="shared" si="2"/>
        <v>1929.8964087452521</v>
      </c>
      <c r="Q18" s="15"/>
      <c r="R18" s="74">
        <v>12</v>
      </c>
      <c r="S18" s="136">
        <f>ETo!$I17*((1-Constantes!$E$21)*ETo!$K17+ETo!$L17)</f>
        <v>2.5113723629796842</v>
      </c>
      <c r="T18" s="75">
        <f>MIN(S18*U18,0.8*(X17+Observaciones!$F17-V18-W18-Constantes!$D$14))</f>
        <v>1.5222929210051919</v>
      </c>
      <c r="U18" s="75">
        <f>EXP(2.5*(Cálculos!X17-Constantes!$D$13)/(Constantes!$D$15))*Constantes!$E$19+Constantes!$E$18</f>
        <v>0.60615978078178223</v>
      </c>
      <c r="V18" s="75">
        <f>IF(Observaciones!$F17&gt;0.05*Constantes!$E$20,((Observaciones!$F17-0.05*Constantes!$E$20)^2)/(Observaciones!$F17+0.95*Constantes!$E$20),0)</f>
        <v>2.2376140131195124</v>
      </c>
      <c r="W18" s="75">
        <f>MAX(0,X17+Observaciones!$F17-V18-Constantes!$D$13)</f>
        <v>4.5234608961708176</v>
      </c>
      <c r="X18" s="75">
        <f>X17+Observaciones!$F17-V18-T18-W18-Y17</f>
        <v>72.828135443692531</v>
      </c>
      <c r="Y18" s="75">
        <f>MAX(0,(X18-Constantes!$D$14)*(1-EXP(-Constantes!$D$24)))</f>
        <v>0.80018448780086482</v>
      </c>
      <c r="Z18" s="75">
        <f t="shared" si="3"/>
        <v>121.99326953416461</v>
      </c>
      <c r="AA18" s="75">
        <f>MAX(0,(Z18-Constantes!$D$13)*(1-EXP(-Constantes!$D$25)))</f>
        <v>0.32460622373584258</v>
      </c>
      <c r="AB18" s="75">
        <f t="shared" si="4"/>
        <v>3.3624047246562196</v>
      </c>
      <c r="AC18" s="75">
        <f>0.0526*V18*Observaciones!$F17^1.218</f>
        <v>3.8976456728477284</v>
      </c>
      <c r="AD18" s="75">
        <f>AC18*Constantes!$E$31</f>
        <v>4.5667078893401485E-2</v>
      </c>
      <c r="AE18" s="75">
        <f t="shared" si="5"/>
        <v>1358.1672235507162</v>
      </c>
      <c r="AF18" s="15"/>
      <c r="AG18" s="74">
        <v>12</v>
      </c>
      <c r="AH18" s="136">
        <f>ETo!$I17*((1-Constantes!$F$21)*ETo!$K17+ETo!$L17)</f>
        <v>2.5113723629796842</v>
      </c>
      <c r="AI18" s="75">
        <f>MIN(AH18*AJ18,0.8*(AM17+Observaciones!$F17-AK18-AL18-Constantes!$D$14))</f>
        <v>1.6070055124033142</v>
      </c>
      <c r="AJ18" s="75">
        <f>EXP(2.5*(Cálculos!AM17-Constantes!$D$13)/(Constantes!$D$15))*Constantes!$F$19+Constantes!$F$18</f>
        <v>0.63989137417146691</v>
      </c>
      <c r="AK18" s="75">
        <f>IF(Observaciones!$F17&gt;0.05*Constantes!$F$20,((Observaciones!$F17-0.05*Constantes!$F$20)^2)/(Observaciones!$F17+0.95*Constantes!$F$20),0)</f>
        <v>1.6443560681803195</v>
      </c>
      <c r="AL18" s="75">
        <f>MAX(0,AM17+Observaciones!$F17-AK18-Constantes!$D$13)</f>
        <v>4.7887239585361812</v>
      </c>
      <c r="AM18" s="75">
        <f>AM17+Observaciones!$F17-AK18-AI18-AL18-AN17</f>
        <v>72.749057608057242</v>
      </c>
      <c r="AN18" s="75">
        <f>MAX(0,(AM18-Constantes!$D$14)*(1-EXP(-Constantes!$D$24)))</f>
        <v>0.79882597791631349</v>
      </c>
      <c r="AO18" s="75">
        <f t="shared" si="6"/>
        <v>123.96284806709021</v>
      </c>
      <c r="AP18" s="75">
        <f>MAX(0,(AO18-Constantes!$D$13)*(1-EXP(-Constantes!$D$25)))</f>
        <v>0.33821109643914227</v>
      </c>
      <c r="AQ18" s="75">
        <f t="shared" si="7"/>
        <v>2.7813931425357752</v>
      </c>
      <c r="AR18" s="75">
        <f>0.0526*AK18*Observaciones!$F17^1.218</f>
        <v>2.864264022385532</v>
      </c>
      <c r="AS18" s="75">
        <f>AR18*Constantes!$F$31</f>
        <v>2.416275338596784E-2</v>
      </c>
      <c r="AT18" s="75">
        <f t="shared" si="8"/>
        <v>868.72844462177818</v>
      </c>
      <c r="AU18" s="15"/>
      <c r="AV18" s="74">
        <v>12</v>
      </c>
      <c r="AW18" s="75">
        <f>0.0526*Observaciones!$F17^2.218</f>
        <v>30.831201451597327</v>
      </c>
      <c r="AX18" s="75">
        <f>IF(Observaciones!$F17&gt;0.05*$BB$7,((Observaciones!$F17-0.05*$BB$7)^2)/(Observaciones!$F17+0.95*$BB$7),0)</f>
        <v>5.0387337399867729</v>
      </c>
      <c r="AY18" s="75">
        <f>0.0526*AX18*Observaciones!$F17^1.218</f>
        <v>8.7768483049995769</v>
      </c>
      <c r="AZ18" s="29"/>
      <c r="BA18" s="29"/>
      <c r="BB18" s="96"/>
      <c r="BC18" s="39"/>
    </row>
    <row r="19" spans="2:55" s="2" customFormat="1" x14ac:dyDescent="0.3">
      <c r="B19" s="38"/>
      <c r="C19" s="74">
        <v>13</v>
      </c>
      <c r="D19" s="136">
        <f>ETo!$I18*((1-Constantes!$D$21)*ETo!$K18+ETo!$L18)</f>
        <v>2.6960197442486127</v>
      </c>
      <c r="E19" s="75">
        <f>MIN(D19*F19,0.8*(I18+Observaciones!$F18-G19-H19-Constantes!$D$14))</f>
        <v>1.9304105927397441</v>
      </c>
      <c r="F19" s="75">
        <f>EXP(2.5*(Cálculos!I18-Constantes!$D$13)/(Constantes!$D$15))*Constantes!$D$19+Constantes!$D$18</f>
        <v>0.71602242411535244</v>
      </c>
      <c r="G19" s="75">
        <f>IF(Observaciones!$F18&gt;0.05*Constantes!$D$20,((Observaciones!$F18-0.05*Constantes!$D$20)^2)/(Observaciones!$F18+0.95*Constantes!$D$20),0)</f>
        <v>0</v>
      </c>
      <c r="H19" s="75">
        <f>MAX(0,I18+Observaciones!$F18-G19-Constantes!$D$13)</f>
        <v>0</v>
      </c>
      <c r="I19" s="75">
        <f>I18+Observaciones!$F18-G19-E19-H19-J18</f>
        <v>70.518894257223522</v>
      </c>
      <c r="J19" s="75">
        <f>MAX(0,(I19-Constantes!$D$14)*(1-EXP(-Constantes!$D$24)))</f>
        <v>0.76051310640267289</v>
      </c>
      <c r="K19" s="75">
        <f t="shared" si="0"/>
        <v>119.29465931043279</v>
      </c>
      <c r="L19" s="75">
        <f>MAX(0,(K19-Constantes!$D$13)*(1-EXP(-Constantes!$D$25)))</f>
        <v>0.30596556130175356</v>
      </c>
      <c r="M19" s="75">
        <f t="shared" si="1"/>
        <v>1.0664786677044265</v>
      </c>
      <c r="N19" s="75">
        <f>0.0526*G19*Observaciones!$F18^1.218</f>
        <v>0</v>
      </c>
      <c r="O19" s="75">
        <f>N19*Constantes!$D$31</f>
        <v>0</v>
      </c>
      <c r="P19" s="75">
        <f t="shared" si="2"/>
        <v>0</v>
      </c>
      <c r="Q19" s="15"/>
      <c r="R19" s="74">
        <v>13</v>
      </c>
      <c r="S19" s="136">
        <f>ETo!$I18*((1-Constantes!$E$21)*ETo!$K18+ETo!$L18)</f>
        <v>2.5919352918151666</v>
      </c>
      <c r="T19" s="75">
        <f>MIN(S19*U19,0.8*(X18+Observaciones!$F18-V19-W19-Constantes!$D$14))</f>
        <v>1.8499421106032521</v>
      </c>
      <c r="U19" s="75">
        <f>EXP(2.5*(Cálculos!X18-Constantes!$D$13)/(Constantes!$D$15))*Constantes!$E$19+Constantes!$E$18</f>
        <v>0.71373005199821682</v>
      </c>
      <c r="V19" s="75">
        <f>IF(Observaciones!$F18&gt;0.05*Constantes!$E$20,((Observaciones!$F18-0.05*Constantes!$E$20)^2)/(Observaciones!$F18+0.95*Constantes!$E$20),0)</f>
        <v>0</v>
      </c>
      <c r="W19" s="75">
        <f>MAX(0,X18+Observaciones!$F18-V19-Constantes!$D$13)</f>
        <v>0</v>
      </c>
      <c r="X19" s="75">
        <f>X18+Observaciones!$F18-V19-T19-W19-Y18</f>
        <v>70.578008845288423</v>
      </c>
      <c r="Y19" s="75">
        <f>MAX(0,(X19-Constantes!$D$14)*(1-EXP(-Constantes!$D$24)))</f>
        <v>0.76152865964287197</v>
      </c>
      <c r="Z19" s="75">
        <f t="shared" si="3"/>
        <v>121.66866331042877</v>
      </c>
      <c r="AA19" s="75">
        <f>MAX(0,(Z19-Constantes!$D$13)*(1-EXP(-Constantes!$D$25)))</f>
        <v>0.32236400476422072</v>
      </c>
      <c r="AB19" s="75">
        <f t="shared" si="4"/>
        <v>1.0838926644070928</v>
      </c>
      <c r="AC19" s="75">
        <f>0.0526*V19*Observaciones!$F18^1.218</f>
        <v>0</v>
      </c>
      <c r="AD19" s="75">
        <f>AC19*Constantes!$E$31</f>
        <v>0</v>
      </c>
      <c r="AE19" s="75">
        <f t="shared" si="5"/>
        <v>0</v>
      </c>
      <c r="AF19" s="15"/>
      <c r="AG19" s="74">
        <v>13</v>
      </c>
      <c r="AH19" s="136">
        <f>ETo!$I18*((1-Constantes!$F$21)*ETo!$K18+ETo!$L18)</f>
        <v>2.5919352918151666</v>
      </c>
      <c r="AI19" s="75">
        <f>MIN(AH19*AJ19,0.8*(AM18+Observaciones!$F18-AK19-AL19-Constantes!$D$14))</f>
        <v>1.8716919232694202</v>
      </c>
      <c r="AJ19" s="75">
        <f>EXP(2.5*(Cálculos!AM18-Constantes!$D$13)/(Constantes!$D$15))*Constantes!$F$19+Constantes!$F$18</f>
        <v>0.72212139291434607</v>
      </c>
      <c r="AK19" s="75">
        <f>IF(Observaciones!$F18&gt;0.05*Constantes!$F$20,((Observaciones!$F18-0.05*Constantes!$F$20)^2)/(Observaciones!$F18+0.95*Constantes!$F$20),0)</f>
        <v>0</v>
      </c>
      <c r="AL19" s="75">
        <f>MAX(0,AM18+Observaciones!$F18-AK19-Constantes!$D$13)</f>
        <v>0</v>
      </c>
      <c r="AM19" s="75">
        <f>AM18+Observaciones!$F18-AK19-AI19-AL19-AN18</f>
        <v>70.478539706871516</v>
      </c>
      <c r="AN19" s="75">
        <f>MAX(0,(AM19-Constantes!$D$14)*(1-EXP(-Constantes!$D$24)))</f>
        <v>0.75981983938164999</v>
      </c>
      <c r="AO19" s="75">
        <f t="shared" si="6"/>
        <v>123.62463697065107</v>
      </c>
      <c r="AP19" s="75">
        <f>MAX(0,(AO19-Constantes!$D$13)*(1-EXP(-Constantes!$D$25)))</f>
        <v>0.33587490174724383</v>
      </c>
      <c r="AQ19" s="75">
        <f t="shared" si="7"/>
        <v>1.0956947411288938</v>
      </c>
      <c r="AR19" s="75">
        <f>0.0526*AK19*Observaciones!$F18^1.218</f>
        <v>0</v>
      </c>
      <c r="AS19" s="75">
        <f>AR19*Constantes!$F$31</f>
        <v>0</v>
      </c>
      <c r="AT19" s="75">
        <f t="shared" si="8"/>
        <v>0</v>
      </c>
      <c r="AU19" s="15"/>
      <c r="AV19" s="74">
        <v>13</v>
      </c>
      <c r="AW19" s="75">
        <f>0.0526*Observaciones!$F18^2.218</f>
        <v>6.8921513346888582E-3</v>
      </c>
      <c r="AX19" s="75">
        <f>IF(Observaciones!$F18&gt;0.05*$BB$7,((Observaciones!$F18-0.05*$BB$7)^2)/(Observaciones!$F18+0.95*$BB$7),0)</f>
        <v>0</v>
      </c>
      <c r="AY19" s="75">
        <f>0.0526*AX19*Observaciones!$F18^1.218</f>
        <v>0</v>
      </c>
      <c r="AZ19" s="29"/>
      <c r="BA19" s="29"/>
      <c r="BB19" s="96"/>
      <c r="BC19" s="39"/>
    </row>
    <row r="20" spans="2:55" s="2" customFormat="1" x14ac:dyDescent="0.3">
      <c r="B20" s="38"/>
      <c r="C20" s="74">
        <v>14</v>
      </c>
      <c r="D20" s="136">
        <f>ETo!$I19*((1-Constantes!$D$21)*ETo!$K19+ETo!$L19)</f>
        <v>2.6902792929732149</v>
      </c>
      <c r="E20" s="75">
        <f>MIN(D20*F20,0.8*(I19+Observaciones!$F19-G20-H20-Constantes!$D$14))</f>
        <v>1.8103033273816997</v>
      </c>
      <c r="F20" s="75">
        <f>EXP(2.5*(Cálculos!I19-Constantes!$D$13)/(Constantes!$D$15))*Constantes!$D$19+Constantes!$D$18</f>
        <v>0.67290534931078017</v>
      </c>
      <c r="G20" s="75">
        <f>IF(Observaciones!$F19&gt;0.05*Constantes!$D$20,((Observaciones!$F19-0.05*Constantes!$D$20)^2)/(Observaciones!$F19+0.95*Constantes!$D$20),0)</f>
        <v>0</v>
      </c>
      <c r="H20" s="75">
        <f>MAX(0,I19+Observaciones!$F19-G20-Constantes!$D$13)</f>
        <v>0</v>
      </c>
      <c r="I20" s="75">
        <f>I19+Observaciones!$F19-G20-E20-H20-J19</f>
        <v>68.348077823439155</v>
      </c>
      <c r="J20" s="75">
        <f>MAX(0,(I20-Constantes!$D$14)*(1-EXP(-Constantes!$D$24)))</f>
        <v>0.7232197794021249</v>
      </c>
      <c r="K20" s="75">
        <f t="shared" si="0"/>
        <v>118.98869374913104</v>
      </c>
      <c r="L20" s="75">
        <f>MAX(0,(K20-Constantes!$D$13)*(1-EXP(-Constantes!$D$25)))</f>
        <v>0.30385210279095187</v>
      </c>
      <c r="M20" s="75">
        <f t="shared" si="1"/>
        <v>1.0270718821930767</v>
      </c>
      <c r="N20" s="75">
        <f>0.0526*G20*Observaciones!$F19^1.218</f>
        <v>0</v>
      </c>
      <c r="O20" s="75">
        <f>N20*Constantes!$D$31</f>
        <v>0</v>
      </c>
      <c r="P20" s="75">
        <f t="shared" si="2"/>
        <v>0</v>
      </c>
      <c r="Q20" s="15"/>
      <c r="R20" s="74">
        <v>14</v>
      </c>
      <c r="S20" s="136">
        <f>ETo!$I19*((1-Constantes!$E$21)*ETo!$K19+ETo!$L19)</f>
        <v>2.5863879873840574</v>
      </c>
      <c r="T20" s="75">
        <f>MIN(S20*U20,0.8*(X19+Observaciones!$F19-V20-W20-Constantes!$D$14))</f>
        <v>1.7622493413479023</v>
      </c>
      <c r="U20" s="75">
        <f>EXP(2.5*(Cálculos!X19-Constantes!$D$13)/(Constantes!$D$15))*Constantes!$E$19+Constantes!$E$18</f>
        <v>0.68135536893298398</v>
      </c>
      <c r="V20" s="75">
        <f>IF(Observaciones!$F19&gt;0.05*Constantes!$E$20,((Observaciones!$F19-0.05*Constantes!$E$20)^2)/(Observaciones!$F19+0.95*Constantes!$E$20),0)</f>
        <v>0</v>
      </c>
      <c r="W20" s="75">
        <f>MAX(0,X19+Observaciones!$F19-V20-Constantes!$D$13)</f>
        <v>0</v>
      </c>
      <c r="X20" s="75">
        <f>X19+Observaciones!$F19-V20-T20-W20-Y19</f>
        <v>68.454230844297655</v>
      </c>
      <c r="Y20" s="75">
        <f>MAX(0,(X20-Constantes!$D$14)*(1-EXP(-Constantes!$D$24)))</f>
        <v>0.72504342476308736</v>
      </c>
      <c r="Z20" s="75">
        <f t="shared" si="3"/>
        <v>121.34629930566454</v>
      </c>
      <c r="AA20" s="75">
        <f>MAX(0,(Z20-Constantes!$D$13)*(1-EXP(-Constantes!$D$25)))</f>
        <v>0.3201372739303765</v>
      </c>
      <c r="AB20" s="75">
        <f t="shared" si="4"/>
        <v>1.0451806986934638</v>
      </c>
      <c r="AC20" s="75">
        <f>0.0526*V20*Observaciones!$F19^1.218</f>
        <v>0</v>
      </c>
      <c r="AD20" s="75">
        <f>AC20*Constantes!$E$31</f>
        <v>0</v>
      </c>
      <c r="AE20" s="75">
        <f t="shared" si="5"/>
        <v>0</v>
      </c>
      <c r="AF20" s="15"/>
      <c r="AG20" s="74">
        <v>14</v>
      </c>
      <c r="AH20" s="136">
        <f>ETo!$I19*((1-Constantes!$F$21)*ETo!$K19+ETo!$L19)</f>
        <v>2.5863879873840574</v>
      </c>
      <c r="AI20" s="75">
        <f>MIN(AH20*AJ20,0.8*(AM19+Observaciones!$F19-AK20-AL20-Constantes!$D$14))</f>
        <v>1.8045415635286324</v>
      </c>
      <c r="AJ20" s="75">
        <f>EXP(2.5*(Cálculos!AM19-Constantes!$D$13)/(Constantes!$D$15))*Constantes!$F$19+Constantes!$F$18</f>
        <v>0.69770721652391932</v>
      </c>
      <c r="AK20" s="75">
        <f>IF(Observaciones!$F19&gt;0.05*Constantes!$F$20,((Observaciones!$F19-0.05*Constantes!$F$20)^2)/(Observaciones!$F19+0.95*Constantes!$F$20),0)</f>
        <v>0</v>
      </c>
      <c r="AL20" s="75">
        <f>MAX(0,AM19+Observaciones!$F19-AK20-Constantes!$D$13)</f>
        <v>0</v>
      </c>
      <c r="AM20" s="75">
        <f>AM19+Observaciones!$F19-AK20-AI20-AL20-AN19</f>
        <v>68.314178303961242</v>
      </c>
      <c r="AN20" s="75">
        <f>MAX(0,(AM20-Constantes!$D$14)*(1-EXP(-Constantes!$D$24)))</f>
        <v>0.72263740594789072</v>
      </c>
      <c r="AO20" s="75">
        <f t="shared" si="6"/>
        <v>123.28876206890382</v>
      </c>
      <c r="AP20" s="75">
        <f>MAX(0,(AO20-Constantes!$D$13)*(1-EXP(-Constantes!$D$25)))</f>
        <v>0.33355484433083959</v>
      </c>
      <c r="AQ20" s="75">
        <f t="shared" si="7"/>
        <v>1.0561922502787304</v>
      </c>
      <c r="AR20" s="75">
        <f>0.0526*AK20*Observaciones!$F19^1.218</f>
        <v>0</v>
      </c>
      <c r="AS20" s="75">
        <f>AR20*Constantes!$F$31</f>
        <v>0</v>
      </c>
      <c r="AT20" s="75">
        <f t="shared" si="8"/>
        <v>0</v>
      </c>
      <c r="AU20" s="15"/>
      <c r="AV20" s="74">
        <v>14</v>
      </c>
      <c r="AW20" s="75">
        <f>0.0526*Observaciones!$F19^2.218</f>
        <v>6.8921513346888582E-3</v>
      </c>
      <c r="AX20" s="75">
        <f>IF(Observaciones!$F19&gt;0.05*$BB$7,((Observaciones!$F19-0.05*$BB$7)^2)/(Observaciones!$F19+0.95*$BB$7),0)</f>
        <v>0</v>
      </c>
      <c r="AY20" s="75">
        <f>0.0526*AX20*Observaciones!$F19^1.218</f>
        <v>0</v>
      </c>
      <c r="AZ20" s="29"/>
      <c r="BA20" s="29"/>
      <c r="BB20" s="96"/>
      <c r="BC20" s="39"/>
    </row>
    <row r="21" spans="2:55" s="2" customFormat="1" x14ac:dyDescent="0.3">
      <c r="B21" s="38"/>
      <c r="C21" s="74">
        <v>15</v>
      </c>
      <c r="D21" s="136">
        <f>ETo!$I20*((1-Constantes!$D$21)*ETo!$K20+ETo!$L20)</f>
        <v>2.6872908628595495</v>
      </c>
      <c r="E21" s="75">
        <f>MIN(D21*F21,0.8*(I20+Observaciones!$F20-G21-H21-Constantes!$D$14))</f>
        <v>1.7121564933931439</v>
      </c>
      <c r="F21" s="75">
        <f>EXP(2.5*(Cálculos!I20-Constantes!$D$13)/(Constantes!$D$15))*Constantes!$D$19+Constantes!$D$18</f>
        <v>0.63713106647906215</v>
      </c>
      <c r="G21" s="75">
        <f>IF(Observaciones!$F20&gt;0.05*Constantes!$D$20,((Observaciones!$F20-0.05*Constantes!$D$20)^2)/(Observaciones!$F20+0.95*Constantes!$D$20),0)</f>
        <v>0</v>
      </c>
      <c r="H21" s="75">
        <f>MAX(0,I20+Observaciones!$F20-G21-Constantes!$D$13)</f>
        <v>0</v>
      </c>
      <c r="I21" s="75">
        <f>I20+Observaciones!$F20-G21-E21-H21-J20</f>
        <v>66.412701550643888</v>
      </c>
      <c r="J21" s="75">
        <f>MAX(0,(I21-Constantes!$D$14)*(1-EXP(-Constantes!$D$24)))</f>
        <v>0.6899711734457793</v>
      </c>
      <c r="K21" s="75">
        <f t="shared" si="0"/>
        <v>118.68484164634009</v>
      </c>
      <c r="L21" s="75">
        <f>MAX(0,(K21-Constantes!$D$13)*(1-EXP(-Constantes!$D$25)))</f>
        <v>0.30175324300445716</v>
      </c>
      <c r="M21" s="75">
        <f t="shared" si="1"/>
        <v>0.99172441645023646</v>
      </c>
      <c r="N21" s="75">
        <f>0.0526*G21*Observaciones!$F20^1.218</f>
        <v>0</v>
      </c>
      <c r="O21" s="75">
        <f>N21*Constantes!$D$31</f>
        <v>0</v>
      </c>
      <c r="P21" s="75">
        <f t="shared" si="2"/>
        <v>0</v>
      </c>
      <c r="Q21" s="15"/>
      <c r="R21" s="74">
        <v>15</v>
      </c>
      <c r="S21" s="136">
        <f>ETo!$I20*((1-Constantes!$E$21)*ETo!$K20+ETo!$L20)</f>
        <v>2.58349971064027</v>
      </c>
      <c r="T21" s="75">
        <f>MIN(S21*U21,0.8*(X20+Observaciones!$F20-V21-W21-Constantes!$D$14))</f>
        <v>1.6897174166705902</v>
      </c>
      <c r="U21" s="75">
        <f>EXP(2.5*(Cálculos!X20-Constantes!$D$13)/(Constantes!$D$15))*Constantes!$E$19+Constantes!$E$18</f>
        <v>0.65404203829069785</v>
      </c>
      <c r="V21" s="75">
        <f>IF(Observaciones!$F20&gt;0.05*Constantes!$E$20,((Observaciones!$F20-0.05*Constantes!$E$20)^2)/(Observaciones!$F20+0.95*Constantes!$E$20),0)</f>
        <v>0</v>
      </c>
      <c r="W21" s="75">
        <f>MAX(0,X20+Observaciones!$F20-V21-Constantes!$D$13)</f>
        <v>0</v>
      </c>
      <c r="X21" s="75">
        <f>X20+Observaciones!$F20-V21-T21-W21-Y20</f>
        <v>66.539470002863979</v>
      </c>
      <c r="Y21" s="75">
        <f>MAX(0,(X21-Constantes!$D$14)*(1-EXP(-Constantes!$D$24)))</f>
        <v>0.69214897957826538</v>
      </c>
      <c r="Z21" s="75">
        <f t="shared" si="3"/>
        <v>121.02616203173417</v>
      </c>
      <c r="AA21" s="75">
        <f>MAX(0,(Z21-Constantes!$D$13)*(1-EXP(-Constantes!$D$25)))</f>
        <v>0.31792592424992755</v>
      </c>
      <c r="AB21" s="75">
        <f t="shared" si="4"/>
        <v>1.0100749038281929</v>
      </c>
      <c r="AC21" s="75">
        <f>0.0526*V21*Observaciones!$F20^1.218</f>
        <v>0</v>
      </c>
      <c r="AD21" s="75">
        <f>AC21*Constantes!$E$31</f>
        <v>0</v>
      </c>
      <c r="AE21" s="75">
        <f t="shared" si="5"/>
        <v>0</v>
      </c>
      <c r="AF21" s="15"/>
      <c r="AG21" s="74">
        <v>15</v>
      </c>
      <c r="AH21" s="136">
        <f>ETo!$I20*((1-Constantes!$F$21)*ETo!$K20+ETo!$L20)</f>
        <v>2.58349971064027</v>
      </c>
      <c r="AI21" s="75">
        <f>MIN(AH21*AJ21,0.8*(AM20+Observaciones!$F20-AK21-AL21-Constantes!$D$14))</f>
        <v>1.7488668190067254</v>
      </c>
      <c r="AJ21" s="75">
        <f>EXP(2.5*(Cálculos!AM20-Constantes!$D$13)/(Constantes!$D$15))*Constantes!$F$19+Constantes!$F$18</f>
        <v>0.6769371065937928</v>
      </c>
      <c r="AK21" s="75">
        <f>IF(Observaciones!$F20&gt;0.05*Constantes!$F$20,((Observaciones!$F20-0.05*Constantes!$F$20)^2)/(Observaciones!$F20+0.95*Constantes!$F$20),0)</f>
        <v>0</v>
      </c>
      <c r="AL21" s="75">
        <f>MAX(0,AM20+Observaciones!$F20-AK21-Constantes!$D$13)</f>
        <v>0</v>
      </c>
      <c r="AM21" s="75">
        <f>AM20+Observaciones!$F20-AK21-AI21-AL21-AN20</f>
        <v>66.342674079006628</v>
      </c>
      <c r="AN21" s="75">
        <f>MAX(0,(AM21-Constantes!$D$14)*(1-EXP(-Constantes!$D$24)))</f>
        <v>0.68876814339766168</v>
      </c>
      <c r="AO21" s="75">
        <f t="shared" si="6"/>
        <v>122.95520722457299</v>
      </c>
      <c r="AP21" s="75">
        <f>MAX(0,(AO21-Constantes!$D$13)*(1-EXP(-Constantes!$D$25)))</f>
        <v>0.3312508127216256</v>
      </c>
      <c r="AQ21" s="75">
        <f t="shared" si="7"/>
        <v>1.0200189561192872</v>
      </c>
      <c r="AR21" s="75">
        <f>0.0526*AK21*Observaciones!$F20^1.218</f>
        <v>0</v>
      </c>
      <c r="AS21" s="75">
        <f>AR21*Constantes!$F$31</f>
        <v>0</v>
      </c>
      <c r="AT21" s="75">
        <f t="shared" si="8"/>
        <v>0</v>
      </c>
      <c r="AU21" s="15"/>
      <c r="AV21" s="74">
        <v>15</v>
      </c>
      <c r="AW21" s="75">
        <f>0.0526*Observaciones!$F20^2.218</f>
        <v>1.1305797794095535E-2</v>
      </c>
      <c r="AX21" s="75">
        <f>IF(Observaciones!$F20&gt;0.05*$BB$7,((Observaciones!$F20-0.05*$BB$7)^2)/(Observaciones!$F20+0.95*$BB$7),0)</f>
        <v>0</v>
      </c>
      <c r="AY21" s="75">
        <f>0.0526*AX21*Observaciones!$F20^1.218</f>
        <v>0</v>
      </c>
      <c r="AZ21" s="29"/>
      <c r="BA21" s="29"/>
      <c r="BB21" s="96"/>
      <c r="BC21" s="39"/>
    </row>
    <row r="22" spans="2:55" s="2" customFormat="1" x14ac:dyDescent="0.3">
      <c r="B22" s="38"/>
      <c r="C22" s="74">
        <v>16</v>
      </c>
      <c r="D22" s="136">
        <f>ETo!$I21*((1-Constantes!$D$21)*ETo!$K21+ETo!$L21)</f>
        <v>2.7037460730270286</v>
      </c>
      <c r="E22" s="75">
        <f>MIN(D22*F22,0.8*(I21+Observaciones!$F21-G22-H22-Constantes!$D$14))</f>
        <v>1.6450324224747854</v>
      </c>
      <c r="F22" s="75">
        <f>EXP(2.5*(Cálculos!I21-Constantes!$D$13)/(Constantes!$D$15))*Constantes!$D$19+Constantes!$D$18</f>
        <v>0.60842711484109868</v>
      </c>
      <c r="G22" s="75">
        <f>IF(Observaciones!$F21&gt;0.05*Constantes!$D$20,((Observaciones!$F21-0.05*Constantes!$D$20)^2)/(Observaciones!$F21+0.95*Constantes!$D$20),0)</f>
        <v>0</v>
      </c>
      <c r="H22" s="75">
        <f>MAX(0,I21+Observaciones!$F21-G22-Constantes!$D$13)</f>
        <v>0</v>
      </c>
      <c r="I22" s="75">
        <f>I21+Observaciones!$F21-G22-E22-H22-J21</f>
        <v>64.07769795472332</v>
      </c>
      <c r="J22" s="75">
        <f>MAX(0,(I22-Constantes!$D$14)*(1-EXP(-Constantes!$D$24)))</f>
        <v>0.64985720927317747</v>
      </c>
      <c r="K22" s="75">
        <f t="shared" si="0"/>
        <v>118.38308840333563</v>
      </c>
      <c r="L22" s="75">
        <f>MAX(0,(K22-Constantes!$D$13)*(1-EXP(-Constantes!$D$25)))</f>
        <v>0.29966888110151463</v>
      </c>
      <c r="M22" s="75">
        <f t="shared" si="1"/>
        <v>0.94952609037469204</v>
      </c>
      <c r="N22" s="75">
        <f>0.0526*G22*Observaciones!$F21^1.218</f>
        <v>0</v>
      </c>
      <c r="O22" s="75">
        <f>N22*Constantes!$D$31</f>
        <v>0</v>
      </c>
      <c r="P22" s="75">
        <f t="shared" si="2"/>
        <v>0</v>
      </c>
      <c r="Q22" s="15"/>
      <c r="R22" s="74">
        <v>16</v>
      </c>
      <c r="S22" s="136">
        <f>ETo!$I21*((1-Constantes!$E$21)*ETo!$K21+ETo!$L21)</f>
        <v>2.5993982315641233</v>
      </c>
      <c r="T22" s="75">
        <f>MIN(S22*U22,0.8*(X21+Observaciones!$F21-V22-W22-Constantes!$D$14))</f>
        <v>1.6424071156369315</v>
      </c>
      <c r="U22" s="75">
        <f>EXP(2.5*(Cálculos!X21-Constantes!$D$13)/(Constantes!$D$15))*Constantes!$E$19+Constantes!$E$18</f>
        <v>0.63184128376076254</v>
      </c>
      <c r="V22" s="75">
        <f>IF(Observaciones!$F21&gt;0.05*Constantes!$E$20,((Observaciones!$F21-0.05*Constantes!$E$20)^2)/(Observaciones!$F21+0.95*Constantes!$E$20),0)</f>
        <v>0</v>
      </c>
      <c r="W22" s="75">
        <f>MAX(0,X21+Observaciones!$F21-V22-Constantes!$D$13)</f>
        <v>0</v>
      </c>
      <c r="X22" s="75">
        <f>X21+Observaciones!$F21-V22-T22-W22-Y21</f>
        <v>64.204913907648788</v>
      </c>
      <c r="Y22" s="75">
        <f>MAX(0,(X22-Constantes!$D$14)*(1-EXP(-Constantes!$D$24)))</f>
        <v>0.65204270319993252</v>
      </c>
      <c r="Z22" s="75">
        <f t="shared" si="3"/>
        <v>120.70823610748424</v>
      </c>
      <c r="AA22" s="75">
        <f>MAX(0,(Z22-Constantes!$D$13)*(1-EXP(-Constantes!$D$25)))</f>
        <v>0.31572984947748656</v>
      </c>
      <c r="AB22" s="75">
        <f t="shared" si="4"/>
        <v>0.96777255267741902</v>
      </c>
      <c r="AC22" s="75">
        <f>0.0526*V22*Observaciones!$F21^1.218</f>
        <v>0</v>
      </c>
      <c r="AD22" s="75">
        <f>AC22*Constantes!$E$31</f>
        <v>0</v>
      </c>
      <c r="AE22" s="75">
        <f t="shared" si="5"/>
        <v>0</v>
      </c>
      <c r="AF22" s="15"/>
      <c r="AG22" s="74">
        <v>16</v>
      </c>
      <c r="AH22" s="136">
        <f>ETo!$I21*((1-Constantes!$F$21)*ETo!$K21+ETo!$L21)</f>
        <v>2.5993982315641233</v>
      </c>
      <c r="AI22" s="75">
        <f>MIN(AH22*AJ22,0.8*(AM21+Observaciones!$F21-AK22-AL22-Constantes!$D$14))</f>
        <v>1.7154023088964283</v>
      </c>
      <c r="AJ22" s="75">
        <f>EXP(2.5*(Cálculos!AM21-Constantes!$D$13)/(Constantes!$D$15))*Constantes!$F$19+Constantes!$F$18</f>
        <v>0.65992285755469937</v>
      </c>
      <c r="AK22" s="75">
        <f>IF(Observaciones!$F21&gt;0.05*Constantes!$F$20,((Observaciones!$F21-0.05*Constantes!$F$20)^2)/(Observaciones!$F21+0.95*Constantes!$F$20),0)</f>
        <v>0</v>
      </c>
      <c r="AL22" s="75">
        <f>MAX(0,AM21+Observaciones!$F21-AK22-Constantes!$D$13)</f>
        <v>0</v>
      </c>
      <c r="AM22" s="75">
        <f>AM21+Observaciones!$F21-AK22-AI22-AL22-AN21</f>
        <v>63.938503626712539</v>
      </c>
      <c r="AN22" s="75">
        <f>MAX(0,(AM22-Constantes!$D$14)*(1-EXP(-Constantes!$D$24)))</f>
        <v>0.64746593403205621</v>
      </c>
      <c r="AO22" s="75">
        <f t="shared" si="6"/>
        <v>122.62395641185137</v>
      </c>
      <c r="AP22" s="75">
        <f>MAX(0,(AO22-Constantes!$D$13)*(1-EXP(-Constantes!$D$25)))</f>
        <v>0.32896269622126545</v>
      </c>
      <c r="AQ22" s="75">
        <f t="shared" si="7"/>
        <v>0.97642863025332161</v>
      </c>
      <c r="AR22" s="75">
        <f>0.0526*AK22*Observaciones!$F21^1.218</f>
        <v>0</v>
      </c>
      <c r="AS22" s="75">
        <f>AR22*Constantes!$F$31</f>
        <v>0</v>
      </c>
      <c r="AT22" s="75">
        <f t="shared" si="8"/>
        <v>0</v>
      </c>
      <c r="AU22" s="15"/>
      <c r="AV22" s="74">
        <v>16</v>
      </c>
      <c r="AW22" s="75">
        <f>0.0526*Observaciones!$F21^2.218</f>
        <v>0</v>
      </c>
      <c r="AX22" s="75">
        <f>IF(Observaciones!$F21&gt;0.05*$BB$7,((Observaciones!$F21-0.05*$BB$7)^2)/(Observaciones!$F21+0.95*$BB$7),0)</f>
        <v>0</v>
      </c>
      <c r="AY22" s="75">
        <f>0.0526*AX22*Observaciones!$F21^1.218</f>
        <v>0</v>
      </c>
      <c r="AZ22" s="29"/>
      <c r="BA22" s="29"/>
      <c r="BB22" s="96"/>
      <c r="BC22" s="39"/>
    </row>
    <row r="23" spans="2:55" s="2" customFormat="1" x14ac:dyDescent="0.3">
      <c r="B23" s="38"/>
      <c r="C23" s="74">
        <v>17</v>
      </c>
      <c r="D23" s="136">
        <f>ETo!$I22*((1-Constantes!$D$21)*ETo!$K22+ETo!$L22)</f>
        <v>2.6812098025901308</v>
      </c>
      <c r="E23" s="75">
        <f>MIN(D23*F23,0.8*(I22+Observaciones!$F22-G23-H23-Constantes!$D$14))</f>
        <v>1.5480826905353349</v>
      </c>
      <c r="F23" s="75">
        <f>EXP(2.5*(Cálculos!I22-Constantes!$D$13)/(Constantes!$D$15))*Constantes!$D$19+Constantes!$D$18</f>
        <v>0.57738215377246482</v>
      </c>
      <c r="G23" s="75">
        <f>IF(Observaciones!$F22&gt;0.05*Constantes!$D$20,((Observaciones!$F22-0.05*Constantes!$D$20)^2)/(Observaciones!$F22+0.95*Constantes!$D$20),0)</f>
        <v>0.45773056057866185</v>
      </c>
      <c r="H23" s="75">
        <f>MAX(0,I22+Observaciones!$F22-G23-Constantes!$D$13)</f>
        <v>0</v>
      </c>
      <c r="I23" s="75">
        <f>I22+Observaciones!$F22-G23-E23-H23-J22</f>
        <v>70.222027494336132</v>
      </c>
      <c r="J23" s="75">
        <f>MAX(0,(I23-Constantes!$D$14)*(1-EXP(-Constantes!$D$24)))</f>
        <v>0.75541311310445869</v>
      </c>
      <c r="K23" s="75">
        <f t="shared" si="0"/>
        <v>118.08341952223412</v>
      </c>
      <c r="L23" s="75">
        <f>MAX(0,(K23-Constantes!$D$13)*(1-EXP(-Constantes!$D$25)))</f>
        <v>0.29759891693792762</v>
      </c>
      <c r="M23" s="75">
        <f t="shared" si="1"/>
        <v>1.5107425906210481</v>
      </c>
      <c r="N23" s="75">
        <f>0.0526*G23*Observaciones!$F22^1.218</f>
        <v>0.34038902437062091</v>
      </c>
      <c r="O23" s="75">
        <f>N23*Constantes!$D$31</f>
        <v>5.3175938280450238E-3</v>
      </c>
      <c r="P23" s="75">
        <f t="shared" si="2"/>
        <v>351.98543160546132</v>
      </c>
      <c r="Q23" s="15"/>
      <c r="R23" s="74">
        <v>17</v>
      </c>
      <c r="S23" s="136">
        <f>ETo!$I22*((1-Constantes!$E$21)*ETo!$K22+ETo!$L22)</f>
        <v>2.5776223170243888</v>
      </c>
      <c r="T23" s="75">
        <f>MIN(S23*U23,0.8*(X22+Observaciones!$F22-V23-W23-Constantes!$D$14))</f>
        <v>1.566067220706221</v>
      </c>
      <c r="U23" s="75">
        <f>EXP(2.5*(Cálculos!X22-Constantes!$D$13)/(Constantes!$D$15))*Constantes!$E$19+Constantes!$E$18</f>
        <v>0.60756271792141037</v>
      </c>
      <c r="V23" s="75">
        <f>IF(Observaciones!$F22&gt;0.05*Constantes!$E$20,((Observaciones!$F22-0.05*Constantes!$E$20)^2)/(Observaciones!$F22+0.95*Constantes!$E$20),0)</f>
        <v>0.33151775876061473</v>
      </c>
      <c r="W23" s="75">
        <f>MAX(0,X22+Observaciones!$F22-V23-Constantes!$D$13)</f>
        <v>0</v>
      </c>
      <c r="X23" s="75">
        <f>X22+Observaciones!$F22-V23-T23-W23-Y22</f>
        <v>70.455286224982018</v>
      </c>
      <c r="Y23" s="75">
        <f>MAX(0,(X23-Constantes!$D$14)*(1-EXP(-Constantes!$D$24)))</f>
        <v>0.7594203584810495</v>
      </c>
      <c r="Z23" s="75">
        <f t="shared" si="3"/>
        <v>120.39250625800675</v>
      </c>
      <c r="AA23" s="75">
        <f>MAX(0,(Z23-Constantes!$D$13)*(1-EXP(-Constantes!$D$25)))</f>
        <v>0.31354894410155687</v>
      </c>
      <c r="AB23" s="75">
        <f t="shared" si="4"/>
        <v>1.4044870613432212</v>
      </c>
      <c r="AC23" s="75">
        <f>0.0526*V23*Observaciones!$F22^1.218</f>
        <v>0.24653151042264282</v>
      </c>
      <c r="AD23" s="75">
        <f>AC23*Constantes!$E$31</f>
        <v>2.8885062627959659E-3</v>
      </c>
      <c r="AE23" s="75">
        <f t="shared" si="5"/>
        <v>205.66271789171634</v>
      </c>
      <c r="AF23" s="15"/>
      <c r="AG23" s="74">
        <v>17</v>
      </c>
      <c r="AH23" s="136">
        <f>ETo!$I22*((1-Constantes!$F$21)*ETo!$K22+ETo!$L22)</f>
        <v>2.5776223170243888</v>
      </c>
      <c r="AI23" s="75">
        <f>MIN(AH23*AJ23,0.8*(AM22+Observaciones!$F22-AK23-AL23-Constantes!$D$14))</f>
        <v>1.6532169861671666</v>
      </c>
      <c r="AJ23" s="75">
        <f>EXP(2.5*(Cálculos!AM22-Constantes!$D$13)/(Constantes!$D$15))*Constantes!$F$19+Constantes!$F$18</f>
        <v>0.64137285561510926</v>
      </c>
      <c r="AK23" s="75">
        <f>IF(Observaciones!$F22&gt;0.05*Constantes!$F$20,((Observaciones!$F22-0.05*Constantes!$F$20)^2)/(Observaciones!$F22+0.95*Constantes!$F$20),0)</f>
        <v>0.18598866494938129</v>
      </c>
      <c r="AL23" s="75">
        <f>MAX(0,AM22+Observaciones!$F22-AK23-Constantes!$D$13)</f>
        <v>0</v>
      </c>
      <c r="AM23" s="75">
        <f>AM22+Observaciones!$F22-AK23-AI23-AL23-AN22</f>
        <v>70.251832041563944</v>
      </c>
      <c r="AN23" s="75">
        <f>MAX(0,(AM23-Constantes!$D$14)*(1-EXP(-Constantes!$D$24)))</f>
        <v>0.75592513738646228</v>
      </c>
      <c r="AO23" s="75">
        <f t="shared" si="6"/>
        <v>122.2949937156301</v>
      </c>
      <c r="AP23" s="75">
        <f>MAX(0,(AO23-Constantes!$D$13)*(1-EXP(-Constantes!$D$25)))</f>
        <v>0.32669038489607205</v>
      </c>
      <c r="AQ23" s="75">
        <f t="shared" si="7"/>
        <v>1.2686041872319156</v>
      </c>
      <c r="AR23" s="75">
        <f>0.0526*AK23*Observaciones!$F22^1.218</f>
        <v>0.13830953328980208</v>
      </c>
      <c r="AS23" s="75">
        <f>AR23*Constantes!$F$31</f>
        <v>1.166770632068488E-3</v>
      </c>
      <c r="AT23" s="75">
        <f t="shared" si="8"/>
        <v>91.972787399856557</v>
      </c>
      <c r="AU23" s="15"/>
      <c r="AV23" s="74">
        <v>17</v>
      </c>
      <c r="AW23" s="75">
        <f>0.0526*Observaciones!$F22^2.218</f>
        <v>6.5440756471987749</v>
      </c>
      <c r="AX23" s="75">
        <f>IF(Observaciones!$F22&gt;0.05*$BB$7,((Observaciones!$F22-0.05*$BB$7)^2)/(Observaciones!$F22+0.95*$BB$7),0)</f>
        <v>1.197931632400298</v>
      </c>
      <c r="AY23" s="75">
        <f>0.0526*AX23*Observaciones!$F22^1.218</f>
        <v>0.89083582074998446</v>
      </c>
      <c r="AZ23" s="29"/>
      <c r="BA23" s="29"/>
      <c r="BB23" s="96"/>
      <c r="BC23" s="39"/>
    </row>
    <row r="24" spans="2:55" s="2" customFormat="1" x14ac:dyDescent="0.3">
      <c r="B24" s="38"/>
      <c r="C24" s="74">
        <v>18</v>
      </c>
      <c r="D24" s="136">
        <f>ETo!$I23*((1-Constantes!$D$21)*ETo!$K23+ETo!$L23)</f>
        <v>2.5833675703148793</v>
      </c>
      <c r="E24" s="75">
        <f>MIN(D24*F24,0.8*(I23+Observaciones!$F23-G24-H24-Constantes!$D$14))</f>
        <v>1.7251079655244066</v>
      </c>
      <c r="F24" s="75">
        <f>EXP(2.5*(Cálculos!I23-Constantes!$D$13)/(Constantes!$D$15))*Constantes!$D$19+Constantes!$D$18</f>
        <v>0.66777487855285655</v>
      </c>
      <c r="G24" s="75">
        <f>IF(Observaciones!$F23&gt;0.05*Constantes!$D$20,((Observaciones!$F23-0.05*Constantes!$D$20)^2)/(Observaciones!$F23+0.95*Constantes!$D$20),0)</f>
        <v>0</v>
      </c>
      <c r="H24" s="75">
        <f>MAX(0,I23+Observaciones!$F23-G24-Constantes!$D$13)</f>
        <v>0</v>
      </c>
      <c r="I24" s="75">
        <f>I23+Observaciones!$F23-G24-E24-H24-J23</f>
        <v>70.241506415707278</v>
      </c>
      <c r="J24" s="75">
        <f>MAX(0,(I24-Constantes!$D$14)*(1-EXP(-Constantes!$D$24)))</f>
        <v>0.75574774931459909</v>
      </c>
      <c r="K24" s="75">
        <f t="shared" si="0"/>
        <v>117.78582060529619</v>
      </c>
      <c r="L24" s="75">
        <f>MAX(0,(K24-Constantes!$D$13)*(1-EXP(-Constantes!$D$25)))</f>
        <v>0.29554325106124574</v>
      </c>
      <c r="M24" s="75">
        <f t="shared" si="1"/>
        <v>1.0512910003758449</v>
      </c>
      <c r="N24" s="75">
        <f>0.0526*G24*Observaciones!$F23^1.218</f>
        <v>0</v>
      </c>
      <c r="O24" s="75">
        <f>N24*Constantes!$D$31</f>
        <v>0</v>
      </c>
      <c r="P24" s="75">
        <f t="shared" si="2"/>
        <v>0</v>
      </c>
      <c r="Q24" s="15"/>
      <c r="R24" s="74">
        <v>18</v>
      </c>
      <c r="S24" s="136">
        <f>ETo!$I23*((1-Constantes!$E$21)*ETo!$K23+ETo!$L23)</f>
        <v>2.4831752138310845</v>
      </c>
      <c r="T24" s="75">
        <f>MIN(S24*U24,0.8*(X23+Observaciones!$F23-V24-W24-Constantes!$D$14))</f>
        <v>1.6878012555315813</v>
      </c>
      <c r="U24" s="75">
        <f>EXP(2.5*(Cálculos!X23-Constantes!$D$13)/(Constantes!$D$15))*Constantes!$E$19+Constantes!$E$18</f>
        <v>0.67969479001347355</v>
      </c>
      <c r="V24" s="75">
        <f>IF(Observaciones!$F23&gt;0.05*Constantes!$E$20,((Observaciones!$F23-0.05*Constantes!$E$20)^2)/(Observaciones!$F23+0.95*Constantes!$E$20),0)</f>
        <v>0</v>
      </c>
      <c r="W24" s="75">
        <f>MAX(0,X23+Observaciones!$F23-V24-Constantes!$D$13)</f>
        <v>0</v>
      </c>
      <c r="X24" s="75">
        <f>X23+Observaciones!$F23-V24-T24-W24-Y23</f>
        <v>70.508064610969384</v>
      </c>
      <c r="Y24" s="75">
        <f>MAX(0,(X24-Constantes!$D$14)*(1-EXP(-Constantes!$D$24)))</f>
        <v>0.76032705956206015</v>
      </c>
      <c r="Z24" s="75">
        <f t="shared" si="3"/>
        <v>120.07895731390519</v>
      </c>
      <c r="AA24" s="75">
        <f>MAX(0,(Z24-Constantes!$D$13)*(1-EXP(-Constantes!$D$25)))</f>
        <v>0.31138310333946279</v>
      </c>
      <c r="AB24" s="75">
        <f t="shared" si="4"/>
        <v>1.0717101629015229</v>
      </c>
      <c r="AC24" s="75">
        <f>0.0526*V24*Observaciones!$F23^1.218</f>
        <v>0</v>
      </c>
      <c r="AD24" s="75">
        <f>AC24*Constantes!$E$31</f>
        <v>0</v>
      </c>
      <c r="AE24" s="75">
        <f t="shared" si="5"/>
        <v>0</v>
      </c>
      <c r="AF24" s="15"/>
      <c r="AG24" s="74">
        <v>18</v>
      </c>
      <c r="AH24" s="136">
        <f>ETo!$I23*((1-Constantes!$F$21)*ETo!$K23+ETo!$L23)</f>
        <v>2.4831752138310845</v>
      </c>
      <c r="AI24" s="75">
        <f>MIN(AH24*AJ24,0.8*(AM23+Observaciones!$F23-AK24-AL24-Constantes!$D$14))</f>
        <v>1.7268546128742599</v>
      </c>
      <c r="AJ24" s="75">
        <f>EXP(2.5*(Cálculos!AM23-Constantes!$D$13)/(Constantes!$D$15))*Constantes!$F$19+Constantes!$F$18</f>
        <v>0.69542197556411633</v>
      </c>
      <c r="AK24" s="75">
        <f>IF(Observaciones!$F23&gt;0.05*Constantes!$F$20,((Observaciones!$F23-0.05*Constantes!$F$20)^2)/(Observaciones!$F23+0.95*Constantes!$F$20),0)</f>
        <v>0</v>
      </c>
      <c r="AL24" s="75">
        <f>MAX(0,AM23+Observaciones!$F23-AK24-Constantes!$D$13)</f>
        <v>0</v>
      </c>
      <c r="AM24" s="75">
        <f>AM23+Observaciones!$F23-AK24-AI24-AL24-AN23</f>
        <v>70.269052291303225</v>
      </c>
      <c r="AN24" s="75">
        <f>MAX(0,(AM24-Constantes!$D$14)*(1-EXP(-Constantes!$D$24)))</f>
        <v>0.7562209709698845</v>
      </c>
      <c r="AO24" s="75">
        <f t="shared" si="6"/>
        <v>121.96830333073403</v>
      </c>
      <c r="AP24" s="75">
        <f>MAX(0,(AO24-Constantes!$D$13)*(1-EXP(-Constantes!$D$25)))</f>
        <v>0.32443376957172598</v>
      </c>
      <c r="AQ24" s="75">
        <f t="shared" si="7"/>
        <v>1.0806547405416105</v>
      </c>
      <c r="AR24" s="75">
        <f>0.0526*AK24*Observaciones!$F23^1.218</f>
        <v>0</v>
      </c>
      <c r="AS24" s="75">
        <f>AR24*Constantes!$F$31</f>
        <v>0</v>
      </c>
      <c r="AT24" s="75">
        <f t="shared" si="8"/>
        <v>0</v>
      </c>
      <c r="AU24" s="15"/>
      <c r="AV24" s="74">
        <v>18</v>
      </c>
      <c r="AW24" s="75">
        <f>0.0526*Observaciones!$F23^2.218</f>
        <v>0.40143633905347276</v>
      </c>
      <c r="AX24" s="75">
        <f>IF(Observaciones!$F23&gt;0.05*$BB$7,((Observaciones!$F23-0.05*$BB$7)^2)/(Observaciones!$F23+0.95*$BB$7),0)</f>
        <v>1.6667444764761515E-2</v>
      </c>
      <c r="AY24" s="75">
        <f>0.0526*AX24*Observaciones!$F23^1.218</f>
        <v>2.6763672030967324E-3</v>
      </c>
      <c r="AZ24" s="29"/>
      <c r="BA24" s="29"/>
      <c r="BB24" s="96"/>
      <c r="BC24" s="39"/>
    </row>
    <row r="25" spans="2:55" s="2" customFormat="1" x14ac:dyDescent="0.3">
      <c r="B25" s="38"/>
      <c r="C25" s="74">
        <v>19</v>
      </c>
      <c r="D25" s="136">
        <f>ETo!$I24*((1-Constantes!$D$21)*ETo!$K24+ETo!$L24)</f>
        <v>2.6387786697215865</v>
      </c>
      <c r="E25" s="75">
        <f>MIN(D25*F25,0.8*(I24+Observaciones!$F24-G25-H25-Constantes!$D$14))</f>
        <v>1.7629921094071181</v>
      </c>
      <c r="F25" s="75">
        <f>EXP(2.5*(Cálculos!I24-Constantes!$D$13)/(Constantes!$D$15))*Constantes!$D$19+Constantes!$D$18</f>
        <v>0.66810912549673174</v>
      </c>
      <c r="G25" s="75">
        <f>IF(Observaciones!$F24&gt;0.05*Constantes!$D$20,((Observaciones!$F24-0.05*Constantes!$D$20)^2)/(Observaciones!$F24+0.95*Constantes!$D$20),0)</f>
        <v>0.32723525100769507</v>
      </c>
      <c r="H25" s="75">
        <f>MAX(0,I24+Observaciones!$F24-G25-Constantes!$D$13)</f>
        <v>2.8142711646995906</v>
      </c>
      <c r="I25" s="75">
        <f>I24+Observaciones!$F24-G25-E25-H25-J24</f>
        <v>72.481260141278284</v>
      </c>
      <c r="J25" s="75">
        <f>MAX(0,(I25-Constantes!$D$14)*(1-EXP(-Constantes!$D$24)))</f>
        <v>0.79422537772595303</v>
      </c>
      <c r="K25" s="75">
        <f t="shared" si="0"/>
        <v>120.30454851893454</v>
      </c>
      <c r="L25" s="75">
        <f>MAX(0,(K25-Constantes!$D$13)*(1-EXP(-Constantes!$D$25)))</f>
        <v>0.31294137561756757</v>
      </c>
      <c r="M25" s="75">
        <f t="shared" si="1"/>
        <v>1.4344020043512158</v>
      </c>
      <c r="N25" s="75">
        <f>0.0526*G25*Observaciones!$F24^1.218</f>
        <v>0.21338093936813704</v>
      </c>
      <c r="O25" s="75">
        <f>N25*Constantes!$D$31</f>
        <v>3.3334599090098895E-3</v>
      </c>
      <c r="P25" s="75">
        <f t="shared" si="2"/>
        <v>232.39370127049028</v>
      </c>
      <c r="Q25" s="15"/>
      <c r="R25" s="74">
        <v>19</v>
      </c>
      <c r="S25" s="136">
        <f>ETo!$I24*((1-Constantes!$E$21)*ETo!$K24+ETo!$L24)</f>
        <v>2.5366427992126117</v>
      </c>
      <c r="T25" s="75">
        <f>MIN(S25*U25,0.8*(X24+Observaciones!$F24-V25-W25-Constantes!$D$14))</f>
        <v>1.725951196303952</v>
      </c>
      <c r="U25" s="75">
        <f>EXP(2.5*(Cálculos!X24-Constantes!$D$13)/(Constantes!$D$15))*Constantes!$E$19+Constantes!$E$18</f>
        <v>0.68040766198524172</v>
      </c>
      <c r="V25" s="75">
        <f>IF(Observaciones!$F24&gt;0.05*Constantes!$E$20,((Observaciones!$F24-0.05*Constantes!$E$20)^2)/(Observaciones!$F24+0.95*Constantes!$E$20),0)</f>
        <v>0.22767738197894666</v>
      </c>
      <c r="W25" s="75">
        <f>MAX(0,X24+Observaciones!$F24-V25-Constantes!$D$13)</f>
        <v>3.1803872289904405</v>
      </c>
      <c r="X25" s="75">
        <f>X24+Observaciones!$F24-V25-T25-W25-Y24</f>
        <v>72.513721744133989</v>
      </c>
      <c r="Y25" s="75">
        <f>MAX(0,(X25-Constantes!$D$14)*(1-EXP(-Constantes!$D$24)))</f>
        <v>0.79478304863327576</v>
      </c>
      <c r="Z25" s="75">
        <f t="shared" si="3"/>
        <v>122.94796143955617</v>
      </c>
      <c r="AA25" s="75">
        <f>MAX(0,(Z25-Constantes!$D$13)*(1-EXP(-Constantes!$D$25)))</f>
        <v>0.33120076242855967</v>
      </c>
      <c r="AB25" s="75">
        <f t="shared" si="4"/>
        <v>1.3536611930407823</v>
      </c>
      <c r="AC25" s="75">
        <f>0.0526*V25*Observaciones!$F24^1.218</f>
        <v>0.14846204218506817</v>
      </c>
      <c r="AD25" s="75">
        <f>AC25*Constantes!$E$31</f>
        <v>1.7394674534864727E-3</v>
      </c>
      <c r="AE25" s="75">
        <f t="shared" si="5"/>
        <v>128.50094709290136</v>
      </c>
      <c r="AF25" s="15"/>
      <c r="AG25" s="74">
        <v>19</v>
      </c>
      <c r="AH25" s="136">
        <f>ETo!$I24*((1-Constantes!$F$21)*ETo!$K24+ETo!$L24)</f>
        <v>2.5366427992126117</v>
      </c>
      <c r="AI25" s="75">
        <f>MIN(AH25*AJ25,0.8*(AM24+Observaciones!$F24-AK25-AL25-Constantes!$D$14))</f>
        <v>1.764475101562563</v>
      </c>
      <c r="AJ25" s="75">
        <f>EXP(2.5*(Cálculos!AM24-Constantes!$D$13)/(Constantes!$D$15))*Constantes!$F$19+Constantes!$F$18</f>
        <v>0.69559462692589835</v>
      </c>
      <c r="AK25" s="75">
        <f>IF(Observaciones!$F24&gt;0.05*Constantes!$F$20,((Observaciones!$F24-0.05*Constantes!$F$20)^2)/(Observaciones!$F24+0.95*Constantes!$F$20),0)</f>
        <v>0.11622452539387686</v>
      </c>
      <c r="AL25" s="75">
        <f>MAX(0,AM24+Observaciones!$F24-AK25-Constantes!$D$13)</f>
        <v>3.0528277659093561</v>
      </c>
      <c r="AM25" s="75">
        <f>AM24+Observaciones!$F24-AK25-AI25-AL25-AN24</f>
        <v>72.479303927467555</v>
      </c>
      <c r="AN25" s="75">
        <f>MAX(0,(AM25-Constantes!$D$14)*(1-EXP(-Constantes!$D$24)))</f>
        <v>0.7941917711435672</v>
      </c>
      <c r="AO25" s="75">
        <f t="shared" si="6"/>
        <v>124.69669732707166</v>
      </c>
      <c r="AP25" s="75">
        <f>MAX(0,(AO25-Constantes!$D$13)*(1-EXP(-Constantes!$D$25)))</f>
        <v>0.34328016355099195</v>
      </c>
      <c r="AQ25" s="75">
        <f t="shared" si="7"/>
        <v>1.2536964600884359</v>
      </c>
      <c r="AR25" s="75">
        <f>0.0526*AK25*Observaciones!$F24^1.218</f>
        <v>7.5786756866173199E-2</v>
      </c>
      <c r="AS25" s="75">
        <f>AR25*Constantes!$F$31</f>
        <v>6.3933237361076098E-4</v>
      </c>
      <c r="AT25" s="75">
        <f t="shared" si="8"/>
        <v>50.995786776462808</v>
      </c>
      <c r="AU25" s="15"/>
      <c r="AV25" s="74">
        <v>19</v>
      </c>
      <c r="AW25" s="75">
        <f>0.0526*Observaciones!$F24^2.218</f>
        <v>5.1513686738127191</v>
      </c>
      <c r="AX25" s="75">
        <f>IF(Observaciones!$F24&gt;0.05*$BB$7,((Observaciones!$F24-0.05*$BB$7)^2)/(Observaciones!$F24+0.95*$BB$7),0)</f>
        <v>0.93240756681215686</v>
      </c>
      <c r="AY25" s="75">
        <f>0.0526*AX25*Observaciones!$F24^1.218</f>
        <v>0.6079968520129222</v>
      </c>
      <c r="AZ25" s="29"/>
      <c r="BA25" s="29"/>
      <c r="BB25" s="96"/>
      <c r="BC25" s="39"/>
    </row>
    <row r="26" spans="2:55" s="2" customFormat="1" x14ac:dyDescent="0.3">
      <c r="B26" s="38"/>
      <c r="C26" s="74">
        <v>20</v>
      </c>
      <c r="D26" s="136">
        <f>ETo!$I25*((1-Constantes!$D$21)*ETo!$K25+ETo!$L25)</f>
        <v>2.6049421074829859</v>
      </c>
      <c r="E26" s="75">
        <f>MIN(D26*F26,0.8*(I25+Observaciones!$F25-G26-H26-Constantes!$D$14))</f>
        <v>1.8465301755633663</v>
      </c>
      <c r="F26" s="75">
        <f>EXP(2.5*(Cálculos!I25-Constantes!$D$13)/(Constantes!$D$15))*Constantes!$D$19+Constantes!$D$18</f>
        <v>0.70885651172784336</v>
      </c>
      <c r="G26" s="75">
        <f>IF(Observaciones!$F25&gt;0.05*Constantes!$D$20,((Observaciones!$F25-0.05*Constantes!$D$20)^2)/(Observaciones!$F25+0.95*Constantes!$D$20),0)</f>
        <v>5.0985457328740907E-2</v>
      </c>
      <c r="H26" s="75">
        <f>MAX(0,I25+Observaciones!$F25-G26-Constantes!$D$13)</f>
        <v>2.4302746839495484</v>
      </c>
      <c r="I26" s="75">
        <f>I25+Observaciones!$F25-G26-E26-H26-J25</f>
        <v>72.359244446710676</v>
      </c>
      <c r="J26" s="75">
        <f>MAX(0,(I26-Constantes!$D$14)*(1-EXP(-Constantes!$D$24)))</f>
        <v>0.79212922112519601</v>
      </c>
      <c r="K26" s="75">
        <f t="shared" si="0"/>
        <v>122.42188182726652</v>
      </c>
      <c r="L26" s="75">
        <f>MAX(0,(K26-Constantes!$D$13)*(1-EXP(-Constantes!$D$25)))</f>
        <v>0.32756686510618654</v>
      </c>
      <c r="M26" s="75">
        <f t="shared" si="1"/>
        <v>1.1706815435601234</v>
      </c>
      <c r="N26" s="75">
        <f>0.0526*G26*Observaciones!$F25^1.218</f>
        <v>1.9044848779873481E-2</v>
      </c>
      <c r="O26" s="75">
        <f>N26*Constantes!$D$31</f>
        <v>2.9752066922592268E-4</v>
      </c>
      <c r="P26" s="75">
        <f t="shared" si="2"/>
        <v>25.414312787501697</v>
      </c>
      <c r="Q26" s="15"/>
      <c r="R26" s="74">
        <v>20</v>
      </c>
      <c r="S26" s="136">
        <f>ETo!$I25*((1-Constantes!$E$21)*ETo!$K25+ETo!$L25)</f>
        <v>2.5039836940793991</v>
      </c>
      <c r="T26" s="75">
        <f>MIN(S26*U26,0.8*(X25+Observaciones!$F25-V26-W26-Constantes!$D$14))</f>
        <v>1.7752710428925527</v>
      </c>
      <c r="U26" s="75">
        <f>EXP(2.5*(Cálculos!X25-Constantes!$D$13)/(Constantes!$D$15))*Constantes!$E$19+Constantes!$E$18</f>
        <v>0.70897867549622329</v>
      </c>
      <c r="V26" s="75">
        <f>IF(Observaciones!$F25&gt;0.05*Constantes!$E$20,((Observaciones!$F25-0.05*Constantes!$E$20)^2)/(Observaciones!$F25+0.95*Constantes!$E$20),0)</f>
        <v>2.2966072673882558E-2</v>
      </c>
      <c r="W26" s="75">
        <f>MAX(0,X25+Observaciones!$F25-V26-Constantes!$D$13)</f>
        <v>2.4907556714601071</v>
      </c>
      <c r="X26" s="75">
        <f>X25+Observaciones!$F25-V26-T26-W26-Y25</f>
        <v>72.429945908474167</v>
      </c>
      <c r="Y26" s="75">
        <f>MAX(0,(X26-Constantes!$D$14)*(1-EXP(-Constantes!$D$24)))</f>
        <v>0.79334382992026864</v>
      </c>
      <c r="Z26" s="75">
        <f t="shared" si="3"/>
        <v>125.10751634858771</v>
      </c>
      <c r="AA26" s="75">
        <f>MAX(0,(Z26-Constantes!$D$13)*(1-EXP(-Constantes!$D$25)))</f>
        <v>0.34611789781666646</v>
      </c>
      <c r="AB26" s="75">
        <f t="shared" si="4"/>
        <v>1.1624278004108177</v>
      </c>
      <c r="AC26" s="75">
        <f>0.0526*V26*Observaciones!$F25^1.218</f>
        <v>8.5786301439159645E-3</v>
      </c>
      <c r="AD26" s="75">
        <f>AC26*Constantes!$E$31</f>
        <v>1.0051220979594356E-4</v>
      </c>
      <c r="AE26" s="75">
        <f t="shared" si="5"/>
        <v>8.6467486204666812</v>
      </c>
      <c r="AF26" s="15"/>
      <c r="AG26" s="74">
        <v>20</v>
      </c>
      <c r="AH26" s="136">
        <f>ETo!$I25*((1-Constantes!$F$21)*ETo!$K25+ETo!$L25)</f>
        <v>2.5039836940793991</v>
      </c>
      <c r="AI26" s="75">
        <f>MIN(AH26*AJ26,0.8*(AM25+Observaciones!$F25-AK26-AL26-Constantes!$D$14))</f>
        <v>1.8005391225497223</v>
      </c>
      <c r="AJ26" s="75">
        <f>EXP(2.5*(Cálculos!AM25-Constantes!$D$13)/(Constantes!$D$15))*Constantes!$F$19+Constantes!$F$18</f>
        <v>0.71906982733435831</v>
      </c>
      <c r="AK26" s="75">
        <f>IF(Observaciones!$F25&gt;0.05*Constantes!$F$20,((Observaciones!$F25-0.05*Constantes!$F$20)^2)/(Observaciones!$F25+0.95*Constantes!$F$20),0)</f>
        <v>1.9273563210065096E-3</v>
      </c>
      <c r="AL26" s="75">
        <f>MAX(0,AM25+Observaciones!$F25-AK26-Constantes!$D$13)</f>
        <v>2.4773765711465501</v>
      </c>
      <c r="AM26" s="75">
        <f>AM25+Observaciones!$F25-AK26-AI26-AL26-AN25</f>
        <v>72.405269106306704</v>
      </c>
      <c r="AN26" s="75">
        <f>MAX(0,(AM26-Constantes!$D$14)*(1-EXP(-Constantes!$D$24)))</f>
        <v>0.79291989722921441</v>
      </c>
      <c r="AO26" s="75">
        <f t="shared" si="6"/>
        <v>126.83079373466722</v>
      </c>
      <c r="AP26" s="75">
        <f>MAX(0,(AO26-Constantes!$D$13)*(1-EXP(-Constantes!$D$25)))</f>
        <v>0.35802144422426352</v>
      </c>
      <c r="AQ26" s="75">
        <f t="shared" si="7"/>
        <v>1.1528686977744844</v>
      </c>
      <c r="AR26" s="75">
        <f>0.0526*AK26*Observaciones!$F25^1.218</f>
        <v>7.1993489127360796E-4</v>
      </c>
      <c r="AS26" s="75">
        <f>AR26*Constantes!$F$31</f>
        <v>6.0733260257584932E-6</v>
      </c>
      <c r="AT26" s="75">
        <f t="shared" si="8"/>
        <v>0.5268011905850627</v>
      </c>
      <c r="AU26" s="15"/>
      <c r="AV26" s="74">
        <v>20</v>
      </c>
      <c r="AW26" s="75">
        <f>0.0526*Observaciones!$F25^2.218</f>
        <v>1.867674605434769</v>
      </c>
      <c r="AX26" s="75">
        <f>IF(Observaciones!$F25&gt;0.05*$BB$7,((Observaciones!$F25-0.05*$BB$7)^2)/(Observaciones!$F25+0.95*$BB$7),0)</f>
        <v>0.28178711203654261</v>
      </c>
      <c r="AY26" s="75">
        <f>0.0526*AX26*Observaciones!$F25^1.218</f>
        <v>0.10525732665789053</v>
      </c>
      <c r="AZ26" s="29"/>
      <c r="BA26" s="29"/>
      <c r="BB26" s="96"/>
      <c r="BC26" s="39"/>
    </row>
    <row r="27" spans="2:55" s="2" customFormat="1" x14ac:dyDescent="0.3">
      <c r="B27" s="38"/>
      <c r="C27" s="74">
        <v>21</v>
      </c>
      <c r="D27" s="136">
        <f>ETo!$I26*((1-Constantes!$D$21)*ETo!$K26+ETo!$L26)</f>
        <v>2.7297212775851492</v>
      </c>
      <c r="E27" s="75">
        <f>MIN(D27*F27,0.8*(I26+Observaciones!$F26-G27-H27-Constantes!$D$14))</f>
        <v>1.9285866221703256</v>
      </c>
      <c r="F27" s="75">
        <f>EXP(2.5*(Cálculos!I26-Constantes!$D$13)/(Constantes!$D$15))*Constantes!$D$19+Constantes!$D$18</f>
        <v>0.7065141184950765</v>
      </c>
      <c r="G27" s="75">
        <f>IF(Observaciones!$F26&gt;0.05*Constantes!$D$20,((Observaciones!$F26-0.05*Constantes!$D$20)^2)/(Observaciones!$F26+0.95*Constantes!$D$20),0)</f>
        <v>0.13755167230364526</v>
      </c>
      <c r="H27" s="75">
        <f>MAX(0,I26+Observaciones!$F26-G27-Constantes!$D$13)</f>
        <v>3.4216927744070347</v>
      </c>
      <c r="I27" s="75">
        <f>I26+Observaciones!$F26-G27-E27-H27-J26</f>
        <v>72.279284156704477</v>
      </c>
      <c r="J27" s="75">
        <f>MAX(0,(I27-Constantes!$D$14)*(1-EXP(-Constantes!$D$24)))</f>
        <v>0.79075555120274144</v>
      </c>
      <c r="K27" s="75">
        <f t="shared" si="0"/>
        <v>125.51600773656736</v>
      </c>
      <c r="L27" s="75">
        <f>MAX(0,(K27-Constantes!$D$13)*(1-EXP(-Constantes!$D$25)))</f>
        <v>0.34893955394306747</v>
      </c>
      <c r="M27" s="75">
        <f t="shared" si="1"/>
        <v>1.2772467774494543</v>
      </c>
      <c r="N27" s="75">
        <f>0.0526*G27*Observaciones!$F26^1.218</f>
        <v>6.6770510504934433E-2</v>
      </c>
      <c r="O27" s="75">
        <f>N27*Constantes!$D$31</f>
        <v>1.0430960728330112E-3</v>
      </c>
      <c r="P27" s="75">
        <f t="shared" si="2"/>
        <v>81.667543911598599</v>
      </c>
      <c r="Q27" s="15"/>
      <c r="R27" s="74">
        <v>21</v>
      </c>
      <c r="S27" s="136">
        <f>ETo!$I26*((1-Constantes!$E$21)*ETo!$K26+ETo!$L26)</f>
        <v>2.6244971477429853</v>
      </c>
      <c r="T27" s="75">
        <f>MIN(S27*U27,0.8*(X26+Observaciones!$F26-V27-W27-Constantes!$D$14))</f>
        <v>1.8574236595281508</v>
      </c>
      <c r="U27" s="75">
        <f>EXP(2.5*(Cálculos!X26-Constantes!$D$13)/(Constantes!$D$15))*Constantes!$E$19+Constantes!$E$18</f>
        <v>0.70772553939542204</v>
      </c>
      <c r="V27" s="75">
        <f>IF(Observaciones!$F26&gt;0.05*Constantes!$E$20,((Observaciones!$F26-0.05*Constantes!$E$20)^2)/(Observaciones!$F26+0.95*Constantes!$E$20),0)</f>
        <v>8.2810254786717927E-2</v>
      </c>
      <c r="W27" s="75">
        <f>MAX(0,X26+Observaciones!$F26-V27-Constantes!$D$13)</f>
        <v>3.5471356536874481</v>
      </c>
      <c r="X27" s="75">
        <f>X26+Observaciones!$F26-V27-T27-W27-Y26</f>
        <v>72.349232510551573</v>
      </c>
      <c r="Y27" s="75">
        <f>MAX(0,(X27-Constantes!$D$14)*(1-EXP(-Constantes!$D$24)))</f>
        <v>0.79195722205457952</v>
      </c>
      <c r="Z27" s="75">
        <f t="shared" si="3"/>
        <v>128.30853410445849</v>
      </c>
      <c r="AA27" s="75">
        <f>MAX(0,(Z27-Constantes!$D$13)*(1-EXP(-Constantes!$D$25)))</f>
        <v>0.36822894257147293</v>
      </c>
      <c r="AB27" s="75">
        <f t="shared" si="4"/>
        <v>1.2429964194127703</v>
      </c>
      <c r="AC27" s="75">
        <f>0.0526*V27*Observaciones!$F26^1.218</f>
        <v>4.0197860880578438E-2</v>
      </c>
      <c r="AD27" s="75">
        <f>AC27*Constantes!$E$31</f>
        <v>4.7098146888198932E-4</v>
      </c>
      <c r="AE27" s="75">
        <f t="shared" si="5"/>
        <v>37.890814609465686</v>
      </c>
      <c r="AF27" s="15"/>
      <c r="AG27" s="74">
        <v>21</v>
      </c>
      <c r="AH27" s="136">
        <f>ETo!$I26*((1-Constantes!$F$21)*ETo!$K26+ETo!$L26)</f>
        <v>2.6244971477429853</v>
      </c>
      <c r="AI27" s="75">
        <f>MIN(AH27*AJ27,0.8*(AM26+Observaciones!$F26-AK27-AL27-Constantes!$D$14))</f>
        <v>1.8850179683000492</v>
      </c>
      <c r="AJ27" s="75">
        <f>EXP(2.5*(Cálculos!AM26-Constantes!$D$13)/(Constantes!$D$15))*Constantes!$F$19+Constantes!$F$18</f>
        <v>0.71823967113895582</v>
      </c>
      <c r="AK27" s="75">
        <f>IF(Observaciones!$F26&gt;0.05*Constantes!$F$20,((Observaciones!$F26-0.05*Constantes!$F$20)^2)/(Observaciones!$F26+0.95*Constantes!$F$20),0)</f>
        <v>2.8196855116286525E-2</v>
      </c>
      <c r="AL27" s="75">
        <f>MAX(0,AM26+Observaciones!$F26-AK27-Constantes!$D$13)</f>
        <v>3.5770722511904154</v>
      </c>
      <c r="AM27" s="75">
        <f>AM26+Observaciones!$F26-AK27-AI27-AL27-AN26</f>
        <v>72.322062134470741</v>
      </c>
      <c r="AN27" s="75">
        <f>MAX(0,(AM27-Constantes!$D$14)*(1-EXP(-Constantes!$D$24)))</f>
        <v>0.79149045125621043</v>
      </c>
      <c r="AO27" s="75">
        <f t="shared" si="6"/>
        <v>130.04984454163338</v>
      </c>
      <c r="AP27" s="75">
        <f>MAX(0,(AO27-Constantes!$D$13)*(1-EXP(-Constantes!$D$25)))</f>
        <v>0.38025705236179541</v>
      </c>
      <c r="AQ27" s="75">
        <f t="shared" si="7"/>
        <v>1.1999443587342924</v>
      </c>
      <c r="AR27" s="75">
        <f>0.0526*AK27*Observaciones!$F26^1.218</f>
        <v>1.3687353844684808E-2</v>
      </c>
      <c r="AS27" s="75">
        <f>AR27*Constantes!$F$31</f>
        <v>1.1546566687666967E-4</v>
      </c>
      <c r="AT27" s="75">
        <f t="shared" si="8"/>
        <v>9.6225850837336715</v>
      </c>
      <c r="AU27" s="15"/>
      <c r="AV27" s="74">
        <v>21</v>
      </c>
      <c r="AW27" s="75">
        <f>0.0526*Observaciones!$F26^2.218</f>
        <v>3.0096120112355975</v>
      </c>
      <c r="AX27" s="75">
        <f>IF(Observaciones!$F26&gt;0.05*$BB$7,((Observaciones!$F26-0.05*$BB$7)^2)/(Observaciones!$F26+0.95*$BB$7),0)</f>
        <v>0.51054547567973141</v>
      </c>
      <c r="AY27" s="75">
        <f>0.0526*AX27*Observaciones!$F26^1.218</f>
        <v>0.24782964449801789</v>
      </c>
      <c r="AZ27" s="29"/>
      <c r="BA27" s="29"/>
      <c r="BB27" s="96"/>
      <c r="BC27" s="39"/>
    </row>
    <row r="28" spans="2:55" s="2" customFormat="1" x14ac:dyDescent="0.3">
      <c r="B28" s="38"/>
      <c r="C28" s="74">
        <v>22</v>
      </c>
      <c r="D28" s="136">
        <f>ETo!$I27*((1-Constantes!$D$21)*ETo!$K27+ETo!$L27)</f>
        <v>2.6652624981152107</v>
      </c>
      <c r="E28" s="75">
        <f>MIN(D28*F28,0.8*(I27+Observaciones!$F27-G28-H28-Constantes!$D$14))</f>
        <v>1.878975448630994</v>
      </c>
      <c r="F28" s="75">
        <f>EXP(2.5*(Cálculos!I27-Constantes!$D$13)/(Constantes!$D$15))*Constantes!$D$19+Constantes!$D$18</f>
        <v>0.70498701345917936</v>
      </c>
      <c r="G28" s="75">
        <f>IF(Observaciones!$F27&gt;0.05*Constantes!$D$20,((Observaciones!$F27-0.05*Constantes!$D$20)^2)/(Observaciones!$F27+0.95*Constantes!$D$20),0)</f>
        <v>0</v>
      </c>
      <c r="H28" s="75">
        <f>MAX(0,I27+Observaciones!$F27-G28-Constantes!$D$13)</f>
        <v>0</v>
      </c>
      <c r="I28" s="75">
        <f>I27+Observaciones!$F27-G28-E28-H28-J27</f>
        <v>69.70955315687074</v>
      </c>
      <c r="J28" s="75">
        <f>MAX(0,(I28-Constantes!$D$14)*(1-EXP(-Constantes!$D$24)))</f>
        <v>0.74660911072588421</v>
      </c>
      <c r="K28" s="75">
        <f t="shared" si="0"/>
        <v>125.16706818262429</v>
      </c>
      <c r="L28" s="75">
        <f>MAX(0,(K28-Constantes!$D$13)*(1-EXP(-Constantes!$D$25)))</f>
        <v>0.34652925238200705</v>
      </c>
      <c r="M28" s="75">
        <f t="shared" si="1"/>
        <v>1.0931383631078913</v>
      </c>
      <c r="N28" s="75">
        <f>0.0526*G28*Observaciones!$F27^1.218</f>
        <v>0</v>
      </c>
      <c r="O28" s="75">
        <f>N28*Constantes!$D$31</f>
        <v>0</v>
      </c>
      <c r="P28" s="75">
        <f t="shared" si="2"/>
        <v>0</v>
      </c>
      <c r="Q28" s="15"/>
      <c r="R28" s="74">
        <v>22</v>
      </c>
      <c r="S28" s="136">
        <f>ETo!$I27*((1-Constantes!$E$21)*ETo!$K27+ETo!$L27)</f>
        <v>2.5622077020195078</v>
      </c>
      <c r="T28" s="75">
        <f>MIN(S28*U28,0.8*(X27+Observaciones!$F27-V28-W28-Constantes!$D$14))</f>
        <v>1.8102594238021621</v>
      </c>
      <c r="U28" s="75">
        <f>EXP(2.5*(Cálculos!X27-Constantes!$D$13)/(Constantes!$D$15))*Constantes!$E$19+Constantes!$E$18</f>
        <v>0.70652329332057384</v>
      </c>
      <c r="V28" s="75">
        <f>IF(Observaciones!$F27&gt;0.05*Constantes!$E$20,((Observaciones!$F27-0.05*Constantes!$E$20)^2)/(Observaciones!$F27+0.95*Constantes!$E$20),0)</f>
        <v>0</v>
      </c>
      <c r="W28" s="75">
        <f>MAX(0,X27+Observaciones!$F27-V28-Constantes!$D$13)</f>
        <v>0</v>
      </c>
      <c r="X28" s="75">
        <f>X27+Observaciones!$F27-V28-T28-W28-Y27</f>
        <v>69.847015864694825</v>
      </c>
      <c r="Y28" s="75">
        <f>MAX(0,(X28-Constantes!$D$14)*(1-EXP(-Constantes!$D$24)))</f>
        <v>0.74897063776865103</v>
      </c>
      <c r="Z28" s="75">
        <f t="shared" si="3"/>
        <v>127.94030516188701</v>
      </c>
      <c r="AA28" s="75">
        <f>MAX(0,(Z28-Constantes!$D$13)*(1-EXP(-Constantes!$D$25)))</f>
        <v>0.36568539947044498</v>
      </c>
      <c r="AB28" s="75">
        <f t="shared" si="4"/>
        <v>1.1146560372390959</v>
      </c>
      <c r="AC28" s="75">
        <f>0.0526*V28*Observaciones!$F27^1.218</f>
        <v>0</v>
      </c>
      <c r="AD28" s="75">
        <f>AC28*Constantes!$E$31</f>
        <v>0</v>
      </c>
      <c r="AE28" s="75">
        <f t="shared" si="5"/>
        <v>0</v>
      </c>
      <c r="AF28" s="15"/>
      <c r="AG28" s="74">
        <v>22</v>
      </c>
      <c r="AH28" s="136">
        <f>ETo!$I27*((1-Constantes!$F$21)*ETo!$K27+ETo!$L27)</f>
        <v>2.5622077020195078</v>
      </c>
      <c r="AI28" s="75">
        <f>MIN(AH28*AJ28,0.8*(AM27+Observaciones!$F27-AK28-AL28-Constantes!$D$14))</f>
        <v>1.837898285828713</v>
      </c>
      <c r="AJ28" s="75">
        <f>EXP(2.5*(Cálculos!AM27-Constantes!$D$13)/(Constantes!$D$15))*Constantes!$F$19+Constantes!$F$18</f>
        <v>0.71731042115754273</v>
      </c>
      <c r="AK28" s="75">
        <f>IF(Observaciones!$F27&gt;0.05*Constantes!$F$20,((Observaciones!$F27-0.05*Constantes!$F$20)^2)/(Observaciones!$F27+0.95*Constantes!$F$20),0)</f>
        <v>0</v>
      </c>
      <c r="AL28" s="75">
        <f>MAX(0,AM27+Observaciones!$F27-AK28-Constantes!$D$13)</f>
        <v>0</v>
      </c>
      <c r="AM28" s="75">
        <f>AM27+Observaciones!$F27-AK28-AI28-AL28-AN27</f>
        <v>69.792673397385812</v>
      </c>
      <c r="AN28" s="75">
        <f>MAX(0,(AM28-Constantes!$D$14)*(1-EXP(-Constantes!$D$24)))</f>
        <v>0.748037066706708</v>
      </c>
      <c r="AO28" s="75">
        <f t="shared" si="6"/>
        <v>129.66958748927158</v>
      </c>
      <c r="AP28" s="75">
        <f>MAX(0,(AO28-Constantes!$D$13)*(1-EXP(-Constantes!$D$25)))</f>
        <v>0.37763042503750704</v>
      </c>
      <c r="AQ28" s="75">
        <f t="shared" si="7"/>
        <v>1.1256674917442151</v>
      </c>
      <c r="AR28" s="75">
        <f>0.0526*AK28*Observaciones!$F27^1.218</f>
        <v>0</v>
      </c>
      <c r="AS28" s="75">
        <f>AR28*Constantes!$F$31</f>
        <v>0</v>
      </c>
      <c r="AT28" s="75">
        <f t="shared" si="8"/>
        <v>0</v>
      </c>
      <c r="AU28" s="15"/>
      <c r="AV28" s="74">
        <v>22</v>
      </c>
      <c r="AW28" s="75">
        <f>0.0526*Observaciones!$F27^2.218</f>
        <v>3.1840930012055863E-4</v>
      </c>
      <c r="AX28" s="75">
        <f>IF(Observaciones!$F27&gt;0.05*$BB$7,((Observaciones!$F27-0.05*$BB$7)^2)/(Observaciones!$F27+0.95*$BB$7),0)</f>
        <v>0</v>
      </c>
      <c r="AY28" s="75">
        <f>0.0526*AX28*Observaciones!$F27^1.218</f>
        <v>0</v>
      </c>
      <c r="AZ28" s="29"/>
      <c r="BA28" s="29"/>
      <c r="BB28" s="96"/>
      <c r="BC28" s="39"/>
    </row>
    <row r="29" spans="2:55" s="2" customFormat="1" x14ac:dyDescent="0.3">
      <c r="B29" s="38"/>
      <c r="C29" s="74">
        <v>23</v>
      </c>
      <c r="D29" s="136">
        <f>ETo!$I28*((1-Constantes!$D$21)*ETo!$K28+ETo!$L28)</f>
        <v>2.6257412487139717</v>
      </c>
      <c r="E29" s="75">
        <f>MIN(D29*F29,0.8*(I28+Observaciones!$F28-G29-H29-Constantes!$D$14))</f>
        <v>1.7306260550249175</v>
      </c>
      <c r="F29" s="75">
        <f>EXP(2.5*(Cálculos!I28-Constantes!$D$13)/(Constantes!$D$15))*Constantes!$D$19+Constantes!$D$18</f>
        <v>0.65909999923737295</v>
      </c>
      <c r="G29" s="75">
        <f>IF(Observaciones!$F28&gt;0.05*Constantes!$D$20,((Observaciones!$F28-0.05*Constantes!$D$20)^2)/(Observaciones!$F28+0.95*Constantes!$D$20),0)</f>
        <v>3.4123789440799746</v>
      </c>
      <c r="H29" s="75">
        <f>MAX(0,I28+Observaciones!$F28-G29-Constantes!$D$13)</f>
        <v>10.997174212790767</v>
      </c>
      <c r="I29" s="75">
        <f>I28+Observaciones!$F28-G29-E29-H29-J28</f>
        <v>72.522764834249202</v>
      </c>
      <c r="J29" s="75">
        <f>MAX(0,(I29-Constantes!$D$14)*(1-EXP(-Constantes!$D$24)))</f>
        <v>0.79493840350875655</v>
      </c>
      <c r="K29" s="75">
        <f t="shared" si="0"/>
        <v>135.81771314303305</v>
      </c>
      <c r="L29" s="75">
        <f>MAX(0,(K29-Constantes!$D$13)*(1-EXP(-Constantes!$D$25)))</f>
        <v>0.42009863104454082</v>
      </c>
      <c r="M29" s="75">
        <f t="shared" si="1"/>
        <v>4.6274159786332714</v>
      </c>
      <c r="N29" s="75">
        <f>0.0526*G29*Observaciones!$F28^1.218</f>
        <v>6.7717803229057019</v>
      </c>
      <c r="O29" s="75">
        <f>N29*Constantes!$D$31</f>
        <v>0.10578947813179872</v>
      </c>
      <c r="P29" s="75">
        <f t="shared" si="2"/>
        <v>2286.145845116871</v>
      </c>
      <c r="Q29" s="15"/>
      <c r="R29" s="74">
        <v>23</v>
      </c>
      <c r="S29" s="136">
        <f>ETo!$I28*((1-Constantes!$E$21)*ETo!$K28+ETo!$L28)</f>
        <v>2.52404651283867</v>
      </c>
      <c r="T29" s="75">
        <f>MIN(S29*U29,0.8*(X28+Observaciones!$F28-V29-W29-Constantes!$D$14))</f>
        <v>1.6951918084430577</v>
      </c>
      <c r="U29" s="75">
        <f>EXP(2.5*(Cálculos!X28-Constantes!$D$13)/(Constantes!$D$15))*Constantes!$E$19+Constantes!$E$18</f>
        <v>0.6716167074657271</v>
      </c>
      <c r="V29" s="75">
        <f>IF(Observaciones!$F28&gt;0.05*Constantes!$E$20,((Observaciones!$F28-0.05*Constantes!$E$20)^2)/(Observaciones!$F28+0.95*Constantes!$E$20),0)</f>
        <v>2.8568161160474128</v>
      </c>
      <c r="W29" s="75">
        <f>MAX(0,X28+Observaciones!$F28-V29-Constantes!$D$13)</f>
        <v>11.690199748647416</v>
      </c>
      <c r="X29" s="75">
        <f>X28+Observaciones!$F28-V29-T29-W29-Y28</f>
        <v>72.555837553788294</v>
      </c>
      <c r="Y29" s="75">
        <f>MAX(0,(X29-Constantes!$D$14)*(1-EXP(-Constantes!$D$24)))</f>
        <v>0.7955065730349189</v>
      </c>
      <c r="Z29" s="75">
        <f t="shared" si="3"/>
        <v>139.26481951106399</v>
      </c>
      <c r="AA29" s="75">
        <f>MAX(0,(Z29-Constantes!$D$13)*(1-EXP(-Constantes!$D$25)))</f>
        <v>0.44390953401073713</v>
      </c>
      <c r="AB29" s="75">
        <f t="shared" si="4"/>
        <v>4.096232223093069</v>
      </c>
      <c r="AC29" s="75">
        <f>0.0526*V29*Observaciones!$F28^1.218</f>
        <v>5.6692798419624646</v>
      </c>
      <c r="AD29" s="75">
        <f>AC29*Constantes!$E$31</f>
        <v>6.6424573073752866E-2</v>
      </c>
      <c r="AE29" s="75">
        <f t="shared" si="5"/>
        <v>1621.6017416999762</v>
      </c>
      <c r="AF29" s="15"/>
      <c r="AG29" s="74">
        <v>23</v>
      </c>
      <c r="AH29" s="136">
        <f>ETo!$I28*((1-Constantes!$F$21)*ETo!$K28+ETo!$L28)</f>
        <v>2.52404651283867</v>
      </c>
      <c r="AI29" s="75">
        <f>MIN(AH29*AJ29,0.8*(AM28+Observaciones!$F28-AK29-AL29-Constantes!$D$14))</f>
        <v>1.7437986289768379</v>
      </c>
      <c r="AJ29" s="75">
        <f>EXP(2.5*(Cálculos!AM28-Constantes!$D$13)/(Constantes!$D$15))*Constantes!$F$19+Constantes!$F$18</f>
        <v>0.69087420541061029</v>
      </c>
      <c r="AK29" s="75">
        <f>IF(Observaciones!$F28&gt;0.05*Constantes!$F$20,((Observaciones!$F28-0.05*Constantes!$F$20)^2)/(Observaciones!$F28+0.95*Constantes!$F$20),0)</f>
        <v>2.1429125888853964</v>
      </c>
      <c r="AL29" s="75">
        <f>MAX(0,AM28+Observaciones!$F28-AK29-Constantes!$D$13)</f>
        <v>12.34976080850042</v>
      </c>
      <c r="AM29" s="75">
        <f>AM28+Observaciones!$F28-AK29-AI29-AL29-AN28</f>
        <v>72.508164304316452</v>
      </c>
      <c r="AN29" s="75">
        <f>MAX(0,(AM29-Constantes!$D$14)*(1-EXP(-Constantes!$D$24)))</f>
        <v>0.79468757514358968</v>
      </c>
      <c r="AO29" s="75">
        <f t="shared" si="6"/>
        <v>141.64171787273452</v>
      </c>
      <c r="AP29" s="75">
        <f>MAX(0,(AO29-Constantes!$D$13)*(1-EXP(-Constantes!$D$25)))</f>
        <v>0.46032797028967809</v>
      </c>
      <c r="AQ29" s="75">
        <f t="shared" si="7"/>
        <v>3.397928134318664</v>
      </c>
      <c r="AR29" s="75">
        <f>0.0526*AK29*Observaciones!$F28^1.218</f>
        <v>4.2525562198466504</v>
      </c>
      <c r="AS29" s="75">
        <f>AR29*Constantes!$F$31</f>
        <v>3.5874300133316259E-2</v>
      </c>
      <c r="AT29" s="75">
        <f t="shared" si="8"/>
        <v>1055.7698313566482</v>
      </c>
      <c r="AU29" s="15"/>
      <c r="AV29" s="74">
        <v>23</v>
      </c>
      <c r="AW29" s="75">
        <f>0.0526*Observaciones!$F28^2.218</f>
        <v>39.094155293825366</v>
      </c>
      <c r="AX29" s="75">
        <f>IF(Observaciones!$F28&gt;0.05*$BB$7,((Observaciones!$F28-0.05*$BB$7)^2)/(Observaciones!$F28+0.95*$BB$7),0)</f>
        <v>6.13740799509831</v>
      </c>
      <c r="AY29" s="75">
        <f>0.0526*AX29*Observaciones!$F28^1.218</f>
        <v>12.17953204375323</v>
      </c>
      <c r="AZ29" s="29"/>
      <c r="BA29" s="29"/>
      <c r="BB29" s="96"/>
      <c r="BC29" s="39"/>
    </row>
    <row r="30" spans="2:55" s="2" customFormat="1" x14ac:dyDescent="0.3">
      <c r="B30" s="38"/>
      <c r="C30" s="74">
        <v>24</v>
      </c>
      <c r="D30" s="136">
        <f>ETo!$I29*((1-Constantes!$D$21)*ETo!$K29+ETo!$L29)</f>
        <v>2.5638196979715677</v>
      </c>
      <c r="E30" s="75">
        <f>MIN(D30*F30,0.8*(I29+Observaciones!$F29-G30-H30-Constantes!$D$14))</f>
        <v>1.8194316818474905</v>
      </c>
      <c r="F30" s="75">
        <f>EXP(2.5*(Cálculos!I29-Constantes!$D$13)/(Constantes!$D$15))*Constantes!$D$19+Constantes!$D$18</f>
        <v>0.7096566436738827</v>
      </c>
      <c r="G30" s="75">
        <f>IF(Observaciones!$F29&gt;0.05*Constantes!$D$20,((Observaciones!$F29-0.05*Constantes!$D$20)^2)/(Observaciones!$F29+0.95*Constantes!$D$20),0)</f>
        <v>0</v>
      </c>
      <c r="H30" s="75">
        <f>MAX(0,I29+Observaciones!$F29-G30-Constantes!$D$13)</f>
        <v>0</v>
      </c>
      <c r="I30" s="75">
        <f>I29+Observaciones!$F29-G30-E30-H30-J29</f>
        <v>72.308394748892965</v>
      </c>
      <c r="J30" s="75">
        <f>MAX(0,(I30-Constantes!$D$14)*(1-EXP(-Constantes!$D$24)))</f>
        <v>0.79125565375253293</v>
      </c>
      <c r="K30" s="75">
        <f t="shared" si="0"/>
        <v>135.39761451198851</v>
      </c>
      <c r="L30" s="75">
        <f>MAX(0,(K30-Constantes!$D$13)*(1-EXP(-Constantes!$D$25)))</f>
        <v>0.41719679783370572</v>
      </c>
      <c r="M30" s="75">
        <f t="shared" si="1"/>
        <v>1.2084524515862387</v>
      </c>
      <c r="N30" s="75">
        <f>0.0526*G30*Observaciones!$F29^1.218</f>
        <v>0</v>
      </c>
      <c r="O30" s="75">
        <f>N30*Constantes!$D$31</f>
        <v>0</v>
      </c>
      <c r="P30" s="75">
        <f t="shared" si="2"/>
        <v>0</v>
      </c>
      <c r="Q30" s="15"/>
      <c r="R30" s="74">
        <v>24</v>
      </c>
      <c r="S30" s="136">
        <f>ETo!$I29*((1-Constantes!$E$21)*ETo!$K29+ETo!$L29)</f>
        <v>2.4643034635436631</v>
      </c>
      <c r="T30" s="75">
        <f>MIN(S30*U30,0.8*(X29+Observaciones!$F29-V30-W30-Constantes!$D$14))</f>
        <v>1.7486960783779864</v>
      </c>
      <c r="U30" s="75">
        <f>EXP(2.5*(Cálculos!X29-Constantes!$D$13)/(Constantes!$D$15))*Constantes!$E$19+Constantes!$E$18</f>
        <v>0.70961068888137868</v>
      </c>
      <c r="V30" s="75">
        <f>IF(Observaciones!$F29&gt;0.05*Constantes!$E$20,((Observaciones!$F29-0.05*Constantes!$E$20)^2)/(Observaciones!$F29+0.95*Constantes!$E$20),0)</f>
        <v>0</v>
      </c>
      <c r="W30" s="75">
        <f>MAX(0,X29+Observaciones!$F29-V30-Constantes!$D$13)</f>
        <v>0</v>
      </c>
      <c r="X30" s="75">
        <f>X29+Observaciones!$F29-V30-T30-W30-Y29</f>
        <v>72.411634902375397</v>
      </c>
      <c r="Y30" s="75">
        <f>MAX(0,(X30-Constantes!$D$14)*(1-EXP(-Constantes!$D$24)))</f>
        <v>0.79302925779545752</v>
      </c>
      <c r="Z30" s="75">
        <f t="shared" si="3"/>
        <v>138.82090997705325</v>
      </c>
      <c r="AA30" s="75">
        <f>MAX(0,(Z30-Constantes!$D$13)*(1-EXP(-Constantes!$D$25)))</f>
        <v>0.44084322687901462</v>
      </c>
      <c r="AB30" s="75">
        <f t="shared" si="4"/>
        <v>1.2338724846744722</v>
      </c>
      <c r="AC30" s="75">
        <f>0.0526*V30*Observaciones!$F29^1.218</f>
        <v>0</v>
      </c>
      <c r="AD30" s="75">
        <f>AC30*Constantes!$E$31</f>
        <v>0</v>
      </c>
      <c r="AE30" s="75">
        <f t="shared" si="5"/>
        <v>0</v>
      </c>
      <c r="AF30" s="15"/>
      <c r="AG30" s="74">
        <v>24</v>
      </c>
      <c r="AH30" s="136">
        <f>ETo!$I29*((1-Constantes!$F$21)*ETo!$K29+ETo!$L29)</f>
        <v>2.4643034635436631</v>
      </c>
      <c r="AI30" s="75">
        <f>MIN(AH30*AJ30,0.8*(AM29+Observaciones!$F29-AK30-AL30-Constantes!$D$14))</f>
        <v>1.7728058527294381</v>
      </c>
      <c r="AJ30" s="75">
        <f>EXP(2.5*(Cálculos!AM29-Constantes!$D$13)/(Constantes!$D$15))*Constantes!$F$19+Constantes!$F$18</f>
        <v>0.71939429496241791</v>
      </c>
      <c r="AK30" s="75">
        <f>IF(Observaciones!$F29&gt;0.05*Constantes!$F$20,((Observaciones!$F29-0.05*Constantes!$F$20)^2)/(Observaciones!$F29+0.95*Constantes!$F$20),0)</f>
        <v>0</v>
      </c>
      <c r="AL30" s="75">
        <f>MAX(0,AM29+Observaciones!$F29-AK30-Constantes!$D$13)</f>
        <v>0</v>
      </c>
      <c r="AM30" s="75">
        <f>AM29+Observaciones!$F29-AK30-AI30-AL30-AN29</f>
        <v>72.34067087644344</v>
      </c>
      <c r="AN30" s="75">
        <f>MAX(0,(AM30-Constantes!$D$14)*(1-EXP(-Constantes!$D$24)))</f>
        <v>0.79181013830512725</v>
      </c>
      <c r="AO30" s="75">
        <f t="shared" si="6"/>
        <v>141.18138990244483</v>
      </c>
      <c r="AP30" s="75">
        <f>MAX(0,(AO30-Constantes!$D$13)*(1-EXP(-Constantes!$D$25)))</f>
        <v>0.4571482527344421</v>
      </c>
      <c r="AQ30" s="75">
        <f t="shared" si="7"/>
        <v>1.2489583910395694</v>
      </c>
      <c r="AR30" s="75">
        <f>0.0526*AK30*Observaciones!$F29^1.218</f>
        <v>0</v>
      </c>
      <c r="AS30" s="75">
        <f>AR30*Constantes!$F$31</f>
        <v>0</v>
      </c>
      <c r="AT30" s="75">
        <f t="shared" si="8"/>
        <v>0</v>
      </c>
      <c r="AU30" s="15"/>
      <c r="AV30" s="74">
        <v>24</v>
      </c>
      <c r="AW30" s="75">
        <f>0.0526*Observaciones!$F29^2.218</f>
        <v>0.36668595716871932</v>
      </c>
      <c r="AX30" s="75">
        <f>IF(Observaciones!$F29&gt;0.05*$BB$7,((Observaciones!$F29-0.05*$BB$7)^2)/(Observaciones!$F29+0.95*$BB$7),0)</f>
        <v>1.2646160328663239E-2</v>
      </c>
      <c r="AY30" s="75">
        <f>0.0526*AX30*Observaciones!$F29^1.218</f>
        <v>1.9321539185937356E-3</v>
      </c>
      <c r="AZ30" s="29"/>
      <c r="BA30" s="29"/>
      <c r="BB30" s="96"/>
      <c r="BC30" s="39"/>
    </row>
    <row r="31" spans="2:55" s="2" customFormat="1" x14ac:dyDescent="0.3">
      <c r="B31" s="38"/>
      <c r="C31" s="74">
        <v>25</v>
      </c>
      <c r="D31" s="136">
        <f>ETo!$I30*((1-Constantes!$D$21)*ETo!$K30+ETo!$L30)</f>
        <v>2.6745218328845786</v>
      </c>
      <c r="E31" s="75">
        <f>MIN(D31*F31,0.8*(I30+Observaciones!$F30-G31-H31-Constantes!$D$14))</f>
        <v>1.8869881551877847</v>
      </c>
      <c r="F31" s="75">
        <f>EXP(2.5*(Cálculos!I30-Constantes!$D$13)/(Constantes!$D$15))*Constantes!$D$19+Constantes!$D$18</f>
        <v>0.70554225132370396</v>
      </c>
      <c r="G31" s="75">
        <f>IF(Observaciones!$F30&gt;0.05*Constantes!$D$20,((Observaciones!$F30-0.05*Constantes!$D$20)^2)/(Observaciones!$F30+0.95*Constantes!$D$20),0)</f>
        <v>0</v>
      </c>
      <c r="H31" s="75">
        <f>MAX(0,I30+Observaciones!$F30-G31-Constantes!$D$13)</f>
        <v>0</v>
      </c>
      <c r="I31" s="75">
        <f>I30+Observaciones!$F30-G31-E31-H31-J30</f>
        <v>69.630150939952657</v>
      </c>
      <c r="J31" s="75">
        <f>MAX(0,(I31-Constantes!$D$14)*(1-EXP(-Constantes!$D$24)))</f>
        <v>0.74524502816505145</v>
      </c>
      <c r="K31" s="75">
        <f t="shared" si="0"/>
        <v>134.98041771415481</v>
      </c>
      <c r="L31" s="75">
        <f>MAX(0,(K31-Constantes!$D$13)*(1-EXP(-Constantes!$D$25)))</f>
        <v>0.41431500904901547</v>
      </c>
      <c r="M31" s="75">
        <f t="shared" si="1"/>
        <v>1.1595600372140669</v>
      </c>
      <c r="N31" s="75">
        <f>0.0526*G31*Observaciones!$F30^1.218</f>
        <v>0</v>
      </c>
      <c r="O31" s="75">
        <f>N31*Constantes!$D$31</f>
        <v>0</v>
      </c>
      <c r="P31" s="75">
        <f t="shared" si="2"/>
        <v>0</v>
      </c>
      <c r="Q31" s="15"/>
      <c r="R31" s="74">
        <v>25</v>
      </c>
      <c r="S31" s="136">
        <f>ETo!$I30*((1-Constantes!$E$21)*ETo!$K30+ETo!$L30)</f>
        <v>2.5711411746045458</v>
      </c>
      <c r="T31" s="75">
        <f>MIN(S31*U31,0.8*(X30+Observaciones!$F30-V31-W31-Constantes!$D$14))</f>
        <v>1.8189598811793035</v>
      </c>
      <c r="U31" s="75">
        <f>EXP(2.5*(Cálculos!X30-Constantes!$D$13)/(Constantes!$D$15))*Constantes!$E$19+Constantes!$E$18</f>
        <v>0.70745235584314758</v>
      </c>
      <c r="V31" s="75">
        <f>IF(Observaciones!$F30&gt;0.05*Constantes!$E$20,((Observaciones!$F30-0.05*Constantes!$E$20)^2)/(Observaciones!$F30+0.95*Constantes!$E$20),0)</f>
        <v>0</v>
      </c>
      <c r="W31" s="75">
        <f>MAX(0,X30+Observaciones!$F30-V31-Constantes!$D$13)</f>
        <v>0</v>
      </c>
      <c r="X31" s="75">
        <f>X30+Observaciones!$F30-V31-T31-W31-Y30</f>
        <v>69.799645763400633</v>
      </c>
      <c r="Y31" s="75">
        <f>MAX(0,(X31-Constantes!$D$14)*(1-EXP(-Constantes!$D$24)))</f>
        <v>0.74815684778156599</v>
      </c>
      <c r="Z31" s="75">
        <f t="shared" si="3"/>
        <v>138.38006675017422</v>
      </c>
      <c r="AA31" s="75">
        <f>MAX(0,(Z31-Constantes!$D$13)*(1-EXP(-Constantes!$D$25)))</f>
        <v>0.43779810027779598</v>
      </c>
      <c r="AB31" s="75">
        <f t="shared" si="4"/>
        <v>1.1859549480593619</v>
      </c>
      <c r="AC31" s="75">
        <f>0.0526*V31*Observaciones!$F30^1.218</f>
        <v>0</v>
      </c>
      <c r="AD31" s="75">
        <f>AC31*Constantes!$E$31</f>
        <v>0</v>
      </c>
      <c r="AE31" s="75">
        <f t="shared" si="5"/>
        <v>0</v>
      </c>
      <c r="AF31" s="15"/>
      <c r="AG31" s="74">
        <v>25</v>
      </c>
      <c r="AH31" s="136">
        <f>ETo!$I30*((1-Constantes!$F$21)*ETo!$K30+ETo!$L30)</f>
        <v>2.5711411746045458</v>
      </c>
      <c r="AI31" s="75">
        <f>MIN(AH31*AJ31,0.8*(AM30+Observaciones!$F30-AK31-AL31-Constantes!$D$14))</f>
        <v>1.8448398117576301</v>
      </c>
      <c r="AJ31" s="75">
        <f>EXP(2.5*(Cálculos!AM30-Constantes!$D$13)/(Constantes!$D$15))*Constantes!$F$19+Constantes!$F$18</f>
        <v>0.71751789826996781</v>
      </c>
      <c r="AK31" s="75">
        <f>IF(Observaciones!$F30&gt;0.05*Constantes!$F$20,((Observaciones!$F30-0.05*Constantes!$F$20)^2)/(Observaciones!$F30+0.95*Constantes!$F$20),0)</f>
        <v>0</v>
      </c>
      <c r="AL31" s="75">
        <f>MAX(0,AM30+Observaciones!$F30-AK31-Constantes!$D$13)</f>
        <v>0</v>
      </c>
      <c r="AM31" s="75">
        <f>AM30+Observaciones!$F30-AK31-AI31-AL31-AN30</f>
        <v>69.704020926380693</v>
      </c>
      <c r="AN31" s="75">
        <f>MAX(0,(AM31-Constantes!$D$14)*(1-EXP(-Constantes!$D$24)))</f>
        <v>0.7465140703173555</v>
      </c>
      <c r="AO31" s="75">
        <f t="shared" si="6"/>
        <v>140.72424164971039</v>
      </c>
      <c r="AP31" s="75">
        <f>MAX(0,(AO31-Constantes!$D$13)*(1-EXP(-Constantes!$D$25)))</f>
        <v>0.45399049909272793</v>
      </c>
      <c r="AQ31" s="75">
        <f t="shared" si="7"/>
        <v>1.2005045694100835</v>
      </c>
      <c r="AR31" s="75">
        <f>0.0526*AK31*Observaciones!$F30^1.218</f>
        <v>0</v>
      </c>
      <c r="AS31" s="75">
        <f>AR31*Constantes!$F$31</f>
        <v>0</v>
      </c>
      <c r="AT31" s="75">
        <f t="shared" si="8"/>
        <v>0</v>
      </c>
      <c r="AU31" s="15"/>
      <c r="AV31" s="74">
        <v>25</v>
      </c>
      <c r="AW31" s="75">
        <f>0.0526*Observaciones!$F30^2.218</f>
        <v>0</v>
      </c>
      <c r="AX31" s="75">
        <f>IF(Observaciones!$F30&gt;0.05*$BB$7,((Observaciones!$F30-0.05*$BB$7)^2)/(Observaciones!$F30+0.95*$BB$7),0)</f>
        <v>0</v>
      </c>
      <c r="AY31" s="75">
        <f>0.0526*AX31*Observaciones!$F30^1.218</f>
        <v>0</v>
      </c>
      <c r="AZ31" s="29"/>
      <c r="BA31" s="29"/>
      <c r="BB31" s="96"/>
      <c r="BC31" s="39"/>
    </row>
    <row r="32" spans="2:55" s="2" customFormat="1" x14ac:dyDescent="0.3">
      <c r="B32" s="38"/>
      <c r="C32" s="74">
        <v>26</v>
      </c>
      <c r="D32" s="136">
        <f>ETo!$I31*((1-Constantes!$D$21)*ETo!$K31+ETo!$L31)</f>
        <v>2.6765506067926057</v>
      </c>
      <c r="E32" s="75">
        <f>MIN(D32*F32,0.8*(I31+Observaciones!$F31-G32-H32-Constantes!$D$14))</f>
        <v>1.7605712984243758</v>
      </c>
      <c r="F32" s="75">
        <f>EXP(2.5*(Cálculos!I31-Constantes!$D$13)/(Constantes!$D$15))*Constantes!$D$19+Constantes!$D$18</f>
        <v>0.65777620417725757</v>
      </c>
      <c r="G32" s="75">
        <f>IF(Observaciones!$F31&gt;0.05*Constantes!$D$20,((Observaciones!$F31-0.05*Constantes!$D$20)^2)/(Observaciones!$F31+0.95*Constantes!$D$20),0)</f>
        <v>1.058103381267003E-2</v>
      </c>
      <c r="H32" s="75">
        <f>MAX(0,I31+Observaciones!$F31-G32-Constantes!$D$13)</f>
        <v>0</v>
      </c>
      <c r="I32" s="75">
        <f>I31+Observaciones!$F31-G32-E32-H32-J31</f>
        <v>71.113753579550547</v>
      </c>
      <c r="J32" s="75">
        <f>MAX(0,(I32-Constantes!$D$14)*(1-EXP(-Constantes!$D$24)))</f>
        <v>0.77073243351002885</v>
      </c>
      <c r="K32" s="75">
        <f t="shared" si="0"/>
        <v>134.56610270510581</v>
      </c>
      <c r="L32" s="75">
        <f>MAX(0,(K32-Constantes!$D$13)*(1-EXP(-Constantes!$D$25)))</f>
        <v>0.41145312623350494</v>
      </c>
      <c r="M32" s="75">
        <f t="shared" si="1"/>
        <v>1.192766593556204</v>
      </c>
      <c r="N32" s="75">
        <f>0.0526*G32*Observaciones!$F31^1.218</f>
        <v>3.0117777171427573E-3</v>
      </c>
      <c r="O32" s="75">
        <f>N32*Constantes!$D$31</f>
        <v>4.7050314356446546E-5</v>
      </c>
      <c r="P32" s="75">
        <f t="shared" si="2"/>
        <v>3.944637166284747</v>
      </c>
      <c r="Q32" s="15"/>
      <c r="R32" s="74">
        <v>26</v>
      </c>
      <c r="S32" s="136">
        <f>ETo!$I31*((1-Constantes!$E$21)*ETo!$K31+ETo!$L31)</f>
        <v>2.5730970061635747</v>
      </c>
      <c r="T32" s="75">
        <f>MIN(S32*U32,0.8*(X31+Observaciones!$F31-V32-W32-Constantes!$D$14))</f>
        <v>1.7265432673581607</v>
      </c>
      <c r="U32" s="75">
        <f>EXP(2.5*(Cálculos!X31-Constantes!$D$13)/(Constantes!$D$15))*Constantes!$E$19+Constantes!$E$18</f>
        <v>0.67099812530286018</v>
      </c>
      <c r="V32" s="75">
        <f>IF(Observaciones!$F31&gt;0.05*Constantes!$E$20,((Observaciones!$F31-0.05*Constantes!$E$20)^2)/(Observaciones!$F31+0.95*Constantes!$E$20),0)</f>
        <v>1.322107109083318E-3</v>
      </c>
      <c r="W32" s="75">
        <f>MAX(0,X31+Observaciones!$F31-V32-Constantes!$D$13)</f>
        <v>0</v>
      </c>
      <c r="X32" s="75">
        <f>X31+Observaciones!$F31-V32-T32-W32-Y31</f>
        <v>71.323623541151804</v>
      </c>
      <c r="Y32" s="75">
        <f>MAX(0,(X32-Constantes!$D$14)*(1-EXP(-Constantes!$D$24)))</f>
        <v>0.77433787383366959</v>
      </c>
      <c r="Z32" s="75">
        <f t="shared" si="3"/>
        <v>137.94226864989642</v>
      </c>
      <c r="AA32" s="75">
        <f>MAX(0,(Z32-Constantes!$D$13)*(1-EXP(-Constantes!$D$25)))</f>
        <v>0.43477400790247006</v>
      </c>
      <c r="AB32" s="75">
        <f t="shared" si="4"/>
        <v>1.2104339888452229</v>
      </c>
      <c r="AC32" s="75">
        <f>0.0526*V32*Observaciones!$F31^1.218</f>
        <v>3.7632359949980827E-4</v>
      </c>
      <c r="AD32" s="75">
        <f>AC32*Constantes!$E$31</f>
        <v>4.4092257096449428E-6</v>
      </c>
      <c r="AE32" s="75">
        <f t="shared" si="5"/>
        <v>0.36426816747367019</v>
      </c>
      <c r="AF32" s="15"/>
      <c r="AG32" s="74">
        <v>26</v>
      </c>
      <c r="AH32" s="136">
        <f>ETo!$I31*((1-Constantes!$F$21)*ETo!$K31+ETo!$L31)</f>
        <v>2.5730970061635747</v>
      </c>
      <c r="AI32" s="75">
        <f>MIN(AH32*AJ32,0.8*(AM31+Observaciones!$F31-AK32-AL32-Constantes!$D$14))</f>
        <v>1.7754585670310847</v>
      </c>
      <c r="AJ32" s="75">
        <f>EXP(2.5*(Cálculos!AM31-Constantes!$D$13)/(Constantes!$D$15))*Constantes!$F$19+Constantes!$F$18</f>
        <v>0.69000840729213331</v>
      </c>
      <c r="AK32" s="75">
        <f>IF(Observaciones!$F31&gt;0.05*Constantes!$F$20,((Observaciones!$F31-0.05*Constantes!$F$20)^2)/(Observaciones!$F31+0.95*Constantes!$F$20),0)</f>
        <v>0</v>
      </c>
      <c r="AL32" s="75">
        <f>MAX(0,AM31+Observaciones!$F31-AK32-Constantes!$D$13)</f>
        <v>0</v>
      </c>
      <c r="AM32" s="75">
        <f>AM31+Observaciones!$F31-AK32-AI32-AL32-AN31</f>
        <v>71.182048289032252</v>
      </c>
      <c r="AN32" s="75">
        <f>MAX(0,(AM32-Constantes!$D$14)*(1-EXP(-Constantes!$D$24)))</f>
        <v>0.77190569574145051</v>
      </c>
      <c r="AO32" s="75">
        <f t="shared" si="6"/>
        <v>140.27025115061767</v>
      </c>
      <c r="AP32" s="75">
        <f>MAX(0,(AO32-Constantes!$D$13)*(1-EXP(-Constantes!$D$25)))</f>
        <v>0.45085455764870258</v>
      </c>
      <c r="AQ32" s="75">
        <f t="shared" si="7"/>
        <v>1.2227602533901532</v>
      </c>
      <c r="AR32" s="75">
        <f>0.0526*AK32*Observaciones!$F31^1.218</f>
        <v>0</v>
      </c>
      <c r="AS32" s="75">
        <f>AR32*Constantes!$F$31</f>
        <v>0</v>
      </c>
      <c r="AT32" s="75">
        <f t="shared" si="8"/>
        <v>0</v>
      </c>
      <c r="AU32" s="15"/>
      <c r="AV32" s="74">
        <v>26</v>
      </c>
      <c r="AW32" s="75">
        <f>0.0526*Observaciones!$F31^2.218</f>
        <v>1.1385570712519109</v>
      </c>
      <c r="AX32" s="75">
        <f>IF(Observaciones!$F31&gt;0.05*$BB$7,((Observaciones!$F31-0.05*$BB$7)^2)/(Observaciones!$F31+0.95*$BB$7),0)</f>
        <v>0.13940420338375761</v>
      </c>
      <c r="AY32" s="75">
        <f>0.0526*AX32*Observaciones!$F31^1.218</f>
        <v>3.9679910381204199E-2</v>
      </c>
      <c r="AZ32" s="29"/>
      <c r="BA32" s="29"/>
      <c r="BB32" s="96"/>
      <c r="BC32" s="39"/>
    </row>
    <row r="33" spans="2:55" s="2" customFormat="1" x14ac:dyDescent="0.3">
      <c r="B33" s="38"/>
      <c r="C33" s="74">
        <v>27</v>
      </c>
      <c r="D33" s="136">
        <f>ETo!$I32*((1-Constantes!$D$21)*ETo!$K32+ETo!$L32)</f>
        <v>2.7062787040194669</v>
      </c>
      <c r="E33" s="75">
        <f>MIN(D33*F33,0.8*(I32+Observaciones!$F32-G33-H33-Constantes!$D$14))</f>
        <v>1.8495353299036279</v>
      </c>
      <c r="F33" s="75">
        <f>EXP(2.5*(Cálculos!I32-Constantes!$D$13)/(Constantes!$D$15))*Constantes!$D$19+Constantes!$D$18</f>
        <v>0.68342382000664914</v>
      </c>
      <c r="G33" s="75">
        <f>IF(Observaciones!$F32&gt;0.05*Constantes!$D$20,((Observaciones!$F32-0.05*Constantes!$D$20)^2)/(Observaciones!$F32+0.95*Constantes!$D$20),0)</f>
        <v>0</v>
      </c>
      <c r="H33" s="75">
        <f>MAX(0,I32+Observaciones!$F32-G33-Constantes!$D$13)</f>
        <v>0</v>
      </c>
      <c r="I33" s="75">
        <f>I32+Observaciones!$F32-G33-E33-H33-J32</f>
        <v>68.593485816136877</v>
      </c>
      <c r="J33" s="75">
        <f>MAX(0,(I33-Constantes!$D$14)*(1-EXP(-Constantes!$D$24)))</f>
        <v>0.72743574182888315</v>
      </c>
      <c r="K33" s="75">
        <f t="shared" si="0"/>
        <v>134.1546495788723</v>
      </c>
      <c r="L33" s="75">
        <f>MAX(0,(K33-Constantes!$D$13)*(1-EXP(-Constantes!$D$25)))</f>
        <v>0.40861101188660115</v>
      </c>
      <c r="M33" s="75">
        <f t="shared" si="1"/>
        <v>1.1360467537154844</v>
      </c>
      <c r="N33" s="75">
        <f>0.0526*G33*Observaciones!$F32^1.218</f>
        <v>0</v>
      </c>
      <c r="O33" s="75">
        <f>N33*Constantes!$D$31</f>
        <v>0</v>
      </c>
      <c r="P33" s="75">
        <f t="shared" si="2"/>
        <v>0</v>
      </c>
      <c r="Q33" s="15"/>
      <c r="R33" s="74">
        <v>27</v>
      </c>
      <c r="S33" s="136">
        <f>ETo!$I32*((1-Constantes!$E$21)*ETo!$K32+ETo!$L32)</f>
        <v>2.6018178245430992</v>
      </c>
      <c r="T33" s="75">
        <f>MIN(S33*U33,0.8*(X32+Observaciones!$F32-V33-W33-Constantes!$D$14))</f>
        <v>1.7996049581283418</v>
      </c>
      <c r="U33" s="75">
        <f>EXP(2.5*(Cálculos!X32-Constantes!$D$13)/(Constantes!$D$15))*Constantes!$E$19+Constantes!$E$18</f>
        <v>0.69167216134525766</v>
      </c>
      <c r="V33" s="75">
        <f>IF(Observaciones!$F32&gt;0.05*Constantes!$E$20,((Observaciones!$F32-0.05*Constantes!$E$20)^2)/(Observaciones!$F32+0.95*Constantes!$E$20),0)</f>
        <v>0</v>
      </c>
      <c r="W33" s="75">
        <f>MAX(0,X32+Observaciones!$F32-V33-Constantes!$D$13)</f>
        <v>0</v>
      </c>
      <c r="X33" s="75">
        <f>X32+Observaciones!$F32-V33-T33-W33-Y32</f>
        <v>68.849680709189784</v>
      </c>
      <c r="Y33" s="75">
        <f>MAX(0,(X33-Constantes!$D$14)*(1-EXP(-Constantes!$D$24)))</f>
        <v>0.73183701674729551</v>
      </c>
      <c r="Z33" s="75">
        <f t="shared" si="3"/>
        <v>137.50749464199396</v>
      </c>
      <c r="AA33" s="75">
        <f>MAX(0,(Z33-Constantes!$D$13)*(1-EXP(-Constantes!$D$25)))</f>
        <v>0.4317708044590256</v>
      </c>
      <c r="AB33" s="75">
        <f t="shared" si="4"/>
        <v>1.163607821206321</v>
      </c>
      <c r="AC33" s="75">
        <f>0.0526*V33*Observaciones!$F32^1.218</f>
        <v>0</v>
      </c>
      <c r="AD33" s="75">
        <f>AC33*Constantes!$E$31</f>
        <v>0</v>
      </c>
      <c r="AE33" s="75">
        <f t="shared" si="5"/>
        <v>0</v>
      </c>
      <c r="AF33" s="15"/>
      <c r="AG33" s="74">
        <v>27</v>
      </c>
      <c r="AH33" s="136">
        <f>ETo!$I32*((1-Constantes!$F$21)*ETo!$K32+ETo!$L32)</f>
        <v>2.6018178245430992</v>
      </c>
      <c r="AI33" s="75">
        <f>MIN(AH33*AJ33,0.8*(AM32+Observaciones!$F32-AK33-AL33-Constantes!$D$14))</f>
        <v>1.8342040280664897</v>
      </c>
      <c r="AJ33" s="75">
        <f>EXP(2.5*(Cálculos!AM32-Constantes!$D$13)/(Constantes!$D$15))*Constantes!$F$19+Constantes!$F$18</f>
        <v>0.70497019843754483</v>
      </c>
      <c r="AK33" s="75">
        <f>IF(Observaciones!$F32&gt;0.05*Constantes!$F$20,((Observaciones!$F32-0.05*Constantes!$F$20)^2)/(Observaciones!$F32+0.95*Constantes!$F$20),0)</f>
        <v>0</v>
      </c>
      <c r="AL33" s="75">
        <f>MAX(0,AM32+Observaciones!$F32-AK33-Constantes!$D$13)</f>
        <v>0</v>
      </c>
      <c r="AM33" s="75">
        <f>AM32+Observaciones!$F32-AK33-AI33-AL33-AN32</f>
        <v>68.6759385652243</v>
      </c>
      <c r="AN33" s="75">
        <f>MAX(0,(AM33-Constantes!$D$14)*(1-EXP(-Constantes!$D$24)))</f>
        <v>0.72885223070650362</v>
      </c>
      <c r="AO33" s="75">
        <f t="shared" si="6"/>
        <v>139.81939659296896</v>
      </c>
      <c r="AP33" s="75">
        <f>MAX(0,(AO33-Constantes!$D$13)*(1-EXP(-Constantes!$D$25)))</f>
        <v>0.44774027773451097</v>
      </c>
      <c r="AQ33" s="75">
        <f t="shared" si="7"/>
        <v>1.1765925084410145</v>
      </c>
      <c r="AR33" s="75">
        <f>0.0526*AK33*Observaciones!$F32^1.218</f>
        <v>0</v>
      </c>
      <c r="AS33" s="75">
        <f>AR33*Constantes!$F$31</f>
        <v>0</v>
      </c>
      <c r="AT33" s="75">
        <f t="shared" si="8"/>
        <v>0</v>
      </c>
      <c r="AU33" s="15"/>
      <c r="AV33" s="74">
        <v>27</v>
      </c>
      <c r="AW33" s="75">
        <f>0.0526*Observaciones!$F32^2.218</f>
        <v>3.1840930012055863E-4</v>
      </c>
      <c r="AX33" s="75">
        <f>IF(Observaciones!$F32&gt;0.05*$BB$7,((Observaciones!$F32-0.05*$BB$7)^2)/(Observaciones!$F32+0.95*$BB$7),0)</f>
        <v>0</v>
      </c>
      <c r="AY33" s="75">
        <f>0.0526*AX33*Observaciones!$F32^1.218</f>
        <v>0</v>
      </c>
      <c r="AZ33" s="29"/>
      <c r="BA33" s="29"/>
      <c r="BB33" s="96"/>
      <c r="BC33" s="39"/>
    </row>
    <row r="34" spans="2:55" s="2" customFormat="1" x14ac:dyDescent="0.3">
      <c r="B34" s="38"/>
      <c r="C34" s="74">
        <v>28</v>
      </c>
      <c r="D34" s="136">
        <f>ETo!$I33*((1-Constantes!$D$21)*ETo!$K33+ETo!$L33)</f>
        <v>2.6831674575481621</v>
      </c>
      <c r="E34" s="75">
        <f>MIN(D34*F34,0.8*(I33+Observaciones!$F33-G34-H34-Constantes!$D$14))</f>
        <v>1.7198527274408892</v>
      </c>
      <c r="F34" s="75">
        <f>EXP(2.5*(Cálculos!I33-Constantes!$D$13)/(Constantes!$D$15))*Constantes!$D$19+Constantes!$D$18</f>
        <v>0.64097852804627586</v>
      </c>
      <c r="G34" s="75">
        <f>IF(Observaciones!$F33&gt;0.05*Constantes!$D$20,((Observaciones!$F33-0.05*Constantes!$D$20)^2)/(Observaciones!$F33+0.95*Constantes!$D$20),0)</f>
        <v>0</v>
      </c>
      <c r="H34" s="75">
        <f>MAX(0,I33+Observaciones!$F33-G34-Constantes!$D$13)</f>
        <v>0</v>
      </c>
      <c r="I34" s="75">
        <f>I33+Observaciones!$F33-G34-E34-H34-J33</f>
        <v>66.146197346867098</v>
      </c>
      <c r="J34" s="75">
        <f>MAX(0,(I34-Constantes!$D$14)*(1-EXP(-Constantes!$D$24)))</f>
        <v>0.68539279073971959</v>
      </c>
      <c r="K34" s="75">
        <f t="shared" si="0"/>
        <v>133.7460385669857</v>
      </c>
      <c r="L34" s="75">
        <f>MAX(0,(K34-Constantes!$D$13)*(1-EXP(-Constantes!$D$25)))</f>
        <v>0.40578852945751714</v>
      </c>
      <c r="M34" s="75">
        <f t="shared" si="1"/>
        <v>1.0911813201972367</v>
      </c>
      <c r="N34" s="75">
        <f>0.0526*G34*Observaciones!$F33^1.218</f>
        <v>0</v>
      </c>
      <c r="O34" s="75">
        <f>N34*Constantes!$D$31</f>
        <v>0</v>
      </c>
      <c r="P34" s="75">
        <f t="shared" si="2"/>
        <v>0</v>
      </c>
      <c r="Q34" s="15"/>
      <c r="R34" s="74">
        <v>28</v>
      </c>
      <c r="S34" s="136">
        <f>ETo!$I33*((1-Constantes!$E$21)*ETo!$K33+ETo!$L33)</f>
        <v>2.579480515045931</v>
      </c>
      <c r="T34" s="75">
        <f>MIN(S34*U34,0.8*(X33+Observaciones!$F33-V34-W34-Constantes!$D$14))</f>
        <v>1.6996326868364866</v>
      </c>
      <c r="U34" s="75">
        <f>EXP(2.5*(Cálculos!X33-Constantes!$D$13)/(Constantes!$D$15))*Constantes!$E$19+Constantes!$E$18</f>
        <v>0.65890503026584113</v>
      </c>
      <c r="V34" s="75">
        <f>IF(Observaciones!$F33&gt;0.05*Constantes!$E$20,((Observaciones!$F33-0.05*Constantes!$E$20)^2)/(Observaciones!$F33+0.95*Constantes!$E$20),0)</f>
        <v>0</v>
      </c>
      <c r="W34" s="75">
        <f>MAX(0,X33+Observaciones!$F33-V34-Constantes!$D$13)</f>
        <v>0</v>
      </c>
      <c r="X34" s="75">
        <f>X33+Observaciones!$F33-V34-T34-W34-Y33</f>
        <v>66.418211005606011</v>
      </c>
      <c r="Y34" s="75">
        <f>MAX(0,(X34-Constantes!$D$14)*(1-EXP(-Constantes!$D$24)))</f>
        <v>0.69006582258437044</v>
      </c>
      <c r="Z34" s="75">
        <f t="shared" si="3"/>
        <v>137.07572383753492</v>
      </c>
      <c r="AA34" s="75">
        <f>MAX(0,(Z34-Constantes!$D$13)*(1-EXP(-Constantes!$D$25)))</f>
        <v>0.42878834565707014</v>
      </c>
      <c r="AB34" s="75">
        <f t="shared" si="4"/>
        <v>1.1188541682414406</v>
      </c>
      <c r="AC34" s="75">
        <f>0.0526*V34*Observaciones!$F33^1.218</f>
        <v>0</v>
      </c>
      <c r="AD34" s="75">
        <f>AC34*Constantes!$E$31</f>
        <v>0</v>
      </c>
      <c r="AE34" s="75">
        <f t="shared" si="5"/>
        <v>0</v>
      </c>
      <c r="AF34" s="15"/>
      <c r="AG34" s="74">
        <v>28</v>
      </c>
      <c r="AH34" s="136">
        <f>ETo!$I33*((1-Constantes!$F$21)*ETo!$K33+ETo!$L33)</f>
        <v>2.579480515045931</v>
      </c>
      <c r="AI34" s="75">
        <f>MIN(AH34*AJ34,0.8*(AM33+Observaciones!$F33-AK34-AL34-Constantes!$D$14))</f>
        <v>1.7546922580670048</v>
      </c>
      <c r="AJ34" s="75">
        <f>EXP(2.5*(Cálculos!AM33-Constantes!$D$13)/(Constantes!$D$15))*Constantes!$F$19+Constantes!$F$18</f>
        <v>0.68025024722303828</v>
      </c>
      <c r="AK34" s="75">
        <f>IF(Observaciones!$F33&gt;0.05*Constantes!$F$20,((Observaciones!$F33-0.05*Constantes!$F$20)^2)/(Observaciones!$F33+0.95*Constantes!$F$20),0)</f>
        <v>0</v>
      </c>
      <c r="AL34" s="75">
        <f>MAX(0,AM33+Observaciones!$F33-AK34-Constantes!$D$13)</f>
        <v>0</v>
      </c>
      <c r="AM34" s="75">
        <f>AM33+Observaciones!$F33-AK34-AI34-AL34-AN33</f>
        <v>66.192394076450782</v>
      </c>
      <c r="AN34" s="75">
        <f>MAX(0,(AM34-Constantes!$D$14)*(1-EXP(-Constantes!$D$24)))</f>
        <v>0.68618642290313414</v>
      </c>
      <c r="AO34" s="75">
        <f t="shared" si="6"/>
        <v>139.37165631523445</v>
      </c>
      <c r="AP34" s="75">
        <f>MAX(0,(AO34-Constantes!$D$13)*(1-EXP(-Constantes!$D$25)))</f>
        <v>0.44464750972303702</v>
      </c>
      <c r="AQ34" s="75">
        <f t="shared" si="7"/>
        <v>1.1308339326261712</v>
      </c>
      <c r="AR34" s="75">
        <f>0.0526*AK34*Observaciones!$F33^1.218</f>
        <v>0</v>
      </c>
      <c r="AS34" s="75">
        <f>AR34*Constantes!$F$31</f>
        <v>0</v>
      </c>
      <c r="AT34" s="75">
        <f t="shared" si="8"/>
        <v>0</v>
      </c>
      <c r="AU34" s="15"/>
      <c r="AV34" s="74">
        <v>28</v>
      </c>
      <c r="AW34" s="75">
        <f>0.0526*Observaciones!$F33^2.218</f>
        <v>0</v>
      </c>
      <c r="AX34" s="75">
        <f>IF(Observaciones!$F33&gt;0.05*$BB$7,((Observaciones!$F33-0.05*$BB$7)^2)/(Observaciones!$F33+0.95*$BB$7),0)</f>
        <v>0</v>
      </c>
      <c r="AY34" s="75">
        <f>0.0526*AX34*Observaciones!$F33^1.218</f>
        <v>0</v>
      </c>
      <c r="AZ34" s="29"/>
      <c r="BA34" s="29"/>
      <c r="BB34" s="96"/>
      <c r="BC34" s="39"/>
    </row>
    <row r="35" spans="2:55" s="2" customFormat="1" x14ac:dyDescent="0.3">
      <c r="B35" s="38"/>
      <c r="C35" s="74">
        <v>29</v>
      </c>
      <c r="D35" s="136">
        <f>ETo!$I34*((1-Constantes!$D$21)*ETo!$K34+ETo!$L34)</f>
        <v>2.5598586797132956</v>
      </c>
      <c r="E35" s="75">
        <f>MIN(D35*F35,0.8*(I34+Observaciones!$F34-G35-H35-Constantes!$D$14))</f>
        <v>1.5479286640179464</v>
      </c>
      <c r="F35" s="75">
        <f>EXP(2.5*(Cálculos!I34-Constantes!$D$13)/(Constantes!$D$15))*Constantes!$D$19+Constantes!$D$18</f>
        <v>0.60469301539384768</v>
      </c>
      <c r="G35" s="75">
        <f>IF(Observaciones!$F34&gt;0.05*Constantes!$D$20,((Observaciones!$F34-0.05*Constantes!$D$20)^2)/(Observaciones!$F34+0.95*Constantes!$D$20),0)</f>
        <v>0</v>
      </c>
      <c r="H35" s="75">
        <f>MAX(0,I34+Observaciones!$F34-G35-Constantes!$D$13)</f>
        <v>0</v>
      </c>
      <c r="I35" s="75">
        <f>I34+Observaciones!$F34-G35-E35-H35-J34</f>
        <v>65.612875892109429</v>
      </c>
      <c r="J35" s="75">
        <f>MAX(0,(I35-Constantes!$D$14)*(1-EXP(-Constantes!$D$24)))</f>
        <v>0.67623064736400684</v>
      </c>
      <c r="K35" s="75">
        <f t="shared" si="0"/>
        <v>133.34025003752819</v>
      </c>
      <c r="L35" s="75">
        <f>MAX(0,(K35-Constantes!$D$13)*(1-EXP(-Constantes!$D$25)))</f>
        <v>0.40298554333869091</v>
      </c>
      <c r="M35" s="75">
        <f t="shared" si="1"/>
        <v>1.0792161907026978</v>
      </c>
      <c r="N35" s="75">
        <f>0.0526*G35*Observaciones!$F34^1.218</f>
        <v>0</v>
      </c>
      <c r="O35" s="75">
        <f>N35*Constantes!$D$31</f>
        <v>0</v>
      </c>
      <c r="P35" s="75">
        <f t="shared" si="2"/>
        <v>0</v>
      </c>
      <c r="Q35" s="15"/>
      <c r="R35" s="74">
        <v>29</v>
      </c>
      <c r="S35" s="136">
        <f>ETo!$I34*((1-Constantes!$E$21)*ETo!$K34+ETo!$L34)</f>
        <v>2.4604562676491337</v>
      </c>
      <c r="T35" s="75">
        <f>MIN(S35*U35,0.8*(X34+Observaciones!$F34-V35-W35-Constantes!$D$14))</f>
        <v>1.5513358629406599</v>
      </c>
      <c r="U35" s="75">
        <f>EXP(2.5*(Cálculos!X34-Constantes!$D$13)/(Constantes!$D$15))*Constantes!$E$19+Constantes!$E$18</f>
        <v>0.63050739138838607</v>
      </c>
      <c r="V35" s="75">
        <f>IF(Observaciones!$F34&gt;0.05*Constantes!$E$20,((Observaciones!$F34-0.05*Constantes!$E$20)^2)/(Observaciones!$F34+0.95*Constantes!$E$20),0)</f>
        <v>0</v>
      </c>
      <c r="W35" s="75">
        <f>MAX(0,X34+Observaciones!$F34-V35-Constantes!$D$13)</f>
        <v>0</v>
      </c>
      <c r="X35" s="75">
        <f>X34+Observaciones!$F34-V35-T35-W35-Y34</f>
        <v>65.87680932008098</v>
      </c>
      <c r="Y35" s="75">
        <f>MAX(0,(X35-Constantes!$D$14)*(1-EXP(-Constantes!$D$24)))</f>
        <v>0.68076486568045824</v>
      </c>
      <c r="Z35" s="75">
        <f t="shared" si="3"/>
        <v>136.64693549187785</v>
      </c>
      <c r="AA35" s="75">
        <f>MAX(0,(Z35-Constantes!$D$13)*(1-EXP(-Constantes!$D$25)))</f>
        <v>0.42582648820289815</v>
      </c>
      <c r="AB35" s="75">
        <f t="shared" si="4"/>
        <v>1.1065913538833563</v>
      </c>
      <c r="AC35" s="75">
        <f>0.0526*V35*Observaciones!$F34^1.218</f>
        <v>0</v>
      </c>
      <c r="AD35" s="75">
        <f>AC35*Constantes!$E$31</f>
        <v>0</v>
      </c>
      <c r="AE35" s="75">
        <f t="shared" si="5"/>
        <v>0</v>
      </c>
      <c r="AF35" s="15"/>
      <c r="AG35" s="74">
        <v>29</v>
      </c>
      <c r="AH35" s="136">
        <f>ETo!$I34*((1-Constantes!$F$21)*ETo!$K34+ETo!$L34)</f>
        <v>2.4604562676491337</v>
      </c>
      <c r="AI35" s="75">
        <f>MIN(AH35*AJ35,0.8*(AM34+Observaciones!$F34-AK35-AL35-Constantes!$D$14))</f>
        <v>1.620690542201535</v>
      </c>
      <c r="AJ35" s="75">
        <f>EXP(2.5*(Cálculos!AM34-Constantes!$D$13)/(Constantes!$D$15))*Constantes!$F$19+Constantes!$F$18</f>
        <v>0.65869512232787586</v>
      </c>
      <c r="AK35" s="75">
        <f>IF(Observaciones!$F34&gt;0.05*Constantes!$F$20,((Observaciones!$F34-0.05*Constantes!$F$20)^2)/(Observaciones!$F34+0.95*Constantes!$F$20),0)</f>
        <v>0</v>
      </c>
      <c r="AL35" s="75">
        <f>MAX(0,AM34+Observaciones!$F34-AK35-Constantes!$D$13)</f>
        <v>0</v>
      </c>
      <c r="AM35" s="75">
        <f>AM34+Observaciones!$F34-AK35-AI35-AL35-AN34</f>
        <v>65.585517111346121</v>
      </c>
      <c r="AN35" s="75">
        <f>MAX(0,(AM35-Constantes!$D$14)*(1-EXP(-Constantes!$D$24)))</f>
        <v>0.67576063988596147</v>
      </c>
      <c r="AO35" s="75">
        <f t="shared" si="6"/>
        <v>138.92700880551141</v>
      </c>
      <c r="AP35" s="75">
        <f>MAX(0,(AO35-Constantes!$D$13)*(1-EXP(-Constantes!$D$25)))</f>
        <v>0.44157610502071454</v>
      </c>
      <c r="AQ35" s="75">
        <f t="shared" si="7"/>
        <v>1.117336744906676</v>
      </c>
      <c r="AR35" s="75">
        <f>0.0526*AK35*Observaciones!$F34^1.218</f>
        <v>0</v>
      </c>
      <c r="AS35" s="75">
        <f>AR35*Constantes!$F$31</f>
        <v>0</v>
      </c>
      <c r="AT35" s="75">
        <f t="shared" si="8"/>
        <v>0</v>
      </c>
      <c r="AU35" s="15"/>
      <c r="AV35" s="74">
        <v>29</v>
      </c>
      <c r="AW35" s="75">
        <f>0.0526*Observaciones!$F34^2.218</f>
        <v>0.17065595668433275</v>
      </c>
      <c r="AX35" s="75">
        <f>IF(Observaciones!$F34&gt;0.05*$BB$7,((Observaciones!$F34-0.05*$BB$7)^2)/(Observaciones!$F34+0.95*$BB$7),0)</f>
        <v>0</v>
      </c>
      <c r="AY35" s="75">
        <f>0.0526*AX35*Observaciones!$F34^1.218</f>
        <v>0</v>
      </c>
      <c r="AZ35" s="29"/>
      <c r="BA35" s="29"/>
      <c r="BB35" s="96"/>
      <c r="BC35" s="39"/>
    </row>
    <row r="36" spans="2:55" s="2" customFormat="1" x14ac:dyDescent="0.3">
      <c r="B36" s="38"/>
      <c r="C36" s="74">
        <v>30</v>
      </c>
      <c r="D36" s="136">
        <f>ETo!$I35*((1-Constantes!$D$21)*ETo!$K35+ETo!$L35)</f>
        <v>2.670040642754973</v>
      </c>
      <c r="E36" s="75">
        <f>MIN(D36*F36,0.8*(I35+Observaciones!$F35-G36-H36-Constantes!$D$14))</f>
        <v>1.595007381856651</v>
      </c>
      <c r="F36" s="75">
        <f>EXP(2.5*(Cálculos!I35-Constantes!$D$13)/(Constantes!$D$15))*Constantes!$D$19+Constantes!$D$18</f>
        <v>0.59737194869472376</v>
      </c>
      <c r="G36" s="75">
        <f>IF(Observaciones!$F35&gt;0.05*Constantes!$D$20,((Observaciones!$F35-0.05*Constantes!$D$20)^2)/(Observaciones!$F35+0.95*Constantes!$D$20),0)</f>
        <v>6.2581075925219387E-2</v>
      </c>
      <c r="H36" s="75">
        <f>MAX(0,I35+Observaciones!$F35-G36-Constantes!$D$13)</f>
        <v>0</v>
      </c>
      <c r="I36" s="75">
        <f>I35+Observaciones!$F35-G36-E36-H36-J35</f>
        <v>68.479056786963554</v>
      </c>
      <c r="J36" s="75">
        <f>MAX(0,(I36-Constantes!$D$14)*(1-EXP(-Constantes!$D$24)))</f>
        <v>0.72546991959863738</v>
      </c>
      <c r="K36" s="75">
        <f t="shared" si="0"/>
        <v>132.93726449418949</v>
      </c>
      <c r="L36" s="75">
        <f>MAX(0,(K36-Constantes!$D$13)*(1-EXP(-Constantes!$D$25)))</f>
        <v>0.40020191885927031</v>
      </c>
      <c r="M36" s="75">
        <f t="shared" si="1"/>
        <v>1.1882529143831271</v>
      </c>
      <c r="N36" s="75">
        <f>0.0526*G36*Observaciones!$F35^1.218</f>
        <v>2.4520021247781354E-2</v>
      </c>
      <c r="O36" s="75">
        <f>N36*Constantes!$D$31</f>
        <v>3.8305440045201635E-4</v>
      </c>
      <c r="P36" s="75">
        <f t="shared" si="2"/>
        <v>32.23677348612911</v>
      </c>
      <c r="Q36" s="15"/>
      <c r="R36" s="74">
        <v>30</v>
      </c>
      <c r="S36" s="136">
        <f>ETo!$I35*((1-Constantes!$E$21)*ETo!$K35+ETo!$L35)</f>
        <v>2.5667887543062506</v>
      </c>
      <c r="T36" s="75">
        <f>MIN(S36*U36,0.8*(X35+Observaciones!$F35-V36-W36-Constantes!$D$14))</f>
        <v>1.6033495728094349</v>
      </c>
      <c r="U36" s="75">
        <f>EXP(2.5*(Cálculos!X35-Constantes!$D$13)/(Constantes!$D$15))*Constantes!$E$19+Constantes!$E$18</f>
        <v>0.62465193916699502</v>
      </c>
      <c r="V36" s="75">
        <f>IF(Observaciones!$F35&gt;0.05*Constantes!$E$20,((Observaciones!$F35-0.05*Constantes!$E$20)^2)/(Observaciones!$F35+0.95*Constantes!$E$20),0)</f>
        <v>3.0415003339329828E-2</v>
      </c>
      <c r="W36" s="75">
        <f>MAX(0,X35+Observaciones!$F35-V36-Constantes!$D$13)</f>
        <v>0</v>
      </c>
      <c r="X36" s="75">
        <f>X35+Observaciones!$F35-V36-T36-W36-Y35</f>
        <v>68.762279878251761</v>
      </c>
      <c r="Y36" s="75">
        <f>MAX(0,(X36-Constantes!$D$14)*(1-EXP(-Constantes!$D$24)))</f>
        <v>0.73033552278513258</v>
      </c>
      <c r="Z36" s="75">
        <f t="shared" si="3"/>
        <v>136.22110900367497</v>
      </c>
      <c r="AA36" s="75">
        <f>MAX(0,(Z36-Constantes!$D$13)*(1-EXP(-Constantes!$D$25)))</f>
        <v>0.42288508979260575</v>
      </c>
      <c r="AB36" s="75">
        <f t="shared" si="4"/>
        <v>1.1836356159170682</v>
      </c>
      <c r="AC36" s="75">
        <f>0.0526*V36*Observaciones!$F35^1.218</f>
        <v>1.1916965585936332E-2</v>
      </c>
      <c r="AD36" s="75">
        <f>AC36*Constantes!$E$31</f>
        <v>1.3962608540177737E-4</v>
      </c>
      <c r="AE36" s="75">
        <f t="shared" si="5"/>
        <v>11.79637411413956</v>
      </c>
      <c r="AF36" s="15"/>
      <c r="AG36" s="74">
        <v>30</v>
      </c>
      <c r="AH36" s="136">
        <f>ETo!$I35*((1-Constantes!$F$21)*ETo!$K35+ETo!$L35)</f>
        <v>2.5667887543062506</v>
      </c>
      <c r="AI36" s="75">
        <f>MIN(AH36*AJ36,0.8*(AM35+Observaciones!$F35-AK36-AL36-Constantes!$D$14))</f>
        <v>1.678249374394138</v>
      </c>
      <c r="AJ36" s="75">
        <f>EXP(2.5*(Cálculos!AM35-Constantes!$D$13)/(Constantes!$D$15))*Constantes!$F$19+Constantes!$F$18</f>
        <v>0.65383229203360516</v>
      </c>
      <c r="AK36" s="75">
        <f>IF(Observaciones!$F35&gt;0.05*Constantes!$F$20,((Observaciones!$F35-0.05*Constantes!$F$20)^2)/(Observaciones!$F35+0.95*Constantes!$F$20),0)</f>
        <v>4.183879509024371E-3</v>
      </c>
      <c r="AL36" s="75">
        <f>MAX(0,AM35+Observaciones!$F35-AK36-Constantes!$D$13)</f>
        <v>0</v>
      </c>
      <c r="AM36" s="75">
        <f>AM35+Observaciones!$F35-AK36-AI36-AL36-AN35</f>
        <v>68.427323217556989</v>
      </c>
      <c r="AN36" s="75">
        <f>MAX(0,(AM36-Constantes!$D$14)*(1-EXP(-Constantes!$D$24)))</f>
        <v>0.72458116784111493</v>
      </c>
      <c r="AO36" s="75">
        <f t="shared" si="6"/>
        <v>138.48543270049069</v>
      </c>
      <c r="AP36" s="75">
        <f>MAX(0,(AO36-Constantes!$D$13)*(1-EXP(-Constantes!$D$25)))</f>
        <v>0.43852591606038804</v>
      </c>
      <c r="AQ36" s="75">
        <f t="shared" si="7"/>
        <v>1.1672909634105273</v>
      </c>
      <c r="AR36" s="75">
        <f>0.0526*AK36*Observaciones!$F35^1.218</f>
        <v>1.6392945142397685E-3</v>
      </c>
      <c r="AS36" s="75">
        <f>AR36*Constantes!$F$31</f>
        <v>1.3828986701287397E-5</v>
      </c>
      <c r="AT36" s="75">
        <f t="shared" si="8"/>
        <v>1.1847077665094412</v>
      </c>
      <c r="AU36" s="15"/>
      <c r="AV36" s="74">
        <v>30</v>
      </c>
      <c r="AW36" s="75">
        <f>0.0526*Observaciones!$F35^2.218</f>
        <v>2.0374227928075692</v>
      </c>
      <c r="AX36" s="75">
        <f>IF(Observaciones!$F35&gt;0.05*$BB$7,((Observaciones!$F35-0.05*$BB$7)^2)/(Observaciones!$F35+0.95*$BB$7),0)</f>
        <v>0.31566536171689474</v>
      </c>
      <c r="AY36" s="75">
        <f>0.0526*AX36*Observaciones!$F35^1.218</f>
        <v>0.12368150055035526</v>
      </c>
      <c r="AZ36" s="29"/>
      <c r="BA36" s="29"/>
      <c r="BB36" s="96"/>
      <c r="BC36" s="39"/>
    </row>
    <row r="37" spans="2:55" s="2" customFormat="1" x14ac:dyDescent="0.3">
      <c r="B37" s="38"/>
      <c r="C37" s="74">
        <v>31</v>
      </c>
      <c r="D37" s="136">
        <f>ETo!$I36*((1-Constantes!$D$21)*ETo!$K36+ETo!$L36)</f>
        <v>2.643930263256923</v>
      </c>
      <c r="E37" s="75">
        <f>MIN(D37*F37,0.8*(I36+Observaciones!$F36-G37-H37-Constantes!$D$14))</f>
        <v>1.689943392534621</v>
      </c>
      <c r="F37" s="75">
        <f>EXP(2.5*(Cálculos!I36-Constantes!$D$13)/(Constantes!$D$15))*Constantes!$D$19+Constantes!$D$18</f>
        <v>0.63917850482669913</v>
      </c>
      <c r="G37" s="75">
        <f>IF(Observaciones!$F36&gt;0.05*Constantes!$D$20,((Observaciones!$F36-0.05*Constantes!$D$20)^2)/(Observaciones!$F36+0.95*Constantes!$D$20),0)</f>
        <v>0</v>
      </c>
      <c r="H37" s="75">
        <f>MAX(0,I36+Observaciones!$F36-G37-Constantes!$D$13)</f>
        <v>0</v>
      </c>
      <c r="I37" s="75">
        <f>I36+Observaciones!$F36-G37-E37-H37-J36</f>
        <v>69.163643474830295</v>
      </c>
      <c r="J37" s="75">
        <f>MAX(0,(I37-Constantes!$D$14)*(1-EXP(-Constantes!$D$24)))</f>
        <v>0.73723070914007705</v>
      </c>
      <c r="K37" s="75">
        <f t="shared" si="0"/>
        <v>132.53706257533022</v>
      </c>
      <c r="L37" s="75">
        <f>MAX(0,(K37-Constantes!$D$13)*(1-EXP(-Constantes!$D$25)))</f>
        <v>0.39743752227864293</v>
      </c>
      <c r="M37" s="75">
        <f t="shared" si="1"/>
        <v>1.13466823141872</v>
      </c>
      <c r="N37" s="75">
        <f>0.0526*G37*Observaciones!$F36^1.218</f>
        <v>0</v>
      </c>
      <c r="O37" s="75">
        <f>N37*Constantes!$D$31</f>
        <v>0</v>
      </c>
      <c r="P37" s="75">
        <f t="shared" si="2"/>
        <v>0</v>
      </c>
      <c r="Q37" s="15"/>
      <c r="R37" s="74">
        <v>31</v>
      </c>
      <c r="S37" s="136">
        <f>ETo!$I36*((1-Constantes!$E$21)*ETo!$K36+ETo!$L36)</f>
        <v>2.5415659133099959</v>
      </c>
      <c r="T37" s="75">
        <f>MIN(S37*U37,0.8*(X36+Observaciones!$F36-V37-W37-Constantes!$D$14))</f>
        <v>1.6718972726022709</v>
      </c>
      <c r="U37" s="75">
        <f>EXP(2.5*(Cálculos!X36-Constantes!$D$13)/(Constantes!$D$15))*Constantes!$E$19+Constantes!$E$18</f>
        <v>0.65782172472752587</v>
      </c>
      <c r="V37" s="75">
        <f>IF(Observaciones!$F36&gt;0.05*Constantes!$E$20,((Observaciones!$F36-0.05*Constantes!$E$20)^2)/(Observaciones!$F36+0.95*Constantes!$E$20),0)</f>
        <v>0</v>
      </c>
      <c r="W37" s="75">
        <f>MAX(0,X36+Observaciones!$F36-V37-Constantes!$D$13)</f>
        <v>0</v>
      </c>
      <c r="X37" s="75">
        <f>X36+Observaciones!$F36-V37-T37-W37-Y36</f>
        <v>69.460047082864364</v>
      </c>
      <c r="Y37" s="75">
        <f>MAX(0,(X37-Constantes!$D$14)*(1-EXP(-Constantes!$D$24)))</f>
        <v>0.74232274571513035</v>
      </c>
      <c r="Z37" s="75">
        <f t="shared" si="3"/>
        <v>135.79822391388237</v>
      </c>
      <c r="AA37" s="75">
        <f>MAX(0,(Z37-Constantes!$D$13)*(1-EXP(-Constantes!$D$25)))</f>
        <v>0.41996400910525389</v>
      </c>
      <c r="AB37" s="75">
        <f t="shared" si="4"/>
        <v>1.1622867548203843</v>
      </c>
      <c r="AC37" s="75">
        <f>0.0526*V37*Observaciones!$F36^1.218</f>
        <v>0</v>
      </c>
      <c r="AD37" s="75">
        <f>AC37*Constantes!$E$31</f>
        <v>0</v>
      </c>
      <c r="AE37" s="75">
        <f t="shared" si="5"/>
        <v>0</v>
      </c>
      <c r="AF37" s="15"/>
      <c r="AG37" s="74">
        <v>31</v>
      </c>
      <c r="AH37" s="136">
        <f>ETo!$I36*((1-Constantes!$F$21)*ETo!$K36+ETo!$L36)</f>
        <v>2.5415659133099959</v>
      </c>
      <c r="AI37" s="75">
        <f>MIN(AH37*AJ37,0.8*(AM36+Observaciones!$F36-AK37-AL37-Constantes!$D$14))</f>
        <v>1.7230971403734607</v>
      </c>
      <c r="AJ37" s="75">
        <f>EXP(2.5*(Cálculos!AM36-Constantes!$D$13)/(Constantes!$D$15))*Constantes!$F$19+Constantes!$F$18</f>
        <v>0.67796673355970283</v>
      </c>
      <c r="AK37" s="75">
        <f>IF(Observaciones!$F36&gt;0.05*Constantes!$F$20,((Observaciones!$F36-0.05*Constantes!$F$20)^2)/(Observaciones!$F36+0.95*Constantes!$F$20),0)</f>
        <v>0</v>
      </c>
      <c r="AL37" s="75">
        <f>MAX(0,AM36+Observaciones!$F36-AK37-Constantes!$D$13)</f>
        <v>0</v>
      </c>
      <c r="AM37" s="75">
        <f>AM36+Observaciones!$F36-AK37-AI37-AL37-AN36</f>
        <v>69.07964490934242</v>
      </c>
      <c r="AN37" s="75">
        <f>MAX(0,(AM37-Constantes!$D$14)*(1-EXP(-Constantes!$D$24)))</f>
        <v>0.73578766406193785</v>
      </c>
      <c r="AO37" s="75">
        <f t="shared" si="6"/>
        <v>138.04690678443029</v>
      </c>
      <c r="AP37" s="75">
        <f>MAX(0,(AO37-Constantes!$D$13)*(1-EXP(-Constantes!$D$25)))</f>
        <v>0.43549679629422283</v>
      </c>
      <c r="AQ37" s="75">
        <f t="shared" si="7"/>
        <v>1.1712844603561607</v>
      </c>
      <c r="AR37" s="75">
        <f>0.0526*AK37*Observaciones!$F36^1.218</f>
        <v>0</v>
      </c>
      <c r="AS37" s="75">
        <f>AR37*Constantes!$F$31</f>
        <v>0</v>
      </c>
      <c r="AT37" s="75">
        <f t="shared" si="8"/>
        <v>0</v>
      </c>
      <c r="AU37" s="15"/>
      <c r="AV37" s="74">
        <v>31</v>
      </c>
      <c r="AW37" s="75">
        <f>0.0526*Observaciones!$F36^2.218</f>
        <v>0.64688336193366625</v>
      </c>
      <c r="AX37" s="75">
        <f>IF(Observaciones!$F36&gt;0.05*$BB$7,((Observaciones!$F36-0.05*$BB$7)^2)/(Observaciones!$F36+0.95*$BB$7),0)</f>
        <v>5.1991254547749992E-2</v>
      </c>
      <c r="AY37" s="75">
        <f>0.0526*AX37*Observaciones!$F36^1.218</f>
        <v>1.0849121784837911E-2</v>
      </c>
      <c r="AZ37" s="29"/>
      <c r="BA37" s="29"/>
      <c r="BB37" s="96"/>
      <c r="BC37" s="39"/>
    </row>
    <row r="38" spans="2:55" s="2" customFormat="1" x14ac:dyDescent="0.3">
      <c r="B38" s="38"/>
      <c r="C38" s="74">
        <v>32</v>
      </c>
      <c r="D38" s="136">
        <f>ETo!$I37*((1-Constantes!$D$21)*ETo!$K37+ETo!$L37)</f>
        <v>2.6898685387686969</v>
      </c>
      <c r="E38" s="75">
        <f>MIN(D38*F38,0.8*(I37+Observaciones!$F37-G38-H38-Constantes!$D$14))</f>
        <v>1.7487010662325742</v>
      </c>
      <c r="F38" s="75">
        <f>EXP(2.5*(Cálculos!I37-Constantes!$D$13)/(Constantes!$D$15))*Constantes!$D$19+Constantes!$D$18</f>
        <v>0.650106516741912</v>
      </c>
      <c r="G38" s="75">
        <f>IF(Observaciones!$F37&gt;0.05*Constantes!$D$20,((Observaciones!$F37-0.05*Constantes!$D$20)^2)/(Observaciones!$F37+0.95*Constantes!$D$20),0)</f>
        <v>0</v>
      </c>
      <c r="H38" s="75">
        <f>MAX(0,I37+Observaciones!$F37-G38-Constantes!$D$13)</f>
        <v>0</v>
      </c>
      <c r="I38" s="75">
        <f>I37+Observaciones!$F37-G38-E38-H38-J37</f>
        <v>68.077711699457652</v>
      </c>
      <c r="J38" s="75">
        <f>MAX(0,(I38-Constantes!$D$14)*(1-EXP(-Constantes!$D$24)))</f>
        <v>0.7185750512184822</v>
      </c>
      <c r="K38" s="75">
        <f t="shared" si="0"/>
        <v>132.13962505305159</v>
      </c>
      <c r="L38" s="75">
        <f>MAX(0,(K38-Constantes!$D$13)*(1-EXP(-Constantes!$D$25)))</f>
        <v>0.39469222078001009</v>
      </c>
      <c r="M38" s="75">
        <f t="shared" si="1"/>
        <v>1.1132672719984922</v>
      </c>
      <c r="N38" s="75">
        <f>0.0526*G38*Observaciones!$F37^1.218</f>
        <v>0</v>
      </c>
      <c r="O38" s="75">
        <f>N38*Constantes!$D$31</f>
        <v>0</v>
      </c>
      <c r="P38" s="75">
        <f t="shared" si="2"/>
        <v>0</v>
      </c>
      <c r="Q38" s="15"/>
      <c r="R38" s="74">
        <v>32</v>
      </c>
      <c r="S38" s="136">
        <f>ETo!$I37*((1-Constantes!$E$21)*ETo!$K37+ETo!$L37)</f>
        <v>2.5859331436344841</v>
      </c>
      <c r="T38" s="75">
        <f>MIN(S38*U38,0.8*(X37+Observaciones!$F37-V38-W38-Constantes!$D$14))</f>
        <v>1.7238016727628462</v>
      </c>
      <c r="U38" s="75">
        <f>EXP(2.5*(Cálculos!X37-Constantes!$D$13)/(Constantes!$D$15))*Constantes!$E$19+Constantes!$E$18</f>
        <v>0.6666072079265255</v>
      </c>
      <c r="V38" s="75">
        <f>IF(Observaciones!$F37&gt;0.05*Constantes!$E$20,((Observaciones!$F37-0.05*Constantes!$E$20)^2)/(Observaciones!$F37+0.95*Constantes!$E$20),0)</f>
        <v>0</v>
      </c>
      <c r="W38" s="75">
        <f>MAX(0,X37+Observaciones!$F37-V38-Constantes!$D$13)</f>
        <v>0</v>
      </c>
      <c r="X38" s="75">
        <f>X37+Observaciones!$F37-V38-T38-W38-Y37</f>
        <v>68.393922664386395</v>
      </c>
      <c r="Y38" s="75">
        <f>MAX(0,(X38-Constantes!$D$14)*(1-EXP(-Constantes!$D$24)))</f>
        <v>0.72400736632938656</v>
      </c>
      <c r="Z38" s="75">
        <f t="shared" si="3"/>
        <v>135.37825990477711</v>
      </c>
      <c r="AA38" s="75">
        <f>MAX(0,(Z38-Constantes!$D$13)*(1-EXP(-Constantes!$D$25)))</f>
        <v>0.41706310579607864</v>
      </c>
      <c r="AB38" s="75">
        <f t="shared" si="4"/>
        <v>1.1410704721254652</v>
      </c>
      <c r="AC38" s="75">
        <f>0.0526*V38*Observaciones!$F37^1.218</f>
        <v>0</v>
      </c>
      <c r="AD38" s="75">
        <f>AC38*Constantes!$E$31</f>
        <v>0</v>
      </c>
      <c r="AE38" s="75">
        <f t="shared" si="5"/>
        <v>0</v>
      </c>
      <c r="AF38" s="15"/>
      <c r="AG38" s="74">
        <v>32</v>
      </c>
      <c r="AH38" s="136">
        <f>ETo!$I37*((1-Constantes!$F$21)*ETo!$K37+ETo!$L37)</f>
        <v>2.5859331436344841</v>
      </c>
      <c r="AI38" s="75">
        <f>MIN(AH38*AJ38,0.8*(AM37+Observaciones!$F37-AK38-AL38-Constantes!$D$14))</f>
        <v>1.7688321730357062</v>
      </c>
      <c r="AJ38" s="75">
        <f>EXP(2.5*(Cálculos!AM37-Constantes!$D$13)/(Constantes!$D$15))*Constantes!$F$19+Constantes!$F$18</f>
        <v>0.68402084461845103</v>
      </c>
      <c r="AK38" s="75">
        <f>IF(Observaciones!$F37&gt;0.05*Constantes!$F$20,((Observaciones!$F37-0.05*Constantes!$F$20)^2)/(Observaciones!$F37+0.95*Constantes!$F$20),0)</f>
        <v>0</v>
      </c>
      <c r="AL38" s="75">
        <f>MAX(0,AM37+Observaciones!$F37-AK38-Constantes!$D$13)</f>
        <v>0</v>
      </c>
      <c r="AM38" s="75">
        <f>AM37+Observaciones!$F37-AK38-AI38-AL38-AN37</f>
        <v>67.97502507224479</v>
      </c>
      <c r="AN38" s="75">
        <f>MAX(0,(AM38-Constantes!$D$14)*(1-EXP(-Constantes!$D$24)))</f>
        <v>0.71681095642555825</v>
      </c>
      <c r="AO38" s="75">
        <f t="shared" si="6"/>
        <v>137.61140998813607</v>
      </c>
      <c r="AP38" s="75">
        <f>MAX(0,(AO38-Constantes!$D$13)*(1-EXP(-Constantes!$D$25)))</f>
        <v>0.4324886001866643</v>
      </c>
      <c r="AQ38" s="75">
        <f t="shared" si="7"/>
        <v>1.1492995566122226</v>
      </c>
      <c r="AR38" s="75">
        <f>0.0526*AK38*Observaciones!$F37^1.218</f>
        <v>0</v>
      </c>
      <c r="AS38" s="75">
        <f>AR38*Constantes!$F$31</f>
        <v>0</v>
      </c>
      <c r="AT38" s="75">
        <f t="shared" si="8"/>
        <v>0</v>
      </c>
      <c r="AU38" s="15"/>
      <c r="AV38" s="74">
        <v>32</v>
      </c>
      <c r="AW38" s="75">
        <f>0.0526*Observaciones!$F37^2.218</f>
        <v>0.11094244358496377</v>
      </c>
      <c r="AX38" s="75">
        <f>IF(Observaciones!$F37&gt;0.05*$BB$7,((Observaciones!$F37-0.05*$BB$7)^2)/(Observaciones!$F37+0.95*$BB$7),0)</f>
        <v>0</v>
      </c>
      <c r="AY38" s="75">
        <f>0.0526*AX38*Observaciones!$F37^1.218</f>
        <v>0</v>
      </c>
      <c r="AZ38" s="29"/>
      <c r="BA38" s="29"/>
      <c r="BB38" s="96"/>
      <c r="BC38" s="39"/>
    </row>
    <row r="39" spans="2:55" s="2" customFormat="1" x14ac:dyDescent="0.3">
      <c r="B39" s="38"/>
      <c r="C39" s="74">
        <v>33</v>
      </c>
      <c r="D39" s="136">
        <f>ETo!$I38*((1-Constantes!$D$21)*ETo!$K38+ETo!$L38)</f>
        <v>2.7522531161813988</v>
      </c>
      <c r="E39" s="75">
        <f>MIN(D39*F39,0.8*(I38+Observaciones!$F38-G39-H39-Constantes!$D$14))</f>
        <v>1.7420331007847658</v>
      </c>
      <c r="F39" s="75">
        <f>EXP(2.5*(Cálculos!I38-Constantes!$D$13)/(Constantes!$D$15))*Constantes!$D$19+Constantes!$D$18</f>
        <v>0.63294799833008886</v>
      </c>
      <c r="G39" s="75">
        <f>IF(Observaciones!$F38&gt;0.05*Constantes!$D$20,((Observaciones!$F38-0.05*Constantes!$D$20)^2)/(Observaciones!$F38+0.95*Constantes!$D$20),0)</f>
        <v>0</v>
      </c>
      <c r="H39" s="75">
        <f>MAX(0,I38+Observaciones!$F38-G39-Constantes!$D$13)</f>
        <v>0</v>
      </c>
      <c r="I39" s="75">
        <f>I38+Observaciones!$F38-G39-E39-H39-J38</f>
        <v>67.817103547454408</v>
      </c>
      <c r="J39" s="75">
        <f>MAX(0,(I39-Constantes!$D$14)*(1-EXP(-Constantes!$D$24)))</f>
        <v>0.71409795915283825</v>
      </c>
      <c r="K39" s="75">
        <f t="shared" si="0"/>
        <v>131.74493283227159</v>
      </c>
      <c r="L39" s="75">
        <f>MAX(0,(K39-Constantes!$D$13)*(1-EXP(-Constantes!$D$25)))</f>
        <v>0.39196588246400582</v>
      </c>
      <c r="M39" s="75">
        <f t="shared" si="1"/>
        <v>1.106063841616844</v>
      </c>
      <c r="N39" s="75">
        <f>0.0526*G39*Observaciones!$F38^1.218</f>
        <v>0</v>
      </c>
      <c r="O39" s="75">
        <f>N39*Constantes!$D$31</f>
        <v>0</v>
      </c>
      <c r="P39" s="75">
        <f t="shared" si="2"/>
        <v>0</v>
      </c>
      <c r="Q39" s="15"/>
      <c r="R39" s="74">
        <v>33</v>
      </c>
      <c r="S39" s="136">
        <f>ETo!$I38*((1-Constantes!$E$21)*ETo!$K38+ETo!$L38)</f>
        <v>2.6462421350610152</v>
      </c>
      <c r="T39" s="75">
        <f>MIN(S39*U39,0.8*(X38+Observaciones!$F38-V39-W39-Constantes!$D$14))</f>
        <v>1.7288138959027524</v>
      </c>
      <c r="U39" s="75">
        <f>EXP(2.5*(Cálculos!X38-Constantes!$D$13)/(Constantes!$D$15))*Constantes!$E$19+Constantes!$E$18</f>
        <v>0.6533090351019184</v>
      </c>
      <c r="V39" s="75">
        <f>IF(Observaciones!$F38&gt;0.05*Constantes!$E$20,((Observaciones!$F38-0.05*Constantes!$E$20)^2)/(Observaciones!$F38+0.95*Constantes!$E$20),0)</f>
        <v>0</v>
      </c>
      <c r="W39" s="75">
        <f>MAX(0,X38+Observaciones!$F38-V39-Constantes!$D$13)</f>
        <v>0</v>
      </c>
      <c r="X39" s="75">
        <f>X38+Observaciones!$F38-V39-T39-W39-Y38</f>
        <v>68.141101402154263</v>
      </c>
      <c r="Y39" s="75">
        <f>MAX(0,(X39-Constantes!$D$14)*(1-EXP(-Constantes!$D$24)))</f>
        <v>0.7196640483692045</v>
      </c>
      <c r="Z39" s="75">
        <f t="shared" si="3"/>
        <v>134.96119679898104</v>
      </c>
      <c r="AA39" s="75">
        <f>MAX(0,(Z39-Constantes!$D$13)*(1-EXP(-Constantes!$D$25)))</f>
        <v>0.41418224048974828</v>
      </c>
      <c r="AB39" s="75">
        <f t="shared" si="4"/>
        <v>1.1338462888589529</v>
      </c>
      <c r="AC39" s="75">
        <f>0.0526*V39*Observaciones!$F38^1.218</f>
        <v>0</v>
      </c>
      <c r="AD39" s="75">
        <f>AC39*Constantes!$E$31</f>
        <v>0</v>
      </c>
      <c r="AE39" s="75">
        <f t="shared" si="5"/>
        <v>0</v>
      </c>
      <c r="AF39" s="15"/>
      <c r="AG39" s="74">
        <v>33</v>
      </c>
      <c r="AH39" s="136">
        <f>ETo!$I38*((1-Constantes!$F$21)*ETo!$K38+ETo!$L38)</f>
        <v>2.6462421350610152</v>
      </c>
      <c r="AI39" s="75">
        <f>MIN(AH39*AJ39,0.8*(AM38+Observaciones!$F38-AK39-AL39-Constantes!$D$14))</f>
        <v>1.7832664265268359</v>
      </c>
      <c r="AJ39" s="75">
        <f>EXP(2.5*(Cálculos!AM38-Constantes!$D$13)/(Constantes!$D$15))*Constantes!$F$19+Constantes!$F$18</f>
        <v>0.67388633976448964</v>
      </c>
      <c r="AK39" s="75">
        <f>IF(Observaciones!$F38&gt;0.05*Constantes!$F$20,((Observaciones!$F38-0.05*Constantes!$F$20)^2)/(Observaciones!$F38+0.95*Constantes!$F$20),0)</f>
        <v>0</v>
      </c>
      <c r="AL39" s="75">
        <f>MAX(0,AM38+Observaciones!$F38-AK39-Constantes!$D$13)</f>
        <v>0</v>
      </c>
      <c r="AM39" s="75">
        <f>AM38+Observaciones!$F38-AK39-AI39-AL39-AN38</f>
        <v>67.674947689292395</v>
      </c>
      <c r="AN39" s="75">
        <f>MAX(0,(AM39-Constantes!$D$14)*(1-EXP(-Constantes!$D$24)))</f>
        <v>0.71165580659632866</v>
      </c>
      <c r="AO39" s="75">
        <f t="shared" si="6"/>
        <v>137.1789213879494</v>
      </c>
      <c r="AP39" s="75">
        <f>MAX(0,(AO39-Constantes!$D$13)*(1-EXP(-Constantes!$D$25)))</f>
        <v>0.4295011832074449</v>
      </c>
      <c r="AQ39" s="75">
        <f t="shared" si="7"/>
        <v>1.1411569898037737</v>
      </c>
      <c r="AR39" s="75">
        <f>0.0526*AK39*Observaciones!$F38^1.218</f>
        <v>0</v>
      </c>
      <c r="AS39" s="75">
        <f>AR39*Constantes!$F$31</f>
        <v>0</v>
      </c>
      <c r="AT39" s="75">
        <f t="shared" si="8"/>
        <v>0</v>
      </c>
      <c r="AU39" s="15"/>
      <c r="AV39" s="74">
        <v>33</v>
      </c>
      <c r="AW39" s="75">
        <f>0.0526*Observaciones!$F38^2.218</f>
        <v>0.30232861200727251</v>
      </c>
      <c r="AX39" s="75">
        <f>IF(Observaciones!$F38&gt;0.05*$BB$7,((Observaciones!$F38-0.05*$BB$7)^2)/(Observaciones!$F38+0.95*$BB$7),0)</f>
        <v>6.2440408225724973E-3</v>
      </c>
      <c r="AY39" s="75">
        <f>0.0526*AX39*Observaciones!$F38^1.218</f>
        <v>8.5806917963867778E-4</v>
      </c>
      <c r="AZ39" s="29"/>
      <c r="BA39" s="29"/>
      <c r="BB39" s="96"/>
      <c r="BC39" s="39"/>
    </row>
    <row r="40" spans="2:55" s="2" customFormat="1" x14ac:dyDescent="0.3">
      <c r="B40" s="38"/>
      <c r="C40" s="74">
        <v>34</v>
      </c>
      <c r="D40" s="136">
        <f>ETo!$I39*((1-Constantes!$D$21)*ETo!$K39+ETo!$L39)</f>
        <v>2.7895564905119334</v>
      </c>
      <c r="E40" s="75">
        <f>MIN(D40*F40,0.8*(I39+Observaciones!$F39-G40-H40-Constantes!$D$14))</f>
        <v>1.7545485462131893</v>
      </c>
      <c r="F40" s="75">
        <f>EXP(2.5*(Cálculos!I39-Constantes!$D$13)/(Constantes!$D$15))*Constantes!$D$19+Constantes!$D$18</f>
        <v>0.62897043031066147</v>
      </c>
      <c r="G40" s="75">
        <f>IF(Observaciones!$F39&gt;0.05*Constantes!$D$20,((Observaciones!$F39-0.05*Constantes!$D$20)^2)/(Observaciones!$F39+0.95*Constantes!$D$20),0)</f>
        <v>0</v>
      </c>
      <c r="H40" s="75">
        <f>MAX(0,I39+Observaciones!$F39-G40-Constantes!$D$13)</f>
        <v>0</v>
      </c>
      <c r="I40" s="75">
        <f>I39+Observaciones!$F39-G40-E40-H40-J39</f>
        <v>65.348457042088384</v>
      </c>
      <c r="J40" s="75">
        <f>MAX(0,(I40-Constantes!$D$14)*(1-EXP(-Constantes!$D$24)))</f>
        <v>0.67168808978729222</v>
      </c>
      <c r="K40" s="75">
        <f t="shared" si="0"/>
        <v>131.35296694980758</v>
      </c>
      <c r="L40" s="75">
        <f>MAX(0,(K40-Constantes!$D$13)*(1-EXP(-Constantes!$D$25)))</f>
        <v>0.38925837634235944</v>
      </c>
      <c r="M40" s="75">
        <f t="shared" si="1"/>
        <v>1.0609464661296517</v>
      </c>
      <c r="N40" s="75">
        <f>0.0526*G40*Observaciones!$F39^1.218</f>
        <v>0</v>
      </c>
      <c r="O40" s="75">
        <f>N40*Constantes!$D$31</f>
        <v>0</v>
      </c>
      <c r="P40" s="75">
        <f t="shared" si="2"/>
        <v>0</v>
      </c>
      <c r="Q40" s="15"/>
      <c r="R40" s="74">
        <v>34</v>
      </c>
      <c r="S40" s="136">
        <f>ETo!$I39*((1-Constantes!$E$21)*ETo!$K39+ETo!$L39)</f>
        <v>2.6823339967033104</v>
      </c>
      <c r="T40" s="75">
        <f>MIN(S40*U40,0.8*(X39+Observaciones!$F39-V40-W40-Constantes!$D$14))</f>
        <v>1.7442164488648435</v>
      </c>
      <c r="U40" s="75">
        <f>EXP(2.5*(Cálculos!X39-Constantes!$D$13)/(Constantes!$D$15))*Constantes!$E$19+Constantes!$E$18</f>
        <v>0.65026072480479735</v>
      </c>
      <c r="V40" s="75">
        <f>IF(Observaciones!$F39&gt;0.05*Constantes!$E$20,((Observaciones!$F39-0.05*Constantes!$E$20)^2)/(Observaciones!$F39+0.95*Constantes!$E$20),0)</f>
        <v>0</v>
      </c>
      <c r="W40" s="75">
        <f>MAX(0,X39+Observaciones!$F39-V40-Constantes!$D$13)</f>
        <v>0</v>
      </c>
      <c r="X40" s="75">
        <f>X39+Observaciones!$F39-V40-T40-W40-Y39</f>
        <v>65.677220904920205</v>
      </c>
      <c r="Y40" s="75">
        <f>MAX(0,(X40-Constantes!$D$14)*(1-EXP(-Constantes!$D$24)))</f>
        <v>0.67733605617069415</v>
      </c>
      <c r="Z40" s="75">
        <f t="shared" si="3"/>
        <v>134.5470145584913</v>
      </c>
      <c r="AA40" s="75">
        <f>MAX(0,(Z40-Constantes!$D$13)*(1-EXP(-Constantes!$D$25)))</f>
        <v>0.41132127477366676</v>
      </c>
      <c r="AB40" s="75">
        <f t="shared" si="4"/>
        <v>1.0886573309443608</v>
      </c>
      <c r="AC40" s="75">
        <f>0.0526*V40*Observaciones!$F39^1.218</f>
        <v>0</v>
      </c>
      <c r="AD40" s="75">
        <f>AC40*Constantes!$E$31</f>
        <v>0</v>
      </c>
      <c r="AE40" s="75">
        <f t="shared" si="5"/>
        <v>0</v>
      </c>
      <c r="AF40" s="15"/>
      <c r="AG40" s="74">
        <v>34</v>
      </c>
      <c r="AH40" s="136">
        <f>ETo!$I39*((1-Constantes!$F$21)*ETo!$K39+ETo!$L39)</f>
        <v>2.6823339967033104</v>
      </c>
      <c r="AI40" s="75">
        <f>MIN(AH40*AJ40,0.8*(AM39+Observaciones!$F39-AK40-AL40-Constantes!$D$14))</f>
        <v>1.8004656208041645</v>
      </c>
      <c r="AJ40" s="75">
        <f>EXP(2.5*(Cálculos!AM39-Constantes!$D$13)/(Constantes!$D$15))*Constantes!$F$19+Constantes!$F$18</f>
        <v>0.67123095893986529</v>
      </c>
      <c r="AK40" s="75">
        <f>IF(Observaciones!$F39&gt;0.05*Constantes!$F$20,((Observaciones!$F39-0.05*Constantes!$F$20)^2)/(Observaciones!$F39+0.95*Constantes!$F$20),0)</f>
        <v>0</v>
      </c>
      <c r="AL40" s="75">
        <f>MAX(0,AM39+Observaciones!$F39-AK40-Constantes!$D$13)</f>
        <v>0</v>
      </c>
      <c r="AM40" s="75">
        <f>AM39+Observaciones!$F39-AK40-AI40-AL40-AN39</f>
        <v>65.162826261891908</v>
      </c>
      <c r="AN40" s="75">
        <f>MAX(0,(AM40-Constantes!$D$14)*(1-EXP(-Constantes!$D$24)))</f>
        <v>0.66849906409193871</v>
      </c>
      <c r="AO40" s="75">
        <f t="shared" si="6"/>
        <v>136.74942020474197</v>
      </c>
      <c r="AP40" s="75">
        <f>MAX(0,(AO40-Constantes!$D$13)*(1-EXP(-Constantes!$D$25)))</f>
        <v>0.42653440182464103</v>
      </c>
      <c r="AQ40" s="75">
        <f t="shared" si="7"/>
        <v>1.0950334659165797</v>
      </c>
      <c r="AR40" s="75">
        <f>0.0526*AK40*Observaciones!$F39^1.218</f>
        <v>0</v>
      </c>
      <c r="AS40" s="75">
        <f>AR40*Constantes!$F$31</f>
        <v>0</v>
      </c>
      <c r="AT40" s="75">
        <f t="shared" si="8"/>
        <v>0</v>
      </c>
      <c r="AU40" s="15"/>
      <c r="AV40" s="74">
        <v>34</v>
      </c>
      <c r="AW40" s="75">
        <f>0.0526*Observaciones!$F39^2.218</f>
        <v>0</v>
      </c>
      <c r="AX40" s="75">
        <f>IF(Observaciones!$F39&gt;0.05*$BB$7,((Observaciones!$F39-0.05*$BB$7)^2)/(Observaciones!$F39+0.95*$BB$7),0)</f>
        <v>0</v>
      </c>
      <c r="AY40" s="75">
        <f>0.0526*AX40*Observaciones!$F39^1.218</f>
        <v>0</v>
      </c>
      <c r="AZ40" s="29"/>
      <c r="BA40" s="29"/>
      <c r="BB40" s="96"/>
      <c r="BC40" s="39"/>
    </row>
    <row r="41" spans="2:55" s="2" customFormat="1" x14ac:dyDescent="0.3">
      <c r="B41" s="38"/>
      <c r="C41" s="74">
        <v>35</v>
      </c>
      <c r="D41" s="136">
        <f>ETo!$I40*((1-Constantes!$D$21)*ETo!$K40+ETo!$L40)</f>
        <v>2.7022246063044886</v>
      </c>
      <c r="E41" s="75">
        <f>MIN(D41*F41,0.8*(I40+Observaciones!$F40-G41-H41-Constantes!$D$14))</f>
        <v>1.60462357435045</v>
      </c>
      <c r="F41" s="75">
        <f>EXP(2.5*(Cálculos!I40-Constantes!$D$13)/(Constantes!$D$15))*Constantes!$D$19+Constantes!$D$18</f>
        <v>0.59381576594586005</v>
      </c>
      <c r="G41" s="75">
        <f>IF(Observaciones!$F40&gt;0.05*Constantes!$D$20,((Observaciones!$F40-0.05*Constantes!$D$20)^2)/(Observaciones!$F40+0.95*Constantes!$D$20),0)</f>
        <v>2.4557956777995901E-4</v>
      </c>
      <c r="H41" s="75">
        <f>MAX(0,I40+Observaciones!$F40-G41-Constantes!$D$13)</f>
        <v>0</v>
      </c>
      <c r="I41" s="75">
        <f>I40+Observaciones!$F40-G41-E41-H41-J40</f>
        <v>66.371899798382856</v>
      </c>
      <c r="J41" s="75">
        <f>MAX(0,(I41-Constantes!$D$14)*(1-EXP(-Constantes!$D$24)))</f>
        <v>0.68927022376362979</v>
      </c>
      <c r="K41" s="75">
        <f t="shared" si="0"/>
        <v>130.96370857346523</v>
      </c>
      <c r="L41" s="75">
        <f>MAX(0,(K41-Constantes!$D$13)*(1-EXP(-Constantes!$D$25)))</f>
        <v>0.38656957233160266</v>
      </c>
      <c r="M41" s="75">
        <f t="shared" si="1"/>
        <v>1.0760853756630124</v>
      </c>
      <c r="N41" s="75">
        <f>0.0526*G41*Observaciones!$F40^1.218</f>
        <v>5.5300359371899124E-5</v>
      </c>
      <c r="O41" s="75">
        <f>N41*Constantes!$D$31</f>
        <v>8.6390814224520989E-7</v>
      </c>
      <c r="P41" s="75">
        <f t="shared" si="2"/>
        <v>8.0282490756175079E-2</v>
      </c>
      <c r="Q41" s="15"/>
      <c r="R41" s="74">
        <v>35</v>
      </c>
      <c r="S41" s="136">
        <f>ETo!$I40*((1-Constantes!$E$21)*ETo!$K40+ETo!$L40)</f>
        <v>2.5978540002022417</v>
      </c>
      <c r="T41" s="75">
        <f>MIN(S41*U41,0.8*(X40+Observaciones!$F40-V41-W41-Constantes!$D$14))</f>
        <v>1.6172524529581043</v>
      </c>
      <c r="U41" s="75">
        <f>EXP(2.5*(Cálculos!X40-Constantes!$D$13)/(Constantes!$D$15))*Constantes!$E$19+Constantes!$E$18</f>
        <v>0.6225340041558155</v>
      </c>
      <c r="V41" s="75">
        <f>IF(Observaciones!$F40&gt;0.05*Constantes!$E$20,((Observaciones!$F40-0.05*Constantes!$E$20)^2)/(Observaciones!$F40+0.95*Constantes!$E$20),0)</f>
        <v>0</v>
      </c>
      <c r="W41" s="75">
        <f>MAX(0,X40+Observaciones!$F40-V41-Constantes!$D$13)</f>
        <v>0</v>
      </c>
      <c r="X41" s="75">
        <f>X40+Observaciones!$F40-V41-T41-W41-Y40</f>
        <v>66.682632395791416</v>
      </c>
      <c r="Y41" s="75">
        <f>MAX(0,(X41-Constantes!$D$14)*(1-EXP(-Constantes!$D$24)))</f>
        <v>0.69460842379958831</v>
      </c>
      <c r="Z41" s="75">
        <f t="shared" si="3"/>
        <v>134.13569328371764</v>
      </c>
      <c r="AA41" s="75">
        <f>MAX(0,(Z41-Constantes!$D$13)*(1-EXP(-Constantes!$D$25)))</f>
        <v>0.40848007119132351</v>
      </c>
      <c r="AB41" s="75">
        <f t="shared" si="4"/>
        <v>1.1030884949909119</v>
      </c>
      <c r="AC41" s="75">
        <f>0.0526*V41*Observaciones!$F40^1.218</f>
        <v>0</v>
      </c>
      <c r="AD41" s="75">
        <f>AC41*Constantes!$E$31</f>
        <v>0</v>
      </c>
      <c r="AE41" s="75">
        <f t="shared" si="5"/>
        <v>0</v>
      </c>
      <c r="AF41" s="15"/>
      <c r="AG41" s="74">
        <v>35</v>
      </c>
      <c r="AH41" s="136">
        <f>ETo!$I40*((1-Constantes!$F$21)*ETo!$K40+ETo!$L40)</f>
        <v>2.5978540002022417</v>
      </c>
      <c r="AI41" s="75">
        <f>MIN(AH41*AJ41,0.8*(AM40+Observaciones!$F40-AK41-AL41-Constantes!$D$14))</f>
        <v>1.6899914039291255</v>
      </c>
      <c r="AJ41" s="75">
        <f>EXP(2.5*(Cálculos!AM40-Constantes!$D$13)/(Constantes!$D$15))*Constantes!$F$19+Constantes!$F$18</f>
        <v>0.65053363422176935</v>
      </c>
      <c r="AK41" s="75">
        <f>IF(Observaciones!$F40&gt;0.05*Constantes!$F$20,((Observaciones!$F40-0.05*Constantes!$F$20)^2)/(Observaciones!$F40+0.95*Constantes!$F$20),0)</f>
        <v>0</v>
      </c>
      <c r="AL41" s="75">
        <f>MAX(0,AM40+Observaciones!$F40-AK41-Constantes!$D$13)</f>
        <v>0</v>
      </c>
      <c r="AM41" s="75">
        <f>AM40+Observaciones!$F40-AK41-AI41-AL41-AN40</f>
        <v>66.104335793870845</v>
      </c>
      <c r="AN41" s="75">
        <f>MAX(0,(AM41-Constantes!$D$14)*(1-EXP(-Constantes!$D$24)))</f>
        <v>0.68467363431527772</v>
      </c>
      <c r="AO41" s="75">
        <f t="shared" si="6"/>
        <v>136.32288580291731</v>
      </c>
      <c r="AP41" s="75">
        <f>MAX(0,(AO41-Constantes!$D$13)*(1-EXP(-Constantes!$D$25)))</f>
        <v>0.42358811349777609</v>
      </c>
      <c r="AQ41" s="75">
        <f t="shared" si="7"/>
        <v>1.1082617478130539</v>
      </c>
      <c r="AR41" s="75">
        <f>0.0526*AK41*Observaciones!$F40^1.218</f>
        <v>0</v>
      </c>
      <c r="AS41" s="75">
        <f>AR41*Constantes!$F$31</f>
        <v>0</v>
      </c>
      <c r="AT41" s="75">
        <f t="shared" si="8"/>
        <v>0</v>
      </c>
      <c r="AU41" s="15"/>
      <c r="AV41" s="74">
        <v>35</v>
      </c>
      <c r="AW41" s="75">
        <f>0.0526*Observaciones!$F40^2.218</f>
        <v>0.74310410909583668</v>
      </c>
      <c r="AX41" s="75">
        <f>IF(Observaciones!$F40&gt;0.05*$BB$7,((Observaciones!$F40-0.05*$BB$7)^2)/(Observaciones!$F40+0.95*$BB$7),0)</f>
        <v>6.7925012840267113E-2</v>
      </c>
      <c r="AY41" s="75">
        <f>0.0526*AX41*Observaciones!$F40^1.218</f>
        <v>1.529556247029999E-2</v>
      </c>
      <c r="AZ41" s="29"/>
      <c r="BA41" s="29"/>
      <c r="BB41" s="96"/>
      <c r="BC41" s="39"/>
    </row>
    <row r="42" spans="2:55" s="2" customFormat="1" x14ac:dyDescent="0.3">
      <c r="B42" s="38"/>
      <c r="C42" s="74">
        <v>36</v>
      </c>
      <c r="D42" s="136">
        <f>ETo!$I41*((1-Constantes!$D$21)*ETo!$K41+ETo!$L41)</f>
        <v>2.8084459729665325</v>
      </c>
      <c r="E42" s="75">
        <f>MIN(D42*F42,0.8*(I41+Observaciones!$F41-G42-H42-Constantes!$D$14))</f>
        <v>1.7071198134773951</v>
      </c>
      <c r="F42" s="75">
        <f>EXP(2.5*(Cálculos!I41-Constantes!$D$13)/(Constantes!$D$15))*Constantes!$D$19+Constantes!$D$18</f>
        <v>0.60785211106417758</v>
      </c>
      <c r="G42" s="75">
        <f>IF(Observaciones!$F41&gt;0.05*Constantes!$D$20,((Observaciones!$F41-0.05*Constantes!$D$20)^2)/(Observaciones!$F41+0.95*Constantes!$D$20),0)</f>
        <v>0</v>
      </c>
      <c r="H42" s="75">
        <f>MAX(0,I41+Observaciones!$F41-G42-Constantes!$D$13)</f>
        <v>0</v>
      </c>
      <c r="I42" s="75">
        <f>I41+Observaciones!$F41-G42-E42-H42-J41</f>
        <v>63.975509761141836</v>
      </c>
      <c r="J42" s="75">
        <f>MAX(0,(I42-Constantes!$D$14)*(1-EXP(-Constantes!$D$24)))</f>
        <v>0.64810167727170553</v>
      </c>
      <c r="K42" s="75">
        <f t="shared" si="0"/>
        <v>130.57713900113362</v>
      </c>
      <c r="L42" s="75">
        <f>MAX(0,(K42-Constantes!$D$13)*(1-EXP(-Constantes!$D$25)))</f>
        <v>0.38389934124681901</v>
      </c>
      <c r="M42" s="75">
        <f t="shared" si="1"/>
        <v>1.0320010185185247</v>
      </c>
      <c r="N42" s="75">
        <f>0.0526*G42*Observaciones!$F41^1.218</f>
        <v>0</v>
      </c>
      <c r="O42" s="75">
        <f>N42*Constantes!$D$31</f>
        <v>0</v>
      </c>
      <c r="P42" s="75">
        <f t="shared" si="2"/>
        <v>0</v>
      </c>
      <c r="Q42" s="15"/>
      <c r="R42" s="74">
        <v>36</v>
      </c>
      <c r="S42" s="136">
        <f>ETo!$I41*((1-Constantes!$E$21)*ETo!$K41+ETo!$L41)</f>
        <v>2.7006122039301874</v>
      </c>
      <c r="T42" s="75">
        <f>MIN(S42*U42,0.8*(X41+Observaciones!$F41-V42-W42-Constantes!$D$14))</f>
        <v>1.7106402437746355</v>
      </c>
      <c r="U42" s="75">
        <f>EXP(2.5*(Cálculos!X41-Constantes!$D$13)/(Constantes!$D$15))*Constantes!$E$19+Constantes!$E$18</f>
        <v>0.63342683606522598</v>
      </c>
      <c r="V42" s="75">
        <f>IF(Observaciones!$F41&gt;0.05*Constantes!$E$20,((Observaciones!$F41-0.05*Constantes!$E$20)^2)/(Observaciones!$F41+0.95*Constantes!$E$20),0)</f>
        <v>0</v>
      </c>
      <c r="W42" s="75">
        <f>MAX(0,X41+Observaciones!$F41-V42-Constantes!$D$13)</f>
        <v>0</v>
      </c>
      <c r="X42" s="75">
        <f>X41+Observaciones!$F41-V42-T42-W42-Y41</f>
        <v>64.277383728217188</v>
      </c>
      <c r="Y42" s="75">
        <f>MAX(0,(X42-Constantes!$D$14)*(1-EXP(-Constantes!$D$24)))</f>
        <v>0.65328769134083065</v>
      </c>
      <c r="Z42" s="75">
        <f t="shared" si="3"/>
        <v>133.72721321252632</v>
      </c>
      <c r="AA42" s="75">
        <f>MAX(0,(Z42-Constantes!$D$13)*(1-EXP(-Constantes!$D$25)))</f>
        <v>0.40565849323568959</v>
      </c>
      <c r="AB42" s="75">
        <f t="shared" si="4"/>
        <v>1.0589461845765202</v>
      </c>
      <c r="AC42" s="75">
        <f>0.0526*V42*Observaciones!$F41^1.218</f>
        <v>0</v>
      </c>
      <c r="AD42" s="75">
        <f>AC42*Constantes!$E$31</f>
        <v>0</v>
      </c>
      <c r="AE42" s="75">
        <f t="shared" si="5"/>
        <v>0</v>
      </c>
      <c r="AF42" s="15"/>
      <c r="AG42" s="74">
        <v>36</v>
      </c>
      <c r="AH42" s="136">
        <f>ETo!$I41*((1-Constantes!$F$21)*ETo!$K41+ETo!$L41)</f>
        <v>2.7006122039301874</v>
      </c>
      <c r="AI42" s="75">
        <f>MIN(AH42*AJ42,0.8*(AM41+Observaciones!$F41-AK42-AL42-Constantes!$D$14))</f>
        <v>1.7769490909023717</v>
      </c>
      <c r="AJ42" s="75">
        <f>EXP(2.5*(Cálculos!AM41-Constantes!$D$13)/(Constantes!$D$15))*Constantes!$F$19+Constantes!$F$18</f>
        <v>0.65798010107352201</v>
      </c>
      <c r="AK42" s="75">
        <f>IF(Observaciones!$F41&gt;0.05*Constantes!$F$20,((Observaciones!$F41-0.05*Constantes!$F$20)^2)/(Observaciones!$F41+0.95*Constantes!$F$20),0)</f>
        <v>0</v>
      </c>
      <c r="AL42" s="75">
        <f>MAX(0,AM41+Observaciones!$F41-AK42-Constantes!$D$13)</f>
        <v>0</v>
      </c>
      <c r="AM42" s="75">
        <f>AM41+Observaciones!$F41-AK42-AI42-AL42-AN41</f>
        <v>63.642713068653194</v>
      </c>
      <c r="AN42" s="75">
        <f>MAX(0,(AM42-Constantes!$D$14)*(1-EXP(-Constantes!$D$24)))</f>
        <v>0.64238442928863049</v>
      </c>
      <c r="AO42" s="75">
        <f t="shared" si="6"/>
        <v>135.89929768941954</v>
      </c>
      <c r="AP42" s="75">
        <f>MAX(0,(AO42-Constantes!$D$13)*(1-EXP(-Constantes!$D$25)))</f>
        <v>0.42066217667097289</v>
      </c>
      <c r="AQ42" s="75">
        <f t="shared" si="7"/>
        <v>1.0630466059596033</v>
      </c>
      <c r="AR42" s="75">
        <f>0.0526*AK42*Observaciones!$F41^1.218</f>
        <v>0</v>
      </c>
      <c r="AS42" s="75">
        <f>AR42*Constantes!$F$31</f>
        <v>0</v>
      </c>
      <c r="AT42" s="75">
        <f t="shared" si="8"/>
        <v>0</v>
      </c>
      <c r="AU42" s="15"/>
      <c r="AV42" s="74">
        <v>36</v>
      </c>
      <c r="AW42" s="75">
        <f>0.0526*Observaciones!$F41^2.218</f>
        <v>0</v>
      </c>
      <c r="AX42" s="75">
        <f>IF(Observaciones!$F41&gt;0.05*$BB$7,((Observaciones!$F41-0.05*$BB$7)^2)/(Observaciones!$F41+0.95*$BB$7),0)</f>
        <v>0</v>
      </c>
      <c r="AY42" s="75">
        <f>0.0526*AX42*Observaciones!$F41^1.218</f>
        <v>0</v>
      </c>
      <c r="AZ42" s="29"/>
      <c r="BA42" s="29"/>
      <c r="BB42" s="96"/>
      <c r="BC42" s="39"/>
    </row>
    <row r="43" spans="2:55" s="2" customFormat="1" x14ac:dyDescent="0.3">
      <c r="B43" s="38"/>
      <c r="C43" s="74">
        <v>37</v>
      </c>
      <c r="D43" s="136">
        <f>ETo!$I42*((1-Constantes!$D$21)*ETo!$K42+ETo!$L42)</f>
        <v>2.848128734583498</v>
      </c>
      <c r="E43" s="75">
        <f>MIN(D43*F43,0.8*(I42+Observaciones!$F42-G43-H43-Constantes!$D$14))</f>
        <v>1.6408257063806504</v>
      </c>
      <c r="F43" s="75">
        <f>EXP(2.5*(Cálculos!I42-Constantes!$D$13)/(Constantes!$D$15))*Constantes!$D$19+Constantes!$D$18</f>
        <v>0.57610658059689146</v>
      </c>
      <c r="G43" s="75">
        <f>IF(Observaciones!$F42&gt;0.05*Constantes!$D$20,((Observaciones!$F42-0.05*Constantes!$D$20)^2)/(Observaciones!$F42+0.95*Constantes!$D$20),0)</f>
        <v>0</v>
      </c>
      <c r="H43" s="75">
        <f>MAX(0,I42+Observaciones!$F42-G43-Constantes!$D$13)</f>
        <v>0</v>
      </c>
      <c r="I43" s="75">
        <f>I42+Observaciones!$F42-G43-E43-H43-J42</f>
        <v>61.686582377489479</v>
      </c>
      <c r="J43" s="75">
        <f>MAX(0,(I43-Constantes!$D$14)*(1-EXP(-Constantes!$D$24)))</f>
        <v>0.60877927484717353</v>
      </c>
      <c r="K43" s="75">
        <f t="shared" si="0"/>
        <v>130.19323965988679</v>
      </c>
      <c r="L43" s="75">
        <f>MAX(0,(K43-Constantes!$D$13)*(1-EXP(-Constantes!$D$25)))</f>
        <v>0.38124755479543759</v>
      </c>
      <c r="M43" s="75">
        <f t="shared" si="1"/>
        <v>0.99002682964261113</v>
      </c>
      <c r="N43" s="75">
        <f>0.0526*G43*Observaciones!$F42^1.218</f>
        <v>0</v>
      </c>
      <c r="O43" s="75">
        <f>N43*Constantes!$D$31</f>
        <v>0</v>
      </c>
      <c r="P43" s="75">
        <f t="shared" si="2"/>
        <v>0</v>
      </c>
      <c r="Q43" s="15"/>
      <c r="R43" s="74">
        <v>37</v>
      </c>
      <c r="S43" s="136">
        <f>ETo!$I42*((1-Constantes!$E$21)*ETo!$K42+ETo!$L42)</f>
        <v>2.7390486727124941</v>
      </c>
      <c r="T43" s="75">
        <f>MIN(S43*U43,0.8*(X42+Observaciones!$F42-V43-W43-Constantes!$D$14))</f>
        <v>1.6660906793681831</v>
      </c>
      <c r="U43" s="75">
        <f>EXP(2.5*(Cálculos!X42-Constantes!$D$13)/(Constantes!$D$15))*Constantes!$E$19+Constantes!$E$18</f>
        <v>0.60827348413573279</v>
      </c>
      <c r="V43" s="75">
        <f>IF(Observaciones!$F42&gt;0.05*Constantes!$E$20,((Observaciones!$F42-0.05*Constantes!$E$20)^2)/(Observaciones!$F42+0.95*Constantes!$E$20),0)</f>
        <v>0</v>
      </c>
      <c r="W43" s="75">
        <f>MAX(0,X42+Observaciones!$F42-V43-Constantes!$D$13)</f>
        <v>0</v>
      </c>
      <c r="X43" s="75">
        <f>X42+Observaciones!$F42-V43-T43-W43-Y42</f>
        <v>61.958005357508178</v>
      </c>
      <c r="Y43" s="75">
        <f>MAX(0,(X43-Constantes!$D$14)*(1-EXP(-Constantes!$D$24)))</f>
        <v>0.61344215918495903</v>
      </c>
      <c r="Z43" s="75">
        <f t="shared" si="3"/>
        <v>133.32155471929065</v>
      </c>
      <c r="AA43" s="75">
        <f>MAX(0,(Z43-Constantes!$D$13)*(1-EXP(-Constantes!$D$25)))</f>
        <v>0.40285640534265899</v>
      </c>
      <c r="AB43" s="75">
        <f t="shared" si="4"/>
        <v>1.0162985645276179</v>
      </c>
      <c r="AC43" s="75">
        <f>0.0526*V43*Observaciones!$F42^1.218</f>
        <v>0</v>
      </c>
      <c r="AD43" s="75">
        <f>AC43*Constantes!$E$31</f>
        <v>0</v>
      </c>
      <c r="AE43" s="75">
        <f t="shared" si="5"/>
        <v>0</v>
      </c>
      <c r="AF43" s="15"/>
      <c r="AG43" s="74">
        <v>37</v>
      </c>
      <c r="AH43" s="136">
        <f>ETo!$I42*((1-Constantes!$F$21)*ETo!$K42+ETo!$L42)</f>
        <v>2.7390486727124941</v>
      </c>
      <c r="AI43" s="75">
        <f>MIN(AH43*AJ43,0.8*(AM42+Observaciones!$F42-AK43-AL43-Constantes!$D$14))</f>
        <v>1.7509220429657055</v>
      </c>
      <c r="AJ43" s="75">
        <f>EXP(2.5*(Cálculos!AM42-Constantes!$D$13)/(Constantes!$D$15))*Constantes!$F$19+Constantes!$F$18</f>
        <v>0.63924458897320668</v>
      </c>
      <c r="AK43" s="75">
        <f>IF(Observaciones!$F42&gt;0.05*Constantes!$F$20,((Observaciones!$F42-0.05*Constantes!$F$20)^2)/(Observaciones!$F42+0.95*Constantes!$F$20),0)</f>
        <v>0</v>
      </c>
      <c r="AL43" s="75">
        <f>MAX(0,AM42+Observaciones!$F42-AK43-Constantes!$D$13)</f>
        <v>0</v>
      </c>
      <c r="AM43" s="75">
        <f>AM42+Observaciones!$F42-AK43-AI43-AL43-AN42</f>
        <v>61.249406596398856</v>
      </c>
      <c r="AN43" s="75">
        <f>MAX(0,(AM43-Constantes!$D$14)*(1-EXP(-Constantes!$D$24)))</f>
        <v>0.60126885659752427</v>
      </c>
      <c r="AO43" s="75">
        <f t="shared" si="6"/>
        <v>135.47863551274858</v>
      </c>
      <c r="AP43" s="75">
        <f>MAX(0,(AO43-Constantes!$D$13)*(1-EXP(-Constantes!$D$25)))</f>
        <v>0.41775645076615187</v>
      </c>
      <c r="AQ43" s="75">
        <f t="shared" si="7"/>
        <v>1.0190253073636761</v>
      </c>
      <c r="AR43" s="75">
        <f>0.0526*AK43*Observaciones!$F42^1.218</f>
        <v>0</v>
      </c>
      <c r="AS43" s="75">
        <f>AR43*Constantes!$F$31</f>
        <v>0</v>
      </c>
      <c r="AT43" s="75">
        <f t="shared" si="8"/>
        <v>0</v>
      </c>
      <c r="AU43" s="15"/>
      <c r="AV43" s="74">
        <v>37</v>
      </c>
      <c r="AW43" s="75">
        <f>0.0526*Observaciones!$F42^2.218</f>
        <v>0</v>
      </c>
      <c r="AX43" s="75">
        <f>IF(Observaciones!$F42&gt;0.05*$BB$7,((Observaciones!$F42-0.05*$BB$7)^2)/(Observaciones!$F42+0.95*$BB$7),0)</f>
        <v>0</v>
      </c>
      <c r="AY43" s="75">
        <f>0.0526*AX43*Observaciones!$F42^1.218</f>
        <v>0</v>
      </c>
      <c r="AZ43" s="29"/>
      <c r="BA43" s="29"/>
      <c r="BB43" s="96"/>
      <c r="BC43" s="39"/>
    </row>
    <row r="44" spans="2:55" s="2" customFormat="1" x14ac:dyDescent="0.3">
      <c r="B44" s="38"/>
      <c r="C44" s="74">
        <v>38</v>
      </c>
      <c r="D44" s="136">
        <f>ETo!$I43*((1-Constantes!$D$21)*ETo!$K43+ETo!$L43)</f>
        <v>2.7854157003884867</v>
      </c>
      <c r="E44" s="75">
        <f>MIN(D44*F44,0.8*(I43+Observaciones!$F43-G44-H44-Constantes!$D$14))</f>
        <v>1.5298020414330291</v>
      </c>
      <c r="F44" s="75">
        <f>EXP(2.5*(Cálculos!I43-Constantes!$D$13)/(Constantes!$D$15))*Constantes!$D$19+Constantes!$D$18</f>
        <v>0.5492185748862064</v>
      </c>
      <c r="G44" s="75">
        <f>IF(Observaciones!$F43&gt;0.05*Constantes!$D$20,((Observaciones!$F43-0.05*Constantes!$D$20)^2)/(Observaciones!$F43+0.95*Constantes!$D$20),0)</f>
        <v>1.4440314933965459</v>
      </c>
      <c r="H44" s="75">
        <f>MAX(0,I43+Observaciones!$F43-G44-Constantes!$D$13)</f>
        <v>0</v>
      </c>
      <c r="I44" s="75">
        <f>I43+Observaciones!$F43-G44-E44-H44-J43</f>
        <v>71.603969567812726</v>
      </c>
      <c r="J44" s="75">
        <f>MAX(0,(I44-Constantes!$D$14)*(1-EXP(-Constantes!$D$24)))</f>
        <v>0.77915405077192124</v>
      </c>
      <c r="K44" s="75">
        <f t="shared" si="0"/>
        <v>129.81199210509135</v>
      </c>
      <c r="L44" s="75">
        <f>MAX(0,(K44-Constantes!$D$13)*(1-EXP(-Constantes!$D$25)))</f>
        <v>0.37861408557106924</v>
      </c>
      <c r="M44" s="75">
        <f t="shared" si="1"/>
        <v>2.6017996297395363</v>
      </c>
      <c r="N44" s="75">
        <f>0.0526*G44*Observaciones!$F43^1.218</f>
        <v>1.8084601325759333</v>
      </c>
      <c r="O44" s="75">
        <f>N44*Constantes!$D$31</f>
        <v>2.8251958056028571E-2</v>
      </c>
      <c r="P44" s="75">
        <f t="shared" si="2"/>
        <v>1085.8621752842992</v>
      </c>
      <c r="Q44" s="15"/>
      <c r="R44" s="74">
        <v>38</v>
      </c>
      <c r="S44" s="136">
        <f>ETo!$I43*((1-Constantes!$E$21)*ETo!$K43+ETo!$L43)</f>
        <v>2.6783031843201055</v>
      </c>
      <c r="T44" s="75">
        <f>MIN(S44*U44,0.8*(X43+Observaciones!$F43-V44-W44-Constantes!$D$14))</f>
        <v>1.5715920947171671</v>
      </c>
      <c r="U44" s="75">
        <f>EXP(2.5*(Cálculos!X43-Constantes!$D$13)/(Constantes!$D$15))*Constantes!$E$19+Constantes!$E$18</f>
        <v>0.5867864788116286</v>
      </c>
      <c r="V44" s="75">
        <f>IF(Observaciones!$F43&gt;0.05*Constantes!$E$20,((Observaciones!$F43-0.05*Constantes!$E$20)^2)/(Observaciones!$F43+0.95*Constantes!$E$20),0)</f>
        <v>1.1524535407653163</v>
      </c>
      <c r="W44" s="75">
        <f>MAX(0,X43+Observaciones!$F43-V44-Constantes!$D$13)</f>
        <v>0</v>
      </c>
      <c r="X44" s="75">
        <f>X43+Observaciones!$F43-V44-T44-W44-Y43</f>
        <v>72.120517562840732</v>
      </c>
      <c r="Y44" s="75">
        <f>MAX(0,(X44-Constantes!$D$14)*(1-EXP(-Constantes!$D$24)))</f>
        <v>0.78802803614915307</v>
      </c>
      <c r="Z44" s="75">
        <f t="shared" si="3"/>
        <v>132.918698313948</v>
      </c>
      <c r="AA44" s="75">
        <f>MAX(0,(Z44-Constantes!$D$13)*(1-EXP(-Constantes!$D$25)))</f>
        <v>0.40007367288453538</v>
      </c>
      <c r="AB44" s="75">
        <f t="shared" si="4"/>
        <v>2.3405552497990048</v>
      </c>
      <c r="AC44" s="75">
        <f>0.0526*V44*Observaciones!$F43^1.218</f>
        <v>1.4432969728505181</v>
      </c>
      <c r="AD44" s="75">
        <f>AC44*Constantes!$E$31</f>
        <v>1.6910505022283265E-2</v>
      </c>
      <c r="AE44" s="75">
        <f t="shared" si="5"/>
        <v>722.49971555832553</v>
      </c>
      <c r="AF44" s="15"/>
      <c r="AG44" s="74">
        <v>38</v>
      </c>
      <c r="AH44" s="136">
        <f>ETo!$I43*((1-Constantes!$F$21)*ETo!$K43+ETo!$L43)</f>
        <v>2.6783031843201055</v>
      </c>
      <c r="AI44" s="75">
        <f>MIN(AH44*AJ44,0.8*(AM43+Observaciones!$F43-AK44-AL44-Constantes!$D$14))</f>
        <v>1.6690160407655348</v>
      </c>
      <c r="AJ44" s="75">
        <f>EXP(2.5*(Cálculos!AM43-Constantes!$D$13)/(Constantes!$D$15))*Constantes!$F$19+Constantes!$F$18</f>
        <v>0.62316172811825221</v>
      </c>
      <c r="AK44" s="75">
        <f>IF(Observaciones!$F43&gt;0.05*Constantes!$F$20,((Observaciones!$F43-0.05*Constantes!$F$20)^2)/(Observaciones!$F43+0.95*Constantes!$F$20),0)</f>
        <v>0.79190405554237109</v>
      </c>
      <c r="AL44" s="75">
        <f>MAX(0,AM43+Observaciones!$F43-AK44-Constantes!$D$13)</f>
        <v>0</v>
      </c>
      <c r="AM44" s="75">
        <f>AM43+Observaciones!$F43-AK44-AI44-AL44-AN43</f>
        <v>71.687217643493412</v>
      </c>
      <c r="AN44" s="75">
        <f>MAX(0,(AM44-Constantes!$D$14)*(1-EXP(-Constantes!$D$24)))</f>
        <v>0.78058420288437513</v>
      </c>
      <c r="AO44" s="75">
        <f t="shared" si="6"/>
        <v>135.06087906198243</v>
      </c>
      <c r="AP44" s="75">
        <f>MAX(0,(AO44-Constantes!$D$13)*(1-EXP(-Constantes!$D$25)))</f>
        <v>0.41487079617627703</v>
      </c>
      <c r="AQ44" s="75">
        <f t="shared" si="7"/>
        <v>1.9873590546030231</v>
      </c>
      <c r="AR44" s="75">
        <f>0.0526*AK44*Observaciones!$F43^1.218</f>
        <v>0.99175601073978714</v>
      </c>
      <c r="AS44" s="75">
        <f>AR44*Constantes!$F$31</f>
        <v>8.3663921060595711E-3</v>
      </c>
      <c r="AT44" s="75">
        <f t="shared" si="8"/>
        <v>420.98040043049821</v>
      </c>
      <c r="AU44" s="15"/>
      <c r="AV44" s="74">
        <v>38</v>
      </c>
      <c r="AW44" s="75">
        <f>0.0526*Observaciones!$F43^2.218</f>
        <v>16.906980146499279</v>
      </c>
      <c r="AX44" s="75">
        <f>IF(Observaciones!$F43&gt;0.05*$BB$7,((Observaciones!$F43-0.05*$BB$7)^2)/(Observaciones!$F43+0.95*$BB$7),0)</f>
        <v>2.9844081425480202</v>
      </c>
      <c r="AY44" s="75">
        <f>0.0526*AX44*Observaciones!$F43^1.218</f>
        <v>3.7375799418600115</v>
      </c>
      <c r="AZ44" s="29"/>
      <c r="BA44" s="29"/>
      <c r="BB44" s="96"/>
      <c r="BC44" s="39"/>
    </row>
    <row r="45" spans="2:55" s="2" customFormat="1" x14ac:dyDescent="0.3">
      <c r="B45" s="38"/>
      <c r="C45" s="74">
        <v>39</v>
      </c>
      <c r="D45" s="136">
        <f>ETo!$I44*((1-Constantes!$D$21)*ETo!$K44+ETo!$L44)</f>
        <v>2.8110143762452724</v>
      </c>
      <c r="E45" s="75">
        <f>MIN(D45*F45,0.8*(I44+Observaciones!$F44-G45-H45-Constantes!$D$14))</f>
        <v>1.9461675788176589</v>
      </c>
      <c r="F45" s="75">
        <f>EXP(2.5*(Cálculos!I44-Constantes!$D$13)/(Constantes!$D$15))*Constantes!$D$19+Constantes!$D$18</f>
        <v>0.69233640185689604</v>
      </c>
      <c r="G45" s="75">
        <f>IF(Observaciones!$F44&gt;0.05*Constantes!$D$20,((Observaciones!$F44-0.05*Constantes!$D$20)^2)/(Observaciones!$F44+0.95*Constantes!$D$20),0)</f>
        <v>0</v>
      </c>
      <c r="H45" s="75">
        <f>MAX(0,I44+Observaciones!$F44-G45-Constantes!$D$13)</f>
        <v>0</v>
      </c>
      <c r="I45" s="75">
        <f>I44+Observaciones!$F44-G45-E45-H45-J44</f>
        <v>68.878647938223139</v>
      </c>
      <c r="J45" s="75">
        <f>MAX(0,(I45-Constantes!$D$14)*(1-EXP(-Constantes!$D$24)))</f>
        <v>0.73233465640389117</v>
      </c>
      <c r="K45" s="75">
        <f t="shared" si="0"/>
        <v>129.43337801952029</v>
      </c>
      <c r="L45" s="75">
        <f>MAX(0,(K45-Constantes!$D$13)*(1-EXP(-Constantes!$D$25)))</f>
        <v>0.3759988070473847</v>
      </c>
      <c r="M45" s="75">
        <f t="shared" si="1"/>
        <v>1.1083334634512758</v>
      </c>
      <c r="N45" s="75">
        <f>0.0526*G45*Observaciones!$F44^1.218</f>
        <v>0</v>
      </c>
      <c r="O45" s="75">
        <f>N45*Constantes!$D$31</f>
        <v>0</v>
      </c>
      <c r="P45" s="75">
        <f t="shared" si="2"/>
        <v>0</v>
      </c>
      <c r="Q45" s="15"/>
      <c r="R45" s="74">
        <v>39</v>
      </c>
      <c r="S45" s="136">
        <f>ETo!$I44*((1-Constantes!$E$21)*ETo!$K44+ETo!$L44)</f>
        <v>2.7030832593470384</v>
      </c>
      <c r="T45" s="75">
        <f>MIN(S45*U45,0.8*(X44+Observaciones!$F44-V45-W45-Constantes!$D$14))</f>
        <v>1.9006552427853347</v>
      </c>
      <c r="U45" s="75">
        <f>EXP(2.5*(Cálculos!X44-Constantes!$D$13)/(Constantes!$D$15))*Constantes!$E$19+Constantes!$E$18</f>
        <v>0.70314343304558824</v>
      </c>
      <c r="V45" s="75">
        <f>IF(Observaciones!$F44&gt;0.05*Constantes!$E$20,((Observaciones!$F44-0.05*Constantes!$E$20)^2)/(Observaciones!$F44+0.95*Constantes!$E$20),0)</f>
        <v>0</v>
      </c>
      <c r="W45" s="75">
        <f>MAX(0,X44+Observaciones!$F44-V45-Constantes!$D$13)</f>
        <v>0</v>
      </c>
      <c r="X45" s="75">
        <f>X44+Observaciones!$F44-V45-T45-W45-Y44</f>
        <v>69.431834283906241</v>
      </c>
      <c r="Y45" s="75">
        <f>MAX(0,(X45-Constantes!$D$14)*(1-EXP(-Constantes!$D$24)))</f>
        <v>0.74183806671566666</v>
      </c>
      <c r="Z45" s="75">
        <f t="shared" si="3"/>
        <v>132.51862464106347</v>
      </c>
      <c r="AA45" s="75">
        <f>MAX(0,(Z45-Constantes!$D$13)*(1-EXP(-Constantes!$D$25)))</f>
        <v>0.39731016216356368</v>
      </c>
      <c r="AB45" s="75">
        <f t="shared" si="4"/>
        <v>1.1391482288792303</v>
      </c>
      <c r="AC45" s="75">
        <f>0.0526*V45*Observaciones!$F44^1.218</f>
        <v>0</v>
      </c>
      <c r="AD45" s="75">
        <f>AC45*Constantes!$E$31</f>
        <v>0</v>
      </c>
      <c r="AE45" s="75">
        <f t="shared" si="5"/>
        <v>0</v>
      </c>
      <c r="AF45" s="15"/>
      <c r="AG45" s="74">
        <v>39</v>
      </c>
      <c r="AH45" s="136">
        <f>ETo!$I44*((1-Constantes!$F$21)*ETo!$K44+ETo!$L44)</f>
        <v>2.7030832593470384</v>
      </c>
      <c r="AI45" s="75">
        <f>MIN(AH45*AJ45,0.8*(AM44+Observaciones!$F44-AK45-AL45-Constantes!$D$14))</f>
        <v>1.9201340025299665</v>
      </c>
      <c r="AJ45" s="75">
        <f>EXP(2.5*(Cálculos!AM44-Constantes!$D$13)/(Constantes!$D$15))*Constantes!$F$19+Constantes!$F$18</f>
        <v>0.71034955948556222</v>
      </c>
      <c r="AK45" s="75">
        <f>IF(Observaciones!$F44&gt;0.05*Constantes!$F$20,((Observaciones!$F44-0.05*Constantes!$F$20)^2)/(Observaciones!$F44+0.95*Constantes!$F$20),0)</f>
        <v>0</v>
      </c>
      <c r="AL45" s="75">
        <f>MAX(0,AM44+Observaciones!$F44-AK45-Constantes!$D$13)</f>
        <v>0</v>
      </c>
      <c r="AM45" s="75">
        <f>AM44+Observaciones!$F44-AK45-AI45-AL45-AN44</f>
        <v>68.986499438079079</v>
      </c>
      <c r="AN45" s="75">
        <f>MAX(0,(AM45-Constantes!$D$14)*(1-EXP(-Constantes!$D$24)))</f>
        <v>0.73418748061741312</v>
      </c>
      <c r="AO45" s="75">
        <f t="shared" si="6"/>
        <v>134.64600826580616</v>
      </c>
      <c r="AP45" s="75">
        <f>MAX(0,(AO45-Constantes!$D$13)*(1-EXP(-Constantes!$D$25)))</f>
        <v>0.41200507425864885</v>
      </c>
      <c r="AQ45" s="75">
        <f t="shared" si="7"/>
        <v>1.1461925548760621</v>
      </c>
      <c r="AR45" s="75">
        <f>0.0526*AK45*Observaciones!$F44^1.218</f>
        <v>0</v>
      </c>
      <c r="AS45" s="75">
        <f>AR45*Constantes!$F$31</f>
        <v>0</v>
      </c>
      <c r="AT45" s="75">
        <f t="shared" si="8"/>
        <v>0</v>
      </c>
      <c r="AU45" s="15"/>
      <c r="AV45" s="74">
        <v>39</v>
      </c>
      <c r="AW45" s="75">
        <f>0.0526*Observaciones!$F44^2.218</f>
        <v>0</v>
      </c>
      <c r="AX45" s="75">
        <f>IF(Observaciones!$F44&gt;0.05*$BB$7,((Observaciones!$F44-0.05*$BB$7)^2)/(Observaciones!$F44+0.95*$BB$7),0)</f>
        <v>0</v>
      </c>
      <c r="AY45" s="75">
        <f>0.0526*AX45*Observaciones!$F44^1.218</f>
        <v>0</v>
      </c>
      <c r="AZ45" s="29"/>
      <c r="BA45" s="29"/>
      <c r="BB45" s="96"/>
      <c r="BC45" s="39"/>
    </row>
    <row r="46" spans="2:55" s="2" customFormat="1" x14ac:dyDescent="0.3">
      <c r="B46" s="38"/>
      <c r="C46" s="74">
        <v>40</v>
      </c>
      <c r="D46" s="136">
        <f>ETo!$I45*((1-Constantes!$D$21)*ETo!$K45+ETo!$L45)</f>
        <v>2.6488327753321204</v>
      </c>
      <c r="E46" s="75">
        <f>MIN(D46*F46,0.8*(I45+Observaciones!$F45-G46-H46-Constantes!$D$14))</f>
        <v>1.7098493558035119</v>
      </c>
      <c r="F46" s="75">
        <f>EXP(2.5*(Cálculos!I45-Constantes!$D$13)/(Constantes!$D$15))*Constantes!$D$19+Constantes!$D$18</f>
        <v>0.64551049493455648</v>
      </c>
      <c r="G46" s="75">
        <f>IF(Observaciones!$F45&gt;0.05*Constantes!$D$20,((Observaciones!$F45-0.05*Constantes!$D$20)^2)/(Observaciones!$F45+0.95*Constantes!$D$20),0)</f>
        <v>0</v>
      </c>
      <c r="H46" s="75">
        <f>MAX(0,I45+Observaciones!$F45-G46-Constantes!$D$13)</f>
        <v>0</v>
      </c>
      <c r="I46" s="75">
        <f>I45+Observaciones!$F45-G46-E46-H46-J45</f>
        <v>68.436463926015733</v>
      </c>
      <c r="J46" s="75">
        <f>MAX(0,(I46-Constantes!$D$14)*(1-EXP(-Constantes!$D$24)))</f>
        <v>0.72473819974130849</v>
      </c>
      <c r="K46" s="75">
        <f t="shared" si="0"/>
        <v>129.05737921247291</v>
      </c>
      <c r="L46" s="75">
        <f>MAX(0,(K46-Constantes!$D$13)*(1-EXP(-Constantes!$D$25)))</f>
        <v>0.37340159357203584</v>
      </c>
      <c r="M46" s="75">
        <f t="shared" si="1"/>
        <v>1.0981397933133443</v>
      </c>
      <c r="N46" s="75">
        <f>0.0526*G46*Observaciones!$F45^1.218</f>
        <v>0</v>
      </c>
      <c r="O46" s="75">
        <f>N46*Constantes!$D$31</f>
        <v>0</v>
      </c>
      <c r="P46" s="75">
        <f t="shared" si="2"/>
        <v>0</v>
      </c>
      <c r="Q46" s="15"/>
      <c r="R46" s="74">
        <v>40</v>
      </c>
      <c r="S46" s="136">
        <f>ETo!$I45*((1-Constantes!$E$21)*ETo!$K45+ETo!$L45)</f>
        <v>2.5462199609223859</v>
      </c>
      <c r="T46" s="75">
        <f>MIN(S46*U46,0.8*(X45+Observaciones!$F45-V46-W46-Constantes!$D$14))</f>
        <v>1.6964084894604161</v>
      </c>
      <c r="U46" s="75">
        <f>EXP(2.5*(Cálculos!X45-Constantes!$D$13)/(Constantes!$D$15))*Constantes!$E$19+Constantes!$E$18</f>
        <v>0.66624585287041749</v>
      </c>
      <c r="V46" s="75">
        <f>IF(Observaciones!$F45&gt;0.05*Constantes!$E$20,((Observaciones!$F45-0.05*Constantes!$E$20)^2)/(Observaciones!$F45+0.95*Constantes!$E$20),0)</f>
        <v>0</v>
      </c>
      <c r="W46" s="75">
        <f>MAX(0,X45+Observaciones!$F45-V46-Constantes!$D$13)</f>
        <v>0</v>
      </c>
      <c r="X46" s="75">
        <f>X45+Observaciones!$F45-V46-T46-W46-Y45</f>
        <v>68.993587727730159</v>
      </c>
      <c r="Y46" s="75">
        <f>MAX(0,(X46-Constantes!$D$14)*(1-EXP(-Constantes!$D$24)))</f>
        <v>0.73430925319095663</v>
      </c>
      <c r="Z46" s="75">
        <f t="shared" si="3"/>
        <v>132.1213144788999</v>
      </c>
      <c r="AA46" s="75">
        <f>MAX(0,(Z46-Constantes!$D$13)*(1-EXP(-Constantes!$D$25)))</f>
        <v>0.39456574040550685</v>
      </c>
      <c r="AB46" s="75">
        <f t="shared" si="4"/>
        <v>1.1288749935964635</v>
      </c>
      <c r="AC46" s="75">
        <f>0.0526*V46*Observaciones!$F45^1.218</f>
        <v>0</v>
      </c>
      <c r="AD46" s="75">
        <f>AC46*Constantes!$E$31</f>
        <v>0</v>
      </c>
      <c r="AE46" s="75">
        <f t="shared" si="5"/>
        <v>0</v>
      </c>
      <c r="AF46" s="15"/>
      <c r="AG46" s="74">
        <v>40</v>
      </c>
      <c r="AH46" s="136">
        <f>ETo!$I45*((1-Constantes!$F$21)*ETo!$K45+ETo!$L45)</f>
        <v>2.5462199609223859</v>
      </c>
      <c r="AI46" s="75">
        <f>MIN(AH46*AJ46,0.8*(AM45+Observaciones!$F45-AK46-AL46-Constantes!$D$14))</f>
        <v>1.7394347106957921</v>
      </c>
      <c r="AJ46" s="75">
        <f>EXP(2.5*(Cálculos!AM45-Constantes!$D$13)/(Constantes!$D$15))*Constantes!$F$19+Constantes!$F$18</f>
        <v>0.68314392997911688</v>
      </c>
      <c r="AK46" s="75">
        <f>IF(Observaciones!$F45&gt;0.05*Constantes!$F$20,((Observaciones!$F45-0.05*Constantes!$F$20)^2)/(Observaciones!$F45+0.95*Constantes!$F$20),0)</f>
        <v>0</v>
      </c>
      <c r="AL46" s="75">
        <f>MAX(0,AM45+Observaciones!$F45-AK46-Constantes!$D$13)</f>
        <v>0</v>
      </c>
      <c r="AM46" s="75">
        <f>AM45+Observaciones!$F45-AK46-AI46-AL46-AN45</f>
        <v>68.512877246765882</v>
      </c>
      <c r="AN46" s="75">
        <f>MAX(0,(AM46-Constantes!$D$14)*(1-EXP(-Constantes!$D$24)))</f>
        <v>0.72605093485496586</v>
      </c>
      <c r="AO46" s="75">
        <f t="shared" si="6"/>
        <v>134.23400319154752</v>
      </c>
      <c r="AP46" s="75">
        <f>MAX(0,(AO46-Constantes!$D$13)*(1-EXP(-Constantes!$D$25)))</f>
        <v>0.40915914732824293</v>
      </c>
      <c r="AQ46" s="75">
        <f t="shared" si="7"/>
        <v>1.1352100821832087</v>
      </c>
      <c r="AR46" s="75">
        <f>0.0526*AK46*Observaciones!$F45^1.218</f>
        <v>0</v>
      </c>
      <c r="AS46" s="75">
        <f>AR46*Constantes!$F$31</f>
        <v>0</v>
      </c>
      <c r="AT46" s="75">
        <f t="shared" si="8"/>
        <v>0</v>
      </c>
      <c r="AU46" s="15"/>
      <c r="AV46" s="74">
        <v>40</v>
      </c>
      <c r="AW46" s="75">
        <f>0.0526*Observaciones!$F45^2.218</f>
        <v>0.24472045674166781</v>
      </c>
      <c r="AX46" s="75">
        <f>IF(Observaciones!$F45&gt;0.05*$BB$7,((Observaciones!$F45-0.05*$BB$7)^2)/(Observaciones!$F45+0.95*$BB$7),0)</f>
        <v>2.0605192437462322E-3</v>
      </c>
      <c r="AY46" s="75">
        <f>0.0526*AX46*Observaciones!$F45^1.218</f>
        <v>2.5212560522728692E-4</v>
      </c>
      <c r="AZ46" s="29"/>
      <c r="BA46" s="29"/>
      <c r="BB46" s="96"/>
      <c r="BC46" s="39"/>
    </row>
    <row r="47" spans="2:55" s="2" customFormat="1" x14ac:dyDescent="0.3">
      <c r="B47" s="38"/>
      <c r="C47" s="74">
        <v>41</v>
      </c>
      <c r="D47" s="136">
        <f>ETo!$I46*((1-Constantes!$D$21)*ETo!$K46+ETo!$L46)</f>
        <v>2.6990785345663699</v>
      </c>
      <c r="E47" s="75">
        <f>MIN(D47*F47,0.8*(I46+Observaciones!$F46-G47-H47-Constantes!$D$14))</f>
        <v>1.7233918518288722</v>
      </c>
      <c r="F47" s="75">
        <f>EXP(2.5*(Cálculos!I46-Constantes!$D$13)/(Constantes!$D$15))*Constantes!$D$19+Constantes!$D$18</f>
        <v>0.63851119178558835</v>
      </c>
      <c r="G47" s="75">
        <f>IF(Observaciones!$F46&gt;0.05*Constantes!$D$20,((Observaciones!$F46-0.05*Constantes!$D$20)^2)/(Observaciones!$F46+0.95*Constantes!$D$20),0)</f>
        <v>4.2239345509893456</v>
      </c>
      <c r="H47" s="75">
        <f>MAX(0,I46+Observaciones!$F46-G47-Constantes!$D$13)</f>
        <v>11.012529375026389</v>
      </c>
      <c r="I47" s="75">
        <f>I46+Observaciones!$F46-G47-E47-H47-J46</f>
        <v>72.551869948429811</v>
      </c>
      <c r="J47" s="75">
        <f>MAX(0,(I47-Constantes!$D$14)*(1-EXP(-Constantes!$D$24)))</f>
        <v>0.79543841194965148</v>
      </c>
      <c r="K47" s="75">
        <f t="shared" si="0"/>
        <v>139.69650699392727</v>
      </c>
      <c r="L47" s="75">
        <f>MAX(0,(K47-Constantes!$D$13)*(1-EXP(-Constantes!$D$25)))</f>
        <v>0.44689141726838971</v>
      </c>
      <c r="M47" s="75">
        <f t="shared" si="1"/>
        <v>5.4662643802073863</v>
      </c>
      <c r="N47" s="75">
        <f>0.0526*G47*Observaciones!$F46^1.218</f>
        <v>9.4829384915342629</v>
      </c>
      <c r="O47" s="75">
        <f>N47*Constantes!$D$31</f>
        <v>0.14814348167527316</v>
      </c>
      <c r="P47" s="75">
        <f t="shared" si="2"/>
        <v>2710.141174504492</v>
      </c>
      <c r="Q47" s="15"/>
      <c r="R47" s="74">
        <v>41</v>
      </c>
      <c r="S47" s="136">
        <f>ETo!$I46*((1-Constantes!$E$21)*ETo!$K46+ETo!$L46)</f>
        <v>2.5947599263499388</v>
      </c>
      <c r="T47" s="75">
        <f>MIN(S47*U47,0.8*(X46+Observaciones!$F46-V47-W47-Constantes!$D$14))</f>
        <v>1.7143561319260896</v>
      </c>
      <c r="U47" s="75">
        <f>EXP(2.5*(Cálculos!X46-Constantes!$D$13)/(Constantes!$D$15))*Constantes!$E$19+Constantes!$E$18</f>
        <v>0.66069932501912909</v>
      </c>
      <c r="V47" s="75">
        <f>IF(Observaciones!$F46&gt;0.05*Constantes!$E$20,((Observaciones!$F46-0.05*Constantes!$E$20)^2)/(Observaciones!$F46+0.95*Constantes!$E$20),0)</f>
        <v>3.5716927695488403</v>
      </c>
      <c r="W47" s="75">
        <f>MAX(0,X46+Observaciones!$F46-V47-Constantes!$D$13)</f>
        <v>12.221894958181309</v>
      </c>
      <c r="X47" s="75">
        <f>X46+Observaciones!$F46-V47-T47-W47-Y46</f>
        <v>72.551334614882947</v>
      </c>
      <c r="Y47" s="75">
        <f>MAX(0,(X47-Constantes!$D$14)*(1-EXP(-Constantes!$D$24)))</f>
        <v>0.79542921523973775</v>
      </c>
      <c r="Z47" s="75">
        <f t="shared" si="3"/>
        <v>143.9486436966757</v>
      </c>
      <c r="AA47" s="75">
        <f>MAX(0,(Z47-Constantes!$D$13)*(1-EXP(-Constantes!$D$25)))</f>
        <v>0.4762630709449715</v>
      </c>
      <c r="AB47" s="75">
        <f t="shared" si="4"/>
        <v>4.8433850557335489</v>
      </c>
      <c r="AC47" s="75">
        <f>0.0526*V47*Observaciones!$F46^1.218</f>
        <v>8.0186239714240184</v>
      </c>
      <c r="AD47" s="75">
        <f>AC47*Constantes!$E$31</f>
        <v>9.3950852451909636E-2</v>
      </c>
      <c r="AE47" s="75">
        <f t="shared" si="5"/>
        <v>1939.7766514700622</v>
      </c>
      <c r="AF47" s="15"/>
      <c r="AG47" s="74">
        <v>41</v>
      </c>
      <c r="AH47" s="136">
        <f>ETo!$I46*((1-Constantes!$F$21)*ETo!$K46+ETo!$L46)</f>
        <v>2.5947599263499388</v>
      </c>
      <c r="AI47" s="75">
        <f>MIN(AH47*AJ47,0.8*(AM46+Observaciones!$F46-AK47-AL47-Constantes!$D$14))</f>
        <v>1.7611913739136873</v>
      </c>
      <c r="AJ47" s="75">
        <f>EXP(2.5*(Cálculos!AM46-Constantes!$D$13)/(Constantes!$D$15))*Constantes!$F$19+Constantes!$F$18</f>
        <v>0.67874925769767214</v>
      </c>
      <c r="AK47" s="75">
        <f>IF(Observaciones!$F46&gt;0.05*Constantes!$F$20,((Observaciones!$F46-0.05*Constantes!$F$20)^2)/(Observaciones!$F46+0.95*Constantes!$F$20),0)</f>
        <v>2.7258064447525352</v>
      </c>
      <c r="AL47" s="75">
        <f>MAX(0,AM46+Observaciones!$F46-AK47-Constantes!$D$13)</f>
        <v>12.587070802013343</v>
      </c>
      <c r="AM47" s="75">
        <f>AM46+Observaciones!$F46-AK47-AI47-AL47-AN46</f>
        <v>72.512757691231343</v>
      </c>
      <c r="AN47" s="75">
        <f>MAX(0,(AM47-Constantes!$D$14)*(1-EXP(-Constantes!$D$24)))</f>
        <v>0.79476648678143758</v>
      </c>
      <c r="AO47" s="75">
        <f t="shared" si="6"/>
        <v>146.41191484623261</v>
      </c>
      <c r="AP47" s="75">
        <f>MAX(0,(AO47-Constantes!$D$13)*(1-EXP(-Constantes!$D$25)))</f>
        <v>0.49327812765035356</v>
      </c>
      <c r="AQ47" s="75">
        <f t="shared" si="7"/>
        <v>4.0138510591843266</v>
      </c>
      <c r="AR47" s="75">
        <f>0.0526*AK47*Observaciones!$F46^1.218</f>
        <v>6.1195680338753382</v>
      </c>
      <c r="AS47" s="75">
        <f>AR47*Constantes!$F$31</f>
        <v>5.1624295831510139E-2</v>
      </c>
      <c r="AT47" s="75">
        <f t="shared" si="8"/>
        <v>1286.1537478672903</v>
      </c>
      <c r="AU47" s="15"/>
      <c r="AV47" s="74">
        <v>41</v>
      </c>
      <c r="AW47" s="75">
        <f>0.0526*Observaciones!$F46^2.218</f>
        <v>48.942060209485547</v>
      </c>
      <c r="AX47" s="75">
        <f>IF(Observaciones!$F46&gt;0.05*$BB$7,((Observaciones!$F46-0.05*$BB$7)^2)/(Observaciones!$F46+0.95*$BB$7),0)</f>
        <v>7.3619462174717709</v>
      </c>
      <c r="AY47" s="75">
        <f>0.0526*AX47*Observaciones!$F46^1.218</f>
        <v>16.527927295160456</v>
      </c>
      <c r="AZ47" s="29"/>
      <c r="BA47" s="29"/>
      <c r="BB47" s="96"/>
      <c r="BC47" s="39"/>
    </row>
    <row r="48" spans="2:55" s="2" customFormat="1" x14ac:dyDescent="0.3">
      <c r="B48" s="38"/>
      <c r="C48" s="74">
        <v>42</v>
      </c>
      <c r="D48" s="136">
        <f>ETo!$I47*((1-Constantes!$D$21)*ETo!$K47+ETo!$L47)</f>
        <v>2.6112898357037175</v>
      </c>
      <c r="E48" s="75">
        <f>MIN(D48*F48,0.8*(I47+Observaciones!$F47-G48-H48-Constantes!$D$14))</f>
        <v>1.8545870080409341</v>
      </c>
      <c r="F48" s="75">
        <f>EXP(2.5*(Cálculos!I47-Constantes!$D$13)/(Constantes!$D$15))*Constantes!$D$19+Constantes!$D$18</f>
        <v>0.71021875192997896</v>
      </c>
      <c r="G48" s="75">
        <f>IF(Observaciones!$F47&gt;0.05*Constantes!$D$20,((Observaciones!$F47-0.05*Constantes!$D$20)^2)/(Observaciones!$F47+0.95*Constantes!$D$20),0)</f>
        <v>0</v>
      </c>
      <c r="H48" s="75">
        <f>MAX(0,I47+Observaciones!$F47-G48-Constantes!$D$13)</f>
        <v>0</v>
      </c>
      <c r="I48" s="75">
        <f>I47+Observaciones!$F47-G48-E48-H48-J47</f>
        <v>69.901844528439227</v>
      </c>
      <c r="J48" s="75">
        <f>MAX(0,(I48-Constantes!$D$14)*(1-EXP(-Constantes!$D$24)))</f>
        <v>0.74991256139434359</v>
      </c>
      <c r="K48" s="75">
        <f t="shared" si="0"/>
        <v>139.24961557665887</v>
      </c>
      <c r="L48" s="75">
        <f>MAX(0,(K48-Constantes!$D$13)*(1-EXP(-Constantes!$D$25)))</f>
        <v>0.4438045127644587</v>
      </c>
      <c r="M48" s="75">
        <f t="shared" si="1"/>
        <v>1.1937170741588023</v>
      </c>
      <c r="N48" s="75">
        <f>0.0526*G48*Observaciones!$F47^1.218</f>
        <v>0</v>
      </c>
      <c r="O48" s="75">
        <f>N48*Constantes!$D$31</f>
        <v>0</v>
      </c>
      <c r="P48" s="75">
        <f t="shared" si="2"/>
        <v>0</v>
      </c>
      <c r="Q48" s="15"/>
      <c r="R48" s="74">
        <v>42</v>
      </c>
      <c r="S48" s="136">
        <f>ETo!$I47*((1-Constantes!$E$21)*ETo!$K47+ETo!$L47)</f>
        <v>2.5099438742182443</v>
      </c>
      <c r="T48" s="75">
        <f>MIN(S48*U48,0.8*(X47+Observaciones!$F47-V48-W48-Constantes!$D$14))</f>
        <v>1.7809132320275884</v>
      </c>
      <c r="U48" s="75">
        <f>EXP(2.5*(Cálculos!X47-Constantes!$D$13)/(Constantes!$D$15))*Constantes!$E$19+Constantes!$E$18</f>
        <v>0.70954305007408891</v>
      </c>
      <c r="V48" s="75">
        <f>IF(Observaciones!$F47&gt;0.05*Constantes!$E$20,((Observaciones!$F47-0.05*Constantes!$E$20)^2)/(Observaciones!$F47+0.95*Constantes!$E$20),0)</f>
        <v>0</v>
      </c>
      <c r="W48" s="75">
        <f>MAX(0,X47+Observaciones!$F47-V48-Constantes!$D$13)</f>
        <v>0</v>
      </c>
      <c r="X48" s="75">
        <f>X47+Observaciones!$F47-V48-T48-W48-Y47</f>
        <v>69.974992167615625</v>
      </c>
      <c r="Y48" s="75">
        <f>MAX(0,(X48-Constantes!$D$14)*(1-EXP(-Constantes!$D$24)))</f>
        <v>0.75116919405322202</v>
      </c>
      <c r="Z48" s="75">
        <f t="shared" si="3"/>
        <v>143.47238062573072</v>
      </c>
      <c r="AA48" s="75">
        <f>MAX(0,(Z48-Constantes!$D$13)*(1-EXP(-Constantes!$D$25)))</f>
        <v>0.47297328160924773</v>
      </c>
      <c r="AB48" s="75">
        <f t="shared" si="4"/>
        <v>1.2241424756624697</v>
      </c>
      <c r="AC48" s="75">
        <f>0.0526*V48*Observaciones!$F47^1.218</f>
        <v>0</v>
      </c>
      <c r="AD48" s="75">
        <f>AC48*Constantes!$E$31</f>
        <v>0</v>
      </c>
      <c r="AE48" s="75">
        <f t="shared" si="5"/>
        <v>0</v>
      </c>
      <c r="AF48" s="15"/>
      <c r="AG48" s="74">
        <v>42</v>
      </c>
      <c r="AH48" s="136">
        <f>ETo!$I47*((1-Constantes!$F$21)*ETo!$K47+ETo!$L47)</f>
        <v>2.5099438742182443</v>
      </c>
      <c r="AI48" s="75">
        <f>MIN(AH48*AJ48,0.8*(AM47+Observaciones!$F47-AK48-AL48-Constantes!$D$14))</f>
        <v>1.8057690333379031</v>
      </c>
      <c r="AJ48" s="75">
        <f>EXP(2.5*(Cálculos!AM47-Constantes!$D$13)/(Constantes!$D$15))*Constantes!$F$19+Constantes!$F$18</f>
        <v>0.71944598119762104</v>
      </c>
      <c r="AK48" s="75">
        <f>IF(Observaciones!$F47&gt;0.05*Constantes!$F$20,((Observaciones!$F47-0.05*Constantes!$F$20)^2)/(Observaciones!$F47+0.95*Constantes!$F$20),0)</f>
        <v>0</v>
      </c>
      <c r="AL48" s="75">
        <f>MAX(0,AM47+Observaciones!$F47-AK48-Constantes!$D$13)</f>
        <v>0</v>
      </c>
      <c r="AM48" s="75">
        <f>AM47+Observaciones!$F47-AK48-AI48-AL48-AN47</f>
        <v>69.912222171111992</v>
      </c>
      <c r="AN48" s="75">
        <f>MAX(0,(AM48-Constantes!$D$14)*(1-EXP(-Constantes!$D$24)))</f>
        <v>0.75009084308397289</v>
      </c>
      <c r="AO48" s="75">
        <f t="shared" si="6"/>
        <v>145.91863671858226</v>
      </c>
      <c r="AP48" s="75">
        <f>MAX(0,(AO48-Constantes!$D$13)*(1-EXP(-Constantes!$D$25)))</f>
        <v>0.48987080673279843</v>
      </c>
      <c r="AQ48" s="75">
        <f t="shared" si="7"/>
        <v>1.2399616498167714</v>
      </c>
      <c r="AR48" s="75">
        <f>0.0526*AK48*Observaciones!$F47^1.218</f>
        <v>0</v>
      </c>
      <c r="AS48" s="75">
        <f>AR48*Constantes!$F$31</f>
        <v>0</v>
      </c>
      <c r="AT48" s="75">
        <f t="shared" si="8"/>
        <v>0</v>
      </c>
      <c r="AU48" s="15"/>
      <c r="AV48" s="74">
        <v>42</v>
      </c>
      <c r="AW48" s="75">
        <f>0.0526*Observaciones!$F47^2.218</f>
        <v>0</v>
      </c>
      <c r="AX48" s="75">
        <f>IF(Observaciones!$F47&gt;0.05*$BB$7,((Observaciones!$F47-0.05*$BB$7)^2)/(Observaciones!$F47+0.95*$BB$7),0)</f>
        <v>0</v>
      </c>
      <c r="AY48" s="75">
        <f>0.0526*AX48*Observaciones!$F47^1.218</f>
        <v>0</v>
      </c>
      <c r="AZ48" s="29"/>
      <c r="BA48" s="29"/>
      <c r="BB48" s="96"/>
      <c r="BC48" s="39"/>
    </row>
    <row r="49" spans="2:55" s="2" customFormat="1" x14ac:dyDescent="0.3">
      <c r="B49" s="38"/>
      <c r="C49" s="74">
        <v>43</v>
      </c>
      <c r="D49" s="136">
        <f>ETo!$I48*((1-Constantes!$D$21)*ETo!$K48+ETo!$L48)</f>
        <v>2.7245884082828482</v>
      </c>
      <c r="E49" s="75">
        <f>MIN(D49*F49,0.8*(I48+Observaciones!$F48-G49-H49-Constantes!$D$14))</f>
        <v>1.804572027078835</v>
      </c>
      <c r="F49" s="75">
        <f>EXP(2.5*(Cálculos!I48-Constantes!$D$13)/(Constantes!$D$15))*Constantes!$D$19+Constantes!$D$18</f>
        <v>0.66232830676107635</v>
      </c>
      <c r="G49" s="75">
        <f>IF(Observaciones!$F48&gt;0.05*Constantes!$D$20,((Observaciones!$F48-0.05*Constantes!$D$20)^2)/(Observaciones!$F48+0.95*Constantes!$D$20),0)</f>
        <v>0</v>
      </c>
      <c r="H49" s="75">
        <f>MAX(0,I48+Observaciones!$F48-G49-Constantes!$D$13)</f>
        <v>0</v>
      </c>
      <c r="I49" s="75">
        <f>I48+Observaciones!$F48-G49-E49-H49-J48</f>
        <v>69.24735993996606</v>
      </c>
      <c r="J49" s="75">
        <f>MAX(0,(I49-Constantes!$D$14)*(1-EXP(-Constantes!$D$24)))</f>
        <v>0.73866890790301687</v>
      </c>
      <c r="K49" s="75">
        <f t="shared" si="0"/>
        <v>138.8058110638944</v>
      </c>
      <c r="L49" s="75">
        <f>MAX(0,(K49-Constantes!$D$13)*(1-EXP(-Constantes!$D$25)))</f>
        <v>0.44073893106747408</v>
      </c>
      <c r="M49" s="75">
        <f t="shared" si="1"/>
        <v>1.179407838970491</v>
      </c>
      <c r="N49" s="75">
        <f>0.0526*G49*Observaciones!$F48^1.218</f>
        <v>0</v>
      </c>
      <c r="O49" s="75">
        <f>N49*Constantes!$D$31</f>
        <v>0</v>
      </c>
      <c r="P49" s="75">
        <f t="shared" si="2"/>
        <v>0</v>
      </c>
      <c r="Q49" s="15"/>
      <c r="R49" s="74">
        <v>43</v>
      </c>
      <c r="S49" s="136">
        <f>ETo!$I48*((1-Constantes!$E$21)*ETo!$K48+ETo!$L48)</f>
        <v>2.6194055387721655</v>
      </c>
      <c r="T49" s="75">
        <f>MIN(S49*U49,0.8*(X48+Observaciones!$F48-V49-W49-Constantes!$D$14))</f>
        <v>1.7636337482606437</v>
      </c>
      <c r="U49" s="75">
        <f>EXP(2.5*(Cálculos!X48-Constantes!$D$13)/(Constantes!$D$15))*Constantes!$E$19+Constantes!$E$18</f>
        <v>0.67329541842815943</v>
      </c>
      <c r="V49" s="75">
        <f>IF(Observaciones!$F48&gt;0.05*Constantes!$E$20,((Observaciones!$F48-0.05*Constantes!$E$20)^2)/(Observaciones!$F48+0.95*Constantes!$E$20),0)</f>
        <v>0</v>
      </c>
      <c r="W49" s="75">
        <f>MAX(0,X48+Observaciones!$F48-V49-Constantes!$D$13)</f>
        <v>0</v>
      </c>
      <c r="X49" s="75">
        <f>X48+Observaciones!$F48-V49-T49-W49-Y48</f>
        <v>69.360189225301767</v>
      </c>
      <c r="Y49" s="75">
        <f>MAX(0,(X49-Constantes!$D$14)*(1-EXP(-Constantes!$D$24)))</f>
        <v>0.74060724749165141</v>
      </c>
      <c r="Z49" s="75">
        <f t="shared" si="3"/>
        <v>142.99940734412147</v>
      </c>
      <c r="AA49" s="75">
        <f>MAX(0,(Z49-Constantes!$D$13)*(1-EXP(-Constantes!$D$25)))</f>
        <v>0.46970621650837174</v>
      </c>
      <c r="AB49" s="75">
        <f t="shared" si="4"/>
        <v>1.210313464000023</v>
      </c>
      <c r="AC49" s="75">
        <f>0.0526*V49*Observaciones!$F48^1.218</f>
        <v>0</v>
      </c>
      <c r="AD49" s="75">
        <f>AC49*Constantes!$E$31</f>
        <v>0</v>
      </c>
      <c r="AE49" s="75">
        <f t="shared" si="5"/>
        <v>0</v>
      </c>
      <c r="AF49" s="15"/>
      <c r="AG49" s="74">
        <v>43</v>
      </c>
      <c r="AH49" s="136">
        <f>ETo!$I48*((1-Constantes!$F$21)*ETo!$K48+ETo!$L48)</f>
        <v>2.6194055387721655</v>
      </c>
      <c r="AI49" s="75">
        <f>MIN(AH49*AJ49,0.8*(AM48+Observaciones!$F48-AK49-AL49-Constantes!$D$14))</f>
        <v>1.8127543473000007</v>
      </c>
      <c r="AJ49" s="75">
        <f>EXP(2.5*(Cálculos!AM48-Constantes!$D$13)/(Constantes!$D$15))*Constantes!$F$19+Constantes!$F$18</f>
        <v>0.69204799351142898</v>
      </c>
      <c r="AK49" s="75">
        <f>IF(Observaciones!$F48&gt;0.05*Constantes!$F$20,((Observaciones!$F48-0.05*Constantes!$F$20)^2)/(Observaciones!$F48+0.95*Constantes!$F$20),0)</f>
        <v>0</v>
      </c>
      <c r="AL49" s="75">
        <f>MAX(0,AM48+Observaciones!$F48-AK49-Constantes!$D$13)</f>
        <v>0</v>
      </c>
      <c r="AM49" s="75">
        <f>AM48+Observaciones!$F48-AK49-AI49-AL49-AN48</f>
        <v>69.24937698072803</v>
      </c>
      <c r="AN49" s="75">
        <f>MAX(0,(AM49-Constantes!$D$14)*(1-EXP(-Constantes!$D$24)))</f>
        <v>0.7387035594560174</v>
      </c>
      <c r="AO49" s="75">
        <f t="shared" si="6"/>
        <v>145.42876591184947</v>
      </c>
      <c r="AP49" s="75">
        <f>MAX(0,(AO49-Constantes!$D$13)*(1-EXP(-Constantes!$D$25)))</f>
        <v>0.48648702190002874</v>
      </c>
      <c r="AQ49" s="75">
        <f t="shared" si="7"/>
        <v>1.2251905813560462</v>
      </c>
      <c r="AR49" s="75">
        <f>0.0526*AK49*Observaciones!$F48^1.218</f>
        <v>0</v>
      </c>
      <c r="AS49" s="75">
        <f>AR49*Constantes!$F$31</f>
        <v>0</v>
      </c>
      <c r="AT49" s="75">
        <f t="shared" si="8"/>
        <v>0</v>
      </c>
      <c r="AU49" s="15"/>
      <c r="AV49" s="74">
        <v>43</v>
      </c>
      <c r="AW49" s="75">
        <f>0.0526*Observaciones!$F48^2.218</f>
        <v>0.21840432335886875</v>
      </c>
      <c r="AX49" s="75">
        <f>IF(Observaciones!$F48&gt;0.05*$BB$7,((Observaciones!$F48-0.05*$BB$7)^2)/(Observaciones!$F48+0.95*$BB$7),0)</f>
        <v>8.1268476854215671E-4</v>
      </c>
      <c r="AY49" s="75">
        <f>0.0526*AX49*Observaciones!$F48^1.218</f>
        <v>9.3417824725004533E-5</v>
      </c>
      <c r="AZ49" s="29"/>
      <c r="BA49" s="29"/>
      <c r="BB49" s="96"/>
      <c r="BC49" s="39"/>
    </row>
    <row r="50" spans="2:55" s="2" customFormat="1" x14ac:dyDescent="0.3">
      <c r="B50" s="38"/>
      <c r="C50" s="74">
        <v>44</v>
      </c>
      <c r="D50" s="136">
        <f>ETo!$I49*((1-Constantes!$D$21)*ETo!$K49+ETo!$L49)</f>
        <v>2.768740310946598</v>
      </c>
      <c r="E50" s="75">
        <f>MIN(D50*F50,0.8*(I49+Observaciones!$F49-G50-H50-Constantes!$D$14))</f>
        <v>1.8037495769903011</v>
      </c>
      <c r="F50" s="75">
        <f>EXP(2.5*(Cálculos!I49-Constantes!$D$13)/(Constantes!$D$15))*Constantes!$D$19+Constantes!$D$18</f>
        <v>0.65146939561609574</v>
      </c>
      <c r="G50" s="75">
        <f>IF(Observaciones!$F49&gt;0.05*Constantes!$D$20,((Observaciones!$F49-0.05*Constantes!$D$20)^2)/(Observaciones!$F49+0.95*Constantes!$D$20),0)</f>
        <v>0</v>
      </c>
      <c r="H50" s="75">
        <f>MAX(0,I49+Observaciones!$F49-G50-Constantes!$D$13)</f>
        <v>0</v>
      </c>
      <c r="I50" s="75">
        <f>I49+Observaciones!$F49-G50-E50-H50-J49</f>
        <v>67.504941455072739</v>
      </c>
      <c r="J50" s="75">
        <f>MAX(0,(I50-Constantes!$D$14)*(1-EXP(-Constantes!$D$24)))</f>
        <v>0.70873520124885914</v>
      </c>
      <c r="K50" s="75">
        <f t="shared" si="0"/>
        <v>138.36507213282692</v>
      </c>
      <c r="L50" s="75">
        <f>MAX(0,(K50-Constantes!$D$13)*(1-EXP(-Constantes!$D$25)))</f>
        <v>0.43769452489004962</v>
      </c>
      <c r="M50" s="75">
        <f t="shared" si="1"/>
        <v>1.1464297261389087</v>
      </c>
      <c r="N50" s="75">
        <f>0.0526*G50*Observaciones!$F49^1.218</f>
        <v>0</v>
      </c>
      <c r="O50" s="75">
        <f>N50*Constantes!$D$31</f>
        <v>0</v>
      </c>
      <c r="P50" s="75">
        <f t="shared" si="2"/>
        <v>0</v>
      </c>
      <c r="Q50" s="15"/>
      <c r="R50" s="74">
        <v>44</v>
      </c>
      <c r="S50" s="136">
        <f>ETo!$I49*((1-Constantes!$E$21)*ETo!$K49+ETo!$L49)</f>
        <v>2.6621159832174395</v>
      </c>
      <c r="T50" s="75">
        <f>MIN(S50*U50,0.8*(X49+Observaciones!$F49-V50-W50-Constantes!$D$14))</f>
        <v>1.7711871047810901</v>
      </c>
      <c r="U50" s="75">
        <f>EXP(2.5*(Cálculos!X49-Constantes!$D$13)/(Constantes!$D$15))*Constantes!$E$19+Constantes!$E$18</f>
        <v>0.66533055507237115</v>
      </c>
      <c r="V50" s="75">
        <f>IF(Observaciones!$F49&gt;0.05*Constantes!$E$20,((Observaciones!$F49-0.05*Constantes!$E$20)^2)/(Observaciones!$F49+0.95*Constantes!$E$20),0)</f>
        <v>0</v>
      </c>
      <c r="W50" s="75">
        <f>MAX(0,X49+Observaciones!$F49-V50-Constantes!$D$13)</f>
        <v>0</v>
      </c>
      <c r="X50" s="75">
        <f>X49+Observaciones!$F49-V50-T50-W50-Y49</f>
        <v>67.648394873029019</v>
      </c>
      <c r="Y50" s="75">
        <f>MAX(0,(X50-Constantes!$D$14)*(1-EXP(-Constantes!$D$24)))</f>
        <v>0.71119964510598599</v>
      </c>
      <c r="Z50" s="75">
        <f t="shared" si="3"/>
        <v>142.52970112761309</v>
      </c>
      <c r="AA50" s="75">
        <f>MAX(0,(Z50-Constantes!$D$13)*(1-EXP(-Constantes!$D$25)))</f>
        <v>0.46646171867458758</v>
      </c>
      <c r="AB50" s="75">
        <f t="shared" si="4"/>
        <v>1.1776613637805735</v>
      </c>
      <c r="AC50" s="75">
        <f>0.0526*V50*Observaciones!$F49^1.218</f>
        <v>0</v>
      </c>
      <c r="AD50" s="75">
        <f>AC50*Constantes!$E$31</f>
        <v>0</v>
      </c>
      <c r="AE50" s="75">
        <f t="shared" si="5"/>
        <v>0</v>
      </c>
      <c r="AF50" s="15"/>
      <c r="AG50" s="74">
        <v>44</v>
      </c>
      <c r="AH50" s="136">
        <f>ETo!$I49*((1-Constantes!$F$21)*ETo!$K49+ETo!$L49)</f>
        <v>2.6621159832174395</v>
      </c>
      <c r="AI50" s="75">
        <f>MIN(AH50*AJ50,0.8*(AM49+Observaciones!$F49-AK50-AL50-Constantes!$D$14))</f>
        <v>1.8252254947645767</v>
      </c>
      <c r="AJ50" s="75">
        <f>EXP(2.5*(Cálculos!AM49-Constantes!$D$13)/(Constantes!$D$15))*Constantes!$F$19+Constantes!$F$18</f>
        <v>0.68562959175002025</v>
      </c>
      <c r="AK50" s="75">
        <f>IF(Observaciones!$F49&gt;0.05*Constantes!$F$20,((Observaciones!$F49-0.05*Constantes!$F$20)^2)/(Observaciones!$F49+0.95*Constantes!$F$20),0)</f>
        <v>0</v>
      </c>
      <c r="AL50" s="75">
        <f>MAX(0,AM49+Observaciones!$F49-AK50-Constantes!$D$13)</f>
        <v>0</v>
      </c>
      <c r="AM50" s="75">
        <f>AM49+Observaciones!$F49-AK50-AI50-AL50-AN49</f>
        <v>67.485447926507433</v>
      </c>
      <c r="AN50" s="75">
        <f>MAX(0,(AM50-Constantes!$D$14)*(1-EXP(-Constantes!$D$24)))</f>
        <v>0.70840031409586612</v>
      </c>
      <c r="AO50" s="75">
        <f t="shared" si="6"/>
        <v>144.94227888994945</v>
      </c>
      <c r="AP50" s="75">
        <f>MAX(0,(AO50-Constantes!$D$13)*(1-EXP(-Constantes!$D$25)))</f>
        <v>0.48312661057643158</v>
      </c>
      <c r="AQ50" s="75">
        <f t="shared" si="7"/>
        <v>1.1915269246722977</v>
      </c>
      <c r="AR50" s="75">
        <f>0.0526*AK50*Observaciones!$F49^1.218</f>
        <v>0</v>
      </c>
      <c r="AS50" s="75">
        <f>AR50*Constantes!$F$31</f>
        <v>0</v>
      </c>
      <c r="AT50" s="75">
        <f t="shared" si="8"/>
        <v>0</v>
      </c>
      <c r="AU50" s="15"/>
      <c r="AV50" s="74">
        <v>44</v>
      </c>
      <c r="AW50" s="75">
        <f>0.0526*Observaciones!$F49^2.218</f>
        <v>3.2065597387029521E-2</v>
      </c>
      <c r="AX50" s="75">
        <f>IF(Observaciones!$F49&gt;0.05*$BB$7,((Observaciones!$F49-0.05*$BB$7)^2)/(Observaciones!$F49+0.95*$BB$7),0)</f>
        <v>0</v>
      </c>
      <c r="AY50" s="75">
        <f>0.0526*AX50*Observaciones!$F49^1.218</f>
        <v>0</v>
      </c>
      <c r="AZ50" s="29"/>
      <c r="BA50" s="29"/>
      <c r="BB50" s="96"/>
      <c r="BC50" s="39"/>
    </row>
    <row r="51" spans="2:55" s="2" customFormat="1" x14ac:dyDescent="0.3">
      <c r="B51" s="38"/>
      <c r="C51" s="74">
        <v>45</v>
      </c>
      <c r="D51" s="136">
        <f>ETo!$I50*((1-Constantes!$D$21)*ETo!$K50+ETo!$L50)</f>
        <v>2.7164979525511854</v>
      </c>
      <c r="E51" s="75">
        <f>MIN(D51*F51,0.8*(I50+Observaciones!$F50-G51-H51-Constantes!$D$14))</f>
        <v>1.6958430057790399</v>
      </c>
      <c r="F51" s="75">
        <f>EXP(2.5*(Cálculos!I50-Constantes!$D$13)/(Constantes!$D$15))*Constantes!$D$19+Constantes!$D$18</f>
        <v>0.62427545884450142</v>
      </c>
      <c r="G51" s="75">
        <f>IF(Observaciones!$F50&gt;0.05*Constantes!$D$20,((Observaciones!$F50-0.05*Constantes!$D$20)^2)/(Observaciones!$F50+0.95*Constantes!$D$20),0)</f>
        <v>0</v>
      </c>
      <c r="H51" s="75">
        <f>MAX(0,I50+Observaciones!$F50-G51-Constantes!$D$13)</f>
        <v>0</v>
      </c>
      <c r="I51" s="75">
        <f>I50+Observaciones!$F50-G51-E51-H51-J50</f>
        <v>65.100363248044843</v>
      </c>
      <c r="J51" s="75">
        <f>MAX(0,(I51-Constantes!$D$14)*(1-EXP(-Constantes!$D$24)))</f>
        <v>0.66742598690098642</v>
      </c>
      <c r="K51" s="75">
        <f t="shared" si="0"/>
        <v>137.92737760793688</v>
      </c>
      <c r="L51" s="75">
        <f>MAX(0,(K51-Constantes!$D$13)*(1-EXP(-Constantes!$D$25)))</f>
        <v>0.4346711479621872</v>
      </c>
      <c r="M51" s="75">
        <f t="shared" si="1"/>
        <v>1.1020971348631736</v>
      </c>
      <c r="N51" s="75">
        <f>0.0526*G51*Observaciones!$F50^1.218</f>
        <v>0</v>
      </c>
      <c r="O51" s="75">
        <f>N51*Constantes!$D$31</f>
        <v>0</v>
      </c>
      <c r="P51" s="75">
        <f t="shared" si="2"/>
        <v>0</v>
      </c>
      <c r="Q51" s="15"/>
      <c r="R51" s="74">
        <v>45</v>
      </c>
      <c r="S51" s="136">
        <f>ETo!$I50*((1-Constantes!$E$21)*ETo!$K50+ETo!$L50)</f>
        <v>2.6115588692732281</v>
      </c>
      <c r="T51" s="75">
        <f>MIN(S51*U51,0.8*(X50+Observaciones!$F50-V51-W51-Constantes!$D$14))</f>
        <v>1.682973267484543</v>
      </c>
      <c r="U51" s="75">
        <f>EXP(2.5*(Cálculos!X50-Constantes!$D$13)/(Constantes!$D$15))*Constantes!$E$19+Constantes!$E$18</f>
        <v>0.64443244503728092</v>
      </c>
      <c r="V51" s="75">
        <f>IF(Observaciones!$F50&gt;0.05*Constantes!$E$20,((Observaciones!$F50-0.05*Constantes!$E$20)^2)/(Observaciones!$F50+0.95*Constantes!$E$20),0)</f>
        <v>0</v>
      </c>
      <c r="W51" s="75">
        <f>MAX(0,X50+Observaciones!$F50-V51-Constantes!$D$13)</f>
        <v>0</v>
      </c>
      <c r="X51" s="75">
        <f>X50+Observaciones!$F50-V51-T51-W51-Y50</f>
        <v>65.254221960438485</v>
      </c>
      <c r="Y51" s="75">
        <f>MAX(0,(X51-Constantes!$D$14)*(1-EXP(-Constantes!$D$24)))</f>
        <v>0.67006918748850763</v>
      </c>
      <c r="Z51" s="75">
        <f t="shared" si="3"/>
        <v>142.0632394089385</v>
      </c>
      <c r="AA51" s="75">
        <f>MAX(0,(Z51-Constantes!$D$13)*(1-EXP(-Constantes!$D$25)))</f>
        <v>0.46323963222439474</v>
      </c>
      <c r="AB51" s="75">
        <f t="shared" si="4"/>
        <v>1.1333088197129024</v>
      </c>
      <c r="AC51" s="75">
        <f>0.0526*V51*Observaciones!$F50^1.218</f>
        <v>0</v>
      </c>
      <c r="AD51" s="75">
        <f>AC51*Constantes!$E$31</f>
        <v>0</v>
      </c>
      <c r="AE51" s="75">
        <f t="shared" si="5"/>
        <v>0</v>
      </c>
      <c r="AF51" s="15"/>
      <c r="AG51" s="74">
        <v>45</v>
      </c>
      <c r="AH51" s="136">
        <f>ETo!$I50*((1-Constantes!$F$21)*ETo!$K50+ETo!$L50)</f>
        <v>2.6115588692732281</v>
      </c>
      <c r="AI51" s="75">
        <f>MIN(AH51*AJ51,0.8*(AM50+Observaciones!$F50-AK51-AL51-Constantes!$D$14))</f>
        <v>1.7486345471219602</v>
      </c>
      <c r="AJ51" s="75">
        <f>EXP(2.5*(Cálculos!AM50-Constantes!$D$13)/(Constantes!$D$15))*Constantes!$F$19+Constantes!$F$18</f>
        <v>0.66957500659695579</v>
      </c>
      <c r="AK51" s="75">
        <f>IF(Observaciones!$F50&gt;0.05*Constantes!$F$20,((Observaciones!$F50-0.05*Constantes!$F$20)^2)/(Observaciones!$F50+0.95*Constantes!$F$20),0)</f>
        <v>0</v>
      </c>
      <c r="AL51" s="75">
        <f>MAX(0,AM50+Observaciones!$F50-AK51-Constantes!$D$13)</f>
        <v>0</v>
      </c>
      <c r="AM51" s="75">
        <f>AM50+Observaciones!$F50-AK51-AI51-AL51-AN50</f>
        <v>65.028413065289598</v>
      </c>
      <c r="AN51" s="75">
        <f>MAX(0,(AM51-Constantes!$D$14)*(1-EXP(-Constantes!$D$24)))</f>
        <v>0.66618992582669156</v>
      </c>
      <c r="AO51" s="75">
        <f t="shared" si="6"/>
        <v>144.45915227937303</v>
      </c>
      <c r="AP51" s="75">
        <f>MAX(0,(AO51-Constantes!$D$13)*(1-EXP(-Constantes!$D$25)))</f>
        <v>0.47978941130938557</v>
      </c>
      <c r="AQ51" s="75">
        <f t="shared" si="7"/>
        <v>1.1459793371360771</v>
      </c>
      <c r="AR51" s="75">
        <f>0.0526*AK51*Observaciones!$F50^1.218</f>
        <v>0</v>
      </c>
      <c r="AS51" s="75">
        <f>AR51*Constantes!$F$31</f>
        <v>0</v>
      </c>
      <c r="AT51" s="75">
        <f t="shared" si="8"/>
        <v>0</v>
      </c>
      <c r="AU51" s="15"/>
      <c r="AV51" s="74">
        <v>45</v>
      </c>
      <c r="AW51" s="75">
        <f>0.0526*Observaciones!$F50^2.218</f>
        <v>0</v>
      </c>
      <c r="AX51" s="75">
        <f>IF(Observaciones!$F50&gt;0.05*$BB$7,((Observaciones!$F50-0.05*$BB$7)^2)/(Observaciones!$F50+0.95*$BB$7),0)</f>
        <v>0</v>
      </c>
      <c r="AY51" s="75">
        <f>0.0526*AX51*Observaciones!$F50^1.218</f>
        <v>0</v>
      </c>
      <c r="AZ51" s="29"/>
      <c r="BA51" s="29"/>
      <c r="BB51" s="96"/>
      <c r="BC51" s="39"/>
    </row>
    <row r="52" spans="2:55" s="2" customFormat="1" x14ac:dyDescent="0.3">
      <c r="B52" s="38"/>
      <c r="C52" s="74">
        <v>46</v>
      </c>
      <c r="D52" s="136">
        <f>ETo!$I51*((1-Constantes!$D$21)*ETo!$K51+ETo!$L51)</f>
        <v>2.7328421373223359</v>
      </c>
      <c r="E52" s="75">
        <f>MIN(D52*F52,0.8*(I51+Observaciones!$F51-G52-H52-Constantes!$D$14))</f>
        <v>1.6138053275987987</v>
      </c>
      <c r="F52" s="75">
        <f>EXP(2.5*(Cálculos!I51-Constantes!$D$13)/(Constantes!$D$15))*Constantes!$D$19+Constantes!$D$18</f>
        <v>0.59052270365679449</v>
      </c>
      <c r="G52" s="75">
        <f>IF(Observaciones!$F51&gt;0.05*Constantes!$D$20,((Observaciones!$F51-0.05*Constantes!$D$20)^2)/(Observaciones!$F51+0.95*Constantes!$D$20),0)</f>
        <v>0</v>
      </c>
      <c r="H52" s="75">
        <f>MAX(0,I51+Observaciones!$F51-G52-Constantes!$D$13)</f>
        <v>0</v>
      </c>
      <c r="I52" s="75">
        <f>I51+Observaciones!$F51-G52-E52-H52-J51</f>
        <v>64.519131933545069</v>
      </c>
      <c r="J52" s="75">
        <f>MAX(0,(I52-Constantes!$D$14)*(1-EXP(-Constantes!$D$24)))</f>
        <v>0.65744078081112345</v>
      </c>
      <c r="K52" s="75">
        <f t="shared" si="0"/>
        <v>137.4927064599747</v>
      </c>
      <c r="L52" s="75">
        <f>MAX(0,(K52-Constantes!$D$13)*(1-EXP(-Constantes!$D$25)))</f>
        <v>0.43166865502424961</v>
      </c>
      <c r="M52" s="75">
        <f t="shared" si="1"/>
        <v>1.089109435835373</v>
      </c>
      <c r="N52" s="75">
        <f>0.0526*G52*Observaciones!$F51^1.218</f>
        <v>0</v>
      </c>
      <c r="O52" s="75">
        <f>N52*Constantes!$D$31</f>
        <v>0</v>
      </c>
      <c r="P52" s="75">
        <f t="shared" si="2"/>
        <v>0</v>
      </c>
      <c r="Q52" s="15"/>
      <c r="R52" s="74">
        <v>46</v>
      </c>
      <c r="S52" s="136">
        <f>ETo!$I51*((1-Constantes!$E$21)*ETo!$K51+ETo!$L51)</f>
        <v>2.6273569326994788</v>
      </c>
      <c r="T52" s="75">
        <f>MIN(S52*U52,0.8*(X51+Observaciones!$F51-V52-W52-Constantes!$D$14))</f>
        <v>1.6240123172440788</v>
      </c>
      <c r="U52" s="75">
        <f>EXP(2.5*(Cálculos!X51-Constantes!$D$13)/(Constantes!$D$15))*Constantes!$E$19+Constantes!$E$18</f>
        <v>0.61811636516987689</v>
      </c>
      <c r="V52" s="75">
        <f>IF(Observaciones!$F51&gt;0.05*Constantes!$E$20,((Observaciones!$F51-0.05*Constantes!$E$20)^2)/(Observaciones!$F51+0.95*Constantes!$E$20),0)</f>
        <v>0</v>
      </c>
      <c r="W52" s="75">
        <f>MAX(0,X51+Observaciones!$F51-V52-Constantes!$D$13)</f>
        <v>0</v>
      </c>
      <c r="X52" s="75">
        <f>X51+Observaciones!$F51-V52-T52-W52-Y51</f>
        <v>64.6601404557059</v>
      </c>
      <c r="Y52" s="75">
        <f>MAX(0,(X52-Constantes!$D$14)*(1-EXP(-Constantes!$D$24)))</f>
        <v>0.65986322282186516</v>
      </c>
      <c r="Z52" s="75">
        <f t="shared" si="3"/>
        <v>141.5999997767141</v>
      </c>
      <c r="AA52" s="75">
        <f>MAX(0,(Z52-Constantes!$D$13)*(1-EXP(-Constantes!$D$25)))</f>
        <v>0.4600398023510589</v>
      </c>
      <c r="AB52" s="75">
        <f t="shared" si="4"/>
        <v>1.1199030251729241</v>
      </c>
      <c r="AC52" s="75">
        <f>0.0526*V52*Observaciones!$F51^1.218</f>
        <v>0</v>
      </c>
      <c r="AD52" s="75">
        <f>AC52*Constantes!$E$31</f>
        <v>0</v>
      </c>
      <c r="AE52" s="75">
        <f t="shared" si="5"/>
        <v>0</v>
      </c>
      <c r="AF52" s="15"/>
      <c r="AG52" s="74">
        <v>46</v>
      </c>
      <c r="AH52" s="136">
        <f>ETo!$I51*((1-Constantes!$F$21)*ETo!$K51+ETo!$L51)</f>
        <v>2.6273569326994788</v>
      </c>
      <c r="AI52" s="75">
        <f>MIN(AH52*AJ52,0.8*(AM51+Observaciones!$F51-AK52-AL52-Constantes!$D$14))</f>
        <v>1.7064672142893624</v>
      </c>
      <c r="AJ52" s="75">
        <f>EXP(2.5*(Cálculos!AM51-Constantes!$D$13)/(Constantes!$D$15))*Constantes!$F$19+Constantes!$F$18</f>
        <v>0.64949957619045395</v>
      </c>
      <c r="AK52" s="75">
        <f>IF(Observaciones!$F51&gt;0.05*Constantes!$F$20,((Observaciones!$F51-0.05*Constantes!$F$20)^2)/(Observaciones!$F51+0.95*Constantes!$F$20),0)</f>
        <v>0</v>
      </c>
      <c r="AL52" s="75">
        <f>MAX(0,AM51+Observaciones!$F51-AK52-Constantes!$D$13)</f>
        <v>0</v>
      </c>
      <c r="AM52" s="75">
        <f>AM51+Observaciones!$F51-AK52-AI52-AL52-AN51</f>
        <v>64.355755925173554</v>
      </c>
      <c r="AN52" s="75">
        <f>MAX(0,(AM52-Constantes!$D$14)*(1-EXP(-Constantes!$D$24)))</f>
        <v>0.65463407877523472</v>
      </c>
      <c r="AO52" s="75">
        <f t="shared" si="6"/>
        <v>143.97936286806365</v>
      </c>
      <c r="AP52" s="75">
        <f>MAX(0,(AO52-Constantes!$D$13)*(1-EXP(-Constantes!$D$25)))</f>
        <v>0.47647526376150418</v>
      </c>
      <c r="AQ52" s="75">
        <f t="shared" si="7"/>
        <v>1.1311093425367389</v>
      </c>
      <c r="AR52" s="75">
        <f>0.0526*AK52*Observaciones!$F51^1.218</f>
        <v>0</v>
      </c>
      <c r="AS52" s="75">
        <f>AR52*Constantes!$F$31</f>
        <v>0</v>
      </c>
      <c r="AT52" s="75">
        <f t="shared" si="8"/>
        <v>0</v>
      </c>
      <c r="AU52" s="15"/>
      <c r="AV52" s="74">
        <v>46</v>
      </c>
      <c r="AW52" s="75">
        <f>0.0526*Observaciones!$F51^2.218</f>
        <v>0.17065595668433275</v>
      </c>
      <c r="AX52" s="75">
        <f>IF(Observaciones!$F51&gt;0.05*$BB$7,((Observaciones!$F51-0.05*$BB$7)^2)/(Observaciones!$F51+0.95*$BB$7),0)</f>
        <v>0</v>
      </c>
      <c r="AY52" s="75">
        <f>0.0526*AX52*Observaciones!$F51^1.218</f>
        <v>0</v>
      </c>
      <c r="AZ52" s="29"/>
      <c r="BA52" s="29"/>
      <c r="BB52" s="96"/>
      <c r="BC52" s="39"/>
    </row>
    <row r="53" spans="2:55" s="2" customFormat="1" x14ac:dyDescent="0.3">
      <c r="B53" s="38"/>
      <c r="C53" s="74">
        <v>47</v>
      </c>
      <c r="D53" s="136">
        <f>ETo!$I52*((1-Constantes!$D$21)*ETo!$K52+ETo!$L52)</f>
        <v>2.7106090496290611</v>
      </c>
      <c r="E53" s="75">
        <f>MIN(D53*F53,0.8*(I52+Observaciones!$F52-G53-H53-Constantes!$D$14))</f>
        <v>1.5802033527242636</v>
      </c>
      <c r="F53" s="75">
        <f>EXP(2.5*(Cálculos!I52-Constantes!$D$13)/(Constantes!$D$15))*Constantes!$D$19+Constantes!$D$18</f>
        <v>0.58296985060996154</v>
      </c>
      <c r="G53" s="75">
        <f>IF(Observaciones!$F52&gt;0.05*Constantes!$D$20,((Observaciones!$F52-0.05*Constantes!$D$20)^2)/(Observaciones!$F52+0.95*Constantes!$D$20),0)</f>
        <v>2.8403649984061206</v>
      </c>
      <c r="H53" s="75">
        <f>MAX(0,I52+Observaciones!$F52-G53-Constantes!$D$13)</f>
        <v>4.778766935138961</v>
      </c>
      <c r="I53" s="75">
        <f>I52+Observaciones!$F52-G53-E53-H53-J52</f>
        <v>72.762355866464603</v>
      </c>
      <c r="J53" s="75">
        <f>MAX(0,(I53-Constantes!$D$14)*(1-EXP(-Constantes!$D$24)))</f>
        <v>0.79905443403614251</v>
      </c>
      <c r="K53" s="75">
        <f t="shared" si="0"/>
        <v>141.83980474008942</v>
      </c>
      <c r="L53" s="75">
        <f>MAX(0,(K53-Constantes!$D$13)*(1-EXP(-Constantes!$D$25)))</f>
        <v>0.46169625622979532</v>
      </c>
      <c r="M53" s="75">
        <f t="shared" si="1"/>
        <v>4.1011156886720581</v>
      </c>
      <c r="N53" s="75">
        <f>0.0526*G53*Observaciones!$F52^1.218</f>
        <v>5.0840802908730067</v>
      </c>
      <c r="O53" s="75">
        <f>N53*Constantes!$D$31</f>
        <v>7.9424047311805912E-2</v>
      </c>
      <c r="P53" s="75">
        <f t="shared" si="2"/>
        <v>1936.6448874189996</v>
      </c>
      <c r="Q53" s="15"/>
      <c r="R53" s="74">
        <v>47</v>
      </c>
      <c r="S53" s="136">
        <f>ETo!$I52*((1-Constantes!$E$21)*ETo!$K52+ETo!$L52)</f>
        <v>2.6058391876994405</v>
      </c>
      <c r="T53" s="75">
        <f>MIN(S53*U53,0.8*(X52+Observaciones!$F52-V53-W53-Constantes!$D$14))</f>
        <v>1.5949601661341779</v>
      </c>
      <c r="U53" s="75">
        <f>EXP(2.5*(Cálculos!X52-Constantes!$D$13)/(Constantes!$D$15))*Constantes!$E$19+Constantes!$E$18</f>
        <v>0.61207160198641619</v>
      </c>
      <c r="V53" s="75">
        <f>IF(Observaciones!$F52&gt;0.05*Constantes!$E$20,((Observaciones!$F52-0.05*Constantes!$E$20)^2)/(Observaciones!$F52+0.95*Constantes!$E$20),0)</f>
        <v>2.3564421696759088</v>
      </c>
      <c r="W53" s="75">
        <f>MAX(0,X52+Observaciones!$F52-V53-Constantes!$D$13)</f>
        <v>5.4036982860299929</v>
      </c>
      <c r="X53" s="75">
        <f>X52+Observaciones!$F52-V53-T53-W53-Y52</f>
        <v>72.745176611043959</v>
      </c>
      <c r="Y53" s="75">
        <f>MAX(0,(X53-Constantes!$D$14)*(1-EXP(-Constantes!$D$24)))</f>
        <v>0.79875930471057766</v>
      </c>
      <c r="Z53" s="75">
        <f t="shared" si="3"/>
        <v>146.54365826039304</v>
      </c>
      <c r="AA53" s="75">
        <f>MAX(0,(Z53-Constantes!$D$13)*(1-EXP(-Constantes!$D$25)))</f>
        <v>0.49418814588480725</v>
      </c>
      <c r="AB53" s="75">
        <f t="shared" si="4"/>
        <v>3.6493896202712937</v>
      </c>
      <c r="AC53" s="75">
        <f>0.0526*V53*Observaciones!$F52^1.218</f>
        <v>4.2178879116430874</v>
      </c>
      <c r="AD53" s="75">
        <f>AC53*Constantes!$E$31</f>
        <v>4.9419222831457839E-2</v>
      </c>
      <c r="AE53" s="75">
        <f t="shared" si="5"/>
        <v>1354.1777659734792</v>
      </c>
      <c r="AF53" s="15"/>
      <c r="AG53" s="74">
        <v>47</v>
      </c>
      <c r="AH53" s="136">
        <f>ETo!$I52*((1-Constantes!$F$21)*ETo!$K52+ETo!$L52)</f>
        <v>2.6058391876994405</v>
      </c>
      <c r="AI53" s="75">
        <f>MIN(AH53*AJ53,0.8*(AM52+Observaciones!$F52-AK53-AL53-Constantes!$D$14))</f>
        <v>1.6792822118961357</v>
      </c>
      <c r="AJ53" s="75">
        <f>EXP(2.5*(Cálculos!AM52-Constantes!$D$13)/(Constantes!$D$15))*Constantes!$F$19+Constantes!$F$18</f>
        <v>0.6444304851285495</v>
      </c>
      <c r="AK53" s="75">
        <f>IF(Observaciones!$F52&gt;0.05*Constantes!$F$20,((Observaciones!$F52-0.05*Constantes!$F$20)^2)/(Observaciones!$F52+0.95*Constantes!$F$20),0)</f>
        <v>1.7394958687700441</v>
      </c>
      <c r="AL53" s="75">
        <f>MAX(0,AM52+Observaciones!$F52-AK53-Constantes!$D$13)</f>
        <v>5.7162600564034989</v>
      </c>
      <c r="AM53" s="75">
        <f>AM52+Observaciones!$F52-AK53-AI53-AL53-AN52</f>
        <v>72.666083709328632</v>
      </c>
      <c r="AN53" s="75">
        <f>MAX(0,(AM53-Constantes!$D$14)*(1-EXP(-Constantes!$D$24)))</f>
        <v>0.797400535999789</v>
      </c>
      <c r="AO53" s="75">
        <f t="shared" si="6"/>
        <v>149.21914766070566</v>
      </c>
      <c r="AP53" s="75">
        <f>MAX(0,(AO53-Constantes!$D$13)*(1-EXP(-Constantes!$D$25)))</f>
        <v>0.51266910112562869</v>
      </c>
      <c r="AQ53" s="75">
        <f t="shared" si="7"/>
        <v>3.0495655058954618</v>
      </c>
      <c r="AR53" s="75">
        <f>0.0526*AK53*Observaciones!$F52^1.218</f>
        <v>3.1135916220033302</v>
      </c>
      <c r="AS53" s="75">
        <f>AR53*Constantes!$F$31</f>
        <v>2.6266065529958905E-2</v>
      </c>
      <c r="AT53" s="75">
        <f t="shared" si="8"/>
        <v>861.30517541534971</v>
      </c>
      <c r="AU53" s="15"/>
      <c r="AV53" s="74">
        <v>47</v>
      </c>
      <c r="AW53" s="75">
        <f>0.0526*Observaciones!$F52^2.218</f>
        <v>32.397897212660951</v>
      </c>
      <c r="AX53" s="75">
        <f>IF(Observaciones!$F52&gt;0.05*$BB$7,((Observaciones!$F52-0.05*$BB$7)^2)/(Observaciones!$F52+0.95*$BB$7),0)</f>
        <v>5.2528137177856484</v>
      </c>
      <c r="AY53" s="75">
        <f>0.0526*AX53*Observaciones!$F52^1.218</f>
        <v>9.4022165141477867</v>
      </c>
      <c r="AZ53" s="29"/>
      <c r="BA53" s="29"/>
      <c r="BB53" s="96"/>
      <c r="BC53" s="39"/>
    </row>
    <row r="54" spans="2:55" s="2" customFormat="1" x14ac:dyDescent="0.3">
      <c r="B54" s="38"/>
      <c r="C54" s="74">
        <v>48</v>
      </c>
      <c r="D54" s="136">
        <f>ETo!$I53*((1-Constantes!$D$21)*ETo!$K53+ETo!$L53)</f>
        <v>2.7101906395938302</v>
      </c>
      <c r="E54" s="75">
        <f>MIN(D54*F54,0.8*(I53+Observaciones!$F53-G54-H54-Constantes!$D$14))</f>
        <v>1.935913416247377</v>
      </c>
      <c r="F54" s="75">
        <f>EXP(2.5*(Cálculos!I53-Constantes!$D$13)/(Constantes!$D$15))*Constantes!$D$19+Constantes!$D$18</f>
        <v>0.71430894490046193</v>
      </c>
      <c r="G54" s="75">
        <f>IF(Observaciones!$F53&gt;0.05*Constantes!$D$20,((Observaciones!$F53-0.05*Constantes!$D$20)^2)/(Observaciones!$F53+0.95*Constantes!$D$20),0)</f>
        <v>0</v>
      </c>
      <c r="H54" s="75">
        <f>MAX(0,I53+Observaciones!$F53-G54-Constantes!$D$13)</f>
        <v>0</v>
      </c>
      <c r="I54" s="75">
        <f>I53+Observaciones!$F53-G54-E54-H54-J53</f>
        <v>71.427388016181098</v>
      </c>
      <c r="J54" s="75">
        <f>MAX(0,(I54-Constantes!$D$14)*(1-EXP(-Constantes!$D$24)))</f>
        <v>0.77612048540693901</v>
      </c>
      <c r="K54" s="75">
        <f t="shared" si="0"/>
        <v>141.37810848385962</v>
      </c>
      <c r="L54" s="75">
        <f>MAX(0,(K54-Constantes!$D$13)*(1-EXP(-Constantes!$D$25)))</f>
        <v>0.45850708723318456</v>
      </c>
      <c r="M54" s="75">
        <f t="shared" si="1"/>
        <v>1.2346275726401235</v>
      </c>
      <c r="N54" s="75">
        <f>0.0526*G54*Observaciones!$F53^1.218</f>
        <v>0</v>
      </c>
      <c r="O54" s="75">
        <f>N54*Constantes!$D$31</f>
        <v>0</v>
      </c>
      <c r="P54" s="75">
        <f t="shared" si="2"/>
        <v>0</v>
      </c>
      <c r="Q54" s="15"/>
      <c r="R54" s="74">
        <v>48</v>
      </c>
      <c r="S54" s="136">
        <f>ETo!$I53*((1-Constantes!$E$21)*ETo!$K53+ETo!$L53)</f>
        <v>2.6054214990684645</v>
      </c>
      <c r="T54" s="75">
        <f>MIN(S54*U54,0.8*(X53+Observaciones!$F53-V54-W54-Constantes!$D$14))</f>
        <v>1.8562818936379379</v>
      </c>
      <c r="U54" s="75">
        <f>EXP(2.5*(Cálculos!X53-Constantes!$D$13)/(Constantes!$D$15))*Constantes!$E$19+Constantes!$E$18</f>
        <v>0.71246893997828298</v>
      </c>
      <c r="V54" s="75">
        <f>IF(Observaciones!$F53&gt;0.05*Constantes!$E$20,((Observaciones!$F53-0.05*Constantes!$E$20)^2)/(Observaciones!$F53+0.95*Constantes!$E$20),0)</f>
        <v>0</v>
      </c>
      <c r="W54" s="75">
        <f>MAX(0,X53+Observaciones!$F53-V54-Constantes!$D$13)</f>
        <v>0</v>
      </c>
      <c r="X54" s="75">
        <f>X53+Observaciones!$F53-V54-T54-W54-Y53</f>
        <v>71.490135412695452</v>
      </c>
      <c r="Y54" s="75">
        <f>MAX(0,(X54-Constantes!$D$14)*(1-EXP(-Constantes!$D$24)))</f>
        <v>0.77719844812189942</v>
      </c>
      <c r="Z54" s="75">
        <f t="shared" si="3"/>
        <v>146.04947011450824</v>
      </c>
      <c r="AA54" s="75">
        <f>MAX(0,(Z54-Constantes!$D$13)*(1-EXP(-Constantes!$D$25)))</f>
        <v>0.49077453901214518</v>
      </c>
      <c r="AB54" s="75">
        <f t="shared" si="4"/>
        <v>1.2679729871340446</v>
      </c>
      <c r="AC54" s="75">
        <f>0.0526*V54*Observaciones!$F53^1.218</f>
        <v>0</v>
      </c>
      <c r="AD54" s="75">
        <f>AC54*Constantes!$E$31</f>
        <v>0</v>
      </c>
      <c r="AE54" s="75">
        <f t="shared" si="5"/>
        <v>0</v>
      </c>
      <c r="AF54" s="15"/>
      <c r="AG54" s="74">
        <v>48</v>
      </c>
      <c r="AH54" s="136">
        <f>ETo!$I53*((1-Constantes!$F$21)*ETo!$K53+ETo!$L53)</f>
        <v>2.6054214990684645</v>
      </c>
      <c r="AI54" s="75">
        <f>MIN(AH54*AJ54,0.8*(AM53+Observaciones!$F53-AK54-AL54-Constantes!$D$14))</f>
        <v>1.8789733391749128</v>
      </c>
      <c r="AJ54" s="75">
        <f>EXP(2.5*(Cálculos!AM53-Constantes!$D$13)/(Constantes!$D$15))*Constantes!$F$19+Constantes!$F$18</f>
        <v>0.72117825843024475</v>
      </c>
      <c r="AK54" s="75">
        <f>IF(Observaciones!$F53&gt;0.05*Constantes!$F$20,((Observaciones!$F53-0.05*Constantes!$F$20)^2)/(Observaciones!$F53+0.95*Constantes!$F$20),0)</f>
        <v>0</v>
      </c>
      <c r="AL54" s="75">
        <f>MAX(0,AM53+Observaciones!$F53-AK54-Constantes!$D$13)</f>
        <v>0</v>
      </c>
      <c r="AM54" s="75">
        <f>AM53+Observaciones!$F53-AK54-AI54-AL54-AN53</f>
        <v>71.389709834153933</v>
      </c>
      <c r="AN54" s="75">
        <f>MAX(0,(AM54-Constantes!$D$14)*(1-EXP(-Constantes!$D$24)))</f>
        <v>0.77547319679180926</v>
      </c>
      <c r="AO54" s="75">
        <f t="shared" si="6"/>
        <v>148.70647855958003</v>
      </c>
      <c r="AP54" s="75">
        <f>MAX(0,(AO54-Constantes!$D$13)*(1-EXP(-Constantes!$D$25)))</f>
        <v>0.50912783697031272</v>
      </c>
      <c r="AQ54" s="75">
        <f t="shared" si="7"/>
        <v>1.2846010337621219</v>
      </c>
      <c r="AR54" s="75">
        <f>0.0526*AK54*Observaciones!$F53^1.218</f>
        <v>0</v>
      </c>
      <c r="AS54" s="75">
        <f>AR54*Constantes!$F$31</f>
        <v>0</v>
      </c>
      <c r="AT54" s="75">
        <f t="shared" si="8"/>
        <v>0</v>
      </c>
      <c r="AU54" s="15"/>
      <c r="AV54" s="74">
        <v>48</v>
      </c>
      <c r="AW54" s="75">
        <f>0.0526*Observaciones!$F53^2.218</f>
        <v>0.11094244358496377</v>
      </c>
      <c r="AX54" s="75">
        <f>IF(Observaciones!$F53&gt;0.05*$BB$7,((Observaciones!$F53-0.05*$BB$7)^2)/(Observaciones!$F53+0.95*$BB$7),0)</f>
        <v>0</v>
      </c>
      <c r="AY54" s="75">
        <f>0.0526*AX54*Observaciones!$F53^1.218</f>
        <v>0</v>
      </c>
      <c r="AZ54" s="29"/>
      <c r="BA54" s="29"/>
      <c r="BB54" s="96"/>
      <c r="BC54" s="39"/>
    </row>
    <row r="55" spans="2:55" s="2" customFormat="1" x14ac:dyDescent="0.3">
      <c r="B55" s="38"/>
      <c r="C55" s="74">
        <v>49</v>
      </c>
      <c r="D55" s="136">
        <f>ETo!$I54*((1-Constantes!$D$21)*ETo!$K54+ETo!$L54)</f>
        <v>2.7588965808773969</v>
      </c>
      <c r="E55" s="75">
        <f>MIN(D55*F55,0.8*(I54+Observaciones!$F54-G55-H55-Constantes!$D$14))</f>
        <v>1.9011560131758309</v>
      </c>
      <c r="F55" s="75">
        <f>EXP(2.5*(Cálculos!I54-Constantes!$D$13)/(Constantes!$D$15))*Constantes!$D$19+Constantes!$D$18</f>
        <v>0.68910013748004162</v>
      </c>
      <c r="G55" s="75">
        <f>IF(Observaciones!$F54&gt;0.05*Constantes!$D$20,((Observaciones!$F54-0.05*Constantes!$D$20)^2)/(Observaciones!$F54+0.95*Constantes!$D$20),0)</f>
        <v>1.1940353587366974</v>
      </c>
      <c r="H55" s="75">
        <f>MAX(0,I54+Observaciones!$F54-G55-Constantes!$D$13)</f>
        <v>7.7333526574443994</v>
      </c>
      <c r="I55" s="75">
        <f>I54+Observaciones!$F54-G55-E55-H55-J54</f>
        <v>72.322723501417229</v>
      </c>
      <c r="J55" s="75">
        <f>MAX(0,(I55-Constantes!$D$14)*(1-EXP(-Constantes!$D$24)))</f>
        <v>0.79150181314449297</v>
      </c>
      <c r="K55" s="75">
        <f t="shared" si="0"/>
        <v>148.65295405407082</v>
      </c>
      <c r="L55" s="75">
        <f>MAX(0,(K55-Constantes!$D$13)*(1-EXP(-Constantes!$D$25)))</f>
        <v>0.50875811620427736</v>
      </c>
      <c r="M55" s="75">
        <f t="shared" si="1"/>
        <v>2.4942952880854676</v>
      </c>
      <c r="N55" s="75">
        <f>0.0526*G55*Observaciones!$F54^1.218</f>
        <v>1.3615679740554207</v>
      </c>
      <c r="O55" s="75">
        <f>N55*Constantes!$D$31</f>
        <v>2.1270560849275675E-2</v>
      </c>
      <c r="P55" s="75">
        <f t="shared" si="2"/>
        <v>852.76835308469845</v>
      </c>
      <c r="Q55" s="15"/>
      <c r="R55" s="74">
        <v>49</v>
      </c>
      <c r="S55" s="136">
        <f>ETo!$I54*((1-Constantes!$E$21)*ETo!$K54+ETo!$L54)</f>
        <v>2.6525372266433451</v>
      </c>
      <c r="T55" s="75">
        <f>MIN(S55*U55,0.8*(X54+Observaciones!$F54-V55-W55-Constantes!$D$14))</f>
        <v>1.8409417570872442</v>
      </c>
      <c r="U55" s="75">
        <f>EXP(2.5*(Cálculos!X54-Constantes!$D$13)/(Constantes!$D$15))*Constantes!$E$19+Constantes!$E$18</f>
        <v>0.69403050731803118</v>
      </c>
      <c r="V55" s="75">
        <f>IF(Observaciones!$F54&gt;0.05*Constantes!$E$20,((Observaciones!$F54-0.05*Constantes!$E$20)^2)/(Observaciones!$F54+0.95*Constantes!$E$20),0)</f>
        <v>0.94079601488368336</v>
      </c>
      <c r="W55" s="75">
        <f>MAX(0,X54+Observaciones!$F54-V55-Constantes!$D$13)</f>
        <v>8.0493393978117638</v>
      </c>
      <c r="X55" s="75">
        <f>X54+Observaciones!$F54-V55-T55-W55-Y54</f>
        <v>72.381859794790856</v>
      </c>
      <c r="Y55" s="75">
        <f>MAX(0,(X55-Constantes!$D$14)*(1-EXP(-Constantes!$D$24)))</f>
        <v>0.79251773926890434</v>
      </c>
      <c r="Z55" s="75">
        <f t="shared" si="3"/>
        <v>153.60803497330787</v>
      </c>
      <c r="AA55" s="75">
        <f>MAX(0,(Z55-Constantes!$D$13)*(1-EXP(-Constantes!$D$25)))</f>
        <v>0.54298536026376354</v>
      </c>
      <c r="AB55" s="75">
        <f t="shared" si="4"/>
        <v>2.2762991144163514</v>
      </c>
      <c r="AC55" s="75">
        <f>0.0526*V55*Observaciones!$F54^1.218</f>
        <v>1.0727971450861034</v>
      </c>
      <c r="AD55" s="75">
        <f>AC55*Constantes!$E$31</f>
        <v>1.256951400240248E-2</v>
      </c>
      <c r="AE55" s="75">
        <f t="shared" si="5"/>
        <v>552.19078735288861</v>
      </c>
      <c r="AF55" s="15"/>
      <c r="AG55" s="74">
        <v>49</v>
      </c>
      <c r="AH55" s="136">
        <f>ETo!$I54*((1-Constantes!$F$21)*ETo!$K54+ETo!$L54)</f>
        <v>2.6525372266433451</v>
      </c>
      <c r="AI55" s="75">
        <f>MIN(AH55*AJ55,0.8*(AM54+Observaciones!$F54-AK55-AL55-Constantes!$D$14))</f>
        <v>1.8757805690414591</v>
      </c>
      <c r="AJ55" s="75">
        <f>EXP(2.5*(Cálculos!AM54-Constantes!$D$13)/(Constantes!$D$15))*Constantes!$F$19+Constantes!$F$18</f>
        <v>0.70716465360041969</v>
      </c>
      <c r="AK55" s="75">
        <f>IF(Observaciones!$F54&gt;0.05*Constantes!$F$20,((Observaciones!$F54-0.05*Constantes!$F$20)^2)/(Observaciones!$F54+0.95*Constantes!$F$20),0)</f>
        <v>0.63059367815386314</v>
      </c>
      <c r="AL55" s="75">
        <f>MAX(0,AM54+Observaciones!$F54-AK55-Constantes!$D$13)</f>
        <v>8.2591161560000756</v>
      </c>
      <c r="AM55" s="75">
        <f>AM54+Observaciones!$F54-AK55-AI55-AL55-AN54</f>
        <v>72.34874623416674</v>
      </c>
      <c r="AN55" s="75">
        <f>MAX(0,(AM55-Constantes!$D$14)*(1-EXP(-Constantes!$D$24)))</f>
        <v>0.79194886811734644</v>
      </c>
      <c r="AO55" s="75">
        <f t="shared" si="6"/>
        <v>156.45646687860977</v>
      </c>
      <c r="AP55" s="75">
        <f>MAX(0,(AO55-Constantes!$D$13)*(1-EXP(-Constantes!$D$25)))</f>
        <v>0.56266091664692885</v>
      </c>
      <c r="AQ55" s="75">
        <f t="shared" si="7"/>
        <v>1.9852034629181383</v>
      </c>
      <c r="AR55" s="75">
        <f>0.0526*AK55*Observaciones!$F54^1.218</f>
        <v>0.7190709643008526</v>
      </c>
      <c r="AS55" s="75">
        <f>AR55*Constantes!$F$31</f>
        <v>6.0660379914770765E-3</v>
      </c>
      <c r="AT55" s="75">
        <f t="shared" si="8"/>
        <v>305.56253325089102</v>
      </c>
      <c r="AU55" s="15"/>
      <c r="AV55" s="74">
        <v>49</v>
      </c>
      <c r="AW55" s="75">
        <f>0.0526*Observaciones!$F54^2.218</f>
        <v>14.253848976214318</v>
      </c>
      <c r="AX55" s="75">
        <f>IF(Observaciones!$F54&gt;0.05*$BB$7,((Observaciones!$F54-0.05*$BB$7)^2)/(Observaciones!$F54+0.95*$BB$7),0)</f>
        <v>2.5537914433149203</v>
      </c>
      <c r="AY55" s="75">
        <f>0.0526*AX55*Observaciones!$F54^1.218</f>
        <v>2.9121086039807391</v>
      </c>
      <c r="AZ55" s="29"/>
      <c r="BA55" s="29"/>
      <c r="BB55" s="96"/>
      <c r="BC55" s="39"/>
    </row>
    <row r="56" spans="2:55" s="2" customFormat="1" x14ac:dyDescent="0.3">
      <c r="B56" s="38"/>
      <c r="C56" s="74">
        <v>50</v>
      </c>
      <c r="D56" s="136">
        <f>ETo!$I55*((1-Constantes!$D$21)*ETo!$K55+ETo!$L55)</f>
        <v>2.6842844879550185</v>
      </c>
      <c r="E56" s="75">
        <f>MIN(D56*F56,0.8*(I55+Observaciones!$F55-G56-H56-Constantes!$D$14))</f>
        <v>1.894610547864565</v>
      </c>
      <c r="F56" s="75">
        <f>EXP(2.5*(Cálculos!I55-Constantes!$D$13)/(Constantes!$D$15))*Constantes!$D$19+Constantes!$D$18</f>
        <v>0.70581585385830148</v>
      </c>
      <c r="G56" s="75">
        <f>IF(Observaciones!$F55&gt;0.05*Constantes!$D$20,((Observaciones!$F55-0.05*Constantes!$D$20)^2)/(Observaciones!$F55+0.95*Constantes!$D$20),0)</f>
        <v>0</v>
      </c>
      <c r="H56" s="75">
        <f>MAX(0,I55+Observaciones!$F55-G56-Constantes!$D$13)</f>
        <v>0</v>
      </c>
      <c r="I56" s="75">
        <f>I55+Observaciones!$F55-G56-E56-H56-J55</f>
        <v>69.636611140408178</v>
      </c>
      <c r="J56" s="75">
        <f>MAX(0,(I56-Constantes!$D$14)*(1-EXP(-Constantes!$D$24)))</f>
        <v>0.74535601054215495</v>
      </c>
      <c r="K56" s="75">
        <f t="shared" si="0"/>
        <v>148.14419593786653</v>
      </c>
      <c r="L56" s="75">
        <f>MAX(0,(K56-Constantes!$D$13)*(1-EXP(-Constantes!$D$25)))</f>
        <v>0.50524386719515124</v>
      </c>
      <c r="M56" s="75">
        <f t="shared" si="1"/>
        <v>1.2505998777373062</v>
      </c>
      <c r="N56" s="75">
        <f>0.0526*G56*Observaciones!$F55^1.218</f>
        <v>0</v>
      </c>
      <c r="O56" s="75">
        <f>N56*Constantes!$D$31</f>
        <v>0</v>
      </c>
      <c r="P56" s="75">
        <f t="shared" si="2"/>
        <v>0</v>
      </c>
      <c r="Q56" s="15"/>
      <c r="R56" s="74">
        <v>50</v>
      </c>
      <c r="S56" s="136">
        <f>ETo!$I55*((1-Constantes!$E$21)*ETo!$K55+ETo!$L55)</f>
        <v>2.5803415284915987</v>
      </c>
      <c r="T56" s="75">
        <f>MIN(S56*U56,0.8*(X55+Observaciones!$F55-V56-W56-Constantes!$D$14))</f>
        <v>1.8243238726440654</v>
      </c>
      <c r="U56" s="75">
        <f>EXP(2.5*(Cálculos!X55-Constantes!$D$13)/(Constantes!$D$15))*Constantes!$E$19+Constantes!$E$18</f>
        <v>0.70700868567213204</v>
      </c>
      <c r="V56" s="75">
        <f>IF(Observaciones!$F55&gt;0.05*Constantes!$E$20,((Observaciones!$F55-0.05*Constantes!$E$20)^2)/(Observaciones!$F55+0.95*Constantes!$E$20),0)</f>
        <v>0</v>
      </c>
      <c r="W56" s="75">
        <f>MAX(0,X55+Observaciones!$F55-V56-Constantes!$D$13)</f>
        <v>0</v>
      </c>
      <c r="X56" s="75">
        <f>X55+Observaciones!$F55-V56-T56-W56-Y55</f>
        <v>69.765018182877881</v>
      </c>
      <c r="Y56" s="75">
        <f>MAX(0,(X56-Constantes!$D$14)*(1-EXP(-Constantes!$D$24)))</f>
        <v>0.74756196667435904</v>
      </c>
      <c r="Z56" s="75">
        <f t="shared" si="3"/>
        <v>153.0650496130441</v>
      </c>
      <c r="AA56" s="75">
        <f>MAX(0,(Z56-Constantes!$D$13)*(1-EXP(-Constantes!$D$25)))</f>
        <v>0.53923468641011885</v>
      </c>
      <c r="AB56" s="75">
        <f t="shared" si="4"/>
        <v>1.2867966530844779</v>
      </c>
      <c r="AC56" s="75">
        <f>0.0526*V56*Observaciones!$F55^1.218</f>
        <v>0</v>
      </c>
      <c r="AD56" s="75">
        <f>AC56*Constantes!$E$31</f>
        <v>0</v>
      </c>
      <c r="AE56" s="75">
        <f t="shared" si="5"/>
        <v>0</v>
      </c>
      <c r="AF56" s="15"/>
      <c r="AG56" s="74">
        <v>50</v>
      </c>
      <c r="AH56" s="136">
        <f>ETo!$I55*((1-Constantes!$F$21)*ETo!$K55+ETo!$L55)</f>
        <v>2.5803415284915987</v>
      </c>
      <c r="AI56" s="75">
        <f>MIN(AH56*AJ56,0.8*(AM55+Observaciones!$F55-AK56-AL56-Constantes!$D$14))</f>
        <v>1.8516737123120592</v>
      </c>
      <c r="AJ56" s="75">
        <f>EXP(2.5*(Cálculos!AM55-Constantes!$D$13)/(Constantes!$D$15))*Constantes!$F$19+Constantes!$F$18</f>
        <v>0.71760799563401212</v>
      </c>
      <c r="AK56" s="75">
        <f>IF(Observaciones!$F55&gt;0.05*Constantes!$F$20,((Observaciones!$F55-0.05*Constantes!$F$20)^2)/(Observaciones!$F55+0.95*Constantes!$F$20),0)</f>
        <v>0</v>
      </c>
      <c r="AL56" s="75">
        <f>MAX(0,AM55+Observaciones!$F55-AK56-Constantes!$D$13)</f>
        <v>0</v>
      </c>
      <c r="AM56" s="75">
        <f>AM55+Observaciones!$F55-AK56-AI56-AL56-AN55</f>
        <v>69.705123653737331</v>
      </c>
      <c r="AN56" s="75">
        <f>MAX(0,(AM56-Constantes!$D$14)*(1-EXP(-Constantes!$D$24)))</f>
        <v>0.74653301451331033</v>
      </c>
      <c r="AO56" s="75">
        <f t="shared" si="6"/>
        <v>155.89380596196284</v>
      </c>
      <c r="AP56" s="75">
        <f>MAX(0,(AO56-Constantes!$D$13)*(1-EXP(-Constantes!$D$25)))</f>
        <v>0.55877433379778862</v>
      </c>
      <c r="AQ56" s="75">
        <f t="shared" si="7"/>
        <v>1.3053073483110991</v>
      </c>
      <c r="AR56" s="75">
        <f>0.0526*AK56*Observaciones!$F55^1.218</f>
        <v>0</v>
      </c>
      <c r="AS56" s="75">
        <f>AR56*Constantes!$F$31</f>
        <v>0</v>
      </c>
      <c r="AT56" s="75">
        <f t="shared" si="8"/>
        <v>0</v>
      </c>
      <c r="AU56" s="15"/>
      <c r="AV56" s="74">
        <v>50</v>
      </c>
      <c r="AW56" s="75">
        <f>0.0526*Observaciones!$F55^2.218</f>
        <v>0</v>
      </c>
      <c r="AX56" s="75">
        <f>IF(Observaciones!$F55&gt;0.05*$BB$7,((Observaciones!$F55-0.05*$BB$7)^2)/(Observaciones!$F55+0.95*$BB$7),0)</f>
        <v>0</v>
      </c>
      <c r="AY56" s="75">
        <f>0.0526*AX56*Observaciones!$F55^1.218</f>
        <v>0</v>
      </c>
      <c r="AZ56" s="29"/>
      <c r="BA56" s="29"/>
      <c r="BB56" s="96"/>
      <c r="BC56" s="39"/>
    </row>
    <row r="57" spans="2:55" s="2" customFormat="1" x14ac:dyDescent="0.3">
      <c r="B57" s="38"/>
      <c r="C57" s="74">
        <v>51</v>
      </c>
      <c r="D57" s="136">
        <f>ETo!$I56*((1-Constantes!$D$21)*ETo!$K56+ETo!$L56)</f>
        <v>2.5932596144401105</v>
      </c>
      <c r="E57" s="75">
        <f>MIN(D57*F57,0.8*(I56+Observaciones!$F56-G57-H57-Constantes!$D$14))</f>
        <v>1.7060632494471764</v>
      </c>
      <c r="F57" s="75">
        <f>EXP(2.5*(Cálculos!I56-Constantes!$D$13)/(Constantes!$D$15))*Constantes!$D$19+Constantes!$D$18</f>
        <v>0.65788370741874935</v>
      </c>
      <c r="G57" s="75">
        <f>IF(Observaciones!$F56&gt;0.05*Constantes!$D$20,((Observaciones!$F56-0.05*Constantes!$D$20)^2)/(Observaciones!$F56+0.95*Constantes!$D$20),0)</f>
        <v>5.1429662021938931</v>
      </c>
      <c r="H57" s="75">
        <f>MAX(0,I56+Observaciones!$F56-G57-Constantes!$D$13)</f>
        <v>13.493644938214288</v>
      </c>
      <c r="I57" s="75">
        <f>I56+Observaciones!$F56-G57-E57-H57-J56</f>
        <v>72.548580740010664</v>
      </c>
      <c r="J57" s="75">
        <f>MAX(0,(I57-Constantes!$D$14)*(1-EXP(-Constantes!$D$24)))</f>
        <v>0.79538190531775066</v>
      </c>
      <c r="K57" s="75">
        <f t="shared" si="0"/>
        <v>161.13259700888565</v>
      </c>
      <c r="L57" s="75">
        <f>MAX(0,(K57-Constantes!$D$13)*(1-EXP(-Constantes!$D$25)))</f>
        <v>0.59496130685882331</v>
      </c>
      <c r="M57" s="75">
        <f t="shared" si="1"/>
        <v>6.5333094143704669</v>
      </c>
      <c r="N57" s="75">
        <f>0.0526*G57*Observaciones!$F56^1.218</f>
        <v>12.980657972973278</v>
      </c>
      <c r="O57" s="75">
        <f>N57*Constantes!$D$31</f>
        <v>0.20278523036597587</v>
      </c>
      <c r="P57" s="75">
        <f t="shared" si="2"/>
        <v>3103.8669302870562</v>
      </c>
      <c r="Q57" s="15"/>
      <c r="R57" s="74">
        <v>51</v>
      </c>
      <c r="S57" s="136">
        <f>ETo!$I56*((1-Constantes!$E$21)*ETo!$K56+ETo!$L56)</f>
        <v>2.4923831376777987</v>
      </c>
      <c r="T57" s="75">
        <f>MIN(S57*U57,0.8*(X56+Observaciones!$F56-V57-W57-Constantes!$D$14))</f>
        <v>1.6712597642439826</v>
      </c>
      <c r="U57" s="75">
        <f>EXP(2.5*(Cálculos!X56-Constantes!$D$13)/(Constantes!$D$15))*Constantes!$E$19+Constantes!$E$18</f>
        <v>0.67054689103743792</v>
      </c>
      <c r="V57" s="75">
        <f>IF(Observaciones!$F56&gt;0.05*Constantes!$E$20,((Observaciones!$F56-0.05*Constantes!$E$20)^2)/(Observaciones!$F56+0.95*Constantes!$E$20),0)</f>
        <v>4.3869517307302948</v>
      </c>
      <c r="W57" s="75">
        <f>MAX(0,X56+Observaciones!$F56-V57-Constantes!$D$13)</f>
        <v>14.378066452147593</v>
      </c>
      <c r="X57" s="75">
        <f>X56+Observaciones!$F56-V57-T57-W57-Y56</f>
        <v>72.581178269081661</v>
      </c>
      <c r="Y57" s="75">
        <f>MAX(0,(X57-Constantes!$D$14)*(1-EXP(-Constantes!$D$24)))</f>
        <v>0.79594191135609416</v>
      </c>
      <c r="Z57" s="75">
        <f t="shared" si="3"/>
        <v>166.90388137878159</v>
      </c>
      <c r="AA57" s="75">
        <f>MAX(0,(Z57-Constantes!$D$13)*(1-EXP(-Constantes!$D$25)))</f>
        <v>0.63482647997804276</v>
      </c>
      <c r="AB57" s="75">
        <f t="shared" si="4"/>
        <v>5.8177201220644319</v>
      </c>
      <c r="AC57" s="75">
        <f>0.0526*V57*Observaciones!$F56^1.218</f>
        <v>11.072505188982426</v>
      </c>
      <c r="AD57" s="75">
        <f>AC57*Constantes!$E$31</f>
        <v>0.12973189726695103</v>
      </c>
      <c r="AE57" s="75">
        <f t="shared" si="5"/>
        <v>2229.9439392920704</v>
      </c>
      <c r="AF57" s="15"/>
      <c r="AG57" s="74">
        <v>51</v>
      </c>
      <c r="AH57" s="136">
        <f>ETo!$I56*((1-Constantes!$F$21)*ETo!$K56+ETo!$L56)</f>
        <v>2.4923831376777987</v>
      </c>
      <c r="AI57" s="75">
        <f>MIN(AH57*AJ57,0.8*(AM56+Observaciones!$F56-AK57-AL57-Constantes!$D$14))</f>
        <v>1.7197921006008818</v>
      </c>
      <c r="AJ57" s="75">
        <f>EXP(2.5*(Cálculos!AM56-Constantes!$D$13)/(Constantes!$D$15))*Constantes!$F$19+Constantes!$F$18</f>
        <v>0.69001915259434998</v>
      </c>
      <c r="AK57" s="75">
        <f>IF(Observaciones!$F56&gt;0.05*Constantes!$F$20,((Observaciones!$F56-0.05*Constantes!$F$20)^2)/(Observaciones!$F56+0.95*Constantes!$F$20),0)</f>
        <v>3.3980269152933271</v>
      </c>
      <c r="AL57" s="75">
        <f>MAX(0,AM56+Observaciones!$F56-AK57-Constantes!$D$13)</f>
        <v>15.307096738444002</v>
      </c>
      <c r="AM57" s="75">
        <f>AM56+Observaciones!$F56-AK57-AI57-AL57-AN56</f>
        <v>72.533674884885812</v>
      </c>
      <c r="AN57" s="75">
        <f>MAX(0,(AM57-Constantes!$D$14)*(1-EXP(-Constantes!$D$24)))</f>
        <v>0.79512583164853445</v>
      </c>
      <c r="AO57" s="75">
        <f t="shared" si="6"/>
        <v>170.64212836660906</v>
      </c>
      <c r="AP57" s="75">
        <f>MAX(0,(AO57-Constantes!$D$13)*(1-EXP(-Constantes!$D$25)))</f>
        <v>0.66064843810394769</v>
      </c>
      <c r="AQ57" s="75">
        <f t="shared" si="7"/>
        <v>4.8538011850458096</v>
      </c>
      <c r="AR57" s="75">
        <f>0.0526*AK57*Observaciones!$F56^1.218</f>
        <v>8.5764952434577939</v>
      </c>
      <c r="AS57" s="75">
        <f>AR57*Constantes!$F$31</f>
        <v>7.235078116541846E-2</v>
      </c>
      <c r="AT57" s="75">
        <f t="shared" si="8"/>
        <v>1490.6004264930687</v>
      </c>
      <c r="AU57" s="15"/>
      <c r="AV57" s="74">
        <v>51</v>
      </c>
      <c r="AW57" s="75">
        <f>0.0526*Observaciones!$F56^2.218</f>
        <v>60.57511931897654</v>
      </c>
      <c r="AX57" s="75">
        <f>IF(Observaciones!$F56&gt;0.05*$BB$7,((Observaciones!$F56-0.05*$BB$7)^2)/(Observaciones!$F56+0.95*$BB$7),0)</f>
        <v>8.7141003855957155</v>
      </c>
      <c r="AY57" s="75">
        <f>0.0526*AX57*Observaciones!$F56^1.218</f>
        <v>21.994069608958327</v>
      </c>
      <c r="AZ57" s="29"/>
      <c r="BA57" s="29"/>
      <c r="BB57" s="96"/>
      <c r="BC57" s="39"/>
    </row>
    <row r="58" spans="2:55" s="2" customFormat="1" x14ac:dyDescent="0.3">
      <c r="B58" s="38"/>
      <c r="C58" s="74">
        <v>52</v>
      </c>
      <c r="D58" s="136">
        <f>ETo!$I57*((1-Constantes!$D$21)*ETo!$K57+ETo!$L57)</f>
        <v>2.4911941583847428</v>
      </c>
      <c r="E58" s="75">
        <f>MIN(D58*F58,0.8*(I57+Observaciones!$F57-G58-H58-Constantes!$D$14))</f>
        <v>1.7691344490558258</v>
      </c>
      <c r="F58" s="75">
        <f>EXP(2.5*(Cálculos!I57-Constantes!$D$13)/(Constantes!$D$15))*Constantes!$D$19+Constantes!$D$18</f>
        <v>0.7101551852557767</v>
      </c>
      <c r="G58" s="75">
        <f>IF(Observaciones!$F57&gt;0.05*Constantes!$D$20,((Observaciones!$F57-0.05*Constantes!$D$20)^2)/(Observaciones!$F57+0.95*Constantes!$D$20),0)</f>
        <v>1.0998360372799447</v>
      </c>
      <c r="H58" s="75">
        <f>MAX(0,I57+Observaciones!$F57-G58-Constantes!$D$13)</f>
        <v>8.5487447027307155</v>
      </c>
      <c r="I58" s="75">
        <f>I57+Observaciones!$F57-G58-E58-H58-J57</f>
        <v>72.43548364562642</v>
      </c>
      <c r="J58" s="75">
        <f>MAX(0,(I58-Constantes!$D$14)*(1-EXP(-Constantes!$D$24)))</f>
        <v>0.79343896492995802</v>
      </c>
      <c r="K58" s="75">
        <f t="shared" si="0"/>
        <v>169.08638040475753</v>
      </c>
      <c r="L58" s="75">
        <f>MAX(0,(K58-Constantes!$D$13)*(1-EXP(-Constantes!$D$25)))</f>
        <v>0.64990210195863618</v>
      </c>
      <c r="M58" s="75">
        <f t="shared" si="1"/>
        <v>2.5431771041685387</v>
      </c>
      <c r="N58" s="75">
        <f>0.0526*G58*Observaciones!$F57^1.218</f>
        <v>1.2054418662468516</v>
      </c>
      <c r="O58" s="75">
        <f>N58*Constantes!$D$31</f>
        <v>1.8831542056544016E-2</v>
      </c>
      <c r="P58" s="75">
        <f t="shared" si="2"/>
        <v>740.47308878634942</v>
      </c>
      <c r="Q58" s="15"/>
      <c r="R58" s="74">
        <v>52</v>
      </c>
      <c r="S58" s="136">
        <f>ETo!$I57*((1-Constantes!$E$21)*ETo!$K57+ETo!$L57)</f>
        <v>2.3939034948502145</v>
      </c>
      <c r="T58" s="75">
        <f>MIN(S58*U58,0.8*(X57+Observaciones!$F57-V58-W58-Constantes!$D$14))</f>
        <v>1.6996514302278134</v>
      </c>
      <c r="U58" s="75">
        <f>EXP(2.5*(Cálculos!X57-Constantes!$D$13)/(Constantes!$D$15))*Constantes!$E$19+Constantes!$E$18</f>
        <v>0.70999162409183081</v>
      </c>
      <c r="V58" s="75">
        <f>IF(Observaciones!$F57&gt;0.05*Constantes!$E$20,((Observaciones!$F57-0.05*Constantes!$E$20)^2)/(Observaciones!$F57+0.95*Constantes!$E$20),0)</f>
        <v>0.86150665984385189</v>
      </c>
      <c r="W58" s="75">
        <f>MAX(0,X57+Observaciones!$F57-V58-Constantes!$D$13)</f>
        <v>8.8196716092378011</v>
      </c>
      <c r="X58" s="75">
        <f>X57+Observaciones!$F57-V58-T58-W58-Y57</f>
        <v>72.504406658416087</v>
      </c>
      <c r="Y58" s="75">
        <f>MAX(0,(X58-Constantes!$D$14)*(1-EXP(-Constantes!$D$24)))</f>
        <v>0.79462302103614257</v>
      </c>
      <c r="Z58" s="75">
        <f t="shared" si="3"/>
        <v>175.08872650804133</v>
      </c>
      <c r="AA58" s="75">
        <f>MAX(0,(Z58-Constantes!$D$13)*(1-EXP(-Constantes!$D$25)))</f>
        <v>0.69136333505555869</v>
      </c>
      <c r="AB58" s="75">
        <f t="shared" si="4"/>
        <v>2.3474930159355534</v>
      </c>
      <c r="AC58" s="75">
        <f>0.0526*V58*Observaciones!$F57^1.218</f>
        <v>0.94422819459036567</v>
      </c>
      <c r="AD58" s="75">
        <f>AC58*Constantes!$E$31</f>
        <v>1.1063125557082129E-2</v>
      </c>
      <c r="AE58" s="75">
        <f t="shared" si="5"/>
        <v>471.27405627969921</v>
      </c>
      <c r="AF58" s="15"/>
      <c r="AG58" s="74">
        <v>52</v>
      </c>
      <c r="AH58" s="136">
        <f>ETo!$I57*((1-Constantes!$F$21)*ETo!$K57+ETo!$L57)</f>
        <v>2.3939034948502145</v>
      </c>
      <c r="AI58" s="75">
        <f>MIN(AH58*AJ58,0.8*(AM57+Observaciones!$F57-AK58-AL58-Constantes!$D$14))</f>
        <v>1.7228480629661835</v>
      </c>
      <c r="AJ58" s="75">
        <f>EXP(2.5*(Cálculos!AM57-Constantes!$D$13)/(Constantes!$D$15))*Constantes!$F$19+Constantes!$F$18</f>
        <v>0.71968150206238013</v>
      </c>
      <c r="AK58" s="75">
        <f>IF(Observaciones!$F57&gt;0.05*Constantes!$F$20,((Observaciones!$F57-0.05*Constantes!$F$20)^2)/(Observaciones!$F57+0.95*Constantes!$F$20),0)</f>
        <v>0.57080887545990167</v>
      </c>
      <c r="AL58" s="75">
        <f>MAX(0,AM57+Observaciones!$F57-AK58-Constantes!$D$13)</f>
        <v>9.0628660094259033</v>
      </c>
      <c r="AM58" s="75">
        <f>AM57+Observaciones!$F57-AK58-AI58-AL58-AN57</f>
        <v>72.482026105385287</v>
      </c>
      <c r="AN58" s="75">
        <f>MAX(0,(AM58-Constantes!$D$14)*(1-EXP(-Constantes!$D$24)))</f>
        <v>0.79423853653084719</v>
      </c>
      <c r="AO58" s="75">
        <f t="shared" si="6"/>
        <v>179.04434593793101</v>
      </c>
      <c r="AP58" s="75">
        <f>MAX(0,(AO58-Constantes!$D$13)*(1-EXP(-Constantes!$D$25)))</f>
        <v>0.71868679431687099</v>
      </c>
      <c r="AQ58" s="75">
        <f t="shared" si="7"/>
        <v>2.0837342063076196</v>
      </c>
      <c r="AR58" s="75">
        <f>0.0526*AK58*Observaciones!$F57^1.218</f>
        <v>0.62561772189822518</v>
      </c>
      <c r="AS58" s="75">
        <f>AR58*Constantes!$F$31</f>
        <v>5.2776722431920817E-3</v>
      </c>
      <c r="AT58" s="75">
        <f t="shared" si="8"/>
        <v>253.27953187197159</v>
      </c>
      <c r="AU58" s="15"/>
      <c r="AV58" s="74">
        <v>52</v>
      </c>
      <c r="AW58" s="75">
        <f>0.0526*Observaciones!$F57^2.218</f>
        <v>13.261837298639376</v>
      </c>
      <c r="AX58" s="75">
        <f>IF(Observaciones!$F57&gt;0.05*$BB$7,((Observaciones!$F57-0.05*$BB$7)^2)/(Observaciones!$F57+0.95*$BB$7),0)</f>
        <v>2.388629706824839</v>
      </c>
      <c r="AY58" s="75">
        <f>0.0526*AX58*Observaciones!$F57^1.218</f>
        <v>2.6179850031907193</v>
      </c>
      <c r="AZ58" s="29"/>
      <c r="BA58" s="29"/>
      <c r="BB58" s="96"/>
      <c r="BC58" s="39"/>
    </row>
    <row r="59" spans="2:55" s="2" customFormat="1" x14ac:dyDescent="0.3">
      <c r="B59" s="38"/>
      <c r="C59" s="74">
        <v>53</v>
      </c>
      <c r="D59" s="136">
        <f>ETo!$I58*((1-Constantes!$D$21)*ETo!$K58+ETo!$L58)</f>
        <v>2.4601791192226328</v>
      </c>
      <c r="E59" s="75">
        <f>MIN(D59*F59,0.8*(I58+Observaciones!$F58-G59-H59-Constantes!$D$14))</f>
        <v>1.7417477727163508</v>
      </c>
      <c r="F59" s="75">
        <f>EXP(2.5*(Cálculos!I58-Constantes!$D$13)/(Constantes!$D$15))*Constantes!$D$19+Constantes!$D$18</f>
        <v>0.70797600024615615</v>
      </c>
      <c r="G59" s="75">
        <f>IF(Observaciones!$F58&gt;0.05*Constantes!$D$20,((Observaciones!$F58-0.05*Constantes!$D$20)^2)/(Observaciones!$F58+0.95*Constantes!$D$20),0)</f>
        <v>0.19576350093109865</v>
      </c>
      <c r="H59" s="75">
        <f>MAX(0,I58+Observaciones!$F58-G59-Constantes!$D$13)</f>
        <v>4.0397201446953233</v>
      </c>
      <c r="I59" s="75">
        <f>I58+Observaciones!$F58-G59-E59-H59-J58</f>
        <v>72.464813262353687</v>
      </c>
      <c r="J59" s="75">
        <f>MAX(0,(I59-Constantes!$D$14)*(1-EXP(-Constantes!$D$24)))</f>
        <v>0.79394283019022971</v>
      </c>
      <c r="K59" s="75">
        <f t="shared" si="0"/>
        <v>172.47619844749423</v>
      </c>
      <c r="L59" s="75">
        <f>MAX(0,(K59-Constantes!$D$13)*(1-EXP(-Constantes!$D$25)))</f>
        <v>0.67331728555645787</v>
      </c>
      <c r="M59" s="75">
        <f t="shared" si="1"/>
        <v>1.6630236166777861</v>
      </c>
      <c r="N59" s="75">
        <f>0.0526*G59*Observaciones!$F58^1.218</f>
        <v>0.10634408109800401</v>
      </c>
      <c r="O59" s="75">
        <f>N59*Constantes!$D$31</f>
        <v>1.6613186348809715E-3</v>
      </c>
      <c r="P59" s="75">
        <f t="shared" si="2"/>
        <v>99.897476994330319</v>
      </c>
      <c r="Q59" s="15"/>
      <c r="R59" s="74">
        <v>53</v>
      </c>
      <c r="S59" s="136">
        <f>ETo!$I58*((1-Constantes!$E$21)*ETo!$K58+ETo!$L58)</f>
        <v>2.363987233704965</v>
      </c>
      <c r="T59" s="75">
        <f>MIN(S59*U59,0.8*(X58+Observaciones!$F58-V59-W59-Constantes!$D$14))</f>
        <v>1.6756865178099576</v>
      </c>
      <c r="U59" s="75">
        <f>EXP(2.5*(Cálculos!X58-Constantes!$D$13)/(Constantes!$D$15))*Constantes!$E$19+Constantes!$E$18</f>
        <v>0.708839072359851</v>
      </c>
      <c r="V59" s="75">
        <f>IF(Observaciones!$F58&gt;0.05*Constantes!$E$20,((Observaciones!$F58-0.05*Constantes!$E$20)^2)/(Observaciones!$F58+0.95*Constantes!$E$20),0)</f>
        <v>0.12608401313339873</v>
      </c>
      <c r="W59" s="75">
        <f>MAX(0,X58+Observaciones!$F58-V59-Constantes!$D$13)</f>
        <v>4.1783226452826909</v>
      </c>
      <c r="X59" s="75">
        <f>X58+Observaciones!$F58-V59-T59-W59-Y58</f>
        <v>72.529690461153891</v>
      </c>
      <c r="Y59" s="75">
        <f>MAX(0,(X59-Constantes!$D$14)*(1-EXP(-Constantes!$D$24)))</f>
        <v>0.79505738163367801</v>
      </c>
      <c r="Z59" s="75">
        <f t="shared" si="3"/>
        <v>178.57568581826845</v>
      </c>
      <c r="AA59" s="75">
        <f>MAX(0,(Z59-Constantes!$D$13)*(1-EXP(-Constantes!$D$25)))</f>
        <v>0.71544952240182258</v>
      </c>
      <c r="AB59" s="75">
        <f t="shared" si="4"/>
        <v>1.6365909171688995</v>
      </c>
      <c r="AC59" s="75">
        <f>0.0526*V59*Observaciones!$F58^1.218</f>
        <v>6.8492279991146904E-2</v>
      </c>
      <c r="AD59" s="75">
        <f>AC59*Constantes!$E$31</f>
        <v>8.0249530523880609E-4</v>
      </c>
      <c r="AE59" s="75">
        <f t="shared" si="5"/>
        <v>49.034569165703552</v>
      </c>
      <c r="AF59" s="15"/>
      <c r="AG59" s="74">
        <v>53</v>
      </c>
      <c r="AH59" s="136">
        <f>ETo!$I58*((1-Constantes!$F$21)*ETo!$K58+ETo!$L58)</f>
        <v>2.363987233704965</v>
      </c>
      <c r="AI59" s="75">
        <f>MIN(AH59*AJ59,0.8*(AM58+Observaciones!$F58-AK59-AL59-Constantes!$D$14))</f>
        <v>1.6999441922280043</v>
      </c>
      <c r="AJ59" s="75">
        <f>EXP(2.5*(Cálculos!AM58-Constantes!$D$13)/(Constantes!$D$15))*Constantes!$F$19+Constantes!$F$18</f>
        <v>0.71910041136887293</v>
      </c>
      <c r="AK59" s="75">
        <f>IF(Observaciones!$F58&gt;0.05*Constantes!$F$20,((Observaciones!$F58-0.05*Constantes!$F$20)^2)/(Observaciones!$F58+0.95*Constantes!$F$20),0)</f>
        <v>5.2593492704040339E-2</v>
      </c>
      <c r="AL59" s="75">
        <f>MAX(0,AM58+Observaciones!$F58-AK59-Constantes!$D$13)</f>
        <v>4.2294326126812507</v>
      </c>
      <c r="AM59" s="75">
        <f>AM58+Observaciones!$F58-AK59-AI59-AL59-AN58</f>
        <v>72.505817271241156</v>
      </c>
      <c r="AN59" s="75">
        <f>MAX(0,(AM59-Constantes!$D$14)*(1-EXP(-Constantes!$D$24)))</f>
        <v>0.79464725452016161</v>
      </c>
      <c r="AO59" s="75">
        <f t="shared" si="6"/>
        <v>182.55509175629538</v>
      </c>
      <c r="AP59" s="75">
        <f>MAX(0,(AO59-Constantes!$D$13)*(1-EXP(-Constantes!$D$25)))</f>
        <v>0.74293728707662987</v>
      </c>
      <c r="AQ59" s="75">
        <f t="shared" si="7"/>
        <v>1.5901780343008318</v>
      </c>
      <c r="AR59" s="75">
        <f>0.0526*AK59*Observaciones!$F58^1.218</f>
        <v>2.857022185823227E-2</v>
      </c>
      <c r="AS59" s="75">
        <f>AR59*Constantes!$F$31</f>
        <v>2.4101661702537509E-4</v>
      </c>
      <c r="AT59" s="75">
        <f t="shared" si="8"/>
        <v>15.156580698924389</v>
      </c>
      <c r="AU59" s="15"/>
      <c r="AV59" s="74">
        <v>53</v>
      </c>
      <c r="AW59" s="75">
        <f>0.0526*Observaciones!$F58^2.218</f>
        <v>3.6939457458974703</v>
      </c>
      <c r="AX59" s="75">
        <f>IF(Observaciones!$F58&gt;0.05*$BB$7,((Observaciones!$F58-0.05*$BB$7)^2)/(Observaciones!$F58+0.95*$BB$7),0)</f>
        <v>0.64694020918978012</v>
      </c>
      <c r="AY59" s="75">
        <f>0.0526*AX59*Observaciones!$F58^1.218</f>
        <v>0.35143559317450113</v>
      </c>
      <c r="AZ59" s="29"/>
      <c r="BA59" s="29"/>
      <c r="BB59" s="96"/>
      <c r="BC59" s="39"/>
    </row>
    <row r="60" spans="2:55" s="2" customFormat="1" x14ac:dyDescent="0.3">
      <c r="B60" s="38"/>
      <c r="C60" s="74">
        <v>54</v>
      </c>
      <c r="D60" s="136">
        <f>ETo!$I59*((1-Constantes!$D$21)*ETo!$K59+ETo!$L59)</f>
        <v>2.6499534711763992</v>
      </c>
      <c r="E60" s="75">
        <f>MIN(D60*F60,0.8*(I59+Observaciones!$F59-G60-H60-Constantes!$D$14))</f>
        <v>1.8775978148043579</v>
      </c>
      <c r="F60" s="75">
        <f>EXP(2.5*(Cálculos!I59-Constantes!$D$13)/(Constantes!$D$15))*Constantes!$D$19+Constantes!$D$18</f>
        <v>0.70853991786158876</v>
      </c>
      <c r="G60" s="75">
        <f>IF(Observaciones!$F59&gt;0.05*Constantes!$D$20,((Observaciones!$F59-0.05*Constantes!$D$20)^2)/(Observaciones!$F59+0.95*Constantes!$D$20),0)</f>
        <v>6.8330090883271799</v>
      </c>
      <c r="H60" s="75">
        <f>MAX(0,I59+Observaciones!$F59-G60-Constantes!$D$13)</f>
        <v>18.331804174026516</v>
      </c>
      <c r="I60" s="75">
        <f>I59+Observaciones!$F59-G60-E60-H60-J59</f>
        <v>72.328459355005407</v>
      </c>
      <c r="J60" s="75">
        <f>MAX(0,(I60-Constantes!$D$14)*(1-EXP(-Constantes!$D$24)))</f>
        <v>0.79160035167596998</v>
      </c>
      <c r="K60" s="75">
        <f t="shared" si="0"/>
        <v>190.13468533596429</v>
      </c>
      <c r="L60" s="75">
        <f>MAX(0,(K60-Constantes!$D$13)*(1-EXP(-Constantes!$D$25)))</f>
        <v>0.79529336431360609</v>
      </c>
      <c r="M60" s="75">
        <f t="shared" si="1"/>
        <v>8.4199028043167559</v>
      </c>
      <c r="N60" s="75">
        <f>0.0526*G60*Observaciones!$F59^1.218</f>
        <v>20.53705192858358</v>
      </c>
      <c r="O60" s="75">
        <f>N60*Constantes!$D$31</f>
        <v>0.32083202677760003</v>
      </c>
      <c r="P60" s="75">
        <f t="shared" si="2"/>
        <v>3810.4005976543381</v>
      </c>
      <c r="Q60" s="15"/>
      <c r="R60" s="74">
        <v>54</v>
      </c>
      <c r="S60" s="136">
        <f>ETo!$I59*((1-Constantes!$E$21)*ETo!$K59+ETo!$L59)</f>
        <v>2.5470849091870287</v>
      </c>
      <c r="T60" s="75">
        <f>MIN(S60*U60,0.8*(X59+Observaciones!$F59-V60-W60-Constantes!$D$14))</f>
        <v>1.8064388480641702</v>
      </c>
      <c r="U60" s="75">
        <f>EXP(2.5*(Cálculos!X59-Constantes!$D$13)/(Constantes!$D$15))*Constantes!$E$19+Constantes!$E$18</f>
        <v>0.70921815034456159</v>
      </c>
      <c r="V60" s="75">
        <f>IF(Observaciones!$F59&gt;0.05*Constantes!$E$20,((Observaciones!$F59-0.05*Constantes!$E$20)^2)/(Observaciones!$F59+0.95*Constantes!$E$20),0)</f>
        <v>5.8986289470994988</v>
      </c>
      <c r="W60" s="75">
        <f>MAX(0,X59+Observaciones!$F59-V60-Constantes!$D$13)</f>
        <v>19.331061514054397</v>
      </c>
      <c r="X60" s="75">
        <f>X59+Observaciones!$F59-V60-T60-W60-Y59</f>
        <v>72.398503770302142</v>
      </c>
      <c r="Y60" s="75">
        <f>MAX(0,(X60-Constantes!$D$14)*(1-EXP(-Constantes!$D$24)))</f>
        <v>0.79280367280601571</v>
      </c>
      <c r="Z60" s="75">
        <f t="shared" si="3"/>
        <v>197.19129780992102</v>
      </c>
      <c r="AA60" s="75">
        <f>MAX(0,(Z60-Constantes!$D$13)*(1-EXP(-Constantes!$D$25)))</f>
        <v>0.84403694717653144</v>
      </c>
      <c r="AB60" s="75">
        <f t="shared" si="4"/>
        <v>7.5354695670820462</v>
      </c>
      <c r="AC60" s="75">
        <f>0.0526*V60*Observaciones!$F59^1.218</f>
        <v>17.728711820532006</v>
      </c>
      <c r="AD60" s="75">
        <f>AC60*Constantes!$E$31</f>
        <v>0.20771987741899708</v>
      </c>
      <c r="AE60" s="75">
        <f t="shared" si="5"/>
        <v>2756.561824977714</v>
      </c>
      <c r="AF60" s="15"/>
      <c r="AG60" s="74">
        <v>54</v>
      </c>
      <c r="AH60" s="136">
        <f>ETo!$I59*((1-Constantes!$F$21)*ETo!$K59+ETo!$L59)</f>
        <v>2.5470849091870287</v>
      </c>
      <c r="AI60" s="75">
        <f>MIN(AH60*AJ60,0.8*(AM59+Observaciones!$F59-AK60-AL60-Constantes!$D$14))</f>
        <v>1.8322910970453832</v>
      </c>
      <c r="AJ60" s="75">
        <f>EXP(2.5*(Cálculos!AM59-Constantes!$D$13)/(Constantes!$D$15))*Constantes!$F$19+Constantes!$F$18</f>
        <v>0.71936789010705127</v>
      </c>
      <c r="AK60" s="75">
        <f>IF(Observaciones!$F59&gt;0.05*Constantes!$F$20,((Observaciones!$F59-0.05*Constantes!$F$20)^2)/(Observaciones!$F59+0.95*Constantes!$F$20),0)</f>
        <v>4.6607489190400022</v>
      </c>
      <c r="AL60" s="75">
        <f>MAX(0,AM59+Observaciones!$F59-AK60-Constantes!$D$13)</f>
        <v>20.545068352201156</v>
      </c>
      <c r="AM60" s="75">
        <f>AM59+Observaciones!$F59-AK60-AI60-AL60-AN59</f>
        <v>72.373061648434458</v>
      </c>
      <c r="AN60" s="75">
        <f>MAX(0,(AM60-Constantes!$D$14)*(1-EXP(-Constantes!$D$24)))</f>
        <v>0.79236659238059015</v>
      </c>
      <c r="AO60" s="75">
        <f t="shared" si="6"/>
        <v>202.3572228214199</v>
      </c>
      <c r="AP60" s="75">
        <f>MAX(0,(AO60-Constantes!$D$13)*(1-EXP(-Constantes!$D$25)))</f>
        <v>0.87972059776539013</v>
      </c>
      <c r="AQ60" s="75">
        <f t="shared" si="7"/>
        <v>6.3328361091859824</v>
      </c>
      <c r="AR60" s="75">
        <f>0.0526*AK60*Observaciones!$F59^1.218</f>
        <v>14.008183120951692</v>
      </c>
      <c r="AS60" s="75">
        <f>AR60*Constantes!$F$31</f>
        <v>0.11817216272371761</v>
      </c>
      <c r="AT60" s="75">
        <f t="shared" si="8"/>
        <v>1866.0227532543454</v>
      </c>
      <c r="AU60" s="15"/>
      <c r="AV60" s="74">
        <v>54</v>
      </c>
      <c r="AW60" s="75">
        <f>0.0526*Observaciones!$F59^2.218</f>
        <v>83.25414631652923</v>
      </c>
      <c r="AX60" s="75">
        <f>IF(Observaciones!$F59&gt;0.05*$BB$7,((Observaciones!$F59-0.05*$BB$7)^2)/(Observaciones!$F59+0.95*$BB$7),0)</f>
        <v>11.126994879417444</v>
      </c>
      <c r="AY60" s="75">
        <f>0.0526*AX60*Observaciones!$F59^1.218</f>
        <v>33.442904684270452</v>
      </c>
      <c r="AZ60" s="29"/>
      <c r="BA60" s="29"/>
      <c r="BB60" s="96"/>
      <c r="BC60" s="39"/>
    </row>
    <row r="61" spans="2:55" s="2" customFormat="1" x14ac:dyDescent="0.3">
      <c r="B61" s="38"/>
      <c r="C61" s="74">
        <v>55</v>
      </c>
      <c r="D61" s="136">
        <f>ETo!$I60*((1-Constantes!$D$21)*ETo!$K60+ETo!$L60)</f>
        <v>2.6593503268878265</v>
      </c>
      <c r="E61" s="75">
        <f>MIN(D61*F61,0.8*(I60+Observaciones!$F60-G61-H61-Constantes!$D$14))</f>
        <v>1.8773030345789883</v>
      </c>
      <c r="F61" s="75">
        <f>EXP(2.5*(Cálculos!I60-Constantes!$D$13)/(Constantes!$D$15))*Constantes!$D$19+Constantes!$D$18</f>
        <v>0.70592543434318811</v>
      </c>
      <c r="G61" s="75">
        <f>IF(Observaciones!$F60&gt;0.05*Constantes!$D$20,((Observaciones!$F60-0.05*Constantes!$D$20)^2)/(Observaciones!$F60+0.95*Constantes!$D$20),0)</f>
        <v>0.4894428416877028</v>
      </c>
      <c r="H61" s="75">
        <f>MAX(0,I60+Observaciones!$F60-G61-Constantes!$D$13)</f>
        <v>5.8390165133177021</v>
      </c>
      <c r="I61" s="75">
        <f>I60+Observaciones!$F60-G61-E61-H61-J60</f>
        <v>72.331096613745046</v>
      </c>
      <c r="J61" s="75">
        <f>MAX(0,(I61-Constantes!$D$14)*(1-EXP(-Constantes!$D$24)))</f>
        <v>0.79164565820259825</v>
      </c>
      <c r="K61" s="75">
        <f t="shared" si="0"/>
        <v>195.1784084849684</v>
      </c>
      <c r="L61" s="75">
        <f>MAX(0,(K61-Constantes!$D$13)*(1-EXP(-Constantes!$D$25)))</f>
        <v>0.83013290497967951</v>
      </c>
      <c r="M61" s="75">
        <f t="shared" si="1"/>
        <v>2.1112214048699807</v>
      </c>
      <c r="N61" s="75">
        <f>0.0526*G61*Observaciones!$F60^1.218</f>
        <v>0.37407191399549711</v>
      </c>
      <c r="O61" s="75">
        <f>N61*Constantes!$D$31</f>
        <v>5.8437915405333786E-3</v>
      </c>
      <c r="P61" s="75">
        <f t="shared" si="2"/>
        <v>276.79671715403379</v>
      </c>
      <c r="Q61" s="15"/>
      <c r="R61" s="74">
        <v>55</v>
      </c>
      <c r="S61" s="136">
        <f>ETo!$I60*((1-Constantes!$E$21)*ETo!$K60+ETo!$L60)</f>
        <v>2.5561483508013327</v>
      </c>
      <c r="T61" s="75">
        <f>MIN(S61*U61,0.8*(X60+Observaciones!$F60-V61-W61-Constantes!$D$14))</f>
        <v>1.8078528151453497</v>
      </c>
      <c r="U61" s="75">
        <f>EXP(2.5*(Cálculos!X60-Constantes!$D$13)/(Constantes!$D$15))*Constantes!$E$19+Constantes!$E$18</f>
        <v>0.7072566091786503</v>
      </c>
      <c r="V61" s="75">
        <f>IF(Observaciones!$F60&gt;0.05*Constantes!$E$20,((Observaciones!$F60-0.05*Constantes!$E$20)^2)/(Observaciones!$F60+0.95*Constantes!$E$20),0)</f>
        <v>0.35705519292052162</v>
      </c>
      <c r="W61" s="75">
        <f>MAX(0,X60+Observaciones!$F60-V61-Constantes!$D$13)</f>
        <v>6.0414485773816153</v>
      </c>
      <c r="X61" s="75">
        <f>X60+Observaciones!$F60-V61-T61-W61-Y60</f>
        <v>72.399343512048631</v>
      </c>
      <c r="Y61" s="75">
        <f>MAX(0,(X61-Constantes!$D$14)*(1-EXP(-Constantes!$D$24)))</f>
        <v>0.79281809906659695</v>
      </c>
      <c r="Z61" s="75">
        <f t="shared" si="3"/>
        <v>202.38870944012612</v>
      </c>
      <c r="AA61" s="75">
        <f>MAX(0,(Z61-Constantes!$D$13)*(1-EXP(-Constantes!$D$25)))</f>
        <v>0.87993809172777571</v>
      </c>
      <c r="AB61" s="75">
        <f t="shared" si="4"/>
        <v>2.0298113837148941</v>
      </c>
      <c r="AC61" s="75">
        <f>0.0526*V61*Observaciones!$F60^1.218</f>
        <v>0.27289053601693891</v>
      </c>
      <c r="AD61" s="75">
        <f>AC61*Constantes!$E$31</f>
        <v>3.197343905415343E-3</v>
      </c>
      <c r="AE61" s="75">
        <f t="shared" si="5"/>
        <v>157.51926169433881</v>
      </c>
      <c r="AF61" s="15"/>
      <c r="AG61" s="74">
        <v>55</v>
      </c>
      <c r="AH61" s="136">
        <f>ETo!$I60*((1-Constantes!$F$21)*ETo!$K60+ETo!$L60)</f>
        <v>2.5561483508013327</v>
      </c>
      <c r="AI61" s="75">
        <f>MIN(AH61*AJ61,0.8*(AM60+Observaciones!$F60-AK61-AL61-Constantes!$D$14))</f>
        <v>1.8350065253941403</v>
      </c>
      <c r="AJ61" s="75">
        <f>EXP(2.5*(Cálculos!AM60-Constantes!$D$13)/(Constantes!$D$15))*Constantes!$F$19+Constantes!$F$18</f>
        <v>0.71787950993489091</v>
      </c>
      <c r="AK61" s="75">
        <f>IF(Observaciones!$F60&gt;0.05*Constantes!$F$20,((Observaciones!$F60-0.05*Constantes!$F$20)^2)/(Observaciones!$F60+0.95*Constantes!$F$20),0)</f>
        <v>0.2036058485497815</v>
      </c>
      <c r="AL61" s="75">
        <f>MAX(0,AM60+Observaciones!$F60-AK61-Constantes!$D$13)</f>
        <v>6.1694557998846733</v>
      </c>
      <c r="AM61" s="75">
        <f>AM60+Observaciones!$F60-AK61-AI61-AL61-AN60</f>
        <v>72.372626882225276</v>
      </c>
      <c r="AN61" s="75">
        <f>MAX(0,(AM61-Constantes!$D$14)*(1-EXP(-Constantes!$D$24)))</f>
        <v>0.7923591233573436</v>
      </c>
      <c r="AO61" s="75">
        <f t="shared" si="6"/>
        <v>207.64695802353918</v>
      </c>
      <c r="AP61" s="75">
        <f>MAX(0,(AO61-Constantes!$D$13)*(1-EXP(-Constantes!$D$25)))</f>
        <v>0.91625946781090073</v>
      </c>
      <c r="AQ61" s="75">
        <f t="shared" si="7"/>
        <v>1.9122244397180257</v>
      </c>
      <c r="AR61" s="75">
        <f>0.0526*AK61*Observaciones!$F60^1.218</f>
        <v>0.1556121021303879</v>
      </c>
      <c r="AS61" s="75">
        <f>AR61*Constantes!$F$31</f>
        <v>1.312734028100187E-3</v>
      </c>
      <c r="AT61" s="75">
        <f t="shared" si="8"/>
        <v>68.649579036536167</v>
      </c>
      <c r="AU61" s="15"/>
      <c r="AV61" s="74">
        <v>55</v>
      </c>
      <c r="AW61" s="75">
        <f>0.0526*Observaciones!$F60^2.218</f>
        <v>6.8785299103579902</v>
      </c>
      <c r="AX61" s="75">
        <f>IF(Observaciones!$F60&gt;0.05*$BB$7,((Observaciones!$F60-0.05*$BB$7)^2)/(Observaciones!$F60+0.95*$BB$7),0)</f>
        <v>1.2606381090435765</v>
      </c>
      <c r="AY61" s="75">
        <f>0.0526*AX61*Observaciones!$F60^1.218</f>
        <v>0.96348188213259756</v>
      </c>
      <c r="AZ61" s="29"/>
      <c r="BA61" s="29"/>
      <c r="BB61" s="96"/>
      <c r="BC61" s="39"/>
    </row>
    <row r="62" spans="2:55" s="2" customFormat="1" x14ac:dyDescent="0.3">
      <c r="B62" s="38"/>
      <c r="C62" s="74">
        <v>56</v>
      </c>
      <c r="D62" s="136">
        <f>ETo!$I61*((1-Constantes!$D$21)*ETo!$K61+ETo!$L61)</f>
        <v>2.6359830336590031</v>
      </c>
      <c r="E62" s="75">
        <f>MIN(D62*F62,0.8*(I61+Observaciones!$F61-G62-H62-Constantes!$D$14))</f>
        <v>1.8609403063922549</v>
      </c>
      <c r="F62" s="75">
        <f>EXP(2.5*(Cálculos!I61-Constantes!$D$13)/(Constantes!$D$15))*Constantes!$D$19+Constantes!$D$18</f>
        <v>0.70597582861111485</v>
      </c>
      <c r="G62" s="75">
        <f>IF(Observaciones!$F61&gt;0.05*Constantes!$D$20,((Observaciones!$F61-0.05*Constantes!$D$20)^2)/(Observaciones!$F61+0.95*Constantes!$D$20),0)</f>
        <v>0</v>
      </c>
      <c r="H62" s="75">
        <f>MAX(0,I61+Observaciones!$F61-G62-Constantes!$D$13)</f>
        <v>0</v>
      </c>
      <c r="I62" s="75">
        <f>I61+Observaciones!$F61-G62-E62-H62-J61</f>
        <v>70.178510649150198</v>
      </c>
      <c r="J62" s="75">
        <f>MAX(0,(I62-Constantes!$D$14)*(1-EXP(-Constantes!$D$24)))</f>
        <v>0.75466551975096541</v>
      </c>
      <c r="K62" s="75">
        <f t="shared" si="0"/>
        <v>194.34827557998872</v>
      </c>
      <c r="L62" s="75">
        <f>MAX(0,(K62-Constantes!$D$13)*(1-EXP(-Constantes!$D$25)))</f>
        <v>0.82439875815066577</v>
      </c>
      <c r="M62" s="75">
        <f t="shared" si="1"/>
        <v>1.5790642779016313</v>
      </c>
      <c r="N62" s="75">
        <f>0.0526*G62*Observaciones!$F61^1.218</f>
        <v>0</v>
      </c>
      <c r="O62" s="75">
        <f>N62*Constantes!$D$31</f>
        <v>0</v>
      </c>
      <c r="P62" s="75">
        <f t="shared" si="2"/>
        <v>0</v>
      </c>
      <c r="Q62" s="15"/>
      <c r="R62" s="74">
        <v>56</v>
      </c>
      <c r="S62" s="136">
        <f>ETo!$I61*((1-Constantes!$E$21)*ETo!$K61+ETo!$L61)</f>
        <v>2.5335421447102351</v>
      </c>
      <c r="T62" s="75">
        <f>MIN(S62*U62,0.8*(X61+Observaciones!$F61-V62-W62-Constantes!$D$14))</f>
        <v>1.7918961315839748</v>
      </c>
      <c r="U62" s="75">
        <f>EXP(2.5*(Cálculos!X61-Constantes!$D$13)/(Constantes!$D$15))*Constantes!$E$19+Constantes!$E$18</f>
        <v>0.70726912332019509</v>
      </c>
      <c r="V62" s="75">
        <f>IF(Observaciones!$F61&gt;0.05*Constantes!$E$20,((Observaciones!$F61-0.05*Constantes!$E$20)^2)/(Observaciones!$F61+0.95*Constantes!$E$20),0)</f>
        <v>0</v>
      </c>
      <c r="W62" s="75">
        <f>MAX(0,X61+Observaciones!$F61-V62-Constantes!$D$13)</f>
        <v>0</v>
      </c>
      <c r="X62" s="75">
        <f>X61+Observaciones!$F61-V62-T62-W62-Y61</f>
        <v>70.314629281398069</v>
      </c>
      <c r="Y62" s="75">
        <f>MAX(0,(X62-Constantes!$D$14)*(1-EXP(-Constantes!$D$24)))</f>
        <v>0.75700395637982287</v>
      </c>
      <c r="Z62" s="75">
        <f t="shared" si="3"/>
        <v>201.50877134839834</v>
      </c>
      <c r="AA62" s="75">
        <f>MAX(0,(Z62-Constantes!$D$13)*(1-EXP(-Constantes!$D$25)))</f>
        <v>0.87385991534404017</v>
      </c>
      <c r="AB62" s="75">
        <f t="shared" si="4"/>
        <v>1.630863871723863</v>
      </c>
      <c r="AC62" s="75">
        <f>0.0526*V62*Observaciones!$F61^1.218</f>
        <v>0</v>
      </c>
      <c r="AD62" s="75">
        <f>AC62*Constantes!$E$31</f>
        <v>0</v>
      </c>
      <c r="AE62" s="75">
        <f t="shared" si="5"/>
        <v>0</v>
      </c>
      <c r="AF62" s="15"/>
      <c r="AG62" s="74">
        <v>56</v>
      </c>
      <c r="AH62" s="136">
        <f>ETo!$I61*((1-Constantes!$F$21)*ETo!$K61+ETo!$L61)</f>
        <v>2.5335421447102351</v>
      </c>
      <c r="AI62" s="75">
        <f>MIN(AH62*AJ62,0.8*(AM61+Observaciones!$F61-AK62-AL62-Constantes!$D$14))</f>
        <v>1.8187656859987946</v>
      </c>
      <c r="AJ62" s="75">
        <f>EXP(2.5*(Cálculos!AM61-Constantes!$D$13)/(Constantes!$D$15))*Constantes!$F$19+Constantes!$F$18</f>
        <v>0.71787465221219338</v>
      </c>
      <c r="AK62" s="75">
        <f>IF(Observaciones!$F61&gt;0.05*Constantes!$F$20,((Observaciones!$F61-0.05*Constantes!$F$20)^2)/(Observaciones!$F61+0.95*Constantes!$F$20),0)</f>
        <v>0</v>
      </c>
      <c r="AL62" s="75">
        <f>MAX(0,AM61+Observaciones!$F61-AK62-Constantes!$D$13)</f>
        <v>0</v>
      </c>
      <c r="AM62" s="75">
        <f>AM61+Observaciones!$F61-AK62-AI62-AL62-AN61</f>
        <v>70.261502072869135</v>
      </c>
      <c r="AN62" s="75">
        <f>MAX(0,(AM62-Constantes!$D$14)*(1-EXP(-Constantes!$D$24)))</f>
        <v>0.7560912627363342</v>
      </c>
      <c r="AO62" s="75">
        <f t="shared" si="6"/>
        <v>206.73069855572828</v>
      </c>
      <c r="AP62" s="75">
        <f>MAX(0,(AO62-Constantes!$D$13)*(1-EXP(-Constantes!$D$25)))</f>
        <v>0.9099304013561379</v>
      </c>
      <c r="AQ62" s="75">
        <f t="shared" si="7"/>
        <v>1.6660216640924721</v>
      </c>
      <c r="AR62" s="75">
        <f>0.0526*AK62*Observaciones!$F61^1.218</f>
        <v>0</v>
      </c>
      <c r="AS62" s="75">
        <f>AR62*Constantes!$F$31</f>
        <v>0</v>
      </c>
      <c r="AT62" s="75">
        <f t="shared" si="8"/>
        <v>0</v>
      </c>
      <c r="AU62" s="15"/>
      <c r="AV62" s="74">
        <v>56</v>
      </c>
      <c r="AW62" s="75">
        <f>0.0526*Observaciones!$F61^2.218</f>
        <v>1.1305797794095535E-2</v>
      </c>
      <c r="AX62" s="75">
        <f>IF(Observaciones!$F61&gt;0.05*$BB$7,((Observaciones!$F61-0.05*$BB$7)^2)/(Observaciones!$F61+0.95*$BB$7),0)</f>
        <v>0</v>
      </c>
      <c r="AY62" s="75">
        <f>0.0526*AX62*Observaciones!$F61^1.218</f>
        <v>0</v>
      </c>
      <c r="AZ62" s="29"/>
      <c r="BA62" s="29"/>
      <c r="BB62" s="96"/>
      <c r="BC62" s="39"/>
    </row>
    <row r="63" spans="2:55" s="2" customFormat="1" x14ac:dyDescent="0.3">
      <c r="B63" s="38"/>
      <c r="C63" s="74">
        <v>57</v>
      </c>
      <c r="D63" s="136">
        <f>ETo!$I62*((1-Constantes!$D$21)*ETo!$K62+ETo!$L62)</f>
        <v>2.6965102515114543</v>
      </c>
      <c r="E63" s="75">
        <f>MIN(D63*F63,0.8*(I62+Observaciones!$F62-G63-H63-Constantes!$D$14))</f>
        <v>1.7986515070469984</v>
      </c>
      <c r="F63" s="75">
        <f>EXP(2.5*(Cálculos!I62-Constantes!$D$13)/(Constantes!$D$15))*Constantes!$D$19+Constantes!$D$18</f>
        <v>0.66702935990649914</v>
      </c>
      <c r="G63" s="75">
        <f>IF(Observaciones!$F62&gt;0.05*Constantes!$D$20,((Observaciones!$F62-0.05*Constantes!$D$20)^2)/(Observaciones!$F62+0.95*Constantes!$D$20),0)</f>
        <v>0</v>
      </c>
      <c r="H63" s="75">
        <f>MAX(0,I62+Observaciones!$F62-G63-Constantes!$D$13)</f>
        <v>0</v>
      </c>
      <c r="I63" s="75">
        <f>I62+Observaciones!$F62-G63-E63-H63-J62</f>
        <v>67.625193622352228</v>
      </c>
      <c r="J63" s="75">
        <f>MAX(0,(I63-Constantes!$D$14)*(1-EXP(-Constantes!$D$24)))</f>
        <v>0.71080106150635713</v>
      </c>
      <c r="K63" s="75">
        <f t="shared" si="0"/>
        <v>193.52387682183806</v>
      </c>
      <c r="L63" s="75">
        <f>MAX(0,(K63-Constantes!$D$13)*(1-EXP(-Constantes!$D$25)))</f>
        <v>0.81870421996703813</v>
      </c>
      <c r="M63" s="75">
        <f t="shared" si="1"/>
        <v>1.5295052814733952</v>
      </c>
      <c r="N63" s="75">
        <f>0.0526*G63*Observaciones!$F62^1.218</f>
        <v>0</v>
      </c>
      <c r="O63" s="75">
        <f>N63*Constantes!$D$31</f>
        <v>0</v>
      </c>
      <c r="P63" s="75">
        <f t="shared" si="2"/>
        <v>0</v>
      </c>
      <c r="Q63" s="15"/>
      <c r="R63" s="74">
        <v>57</v>
      </c>
      <c r="S63" s="136">
        <f>ETo!$I62*((1-Constantes!$E$21)*ETo!$K62+ETo!$L62)</f>
        <v>2.5920483609074485</v>
      </c>
      <c r="T63" s="75">
        <f>MIN(S63*U63,0.8*(X62+Observaciones!$F62-V63-W63-Constantes!$D$14))</f>
        <v>1.7569016491285612</v>
      </c>
      <c r="U63" s="75">
        <f>EXP(2.5*(Cálculos!X62-Constantes!$D$13)/(Constantes!$D$15))*Constantes!$E$19+Constantes!$E$18</f>
        <v>0.67780434795340339</v>
      </c>
      <c r="V63" s="75">
        <f>IF(Observaciones!$F62&gt;0.05*Constantes!$E$20,((Observaciones!$F62-0.05*Constantes!$E$20)^2)/(Observaciones!$F62+0.95*Constantes!$E$20),0)</f>
        <v>0</v>
      </c>
      <c r="W63" s="75">
        <f>MAX(0,X62+Observaciones!$F62-V63-Constantes!$D$13)</f>
        <v>0</v>
      </c>
      <c r="X63" s="75">
        <f>X62+Observaciones!$F62-V63-T63-W63-Y62</f>
        <v>67.800723675889685</v>
      </c>
      <c r="Y63" s="75">
        <f>MAX(0,(X63-Constantes!$D$14)*(1-EXP(-Constantes!$D$24)))</f>
        <v>0.71381656276345062</v>
      </c>
      <c r="Z63" s="75">
        <f t="shared" si="3"/>
        <v>200.6349114330543</v>
      </c>
      <c r="AA63" s="75">
        <f>MAX(0,(Z63-Constantes!$D$13)*(1-EXP(-Constantes!$D$25)))</f>
        <v>0.86782372399140972</v>
      </c>
      <c r="AB63" s="75">
        <f t="shared" si="4"/>
        <v>1.5816402867548605</v>
      </c>
      <c r="AC63" s="75">
        <f>0.0526*V63*Observaciones!$F62^1.218</f>
        <v>0</v>
      </c>
      <c r="AD63" s="75">
        <f>AC63*Constantes!$E$31</f>
        <v>0</v>
      </c>
      <c r="AE63" s="75">
        <f t="shared" si="5"/>
        <v>0</v>
      </c>
      <c r="AF63" s="15"/>
      <c r="AG63" s="74">
        <v>57</v>
      </c>
      <c r="AH63" s="136">
        <f>ETo!$I62*((1-Constantes!$F$21)*ETo!$K62+ETo!$L62)</f>
        <v>2.5920483609074485</v>
      </c>
      <c r="AI63" s="75">
        <f>MIN(AH63*AJ63,0.8*(AM62+Observaciones!$F62-AK63-AL63-Constantes!$D$14))</f>
        <v>1.8028186484867179</v>
      </c>
      <c r="AJ63" s="75">
        <f>EXP(2.5*(Cálculos!AM62-Constantes!$D$13)/(Constantes!$D$15))*Constantes!$F$19+Constantes!$F$18</f>
        <v>0.69551890916709991</v>
      </c>
      <c r="AK63" s="75">
        <f>IF(Observaciones!$F62&gt;0.05*Constantes!$F$20,((Observaciones!$F62-0.05*Constantes!$F$20)^2)/(Observaciones!$F62+0.95*Constantes!$F$20),0)</f>
        <v>0</v>
      </c>
      <c r="AL63" s="75">
        <f>MAX(0,AM62+Observaciones!$F62-AK63-Constantes!$D$13)</f>
        <v>0</v>
      </c>
      <c r="AM63" s="75">
        <f>AM62+Observaciones!$F62-AK63-AI63-AL63-AN62</f>
        <v>67.702592161646081</v>
      </c>
      <c r="AN63" s="75">
        <f>MAX(0,(AM63-Constantes!$D$14)*(1-EXP(-Constantes!$D$24)))</f>
        <v>0.71213072208489736</v>
      </c>
      <c r="AO63" s="75">
        <f t="shared" si="6"/>
        <v>205.82076815437213</v>
      </c>
      <c r="AP63" s="75">
        <f>MAX(0,(AO63-Constantes!$D$13)*(1-EXP(-Constantes!$D$25)))</f>
        <v>0.90364505295679054</v>
      </c>
      <c r="AQ63" s="75">
        <f t="shared" si="7"/>
        <v>1.6157757750416879</v>
      </c>
      <c r="AR63" s="75">
        <f>0.0526*AK63*Observaciones!$F62^1.218</f>
        <v>0</v>
      </c>
      <c r="AS63" s="75">
        <f>AR63*Constantes!$F$31</f>
        <v>0</v>
      </c>
      <c r="AT63" s="75">
        <f t="shared" si="8"/>
        <v>0</v>
      </c>
      <c r="AU63" s="15"/>
      <c r="AV63" s="74">
        <v>57</v>
      </c>
      <c r="AW63" s="75">
        <f>0.0526*Observaciones!$F62^2.218</f>
        <v>0</v>
      </c>
      <c r="AX63" s="75">
        <f>IF(Observaciones!$F62&gt;0.05*$BB$7,((Observaciones!$F62-0.05*$BB$7)^2)/(Observaciones!$F62+0.95*$BB$7),0)</f>
        <v>0</v>
      </c>
      <c r="AY63" s="75">
        <f>0.0526*AX63*Observaciones!$F62^1.218</f>
        <v>0</v>
      </c>
      <c r="AZ63" s="29"/>
      <c r="BA63" s="29"/>
      <c r="BB63" s="96"/>
      <c r="BC63" s="39"/>
    </row>
    <row r="64" spans="2:55" s="2" customFormat="1" x14ac:dyDescent="0.3">
      <c r="B64" s="38"/>
      <c r="C64" s="74">
        <v>58</v>
      </c>
      <c r="D64" s="136">
        <f>ETo!$I63*((1-Constantes!$D$21)*ETo!$K63+ETo!$L63)</f>
        <v>2.5591436227582411</v>
      </c>
      <c r="E64" s="75">
        <f>MIN(D64*F64,0.8*(I63+Observaciones!$F63-G64-H64-Constantes!$D$14))</f>
        <v>1.6022162986799169</v>
      </c>
      <c r="F64" s="75">
        <f>EXP(2.5*(Cálculos!I63-Constantes!$D$13)/(Constantes!$D$15))*Constantes!$D$19+Constantes!$D$18</f>
        <v>0.62607517781790245</v>
      </c>
      <c r="G64" s="75">
        <f>IF(Observaciones!$F63&gt;0.05*Constantes!$D$20,((Observaciones!$F63-0.05*Constantes!$D$20)^2)/(Observaciones!$F63+0.95*Constantes!$D$20),0)</f>
        <v>0</v>
      </c>
      <c r="H64" s="75">
        <f>MAX(0,I63+Observaciones!$F63-G64-Constantes!$D$13)</f>
        <v>0</v>
      </c>
      <c r="I64" s="75">
        <f>I63+Observaciones!$F63-G64-E64-H64-J63</f>
        <v>66.412176262165943</v>
      </c>
      <c r="J64" s="75">
        <f>MAX(0,(I64-Constantes!$D$14)*(1-EXP(-Constantes!$D$24)))</f>
        <v>0.68996214930413713</v>
      </c>
      <c r="K64" s="75">
        <f t="shared" si="0"/>
        <v>192.70517260187103</v>
      </c>
      <c r="L64" s="75">
        <f>MAX(0,(K64-Constantes!$D$13)*(1-EXP(-Constantes!$D$25)))</f>
        <v>0.8130490168318979</v>
      </c>
      <c r="M64" s="75">
        <f t="shared" si="1"/>
        <v>1.503011166136035</v>
      </c>
      <c r="N64" s="75">
        <f>0.0526*G64*Observaciones!$F63^1.218</f>
        <v>0</v>
      </c>
      <c r="O64" s="75">
        <f>N64*Constantes!$D$31</f>
        <v>0</v>
      </c>
      <c r="P64" s="75">
        <f t="shared" si="2"/>
        <v>0</v>
      </c>
      <c r="Q64" s="15"/>
      <c r="R64" s="74">
        <v>58</v>
      </c>
      <c r="S64" s="136">
        <f>ETo!$I63*((1-Constantes!$E$21)*ETo!$K63+ETo!$L63)</f>
        <v>2.4592797882263295</v>
      </c>
      <c r="T64" s="75">
        <f>MIN(S64*U64,0.8*(X63+Observaciones!$F63-V64-W64-Constantes!$D$14))</f>
        <v>1.5892324849378694</v>
      </c>
      <c r="U64" s="75">
        <f>EXP(2.5*(Cálculos!X63-Constantes!$D$13)/(Constantes!$D$15))*Constantes!$E$19+Constantes!$E$18</f>
        <v>0.64621865822109181</v>
      </c>
      <c r="V64" s="75">
        <f>IF(Observaciones!$F63&gt;0.05*Constantes!$E$20,((Observaciones!$F63-0.05*Constantes!$E$20)^2)/(Observaciones!$F63+0.95*Constantes!$E$20),0)</f>
        <v>0</v>
      </c>
      <c r="W64" s="75">
        <f>MAX(0,X63+Observaciones!$F63-V64-Constantes!$D$13)</f>
        <v>0</v>
      </c>
      <c r="X64" s="75">
        <f>X63+Observaciones!$F63-V64-T64-W64-Y63</f>
        <v>66.597674628188358</v>
      </c>
      <c r="Y64" s="75">
        <f>MAX(0,(X64-Constantes!$D$14)*(1-EXP(-Constantes!$D$24)))</f>
        <v>0.69314890020323616</v>
      </c>
      <c r="Z64" s="75">
        <f t="shared" si="3"/>
        <v>199.76708770906288</v>
      </c>
      <c r="AA64" s="75">
        <f>MAX(0,(Z64-Constantes!$D$13)*(1-EXP(-Constantes!$D$25)))</f>
        <v>0.86182922765809056</v>
      </c>
      <c r="AB64" s="75">
        <f t="shared" si="4"/>
        <v>1.5549781278613266</v>
      </c>
      <c r="AC64" s="75">
        <f>0.0526*V64*Observaciones!$F63^1.218</f>
        <v>0</v>
      </c>
      <c r="AD64" s="75">
        <f>AC64*Constantes!$E$31</f>
        <v>0</v>
      </c>
      <c r="AE64" s="75">
        <f t="shared" si="5"/>
        <v>0</v>
      </c>
      <c r="AF64" s="15"/>
      <c r="AG64" s="74">
        <v>58</v>
      </c>
      <c r="AH64" s="136">
        <f>ETo!$I63*((1-Constantes!$F$21)*ETo!$K63+ETo!$L63)</f>
        <v>2.4592797882263295</v>
      </c>
      <c r="AI64" s="75">
        <f>MIN(AH64*AJ64,0.8*(AM63+Observaciones!$F63-AK64-AL64-Constantes!$D$14))</f>
        <v>1.6513421396083292</v>
      </c>
      <c r="AJ64" s="75">
        <f>EXP(2.5*(Cálculos!AM63-Constantes!$D$13)/(Constantes!$D$15))*Constantes!$F$19+Constantes!$F$18</f>
        <v>0.67147387926906132</v>
      </c>
      <c r="AK64" s="75">
        <f>IF(Observaciones!$F63&gt;0.05*Constantes!$F$20,((Observaciones!$F63-0.05*Constantes!$F$20)^2)/(Observaciones!$F63+0.95*Constantes!$F$20),0)</f>
        <v>0</v>
      </c>
      <c r="AL64" s="75">
        <f>MAX(0,AM63+Observaciones!$F63-AK64-Constantes!$D$13)</f>
        <v>0</v>
      </c>
      <c r="AM64" s="75">
        <f>AM63+Observaciones!$F63-AK64-AI64-AL64-AN63</f>
        <v>66.43911929995285</v>
      </c>
      <c r="AN64" s="75">
        <f>MAX(0,(AM64-Constantes!$D$14)*(1-EXP(-Constantes!$D$24)))</f>
        <v>0.69042501456668881</v>
      </c>
      <c r="AO64" s="75">
        <f t="shared" si="6"/>
        <v>204.91712310141534</v>
      </c>
      <c r="AP64" s="75">
        <f>MAX(0,(AO64-Constantes!$D$13)*(1-EXP(-Constantes!$D$25)))</f>
        <v>0.89740312063019168</v>
      </c>
      <c r="AQ64" s="75">
        <f t="shared" si="7"/>
        <v>1.5878281351968804</v>
      </c>
      <c r="AR64" s="75">
        <f>0.0526*AK64*Observaciones!$F63^1.218</f>
        <v>0</v>
      </c>
      <c r="AS64" s="75">
        <f>AR64*Constantes!$F$31</f>
        <v>0</v>
      </c>
      <c r="AT64" s="75">
        <f t="shared" si="8"/>
        <v>0</v>
      </c>
      <c r="AU64" s="15"/>
      <c r="AV64" s="74">
        <v>58</v>
      </c>
      <c r="AW64" s="75">
        <f>0.0526*Observaciones!$F63^2.218</f>
        <v>6.4982246287524456E-2</v>
      </c>
      <c r="AX64" s="75">
        <f>IF(Observaciones!$F63&gt;0.05*$BB$7,((Observaciones!$F63-0.05*$BB$7)^2)/(Observaciones!$F63+0.95*$BB$7),0)</f>
        <v>0</v>
      </c>
      <c r="AY64" s="75">
        <f>0.0526*AX64*Observaciones!$F63^1.218</f>
        <v>0</v>
      </c>
      <c r="AZ64" s="29"/>
      <c r="BA64" s="29"/>
      <c r="BB64" s="96"/>
      <c r="BC64" s="39"/>
    </row>
    <row r="65" spans="2:55" s="2" customFormat="1" x14ac:dyDescent="0.3">
      <c r="B65" s="38"/>
      <c r="C65" s="74">
        <v>59</v>
      </c>
      <c r="D65" s="136">
        <f>ETo!$I64*((1-Constantes!$D$21)*ETo!$K64+ETo!$L64)</f>
        <v>2.6381706816899291</v>
      </c>
      <c r="E65" s="75">
        <f>MIN(D65*F65,0.8*(I64+Observaciones!$F64-G65-H65-Constantes!$D$14))</f>
        <v>1.605115026574883</v>
      </c>
      <c r="F65" s="75">
        <f>EXP(2.5*(Cálculos!I64-Constantes!$D$13)/(Constantes!$D$15))*Constantes!$D$19+Constantes!$D$18</f>
        <v>0.608419704500202</v>
      </c>
      <c r="G65" s="75">
        <f>IF(Observaciones!$F64&gt;0.05*Constantes!$D$20,((Observaciones!$F64-0.05*Constantes!$D$20)^2)/(Observaciones!$F64+0.95*Constantes!$D$20),0)</f>
        <v>0</v>
      </c>
      <c r="H65" s="75">
        <f>MAX(0,I64+Observaciones!$F64-G65-Constantes!$D$13)</f>
        <v>0</v>
      </c>
      <c r="I65" s="75">
        <f>I64+Observaciones!$F64-G65-E65-H65-J64</f>
        <v>64.517099086286933</v>
      </c>
      <c r="J65" s="75">
        <f>MAX(0,(I65-Constantes!$D$14)*(1-EXP(-Constantes!$D$24)))</f>
        <v>0.65740585771197968</v>
      </c>
      <c r="K65" s="75">
        <f t="shared" si="0"/>
        <v>191.89212358503912</v>
      </c>
      <c r="L65" s="75">
        <f>MAX(0,(K65-Constantes!$D$13)*(1-EXP(-Constantes!$D$25)))</f>
        <v>0.80743287703821798</v>
      </c>
      <c r="M65" s="75">
        <f t="shared" si="1"/>
        <v>1.4648387347501977</v>
      </c>
      <c r="N65" s="75">
        <f>0.0526*G65*Observaciones!$F64^1.218</f>
        <v>0</v>
      </c>
      <c r="O65" s="75">
        <f>N65*Constantes!$D$31</f>
        <v>0</v>
      </c>
      <c r="P65" s="75">
        <f t="shared" si="2"/>
        <v>0</v>
      </c>
      <c r="Q65" s="15"/>
      <c r="R65" s="74">
        <v>59</v>
      </c>
      <c r="S65" s="136">
        <f>ETo!$I64*((1-Constantes!$E$21)*ETo!$K64+ETo!$L64)</f>
        <v>2.5355897453775502</v>
      </c>
      <c r="T65" s="75">
        <f>MIN(S65*U65,0.8*(X64+Observaciones!$F64-V65-W65-Constantes!$D$14))</f>
        <v>1.6037212319832583</v>
      </c>
      <c r="U65" s="75">
        <f>EXP(2.5*(Cálculos!X64-Constantes!$D$13)/(Constantes!$D$15))*Constantes!$E$19+Constantes!$E$18</f>
        <v>0.63248450775875165</v>
      </c>
      <c r="V65" s="75">
        <f>IF(Observaciones!$F64&gt;0.05*Constantes!$E$20,((Observaciones!$F64-0.05*Constantes!$E$20)^2)/(Observaciones!$F64+0.95*Constantes!$E$20),0)</f>
        <v>0</v>
      </c>
      <c r="W65" s="75">
        <f>MAX(0,X64+Observaciones!$F64-V65-Constantes!$D$13)</f>
        <v>0</v>
      </c>
      <c r="X65" s="75">
        <f>X64+Observaciones!$F64-V65-T65-W65-Y64</f>
        <v>64.700804496001865</v>
      </c>
      <c r="Y65" s="75">
        <f>MAX(0,(X65-Constantes!$D$14)*(1-EXP(-Constantes!$D$24)))</f>
        <v>0.66056180669488163</v>
      </c>
      <c r="Z65" s="75">
        <f t="shared" si="3"/>
        <v>198.90525848140479</v>
      </c>
      <c r="AA65" s="75">
        <f>MAX(0,(Z65-Constantes!$D$13)*(1-EXP(-Constantes!$D$25)))</f>
        <v>0.85587613833554643</v>
      </c>
      <c r="AB65" s="75">
        <f t="shared" si="4"/>
        <v>1.5164379450304279</v>
      </c>
      <c r="AC65" s="75">
        <f>0.0526*V65*Observaciones!$F64^1.218</f>
        <v>0</v>
      </c>
      <c r="AD65" s="75">
        <f>AC65*Constantes!$E$31</f>
        <v>0</v>
      </c>
      <c r="AE65" s="75">
        <f t="shared" si="5"/>
        <v>0</v>
      </c>
      <c r="AF65" s="15"/>
      <c r="AG65" s="74">
        <v>59</v>
      </c>
      <c r="AH65" s="136">
        <f>ETo!$I64*((1-Constantes!$F$21)*ETo!$K64+ETo!$L64)</f>
        <v>2.5355897453775502</v>
      </c>
      <c r="AI65" s="75">
        <f>MIN(AH65*AJ65,0.8*(AM64+Observaciones!$F64-AK65-AL65-Constantes!$D$14))</f>
        <v>1.6753041580611252</v>
      </c>
      <c r="AJ65" s="75">
        <f>EXP(2.5*(Cálculos!AM64-Constantes!$D$13)/(Constantes!$D$15))*Constantes!$F$19+Constantes!$F$18</f>
        <v>0.6607157806641436</v>
      </c>
      <c r="AK65" s="75">
        <f>IF(Observaciones!$F64&gt;0.05*Constantes!$F$20,((Observaciones!$F64-0.05*Constantes!$F$20)^2)/(Observaciones!$F64+0.95*Constantes!$F$20),0)</f>
        <v>0</v>
      </c>
      <c r="AL65" s="75">
        <f>MAX(0,AM64+Observaciones!$F64-AK65-Constantes!$D$13)</f>
        <v>0</v>
      </c>
      <c r="AM65" s="75">
        <f>AM64+Observaciones!$F64-AK65-AI65-AL65-AN64</f>
        <v>64.473390127325047</v>
      </c>
      <c r="AN65" s="75">
        <f>MAX(0,(AM65-Constantes!$D$14)*(1-EXP(-Constantes!$D$24)))</f>
        <v>0.65665496395880429</v>
      </c>
      <c r="AO65" s="75">
        <f t="shared" si="6"/>
        <v>204.01971998078514</v>
      </c>
      <c r="AP65" s="75">
        <f>MAX(0,(AO65-Constantes!$D$13)*(1-EXP(-Constantes!$D$25)))</f>
        <v>0.89120430447962029</v>
      </c>
      <c r="AQ65" s="75">
        <f t="shared" si="7"/>
        <v>1.5478592684384247</v>
      </c>
      <c r="AR65" s="75">
        <f>0.0526*AK65*Observaciones!$F64^1.218</f>
        <v>0</v>
      </c>
      <c r="AS65" s="75">
        <f>AR65*Constantes!$F$31</f>
        <v>0</v>
      </c>
      <c r="AT65" s="75">
        <f t="shared" si="8"/>
        <v>0</v>
      </c>
      <c r="AU65" s="15"/>
      <c r="AV65" s="74">
        <v>59</v>
      </c>
      <c r="AW65" s="75">
        <f>0.0526*Observaciones!$F64^2.218</f>
        <v>6.8921513346888582E-3</v>
      </c>
      <c r="AX65" s="75">
        <f>IF(Observaciones!$F64&gt;0.05*$BB$7,((Observaciones!$F64-0.05*$BB$7)^2)/(Observaciones!$F64+0.95*$BB$7),0)</f>
        <v>0</v>
      </c>
      <c r="AY65" s="75">
        <f>0.0526*AX65*Observaciones!$F64^1.218</f>
        <v>0</v>
      </c>
      <c r="AZ65" s="29"/>
      <c r="BA65" s="29"/>
      <c r="BB65" s="96"/>
      <c r="BC65" s="39"/>
    </row>
    <row r="66" spans="2:55" s="2" customFormat="1" x14ac:dyDescent="0.3">
      <c r="B66" s="38"/>
      <c r="C66" s="74">
        <v>60</v>
      </c>
      <c r="D66" s="136">
        <f>ETo!$I65*((1-Constantes!$D$21)*ETo!$K65+ETo!$L65)</f>
        <v>2.6358334163078037</v>
      </c>
      <c r="E66" s="75">
        <f>MIN(D66*F66,0.8*(I65+Observaciones!$F65-G66-H66-Constantes!$D$14))</f>
        <v>1.5365428209206053</v>
      </c>
      <c r="F66" s="75">
        <f>EXP(2.5*(Cálculos!I65-Constantes!$D$13)/(Constantes!$D$15))*Constantes!$D$19+Constantes!$D$18</f>
        <v>0.58294382771463171</v>
      </c>
      <c r="G66" s="75">
        <f>IF(Observaciones!$F65&gt;0.05*Constantes!$D$20,((Observaciones!$F65-0.05*Constantes!$D$20)^2)/(Observaciones!$F65+0.95*Constantes!$D$20),0)</f>
        <v>0</v>
      </c>
      <c r="H66" s="75">
        <f>MAX(0,I65+Observaciones!$F65-G66-Constantes!$D$13)</f>
        <v>0</v>
      </c>
      <c r="I66" s="75">
        <f>I65+Observaciones!$F65-G66-E66-H66-J65</f>
        <v>62.323150407654346</v>
      </c>
      <c r="J66" s="75">
        <f>MAX(0,(I66-Constantes!$D$14)*(1-EXP(-Constantes!$D$24)))</f>
        <v>0.61971513259063449</v>
      </c>
      <c r="K66" s="75">
        <f t="shared" si="0"/>
        <v>191.08469070800089</v>
      </c>
      <c r="L66" s="75">
        <f>MAX(0,(K66-Constantes!$D$13)*(1-EXP(-Constantes!$D$25)))</f>
        <v>0.8018555307557893</v>
      </c>
      <c r="M66" s="75">
        <f t="shared" si="1"/>
        <v>1.4215706633464238</v>
      </c>
      <c r="N66" s="75">
        <f>0.0526*G66*Observaciones!$F65^1.218</f>
        <v>0</v>
      </c>
      <c r="O66" s="75">
        <f>N66*Constantes!$D$31</f>
        <v>0</v>
      </c>
      <c r="P66" s="75">
        <f t="shared" si="2"/>
        <v>0</v>
      </c>
      <c r="Q66" s="15"/>
      <c r="R66" s="74">
        <v>60</v>
      </c>
      <c r="S66" s="136">
        <f>ETo!$I65*((1-Constantes!$E$21)*ETo!$K65+ETo!$L65)</f>
        <v>2.5333072135138384</v>
      </c>
      <c r="T66" s="75">
        <f>MIN(S66*U66,0.8*(X65+Observaciones!$F65-V66-W66-Constantes!$D$14))</f>
        <v>1.5515987658336619</v>
      </c>
      <c r="U66" s="75">
        <f>EXP(2.5*(Cálculos!X65-Constantes!$D$13)/(Constantes!$D$15))*Constantes!$E$19+Constantes!$E$18</f>
        <v>0.61247951198208916</v>
      </c>
      <c r="V66" s="75">
        <f>IF(Observaciones!$F65&gt;0.05*Constantes!$E$20,((Observaciones!$F65-0.05*Constantes!$E$20)^2)/(Observaciones!$F65+0.95*Constantes!$E$20),0)</f>
        <v>0</v>
      </c>
      <c r="W66" s="75">
        <f>MAX(0,X65+Observaciones!$F65-V66-Constantes!$D$13)</f>
        <v>0</v>
      </c>
      <c r="X66" s="75">
        <f>X65+Observaciones!$F65-V66-T66-W66-Y65</f>
        <v>62.488643923473326</v>
      </c>
      <c r="Y66" s="75">
        <f>MAX(0,(X66-Constantes!$D$14)*(1-EXP(-Constantes!$D$24)))</f>
        <v>0.62255821213704665</v>
      </c>
      <c r="Z66" s="75">
        <f t="shared" si="3"/>
        <v>198.04938234306923</v>
      </c>
      <c r="AA66" s="75">
        <f>MAX(0,(Z66-Constantes!$D$13)*(1-EXP(-Constantes!$D$25)))</f>
        <v>0.84996417000466151</v>
      </c>
      <c r="AB66" s="75">
        <f t="shared" si="4"/>
        <v>1.4725223821417082</v>
      </c>
      <c r="AC66" s="75">
        <f>0.0526*V66*Observaciones!$F65^1.218</f>
        <v>0</v>
      </c>
      <c r="AD66" s="75">
        <f>AC66*Constantes!$E$31</f>
        <v>0</v>
      </c>
      <c r="AE66" s="75">
        <f t="shared" si="5"/>
        <v>0</v>
      </c>
      <c r="AF66" s="15"/>
      <c r="AG66" s="74">
        <v>60</v>
      </c>
      <c r="AH66" s="136">
        <f>ETo!$I65*((1-Constantes!$F$21)*ETo!$K65+ETo!$L65)</f>
        <v>2.5333072135138384</v>
      </c>
      <c r="AI66" s="75">
        <f>MIN(AH66*AJ66,0.8*(AM65+Observaciones!$F65-AK66-AL66-Constantes!$D$14))</f>
        <v>1.6347542880899744</v>
      </c>
      <c r="AJ66" s="75">
        <f>EXP(2.5*(Cálculos!AM65-Constantes!$D$13)/(Constantes!$D$15))*Constantes!$F$19+Constantes!$F$18</f>
        <v>0.64530439868067913</v>
      </c>
      <c r="AK66" s="75">
        <f>IF(Observaciones!$F65&gt;0.05*Constantes!$F$20,((Observaciones!$F65-0.05*Constantes!$F$20)^2)/(Observaciones!$F65+0.95*Constantes!$F$20),0)</f>
        <v>0</v>
      </c>
      <c r="AL66" s="75">
        <f>MAX(0,AM65+Observaciones!$F65-AK66-Constantes!$D$13)</f>
        <v>0</v>
      </c>
      <c r="AM66" s="75">
        <f>AM65+Observaciones!$F65-AK66-AI66-AL66-AN65</f>
        <v>62.181980875276267</v>
      </c>
      <c r="AN66" s="75">
        <f>MAX(0,(AM66-Constantes!$D$14)*(1-EXP(-Constantes!$D$24)))</f>
        <v>0.61728992452073228</v>
      </c>
      <c r="AO66" s="75">
        <f t="shared" si="6"/>
        <v>203.12851567630551</v>
      </c>
      <c r="AP66" s="75">
        <f>MAX(0,(AO66-Constantes!$D$13)*(1-EXP(-Constantes!$D$25)))</f>
        <v>0.88504830667989409</v>
      </c>
      <c r="AQ66" s="75">
        <f t="shared" si="7"/>
        <v>1.5023382312006264</v>
      </c>
      <c r="AR66" s="75">
        <f>0.0526*AK66*Observaciones!$F65^1.218</f>
        <v>0</v>
      </c>
      <c r="AS66" s="75">
        <f>AR66*Constantes!$F$31</f>
        <v>0</v>
      </c>
      <c r="AT66" s="75">
        <f t="shared" si="8"/>
        <v>0</v>
      </c>
      <c r="AU66" s="15"/>
      <c r="AV66" s="74">
        <v>60</v>
      </c>
      <c r="AW66" s="75">
        <f>0.0526*Observaciones!$F65^2.218</f>
        <v>0</v>
      </c>
      <c r="AX66" s="75">
        <f>IF(Observaciones!$F65&gt;0.05*$BB$7,((Observaciones!$F65-0.05*$BB$7)^2)/(Observaciones!$F65+0.95*$BB$7),0)</f>
        <v>0</v>
      </c>
      <c r="AY66" s="75">
        <f>0.0526*AX66*Observaciones!$F65^1.218</f>
        <v>0</v>
      </c>
      <c r="AZ66" s="29"/>
      <c r="BA66" s="29"/>
      <c r="BB66" s="96"/>
      <c r="BC66" s="39"/>
    </row>
    <row r="67" spans="2:55" s="2" customFormat="1" x14ac:dyDescent="0.3">
      <c r="B67" s="38"/>
      <c r="C67" s="74">
        <v>61</v>
      </c>
      <c r="D67" s="136">
        <f>ETo!$I66*((1-Constantes!$D$21)*ETo!$K66+ETo!$L66)</f>
        <v>2.6090865565569152</v>
      </c>
      <c r="E67" s="75">
        <f>MIN(D67*F67,0.8*(I66+Observaciones!$F66-G67-H67-Constantes!$D$14))</f>
        <v>1.4516496740597886</v>
      </c>
      <c r="F67" s="75">
        <f>EXP(2.5*(Cálculos!I66-Constantes!$D$13)/(Constantes!$D$15))*Constantes!$D$19+Constantes!$D$18</f>
        <v>0.55638233634359002</v>
      </c>
      <c r="G67" s="75">
        <f>IF(Observaciones!$F66&gt;0.05*Constantes!$D$20,((Observaciones!$F66-0.05*Constantes!$D$20)^2)/(Observaciones!$F66+0.95*Constantes!$D$20),0)</f>
        <v>7.9442918791682764E-4</v>
      </c>
      <c r="H67" s="75">
        <f>MAX(0,I66+Observaciones!$F66-G67-Constantes!$D$13)</f>
        <v>0</v>
      </c>
      <c r="I67" s="75">
        <f>I66+Observaciones!$F66-G67-E67-H67-J66</f>
        <v>63.650991171815996</v>
      </c>
      <c r="J67" s="75">
        <f>MAX(0,(I67-Constantes!$D$14)*(1-EXP(-Constantes!$D$24)))</f>
        <v>0.64252664214614807</v>
      </c>
      <c r="K67" s="75">
        <f t="shared" si="0"/>
        <v>190.28283517724509</v>
      </c>
      <c r="L67" s="75">
        <f>MAX(0,(K67-Constantes!$D$13)*(1-EXP(-Constantes!$D$25)))</f>
        <v>0.79631671001825566</v>
      </c>
      <c r="M67" s="75">
        <f t="shared" si="1"/>
        <v>1.4396377813523205</v>
      </c>
      <c r="N67" s="75">
        <f>0.0526*G67*Observaciones!$F66^1.218</f>
        <v>1.8551637825392389E-4</v>
      </c>
      <c r="O67" s="75">
        <f>N67*Constantes!$D$31</f>
        <v>2.8981567482334985E-6</v>
      </c>
      <c r="P67" s="75">
        <f t="shared" si="2"/>
        <v>0.20131152334103941</v>
      </c>
      <c r="Q67" s="15"/>
      <c r="R67" s="74">
        <v>61</v>
      </c>
      <c r="S67" s="136">
        <f>ETo!$I66*((1-Constantes!$E$21)*ETo!$K66+ETo!$L66)</f>
        <v>2.5074318520382977</v>
      </c>
      <c r="T67" s="75">
        <f>MIN(S67*U67,0.8*(X66+Observaciones!$F66-V67-W67-Constantes!$D$14))</f>
        <v>1.4830942411677546</v>
      </c>
      <c r="U67" s="75">
        <f>EXP(2.5*(Cálculos!X66-Constantes!$D$13)/(Constantes!$D$15))*Constantes!$E$19+Constantes!$E$18</f>
        <v>0.59147938156809465</v>
      </c>
      <c r="V67" s="75">
        <f>IF(Observaciones!$F66&gt;0.05*Constantes!$E$20,((Observaciones!$F66-0.05*Constantes!$E$20)^2)/(Observaciones!$F66+0.95*Constantes!$E$20),0)</f>
        <v>0</v>
      </c>
      <c r="W67" s="75">
        <f>MAX(0,X66+Observaciones!$F66-V67-Constantes!$D$13)</f>
        <v>0</v>
      </c>
      <c r="X67" s="75">
        <f>X66+Observaciones!$F66-V67-T67-W67-Y66</f>
        <v>63.782991470168533</v>
      </c>
      <c r="Y67" s="75">
        <f>MAX(0,(X67-Constantes!$D$14)*(1-EXP(-Constantes!$D$24)))</f>
        <v>0.64479432826369298</v>
      </c>
      <c r="Z67" s="75">
        <f t="shared" si="3"/>
        <v>197.19941817306457</v>
      </c>
      <c r="AA67" s="75">
        <f>MAX(0,(Z67-Constantes!$D$13)*(1-EXP(-Constantes!$D$25)))</f>
        <v>0.84409303862199836</v>
      </c>
      <c r="AB67" s="75">
        <f t="shared" si="4"/>
        <v>1.4888873668856912</v>
      </c>
      <c r="AC67" s="75">
        <f>0.0526*V67*Observaciones!$F66^1.218</f>
        <v>0</v>
      </c>
      <c r="AD67" s="75">
        <f>AC67*Constantes!$E$31</f>
        <v>0</v>
      </c>
      <c r="AE67" s="75">
        <f t="shared" si="5"/>
        <v>0</v>
      </c>
      <c r="AF67" s="15"/>
      <c r="AG67" s="74">
        <v>61</v>
      </c>
      <c r="AH67" s="136">
        <f>ETo!$I66*((1-Constantes!$F$21)*ETo!$K66+ETo!$L66)</f>
        <v>2.5074318520382977</v>
      </c>
      <c r="AI67" s="75">
        <f>MIN(AH67*AJ67,0.8*(AM66+Observaciones!$F66-AK67-AL67-Constantes!$D$14))</f>
        <v>1.5776635146667957</v>
      </c>
      <c r="AJ67" s="75">
        <f>EXP(2.5*(Cálculos!AM66-Constantes!$D$13)/(Constantes!$D$15))*Constantes!$F$19+Constantes!$F$18</f>
        <v>0.62919497229179289</v>
      </c>
      <c r="AK67" s="75">
        <f>IF(Observaciones!$F66&gt;0.05*Constantes!$F$20,((Observaciones!$F66-0.05*Constantes!$F$20)^2)/(Observaciones!$F66+0.95*Constantes!$F$20),0)</f>
        <v>0</v>
      </c>
      <c r="AL67" s="75">
        <f>MAX(0,AM66+Observaciones!$F66-AK67-Constantes!$D$13)</f>
        <v>0</v>
      </c>
      <c r="AM67" s="75">
        <f>AM66+Observaciones!$F66-AK67-AI67-AL67-AN66</f>
        <v>63.387027436088744</v>
      </c>
      <c r="AN67" s="75">
        <f>MAX(0,(AM67-Constantes!$D$14)*(1-EXP(-Constantes!$D$24)))</f>
        <v>0.6379919031605944</v>
      </c>
      <c r="AO67" s="75">
        <f t="shared" si="6"/>
        <v>202.24346736962562</v>
      </c>
      <c r="AP67" s="75">
        <f>MAX(0,(AO67-Constantes!$D$13)*(1-EXP(-Constantes!$D$25)))</f>
        <v>0.87893483146305906</v>
      </c>
      <c r="AQ67" s="75">
        <f t="shared" si="7"/>
        <v>1.5169267346236535</v>
      </c>
      <c r="AR67" s="75">
        <f>0.0526*AK67*Observaciones!$F66^1.218</f>
        <v>0</v>
      </c>
      <c r="AS67" s="75">
        <f>AR67*Constantes!$F$31</f>
        <v>0</v>
      </c>
      <c r="AT67" s="75">
        <f t="shared" si="8"/>
        <v>0</v>
      </c>
      <c r="AU67" s="15"/>
      <c r="AV67" s="74">
        <v>61</v>
      </c>
      <c r="AW67" s="75">
        <f>0.0526*Observaciones!$F66^2.218</f>
        <v>0.79397345371627714</v>
      </c>
      <c r="AX67" s="75">
        <f>IF(Observaciones!$F66&gt;0.05*$BB$7,((Observaciones!$F66-0.05*$BB$7)^2)/(Observaciones!$F66+0.95*$BB$7),0)</f>
        <v>7.6652401060814793E-2</v>
      </c>
      <c r="AY67" s="75">
        <f>0.0526*AX67*Observaciones!$F66^1.218</f>
        <v>1.7899991648794227E-2</v>
      </c>
      <c r="AZ67" s="29"/>
      <c r="BA67" s="29"/>
      <c r="BB67" s="96"/>
      <c r="BC67" s="39"/>
    </row>
    <row r="68" spans="2:55" s="2" customFormat="1" x14ac:dyDescent="0.3">
      <c r="B68" s="38"/>
      <c r="C68" s="74">
        <v>62</v>
      </c>
      <c r="D68" s="136">
        <f>ETo!$I67*((1-Constantes!$D$21)*ETo!$K67+ETo!$L67)</f>
        <v>2.603743856591235</v>
      </c>
      <c r="E68" s="75">
        <f>MIN(D68*F68,0.8*(I67+Observaciones!$F67-G68-H68-Constantes!$D$14))</f>
        <v>1.4896013039275484</v>
      </c>
      <c r="F68" s="75">
        <f>EXP(2.5*(Cálculos!I67-Constantes!$D$13)/(Constantes!$D$15))*Constantes!$D$19+Constantes!$D$18</f>
        <v>0.57209978629683722</v>
      </c>
      <c r="G68" s="75">
        <f>IF(Observaciones!$F67&gt;0.05*Constantes!$D$20,((Observaciones!$F67-0.05*Constantes!$D$20)^2)/(Observaciones!$F67+0.95*Constantes!$D$20),0)</f>
        <v>0</v>
      </c>
      <c r="H68" s="75">
        <f>MAX(0,I67+Observaciones!$F67-G68-Constantes!$D$13)</f>
        <v>0</v>
      </c>
      <c r="I68" s="75">
        <f>I67+Observaciones!$F67-G68-E68-H68-J67</f>
        <v>61.518863225742294</v>
      </c>
      <c r="J68" s="75">
        <f>MAX(0,(I68-Constantes!$D$14)*(1-EXP(-Constantes!$D$24)))</f>
        <v>0.60589796020765874</v>
      </c>
      <c r="K68" s="75">
        <f t="shared" si="0"/>
        <v>189.48651846722683</v>
      </c>
      <c r="L68" s="75">
        <f>MAX(0,(K68-Constantes!$D$13)*(1-EXP(-Constantes!$D$25)))</f>
        <v>0.79081614871023997</v>
      </c>
      <c r="M68" s="75">
        <f t="shared" si="1"/>
        <v>1.3967141089178987</v>
      </c>
      <c r="N68" s="75">
        <f>0.0526*G68*Observaciones!$F67^1.218</f>
        <v>0</v>
      </c>
      <c r="O68" s="75">
        <f>N68*Constantes!$D$31</f>
        <v>0</v>
      </c>
      <c r="P68" s="75">
        <f t="shared" si="2"/>
        <v>0</v>
      </c>
      <c r="Q68" s="15"/>
      <c r="R68" s="74">
        <v>62</v>
      </c>
      <c r="S68" s="136">
        <f>ETo!$I67*((1-Constantes!$E$21)*ETo!$K67+ETo!$L67)</f>
        <v>2.5022426779336997</v>
      </c>
      <c r="T68" s="75">
        <f>MIN(S68*U68,0.8*(X67+Observaciones!$F67-V68-W68-Constantes!$D$14))</f>
        <v>1.5100450424241783</v>
      </c>
      <c r="U68" s="75">
        <f>EXP(2.5*(Cálculos!X67-Constantes!$D$13)/(Constantes!$D$15))*Constantes!$E$19+Constantes!$E$18</f>
        <v>0.60347665545819174</v>
      </c>
      <c r="V68" s="75">
        <f>IF(Observaciones!$F67&gt;0.05*Constantes!$E$20,((Observaciones!$F67-0.05*Constantes!$E$20)^2)/(Observaciones!$F67+0.95*Constantes!$E$20),0)</f>
        <v>0</v>
      </c>
      <c r="W68" s="75">
        <f>MAX(0,X67+Observaciones!$F67-V68-Constantes!$D$13)</f>
        <v>0</v>
      </c>
      <c r="X68" s="75">
        <f>X67+Observaciones!$F67-V68-T68-W68-Y67</f>
        <v>61.628152099480658</v>
      </c>
      <c r="Y68" s="75">
        <f>MAX(0,(X68-Constantes!$D$14)*(1-EXP(-Constantes!$D$24)))</f>
        <v>0.60777547764414741</v>
      </c>
      <c r="Z68" s="75">
        <f t="shared" si="3"/>
        <v>196.35532513444258</v>
      </c>
      <c r="AA68" s="75">
        <f>MAX(0,(Z68-Constantes!$D$13)*(1-EXP(-Constantes!$D$25)))</f>
        <v>0.83826246210615074</v>
      </c>
      <c r="AB68" s="75">
        <f t="shared" si="4"/>
        <v>1.446037939750298</v>
      </c>
      <c r="AC68" s="75">
        <f>0.0526*V68*Observaciones!$F67^1.218</f>
        <v>0</v>
      </c>
      <c r="AD68" s="75">
        <f>AC68*Constantes!$E$31</f>
        <v>0</v>
      </c>
      <c r="AE68" s="75">
        <f t="shared" si="5"/>
        <v>0</v>
      </c>
      <c r="AF68" s="15"/>
      <c r="AG68" s="74">
        <v>62</v>
      </c>
      <c r="AH68" s="136">
        <f>ETo!$I67*((1-Constantes!$F$21)*ETo!$K67+ETo!$L67)</f>
        <v>2.5022426779336997</v>
      </c>
      <c r="AI68" s="75">
        <f>MIN(AH68*AJ68,0.8*(AM67+Observaciones!$F67-AK68-AL68-Constantes!$D$14))</f>
        <v>1.5950063519427955</v>
      </c>
      <c r="AJ68" s="75">
        <f>EXP(2.5*(Cálculos!AM67-Constantes!$D$13)/(Constantes!$D$15))*Constantes!$F$19+Constantes!$F$18</f>
        <v>0.63743072005306811</v>
      </c>
      <c r="AK68" s="75">
        <f>IF(Observaciones!$F67&gt;0.05*Constantes!$F$20,((Observaciones!$F67-0.05*Constantes!$F$20)^2)/(Observaciones!$F67+0.95*Constantes!$F$20),0)</f>
        <v>0</v>
      </c>
      <c r="AL68" s="75">
        <f>MAX(0,AM67+Observaciones!$F67-AK68-Constantes!$D$13)</f>
        <v>0</v>
      </c>
      <c r="AM68" s="75">
        <f>AM67+Observaciones!$F67-AK68-AI68-AL68-AN67</f>
        <v>61.154029180985354</v>
      </c>
      <c r="AN68" s="75">
        <f>MAX(0,(AM68-Constantes!$D$14)*(1-EXP(-Constantes!$D$24)))</f>
        <v>0.59963032968841934</v>
      </c>
      <c r="AO68" s="75">
        <f t="shared" si="6"/>
        <v>201.36453253816256</v>
      </c>
      <c r="AP68" s="75">
        <f>MAX(0,(AO68-Constantes!$D$13)*(1-EXP(-Constantes!$D$25)))</f>
        <v>0.87286358510417994</v>
      </c>
      <c r="AQ68" s="75">
        <f t="shared" si="7"/>
        <v>1.4724939147925993</v>
      </c>
      <c r="AR68" s="75">
        <f>0.0526*AK68*Observaciones!$F67^1.218</f>
        <v>0</v>
      </c>
      <c r="AS68" s="75">
        <f>AR68*Constantes!$F$31</f>
        <v>0</v>
      </c>
      <c r="AT68" s="75">
        <f t="shared" si="8"/>
        <v>0</v>
      </c>
      <c r="AU68" s="15"/>
      <c r="AV68" s="74">
        <v>62</v>
      </c>
      <c r="AW68" s="75">
        <f>0.0526*Observaciones!$F67^2.218</f>
        <v>0</v>
      </c>
      <c r="AX68" s="75">
        <f>IF(Observaciones!$F67&gt;0.05*$BB$7,((Observaciones!$F67-0.05*$BB$7)^2)/(Observaciones!$F67+0.95*$BB$7),0)</f>
        <v>0</v>
      </c>
      <c r="AY68" s="75">
        <f>0.0526*AX68*Observaciones!$F67^1.218</f>
        <v>0</v>
      </c>
      <c r="AZ68" s="29"/>
      <c r="BA68" s="29"/>
      <c r="BB68" s="96"/>
      <c r="BC68" s="39"/>
    </row>
    <row r="69" spans="2:55" s="2" customFormat="1" x14ac:dyDescent="0.3">
      <c r="B69" s="38"/>
      <c r="C69" s="74">
        <v>63</v>
      </c>
      <c r="D69" s="136">
        <f>ETo!$I68*((1-Constantes!$D$21)*ETo!$K68+ETo!$L68)</f>
        <v>2.641153490258429</v>
      </c>
      <c r="E69" s="75">
        <f>MIN(D69*F69,0.8*(I68+Observaciones!$F68-G69-H69-Constantes!$D$14))</f>
        <v>1.4456874258239196</v>
      </c>
      <c r="F69" s="75">
        <f>EXP(2.5*(Cálculos!I68-Constantes!$D$13)/(Constantes!$D$15))*Constantes!$D$19+Constantes!$D$18</f>
        <v>0.5473697121943728</v>
      </c>
      <c r="G69" s="75">
        <f>IF(Observaciones!$F68&gt;0.05*Constantes!$D$20,((Observaciones!$F68-0.05*Constantes!$D$20)^2)/(Observaciones!$F68+0.95*Constantes!$D$20),0)</f>
        <v>0</v>
      </c>
      <c r="H69" s="75">
        <f>MAX(0,I68+Observaciones!$F68-G69-Constantes!$D$13)</f>
        <v>0</v>
      </c>
      <c r="I69" s="75">
        <f>I68+Observaciones!$F68-G69-E69-H69-J68</f>
        <v>62.067277839710712</v>
      </c>
      <c r="J69" s="75">
        <f>MAX(0,(I69-Constantes!$D$14)*(1-EXP(-Constantes!$D$24)))</f>
        <v>0.61531939502467337</v>
      </c>
      <c r="K69" s="75">
        <f t="shared" si="0"/>
        <v>188.6957023185166</v>
      </c>
      <c r="L69" s="75">
        <f>MAX(0,(K69-Constantes!$D$13)*(1-EXP(-Constantes!$D$25)))</f>
        <v>0.78535358255455834</v>
      </c>
      <c r="M69" s="75">
        <f t="shared" si="1"/>
        <v>1.4006729775792317</v>
      </c>
      <c r="N69" s="75">
        <f>0.0526*G69*Observaciones!$F68^1.218</f>
        <v>0</v>
      </c>
      <c r="O69" s="75">
        <f>N69*Constantes!$D$31</f>
        <v>0</v>
      </c>
      <c r="P69" s="75">
        <f t="shared" si="2"/>
        <v>0</v>
      </c>
      <c r="Q69" s="15"/>
      <c r="R69" s="74">
        <v>63</v>
      </c>
      <c r="S69" s="136">
        <f>ETo!$I68*((1-Constantes!$E$21)*ETo!$K68+ETo!$L68)</f>
        <v>2.5383794777360107</v>
      </c>
      <c r="T69" s="75">
        <f>MIN(S69*U69,0.8*(X68+Observaciones!$F68-V69-W69-Constantes!$D$14))</f>
        <v>1.4822435698990468</v>
      </c>
      <c r="U69" s="75">
        <f>EXP(2.5*(Cálculos!X68-Constantes!$D$13)/(Constantes!$D$15))*Constantes!$E$19+Constantes!$E$18</f>
        <v>0.58393301037127232</v>
      </c>
      <c r="V69" s="75">
        <f>IF(Observaciones!$F68&gt;0.05*Constantes!$E$20,((Observaciones!$F68-0.05*Constantes!$E$20)^2)/(Observaciones!$F68+0.95*Constantes!$E$20),0)</f>
        <v>0</v>
      </c>
      <c r="W69" s="75">
        <f>MAX(0,X68+Observaciones!$F68-V69-Constantes!$D$13)</f>
        <v>0</v>
      </c>
      <c r="X69" s="75">
        <f>X68+Observaciones!$F68-V69-T69-W69-Y68</f>
        <v>62.138133051937459</v>
      </c>
      <c r="Y69" s="75">
        <f>MAX(0,(X69-Constantes!$D$14)*(1-EXP(-Constantes!$D$24)))</f>
        <v>0.61653664516067808</v>
      </c>
      <c r="Z69" s="75">
        <f t="shared" si="3"/>
        <v>195.51706267233644</v>
      </c>
      <c r="AA69" s="75">
        <f>MAX(0,(Z69-Constantes!$D$13)*(1-EXP(-Constantes!$D$25)))</f>
        <v>0.83247216032419113</v>
      </c>
      <c r="AB69" s="75">
        <f t="shared" si="4"/>
        <v>1.4490088054848691</v>
      </c>
      <c r="AC69" s="75">
        <f>0.0526*V69*Observaciones!$F68^1.218</f>
        <v>0</v>
      </c>
      <c r="AD69" s="75">
        <f>AC69*Constantes!$E$31</f>
        <v>0</v>
      </c>
      <c r="AE69" s="75">
        <f t="shared" si="5"/>
        <v>0</v>
      </c>
      <c r="AF69" s="15"/>
      <c r="AG69" s="74">
        <v>63</v>
      </c>
      <c r="AH69" s="136">
        <f>ETo!$I68*((1-Constantes!$F$21)*ETo!$K68+ETo!$L68)</f>
        <v>2.5383794777360107</v>
      </c>
      <c r="AI69" s="75">
        <f>MIN(AH69*AJ69,0.8*(AM68+Observaciones!$F68-AK69-AL69-Constantes!$D$14))</f>
        <v>1.5802955495128537</v>
      </c>
      <c r="AJ69" s="75">
        <f>EXP(2.5*(Cálculos!AM68-Constantes!$D$13)/(Constantes!$D$15))*Constantes!$F$19+Constantes!$F$18</f>
        <v>0.62256079651350027</v>
      </c>
      <c r="AK69" s="75">
        <f>IF(Observaciones!$F68&gt;0.05*Constantes!$F$20,((Observaciones!$F68-0.05*Constantes!$F$20)^2)/(Observaciones!$F68+0.95*Constantes!$F$20),0)</f>
        <v>0</v>
      </c>
      <c r="AL69" s="75">
        <f>MAX(0,AM68+Observaciones!$F68-AK69-Constantes!$D$13)</f>
        <v>0</v>
      </c>
      <c r="AM69" s="75">
        <f>AM68+Observaciones!$F68-AK69-AI69-AL69-AN68</f>
        <v>61.574103301784085</v>
      </c>
      <c r="AN69" s="75">
        <f>MAX(0,(AM69-Constantes!$D$14)*(1-EXP(-Constantes!$D$24)))</f>
        <v>0.6068469516503715</v>
      </c>
      <c r="AO69" s="75">
        <f t="shared" si="6"/>
        <v>200.49166895305839</v>
      </c>
      <c r="AP69" s="75">
        <f>MAX(0,(AO69-Constantes!$D$13)*(1-EXP(-Constantes!$D$25)))</f>
        <v>0.86683427590722772</v>
      </c>
      <c r="AQ69" s="75">
        <f t="shared" si="7"/>
        <v>1.4736812275575992</v>
      </c>
      <c r="AR69" s="75">
        <f>0.0526*AK69*Observaciones!$F68^1.218</f>
        <v>0</v>
      </c>
      <c r="AS69" s="75">
        <f>AR69*Constantes!$F$31</f>
        <v>0</v>
      </c>
      <c r="AT69" s="75">
        <f t="shared" si="8"/>
        <v>0</v>
      </c>
      <c r="AU69" s="15"/>
      <c r="AV69" s="74">
        <v>63</v>
      </c>
      <c r="AW69" s="75">
        <f>0.0526*Observaciones!$F68^2.218</f>
        <v>0.43792186533391209</v>
      </c>
      <c r="AX69" s="75">
        <f>IF(Observaciones!$F68&gt;0.05*$BB$7,((Observaciones!$F68-0.05*$BB$7)^2)/(Observaciones!$F68+0.95*$BB$7),0)</f>
        <v>2.1229385132854627E-2</v>
      </c>
      <c r="AY69" s="75">
        <f>0.0526*AX69*Observaciones!$F68^1.218</f>
        <v>3.5756968989506619E-3</v>
      </c>
      <c r="AZ69" s="29"/>
      <c r="BA69" s="29"/>
      <c r="BB69" s="96"/>
      <c r="BC69" s="39"/>
    </row>
    <row r="70" spans="2:55" s="2" customFormat="1" x14ac:dyDescent="0.3">
      <c r="B70" s="38"/>
      <c r="C70" s="74">
        <v>64</v>
      </c>
      <c r="D70" s="136">
        <f>ETo!$I69*((1-Constantes!$D$21)*ETo!$K69+ETo!$L69)</f>
        <v>2.5871882520550833</v>
      </c>
      <c r="E70" s="75">
        <f>MIN(D70*F70,0.8*(I69+Observaciones!$F69-G70-H70-Constantes!$D$14))</f>
        <v>1.4319431880342361</v>
      </c>
      <c r="F70" s="75">
        <f>EXP(2.5*(Cálculos!I69-Constantes!$D$13)/(Constantes!$D$15))*Constantes!$D$19+Constantes!$D$18</f>
        <v>0.55347467927654648</v>
      </c>
      <c r="G70" s="75">
        <f>IF(Observaciones!$F69&gt;0.05*Constantes!$D$20,((Observaciones!$F69-0.05*Constantes!$D$20)^2)/(Observaciones!$F69+0.95*Constantes!$D$20),0)</f>
        <v>0</v>
      </c>
      <c r="H70" s="75">
        <f>MAX(0,I69+Observaciones!$F69-G70-Constantes!$D$13)</f>
        <v>0</v>
      </c>
      <c r="I70" s="75">
        <f>I69+Observaciones!$F69-G70-E70-H70-J69</f>
        <v>60.020015256651803</v>
      </c>
      <c r="J70" s="75">
        <f>MAX(0,(I70-Constantes!$D$14)*(1-EXP(-Constantes!$D$24)))</f>
        <v>0.58014864922701803</v>
      </c>
      <c r="K70" s="75">
        <f t="shared" si="0"/>
        <v>187.91034873596203</v>
      </c>
      <c r="L70" s="75">
        <f>MAX(0,(K70-Constantes!$D$13)*(1-EXP(-Constantes!$D$25)))</f>
        <v>0.77992874909952248</v>
      </c>
      <c r="M70" s="75">
        <f t="shared" si="1"/>
        <v>1.3600773983265406</v>
      </c>
      <c r="N70" s="75">
        <f>0.0526*G70*Observaciones!$F69^1.218</f>
        <v>0</v>
      </c>
      <c r="O70" s="75">
        <f>N70*Constantes!$D$31</f>
        <v>0</v>
      </c>
      <c r="P70" s="75">
        <f t="shared" si="2"/>
        <v>0</v>
      </c>
      <c r="Q70" s="15"/>
      <c r="R70" s="74">
        <v>64</v>
      </c>
      <c r="S70" s="136">
        <f>ETo!$I69*((1-Constantes!$E$21)*ETo!$K69+ETo!$L69)</f>
        <v>2.4861897732637859</v>
      </c>
      <c r="T70" s="75">
        <f>MIN(S70*U70,0.8*(X69+Observaciones!$F69-V70-W70-Constantes!$D$14))</f>
        <v>1.4627875679265943</v>
      </c>
      <c r="U70" s="75">
        <f>EXP(2.5*(Cálculos!X69-Constantes!$D$13)/(Constantes!$D$15))*Constantes!$E$19+Constantes!$E$18</f>
        <v>0.58836520995189201</v>
      </c>
      <c r="V70" s="75">
        <f>IF(Observaciones!$F69&gt;0.05*Constantes!$E$20,((Observaciones!$F69-0.05*Constantes!$E$20)^2)/(Observaciones!$F69+0.95*Constantes!$E$20),0)</f>
        <v>0</v>
      </c>
      <c r="W70" s="75">
        <f>MAX(0,X69+Observaciones!$F69-V70-Constantes!$D$13)</f>
        <v>0</v>
      </c>
      <c r="X70" s="75">
        <f>X69+Observaciones!$F69-V70-T70-W70-Y69</f>
        <v>60.058808838850183</v>
      </c>
      <c r="Y70" s="75">
        <f>MAX(0,(X70-Constantes!$D$14)*(1-EXP(-Constantes!$D$24)))</f>
        <v>0.58081509974947176</v>
      </c>
      <c r="Z70" s="75">
        <f t="shared" si="3"/>
        <v>194.68459051201225</v>
      </c>
      <c r="AA70" s="75">
        <f>MAX(0,(Z70-Constantes!$D$13)*(1-EXP(-Constantes!$D$25)))</f>
        <v>0.82672185507821117</v>
      </c>
      <c r="AB70" s="75">
        <f t="shared" si="4"/>
        <v>1.407536954827683</v>
      </c>
      <c r="AC70" s="75">
        <f>0.0526*V70*Observaciones!$F69^1.218</f>
        <v>0</v>
      </c>
      <c r="AD70" s="75">
        <f>AC70*Constantes!$E$31</f>
        <v>0</v>
      </c>
      <c r="AE70" s="75">
        <f t="shared" si="5"/>
        <v>0</v>
      </c>
      <c r="AF70" s="15"/>
      <c r="AG70" s="74">
        <v>64</v>
      </c>
      <c r="AH70" s="136">
        <f>ETo!$I69*((1-Constantes!$F$21)*ETo!$K69+ETo!$L69)</f>
        <v>2.4861897732637859</v>
      </c>
      <c r="AI70" s="75">
        <f>MIN(AH70*AJ70,0.8*(AM69+Observaciones!$F69-AK70-AL70-Constantes!$D$14))</f>
        <v>1.5544396289686713</v>
      </c>
      <c r="AJ70" s="75">
        <f>EXP(2.5*(Cálculos!AM69-Constantes!$D$13)/(Constantes!$D$15))*Constantes!$F$19+Constantes!$F$18</f>
        <v>0.6252296770282566</v>
      </c>
      <c r="AK70" s="75">
        <f>IF(Observaciones!$F69&gt;0.05*Constantes!$F$20,((Observaciones!$F69-0.05*Constantes!$F$20)^2)/(Observaciones!$F69+0.95*Constantes!$F$20),0)</f>
        <v>0</v>
      </c>
      <c r="AL70" s="75">
        <f>MAX(0,AM69+Observaciones!$F69-AK70-Constantes!$D$13)</f>
        <v>0</v>
      </c>
      <c r="AM70" s="75">
        <f>AM69+Observaciones!$F69-AK70-AI70-AL70-AN69</f>
        <v>59.412816721165044</v>
      </c>
      <c r="AN70" s="75">
        <f>MAX(0,(AM70-Constantes!$D$14)*(1-EXP(-Constantes!$D$24)))</f>
        <v>0.56971734182315537</v>
      </c>
      <c r="AO70" s="75">
        <f t="shared" si="6"/>
        <v>199.62483467715117</v>
      </c>
      <c r="AP70" s="75">
        <f>MAX(0,(AO70-Constantes!$D$13)*(1-EXP(-Constantes!$D$25)))</f>
        <v>0.8608466141910649</v>
      </c>
      <c r="AQ70" s="75">
        <f t="shared" si="7"/>
        <v>1.4305639560142203</v>
      </c>
      <c r="AR70" s="75">
        <f>0.0526*AK70*Observaciones!$F69^1.218</f>
        <v>0</v>
      </c>
      <c r="AS70" s="75">
        <f>AR70*Constantes!$F$31</f>
        <v>0</v>
      </c>
      <c r="AT70" s="75">
        <f t="shared" si="8"/>
        <v>0</v>
      </c>
      <c r="AU70" s="15"/>
      <c r="AV70" s="74">
        <v>64</v>
      </c>
      <c r="AW70" s="75">
        <f>0.0526*Observaciones!$F69^2.218</f>
        <v>0</v>
      </c>
      <c r="AX70" s="75">
        <f>IF(Observaciones!$F69&gt;0.05*$BB$7,((Observaciones!$F69-0.05*$BB$7)^2)/(Observaciones!$F69+0.95*$BB$7),0)</f>
        <v>0</v>
      </c>
      <c r="AY70" s="75">
        <f>0.0526*AX70*Observaciones!$F69^1.218</f>
        <v>0</v>
      </c>
      <c r="AZ70" s="29"/>
      <c r="BA70" s="29"/>
      <c r="BB70" s="96"/>
      <c r="BC70" s="39"/>
    </row>
    <row r="71" spans="2:55" s="2" customFormat="1" x14ac:dyDescent="0.3">
      <c r="B71" s="38"/>
      <c r="C71" s="74">
        <v>65</v>
      </c>
      <c r="D71" s="136">
        <f>ETo!$I70*((1-Constantes!$D$21)*ETo!$K70+ETo!$L70)</f>
        <v>2.5332363627759831</v>
      </c>
      <c r="E71" s="75">
        <f>MIN(D71*F71,0.8*(I70+Observaciones!$F70-G71-H71-Constantes!$D$14))</f>
        <v>1.3465022667253679</v>
      </c>
      <c r="F71" s="75">
        <f>EXP(2.5*(Cálculos!I70-Constantes!$D$13)/(Constantes!$D$15))*Constantes!$D$19+Constantes!$D$18</f>
        <v>0.53153439864957464</v>
      </c>
      <c r="G71" s="75">
        <f>IF(Observaciones!$F70&gt;0.05*Constantes!$D$20,((Observaciones!$F70-0.05*Constantes!$D$20)^2)/(Observaciones!$F70+0.95*Constantes!$D$20),0)</f>
        <v>0.10420604914933833</v>
      </c>
      <c r="H71" s="75">
        <f>MAX(0,I70+Observaciones!$F70-G71-Constantes!$D$13)</f>
        <v>0</v>
      </c>
      <c r="I71" s="75">
        <f>I70+Observaciones!$F70-G71-E71-H71-J70</f>
        <v>63.789158291550073</v>
      </c>
      <c r="J71" s="75">
        <f>MAX(0,(I71-Constantes!$D$14)*(1-EXP(-Constantes!$D$24)))</f>
        <v>0.6449002705639062</v>
      </c>
      <c r="K71" s="75">
        <f t="shared" si="0"/>
        <v>187.13041998686251</v>
      </c>
      <c r="L71" s="75">
        <f>MAX(0,(K71-Constantes!$D$13)*(1-EXP(-Constantes!$D$25)))</f>
        <v>0.77454138770633063</v>
      </c>
      <c r="M71" s="75">
        <f t="shared" si="1"/>
        <v>1.5236477074195751</v>
      </c>
      <c r="N71" s="75">
        <f>0.0526*G71*Observaciones!$F70^1.218</f>
        <v>4.6637361332176039E-2</v>
      </c>
      <c r="O71" s="75">
        <f>N71*Constantes!$D$31</f>
        <v>7.2857385820484111E-4</v>
      </c>
      <c r="P71" s="75">
        <f t="shared" si="2"/>
        <v>47.817737306135022</v>
      </c>
      <c r="Q71" s="15"/>
      <c r="R71" s="74">
        <v>65</v>
      </c>
      <c r="S71" s="136">
        <f>ETo!$I70*((1-Constantes!$E$21)*ETo!$K70+ETo!$L70)</f>
        <v>2.4340528720382784</v>
      </c>
      <c r="T71" s="75">
        <f>MIN(S71*U71,0.8*(X70+Observaciones!$F70-V71-W71-Constantes!$D$14))</f>
        <v>1.389841750980461</v>
      </c>
      <c r="U71" s="75">
        <f>EXP(2.5*(Cálculos!X70-Constantes!$D$13)/(Constantes!$D$15))*Constantes!$E$19+Constantes!$E$18</f>
        <v>0.57099899798668141</v>
      </c>
      <c r="V71" s="75">
        <f>IF(Observaciones!$F70&gt;0.05*Constantes!$E$20,((Observaciones!$F70-0.05*Constantes!$E$20)^2)/(Observaciones!$F70+0.95*Constantes!$E$20),0)</f>
        <v>5.8853991618253242E-2</v>
      </c>
      <c r="W71" s="75">
        <f>MAX(0,X70+Observaciones!$F70-V71-Constantes!$D$13)</f>
        <v>0</v>
      </c>
      <c r="X71" s="75">
        <f>X70+Observaciones!$F70-V71-T71-W71-Y70</f>
        <v>63.829297996501992</v>
      </c>
      <c r="Y71" s="75">
        <f>MAX(0,(X71-Constantes!$D$14)*(1-EXP(-Constantes!$D$24)))</f>
        <v>0.64558984666955044</v>
      </c>
      <c r="Z71" s="75">
        <f t="shared" si="3"/>
        <v>193.85786865693404</v>
      </c>
      <c r="AA71" s="75">
        <f>MAX(0,(Z71-Constantes!$D$13)*(1-EXP(-Constantes!$D$25)))</f>
        <v>0.8210112700919564</v>
      </c>
      <c r="AB71" s="75">
        <f t="shared" si="4"/>
        <v>1.5254551083797601</v>
      </c>
      <c r="AC71" s="75">
        <f>0.0526*V71*Observaciones!$F70^1.218</f>
        <v>2.6340072340788528E-2</v>
      </c>
      <c r="AD71" s="75">
        <f>AC71*Constantes!$E$31</f>
        <v>3.0861557530082991E-4</v>
      </c>
      <c r="AE71" s="75">
        <f t="shared" si="5"/>
        <v>20.231049318037385</v>
      </c>
      <c r="AF71" s="15"/>
      <c r="AG71" s="74">
        <v>65</v>
      </c>
      <c r="AH71" s="136">
        <f>ETo!$I70*((1-Constantes!$F$21)*ETo!$K70+ETo!$L70)</f>
        <v>2.4340528720382784</v>
      </c>
      <c r="AI71" s="75">
        <f>MIN(AH71*AJ71,0.8*(AM70+Observaciones!$F70-AK71-AL71-Constantes!$D$14))</f>
        <v>1.4898627341806141</v>
      </c>
      <c r="AJ71" s="75">
        <f>EXP(2.5*(Cálculos!AM70-Constantes!$D$13)/(Constantes!$D$15))*Constantes!$F$19+Constantes!$F$18</f>
        <v>0.61209136058453883</v>
      </c>
      <c r="AK71" s="75">
        <f>IF(Observaciones!$F70&gt;0.05*Constantes!$F$20,((Observaciones!$F70-0.05*Constantes!$F$20)^2)/(Observaciones!$F70+0.95*Constantes!$F$20),0)</f>
        <v>1.6067541996822934E-2</v>
      </c>
      <c r="AL71" s="75">
        <f>MAX(0,AM70+Observaciones!$F70-AK71-Constantes!$D$13)</f>
        <v>0</v>
      </c>
      <c r="AM71" s="75">
        <f>AM70+Observaciones!$F70-AK71-AI71-AL71-AN70</f>
        <v>63.137169103164453</v>
      </c>
      <c r="AN71" s="75">
        <f>MAX(0,(AM71-Constantes!$D$14)*(1-EXP(-Constantes!$D$24)))</f>
        <v>0.63369948655247366</v>
      </c>
      <c r="AO71" s="75">
        <f t="shared" si="6"/>
        <v>198.7639880629601</v>
      </c>
      <c r="AP71" s="75">
        <f>MAX(0,(AO71-Constantes!$D$13)*(1-EXP(-Constantes!$D$25)))</f>
        <v>0.85490031227552787</v>
      </c>
      <c r="AQ71" s="75">
        <f t="shared" si="7"/>
        <v>1.5046673408248243</v>
      </c>
      <c r="AR71" s="75">
        <f>0.0526*AK71*Observaciones!$F70^1.218</f>
        <v>7.1910197914887815E-3</v>
      </c>
      <c r="AS71" s="75">
        <f>AR71*Constantes!$F$31</f>
        <v>6.0662996308086077E-5</v>
      </c>
      <c r="AT71" s="75">
        <f t="shared" si="8"/>
        <v>4.0316550151764448</v>
      </c>
      <c r="AU71" s="15"/>
      <c r="AV71" s="74">
        <v>65</v>
      </c>
      <c r="AW71" s="75">
        <f>0.0526*Observaciones!$F70^2.218</f>
        <v>2.5957868850681649</v>
      </c>
      <c r="AX71" s="75">
        <f>IF(Observaciones!$F70&gt;0.05*$BB$7,((Observaciones!$F70-0.05*$BB$7)^2)/(Observaciones!$F70+0.95*$BB$7),0)</f>
        <v>0.42760102492926944</v>
      </c>
      <c r="AY71" s="75">
        <f>0.0526*AX71*Observaciones!$F70^1.218</f>
        <v>0.19137260906087983</v>
      </c>
      <c r="AZ71" s="29"/>
      <c r="BA71" s="29"/>
      <c r="BB71" s="96"/>
      <c r="BC71" s="39"/>
    </row>
    <row r="72" spans="2:55" s="2" customFormat="1" x14ac:dyDescent="0.3">
      <c r="B72" s="38"/>
      <c r="C72" s="74">
        <v>66</v>
      </c>
      <c r="D72" s="136">
        <f>ETo!$I71*((1-Constantes!$D$21)*ETo!$K71+ETo!$L71)</f>
        <v>2.5006367351363652</v>
      </c>
      <c r="E72" s="75">
        <f>MIN(D72*F72,0.8*(I71+Observaciones!$F71-G72-H72-Constantes!$D$14))</f>
        <v>1.4348592873912338</v>
      </c>
      <c r="F72" s="75">
        <f>EXP(2.5*(Cálculos!I71-Constantes!$D$13)/(Constantes!$D$15))*Constantes!$D$19+Constantes!$D$18</f>
        <v>0.57379757212635996</v>
      </c>
      <c r="G72" s="75">
        <f>IF(Observaciones!$F71&gt;0.05*Constantes!$D$20,((Observaciones!$F71-0.05*Constantes!$D$20)^2)/(Observaciones!$F71+0.95*Constantes!$D$20),0)</f>
        <v>0</v>
      </c>
      <c r="H72" s="75">
        <f>MAX(0,I71+Observaciones!$F71-G72-Constantes!$D$13)</f>
        <v>0</v>
      </c>
      <c r="I72" s="75">
        <f>I71+Observaciones!$F71-G72-E72-H72-J71</f>
        <v>61.709398733594931</v>
      </c>
      <c r="J72" s="75">
        <f>MAX(0,(I72-Constantes!$D$14)*(1-EXP(-Constantes!$D$24)))</f>
        <v>0.60917124618844365</v>
      </c>
      <c r="K72" s="75">
        <f t="shared" ref="K72:K135" si="9">K71+H72-L71</f>
        <v>186.35587859915617</v>
      </c>
      <c r="L72" s="75">
        <f>MAX(0,(K72-Constantes!$D$13)*(1-EXP(-Constantes!$D$25)))</f>
        <v>0.76919123953654467</v>
      </c>
      <c r="M72" s="75">
        <f t="shared" ref="M72:M135" si="10">G72+J72+L72</f>
        <v>1.3783624857249883</v>
      </c>
      <c r="N72" s="75">
        <f>0.0526*G72*Observaciones!$F71^1.218</f>
        <v>0</v>
      </c>
      <c r="O72" s="75">
        <f>N72*Constantes!$D$31</f>
        <v>0</v>
      </c>
      <c r="P72" s="75">
        <f t="shared" ref="P72:P135" si="11">O72*1000000/(M72/1000*10000)</f>
        <v>0</v>
      </c>
      <c r="Q72" s="15"/>
      <c r="R72" s="74">
        <v>66</v>
      </c>
      <c r="S72" s="136">
        <f>ETo!$I71*((1-Constantes!$E$21)*ETo!$K71+ETo!$L71)</f>
        <v>2.4025538761883598</v>
      </c>
      <c r="T72" s="75">
        <f>MIN(S72*U72,0.8*(X71+Observaciones!$F71-V72-W72-Constantes!$D$14))</f>
        <v>1.4509522567828903</v>
      </c>
      <c r="U72" s="75">
        <f>EXP(2.5*(Cálculos!X71-Constantes!$D$13)/(Constantes!$D$15))*Constantes!$E$19+Constantes!$E$18</f>
        <v>0.60392079909767482</v>
      </c>
      <c r="V72" s="75">
        <f>IF(Observaciones!$F71&gt;0.05*Constantes!$E$20,((Observaciones!$F71-0.05*Constantes!$E$20)^2)/(Observaciones!$F71+0.95*Constantes!$E$20),0)</f>
        <v>0</v>
      </c>
      <c r="W72" s="75">
        <f>MAX(0,X71+Observaciones!$F71-V72-Constantes!$D$13)</f>
        <v>0</v>
      </c>
      <c r="X72" s="75">
        <f>X71+Observaciones!$F71-V72-T72-W72-Y71</f>
        <v>61.73275589304955</v>
      </c>
      <c r="Y72" s="75">
        <f>MAX(0,(X72-Constantes!$D$14)*(1-EXP(-Constantes!$D$24)))</f>
        <v>0.60957250820755704</v>
      </c>
      <c r="Z72" s="75">
        <f t="shared" ref="Z72:Z135" si="12">Z71+W72-AA71</f>
        <v>193.03685738684209</v>
      </c>
      <c r="AA72" s="75">
        <f>MAX(0,(Z72-Constantes!$D$13)*(1-EXP(-Constantes!$D$25)))</f>
        <v>0.81534013099755132</v>
      </c>
      <c r="AB72" s="75">
        <f t="shared" ref="AB72:AB135" si="13">V72+Y72+AA72</f>
        <v>1.4249126392051084</v>
      </c>
      <c r="AC72" s="75">
        <f>0.0526*V72*Observaciones!$F71^1.218</f>
        <v>0</v>
      </c>
      <c r="AD72" s="75">
        <f>AC72*Constantes!$E$31</f>
        <v>0</v>
      </c>
      <c r="AE72" s="75">
        <f t="shared" ref="AE72:AE135" si="14">AD72*1000000/(AB72/1000*10000)</f>
        <v>0</v>
      </c>
      <c r="AF72" s="15"/>
      <c r="AG72" s="74">
        <v>66</v>
      </c>
      <c r="AH72" s="136">
        <f>ETo!$I71*((1-Constantes!$F$21)*ETo!$K71+ETo!$L71)</f>
        <v>2.4025538761883598</v>
      </c>
      <c r="AI72" s="75">
        <f>MIN(AH72*AJ72,0.8*(AM71+Observaciones!$F71-AK72-AL72-Constantes!$D$14))</f>
        <v>1.5272578981065186</v>
      </c>
      <c r="AJ72" s="75">
        <f>EXP(2.5*(Cálculos!AM71-Constantes!$D$13)/(Constantes!$D$15))*Constantes!$F$19+Constantes!$F$18</f>
        <v>0.63568101978612268</v>
      </c>
      <c r="AK72" s="75">
        <f>IF(Observaciones!$F71&gt;0.05*Constantes!$F$20,((Observaciones!$F71-0.05*Constantes!$F$20)^2)/(Observaciones!$F71+0.95*Constantes!$F$20),0)</f>
        <v>0</v>
      </c>
      <c r="AL72" s="75">
        <f>MAX(0,AM71+Observaciones!$F71-AK72-Constantes!$D$13)</f>
        <v>0</v>
      </c>
      <c r="AM72" s="75">
        <f>AM71+Observaciones!$F71-AK72-AI72-AL72-AN71</f>
        <v>60.976211718505461</v>
      </c>
      <c r="AN72" s="75">
        <f>MAX(0,(AM72-Constantes!$D$14)*(1-EXP(-Constantes!$D$24)))</f>
        <v>0.59657553211481251</v>
      </c>
      <c r="AO72" s="75">
        <f t="shared" ref="AO72:AO135" si="15">AO71+AL72-AP71</f>
        <v>197.90908775068456</v>
      </c>
      <c r="AP72" s="75">
        <f>MAX(0,(AO72-Constantes!$D$13)*(1-EXP(-Constantes!$D$25)))</f>
        <v>0.8489950844676053</v>
      </c>
      <c r="AQ72" s="75">
        <f t="shared" ref="AQ72:AQ135" si="16">AK72+AN72+AP72</f>
        <v>1.4455706165824178</v>
      </c>
      <c r="AR72" s="75">
        <f>0.0526*AK72*Observaciones!$F71^1.218</f>
        <v>0</v>
      </c>
      <c r="AS72" s="75">
        <f>AR72*Constantes!$F$31</f>
        <v>0</v>
      </c>
      <c r="AT72" s="75">
        <f t="shared" ref="AT72:AT135" si="17">AS72*1000000/(AQ72/1000*10000)</f>
        <v>0</v>
      </c>
      <c r="AU72" s="15"/>
      <c r="AV72" s="74">
        <v>66</v>
      </c>
      <c r="AW72" s="75">
        <f>0.0526*Observaciones!$F71^2.218</f>
        <v>0</v>
      </c>
      <c r="AX72" s="75">
        <f>IF(Observaciones!$F71&gt;0.05*$BB$7,((Observaciones!$F71-0.05*$BB$7)^2)/(Observaciones!$F71+0.95*$BB$7),0)</f>
        <v>0</v>
      </c>
      <c r="AY72" s="75">
        <f>0.0526*AX72*Observaciones!$F71^1.218</f>
        <v>0</v>
      </c>
      <c r="AZ72" s="29"/>
      <c r="BA72" s="29"/>
      <c r="BB72" s="96"/>
      <c r="BC72" s="39"/>
    </row>
    <row r="73" spans="2:55" s="2" customFormat="1" x14ac:dyDescent="0.3">
      <c r="B73" s="38"/>
      <c r="C73" s="74">
        <v>67</v>
      </c>
      <c r="D73" s="136">
        <f>ETo!$I72*((1-Constantes!$D$21)*ETo!$K72+ETo!$L72)</f>
        <v>2.5877505233896443</v>
      </c>
      <c r="E73" s="75">
        <f>MIN(D73*F73,0.8*(I72+Observaciones!$F72-G73-H73-Constantes!$D$14))</f>
        <v>1.4218947048975916</v>
      </c>
      <c r="F73" s="75">
        <f>EXP(2.5*(Cálculos!I72-Constantes!$D$13)/(Constantes!$D$15))*Constantes!$D$19+Constantes!$D$18</f>
        <v>0.54947132347019267</v>
      </c>
      <c r="G73" s="75">
        <f>IF(Observaciones!$F72&gt;0.05*Constantes!$D$20,((Observaciones!$F72-0.05*Constantes!$D$20)^2)/(Observaciones!$F72+0.95*Constantes!$D$20),0)</f>
        <v>10.018844521093127</v>
      </c>
      <c r="H73" s="75">
        <f>MAX(0,I72+Observaciones!$F72-G73-Constantes!$D$13)</f>
        <v>10.5905542125018</v>
      </c>
      <c r="I73" s="75">
        <f>I72+Observaciones!$F72-G73-E73-H73-J72</f>
        <v>72.968934048913965</v>
      </c>
      <c r="J73" s="75">
        <f>MAX(0,(I73-Constantes!$D$14)*(1-EXP(-Constantes!$D$24)))</f>
        <v>0.80260332356423258</v>
      </c>
      <c r="K73" s="75">
        <f t="shared" si="9"/>
        <v>196.17724157212143</v>
      </c>
      <c r="L73" s="75">
        <f>MAX(0,(K73-Constantes!$D$13)*(1-EXP(-Constantes!$D$25)))</f>
        <v>0.83703234908682855</v>
      </c>
      <c r="M73" s="75">
        <f t="shared" si="10"/>
        <v>11.65848019374419</v>
      </c>
      <c r="N73" s="75">
        <f>0.0526*G73*Observaciones!$F72^1.218</f>
        <v>38.511161179049438</v>
      </c>
      <c r="O73" s="75">
        <f>N73*Constantes!$D$31</f>
        <v>0.60162548829302276</v>
      </c>
      <c r="P73" s="75">
        <f t="shared" si="11"/>
        <v>5160.4109480397647</v>
      </c>
      <c r="Q73" s="15"/>
      <c r="R73" s="74">
        <v>67</v>
      </c>
      <c r="S73" s="136">
        <f>ETo!$I72*((1-Constantes!$E$21)*ETo!$K72+ETo!$L72)</f>
        <v>2.4866436740187337</v>
      </c>
      <c r="T73" s="75">
        <f>MIN(S73*U73,0.8*(X72+Observaciones!$F72-V73-W73-Constantes!$D$14))</f>
        <v>1.4542705030929377</v>
      </c>
      <c r="U73" s="75">
        <f>EXP(2.5*(Cálculos!X72-Constantes!$D$13)/(Constantes!$D$15))*Constantes!$E$19+Constantes!$E$18</f>
        <v>0.58483268764545215</v>
      </c>
      <c r="V73" s="75">
        <f>IF(Observaciones!$F72&gt;0.05*Constantes!$E$20,((Observaciones!$F72-0.05*Constantes!$E$20)^2)/(Observaciones!$F72+0.95*Constantes!$E$20),0)</f>
        <v>8.7809238382952639</v>
      </c>
      <c r="W73" s="75">
        <f>MAX(0,X72+Observaciones!$F72-V73-Constantes!$D$13)</f>
        <v>11.851832054754283</v>
      </c>
      <c r="X73" s="75">
        <f>X72+Observaciones!$F72-V73-T73-W73-Y72</f>
        <v>72.936156988699494</v>
      </c>
      <c r="Y73" s="75">
        <f>MAX(0,(X73-Constantes!$D$14)*(1-EXP(-Constantes!$D$24)))</f>
        <v>0.80204023328830165</v>
      </c>
      <c r="Z73" s="75">
        <f t="shared" si="12"/>
        <v>204.07334931059881</v>
      </c>
      <c r="AA73" s="75">
        <f>MAX(0,(Z73-Constantes!$D$13)*(1-EXP(-Constantes!$D$25)))</f>
        <v>0.89157474932001701</v>
      </c>
      <c r="AB73" s="75">
        <f t="shared" si="13"/>
        <v>10.474538820903582</v>
      </c>
      <c r="AC73" s="75">
        <f>0.0526*V73*Observaciones!$F72^1.218</f>
        <v>33.752751879280616</v>
      </c>
      <c r="AD73" s="75">
        <f>AC73*Constantes!$E$31</f>
        <v>0.39546683108686248</v>
      </c>
      <c r="AE73" s="75">
        <f t="shared" si="14"/>
        <v>3775.5058991012229</v>
      </c>
      <c r="AF73" s="15"/>
      <c r="AG73" s="74">
        <v>67</v>
      </c>
      <c r="AH73" s="136">
        <f>ETo!$I72*((1-Constantes!$F$21)*ETo!$K72+ETo!$L72)</f>
        <v>2.4866436740187337</v>
      </c>
      <c r="AI73" s="75">
        <f>MIN(AH73*AJ73,0.8*(AM72+Observaciones!$F72-AK73-AL73-Constantes!$D$14))</f>
        <v>1.5453203941975631</v>
      </c>
      <c r="AJ73" s="75">
        <f>EXP(2.5*(Cálculos!AM72-Constantes!$D$13)/(Constantes!$D$15))*Constantes!$F$19+Constantes!$F$18</f>
        <v>0.62144826391636887</v>
      </c>
      <c r="AK73" s="75">
        <f>IF(Observaciones!$F72&gt;0.05*Constantes!$F$20,((Observaciones!$F72-0.05*Constantes!$F$20)^2)/(Observaciones!$F72+0.95*Constantes!$F$20),0)</f>
        <v>7.1110923450191699</v>
      </c>
      <c r="AL73" s="75">
        <f>MAX(0,AM72+Observaciones!$F72-AK73-Constantes!$D$13)</f>
        <v>12.765119373486286</v>
      </c>
      <c r="AM73" s="75">
        <f>AM72+Observaciones!$F72-AK73-AI73-AL73-AN72</f>
        <v>72.858104073687628</v>
      </c>
      <c r="AN73" s="75">
        <f>MAX(0,(AM73-Constantes!$D$14)*(1-EXP(-Constantes!$D$24)))</f>
        <v>0.8006993309265994</v>
      </c>
      <c r="AO73" s="75">
        <f t="shared" si="15"/>
        <v>209.82521203970322</v>
      </c>
      <c r="AP73" s="75">
        <f>MAX(0,(AO73-Constantes!$D$13)*(1-EXP(-Constantes!$D$25)))</f>
        <v>0.93130576736684867</v>
      </c>
      <c r="AQ73" s="75">
        <f t="shared" si="16"/>
        <v>8.8430974433126188</v>
      </c>
      <c r="AR73" s="75">
        <f>0.0526*AK73*Observaciones!$F72^1.218</f>
        <v>27.334132482201472</v>
      </c>
      <c r="AS73" s="75">
        <f>AR73*Constantes!$F$31</f>
        <v>0.23058904382590037</v>
      </c>
      <c r="AT73" s="75">
        <f t="shared" si="17"/>
        <v>2607.5596848735149</v>
      </c>
      <c r="AU73" s="15"/>
      <c r="AV73" s="74">
        <v>67</v>
      </c>
      <c r="AW73" s="75">
        <f>0.0526*Observaciones!$F72^2.218</f>
        <v>130.30727857101567</v>
      </c>
      <c r="AX73" s="75">
        <f>IF(Observaciones!$F72&gt;0.05*$BB$7,((Observaciones!$F72-0.05*$BB$7)^2)/(Observaciones!$F72+0.95*$BB$7),0)</f>
        <v>15.489843010632969</v>
      </c>
      <c r="AY73" s="75">
        <f>0.0526*AX73*Observaciones!$F72^1.218</f>
        <v>59.540981953033921</v>
      </c>
      <c r="AZ73" s="29"/>
      <c r="BA73" s="29"/>
      <c r="BB73" s="96"/>
      <c r="BC73" s="39"/>
    </row>
    <row r="74" spans="2:55" s="2" customFormat="1" x14ac:dyDescent="0.3">
      <c r="B74" s="38"/>
      <c r="C74" s="74">
        <v>68</v>
      </c>
      <c r="D74" s="136">
        <f>ETo!$I73*((1-Constantes!$D$21)*ETo!$K73+ETo!$L73)</f>
        <v>2.5149518216874709</v>
      </c>
      <c r="E74" s="75">
        <f>MIN(D74*F74,0.8*(I73+Observaciones!$F73-G74-H74-Constantes!$D$14))</f>
        <v>1.8066567859444782</v>
      </c>
      <c r="F74" s="75">
        <f>EXP(2.5*(Cálculos!I73-Constantes!$D$13)/(Constantes!$D$15))*Constantes!$D$19+Constantes!$D$18</f>
        <v>0.71836636008886079</v>
      </c>
      <c r="G74" s="75">
        <f>IF(Observaciones!$F73&gt;0.05*Constantes!$D$20,((Observaciones!$F73-0.05*Constantes!$D$20)^2)/(Observaciones!$F73+0.95*Constantes!$D$20),0)</f>
        <v>0</v>
      </c>
      <c r="H74" s="75">
        <f>MAX(0,I73+Observaciones!$F73-G74-Constantes!$D$13)</f>
        <v>0</v>
      </c>
      <c r="I74" s="75">
        <f>I73+Observaciones!$F73-G74-E74-H74-J73</f>
        <v>72.359673939405255</v>
      </c>
      <c r="J74" s="75">
        <f>MAX(0,(I74-Constantes!$D$14)*(1-EXP(-Constantes!$D$24)))</f>
        <v>0.79213659955261806</v>
      </c>
      <c r="K74" s="75">
        <f t="shared" si="9"/>
        <v>195.34020922303461</v>
      </c>
      <c r="L74" s="75">
        <f>MAX(0,(K74-Constantes!$D$13)*(1-EXP(-Constantes!$D$25)))</f>
        <v>0.83125054431616274</v>
      </c>
      <c r="M74" s="75">
        <f t="shared" si="10"/>
        <v>1.6233871438687808</v>
      </c>
      <c r="N74" s="75">
        <f>0.0526*G74*Observaciones!$F73^1.218</f>
        <v>0</v>
      </c>
      <c r="O74" s="75">
        <f>N74*Constantes!$D$31</f>
        <v>0</v>
      </c>
      <c r="P74" s="75">
        <f t="shared" si="11"/>
        <v>0</v>
      </c>
      <c r="Q74" s="15"/>
      <c r="R74" s="74">
        <v>68</v>
      </c>
      <c r="S74" s="136">
        <f>ETo!$I73*((1-Constantes!$E$21)*ETo!$K73+ETo!$L73)</f>
        <v>2.4162937487971368</v>
      </c>
      <c r="T74" s="75">
        <f>MIN(S74*U74,0.8*(X73+Observaciones!$F73-V74-W74-Constantes!$D$14))</f>
        <v>1.7285687553853017</v>
      </c>
      <c r="U74" s="75">
        <f>EXP(2.5*(Cálculos!X73-Constantes!$D$13)/(Constantes!$D$15))*Constantes!$E$19+Constantes!$E$18</f>
        <v>0.71538022073922358</v>
      </c>
      <c r="V74" s="75">
        <f>IF(Observaciones!$F73&gt;0.05*Constantes!$E$20,((Observaciones!$F73-0.05*Constantes!$E$20)^2)/(Observaciones!$F73+0.95*Constantes!$E$20),0)</f>
        <v>0</v>
      </c>
      <c r="W74" s="75">
        <f>MAX(0,X73+Observaciones!$F73-V74-Constantes!$D$13)</f>
        <v>0</v>
      </c>
      <c r="X74" s="75">
        <f>X73+Observaciones!$F73-V74-T74-W74-Y73</f>
        <v>72.405548000025902</v>
      </c>
      <c r="Y74" s="75">
        <f>MAX(0,(X74-Constantes!$D$14)*(1-EXP(-Constantes!$D$24)))</f>
        <v>0.79292468845637964</v>
      </c>
      <c r="Z74" s="75">
        <f t="shared" si="12"/>
        <v>203.18177456127879</v>
      </c>
      <c r="AA74" s="75">
        <f>MAX(0,(Z74-Constantes!$D$13)*(1-EXP(-Constantes!$D$25)))</f>
        <v>0.88541619267086535</v>
      </c>
      <c r="AB74" s="75">
        <f t="shared" si="13"/>
        <v>1.6783408811272449</v>
      </c>
      <c r="AC74" s="75">
        <f>0.0526*V74*Observaciones!$F73^1.218</f>
        <v>0</v>
      </c>
      <c r="AD74" s="75">
        <f>AC74*Constantes!$E$31</f>
        <v>0</v>
      </c>
      <c r="AE74" s="75">
        <f t="shared" si="14"/>
        <v>0</v>
      </c>
      <c r="AF74" s="15"/>
      <c r="AG74" s="74">
        <v>68</v>
      </c>
      <c r="AH74" s="136">
        <f>ETo!$I73*((1-Constantes!$F$21)*ETo!$K73+ETo!$L73)</f>
        <v>2.4162937487971368</v>
      </c>
      <c r="AI74" s="75">
        <f>MIN(AH74*AJ74,0.8*(AM73+Observaciones!$F73-AK74-AL74-Constantes!$D$14))</f>
        <v>1.747867168374269</v>
      </c>
      <c r="AJ74" s="75">
        <f>EXP(2.5*(Cálculos!AM73-Constantes!$D$13)/(Constantes!$D$15))*Constantes!$F$19+Constantes!$F$18</f>
        <v>0.72336700338871485</v>
      </c>
      <c r="AK74" s="75">
        <f>IF(Observaciones!$F73&gt;0.05*Constantes!$F$20,((Observaciones!$F73-0.05*Constantes!$F$20)^2)/(Observaciones!$F73+0.95*Constantes!$F$20),0)</f>
        <v>0</v>
      </c>
      <c r="AL74" s="75">
        <f>MAX(0,AM73+Observaciones!$F73-AK74-Constantes!$D$13)</f>
        <v>0</v>
      </c>
      <c r="AM74" s="75">
        <f>AM73+Observaciones!$F73-AK74-AI74-AL74-AN73</f>
        <v>72.309537574386752</v>
      </c>
      <c r="AN74" s="75">
        <f>MAX(0,(AM74-Constantes!$D$14)*(1-EXP(-Constantes!$D$24)))</f>
        <v>0.79127528681048342</v>
      </c>
      <c r="AO74" s="75">
        <f t="shared" si="15"/>
        <v>208.89390627233638</v>
      </c>
      <c r="AP74" s="75">
        <f>MAX(0,(AO74-Constantes!$D$13)*(1-EXP(-Constantes!$D$25)))</f>
        <v>0.92487276852924749</v>
      </c>
      <c r="AQ74" s="75">
        <f t="shared" si="16"/>
        <v>1.716148055339731</v>
      </c>
      <c r="AR74" s="75">
        <f>0.0526*AK74*Observaciones!$F73^1.218</f>
        <v>0</v>
      </c>
      <c r="AS74" s="75">
        <f>AR74*Constantes!$F$31</f>
        <v>0</v>
      </c>
      <c r="AT74" s="75">
        <f t="shared" si="17"/>
        <v>0</v>
      </c>
      <c r="AU74" s="15"/>
      <c r="AV74" s="74">
        <v>68</v>
      </c>
      <c r="AW74" s="75">
        <f>0.0526*Observaciones!$F73^2.218</f>
        <v>0.24472045674166781</v>
      </c>
      <c r="AX74" s="75">
        <f>IF(Observaciones!$F73&gt;0.05*$BB$7,((Observaciones!$F73-0.05*$BB$7)^2)/(Observaciones!$F73+0.95*$BB$7),0)</f>
        <v>2.0605192437462322E-3</v>
      </c>
      <c r="AY74" s="75">
        <f>0.0526*AX74*Observaciones!$F73^1.218</f>
        <v>2.5212560522728692E-4</v>
      </c>
      <c r="AZ74" s="29"/>
      <c r="BA74" s="29"/>
      <c r="BB74" s="96"/>
      <c r="BC74" s="39"/>
    </row>
    <row r="75" spans="2:55" s="2" customFormat="1" x14ac:dyDescent="0.3">
      <c r="B75" s="38"/>
      <c r="C75" s="74">
        <v>69</v>
      </c>
      <c r="D75" s="136">
        <f>ETo!$I74*((1-Constantes!$D$21)*ETo!$K74+ETo!$L74)</f>
        <v>2.5933086016846403</v>
      </c>
      <c r="E75" s="75">
        <f>MIN(D75*F75,0.8*(I74+Observaciones!$F74-G75-H75-Constantes!$D$14))</f>
        <v>1.8322304563964744</v>
      </c>
      <c r="F75" s="75">
        <f>EXP(2.5*(Cálculos!I74-Constantes!$D$13)/(Constantes!$D$15))*Constantes!$D$19+Constantes!$D$18</f>
        <v>0.70652233799179875</v>
      </c>
      <c r="G75" s="75">
        <f>IF(Observaciones!$F74&gt;0.05*Constantes!$D$20,((Observaciones!$F74-0.05*Constantes!$D$20)^2)/(Observaciones!$F74+0.95*Constantes!$D$20),0)</f>
        <v>1.3415815457950286</v>
      </c>
      <c r="H75" s="75">
        <f>MAX(0,I74+Observaciones!$F74-G75-Constantes!$D$13)</f>
        <v>9.1180923936102261</v>
      </c>
      <c r="I75" s="75">
        <f>I74+Observaciones!$F74-G75-E75-H75-J74</f>
        <v>72.375632944050906</v>
      </c>
      <c r="J75" s="75">
        <f>MAX(0,(I75-Constantes!$D$14)*(1-EXP(-Constantes!$D$24)))</f>
        <v>0.79241076570024394</v>
      </c>
      <c r="K75" s="75">
        <f t="shared" si="9"/>
        <v>203.62705107232867</v>
      </c>
      <c r="L75" s="75">
        <f>MAX(0,(K75-Constantes!$D$13)*(1-EXP(-Constantes!$D$25)))</f>
        <v>0.8884919422027231</v>
      </c>
      <c r="M75" s="75">
        <f t="shared" si="10"/>
        <v>3.0224842536979954</v>
      </c>
      <c r="N75" s="75">
        <f>0.0526*G75*Observaciones!$F74^1.218</f>
        <v>1.6197174382787165</v>
      </c>
      <c r="O75" s="75">
        <f>N75*Constantes!$D$31</f>
        <v>2.5303399452709235E-2</v>
      </c>
      <c r="P75" s="75">
        <f t="shared" si="11"/>
        <v>837.17225066600906</v>
      </c>
      <c r="Q75" s="15"/>
      <c r="R75" s="74">
        <v>69</v>
      </c>
      <c r="S75" s="136">
        <f>ETo!$I74*((1-Constantes!$E$21)*ETo!$K74+ETo!$L74)</f>
        <v>2.4919559071474842</v>
      </c>
      <c r="T75" s="75">
        <f>MIN(S75*U75,0.8*(X74+Observaciones!$F74-V75-W75-Constantes!$D$14))</f>
        <v>1.7627139215794581</v>
      </c>
      <c r="U75" s="75">
        <f>EXP(2.5*(Cálculos!X74-Constantes!$D$13)/(Constantes!$D$15))*Constantes!$E$19+Constantes!$E$18</f>
        <v>0.70736160159319117</v>
      </c>
      <c r="V75" s="75">
        <f>IF(Observaciones!$F74&gt;0.05*Constantes!$E$20,((Observaciones!$F74-0.05*Constantes!$E$20)^2)/(Observaciones!$F74+0.95*Constantes!$E$20),0)</f>
        <v>1.065515230541672</v>
      </c>
      <c r="W75" s="75">
        <f>MAX(0,X74+Observaciones!$F74-V75-Constantes!$D$13)</f>
        <v>9.440032769484219</v>
      </c>
      <c r="X75" s="75">
        <f>X74+Observaciones!$F74-V75-T75-W75-Y74</f>
        <v>72.444361389964158</v>
      </c>
      <c r="Y75" s="75">
        <f>MAX(0,(X75-Constantes!$D$14)*(1-EXP(-Constantes!$D$24)))</f>
        <v>0.79359147926394868</v>
      </c>
      <c r="Z75" s="75">
        <f t="shared" si="12"/>
        <v>211.73639113809213</v>
      </c>
      <c r="AA75" s="75">
        <f>MAX(0,(Z75-Constantes!$D$13)*(1-EXP(-Constantes!$D$25)))</f>
        <v>0.94450724570961164</v>
      </c>
      <c r="AB75" s="75">
        <f t="shared" si="13"/>
        <v>2.8036139555152322</v>
      </c>
      <c r="AC75" s="75">
        <f>0.0526*V75*Observaciones!$F74^1.218</f>
        <v>1.2864172178495303</v>
      </c>
      <c r="AD75" s="75">
        <f>AC75*Constantes!$E$31</f>
        <v>1.5072410759811939E-2</v>
      </c>
      <c r="AE75" s="75">
        <f t="shared" si="14"/>
        <v>537.60649643513489</v>
      </c>
      <c r="AF75" s="15"/>
      <c r="AG75" s="74">
        <v>69</v>
      </c>
      <c r="AH75" s="136">
        <f>ETo!$I74*((1-Constantes!$F$21)*ETo!$K74+ETo!$L74)</f>
        <v>2.4919559071474842</v>
      </c>
      <c r="AI75" s="75">
        <f>MIN(AH75*AJ75,0.8*(AM74+Observaciones!$F74-AK75-AL75-Constantes!$D$14))</f>
        <v>1.7871582375610688</v>
      </c>
      <c r="AJ75" s="75">
        <f>EXP(2.5*(Cálculos!AM74-Constantes!$D$13)/(Constantes!$D$15))*Constantes!$F$19+Constantes!$F$18</f>
        <v>0.71717089071885309</v>
      </c>
      <c r="AK75" s="75">
        <f>IF(Observaciones!$F74&gt;0.05*Constantes!$F$20,((Observaciones!$F74-0.05*Constantes!$F$20)^2)/(Observaciones!$F74+0.95*Constantes!$F$20),0)</f>
        <v>0.7253690466713103</v>
      </c>
      <c r="AL75" s="75">
        <f>MAX(0,AM74+Observaciones!$F74-AK75-Constantes!$D$13)</f>
        <v>9.6841685277154426</v>
      </c>
      <c r="AM75" s="75">
        <f>AM74+Observaciones!$F74-AK75-AI75-AL75-AN74</f>
        <v>72.421566475628438</v>
      </c>
      <c r="AN75" s="75">
        <f>MAX(0,(AM75-Constantes!$D$14)*(1-EXP(-Constantes!$D$24)))</f>
        <v>0.79319987627944877</v>
      </c>
      <c r="AO75" s="75">
        <f t="shared" si="15"/>
        <v>217.65320203152257</v>
      </c>
      <c r="AP75" s="75">
        <f>MAX(0,(AO75-Constantes!$D$13)*(1-EXP(-Constantes!$D$25)))</f>
        <v>0.98537764395417793</v>
      </c>
      <c r="AQ75" s="75">
        <f t="shared" si="16"/>
        <v>2.5039465669049372</v>
      </c>
      <c r="AR75" s="75">
        <f>0.0526*AK75*Observaciones!$F74^1.218</f>
        <v>0.87575212834705596</v>
      </c>
      <c r="AS75" s="75">
        <f>AR75*Constantes!$F$31</f>
        <v>7.3877905594968716E-3</v>
      </c>
      <c r="AT75" s="75">
        <f t="shared" si="17"/>
        <v>295.045855097009</v>
      </c>
      <c r="AU75" s="15"/>
      <c r="AV75" s="74">
        <v>69</v>
      </c>
      <c r="AW75" s="75">
        <f>0.0526*Observaciones!$F74^2.218</f>
        <v>15.815884250910074</v>
      </c>
      <c r="AX75" s="75">
        <f>IF(Observaciones!$F74&gt;0.05*$BB$7,((Observaciones!$F74-0.05*$BB$7)^2)/(Observaciones!$F74+0.95*$BB$7),0)</f>
        <v>2.8091910608904982</v>
      </c>
      <c r="AY75" s="75">
        <f>0.0526*AX75*Observaciones!$F74^1.218</f>
        <v>3.3915908899034655</v>
      </c>
      <c r="AZ75" s="29"/>
      <c r="BA75" s="29"/>
      <c r="BB75" s="96"/>
      <c r="BC75" s="39"/>
    </row>
    <row r="76" spans="2:55" s="2" customFormat="1" x14ac:dyDescent="0.3">
      <c r="B76" s="38"/>
      <c r="C76" s="74">
        <v>70</v>
      </c>
      <c r="D76" s="136">
        <f>ETo!$I75*((1-Constantes!$D$21)*ETo!$K75+ETo!$L75)</f>
        <v>2.5230547572673974</v>
      </c>
      <c r="E76" s="75">
        <f>MIN(D76*F76,0.8*(I75+Observaciones!$F75-G76-H76-Constantes!$D$14))</f>
        <v>1.7833654573239919</v>
      </c>
      <c r="F76" s="75">
        <f>EXP(2.5*(Cálculos!I75-Constantes!$D$13)/(Constantes!$D$15))*Constantes!$D$19+Constantes!$D$18</f>
        <v>0.70682788480400305</v>
      </c>
      <c r="G76" s="75">
        <f>IF(Observaciones!$F75&gt;0.05*Constantes!$D$20,((Observaciones!$F75-0.05*Constantes!$D$20)^2)/(Observaciones!$F75+0.95*Constantes!$D$20),0)</f>
        <v>7.5323316850513522E-2</v>
      </c>
      <c r="H76" s="75">
        <f>MAX(0,I75+Observaciones!$F75-G76-Constantes!$D$13)</f>
        <v>2.7003096272003972</v>
      </c>
      <c r="I76" s="75">
        <f>I75+Observaciones!$F75-G76-E76-H76-J75</f>
        <v>72.424223776975765</v>
      </c>
      <c r="J76" s="75">
        <f>MAX(0,(I76-Constantes!$D$14)*(1-EXP(-Constantes!$D$24)))</f>
        <v>0.79324552712608076</v>
      </c>
      <c r="K76" s="75">
        <f t="shared" si="9"/>
        <v>205.43886875732633</v>
      </c>
      <c r="L76" s="75">
        <f>MAX(0,(K76-Constantes!$D$13)*(1-EXP(-Constantes!$D$25)))</f>
        <v>0.90100708112910355</v>
      </c>
      <c r="M76" s="75">
        <f t="shared" si="10"/>
        <v>1.7695759251056979</v>
      </c>
      <c r="N76" s="75">
        <f>0.0526*G76*Observaciones!$F75^1.218</f>
        <v>3.0900875159380066E-2</v>
      </c>
      <c r="O76" s="75">
        <f>N76*Constantes!$D$31</f>
        <v>4.8273678427949806E-4</v>
      </c>
      <c r="P76" s="75">
        <f t="shared" si="11"/>
        <v>27.279800625150564</v>
      </c>
      <c r="Q76" s="15"/>
      <c r="R76" s="74">
        <v>70</v>
      </c>
      <c r="S76" s="136">
        <f>ETo!$I75*((1-Constantes!$E$21)*ETo!$K75+ETo!$L75)</f>
        <v>2.4240413668230292</v>
      </c>
      <c r="T76" s="75">
        <f>MIN(S76*U76,0.8*(X75+Observaciones!$F75-V76-W76-Constantes!$D$14))</f>
        <v>1.7160777500593254</v>
      </c>
      <c r="U76" s="75">
        <f>EXP(2.5*(Cálculos!X75-Constantes!$D$13)/(Constantes!$D$15))*Constantes!$E$19+Constantes!$E$18</f>
        <v>0.70794078580780684</v>
      </c>
      <c r="V76" s="75">
        <f>IF(Observaciones!$F75&gt;0.05*Constantes!$E$20,((Observaciones!$F75-0.05*Constantes!$E$20)^2)/(Observaciones!$F75+0.95*Constantes!$E$20),0)</f>
        <v>3.8884682694336523E-2</v>
      </c>
      <c r="W76" s="75">
        <f>MAX(0,X75+Observaciones!$F75-V76-Constantes!$D$13)</f>
        <v>2.8054767072698326</v>
      </c>
      <c r="X76" s="75">
        <f>X75+Observaciones!$F75-V76-T76-W76-Y75</f>
        <v>72.490330770676721</v>
      </c>
      <c r="Y76" s="75">
        <f>MAX(0,(X76-Constantes!$D$14)*(1-EXP(-Constantes!$D$24)))</f>
        <v>0.79438120570983606</v>
      </c>
      <c r="Z76" s="75">
        <f t="shared" si="12"/>
        <v>213.59736059965235</v>
      </c>
      <c r="AA76" s="75">
        <f>MAX(0,(Z76-Constantes!$D$13)*(1-EXP(-Constantes!$D$25)))</f>
        <v>0.95736190075687566</v>
      </c>
      <c r="AB76" s="75">
        <f t="shared" si="13"/>
        <v>1.7906277891610483</v>
      </c>
      <c r="AC76" s="75">
        <f>0.0526*V76*Observaciones!$F75^1.218</f>
        <v>1.5952174914634121E-2</v>
      </c>
      <c r="AD76" s="75">
        <f>AC76*Constantes!$E$31</f>
        <v>1.8690493992894999E-4</v>
      </c>
      <c r="AE76" s="75">
        <f t="shared" si="14"/>
        <v>10.437955953789784</v>
      </c>
      <c r="AF76" s="15"/>
      <c r="AG76" s="74">
        <v>70</v>
      </c>
      <c r="AH76" s="136">
        <f>ETo!$I75*((1-Constantes!$F$21)*ETo!$K75+ETo!$L75)</f>
        <v>2.4240413668230292</v>
      </c>
      <c r="AI76" s="75">
        <f>MIN(AH76*AJ76,0.8*(AM75+Observaciones!$F75-AK76-AL76-Constantes!$D$14))</f>
        <v>1.7414849957033796</v>
      </c>
      <c r="AJ76" s="75">
        <f>EXP(2.5*(Cálculos!AM75-Constantes!$D$13)/(Constantes!$D$15))*Constantes!$F$19+Constantes!$F$18</f>
        <v>0.71842214391983983</v>
      </c>
      <c r="AK76" s="75">
        <f>IF(Observaciones!$F75&gt;0.05*Constantes!$F$20,((Observaciones!$F75-0.05*Constantes!$F$20)^2)/(Observaciones!$F75+0.95*Constantes!$F$20),0)</f>
        <v>7.2964413665663006E-3</v>
      </c>
      <c r="AL76" s="75">
        <f>MAX(0,AM75+Observaciones!$F75-AK76-Constantes!$D$13)</f>
        <v>2.8142700342618809</v>
      </c>
      <c r="AM76" s="75">
        <f>AM75+Observaciones!$F75-AK76-AI76-AL76-AN75</f>
        <v>72.465315128017181</v>
      </c>
      <c r="AN76" s="75">
        <f>MAX(0,(AM76-Constantes!$D$14)*(1-EXP(-Constantes!$D$24)))</f>
        <v>0.79395145194193928</v>
      </c>
      <c r="AO76" s="75">
        <f t="shared" si="15"/>
        <v>219.48209442183028</v>
      </c>
      <c r="AP76" s="75">
        <f>MAX(0,(AO76-Constantes!$D$13)*(1-EXP(-Constantes!$D$25)))</f>
        <v>0.99801072648539868</v>
      </c>
      <c r="AQ76" s="75">
        <f t="shared" si="16"/>
        <v>1.7992586197939042</v>
      </c>
      <c r="AR76" s="75">
        <f>0.0526*AK76*Observaciones!$F75^1.218</f>
        <v>2.9933151274188028E-3</v>
      </c>
      <c r="AS76" s="75">
        <f>AR76*Constantes!$F$31</f>
        <v>2.5251420492329252E-5</v>
      </c>
      <c r="AT76" s="75">
        <f t="shared" si="17"/>
        <v>1.4034347377600265</v>
      </c>
      <c r="AU76" s="15"/>
      <c r="AV76" s="74">
        <v>70</v>
      </c>
      <c r="AW76" s="75">
        <f>0.0526*Observaciones!$F75^2.218</f>
        <v>2.215313037685418</v>
      </c>
      <c r="AX76" s="75">
        <f>IF(Observaciones!$F75&gt;0.05*$BB$7,((Observaciones!$F75-0.05*$BB$7)^2)/(Observaciones!$F75+0.95*$BB$7),0)</f>
        <v>0.35127835852292982</v>
      </c>
      <c r="AY76" s="75">
        <f>0.0526*AX76*Observaciones!$F75^1.218</f>
        <v>0.14410954212825539</v>
      </c>
      <c r="AZ76" s="29"/>
      <c r="BA76" s="29"/>
      <c r="BB76" s="96"/>
      <c r="BC76" s="39"/>
    </row>
    <row r="77" spans="2:55" s="2" customFormat="1" x14ac:dyDescent="0.3">
      <c r="B77" s="38"/>
      <c r="C77" s="74">
        <v>71</v>
      </c>
      <c r="D77" s="136">
        <f>ETo!$I76*((1-Constantes!$D$21)*ETo!$K76+ETo!$L76)</f>
        <v>2.5425989744158883</v>
      </c>
      <c r="E77" s="75">
        <f>MIN(D77*F77,0.8*(I76+Observaciones!$F76-G77-H77-Constantes!$D$14))</f>
        <v>1.799549171489027</v>
      </c>
      <c r="F77" s="75">
        <f>EXP(2.5*(Cálculos!I76-Constantes!$D$13)/(Constantes!$D$15))*Constantes!$D$19+Constantes!$D$18</f>
        <v>0.70775973309060181</v>
      </c>
      <c r="G77" s="75">
        <f>IF(Observaciones!$F76&gt;0.05*Constantes!$D$20,((Observaciones!$F76-0.05*Constantes!$D$20)^2)/(Observaciones!$F76+0.95*Constantes!$D$20),0)</f>
        <v>3.5617733913584084</v>
      </c>
      <c r="H77" s="75">
        <f>MAX(0,I76+Observaciones!$F76-G77-Constantes!$D$13)</f>
        <v>13.962450385617345</v>
      </c>
      <c r="I77" s="75">
        <f>I76+Observaciones!$F76-G77-E77-H77-J76</f>
        <v>72.407205301384892</v>
      </c>
      <c r="J77" s="75">
        <f>MAX(0,(I77-Constantes!$D$14)*(1-EXP(-Constantes!$D$24)))</f>
        <v>0.7929531599017573</v>
      </c>
      <c r="K77" s="75">
        <f t="shared" si="9"/>
        <v>218.50031206181458</v>
      </c>
      <c r="L77" s="75">
        <f>MAX(0,(K77-Constantes!$D$13)*(1-EXP(-Constantes!$D$25)))</f>
        <v>0.99122906035375269</v>
      </c>
      <c r="M77" s="75">
        <f t="shared" si="10"/>
        <v>5.3459556116139186</v>
      </c>
      <c r="N77" s="75">
        <f>0.0526*G77*Observaciones!$F76^1.218</f>
        <v>7.2434393358165954</v>
      </c>
      <c r="O77" s="75">
        <f>N77*Constantes!$D$31</f>
        <v>0.11315778579281756</v>
      </c>
      <c r="P77" s="75">
        <f t="shared" si="11"/>
        <v>2116.6989405408804</v>
      </c>
      <c r="Q77" s="15"/>
      <c r="R77" s="74">
        <v>71</v>
      </c>
      <c r="S77" s="136">
        <f>ETo!$I76*((1-Constantes!$E$21)*ETo!$K76+ETo!$L76)</f>
        <v>2.4428817967061773</v>
      </c>
      <c r="T77" s="75">
        <f>MIN(S77*U77,0.8*(X76+Observaciones!$F76-V77-W77-Constantes!$D$14))</f>
        <v>1.7310950442875723</v>
      </c>
      <c r="U77" s="75">
        <f>EXP(2.5*(Cálculos!X76-Constantes!$D$13)/(Constantes!$D$15))*Constantes!$E$19+Constantes!$E$18</f>
        <v>0.70862824661498891</v>
      </c>
      <c r="V77" s="75">
        <f>IF(Observaciones!$F76&gt;0.05*Constantes!$E$20,((Observaciones!$F76-0.05*Constantes!$E$20)^2)/(Observaciones!$F76+0.95*Constantes!$E$20),0)</f>
        <v>2.9880081441571216</v>
      </c>
      <c r="W77" s="75">
        <f>MAX(0,X76+Observaciones!$F76-V77-Constantes!$D$13)</f>
        <v>14.602322626519609</v>
      </c>
      <c r="X77" s="75">
        <f>X76+Observaciones!$F76-V77-T77-W77-Y76</f>
        <v>72.474523750002589</v>
      </c>
      <c r="Y77" s="75">
        <f>MAX(0,(X77-Constantes!$D$14)*(1-EXP(-Constantes!$D$24)))</f>
        <v>0.79410965055587157</v>
      </c>
      <c r="Z77" s="75">
        <f t="shared" si="12"/>
        <v>227.24232132541508</v>
      </c>
      <c r="AA77" s="75">
        <f>MAX(0,(Z77-Constantes!$D$13)*(1-EXP(-Constantes!$D$25)))</f>
        <v>1.0516145292315473</v>
      </c>
      <c r="AB77" s="75">
        <f t="shared" si="13"/>
        <v>4.83373232394454</v>
      </c>
      <c r="AC77" s="75">
        <f>0.0526*V77*Observaciones!$F76^1.218</f>
        <v>6.0765953779203059</v>
      </c>
      <c r="AD77" s="75">
        <f>AC77*Constantes!$E$31</f>
        <v>7.1196918298634351E-2</v>
      </c>
      <c r="AE77" s="75">
        <f t="shared" si="14"/>
        <v>1472.9180998697609</v>
      </c>
      <c r="AF77" s="15"/>
      <c r="AG77" s="74">
        <v>71</v>
      </c>
      <c r="AH77" s="136">
        <f>ETo!$I76*((1-Constantes!$F$21)*ETo!$K76+ETo!$L76)</f>
        <v>2.4428817967061773</v>
      </c>
      <c r="AI77" s="75">
        <f>MIN(AH77*AJ77,0.8*(AM76+Observaciones!$F76-AK77-AL77-Constantes!$D$14))</f>
        <v>1.7562188181652094</v>
      </c>
      <c r="AJ77" s="75">
        <f>EXP(2.5*(Cálculos!AM76-Constantes!$D$13)/(Constantes!$D$15))*Constantes!$F$19+Constantes!$F$18</f>
        <v>0.71891272861960842</v>
      </c>
      <c r="AK77" s="75">
        <f>IF(Observaciones!$F76&gt;0.05*Constantes!$F$20,((Observaciones!$F76-0.05*Constantes!$F$20)^2)/(Observaciones!$F76+0.95*Constantes!$F$20),0)</f>
        <v>2.2493530942192179</v>
      </c>
      <c r="AL77" s="75">
        <f>MAX(0,AM76+Observaciones!$F76-AK77-Constantes!$D$13)</f>
        <v>15.315962033797959</v>
      </c>
      <c r="AM77" s="75">
        <f>AM76+Observaciones!$F76-AK77-AI77-AL77-AN76</f>
        <v>72.449829729892855</v>
      </c>
      <c r="AN77" s="75">
        <f>MAX(0,(AM77-Constantes!$D$14)*(1-EXP(-Constantes!$D$24)))</f>
        <v>0.79368542207087478</v>
      </c>
      <c r="AO77" s="75">
        <f t="shared" si="15"/>
        <v>233.80004572914282</v>
      </c>
      <c r="AP77" s="75">
        <f>MAX(0,(AO77-Constantes!$D$13)*(1-EXP(-Constantes!$D$25)))</f>
        <v>1.0969120404729575</v>
      </c>
      <c r="AQ77" s="75">
        <f t="shared" si="16"/>
        <v>4.1399505567630506</v>
      </c>
      <c r="AR77" s="75">
        <f>0.0526*AK77*Observaciones!$F76^1.218</f>
        <v>4.5744214728366881</v>
      </c>
      <c r="AS77" s="75">
        <f>AR77*Constantes!$F$31</f>
        <v>3.8589535415653513E-2</v>
      </c>
      <c r="AT77" s="75">
        <f t="shared" si="17"/>
        <v>932.12551421932778</v>
      </c>
      <c r="AU77" s="15"/>
      <c r="AV77" s="74">
        <v>71</v>
      </c>
      <c r="AW77" s="75">
        <f>0.0526*Observaciones!$F76^2.218</f>
        <v>40.876584401228989</v>
      </c>
      <c r="AX77" s="75">
        <f>IF(Observaciones!$F76&gt;0.05*$BB$7,((Observaciones!$F76-0.05*$BB$7)^2)/(Observaciones!$F76+0.95*$BB$7),0)</f>
        <v>6.3653050962415536</v>
      </c>
      <c r="AY77" s="75">
        <f>0.0526*AX77*Observaciones!$F76^1.218</f>
        <v>12.944872189357753</v>
      </c>
      <c r="AZ77" s="29"/>
      <c r="BA77" s="29"/>
      <c r="BB77" s="96"/>
      <c r="BC77" s="39"/>
    </row>
    <row r="78" spans="2:55" s="2" customFormat="1" x14ac:dyDescent="0.3">
      <c r="B78" s="38"/>
      <c r="C78" s="74">
        <v>72</v>
      </c>
      <c r="D78" s="136">
        <f>ETo!$I77*((1-Constantes!$D$21)*ETo!$K77+ETo!$L77)</f>
        <v>2.5381663475583256</v>
      </c>
      <c r="E78" s="75">
        <f>MIN(D78*F78,0.8*(I77+Observaciones!$F77-G78-H78-Constantes!$D$14))</f>
        <v>1.7955828821727096</v>
      </c>
      <c r="F78" s="75">
        <f>EXP(2.5*(Cálculos!I77-Constantes!$D$13)/(Constantes!$D$15))*Constantes!$D$19+Constantes!$D$18</f>
        <v>0.70743309787399511</v>
      </c>
      <c r="G78" s="75">
        <f>IF(Observaciones!$F77&gt;0.05*Constantes!$D$20,((Observaciones!$F77-0.05*Constantes!$D$20)^2)/(Observaciones!$F77+0.95*Constantes!$D$20),0)</f>
        <v>0.41199600435888117</v>
      </c>
      <c r="H78" s="75">
        <f>MAX(0,I77+Observaciones!$F77-G78-Constantes!$D$13)</f>
        <v>5.4952092970260082</v>
      </c>
      <c r="I78" s="75">
        <f>I77+Observaciones!$F77-G78-E78-H78-J77</f>
        <v>72.411463957925534</v>
      </c>
      <c r="J78" s="75">
        <f>MAX(0,(I78-Constantes!$D$14)*(1-EXP(-Constantes!$D$24)))</f>
        <v>0.79302632107212689</v>
      </c>
      <c r="K78" s="75">
        <f t="shared" si="9"/>
        <v>223.00429229848683</v>
      </c>
      <c r="L78" s="75">
        <f>MAX(0,(K78-Constantes!$D$13)*(1-EXP(-Constantes!$D$25)))</f>
        <v>1.0223403243900662</v>
      </c>
      <c r="M78" s="75">
        <f t="shared" si="10"/>
        <v>2.2273626498210741</v>
      </c>
      <c r="N78" s="75">
        <f>0.0526*G78*Observaciones!$F77^1.218</f>
        <v>0.29370476997339917</v>
      </c>
      <c r="O78" s="75">
        <f>N78*Constantes!$D$31</f>
        <v>4.5882874013511545E-3</v>
      </c>
      <c r="P78" s="75">
        <f t="shared" si="11"/>
        <v>205.99642369506984</v>
      </c>
      <c r="Q78" s="15"/>
      <c r="R78" s="74">
        <v>72</v>
      </c>
      <c r="S78" s="136">
        <f>ETo!$I77*((1-Constantes!$E$21)*ETo!$K77+ETo!$L77)</f>
        <v>2.4385630005563423</v>
      </c>
      <c r="T78" s="75">
        <f>MIN(S78*U78,0.8*(X77+Observaciones!$F77-V78-W78-Constantes!$D$14))</f>
        <v>1.7274577252771326</v>
      </c>
      <c r="U78" s="75">
        <f>EXP(2.5*(Cálculos!X77-Constantes!$D$13)/(Constantes!$D$15))*Constantes!$E$19+Constantes!$E$18</f>
        <v>0.70839167365494526</v>
      </c>
      <c r="V78" s="75">
        <f>IF(Observaciones!$F77&gt;0.05*Constantes!$E$20,((Observaciones!$F77-0.05*Constantes!$E$20)^2)/(Observaciones!$F77+0.95*Constantes!$E$20),0)</f>
        <v>0.2948772837098893</v>
      </c>
      <c r="W78" s="75">
        <f>MAX(0,X77+Observaciones!$F77-V78-Constantes!$D$13)</f>
        <v>5.6796464662926951</v>
      </c>
      <c r="X78" s="75">
        <f>X77+Observaciones!$F77-V78-T78-W78-Y77</f>
        <v>72.478432624166999</v>
      </c>
      <c r="Y78" s="75">
        <f>MAX(0,(X78-Constantes!$D$14)*(1-EXP(-Constantes!$D$24)))</f>
        <v>0.79417680267437807</v>
      </c>
      <c r="Z78" s="75">
        <f t="shared" si="12"/>
        <v>231.87035326247621</v>
      </c>
      <c r="AA78" s="75">
        <f>MAX(0,(Z78-Constantes!$D$13)*(1-EXP(-Constantes!$D$25)))</f>
        <v>1.0835826809543405</v>
      </c>
      <c r="AB78" s="75">
        <f t="shared" si="13"/>
        <v>2.1726367673386076</v>
      </c>
      <c r="AC78" s="75">
        <f>0.0526*V78*Observaciones!$F77^1.218</f>
        <v>0.21021287552816256</v>
      </c>
      <c r="AD78" s="75">
        <f>AC78*Constantes!$E$31</f>
        <v>2.4629760570666496E-3</v>
      </c>
      <c r="AE78" s="75">
        <f t="shared" si="14"/>
        <v>113.36345283724972</v>
      </c>
      <c r="AF78" s="15"/>
      <c r="AG78" s="74">
        <v>72</v>
      </c>
      <c r="AH78" s="136">
        <f>ETo!$I77*((1-Constantes!$F$21)*ETo!$K77+ETo!$L77)</f>
        <v>2.4385630005563423</v>
      </c>
      <c r="AI78" s="75">
        <f>MIN(AH78*AJ78,0.8*(AM77+Observaciones!$F77-AK78-AL78-Constantes!$D$14))</f>
        <v>1.7526902202814507</v>
      </c>
      <c r="AJ78" s="75">
        <f>EXP(2.5*(Cálculos!AM77-Constantes!$D$13)/(Constantes!$D$15))*Constantes!$F$19+Constantes!$F$18</f>
        <v>0.71873895399937826</v>
      </c>
      <c r="AK78" s="75">
        <f>IF(Observaciones!$F77&gt;0.05*Constantes!$F$20,((Observaciones!$F77-0.05*Constantes!$F$20)^2)/(Observaciones!$F77+0.95*Constantes!$F$20),0)</f>
        <v>0.16099522553493709</v>
      </c>
      <c r="AL78" s="75">
        <f>MAX(0,AM77+Observaciones!$F77-AK78-Constantes!$D$13)</f>
        <v>5.7888345043579221</v>
      </c>
      <c r="AM78" s="75">
        <f>AM77+Observaciones!$F77-AK78-AI78-AL78-AN77</f>
        <v>72.453624357647669</v>
      </c>
      <c r="AN78" s="75">
        <f>MAX(0,(AM78-Constantes!$D$14)*(1-EXP(-Constantes!$D$24)))</f>
        <v>0.79375061150444615</v>
      </c>
      <c r="AO78" s="75">
        <f t="shared" si="15"/>
        <v>238.49196819302779</v>
      </c>
      <c r="AP78" s="75">
        <f>MAX(0,(AO78-Constantes!$D$13)*(1-EXP(-Constantes!$D$25)))</f>
        <v>1.1293215163013166</v>
      </c>
      <c r="AQ78" s="75">
        <f t="shared" si="16"/>
        <v>2.0840673533406999</v>
      </c>
      <c r="AR78" s="75">
        <f>0.0526*AK78*Observaciones!$F77^1.218</f>
        <v>0.11477068996369484</v>
      </c>
      <c r="AS78" s="75">
        <f>AR78*Constantes!$F$31</f>
        <v>9.681984118281332E-4</v>
      </c>
      <c r="AT78" s="75">
        <f t="shared" si="17"/>
        <v>46.457155536558787</v>
      </c>
      <c r="AU78" s="15"/>
      <c r="AV78" s="74">
        <v>72</v>
      </c>
      <c r="AW78" s="75">
        <f>0.0526*Observaciones!$F77^2.218</f>
        <v>6.0595018358460901</v>
      </c>
      <c r="AX78" s="75">
        <f>IF(Observaciones!$F77&gt;0.05*$BB$7,((Observaciones!$F77-0.05*$BB$7)^2)/(Observaciones!$F77+0.95*$BB$7),0)</f>
        <v>1.106358845896666</v>
      </c>
      <c r="AY78" s="75">
        <f>0.0526*AX78*Observaciones!$F77^1.218</f>
        <v>0.78870393621357715</v>
      </c>
      <c r="AZ78" s="29"/>
      <c r="BA78" s="29"/>
      <c r="BB78" s="96"/>
      <c r="BC78" s="39"/>
    </row>
    <row r="79" spans="2:55" s="2" customFormat="1" x14ac:dyDescent="0.3">
      <c r="B79" s="38"/>
      <c r="C79" s="74">
        <v>73</v>
      </c>
      <c r="D79" s="136">
        <f>ETo!$I78*((1-Constantes!$D$21)*ETo!$K78+ETo!$L78)</f>
        <v>2.4390753234944236</v>
      </c>
      <c r="E79" s="75">
        <f>MIN(D79*F79,0.8*(I78+Observaciones!$F78-G79-H79-Constantes!$D$14))</f>
        <v>1.7256819078153203</v>
      </c>
      <c r="F79" s="75">
        <f>EXP(2.5*(Cálculos!I78-Constantes!$D$13)/(Constantes!$D$15))*Constantes!$D$19+Constantes!$D$18</f>
        <v>0.70751480743241824</v>
      </c>
      <c r="G79" s="75">
        <f>IF(Observaciones!$F78&gt;0.05*Constantes!$D$20,((Observaciones!$F78-0.05*Constantes!$D$20)^2)/(Observaciones!$F78+0.95*Constantes!$D$20),0)</f>
        <v>7.9442918791682764E-4</v>
      </c>
      <c r="H79" s="75">
        <f>MAX(0,I78+Observaciones!$F78-G79-Constantes!$D$13)</f>
        <v>0.81066952873761977</v>
      </c>
      <c r="I79" s="75">
        <f>I78+Observaciones!$F78-G79-E79-H79-J78</f>
        <v>72.481291771112552</v>
      </c>
      <c r="J79" s="75">
        <f>MAX(0,(I79-Constantes!$D$14)*(1-EXP(-Constantes!$D$24)))</f>
        <v>0.79422592110757384</v>
      </c>
      <c r="K79" s="75">
        <f t="shared" si="9"/>
        <v>222.79262150283441</v>
      </c>
      <c r="L79" s="75">
        <f>MAX(0,(K79-Constantes!$D$13)*(1-EXP(-Constantes!$D$25)))</f>
        <v>1.0208782074032507</v>
      </c>
      <c r="M79" s="75">
        <f t="shared" si="10"/>
        <v>1.8158985576987414</v>
      </c>
      <c r="N79" s="75">
        <f>0.0526*G79*Observaciones!$F78^1.218</f>
        <v>1.8551637825392389E-4</v>
      </c>
      <c r="O79" s="75">
        <f>N79*Constantes!$D$31</f>
        <v>2.8981567482334985E-6</v>
      </c>
      <c r="P79" s="75">
        <f t="shared" si="11"/>
        <v>0.1595990445582095</v>
      </c>
      <c r="Q79" s="15"/>
      <c r="R79" s="74">
        <v>73</v>
      </c>
      <c r="S79" s="136">
        <f>ETo!$I78*((1-Constantes!$E$21)*ETo!$K78+ETo!$L78)</f>
        <v>2.3428654565227829</v>
      </c>
      <c r="T79" s="75">
        <f>MIN(S79*U79,0.8*(X78+Observaciones!$F78-V79-W79-Constantes!$D$14))</f>
        <v>1.6598034011538101</v>
      </c>
      <c r="U79" s="75">
        <f>EXP(2.5*(Cálculos!X78-Constantes!$D$13)/(Constantes!$D$15))*Constantes!$E$19+Constantes!$E$18</f>
        <v>0.70845015727759508</v>
      </c>
      <c r="V79" s="75">
        <f>IF(Observaciones!$F78&gt;0.05*Constantes!$E$20,((Observaciones!$F78-0.05*Constantes!$E$20)^2)/(Observaciones!$F78+0.95*Constantes!$E$20),0)</f>
        <v>0</v>
      </c>
      <c r="W79" s="75">
        <f>MAX(0,X78+Observaciones!$F78-V79-Constantes!$D$13)</f>
        <v>0.87843262416700441</v>
      </c>
      <c r="X79" s="75">
        <f>X78+Observaciones!$F78-V79-T79-W79-Y78</f>
        <v>72.546019796171819</v>
      </c>
      <c r="Y79" s="75">
        <f>MAX(0,(X79-Constantes!$D$14)*(1-EXP(-Constantes!$D$24)))</f>
        <v>0.79533790983544006</v>
      </c>
      <c r="Z79" s="75">
        <f t="shared" si="12"/>
        <v>231.66520320568887</v>
      </c>
      <c r="AA79" s="75">
        <f>MAX(0,(Z79-Constantes!$D$13)*(1-EXP(-Constantes!$D$25)))</f>
        <v>1.0821656060009897</v>
      </c>
      <c r="AB79" s="75">
        <f t="shared" si="13"/>
        <v>1.8775035158364297</v>
      </c>
      <c r="AC79" s="75">
        <f>0.0526*V79*Observaciones!$F78^1.218</f>
        <v>0</v>
      </c>
      <c r="AD79" s="75">
        <f>AC79*Constantes!$E$31</f>
        <v>0</v>
      </c>
      <c r="AE79" s="75">
        <f t="shared" si="14"/>
        <v>0</v>
      </c>
      <c r="AF79" s="15"/>
      <c r="AG79" s="74">
        <v>73</v>
      </c>
      <c r="AH79" s="136">
        <f>ETo!$I78*((1-Constantes!$F$21)*ETo!$K78+ETo!$L78)</f>
        <v>2.3428654565227829</v>
      </c>
      <c r="AI79" s="75">
        <f>MIN(AH79*AJ79,0.8*(AM78+Observaciones!$F78-AK79-AL79-Constantes!$D$14))</f>
        <v>1.6840084032053666</v>
      </c>
      <c r="AJ79" s="75">
        <f>EXP(2.5*(Cálculos!AM78-Constantes!$D$13)/(Constantes!$D$15))*Constantes!$F$19+Constantes!$F$18</f>
        <v>0.71878152393126582</v>
      </c>
      <c r="AK79" s="75">
        <f>IF(Observaciones!$F78&gt;0.05*Constantes!$F$20,((Observaciones!$F78-0.05*Constantes!$F$20)^2)/(Observaciones!$F78+0.95*Constantes!$F$20),0)</f>
        <v>0</v>
      </c>
      <c r="AL79" s="75">
        <f>MAX(0,AM78+Observaciones!$F78-AK79-Constantes!$D$13)</f>
        <v>0.85362435764767497</v>
      </c>
      <c r="AM79" s="75">
        <f>AM78+Observaciones!$F78-AK79-AI79-AL79-AN78</f>
        <v>72.522240985290182</v>
      </c>
      <c r="AN79" s="75">
        <f>MAX(0,(AM79-Constantes!$D$14)*(1-EXP(-Constantes!$D$24)))</f>
        <v>0.79492940409718782</v>
      </c>
      <c r="AO79" s="75">
        <f t="shared" si="15"/>
        <v>238.21627103437416</v>
      </c>
      <c r="AP79" s="75">
        <f>MAX(0,(AO79-Constantes!$D$13)*(1-EXP(-Constantes!$D$25)))</f>
        <v>1.1274171369199204</v>
      </c>
      <c r="AQ79" s="75">
        <f t="shared" si="16"/>
        <v>1.9223465410171081</v>
      </c>
      <c r="AR79" s="75">
        <f>0.0526*AK79*Observaciones!$F78^1.218</f>
        <v>0</v>
      </c>
      <c r="AS79" s="75">
        <f>AR79*Constantes!$F$31</f>
        <v>0</v>
      </c>
      <c r="AT79" s="75">
        <f t="shared" si="17"/>
        <v>0</v>
      </c>
      <c r="AU79" s="15"/>
      <c r="AV79" s="74">
        <v>73</v>
      </c>
      <c r="AW79" s="75">
        <f>0.0526*Observaciones!$F78^2.218</f>
        <v>0.79397345371627714</v>
      </c>
      <c r="AX79" s="75">
        <f>IF(Observaciones!$F78&gt;0.05*$BB$7,((Observaciones!$F78-0.05*$BB$7)^2)/(Observaciones!$F78+0.95*$BB$7),0)</f>
        <v>7.6652401060814793E-2</v>
      </c>
      <c r="AY79" s="75">
        <f>0.0526*AX79*Observaciones!$F78^1.218</f>
        <v>1.7899991648794227E-2</v>
      </c>
      <c r="AZ79" s="29"/>
      <c r="BA79" s="29"/>
      <c r="BB79" s="96"/>
      <c r="BC79" s="39"/>
    </row>
    <row r="80" spans="2:55" s="2" customFormat="1" x14ac:dyDescent="0.3">
      <c r="B80" s="38"/>
      <c r="C80" s="74">
        <v>74</v>
      </c>
      <c r="D80" s="136">
        <f>ETo!$I79*((1-Constantes!$D$21)*ETo!$K79+ETo!$L79)</f>
        <v>2.4528381319133836</v>
      </c>
      <c r="E80" s="75">
        <f>MIN(D80*F80,0.8*(I79+Observaciones!$F79-G80-H80-Constantes!$D$14))</f>
        <v>1.7387117760820403</v>
      </c>
      <c r="F80" s="75">
        <f>EXP(2.5*(Cálculos!I79-Constantes!$D$13)/(Constantes!$D$15))*Constantes!$D$19+Constantes!$D$18</f>
        <v>0.70885712084299857</v>
      </c>
      <c r="G80" s="75">
        <f>IF(Observaciones!$F79&gt;0.05*Constantes!$D$20,((Observaciones!$F79-0.05*Constantes!$D$20)^2)/(Observaciones!$F79+0.95*Constantes!$D$20),0)</f>
        <v>8.9201744406522523E-2</v>
      </c>
      <c r="H80" s="75">
        <f>MAX(0,I79+Observaciones!$F79-G80-Constantes!$D$13)</f>
        <v>2.9920900267060233</v>
      </c>
      <c r="I80" s="75">
        <f>I79+Observaciones!$F79-G80-E80-H80-J79</f>
        <v>72.46706230281039</v>
      </c>
      <c r="J80" s="75">
        <f>MAX(0,(I80-Constantes!$D$14)*(1-EXP(-Constantes!$D$24)))</f>
        <v>0.79398146735912334</v>
      </c>
      <c r="K80" s="75">
        <f t="shared" si="9"/>
        <v>224.76383332213717</v>
      </c>
      <c r="L80" s="75">
        <f>MAX(0,(K80-Constantes!$D$13)*(1-EXP(-Constantes!$D$25)))</f>
        <v>1.0344943620396534</v>
      </c>
      <c r="M80" s="75">
        <f t="shared" si="10"/>
        <v>1.9176775738052991</v>
      </c>
      <c r="N80" s="75">
        <f>0.0526*G80*Observaciones!$F79^1.218</f>
        <v>3.8251820439588094E-2</v>
      </c>
      <c r="O80" s="75">
        <f>N80*Constantes!$D$31</f>
        <v>5.9757403946011705E-4</v>
      </c>
      <c r="P80" s="75">
        <f t="shared" si="11"/>
        <v>31.161340551860075</v>
      </c>
      <c r="Q80" s="15"/>
      <c r="R80" s="74">
        <v>74</v>
      </c>
      <c r="S80" s="136">
        <f>ETo!$I79*((1-Constantes!$E$21)*ETo!$K79+ETo!$L79)</f>
        <v>2.35609507481721</v>
      </c>
      <c r="T80" s="75">
        <f>MIN(S80*U80,0.8*(X79+Observaciones!$F79-V80-W80-Constantes!$D$14))</f>
        <v>1.6715628363052857</v>
      </c>
      <c r="U80" s="75">
        <f>EXP(2.5*(Cálculos!X79-Constantes!$D$13)/(Constantes!$D$15))*Constantes!$E$19+Constantes!$E$18</f>
        <v>0.70946323608565265</v>
      </c>
      <c r="V80" s="75">
        <f>IF(Observaciones!$F79&gt;0.05*Constantes!$E$20,((Observaciones!$F79-0.05*Constantes!$E$20)^2)/(Observaciones!$F79+0.95*Constantes!$E$20),0)</f>
        <v>4.8367015430999229E-2</v>
      </c>
      <c r="W80" s="75">
        <f>MAX(0,X79+Observaciones!$F79-V80-Constantes!$D$13)</f>
        <v>3.0976527807408161</v>
      </c>
      <c r="X80" s="75">
        <f>X79+Observaciones!$F79-V80-T80-W80-Y79</f>
        <v>72.533099253859277</v>
      </c>
      <c r="Y80" s="75">
        <f>MAX(0,(X80-Constantes!$D$14)*(1-EXP(-Constantes!$D$24)))</f>
        <v>0.79511594265203978</v>
      </c>
      <c r="Z80" s="75">
        <f t="shared" si="12"/>
        <v>233.6806903804287</v>
      </c>
      <c r="AA80" s="75">
        <f>MAX(0,(Z80-Constantes!$D$13)*(1-EXP(-Constantes!$D$25)))</f>
        <v>1.0960875928571006</v>
      </c>
      <c r="AB80" s="75">
        <f t="shared" si="13"/>
        <v>1.9395705509401395</v>
      </c>
      <c r="AC80" s="75">
        <f>0.0526*V80*Observaciones!$F79^1.218</f>
        <v>2.0740921624062835E-2</v>
      </c>
      <c r="AD80" s="75">
        <f>AC80*Constantes!$E$31</f>
        <v>2.4301267576123722E-4</v>
      </c>
      <c r="AE80" s="75">
        <f t="shared" si="14"/>
        <v>12.529200118214069</v>
      </c>
      <c r="AF80" s="15"/>
      <c r="AG80" s="74">
        <v>74</v>
      </c>
      <c r="AH80" s="136">
        <f>ETo!$I79*((1-Constantes!$F$21)*ETo!$K79+ETo!$L79)</f>
        <v>2.35609507481721</v>
      </c>
      <c r="AI80" s="75">
        <f>MIN(AH80*AJ80,0.8*(AM79+Observaciones!$F79-AK80-AL80-Constantes!$D$14))</f>
        <v>1.6953346402328144</v>
      </c>
      <c r="AJ80" s="75">
        <f>EXP(2.5*(Cálculos!AM79-Constantes!$D$13)/(Constantes!$D$15))*Constantes!$F$19+Constantes!$F$18</f>
        <v>0.71955272873032994</v>
      </c>
      <c r="AK80" s="75">
        <f>IF(Observaciones!$F79&gt;0.05*Constantes!$F$20,((Observaciones!$F79-0.05*Constantes!$F$20)^2)/(Observaciones!$F79+0.95*Constantes!$F$20),0)</f>
        <v>1.1259495166040507E-2</v>
      </c>
      <c r="AL80" s="75">
        <f>MAX(0,AM79+Observaciones!$F79-AK80-Constantes!$D$13)</f>
        <v>3.1109814901241322</v>
      </c>
      <c r="AM80" s="75">
        <f>AM79+Observaciones!$F79-AK80-AI80-AL80-AN79</f>
        <v>72.509735955669996</v>
      </c>
      <c r="AN80" s="75">
        <f>MAX(0,(AM80-Constantes!$D$14)*(1-EXP(-Constantes!$D$24)))</f>
        <v>0.79471457517313915</v>
      </c>
      <c r="AO80" s="75">
        <f t="shared" si="15"/>
        <v>240.19983538757839</v>
      </c>
      <c r="AP80" s="75">
        <f>MAX(0,(AO80-Constantes!$D$13)*(1-EXP(-Constantes!$D$25)))</f>
        <v>1.1411186167406115</v>
      </c>
      <c r="AQ80" s="75">
        <f t="shared" si="16"/>
        <v>1.9470926870797913</v>
      </c>
      <c r="AR80" s="75">
        <f>0.0526*AK80*Observaciones!$F79^1.218</f>
        <v>4.8283381698116063E-3</v>
      </c>
      <c r="AS80" s="75">
        <f>AR80*Constantes!$F$31</f>
        <v>4.073156089990849E-5</v>
      </c>
      <c r="AT80" s="75">
        <f t="shared" si="17"/>
        <v>2.0919168959027226</v>
      </c>
      <c r="AU80" s="15"/>
      <c r="AV80" s="74">
        <v>74</v>
      </c>
      <c r="AW80" s="75">
        <f>0.0526*Observaciones!$F79^2.218</f>
        <v>2.40141261683701</v>
      </c>
      <c r="AX80" s="75">
        <f>IF(Observaciones!$F79&gt;0.05*$BB$7,((Observaciones!$F79-0.05*$BB$7)^2)/(Observaciones!$F79+0.95*$BB$7),0)</f>
        <v>0.38859907062598614</v>
      </c>
      <c r="AY80" s="75">
        <f>0.0526*AX80*Observaciones!$F79^1.218</f>
        <v>0.16664048412363916</v>
      </c>
      <c r="AZ80" s="29"/>
      <c r="BA80" s="29"/>
      <c r="BB80" s="96"/>
      <c r="BC80" s="39"/>
    </row>
    <row r="81" spans="2:55" s="2" customFormat="1" x14ac:dyDescent="0.3">
      <c r="B81" s="38"/>
      <c r="C81" s="74">
        <v>75</v>
      </c>
      <c r="D81" s="136">
        <f>ETo!$I80*((1-Constantes!$D$21)*ETo!$K80+ETo!$L80)</f>
        <v>2.4767633205354249</v>
      </c>
      <c r="E81" s="75">
        <f>MIN(D81*F81,0.8*(I80+Observaciones!$F80-G81-H81-Constantes!$D$14))</f>
        <v>1.7549928668290793</v>
      </c>
      <c r="F81" s="75">
        <f>EXP(2.5*(Cálculos!I80-Constantes!$D$13)/(Constantes!$D$15))*Constantes!$D$19+Constantes!$D$18</f>
        <v>0.70858319496175604</v>
      </c>
      <c r="G81" s="75">
        <f>IF(Observaciones!$F80&gt;0.05*Constantes!$D$20,((Observaciones!$F80-0.05*Constantes!$D$20)^2)/(Observaciones!$F80+0.95*Constantes!$D$20),0)</f>
        <v>2.9095786963434023</v>
      </c>
      <c r="H81" s="75">
        <f>MAX(0,I80+Observaciones!$F80-G81-Constantes!$D$13)</f>
        <v>12.857483606466985</v>
      </c>
      <c r="I81" s="75">
        <f>I80+Observaciones!$F80-G81-E81-H81-J80</f>
        <v>72.451025665811798</v>
      </c>
      <c r="J81" s="75">
        <f>MAX(0,(I81-Constantes!$D$14)*(1-EXP(-Constantes!$D$24)))</f>
        <v>0.79370596753414047</v>
      </c>
      <c r="K81" s="75">
        <f t="shared" si="9"/>
        <v>236.58682256656451</v>
      </c>
      <c r="L81" s="75">
        <f>MAX(0,(K81-Constantes!$D$13)*(1-EXP(-Constantes!$D$25)))</f>
        <v>1.1161617141934104</v>
      </c>
      <c r="M81" s="75">
        <f t="shared" si="10"/>
        <v>4.8194463780709533</v>
      </c>
      <c r="N81" s="75">
        <f>0.0526*G81*Observaciones!$F80^1.218</f>
        <v>5.2781445473336079</v>
      </c>
      <c r="O81" s="75">
        <f>N81*Constantes!$D$31</f>
        <v>8.2455739929707228E-2</v>
      </c>
      <c r="P81" s="75">
        <f t="shared" si="11"/>
        <v>1710.8965109538415</v>
      </c>
      <c r="Q81" s="15"/>
      <c r="R81" s="74">
        <v>75</v>
      </c>
      <c r="S81" s="136">
        <f>ETo!$I80*((1-Constantes!$E$21)*ETo!$K80+ETo!$L80)</f>
        <v>2.3791404169976476</v>
      </c>
      <c r="T81" s="75">
        <f>MIN(S81*U81,0.8*(X80+Observaciones!$F80-V81-W81-Constantes!$D$14))</f>
        <v>1.6874512479477568</v>
      </c>
      <c r="U81" s="75">
        <f>EXP(2.5*(Cálculos!X80-Constantes!$D$13)/(Constantes!$D$15))*Constantes!$E$19+Constantes!$E$18</f>
        <v>0.70926929570522501</v>
      </c>
      <c r="V81" s="75">
        <f>IF(Observaciones!$F80&gt;0.05*Constantes!$E$20,((Observaciones!$F80-0.05*Constantes!$E$20)^2)/(Observaciones!$F80+0.95*Constantes!$E$20),0)</f>
        <v>2.4168109387697418</v>
      </c>
      <c r="W81" s="75">
        <f>MAX(0,X80+Observaciones!$F80-V81-Constantes!$D$13)</f>
        <v>13.416288315089531</v>
      </c>
      <c r="X81" s="75">
        <f>X80+Observaciones!$F80-V81-T81-W81-Y80</f>
        <v>72.517432809400191</v>
      </c>
      <c r="Y81" s="75">
        <f>MAX(0,(X81-Constantes!$D$14)*(1-EXP(-Constantes!$D$24)))</f>
        <v>0.79484680251330864</v>
      </c>
      <c r="Z81" s="75">
        <f t="shared" si="12"/>
        <v>246.00089110266114</v>
      </c>
      <c r="AA81" s="75">
        <f>MAX(0,(Z81-Constantes!$D$13)*(1-EXP(-Constantes!$D$25)))</f>
        <v>1.1811894355625543</v>
      </c>
      <c r="AB81" s="75">
        <f t="shared" si="13"/>
        <v>4.3928471768456046</v>
      </c>
      <c r="AC81" s="75">
        <f>0.0526*V81*Observaciones!$F80^1.218</f>
        <v>4.3842352483660658</v>
      </c>
      <c r="AD81" s="75">
        <f>AC81*Constantes!$E$31</f>
        <v>5.1368244776360587E-2</v>
      </c>
      <c r="AE81" s="75">
        <f t="shared" si="14"/>
        <v>1169.3610705858168</v>
      </c>
      <c r="AF81" s="15"/>
      <c r="AG81" s="74">
        <v>75</v>
      </c>
      <c r="AH81" s="136">
        <f>ETo!$I80*((1-Constantes!$F$21)*ETo!$K80+ETo!$L80)</f>
        <v>2.3791404169976476</v>
      </c>
      <c r="AI81" s="75">
        <f>MIN(AH81*AJ81,0.8*(AM80+Observaciones!$F80-AK81-AL81-Constantes!$D$14))</f>
        <v>1.7115821140645084</v>
      </c>
      <c r="AJ81" s="75">
        <f>EXP(2.5*(Cálculos!AM80-Constantes!$D$13)/(Constantes!$D$15))*Constantes!$F$19+Constantes!$F$18</f>
        <v>0.7194119783078784</v>
      </c>
      <c r="AK81" s="75">
        <f>IF(Observaciones!$F80&gt;0.05*Constantes!$F$20,((Observaciones!$F80-0.05*Constantes!$F$20)^2)/(Observaciones!$F80+0.95*Constantes!$F$20),0)</f>
        <v>1.7879343222527084</v>
      </c>
      <c r="AL81" s="75">
        <f>MAX(0,AM80+Observaciones!$F80-AK81-Constantes!$D$13)</f>
        <v>14.021801633417283</v>
      </c>
      <c r="AM81" s="75">
        <f>AM80+Observaciones!$F80-AK81-AI81-AL81-AN80</f>
        <v>72.493703310762342</v>
      </c>
      <c r="AN81" s="75">
        <f>MAX(0,(AM81-Constantes!$D$14)*(1-EXP(-Constantes!$D$24)))</f>
        <v>0.79443914392988912</v>
      </c>
      <c r="AO81" s="75">
        <f t="shared" si="15"/>
        <v>253.08051840425506</v>
      </c>
      <c r="AP81" s="75">
        <f>MAX(0,(AO81-Constantes!$D$13)*(1-EXP(-Constantes!$D$25)))</f>
        <v>1.2300919934523995</v>
      </c>
      <c r="AQ81" s="75">
        <f t="shared" si="16"/>
        <v>3.8124654596349972</v>
      </c>
      <c r="AR81" s="75">
        <f>0.0526*AK81*Observaciones!$F80^1.218</f>
        <v>3.2434165832491875</v>
      </c>
      <c r="AS81" s="75">
        <f>AR81*Constantes!$F$31</f>
        <v>2.7361260839263477E-2</v>
      </c>
      <c r="AT81" s="75">
        <f t="shared" si="17"/>
        <v>717.67891746048826</v>
      </c>
      <c r="AU81" s="15"/>
      <c r="AV81" s="74">
        <v>75</v>
      </c>
      <c r="AW81" s="75">
        <f>0.0526*Observaciones!$F80^2.218</f>
        <v>33.197261630212672</v>
      </c>
      <c r="AX81" s="75">
        <f>IF(Observaciones!$F80&gt;0.05*$BB$7,((Observaciones!$F80-0.05*$BB$7)^2)/(Observaciones!$F80+0.95*$BB$7),0)</f>
        <v>5.3609429851107651</v>
      </c>
      <c r="AY81" s="75">
        <f>0.0526*AX81*Observaciones!$F80^1.218</f>
        <v>9.7250615771243361</v>
      </c>
      <c r="AZ81" s="29"/>
      <c r="BA81" s="29"/>
      <c r="BB81" s="96"/>
      <c r="BC81" s="39"/>
    </row>
    <row r="82" spans="2:55" s="2" customFormat="1" x14ac:dyDescent="0.3">
      <c r="B82" s="38"/>
      <c r="C82" s="74">
        <v>76</v>
      </c>
      <c r="D82" s="136">
        <f>ETo!$I81*((1-Constantes!$D$21)*ETo!$K81+ETo!$L81)</f>
        <v>2.47692460626677</v>
      </c>
      <c r="E82" s="75">
        <f>MIN(D82*F82,0.8*(I81+Observaciones!$F81-G82-H82-Constantes!$D$14))</f>
        <v>1.7543430806606091</v>
      </c>
      <c r="F82" s="75">
        <f>EXP(2.5*(Cálculos!I81-Constantes!$D$13)/(Constantes!$D$15))*Constantes!$D$19+Constantes!$D$18</f>
        <v>0.70827471947350129</v>
      </c>
      <c r="G82" s="75">
        <f>IF(Observaciones!$F81&gt;0.05*Constantes!$D$20,((Observaciones!$F81-0.05*Constantes!$D$20)^2)/(Observaciones!$F81+0.95*Constantes!$D$20),0)</f>
        <v>0</v>
      </c>
      <c r="H82" s="75">
        <f>MAX(0,I81+Observaciones!$F81-G82-Constantes!$D$13)</f>
        <v>0</v>
      </c>
      <c r="I82" s="75">
        <f>I81+Observaciones!$F81-G82-E82-H82-J81</f>
        <v>70.10297661761706</v>
      </c>
      <c r="J82" s="75">
        <f>MAX(0,(I82-Constantes!$D$14)*(1-EXP(-Constantes!$D$24)))</f>
        <v>0.75336789029976192</v>
      </c>
      <c r="K82" s="75">
        <f t="shared" si="9"/>
        <v>235.47066085237108</v>
      </c>
      <c r="L82" s="75">
        <f>MAX(0,(K82-Constantes!$D$13)*(1-EXP(-Constantes!$D$25)))</f>
        <v>1.1084518220596136</v>
      </c>
      <c r="M82" s="75">
        <f t="shared" si="10"/>
        <v>1.8618197123593756</v>
      </c>
      <c r="N82" s="75">
        <f>0.0526*G82*Observaciones!$F81^1.218</f>
        <v>0</v>
      </c>
      <c r="O82" s="75">
        <f>N82*Constantes!$D$31</f>
        <v>0</v>
      </c>
      <c r="P82" s="75">
        <f t="shared" si="11"/>
        <v>0</v>
      </c>
      <c r="Q82" s="15"/>
      <c r="R82" s="74">
        <v>76</v>
      </c>
      <c r="S82" s="136">
        <f>ETo!$I81*((1-Constantes!$E$21)*ETo!$K81+ETo!$L81)</f>
        <v>2.3792516817727063</v>
      </c>
      <c r="T82" s="75">
        <f>MIN(S82*U82,0.8*(X81+Observaciones!$F81-V82-W82-Constantes!$D$14))</f>
        <v>1.6869710768629294</v>
      </c>
      <c r="U82" s="75">
        <f>EXP(2.5*(Cálculos!X81-Constantes!$D$13)/(Constantes!$D$15))*Constantes!$E$19+Constantes!$E$18</f>
        <v>0.70903431099227798</v>
      </c>
      <c r="V82" s="75">
        <f>IF(Observaciones!$F81&gt;0.05*Constantes!$E$20,((Observaciones!$F81-0.05*Constantes!$E$20)^2)/(Observaciones!$F81+0.95*Constantes!$E$20),0)</f>
        <v>0</v>
      </c>
      <c r="W82" s="75">
        <f>MAX(0,X81+Observaciones!$F81-V82-Constantes!$D$13)</f>
        <v>0</v>
      </c>
      <c r="X82" s="75">
        <f>X81+Observaciones!$F81-V82-T82-W82-Y81</f>
        <v>70.235614930023957</v>
      </c>
      <c r="Y82" s="75">
        <f>MAX(0,(X82-Constantes!$D$14)*(1-EXP(-Constantes!$D$24)))</f>
        <v>0.75564653711688046</v>
      </c>
      <c r="Z82" s="75">
        <f t="shared" si="12"/>
        <v>244.8197016670986</v>
      </c>
      <c r="AA82" s="75">
        <f>MAX(0,(Z82-Constantes!$D$13)*(1-EXP(-Constantes!$D$25)))</f>
        <v>1.1730303641466813</v>
      </c>
      <c r="AB82" s="75">
        <f t="shared" si="13"/>
        <v>1.9286769012635618</v>
      </c>
      <c r="AC82" s="75">
        <f>0.0526*V82*Observaciones!$F81^1.218</f>
        <v>0</v>
      </c>
      <c r="AD82" s="75">
        <f>AC82*Constantes!$E$31</f>
        <v>0</v>
      </c>
      <c r="AE82" s="75">
        <f t="shared" si="14"/>
        <v>0</v>
      </c>
      <c r="AF82" s="15"/>
      <c r="AG82" s="74">
        <v>76</v>
      </c>
      <c r="AH82" s="136">
        <f>ETo!$I81*((1-Constantes!$F$21)*ETo!$K81+ETo!$L81)</f>
        <v>2.3792516817727063</v>
      </c>
      <c r="AI82" s="75">
        <f>MIN(AH82*AJ82,0.8*(AM81+Observaciones!$F81-AK82-AL82-Constantes!$D$14))</f>
        <v>1.7112331242422349</v>
      </c>
      <c r="AJ82" s="75">
        <f>EXP(2.5*(Cálculos!AM81-Constantes!$D$13)/(Constantes!$D$15))*Constantes!$F$19+Constantes!$F$18</f>
        <v>0.7192316547895633</v>
      </c>
      <c r="AK82" s="75">
        <f>IF(Observaciones!$F81&gt;0.05*Constantes!$F$20,((Observaciones!$F81-0.05*Constantes!$F$20)^2)/(Observaciones!$F81+0.95*Constantes!$F$20),0)</f>
        <v>0</v>
      </c>
      <c r="AL82" s="75">
        <f>MAX(0,AM81+Observaciones!$F81-AK82-Constantes!$D$13)</f>
        <v>0</v>
      </c>
      <c r="AM82" s="75">
        <f>AM81+Observaciones!$F81-AK82-AI82-AL82-AN81</f>
        <v>70.188031042590211</v>
      </c>
      <c r="AN82" s="75">
        <f>MAX(0,(AM82-Constantes!$D$14)*(1-EXP(-Constantes!$D$24)))</f>
        <v>0.75482907441187852</v>
      </c>
      <c r="AO82" s="75">
        <f t="shared" si="15"/>
        <v>251.85042641080267</v>
      </c>
      <c r="AP82" s="75">
        <f>MAX(0,(AO82-Constantes!$D$13)*(1-EXP(-Constantes!$D$25)))</f>
        <v>1.2215951273947614</v>
      </c>
      <c r="AQ82" s="75">
        <f t="shared" si="16"/>
        <v>1.97642420180664</v>
      </c>
      <c r="AR82" s="75">
        <f>0.0526*AK82*Observaciones!$F81^1.218</f>
        <v>0</v>
      </c>
      <c r="AS82" s="75">
        <f>AR82*Constantes!$F$31</f>
        <v>0</v>
      </c>
      <c r="AT82" s="75">
        <f t="shared" si="17"/>
        <v>0</v>
      </c>
      <c r="AU82" s="15"/>
      <c r="AV82" s="74">
        <v>76</v>
      </c>
      <c r="AW82" s="75">
        <f>0.0526*Observaciones!$F81^2.218</f>
        <v>1.4813929535417848E-3</v>
      </c>
      <c r="AX82" s="75">
        <f>IF(Observaciones!$F81&gt;0.05*$BB$7,((Observaciones!$F81-0.05*$BB$7)^2)/(Observaciones!$F81+0.95*$BB$7),0)</f>
        <v>0</v>
      </c>
      <c r="AY82" s="75">
        <f>0.0526*AX82*Observaciones!$F81^1.218</f>
        <v>0</v>
      </c>
      <c r="AZ82" s="29"/>
      <c r="BA82" s="29"/>
      <c r="BB82" s="96"/>
      <c r="BC82" s="39"/>
    </row>
    <row r="83" spans="2:55" s="2" customFormat="1" x14ac:dyDescent="0.3">
      <c r="B83" s="38"/>
      <c r="C83" s="74">
        <v>77</v>
      </c>
      <c r="D83" s="136">
        <f>ETo!$I82*((1-Constantes!$D$21)*ETo!$K82+ETo!$L82)</f>
        <v>2.5470232608723538</v>
      </c>
      <c r="E83" s="75">
        <f>MIN(D83*F83,0.8*(I82+Observaciones!$F82-G83-H83-Constantes!$D$14))</f>
        <v>1.6956534195699458</v>
      </c>
      <c r="F83" s="75">
        <f>EXP(2.5*(Cálculos!I82-Constantes!$D$13)/(Constantes!$D$15))*Constantes!$D$19+Constantes!$D$18</f>
        <v>0.66573927518399878</v>
      </c>
      <c r="G83" s="75">
        <f>IF(Observaciones!$F82&gt;0.05*Constantes!$D$20,((Observaciones!$F82-0.05*Constantes!$D$20)^2)/(Observaciones!$F82+0.95*Constantes!$D$20),0)</f>
        <v>0</v>
      </c>
      <c r="H83" s="75">
        <f>MAX(0,I82+Observaciones!$F82-G83-Constantes!$D$13)</f>
        <v>0</v>
      </c>
      <c r="I83" s="75">
        <f>I82+Observaciones!$F82-G83-E83-H83-J82</f>
        <v>69.853955307747356</v>
      </c>
      <c r="J83" s="75">
        <f>MAX(0,(I83-Constantes!$D$14)*(1-EXP(-Constantes!$D$24)))</f>
        <v>0.74908985324672284</v>
      </c>
      <c r="K83" s="75">
        <f t="shared" si="9"/>
        <v>234.36220903031148</v>
      </c>
      <c r="L83" s="75">
        <f>MAX(0,(K83-Constantes!$D$13)*(1-EXP(-Constantes!$D$25)))</f>
        <v>1.1007951860409109</v>
      </c>
      <c r="M83" s="75">
        <f t="shared" si="10"/>
        <v>1.8498850392876336</v>
      </c>
      <c r="N83" s="75">
        <f>0.0526*G83*Observaciones!$F82^1.218</f>
        <v>0</v>
      </c>
      <c r="O83" s="75">
        <f>N83*Constantes!$D$31</f>
        <v>0</v>
      </c>
      <c r="P83" s="75">
        <f t="shared" si="11"/>
        <v>0</v>
      </c>
      <c r="Q83" s="15"/>
      <c r="R83" s="74">
        <v>77</v>
      </c>
      <c r="S83" s="136">
        <f>ETo!$I82*((1-Constantes!$E$21)*ETo!$K82+ETo!$L82)</f>
        <v>2.4469428381263412</v>
      </c>
      <c r="T83" s="75">
        <f>MIN(S83*U83,0.8*(X82+Observaciones!$F82-V83-W83-Constantes!$D$14))</f>
        <v>1.655964538672561</v>
      </c>
      <c r="U83" s="75">
        <f>EXP(2.5*(Cálculos!X82-Constantes!$D$13)/(Constantes!$D$15))*Constantes!$E$19+Constantes!$E$18</f>
        <v>0.67674835426092605</v>
      </c>
      <c r="V83" s="75">
        <f>IF(Observaciones!$F82&gt;0.05*Constantes!$E$20,((Observaciones!$F82-0.05*Constantes!$E$20)^2)/(Observaciones!$F82+0.95*Constantes!$E$20),0)</f>
        <v>0</v>
      </c>
      <c r="W83" s="75">
        <f>MAX(0,X82+Observaciones!$F82-V83-Constantes!$D$13)</f>
        <v>0</v>
      </c>
      <c r="X83" s="75">
        <f>X82+Observaciones!$F82-V83-T83-W83-Y82</f>
        <v>70.024003854234522</v>
      </c>
      <c r="Y83" s="75">
        <f>MAX(0,(X83-Constantes!$D$14)*(1-EXP(-Constantes!$D$24)))</f>
        <v>0.75201118549362245</v>
      </c>
      <c r="Z83" s="75">
        <f t="shared" si="12"/>
        <v>243.64667130295192</v>
      </c>
      <c r="AA83" s="75">
        <f>MAX(0,(Z83-Constantes!$D$13)*(1-EXP(-Constantes!$D$25)))</f>
        <v>1.1649276515538425</v>
      </c>
      <c r="AB83" s="75">
        <f t="shared" si="13"/>
        <v>1.9169388370474649</v>
      </c>
      <c r="AC83" s="75">
        <f>0.0526*V83*Observaciones!$F82^1.218</f>
        <v>0</v>
      </c>
      <c r="AD83" s="75">
        <f>AC83*Constantes!$E$31</f>
        <v>0</v>
      </c>
      <c r="AE83" s="75">
        <f t="shared" si="14"/>
        <v>0</v>
      </c>
      <c r="AF83" s="15"/>
      <c r="AG83" s="74">
        <v>77</v>
      </c>
      <c r="AH83" s="136">
        <f>ETo!$I82*((1-Constantes!$F$21)*ETo!$K82+ETo!$L82)</f>
        <v>2.4469428381263412</v>
      </c>
      <c r="AI83" s="75">
        <f>MIN(AH83*AJ83,0.8*(AM82+Observaciones!$F82-AK83-AL83-Constantes!$D$14))</f>
        <v>1.7000958269603468</v>
      </c>
      <c r="AJ83" s="75">
        <f>EXP(2.5*(Cálculos!AM82-Constantes!$D$13)/(Constantes!$D$15))*Constantes!$F$19+Constantes!$F$18</f>
        <v>0.69478362978929831</v>
      </c>
      <c r="AK83" s="75">
        <f>IF(Observaciones!$F82&gt;0.05*Constantes!$F$20,((Observaciones!$F82-0.05*Constantes!$F$20)^2)/(Observaciones!$F82+0.95*Constantes!$F$20),0)</f>
        <v>0</v>
      </c>
      <c r="AL83" s="75">
        <f>MAX(0,AM82+Observaciones!$F82-AK83-Constantes!$D$13)</f>
        <v>0</v>
      </c>
      <c r="AM83" s="75">
        <f>AM82+Observaciones!$F82-AK83-AI83-AL83-AN82</f>
        <v>69.933106141217991</v>
      </c>
      <c r="AN83" s="75">
        <f>MAX(0,(AM83-Constantes!$D$14)*(1-EXP(-Constantes!$D$24)))</f>
        <v>0.75044961719039283</v>
      </c>
      <c r="AO83" s="75">
        <f t="shared" si="15"/>
        <v>250.62883128340792</v>
      </c>
      <c r="AP83" s="75">
        <f>MAX(0,(AO83-Constantes!$D$13)*(1-EXP(-Constantes!$D$25)))</f>
        <v>1.2131569534781876</v>
      </c>
      <c r="AQ83" s="75">
        <f t="shared" si="16"/>
        <v>1.9636065706685804</v>
      </c>
      <c r="AR83" s="75">
        <f>0.0526*AK83*Observaciones!$F82^1.218</f>
        <v>0</v>
      </c>
      <c r="AS83" s="75">
        <f>AR83*Constantes!$F$31</f>
        <v>0</v>
      </c>
      <c r="AT83" s="75">
        <f t="shared" si="17"/>
        <v>0</v>
      </c>
      <c r="AU83" s="15"/>
      <c r="AV83" s="74">
        <v>77</v>
      </c>
      <c r="AW83" s="75">
        <f>0.0526*Observaciones!$F82^2.218</f>
        <v>0.30232861200727251</v>
      </c>
      <c r="AX83" s="75">
        <f>IF(Observaciones!$F82&gt;0.05*$BB$7,((Observaciones!$F82-0.05*$BB$7)^2)/(Observaciones!$F82+0.95*$BB$7),0)</f>
        <v>6.2440408225724973E-3</v>
      </c>
      <c r="AY83" s="75">
        <f>0.0526*AX83*Observaciones!$F82^1.218</f>
        <v>8.5806917963867778E-4</v>
      </c>
      <c r="AZ83" s="29"/>
      <c r="BA83" s="29"/>
      <c r="BB83" s="96"/>
      <c r="BC83" s="39"/>
    </row>
    <row r="84" spans="2:55" s="2" customFormat="1" x14ac:dyDescent="0.3">
      <c r="B84" s="38"/>
      <c r="C84" s="74">
        <v>78</v>
      </c>
      <c r="D84" s="136">
        <f>ETo!$I83*((1-Constantes!$D$21)*ETo!$K83+ETo!$L83)</f>
        <v>2.5699379540637635</v>
      </c>
      <c r="E84" s="75">
        <f>MIN(D84*F84,0.8*(I83+Observaciones!$F83-G84-H84-Constantes!$D$14))</f>
        <v>1.7000687818937055</v>
      </c>
      <c r="F84" s="75">
        <f>EXP(2.5*(Cálculos!I83-Constantes!$D$13)/(Constantes!$D$15))*Constantes!$D$19+Constantes!$D$18</f>
        <v>0.66152133330901597</v>
      </c>
      <c r="G84" s="75">
        <f>IF(Observaciones!$F83&gt;0.05*Constantes!$D$20,((Observaciones!$F83-0.05*Constantes!$D$20)^2)/(Observaciones!$F83+0.95*Constantes!$D$20),0)</f>
        <v>0</v>
      </c>
      <c r="H84" s="75">
        <f>MAX(0,I83+Observaciones!$F83-G84-Constantes!$D$13)</f>
        <v>0</v>
      </c>
      <c r="I84" s="75">
        <f>I83+Observaciones!$F83-G84-E84-H84-J83</f>
        <v>67.604796672606923</v>
      </c>
      <c r="J84" s="75">
        <f>MAX(0,(I84-Constantes!$D$14)*(1-EXP(-Constantes!$D$24)))</f>
        <v>0.71045065411823016</v>
      </c>
      <c r="K84" s="75">
        <f t="shared" si="9"/>
        <v>233.26141384427058</v>
      </c>
      <c r="L84" s="75">
        <f>MAX(0,(K84-Constantes!$D$13)*(1-EXP(-Constantes!$D$25)))</f>
        <v>1.0931914382704446</v>
      </c>
      <c r="M84" s="75">
        <f t="shared" si="10"/>
        <v>1.8036420923886749</v>
      </c>
      <c r="N84" s="75">
        <f>0.0526*G84*Observaciones!$F83^1.218</f>
        <v>0</v>
      </c>
      <c r="O84" s="75">
        <f>N84*Constantes!$D$31</f>
        <v>0</v>
      </c>
      <c r="P84" s="75">
        <f t="shared" si="11"/>
        <v>0</v>
      </c>
      <c r="Q84" s="15"/>
      <c r="R84" s="74">
        <v>78</v>
      </c>
      <c r="S84" s="136">
        <f>ETo!$I83*((1-Constantes!$E$21)*ETo!$K83+ETo!$L83)</f>
        <v>2.469073315084727</v>
      </c>
      <c r="T84" s="75">
        <f>MIN(S84*U84,0.8*(X83+Observaciones!$F83-V84-W84-Constantes!$D$14))</f>
        <v>1.6640103451945878</v>
      </c>
      <c r="U84" s="75">
        <f>EXP(2.5*(Cálculos!X83-Constantes!$D$13)/(Constantes!$D$15))*Constantes!$E$19+Constantes!$E$18</f>
        <v>0.673941245498207</v>
      </c>
      <c r="V84" s="75">
        <f>IF(Observaciones!$F83&gt;0.05*Constantes!$E$20,((Observaciones!$F83-0.05*Constantes!$E$20)^2)/(Observaciones!$F83+0.95*Constantes!$E$20),0)</f>
        <v>0</v>
      </c>
      <c r="W84" s="75">
        <f>MAX(0,X83+Observaciones!$F83-V84-Constantes!$D$13)</f>
        <v>0</v>
      </c>
      <c r="X84" s="75">
        <f>X83+Observaciones!$F83-V84-T84-W84-Y83</f>
        <v>67.807982323546312</v>
      </c>
      <c r="Y84" s="75">
        <f>MAX(0,(X84-Constantes!$D$14)*(1-EXP(-Constantes!$D$24)))</f>
        <v>0.7139412619855624</v>
      </c>
      <c r="Z84" s="75">
        <f t="shared" si="12"/>
        <v>242.48174365139806</v>
      </c>
      <c r="AA84" s="75">
        <f>MAX(0,(Z84-Constantes!$D$13)*(1-EXP(-Constantes!$D$25)))</f>
        <v>1.1568809084852112</v>
      </c>
      <c r="AB84" s="75">
        <f t="shared" si="13"/>
        <v>1.8708221704707735</v>
      </c>
      <c r="AC84" s="75">
        <f>0.0526*V84*Observaciones!$F83^1.218</f>
        <v>0</v>
      </c>
      <c r="AD84" s="75">
        <f>AC84*Constantes!$E$31</f>
        <v>0</v>
      </c>
      <c r="AE84" s="75">
        <f t="shared" si="14"/>
        <v>0</v>
      </c>
      <c r="AF84" s="15"/>
      <c r="AG84" s="74">
        <v>78</v>
      </c>
      <c r="AH84" s="136">
        <f>ETo!$I83*((1-Constantes!$F$21)*ETo!$K83+ETo!$L83)</f>
        <v>2.469073315084727</v>
      </c>
      <c r="AI84" s="75">
        <f>MIN(AH84*AJ84,0.8*(AM83+Observaciones!$F83-AK84-AL84-Constantes!$D$14))</f>
        <v>1.7092253400840671</v>
      </c>
      <c r="AJ84" s="75">
        <f>EXP(2.5*(Cálculos!AM83-Constantes!$D$13)/(Constantes!$D$15))*Constantes!$F$19+Constantes!$F$18</f>
        <v>0.69225378187095854</v>
      </c>
      <c r="AK84" s="75">
        <f>IF(Observaciones!$F83&gt;0.05*Constantes!$F$20,((Observaciones!$F83-0.05*Constantes!$F$20)^2)/(Observaciones!$F83+0.95*Constantes!$F$20),0)</f>
        <v>0</v>
      </c>
      <c r="AL84" s="75">
        <f>MAX(0,AM83+Observaciones!$F83-AK84-Constantes!$D$13)</f>
        <v>0</v>
      </c>
      <c r="AM84" s="75">
        <f>AM83+Observaciones!$F83-AK84-AI84-AL84-AN83</f>
        <v>67.673431183943535</v>
      </c>
      <c r="AN84" s="75">
        <f>MAX(0,(AM84-Constantes!$D$14)*(1-EXP(-Constantes!$D$24)))</f>
        <v>0.71162975394213235</v>
      </c>
      <c r="AO84" s="75">
        <f t="shared" si="15"/>
        <v>249.41567432992974</v>
      </c>
      <c r="AP84" s="75">
        <f>MAX(0,(AO84-Constantes!$D$13)*(1-EXP(-Constantes!$D$25)))</f>
        <v>1.2047770662864454</v>
      </c>
      <c r="AQ84" s="75">
        <f t="shared" si="16"/>
        <v>1.9164068202285778</v>
      </c>
      <c r="AR84" s="75">
        <f>0.0526*AK84*Observaciones!$F83^1.218</f>
        <v>0</v>
      </c>
      <c r="AS84" s="75">
        <f>AR84*Constantes!$F$31</f>
        <v>0</v>
      </c>
      <c r="AT84" s="75">
        <f t="shared" si="17"/>
        <v>0</v>
      </c>
      <c r="AU84" s="15"/>
      <c r="AV84" s="74">
        <v>78</v>
      </c>
      <c r="AW84" s="75">
        <f>0.0526*Observaciones!$F83^2.218</f>
        <v>1.4813929535417848E-3</v>
      </c>
      <c r="AX84" s="75">
        <f>IF(Observaciones!$F83&gt;0.05*$BB$7,((Observaciones!$F83-0.05*$BB$7)^2)/(Observaciones!$F83+0.95*$BB$7),0)</f>
        <v>0</v>
      </c>
      <c r="AY84" s="75">
        <f>0.0526*AX84*Observaciones!$F83^1.218</f>
        <v>0</v>
      </c>
      <c r="AZ84" s="29"/>
      <c r="BA84" s="29"/>
      <c r="BB84" s="96"/>
      <c r="BC84" s="39"/>
    </row>
    <row r="85" spans="2:55" s="2" customFormat="1" x14ac:dyDescent="0.3">
      <c r="B85" s="38"/>
      <c r="C85" s="74">
        <v>79</v>
      </c>
      <c r="D85" s="136">
        <f>ETo!$I84*((1-Constantes!$D$21)*ETo!$K84+ETo!$L84)</f>
        <v>2.5174962831649834</v>
      </c>
      <c r="E85" s="75">
        <f>MIN(D85*F85,0.8*(I84+Observaciones!$F84-G85-H85-Constantes!$D$14))</f>
        <v>1.5753714606394413</v>
      </c>
      <c r="F85" s="75">
        <f>EXP(2.5*(Cálculos!I84-Constantes!$D$13)/(Constantes!$D$15))*Constantes!$D$19+Constantes!$D$18</f>
        <v>0.62576913069317119</v>
      </c>
      <c r="G85" s="75">
        <f>IF(Observaciones!$F84&gt;0.05*Constantes!$D$20,((Observaciones!$F84-0.05*Constantes!$D$20)^2)/(Observaciones!$F84+0.95*Constantes!$D$20),0)</f>
        <v>2.8255768478685937E-3</v>
      </c>
      <c r="H85" s="75">
        <f>MAX(0,I84+Observaciones!$F84-G85-Constantes!$D$13)</f>
        <v>0</v>
      </c>
      <c r="I85" s="75">
        <f>I84+Observaciones!$F84-G85-E85-H85-J84</f>
        <v>68.916148981001371</v>
      </c>
      <c r="J85" s="75">
        <f>MAX(0,(I85-Constantes!$D$14)*(1-EXP(-Constantes!$D$24)))</f>
        <v>0.73297890187275005</v>
      </c>
      <c r="K85" s="75">
        <f t="shared" si="9"/>
        <v>232.16822240600013</v>
      </c>
      <c r="L85" s="75">
        <f>MAX(0,(K85-Constantes!$D$13)*(1-EXP(-Constantes!$D$25)))</f>
        <v>1.0856402134223981</v>
      </c>
      <c r="M85" s="75">
        <f t="shared" si="10"/>
        <v>1.8214446921430167</v>
      </c>
      <c r="N85" s="75">
        <f>0.0526*G85*Observaciones!$F84^1.218</f>
        <v>7.074069356909821E-4</v>
      </c>
      <c r="O85" s="75">
        <f>N85*Constantes!$D$31</f>
        <v>1.1051186982606139E-5</v>
      </c>
      <c r="P85" s="75">
        <f t="shared" si="11"/>
        <v>0.60672646445299905</v>
      </c>
      <c r="Q85" s="15"/>
      <c r="R85" s="74">
        <v>79</v>
      </c>
      <c r="S85" s="136">
        <f>ETo!$I84*((1-Constantes!$E$21)*ETo!$K84+ETo!$L84)</f>
        <v>2.4183221035278177</v>
      </c>
      <c r="T85" s="75">
        <f>MIN(S85*U85,0.8*(X84+Observaciones!$F84-V85-W85-Constantes!$D$14))</f>
        <v>1.5629715442670526</v>
      </c>
      <c r="U85" s="75">
        <f>EXP(2.5*(Cálculos!X84-Constantes!$D$13)/(Constantes!$D$15))*Constantes!$E$19+Constantes!$E$18</f>
        <v>0.64630412217917932</v>
      </c>
      <c r="V85" s="75">
        <f>IF(Observaciones!$F84&gt;0.05*Constantes!$E$20,((Observaciones!$F84-0.05*Constantes!$E$20)^2)/(Observaciones!$F84+0.95*Constantes!$E$20),0)</f>
        <v>0</v>
      </c>
      <c r="W85" s="75">
        <f>MAX(0,X84+Observaciones!$F84-V85-Constantes!$D$13)</f>
        <v>0</v>
      </c>
      <c r="X85" s="75">
        <f>X84+Observaciones!$F84-V85-T85-W85-Y84</f>
        <v>69.131069517293682</v>
      </c>
      <c r="Y85" s="75">
        <f>MAX(0,(X85-Constantes!$D$14)*(1-EXP(-Constantes!$D$24)))</f>
        <v>0.73667110804658564</v>
      </c>
      <c r="Z85" s="75">
        <f t="shared" si="12"/>
        <v>241.32486274291284</v>
      </c>
      <c r="AA85" s="75">
        <f>MAX(0,(Z85-Constantes!$D$13)*(1-EXP(-Constantes!$D$25)))</f>
        <v>1.1488897483310436</v>
      </c>
      <c r="AB85" s="75">
        <f t="shared" si="13"/>
        <v>1.8855608563776292</v>
      </c>
      <c r="AC85" s="75">
        <f>0.0526*V85*Observaciones!$F84^1.218</f>
        <v>0</v>
      </c>
      <c r="AD85" s="75">
        <f>AC85*Constantes!$E$31</f>
        <v>0</v>
      </c>
      <c r="AE85" s="75">
        <f t="shared" si="14"/>
        <v>0</v>
      </c>
      <c r="AF85" s="15"/>
      <c r="AG85" s="74">
        <v>79</v>
      </c>
      <c r="AH85" s="136">
        <f>ETo!$I84*((1-Constantes!$F$21)*ETo!$K84+ETo!$L84)</f>
        <v>2.4183221035278177</v>
      </c>
      <c r="AI85" s="75">
        <f>MIN(AH85*AJ85,0.8*(AM84+Observaciones!$F84-AK85-AL85-Constantes!$D$14))</f>
        <v>1.6232204621288677</v>
      </c>
      <c r="AJ85" s="75">
        <f>EXP(2.5*(Cálculos!AM84-Constantes!$D$13)/(Constantes!$D$15))*Constantes!$F$19+Constantes!$F$18</f>
        <v>0.67121764291073316</v>
      </c>
      <c r="AK85" s="75">
        <f>IF(Observaciones!$F84&gt;0.05*Constantes!$F$20,((Observaciones!$F84-0.05*Constantes!$F$20)^2)/(Observaciones!$F84+0.95*Constantes!$F$20),0)</f>
        <v>0</v>
      </c>
      <c r="AL85" s="75">
        <f>MAX(0,AM84+Observaciones!$F84-AK85-Constantes!$D$13)</f>
        <v>0</v>
      </c>
      <c r="AM85" s="75">
        <f>AM84+Observaciones!$F84-AK85-AI85-AL85-AN84</f>
        <v>68.938580967872525</v>
      </c>
      <c r="AN85" s="75">
        <f>MAX(0,(AM85-Constantes!$D$14)*(1-EXP(-Constantes!$D$24)))</f>
        <v>0.73336426998063731</v>
      </c>
      <c r="AO85" s="75">
        <f t="shared" si="15"/>
        <v>248.21089726364329</v>
      </c>
      <c r="AP85" s="75">
        <f>MAX(0,(AO85-Constantes!$D$13)*(1-EXP(-Constantes!$D$25)))</f>
        <v>1.1964550632037172</v>
      </c>
      <c r="AQ85" s="75">
        <f t="shared" si="16"/>
        <v>1.9298193331843545</v>
      </c>
      <c r="AR85" s="75">
        <f>0.0526*AK85*Observaciones!$F84^1.218</f>
        <v>0</v>
      </c>
      <c r="AS85" s="75">
        <f>AR85*Constantes!$F$31</f>
        <v>0</v>
      </c>
      <c r="AT85" s="75">
        <f t="shared" si="17"/>
        <v>0</v>
      </c>
      <c r="AU85" s="15"/>
      <c r="AV85" s="74">
        <v>79</v>
      </c>
      <c r="AW85" s="75">
        <f>0.0526*Observaciones!$F84^2.218</f>
        <v>0.90129028711731973</v>
      </c>
      <c r="AX85" s="75">
        <f>IF(Observaciones!$F84&gt;0.05*$BB$7,((Observaciones!$F84-0.05*$BB$7)^2)/(Observaciones!$F84+0.95*$BB$7),0)</f>
        <v>9.5607362379868999E-2</v>
      </c>
      <c r="AY85" s="75">
        <f>0.0526*AX85*Observaciones!$F84^1.218</f>
        <v>2.3936107524967155E-2</v>
      </c>
      <c r="AZ85" s="29"/>
      <c r="BA85" s="29"/>
      <c r="BB85" s="96"/>
      <c r="BC85" s="39"/>
    </row>
    <row r="86" spans="2:55" s="2" customFormat="1" x14ac:dyDescent="0.3">
      <c r="B86" s="38"/>
      <c r="C86" s="74">
        <v>80</v>
      </c>
      <c r="D86" s="136">
        <f>ETo!$I85*((1-Constantes!$D$21)*ETo!$K85+ETo!$L85)</f>
        <v>2.4265862668500717</v>
      </c>
      <c r="E86" s="75">
        <f>MIN(D86*F86,0.8*(I85+Observaciones!$F85-G86-H86-Constantes!$D$14))</f>
        <v>1.5678451228367662</v>
      </c>
      <c r="F86" s="75">
        <f>EXP(2.5*(Cálculos!I85-Constantes!$D$13)/(Constantes!$D$15))*Constantes!$D$19+Constantes!$D$18</f>
        <v>0.64611142997688309</v>
      </c>
      <c r="G86" s="75">
        <f>IF(Observaciones!$F85&gt;0.05*Constantes!$D$20,((Observaciones!$F85-0.05*Constantes!$D$20)^2)/(Observaciones!$F85+0.95*Constantes!$D$20),0)</f>
        <v>0</v>
      </c>
      <c r="H86" s="75">
        <f>MAX(0,I85+Observaciones!$F85-G86-Constantes!$D$13)</f>
        <v>0</v>
      </c>
      <c r="I86" s="75">
        <f>I85+Observaciones!$F85-G86-E86-H86-J85</f>
        <v>66.615324956291843</v>
      </c>
      <c r="J86" s="75">
        <f>MAX(0,(I86-Constantes!$D$14)*(1-EXP(-Constantes!$D$24)))</f>
        <v>0.69345212227553399</v>
      </c>
      <c r="K86" s="75">
        <f t="shared" si="9"/>
        <v>231.08258219257772</v>
      </c>
      <c r="L86" s="75">
        <f>MAX(0,(K86-Constantes!$D$13)*(1-EXP(-Constantes!$D$25)))</f>
        <v>1.0781411486944457</v>
      </c>
      <c r="M86" s="75">
        <f t="shared" si="10"/>
        <v>1.7715932709699795</v>
      </c>
      <c r="N86" s="75">
        <f>0.0526*G86*Observaciones!$F85^1.218</f>
        <v>0</v>
      </c>
      <c r="O86" s="75">
        <f>N86*Constantes!$D$31</f>
        <v>0</v>
      </c>
      <c r="P86" s="75">
        <f t="shared" si="11"/>
        <v>0</v>
      </c>
      <c r="Q86" s="15"/>
      <c r="R86" s="74">
        <v>80</v>
      </c>
      <c r="S86" s="136">
        <f>ETo!$I85*((1-Constantes!$E$21)*ETo!$K85+ETo!$L85)</f>
        <v>2.3304674340412719</v>
      </c>
      <c r="T86" s="75">
        <f>MIN(S86*U86,0.8*(X85+Observaciones!$F85-V86-W86-Constantes!$D$14))</f>
        <v>1.5437620331462405</v>
      </c>
      <c r="U86" s="75">
        <f>EXP(2.5*(Cálculos!X85-Constantes!$D$13)/(Constantes!$D$15))*Constantes!$E$19+Constantes!$E$18</f>
        <v>0.66242591962299913</v>
      </c>
      <c r="V86" s="75">
        <f>IF(Observaciones!$F85&gt;0.05*Constantes!$E$20,((Observaciones!$F85-0.05*Constantes!$E$20)^2)/(Observaciones!$F85+0.95*Constantes!$E$20),0)</f>
        <v>0</v>
      </c>
      <c r="W86" s="75">
        <f>MAX(0,X85+Observaciones!$F85-V86-Constantes!$D$13)</f>
        <v>0</v>
      </c>
      <c r="X86" s="75">
        <f>X85+Observaciones!$F85-V86-T86-W86-Y85</f>
        <v>66.850636376100866</v>
      </c>
      <c r="Y86" s="75">
        <f>MAX(0,(X86-Constantes!$D$14)*(1-EXP(-Constantes!$D$24)))</f>
        <v>0.69749463162332015</v>
      </c>
      <c r="Z86" s="75">
        <f t="shared" si="12"/>
        <v>240.1759729945818</v>
      </c>
      <c r="AA86" s="75">
        <f>MAX(0,(Z86-Constantes!$D$13)*(1-EXP(-Constantes!$D$25)))</f>
        <v>1.1409537871521043</v>
      </c>
      <c r="AB86" s="75">
        <f t="shared" si="13"/>
        <v>1.8384484187754244</v>
      </c>
      <c r="AC86" s="75">
        <f>0.0526*V86*Observaciones!$F85^1.218</f>
        <v>0</v>
      </c>
      <c r="AD86" s="75">
        <f>AC86*Constantes!$E$31</f>
        <v>0</v>
      </c>
      <c r="AE86" s="75">
        <f t="shared" si="14"/>
        <v>0</v>
      </c>
      <c r="AF86" s="15"/>
      <c r="AG86" s="74">
        <v>80</v>
      </c>
      <c r="AH86" s="136">
        <f>ETo!$I85*((1-Constantes!$F$21)*ETo!$K85+ETo!$L85)</f>
        <v>2.3304674340412719</v>
      </c>
      <c r="AI86" s="75">
        <f>MIN(AH86*AJ86,0.8*(AM85+Observaciones!$F85-AK86-AL86-Constantes!$D$14))</f>
        <v>1.5909971420939182</v>
      </c>
      <c r="AJ86" s="75">
        <f>EXP(2.5*(Cálculos!AM85-Constantes!$D$13)/(Constantes!$D$15))*Constantes!$F$19+Constantes!$F$18</f>
        <v>0.68269443239331795</v>
      </c>
      <c r="AK86" s="75">
        <f>IF(Observaciones!$F85&gt;0.05*Constantes!$F$20,((Observaciones!$F85-0.05*Constantes!$F$20)^2)/(Observaciones!$F85+0.95*Constantes!$F$20),0)</f>
        <v>0</v>
      </c>
      <c r="AL86" s="75">
        <f>MAX(0,AM85+Observaciones!$F85-AK86-Constantes!$D$13)</f>
        <v>0</v>
      </c>
      <c r="AM86" s="75">
        <f>AM85+Observaciones!$F85-AK86-AI86-AL86-AN85</f>
        <v>66.614219555797973</v>
      </c>
      <c r="AN86" s="75">
        <f>MAX(0,(AM86-Constantes!$D$14)*(1-EXP(-Constantes!$D$24)))</f>
        <v>0.69343313215668145</v>
      </c>
      <c r="AO86" s="75">
        <f t="shared" si="15"/>
        <v>247.01444220043956</v>
      </c>
      <c r="AP86" s="75">
        <f>MAX(0,(AO86-Constantes!$D$13)*(1-EXP(-Constantes!$D$25)))</f>
        <v>1.1881905443952561</v>
      </c>
      <c r="AQ86" s="75">
        <f t="shared" si="16"/>
        <v>1.8816236765519374</v>
      </c>
      <c r="AR86" s="75">
        <f>0.0526*AK86*Observaciones!$F85^1.218</f>
        <v>0</v>
      </c>
      <c r="AS86" s="75">
        <f>AR86*Constantes!$F$31</f>
        <v>0</v>
      </c>
      <c r="AT86" s="75">
        <f t="shared" si="17"/>
        <v>0</v>
      </c>
      <c r="AU86" s="15"/>
      <c r="AV86" s="74">
        <v>80</v>
      </c>
      <c r="AW86" s="75">
        <f>0.0526*Observaciones!$F85^2.218</f>
        <v>0</v>
      </c>
      <c r="AX86" s="75">
        <f>IF(Observaciones!$F85&gt;0.05*$BB$7,((Observaciones!$F85-0.05*$BB$7)^2)/(Observaciones!$F85+0.95*$BB$7),0)</f>
        <v>0</v>
      </c>
      <c r="AY86" s="75">
        <f>0.0526*AX86*Observaciones!$F85^1.218</f>
        <v>0</v>
      </c>
      <c r="AZ86" s="29"/>
      <c r="BA86" s="29"/>
      <c r="BB86" s="96"/>
      <c r="BC86" s="39"/>
    </row>
    <row r="87" spans="2:55" s="2" customFormat="1" x14ac:dyDescent="0.3">
      <c r="B87" s="38"/>
      <c r="C87" s="74">
        <v>81</v>
      </c>
      <c r="D87" s="136">
        <f>ETo!$I86*((1-Constantes!$D$21)*ETo!$K86+ETo!$L86)</f>
        <v>2.4284201907793177</v>
      </c>
      <c r="E87" s="75">
        <f>MIN(D87*F87,0.8*(I86+Observaciones!$F86-G87-H87-Constantes!$D$14))</f>
        <v>1.4844944807993479</v>
      </c>
      <c r="F87" s="75">
        <f>EXP(2.5*(Cálculos!I86-Constantes!$D$13)/(Constantes!$D$15))*Constantes!$D$19+Constantes!$D$18</f>
        <v>0.61130050163310101</v>
      </c>
      <c r="G87" s="75">
        <f>IF(Observaciones!$F86&gt;0.05*Constantes!$D$20,((Observaciones!$F86-0.05*Constantes!$D$20)^2)/(Observaciones!$F86+0.95*Constantes!$D$20),0)</f>
        <v>0</v>
      </c>
      <c r="H87" s="75">
        <f>MAX(0,I86+Observaciones!$F86-G87-Constantes!$D$13)</f>
        <v>0</v>
      </c>
      <c r="I87" s="75">
        <f>I86+Observaciones!$F86-G87-E87-H87-J86</f>
        <v>66.137378353216974</v>
      </c>
      <c r="J87" s="75">
        <f>MAX(0,(I87-Constantes!$D$14)*(1-EXP(-Constantes!$D$24)))</f>
        <v>0.68524128570737719</v>
      </c>
      <c r="K87" s="75">
        <f t="shared" si="9"/>
        <v>230.00444104388328</v>
      </c>
      <c r="L87" s="75">
        <f>MAX(0,(K87-Constantes!$D$13)*(1-EXP(-Constantes!$D$25)))</f>
        <v>1.0706938837903193</v>
      </c>
      <c r="M87" s="75">
        <f t="shared" si="10"/>
        <v>1.7559351694976963</v>
      </c>
      <c r="N87" s="75">
        <f>0.0526*G87*Observaciones!$F86^1.218</f>
        <v>0</v>
      </c>
      <c r="O87" s="75">
        <f>N87*Constantes!$D$31</f>
        <v>0</v>
      </c>
      <c r="P87" s="75">
        <f t="shared" si="11"/>
        <v>0</v>
      </c>
      <c r="Q87" s="15"/>
      <c r="R87" s="74">
        <v>81</v>
      </c>
      <c r="S87" s="136">
        <f>ETo!$I86*((1-Constantes!$E$21)*ETo!$K86+ETo!$L86)</f>
        <v>2.3321864576368312</v>
      </c>
      <c r="T87" s="75">
        <f>MIN(S87*U87,0.8*(X86+Observaciones!$F86-V87-W87-Constantes!$D$14))</f>
        <v>1.4816437017554189</v>
      </c>
      <c r="U87" s="75">
        <f>EXP(2.5*(Cálculos!X86-Constantes!$D$13)/(Constantes!$D$15))*Constantes!$E$19+Constantes!$E$18</f>
        <v>0.63530242056921371</v>
      </c>
      <c r="V87" s="75">
        <f>IF(Observaciones!$F86&gt;0.05*Constantes!$E$20,((Observaciones!$F86-0.05*Constantes!$E$20)^2)/(Observaciones!$F86+0.95*Constantes!$E$20),0)</f>
        <v>0</v>
      </c>
      <c r="W87" s="75">
        <f>MAX(0,X86+Observaciones!$F86-V87-Constantes!$D$13)</f>
        <v>0</v>
      </c>
      <c r="X87" s="75">
        <f>X86+Observaciones!$F86-V87-T87-W87-Y86</f>
        <v>66.371498042722138</v>
      </c>
      <c r="Y87" s="75">
        <f>MAX(0,(X87-Constantes!$D$14)*(1-EXP(-Constantes!$D$24)))</f>
        <v>0.68926332184184758</v>
      </c>
      <c r="Z87" s="75">
        <f t="shared" si="12"/>
        <v>239.03501920742968</v>
      </c>
      <c r="AA87" s="75">
        <f>MAX(0,(Z87-Constantes!$D$13)*(1-EXP(-Constantes!$D$25)))</f>
        <v>1.13307264366122</v>
      </c>
      <c r="AB87" s="75">
        <f t="shared" si="13"/>
        <v>1.8223359655030675</v>
      </c>
      <c r="AC87" s="75">
        <f>0.0526*V87*Observaciones!$F86^1.218</f>
        <v>0</v>
      </c>
      <c r="AD87" s="75">
        <f>AC87*Constantes!$E$31</f>
        <v>0</v>
      </c>
      <c r="AE87" s="75">
        <f t="shared" si="14"/>
        <v>0</v>
      </c>
      <c r="AF87" s="15"/>
      <c r="AG87" s="74">
        <v>81</v>
      </c>
      <c r="AH87" s="136">
        <f>ETo!$I86*((1-Constantes!$F$21)*ETo!$K86+ETo!$L86)</f>
        <v>2.3321864576368312</v>
      </c>
      <c r="AI87" s="75">
        <f>MIN(AH87*AJ87,0.8*(AM86+Observaciones!$F86-AK87-AL87-Constantes!$D$14))</f>
        <v>1.5442932412696972</v>
      </c>
      <c r="AJ87" s="75">
        <f>EXP(2.5*(Cálculos!AM86-Constantes!$D$13)/(Constantes!$D$15))*Constantes!$F$19+Constantes!$F$18</f>
        <v>0.66216542687350388</v>
      </c>
      <c r="AK87" s="75">
        <f>IF(Observaciones!$F86&gt;0.05*Constantes!$F$20,((Observaciones!$F86-0.05*Constantes!$F$20)^2)/(Observaciones!$F86+0.95*Constantes!$F$20),0)</f>
        <v>0</v>
      </c>
      <c r="AL87" s="75">
        <f>MAX(0,AM86+Observaciones!$F86-AK87-Constantes!$D$13)</f>
        <v>0</v>
      </c>
      <c r="AM87" s="75">
        <f>AM86+Observaciones!$F86-AK87-AI87-AL87-AN86</f>
        <v>66.076493182371593</v>
      </c>
      <c r="AN87" s="75">
        <f>MAX(0,(AM87-Constantes!$D$14)*(1-EXP(-Constantes!$D$24)))</f>
        <v>0.68419531491478347</v>
      </c>
      <c r="AO87" s="75">
        <f t="shared" si="15"/>
        <v>245.82625165604429</v>
      </c>
      <c r="AP87" s="75">
        <f>MAX(0,(AO87-Constantes!$D$13)*(1-EXP(-Constantes!$D$25)))</f>
        <v>1.179983112788175</v>
      </c>
      <c r="AQ87" s="75">
        <f t="shared" si="16"/>
        <v>1.8641784277029585</v>
      </c>
      <c r="AR87" s="75">
        <f>0.0526*AK87*Observaciones!$F86^1.218</f>
        <v>0</v>
      </c>
      <c r="AS87" s="75">
        <f>AR87*Constantes!$F$31</f>
        <v>0</v>
      </c>
      <c r="AT87" s="75">
        <f t="shared" si="17"/>
        <v>0</v>
      </c>
      <c r="AU87" s="15"/>
      <c r="AV87" s="74">
        <v>81</v>
      </c>
      <c r="AW87" s="75">
        <f>0.0526*Observaciones!$F86^2.218</f>
        <v>0.17065595668433275</v>
      </c>
      <c r="AX87" s="75">
        <f>IF(Observaciones!$F86&gt;0.05*$BB$7,((Observaciones!$F86-0.05*$BB$7)^2)/(Observaciones!$F86+0.95*$BB$7),0)</f>
        <v>0</v>
      </c>
      <c r="AY87" s="75">
        <f>0.0526*AX87*Observaciones!$F86^1.218</f>
        <v>0</v>
      </c>
      <c r="AZ87" s="29"/>
      <c r="BA87" s="29"/>
      <c r="BB87" s="96"/>
      <c r="BC87" s="39"/>
    </row>
    <row r="88" spans="2:55" s="2" customFormat="1" x14ac:dyDescent="0.3">
      <c r="B88" s="38"/>
      <c r="C88" s="74">
        <v>82</v>
      </c>
      <c r="D88" s="136">
        <f>ETo!$I87*((1-Constantes!$D$21)*ETo!$K87+ETo!$L87)</f>
        <v>2.3405472317162257</v>
      </c>
      <c r="E88" s="75">
        <f>MIN(D88*F88,0.8*(I87+Observaciones!$F87-G88-H88-Constantes!$D$14))</f>
        <v>1.4150253866857083</v>
      </c>
      <c r="F88" s="75">
        <f>EXP(2.5*(Cálculos!I87-Constantes!$D$13)/(Constantes!$D$15))*Constantes!$D$19+Constantes!$D$18</f>
        <v>0.60457031907368486</v>
      </c>
      <c r="G88" s="75">
        <f>IF(Observaciones!$F87&gt;0.05*Constantes!$D$20,((Observaciones!$F87-0.05*Constantes!$D$20)^2)/(Observaciones!$F87+0.95*Constantes!$D$20),0)</f>
        <v>0</v>
      </c>
      <c r="H88" s="75">
        <f>MAX(0,I87+Observaciones!$F87-G88-Constantes!$D$13)</f>
        <v>0</v>
      </c>
      <c r="I88" s="75">
        <f>I87+Observaciones!$F87-G88-E88-H88-J87</f>
        <v>66.337111680823881</v>
      </c>
      <c r="J88" s="75">
        <f>MAX(0,(I88-Constantes!$D$14)*(1-EXP(-Constantes!$D$24)))</f>
        <v>0.68867258472622916</v>
      </c>
      <c r="K88" s="75">
        <f t="shared" si="9"/>
        <v>228.93374716009296</v>
      </c>
      <c r="L88" s="75">
        <f>MAX(0,(K88-Constantes!$D$13)*(1-EXP(-Constantes!$D$25)))</f>
        <v>1.0632980609025</v>
      </c>
      <c r="M88" s="75">
        <f t="shared" si="10"/>
        <v>1.7519706456287292</v>
      </c>
      <c r="N88" s="75">
        <f>0.0526*G88*Observaciones!$F87^1.218</f>
        <v>0</v>
      </c>
      <c r="O88" s="75">
        <f>N88*Constantes!$D$31</f>
        <v>0</v>
      </c>
      <c r="P88" s="75">
        <f t="shared" si="11"/>
        <v>0</v>
      </c>
      <c r="Q88" s="15"/>
      <c r="R88" s="74">
        <v>82</v>
      </c>
      <c r="S88" s="136">
        <f>ETo!$I87*((1-Constantes!$E$21)*ETo!$K87+ETo!$L87)</f>
        <v>2.2473701480951362</v>
      </c>
      <c r="T88" s="75">
        <f>MIN(S88*U88,0.8*(X87+Observaciones!$F87-V88-W88-Constantes!$D$14))</f>
        <v>1.4158336221948751</v>
      </c>
      <c r="U88" s="75">
        <f>EXP(2.5*(Cálculos!X87-Constantes!$D$13)/(Constantes!$D$15))*Constantes!$E$19+Constantes!$E$18</f>
        <v>0.62999574119774226</v>
      </c>
      <c r="V88" s="75">
        <f>IF(Observaciones!$F87&gt;0.05*Constantes!$E$20,((Observaciones!$F87-0.05*Constantes!$E$20)^2)/(Observaciones!$F87+0.95*Constantes!$E$20),0)</f>
        <v>0</v>
      </c>
      <c r="W88" s="75">
        <f>MAX(0,X87+Observaciones!$F87-V88-Constantes!$D$13)</f>
        <v>0</v>
      </c>
      <c r="X88" s="75">
        <f>X87+Observaciones!$F87-V88-T88-W88-Y87</f>
        <v>66.566401098685404</v>
      </c>
      <c r="Y88" s="75">
        <f>MAX(0,(X88-Constantes!$D$14)*(1-EXP(-Constantes!$D$24)))</f>
        <v>0.69261163968499795</v>
      </c>
      <c r="Z88" s="75">
        <f t="shared" si="12"/>
        <v>237.90194656376846</v>
      </c>
      <c r="AA88" s="75">
        <f>MAX(0,(Z88-Constantes!$D$13)*(1-EXP(-Constantes!$D$25)))</f>
        <v>1.1252459392049603</v>
      </c>
      <c r="AB88" s="75">
        <f t="shared" si="13"/>
        <v>1.8178575788899582</v>
      </c>
      <c r="AC88" s="75">
        <f>0.0526*V88*Observaciones!$F87^1.218</f>
        <v>0</v>
      </c>
      <c r="AD88" s="75">
        <f>AC88*Constantes!$E$31</f>
        <v>0</v>
      </c>
      <c r="AE88" s="75">
        <f t="shared" si="14"/>
        <v>0</v>
      </c>
      <c r="AF88" s="15"/>
      <c r="AG88" s="74">
        <v>82</v>
      </c>
      <c r="AH88" s="136">
        <f>ETo!$I87*((1-Constantes!$F$21)*ETo!$K87+ETo!$L87)</f>
        <v>2.2473701480951362</v>
      </c>
      <c r="AI88" s="75">
        <f>MIN(AH88*AJ88,0.8*(AM87+Observaciones!$F87-AK88-AL88-Constantes!$D$14))</f>
        <v>1.4782182638419032</v>
      </c>
      <c r="AJ88" s="75">
        <f>EXP(2.5*(Cálculos!AM87-Constantes!$D$13)/(Constantes!$D$15))*Constantes!$F$19+Constantes!$F$18</f>
        <v>0.65775469390070718</v>
      </c>
      <c r="AK88" s="75">
        <f>IF(Observaciones!$F87&gt;0.05*Constantes!$F$20,((Observaciones!$F87-0.05*Constantes!$F$20)^2)/(Observaciones!$F87+0.95*Constantes!$F$20),0)</f>
        <v>0</v>
      </c>
      <c r="AL88" s="75">
        <f>MAX(0,AM87+Observaciones!$F87-AK88-Constantes!$D$13)</f>
        <v>0</v>
      </c>
      <c r="AM88" s="75">
        <f>AM87+Observaciones!$F87-AK88-AI88-AL88-AN87</f>
        <v>66.214079603614891</v>
      </c>
      <c r="AN88" s="75">
        <f>MAX(0,(AM88-Constantes!$D$14)*(1-EXP(-Constantes!$D$24)))</f>
        <v>0.68655896728004429</v>
      </c>
      <c r="AO88" s="75">
        <f t="shared" si="15"/>
        <v>244.64626854325613</v>
      </c>
      <c r="AP88" s="75">
        <f>MAX(0,(AO88-Constantes!$D$13)*(1-EXP(-Constantes!$D$25)))</f>
        <v>1.1718323740523702</v>
      </c>
      <c r="AQ88" s="75">
        <f t="shared" si="16"/>
        <v>1.8583913413324145</v>
      </c>
      <c r="AR88" s="75">
        <f>0.0526*AK88*Observaciones!$F87^1.218</f>
        <v>0</v>
      </c>
      <c r="AS88" s="75">
        <f>AR88*Constantes!$F$31</f>
        <v>0</v>
      </c>
      <c r="AT88" s="75">
        <f t="shared" si="17"/>
        <v>0</v>
      </c>
      <c r="AU88" s="15"/>
      <c r="AV88" s="74">
        <v>82</v>
      </c>
      <c r="AW88" s="75">
        <f>0.0526*Observaciones!$F87^2.218</f>
        <v>0.33365534346892783</v>
      </c>
      <c r="AX88" s="75">
        <f>IF(Observaciones!$F87&gt;0.05*$BB$7,((Observaciones!$F87-0.05*$BB$7)^2)/(Observaciones!$F87+0.95*$BB$7),0)</f>
        <v>9.1701390926697667E-3</v>
      </c>
      <c r="AY88" s="75">
        <f>0.0526*AX88*Observaciones!$F87^1.218</f>
        <v>1.3302895254880757E-3</v>
      </c>
      <c r="AZ88" s="29"/>
      <c r="BA88" s="29"/>
      <c r="BB88" s="96"/>
      <c r="BC88" s="39"/>
    </row>
    <row r="89" spans="2:55" s="2" customFormat="1" x14ac:dyDescent="0.3">
      <c r="B89" s="38"/>
      <c r="C89" s="74">
        <v>83</v>
      </c>
      <c r="D89" s="136">
        <f>ETo!$I88*((1-Constantes!$D$21)*ETo!$K88+ETo!$L88)</f>
        <v>2.4008386762381404</v>
      </c>
      <c r="E89" s="75">
        <f>MIN(D89*F89,0.8*(I88+Observaciones!$F88-G89-H89-Constantes!$D$14))</f>
        <v>1.4581801115578921</v>
      </c>
      <c r="F89" s="75">
        <f>EXP(2.5*(Cálculos!I88-Constantes!$D$13)/(Constantes!$D$15))*Constantes!$D$19+Constantes!$D$18</f>
        <v>0.6073628045024273</v>
      </c>
      <c r="G89" s="75">
        <f>IF(Observaciones!$F88&gt;0.05*Constantes!$D$20,((Observaciones!$F88-0.05*Constantes!$D$20)^2)/(Observaciones!$F88+0.95*Constantes!$D$20),0)</f>
        <v>0</v>
      </c>
      <c r="H89" s="75">
        <f>MAX(0,I88+Observaciones!$F88-G89-Constantes!$D$13)</f>
        <v>0</v>
      </c>
      <c r="I89" s="75">
        <f>I88+Observaciones!$F88-G89-E89-H89-J88</f>
        <v>64.190258984539753</v>
      </c>
      <c r="J89" s="75">
        <f>MAX(0,(I89-Constantes!$D$14)*(1-EXP(-Constantes!$D$24)))</f>
        <v>0.65179094039255392</v>
      </c>
      <c r="K89" s="75">
        <f t="shared" si="9"/>
        <v>227.87044909919047</v>
      </c>
      <c r="L89" s="75">
        <f>MAX(0,(K89-Constantes!$D$13)*(1-EXP(-Constantes!$D$25)))</f>
        <v>1.0559533246950252</v>
      </c>
      <c r="M89" s="75">
        <f t="shared" si="10"/>
        <v>1.7077442650875791</v>
      </c>
      <c r="N89" s="75">
        <f>0.0526*G89*Observaciones!$F88^1.218</f>
        <v>0</v>
      </c>
      <c r="O89" s="75">
        <f>N89*Constantes!$D$31</f>
        <v>0</v>
      </c>
      <c r="P89" s="75">
        <f t="shared" si="11"/>
        <v>0</v>
      </c>
      <c r="Q89" s="15"/>
      <c r="R89" s="74">
        <v>83</v>
      </c>
      <c r="S89" s="136">
        <f>ETo!$I88*((1-Constantes!$E$21)*ETo!$K88+ETo!$L88)</f>
        <v>2.3054597167227877</v>
      </c>
      <c r="T89" s="75">
        <f>MIN(S89*U89,0.8*(X88+Observaciones!$F88-V89-W89-Constantes!$D$14))</f>
        <v>1.4573702225176439</v>
      </c>
      <c r="U89" s="75">
        <f>EXP(2.5*(Cálculos!X88-Constantes!$D$13)/(Constantes!$D$15))*Constantes!$E$19+Constantes!$E$18</f>
        <v>0.63213866282135545</v>
      </c>
      <c r="V89" s="75">
        <f>IF(Observaciones!$F88&gt;0.05*Constantes!$E$20,((Observaciones!$F88-0.05*Constantes!$E$20)^2)/(Observaciones!$F88+0.95*Constantes!$E$20),0)</f>
        <v>0</v>
      </c>
      <c r="W89" s="75">
        <f>MAX(0,X88+Observaciones!$F88-V89-Constantes!$D$13)</f>
        <v>0</v>
      </c>
      <c r="X89" s="75">
        <f>X88+Observaciones!$F88-V89-T89-W89-Y88</f>
        <v>64.416419236482767</v>
      </c>
      <c r="Y89" s="75">
        <f>MAX(0,(X89-Constantes!$D$14)*(1-EXP(-Constantes!$D$24)))</f>
        <v>0.65567623815379017</v>
      </c>
      <c r="Z89" s="75">
        <f t="shared" si="12"/>
        <v>236.77670062456349</v>
      </c>
      <c r="AA89" s="75">
        <f>MAX(0,(Z89-Constantes!$D$13)*(1-EXP(-Constantes!$D$25)))</f>
        <v>1.1174732977454451</v>
      </c>
      <c r="AB89" s="75">
        <f t="shared" si="13"/>
        <v>1.7731495358992353</v>
      </c>
      <c r="AC89" s="75">
        <f>0.0526*V89*Observaciones!$F88^1.218</f>
        <v>0</v>
      </c>
      <c r="AD89" s="75">
        <f>AC89*Constantes!$E$31</f>
        <v>0</v>
      </c>
      <c r="AE89" s="75">
        <f t="shared" si="14"/>
        <v>0</v>
      </c>
      <c r="AF89" s="15"/>
      <c r="AG89" s="74">
        <v>83</v>
      </c>
      <c r="AH89" s="136">
        <f>ETo!$I88*((1-Constantes!$F$21)*ETo!$K88+ETo!$L88)</f>
        <v>2.3054597167227877</v>
      </c>
      <c r="AI89" s="75">
        <f>MIN(AH89*AJ89,0.8*(AM88+Observaciones!$F88-AK89-AL89-Constantes!$D$14))</f>
        <v>1.5190021672172984</v>
      </c>
      <c r="AJ89" s="75">
        <f>EXP(2.5*(Cálculos!AM88-Constantes!$D$13)/(Constantes!$D$15))*Constantes!$F$19+Constantes!$F$18</f>
        <v>0.65887170189924671</v>
      </c>
      <c r="AK89" s="75">
        <f>IF(Observaciones!$F88&gt;0.05*Constantes!$F$20,((Observaciones!$F88-0.05*Constantes!$F$20)^2)/(Observaciones!$F88+0.95*Constantes!$F$20),0)</f>
        <v>0</v>
      </c>
      <c r="AL89" s="75">
        <f>MAX(0,AM88+Observaciones!$F88-AK89-Constantes!$D$13)</f>
        <v>0</v>
      </c>
      <c r="AM89" s="75">
        <f>AM88+Observaciones!$F88-AK89-AI89-AL89-AN88</f>
        <v>64.008518469117547</v>
      </c>
      <c r="AN89" s="75">
        <f>MAX(0,(AM89-Constantes!$D$14)*(1-EXP(-Constantes!$D$24)))</f>
        <v>0.64866874711752287</v>
      </c>
      <c r="AO89" s="75">
        <f t="shared" si="15"/>
        <v>243.47443616920376</v>
      </c>
      <c r="AP89" s="75">
        <f>MAX(0,(AO89-Constantes!$D$13)*(1-EXP(-Constantes!$D$25)))</f>
        <v>1.1637379365815743</v>
      </c>
      <c r="AQ89" s="75">
        <f t="shared" si="16"/>
        <v>1.8124066836990971</v>
      </c>
      <c r="AR89" s="75">
        <f>0.0526*AK89*Observaciones!$F88^1.218</f>
        <v>0</v>
      </c>
      <c r="AS89" s="75">
        <f>AR89*Constantes!$F$31</f>
        <v>0</v>
      </c>
      <c r="AT89" s="75">
        <f t="shared" si="17"/>
        <v>0</v>
      </c>
      <c r="AU89" s="15"/>
      <c r="AV89" s="74">
        <v>83</v>
      </c>
      <c r="AW89" s="75">
        <f>0.0526*Observaciones!$F88^2.218</f>
        <v>0</v>
      </c>
      <c r="AX89" s="75">
        <f>IF(Observaciones!$F88&gt;0.05*$BB$7,((Observaciones!$F88-0.05*$BB$7)^2)/(Observaciones!$F88+0.95*$BB$7),0)</f>
        <v>0</v>
      </c>
      <c r="AY89" s="75">
        <f>0.0526*AX89*Observaciones!$F88^1.218</f>
        <v>0</v>
      </c>
      <c r="AZ89" s="29"/>
      <c r="BA89" s="29"/>
      <c r="BB89" s="96"/>
      <c r="BC89" s="39"/>
    </row>
    <row r="90" spans="2:55" s="2" customFormat="1" x14ac:dyDescent="0.3">
      <c r="B90" s="38"/>
      <c r="C90" s="74">
        <v>84</v>
      </c>
      <c r="D90" s="136">
        <f>ETo!$I89*((1-Constantes!$D$21)*ETo!$K89+ETo!$L89)</f>
        <v>2.4962653893636735</v>
      </c>
      <c r="E90" s="75">
        <f>MIN(D90*F90,0.8*(I89+Observaciones!$F89-G90-H90-Constantes!$D$14))</f>
        <v>1.4448258392918631</v>
      </c>
      <c r="F90" s="75">
        <f>EXP(2.5*(Cálculos!I89-Constantes!$D$13)/(Constantes!$D$15))*Constantes!$D$19+Constantes!$D$18</f>
        <v>0.57879496525013541</v>
      </c>
      <c r="G90" s="75">
        <f>IF(Observaciones!$F89&gt;0.05*Constantes!$D$20,((Observaciones!$F89-0.05*Constantes!$D$20)^2)/(Observaciones!$F89+0.95*Constantes!$D$20),0)</f>
        <v>0</v>
      </c>
      <c r="H90" s="75">
        <f>MAX(0,I89+Observaciones!$F89-G90-Constantes!$D$13)</f>
        <v>0</v>
      </c>
      <c r="I90" s="75">
        <f>I89+Observaciones!$F89-G90-E90-H90-J89</f>
        <v>62.093642204855335</v>
      </c>
      <c r="J90" s="75">
        <f>MAX(0,(I90-Constantes!$D$14)*(1-EXP(-Constantes!$D$24)))</f>
        <v>0.61577231903759244</v>
      </c>
      <c r="K90" s="75">
        <f t="shared" si="9"/>
        <v>226.81449577449544</v>
      </c>
      <c r="L90" s="75">
        <f>MAX(0,(K90-Constantes!$D$13)*(1-EXP(-Constantes!$D$25)))</f>
        <v>1.0486593222864173</v>
      </c>
      <c r="M90" s="75">
        <f t="shared" si="10"/>
        <v>1.6644316413240099</v>
      </c>
      <c r="N90" s="75">
        <f>0.0526*G90*Observaciones!$F89^1.218</f>
        <v>0</v>
      </c>
      <c r="O90" s="75">
        <f>N90*Constantes!$D$31</f>
        <v>0</v>
      </c>
      <c r="P90" s="75">
        <f t="shared" si="11"/>
        <v>0</v>
      </c>
      <c r="Q90" s="15"/>
      <c r="R90" s="74">
        <v>84</v>
      </c>
      <c r="S90" s="136">
        <f>ETo!$I89*((1-Constantes!$E$21)*ETo!$K89+ETo!$L89)</f>
        <v>2.3975995806225439</v>
      </c>
      <c r="T90" s="75">
        <f>MIN(S90*U90,0.8*(X89+Observaciones!$F89-V90-W90-Constantes!$D$14))</f>
        <v>1.4616834639864702</v>
      </c>
      <c r="U90" s="75">
        <f>EXP(2.5*(Cálculos!X89-Constantes!$D$13)/(Constantes!$D$15))*Constantes!$E$19+Constantes!$E$18</f>
        <v>0.60964452771840227</v>
      </c>
      <c r="V90" s="75">
        <f>IF(Observaciones!$F89&gt;0.05*Constantes!$E$20,((Observaciones!$F89-0.05*Constantes!$E$20)^2)/(Observaciones!$F89+0.95*Constantes!$E$20),0)</f>
        <v>0</v>
      </c>
      <c r="W90" s="75">
        <f>MAX(0,X89+Observaciones!$F89-V90-Constantes!$D$13)</f>
        <v>0</v>
      </c>
      <c r="X90" s="75">
        <f>X89+Observaciones!$F89-V90-T90-W90-Y89</f>
        <v>62.299059534342511</v>
      </c>
      <c r="Y90" s="75">
        <f>MAX(0,(X90-Constantes!$D$14)*(1-EXP(-Constantes!$D$24)))</f>
        <v>0.61930126580661504</v>
      </c>
      <c r="Z90" s="75">
        <f t="shared" si="12"/>
        <v>235.65922732681804</v>
      </c>
      <c r="AA90" s="75">
        <f>MAX(0,(Z90-Constantes!$D$13)*(1-EXP(-Constantes!$D$25)))</f>
        <v>1.1097543458422778</v>
      </c>
      <c r="AB90" s="75">
        <f t="shared" si="13"/>
        <v>1.7290556116488929</v>
      </c>
      <c r="AC90" s="75">
        <f>0.0526*V90*Observaciones!$F89^1.218</f>
        <v>0</v>
      </c>
      <c r="AD90" s="75">
        <f>AC90*Constantes!$E$31</f>
        <v>0</v>
      </c>
      <c r="AE90" s="75">
        <f t="shared" si="14"/>
        <v>0</v>
      </c>
      <c r="AF90" s="15"/>
      <c r="AG90" s="74">
        <v>84</v>
      </c>
      <c r="AH90" s="136">
        <f>ETo!$I89*((1-Constantes!$F$21)*ETo!$K89+ETo!$L89)</f>
        <v>2.3975995806225439</v>
      </c>
      <c r="AI90" s="75">
        <f>MIN(AH90*AJ90,0.8*(AM89+Observaciones!$F89-AK90-AL90-Constantes!$D$14))</f>
        <v>1.5389744984497298</v>
      </c>
      <c r="AJ90" s="75">
        <f>EXP(2.5*(Cálculos!AM89-Constantes!$D$13)/(Constantes!$D$15))*Constantes!$F$19+Constantes!$F$18</f>
        <v>0.64188136788467842</v>
      </c>
      <c r="AK90" s="75">
        <f>IF(Observaciones!$F89&gt;0.05*Constantes!$F$20,((Observaciones!$F89-0.05*Constantes!$F$20)^2)/(Observaciones!$F89+0.95*Constantes!$F$20),0)</f>
        <v>0</v>
      </c>
      <c r="AL90" s="75">
        <f>MAX(0,AM89+Observaciones!$F89-AK90-Constantes!$D$13)</f>
        <v>0</v>
      </c>
      <c r="AM90" s="75">
        <f>AM89+Observaciones!$F89-AK90-AI90-AL90-AN89</f>
        <v>61.820875223550289</v>
      </c>
      <c r="AN90" s="75">
        <f>MAX(0,(AM90-Constantes!$D$14)*(1-EXP(-Constantes!$D$24)))</f>
        <v>0.61108634556215302</v>
      </c>
      <c r="AO90" s="75">
        <f t="shared" si="15"/>
        <v>242.31069823262217</v>
      </c>
      <c r="AP90" s="75">
        <f>MAX(0,(AO90-Constantes!$D$13)*(1-EXP(-Constantes!$D$25)))</f>
        <v>1.1556994114745427</v>
      </c>
      <c r="AQ90" s="75">
        <f t="shared" si="16"/>
        <v>1.7667857570366956</v>
      </c>
      <c r="AR90" s="75">
        <f>0.0526*AK90*Observaciones!$F89^1.218</f>
        <v>0</v>
      </c>
      <c r="AS90" s="75">
        <f>AR90*Constantes!$F$31</f>
        <v>0</v>
      </c>
      <c r="AT90" s="75">
        <f t="shared" si="17"/>
        <v>0</v>
      </c>
      <c r="AU90" s="15"/>
      <c r="AV90" s="74">
        <v>84</v>
      </c>
      <c r="AW90" s="75">
        <f>0.0526*Observaciones!$F89^2.218</f>
        <v>0</v>
      </c>
      <c r="AX90" s="75">
        <f>IF(Observaciones!$F89&gt;0.05*$BB$7,((Observaciones!$F89-0.05*$BB$7)^2)/(Observaciones!$F89+0.95*$BB$7),0)</f>
        <v>0</v>
      </c>
      <c r="AY90" s="75">
        <f>0.0526*AX90*Observaciones!$F89^1.218</f>
        <v>0</v>
      </c>
      <c r="AZ90" s="29"/>
      <c r="BA90" s="29"/>
      <c r="BB90" s="96"/>
      <c r="BC90" s="39"/>
    </row>
    <row r="91" spans="2:55" s="2" customFormat="1" x14ac:dyDescent="0.3">
      <c r="B91" s="38"/>
      <c r="C91" s="74">
        <v>85</v>
      </c>
      <c r="D91" s="136">
        <f>ETo!$I90*((1-Constantes!$D$21)*ETo!$K90+ETo!$L90)</f>
        <v>2.4310605301274126</v>
      </c>
      <c r="E91" s="75">
        <f>MIN(D91*F91,0.8*(I90+Observaciones!$F90-G91-H91-Constantes!$D$14))</f>
        <v>1.3462545058146782</v>
      </c>
      <c r="F91" s="75">
        <f>EXP(2.5*(Cálculos!I90-Constantes!$D$13)/(Constantes!$D$15))*Constantes!$D$19+Constantes!$D$18</f>
        <v>0.55377251579339348</v>
      </c>
      <c r="G91" s="75">
        <f>IF(Observaciones!$F90&gt;0.05*Constantes!$D$20,((Observaciones!$F90-0.05*Constantes!$D$20)^2)/(Observaciones!$F90+0.95*Constantes!$D$20),0)</f>
        <v>0</v>
      </c>
      <c r="H91" s="75">
        <f>MAX(0,I90+Observaciones!$F90-G91-Constantes!$D$13)</f>
        <v>0</v>
      </c>
      <c r="I91" s="75">
        <f>I90+Observaciones!$F90-G91-E91-H91-J90</f>
        <v>60.131615380003069</v>
      </c>
      <c r="J91" s="75">
        <f>MAX(0,(I91-Constantes!$D$14)*(1-EXP(-Constantes!$D$24)))</f>
        <v>0.58206587254846887</v>
      </c>
      <c r="K91" s="75">
        <f t="shared" si="9"/>
        <v>225.76583645220902</v>
      </c>
      <c r="L91" s="75">
        <f>MAX(0,(K91-Constantes!$D$13)*(1-EXP(-Constantes!$D$25)))</f>
        <v>1.0414157032327289</v>
      </c>
      <c r="M91" s="75">
        <f t="shared" si="10"/>
        <v>1.6234815757811978</v>
      </c>
      <c r="N91" s="75">
        <f>0.0526*G91*Observaciones!$F90^1.218</f>
        <v>0</v>
      </c>
      <c r="O91" s="75">
        <f>N91*Constantes!$D$31</f>
        <v>0</v>
      </c>
      <c r="P91" s="75">
        <f t="shared" si="11"/>
        <v>0</v>
      </c>
      <c r="Q91" s="15"/>
      <c r="R91" s="74">
        <v>85</v>
      </c>
      <c r="S91" s="136">
        <f>ETo!$I90*((1-Constantes!$E$21)*ETo!$K90+ETo!$L90)</f>
        <v>2.3345349364998804</v>
      </c>
      <c r="T91" s="75">
        <f>MIN(S91*U91,0.8*(X90+Observaciones!$F90-V91-W91-Constantes!$D$14))</f>
        <v>1.3768807826724725</v>
      </c>
      <c r="U91" s="75">
        <f>EXP(2.5*(Cálculos!X90-Constantes!$D$13)/(Constantes!$D$15))*Constantes!$E$19+Constantes!$E$18</f>
        <v>0.58978803921298395</v>
      </c>
      <c r="V91" s="75">
        <f>IF(Observaciones!$F90&gt;0.05*Constantes!$E$20,((Observaciones!$F90-0.05*Constantes!$E$20)^2)/(Observaciones!$F90+0.95*Constantes!$E$20),0)</f>
        <v>0</v>
      </c>
      <c r="W91" s="75">
        <f>MAX(0,X90+Observaciones!$F90-V91-Constantes!$D$13)</f>
        <v>0</v>
      </c>
      <c r="X91" s="75">
        <f>X90+Observaciones!$F90-V91-T91-W91-Y90</f>
        <v>60.302877485863426</v>
      </c>
      <c r="Y91" s="75">
        <f>MAX(0,(X91-Constantes!$D$14)*(1-EXP(-Constantes!$D$24)))</f>
        <v>0.58500805301902969</v>
      </c>
      <c r="Z91" s="75">
        <f t="shared" si="12"/>
        <v>234.54947298097576</v>
      </c>
      <c r="AA91" s="75">
        <f>MAX(0,(Z91-Constantes!$D$13)*(1-EXP(-Constantes!$D$25)))</f>
        <v>1.1020887126346031</v>
      </c>
      <c r="AB91" s="75">
        <f t="shared" si="13"/>
        <v>1.6870967656536329</v>
      </c>
      <c r="AC91" s="75">
        <f>0.0526*V91*Observaciones!$F90^1.218</f>
        <v>0</v>
      </c>
      <c r="AD91" s="75">
        <f>AC91*Constantes!$E$31</f>
        <v>0</v>
      </c>
      <c r="AE91" s="75">
        <f t="shared" si="14"/>
        <v>0</v>
      </c>
      <c r="AF91" s="15"/>
      <c r="AG91" s="74">
        <v>85</v>
      </c>
      <c r="AH91" s="136">
        <f>ETo!$I90*((1-Constantes!$F$21)*ETo!$K90+ETo!$L90)</f>
        <v>2.3345349364998804</v>
      </c>
      <c r="AI91" s="75">
        <f>MIN(AH91*AJ91,0.8*(AM90+Observaciones!$F90-AK91-AL91-Constantes!$D$14))</f>
        <v>1.4633437525974735</v>
      </c>
      <c r="AJ91" s="75">
        <f>EXP(2.5*(Cálculos!AM90-Constantes!$D$13)/(Constantes!$D$15))*Constantes!$F$19+Constantes!$F$18</f>
        <v>0.62682452497002861</v>
      </c>
      <c r="AK91" s="75">
        <f>IF(Observaciones!$F90&gt;0.05*Constantes!$F$20,((Observaciones!$F90-0.05*Constantes!$F$20)^2)/(Observaciones!$F90+0.95*Constantes!$F$20),0)</f>
        <v>0</v>
      </c>
      <c r="AL91" s="75">
        <f>MAX(0,AM90+Observaciones!$F90-AK91-Constantes!$D$13)</f>
        <v>0</v>
      </c>
      <c r="AM91" s="75">
        <f>AM90+Observaciones!$F90-AK91-AI91-AL91-AN90</f>
        <v>59.746445125390665</v>
      </c>
      <c r="AN91" s="75">
        <f>MAX(0,(AM91-Constantes!$D$14)*(1-EXP(-Constantes!$D$24)))</f>
        <v>0.5754488781160545</v>
      </c>
      <c r="AO91" s="75">
        <f t="shared" si="15"/>
        <v>241.15499882114764</v>
      </c>
      <c r="AP91" s="75">
        <f>MAX(0,(AO91-Constantes!$D$13)*(1-EXP(-Constantes!$D$25)))</f>
        <v>1.1477164125163675</v>
      </c>
      <c r="AQ91" s="75">
        <f t="shared" si="16"/>
        <v>1.723165290632422</v>
      </c>
      <c r="AR91" s="75">
        <f>0.0526*AK91*Observaciones!$F90^1.218</f>
        <v>0</v>
      </c>
      <c r="AS91" s="75">
        <f>AR91*Constantes!$F$31</f>
        <v>0</v>
      </c>
      <c r="AT91" s="75">
        <f t="shared" si="17"/>
        <v>0</v>
      </c>
      <c r="AU91" s="15"/>
      <c r="AV91" s="74">
        <v>85</v>
      </c>
      <c r="AW91" s="75">
        <f>0.0526*Observaciones!$F90^2.218</f>
        <v>0</v>
      </c>
      <c r="AX91" s="75">
        <f>IF(Observaciones!$F90&gt;0.05*$BB$7,((Observaciones!$F90-0.05*$BB$7)^2)/(Observaciones!$F90+0.95*$BB$7),0)</f>
        <v>0</v>
      </c>
      <c r="AY91" s="75">
        <f>0.0526*AX91*Observaciones!$F90^1.218</f>
        <v>0</v>
      </c>
      <c r="AZ91" s="29"/>
      <c r="BA91" s="29"/>
      <c r="BB91" s="96"/>
      <c r="BC91" s="39"/>
    </row>
    <row r="92" spans="2:55" s="2" customFormat="1" x14ac:dyDescent="0.3">
      <c r="B92" s="38"/>
      <c r="C92" s="74">
        <v>86</v>
      </c>
      <c r="D92" s="136">
        <f>ETo!$I91*((1-Constantes!$D$21)*ETo!$K91+ETo!$L91)</f>
        <v>2.452062614465794</v>
      </c>
      <c r="E92" s="75">
        <f>MIN(D92*F92,0.8*(I91+Observaciones!$F91-G92-H92-Constantes!$D$14))</f>
        <v>1.3061450282040536</v>
      </c>
      <c r="F92" s="75">
        <f>EXP(2.5*(Cálculos!I91-Constantes!$D$13)/(Constantes!$D$15))*Constantes!$D$19+Constantes!$D$18</f>
        <v>0.53267197195476601</v>
      </c>
      <c r="G92" s="75">
        <f>IF(Observaciones!$F91&gt;0.05*Constantes!$D$20,((Observaciones!$F91-0.05*Constantes!$D$20)^2)/(Observaciones!$F91+0.95*Constantes!$D$20),0)</f>
        <v>0</v>
      </c>
      <c r="H92" s="75">
        <f>MAX(0,I91+Observaciones!$F91-G92-Constantes!$D$13)</f>
        <v>0</v>
      </c>
      <c r="I92" s="75">
        <f>I91+Observaciones!$F91-G92-E92-H92-J91</f>
        <v>58.243404479250543</v>
      </c>
      <c r="J92" s="75">
        <f>MAX(0,(I92-Constantes!$D$14)*(1-EXP(-Constantes!$D$24)))</f>
        <v>0.54962753945320819</v>
      </c>
      <c r="K92" s="75">
        <f t="shared" si="9"/>
        <v>224.72442074897629</v>
      </c>
      <c r="L92" s="75">
        <f>MAX(0,(K92-Constantes!$D$13)*(1-EXP(-Constantes!$D$25)))</f>
        <v>1.0342221195107064</v>
      </c>
      <c r="M92" s="75">
        <f t="shared" si="10"/>
        <v>1.5838496589639146</v>
      </c>
      <c r="N92" s="75">
        <f>0.0526*G92*Observaciones!$F91^1.218</f>
        <v>0</v>
      </c>
      <c r="O92" s="75">
        <f>N92*Constantes!$D$31</f>
        <v>0</v>
      </c>
      <c r="P92" s="75">
        <f t="shared" si="11"/>
        <v>0</v>
      </c>
      <c r="Q92" s="15"/>
      <c r="R92" s="74">
        <v>86</v>
      </c>
      <c r="S92" s="136">
        <f>ETo!$I91*((1-Constantes!$E$21)*ETo!$K91+ETo!$L91)</f>
        <v>2.3547806424479862</v>
      </c>
      <c r="T92" s="75">
        <f>MIN(S92*U92,0.8*(X91+Observaciones!$F91-V92-W92-Constantes!$D$14))</f>
        <v>1.3491546462359318</v>
      </c>
      <c r="U92" s="75">
        <f>EXP(2.5*(Cálculos!X91-Constantes!$D$13)/(Constantes!$D$15))*Constantes!$E$19+Constantes!$E$18</f>
        <v>0.57294281340506337</v>
      </c>
      <c r="V92" s="75">
        <f>IF(Observaciones!$F91&gt;0.05*Constantes!$E$20,((Observaciones!$F91-0.05*Constantes!$E$20)^2)/(Observaciones!$F91+0.95*Constantes!$E$20),0)</f>
        <v>0</v>
      </c>
      <c r="W92" s="75">
        <f>MAX(0,X91+Observaciones!$F91-V92-Constantes!$D$13)</f>
        <v>0</v>
      </c>
      <c r="X92" s="75">
        <f>X91+Observaciones!$F91-V92-T92-W92-Y91</f>
        <v>58.368714786608464</v>
      </c>
      <c r="Y92" s="75">
        <f>MAX(0,(X92-Constantes!$D$14)*(1-EXP(-Constantes!$D$24)))</f>
        <v>0.55178029552972785</v>
      </c>
      <c r="Z92" s="75">
        <f t="shared" si="12"/>
        <v>233.44738426834115</v>
      </c>
      <c r="AA92" s="75">
        <f>MAX(0,(Z92-Constantes!$D$13)*(1-EXP(-Constantes!$D$25)))</f>
        <v>1.0944760298232883</v>
      </c>
      <c r="AB92" s="75">
        <f t="shared" si="13"/>
        <v>1.6462563253530162</v>
      </c>
      <c r="AC92" s="75">
        <f>0.0526*V92*Observaciones!$F91^1.218</f>
        <v>0</v>
      </c>
      <c r="AD92" s="75">
        <f>AC92*Constantes!$E$31</f>
        <v>0</v>
      </c>
      <c r="AE92" s="75">
        <f t="shared" si="14"/>
        <v>0</v>
      </c>
      <c r="AF92" s="15"/>
      <c r="AG92" s="74">
        <v>86</v>
      </c>
      <c r="AH92" s="136">
        <f>ETo!$I91*((1-Constantes!$F$21)*ETo!$K91+ETo!$L91)</f>
        <v>2.3547806424479862</v>
      </c>
      <c r="AI92" s="75">
        <f>MIN(AH92*AJ92,0.8*(AM91+Observaciones!$F91-AK92-AL92-Constantes!$D$14))</f>
        <v>1.445895710325475</v>
      </c>
      <c r="AJ92" s="75">
        <f>EXP(2.5*(Cálculos!AM91-Constantes!$D$13)/(Constantes!$D$15))*Constantes!$F$19+Constantes!$F$18</f>
        <v>0.61402564819046102</v>
      </c>
      <c r="AK92" s="75">
        <f>IF(Observaciones!$F91&gt;0.05*Constantes!$F$20,((Observaciones!$F91-0.05*Constantes!$F$20)^2)/(Observaciones!$F91+0.95*Constantes!$F$20),0)</f>
        <v>0</v>
      </c>
      <c r="AL92" s="75">
        <f>MAX(0,AM91+Observaciones!$F91-AK92-Constantes!$D$13)</f>
        <v>0</v>
      </c>
      <c r="AM92" s="75">
        <f>AM91+Observaciones!$F91-AK92-AI92-AL92-AN91</f>
        <v>57.725100536949135</v>
      </c>
      <c r="AN92" s="75">
        <f>MAX(0,(AM92-Constantes!$D$14)*(1-EXP(-Constantes!$D$24)))</f>
        <v>0.54072338795283326</v>
      </c>
      <c r="AO92" s="75">
        <f t="shared" si="15"/>
        <v>240.00728240863128</v>
      </c>
      <c r="AP92" s="75">
        <f>MAX(0,(AO92-Constantes!$D$13)*(1-EXP(-Constantes!$D$25)))</f>
        <v>1.1397885561599219</v>
      </c>
      <c r="AQ92" s="75">
        <f t="shared" si="16"/>
        <v>1.6805119441127552</v>
      </c>
      <c r="AR92" s="75">
        <f>0.0526*AK92*Observaciones!$F91^1.218</f>
        <v>0</v>
      </c>
      <c r="AS92" s="75">
        <f>AR92*Constantes!$F$31</f>
        <v>0</v>
      </c>
      <c r="AT92" s="75">
        <f t="shared" si="17"/>
        <v>0</v>
      </c>
      <c r="AU92" s="15"/>
      <c r="AV92" s="74">
        <v>86</v>
      </c>
      <c r="AW92" s="75">
        <f>0.0526*Observaciones!$F91^2.218</f>
        <v>0</v>
      </c>
      <c r="AX92" s="75">
        <f>IF(Observaciones!$F91&gt;0.05*$BB$7,((Observaciones!$F91-0.05*$BB$7)^2)/(Observaciones!$F91+0.95*$BB$7),0)</f>
        <v>0</v>
      </c>
      <c r="AY92" s="75">
        <f>0.0526*AX92*Observaciones!$F91^1.218</f>
        <v>0</v>
      </c>
      <c r="AZ92" s="29"/>
      <c r="BA92" s="29"/>
      <c r="BB92" s="96"/>
      <c r="BC92" s="39"/>
    </row>
    <row r="93" spans="2:55" s="2" customFormat="1" x14ac:dyDescent="0.3">
      <c r="B93" s="38"/>
      <c r="C93" s="74">
        <v>87</v>
      </c>
      <c r="D93" s="136">
        <f>ETo!$I92*((1-Constantes!$D$21)*ETo!$K92+ETo!$L92)</f>
        <v>2.3744825320813123</v>
      </c>
      <c r="E93" s="75">
        <f>MIN(D93*F93,0.8*(I92+Observaciones!$F92-G93-H93-Constantes!$D$14))</f>
        <v>1.2211365986595861</v>
      </c>
      <c r="F93" s="75">
        <f>EXP(2.5*(Cálculos!I92-Constantes!$D$13)/(Constantes!$D$15))*Constantes!$D$19+Constantes!$D$18</f>
        <v>0.51427482921477619</v>
      </c>
      <c r="G93" s="75">
        <f>IF(Observaciones!$F92&gt;0.05*Constantes!$D$20,((Observaciones!$F92-0.05*Constantes!$D$20)^2)/(Observaciones!$F92+0.95*Constantes!$D$20),0)</f>
        <v>1.0090333217632765</v>
      </c>
      <c r="H93" s="75">
        <f>MAX(0,I92+Observaciones!$F92-G93-Constantes!$D$13)</f>
        <v>0</v>
      </c>
      <c r="I93" s="75">
        <f>I92+Observaciones!$F92-G93-E93-H93-J92</f>
        <v>67.163607019374467</v>
      </c>
      <c r="J93" s="75">
        <f>MAX(0,(I93-Constantes!$D$14)*(1-EXP(-Constantes!$D$24)))</f>
        <v>0.70287127994766829</v>
      </c>
      <c r="K93" s="75">
        <f t="shared" si="9"/>
        <v>223.69019862946558</v>
      </c>
      <c r="L93" s="75">
        <f>MAX(0,(K93-Constantes!$D$13)*(1-EXP(-Constantes!$D$25)))</f>
        <v>1.027078225501068</v>
      </c>
      <c r="M93" s="75">
        <f t="shared" si="10"/>
        <v>2.7389828272120127</v>
      </c>
      <c r="N93" s="75">
        <f>0.0526*G93*Observaciones!$F92^1.218</f>
        <v>1.0615528781199259</v>
      </c>
      <c r="O93" s="75">
        <f>N93*Constantes!$D$31</f>
        <v>1.6583692859284696E-2</v>
      </c>
      <c r="P93" s="75">
        <f t="shared" si="11"/>
        <v>605.46903377868557</v>
      </c>
      <c r="Q93" s="15"/>
      <c r="R93" s="74">
        <v>87</v>
      </c>
      <c r="S93" s="136">
        <f>ETo!$I92*((1-Constantes!$E$21)*ETo!$K92+ETo!$L92)</f>
        <v>2.2797987316600326</v>
      </c>
      <c r="T93" s="75">
        <f>MIN(S93*U93,0.8*(X92+Observaciones!$F92-V93-W93-Constantes!$D$14))</f>
        <v>1.2725518780582121</v>
      </c>
      <c r="U93" s="75">
        <f>EXP(2.5*(Cálculos!X92-Constantes!$D$13)/(Constantes!$D$15))*Constantes!$E$19+Constantes!$E$18</f>
        <v>0.55818606282476746</v>
      </c>
      <c r="V93" s="75">
        <f>IF(Observaciones!$F92&gt;0.05*Constantes!$E$20,((Observaciones!$F92-0.05*Constantes!$E$20)^2)/(Observaciones!$F92+0.95*Constantes!$E$20),0)</f>
        <v>0.78535557184750693</v>
      </c>
      <c r="W93" s="75">
        <f>MAX(0,X92+Observaciones!$F92-V93-Constantes!$D$13)</f>
        <v>0</v>
      </c>
      <c r="X93" s="75">
        <f>X92+Observaciones!$F92-V93-T93-W93-Y92</f>
        <v>67.45902704117303</v>
      </c>
      <c r="Y93" s="75">
        <f>MAX(0,(X93-Constantes!$D$14)*(1-EXP(-Constantes!$D$24)))</f>
        <v>0.70794641909991651</v>
      </c>
      <c r="Z93" s="75">
        <f t="shared" si="12"/>
        <v>232.35290823851787</v>
      </c>
      <c r="AA93" s="75">
        <f>MAX(0,(Z93-Constantes!$D$13)*(1-EXP(-Constantes!$D$25)))</f>
        <v>1.0869159316532293</v>
      </c>
      <c r="AB93" s="75">
        <f t="shared" si="13"/>
        <v>2.580217922600653</v>
      </c>
      <c r="AC93" s="75">
        <f>0.0526*V93*Observaciones!$F92^1.218</f>
        <v>0.82623284054223733</v>
      </c>
      <c r="AD93" s="75">
        <f>AC93*Constantes!$E$31</f>
        <v>9.6806235046485827E-3</v>
      </c>
      <c r="AE93" s="75">
        <f t="shared" si="14"/>
        <v>375.18627476594264</v>
      </c>
      <c r="AF93" s="15"/>
      <c r="AG93" s="74">
        <v>87</v>
      </c>
      <c r="AH93" s="136">
        <f>ETo!$I92*((1-Constantes!$F$21)*ETo!$K92+ETo!$L92)</f>
        <v>2.2797987316600326</v>
      </c>
      <c r="AI93" s="75">
        <f>MIN(AH93*AJ93,0.8*(AM92+Observaciones!$F92-AK93-AL93-Constantes!$D$14))</f>
        <v>1.3742578376152945</v>
      </c>
      <c r="AJ93" s="75">
        <f>EXP(2.5*(Cálculos!AM92-Constantes!$D$13)/(Constantes!$D$15))*Constantes!$F$19+Constantes!$F$18</f>
        <v>0.60279787795768724</v>
      </c>
      <c r="AK93" s="75">
        <f>IF(Observaciones!$F92&gt;0.05*Constantes!$F$20,((Observaciones!$F92-0.05*Constantes!$F$20)^2)/(Observaciones!$F92+0.95*Constantes!$F$20),0)</f>
        <v>0.5137816617604255</v>
      </c>
      <c r="AL93" s="75">
        <f>MAX(0,AM92+Observaciones!$F92-AK93-Constantes!$D$13)</f>
        <v>0</v>
      </c>
      <c r="AM93" s="75">
        <f>AM92+Observaciones!$F92-AK93-AI93-AL93-AN92</f>
        <v>66.996337649620585</v>
      </c>
      <c r="AN93" s="75">
        <f>MAX(0,(AM93-Constantes!$D$14)*(1-EXP(-Constantes!$D$24)))</f>
        <v>0.69999769229358355</v>
      </c>
      <c r="AO93" s="75">
        <f t="shared" si="15"/>
        <v>238.86749385247137</v>
      </c>
      <c r="AP93" s="75">
        <f>MAX(0,(AO93-Constantes!$D$13)*(1-EXP(-Constantes!$D$25)))</f>
        <v>1.1319154615074332</v>
      </c>
      <c r="AQ93" s="75">
        <f t="shared" si="16"/>
        <v>2.3456948155614423</v>
      </c>
      <c r="AR93" s="75">
        <f>0.0526*AK93*Observaciones!$F92^1.218</f>
        <v>0.54052367746778196</v>
      </c>
      <c r="AS93" s="75">
        <f>AR93*Constantes!$F$31</f>
        <v>4.5598241697889395E-3</v>
      </c>
      <c r="AT93" s="75">
        <f t="shared" si="17"/>
        <v>194.39119443581774</v>
      </c>
      <c r="AU93" s="15"/>
      <c r="AV93" s="74">
        <v>87</v>
      </c>
      <c r="AW93" s="75">
        <f>0.0526*Observaciones!$F92^2.218</f>
        <v>12.308977717702129</v>
      </c>
      <c r="AX93" s="75">
        <f>IF(Observaciones!$F92&gt;0.05*$BB$7,((Observaciones!$F92-0.05*$BB$7)^2)/(Observaciones!$F92+0.95*$BB$7),0)</f>
        <v>2.227679886606821</v>
      </c>
      <c r="AY93" s="75">
        <f>0.0526*AX93*Observaciones!$F92^1.218</f>
        <v>2.3436292381552621</v>
      </c>
      <c r="AZ93" s="29"/>
      <c r="BA93" s="29"/>
      <c r="BB93" s="96"/>
      <c r="BC93" s="39"/>
    </row>
    <row r="94" spans="2:55" s="2" customFormat="1" x14ac:dyDescent="0.3">
      <c r="B94" s="38"/>
      <c r="C94" s="74">
        <v>88</v>
      </c>
      <c r="D94" s="136">
        <f>ETo!$I93*((1-Constantes!$D$21)*ETo!$K93+ETo!$L93)</f>
        <v>2.4051261654005742</v>
      </c>
      <c r="E94" s="75">
        <f>MIN(D94*F94,0.8*(I93+Observaciones!$F93-G94-H94-Constantes!$D$14))</f>
        <v>1.4893191213133568</v>
      </c>
      <c r="F94" s="75">
        <f>EXP(2.5*(Cálculos!I93-Constantes!$D$13)/(Constantes!$D$15))*Constantes!$D$19+Constantes!$D$18</f>
        <v>0.61922702548342634</v>
      </c>
      <c r="G94" s="75">
        <f>IF(Observaciones!$F93&gt;0.05*Constantes!$D$20,((Observaciones!$F93-0.05*Constantes!$D$20)^2)/(Observaciones!$F93+0.95*Constantes!$D$20),0)</f>
        <v>0</v>
      </c>
      <c r="H94" s="75">
        <f>MAX(0,I93+Observaciones!$F93-G94-Constantes!$D$13)</f>
        <v>0</v>
      </c>
      <c r="I94" s="75">
        <f>I93+Observaciones!$F93-G94-E94-H94-J93</f>
        <v>64.971416618113437</v>
      </c>
      <c r="J94" s="75">
        <f>MAX(0,(I94-Constantes!$D$14)*(1-EXP(-Constantes!$D$24)))</f>
        <v>0.66521076097915788</v>
      </c>
      <c r="K94" s="75">
        <f t="shared" si="9"/>
        <v>222.66312040396451</v>
      </c>
      <c r="L94" s="75">
        <f>MAX(0,(K94-Constantes!$D$13)*(1-EXP(-Constantes!$D$25)))</f>
        <v>1.0199836779718983</v>
      </c>
      <c r="M94" s="75">
        <f t="shared" si="10"/>
        <v>1.685194438951056</v>
      </c>
      <c r="N94" s="75">
        <f>0.0526*G94*Observaciones!$F93^1.218</f>
        <v>0</v>
      </c>
      <c r="O94" s="75">
        <f>N94*Constantes!$D$31</f>
        <v>0</v>
      </c>
      <c r="P94" s="75">
        <f t="shared" si="11"/>
        <v>0</v>
      </c>
      <c r="Q94" s="15"/>
      <c r="R94" s="74">
        <v>88</v>
      </c>
      <c r="S94" s="136">
        <f>ETo!$I93*((1-Constantes!$E$21)*ETo!$K93+ETo!$L93)</f>
        <v>2.309332391662311</v>
      </c>
      <c r="T94" s="75">
        <f>MIN(S94*U94,0.8*(X93+Observaciones!$F93-V94-W94-Constantes!$D$14))</f>
        <v>1.4831254929937852</v>
      </c>
      <c r="U94" s="75">
        <f>EXP(2.5*(Cálculos!X93-Constantes!$D$13)/(Constantes!$D$15))*Constantes!$E$19+Constantes!$E$18</f>
        <v>0.64223127790027534</v>
      </c>
      <c r="V94" s="75">
        <f>IF(Observaciones!$F93&gt;0.05*Constantes!$E$20,((Observaciones!$F93-0.05*Constantes!$E$20)^2)/(Observaciones!$F93+0.95*Constantes!$E$20),0)</f>
        <v>0</v>
      </c>
      <c r="W94" s="75">
        <f>MAX(0,X93+Observaciones!$F93-V94-Constantes!$D$13)</f>
        <v>0</v>
      </c>
      <c r="X94" s="75">
        <f>X93+Observaciones!$F93-V94-T94-W94-Y93</f>
        <v>65.26795512907934</v>
      </c>
      <c r="Y94" s="75">
        <f>MAX(0,(X94-Constantes!$D$14)*(1-EXP(-Constantes!$D$24)))</f>
        <v>0.67030511510583457</v>
      </c>
      <c r="Z94" s="75">
        <f t="shared" si="12"/>
        <v>231.26599230686463</v>
      </c>
      <c r="AA94" s="75">
        <f>MAX(0,(Z94-Constantes!$D$13)*(1-EXP(-Constantes!$D$25)))</f>
        <v>1.0794080548957761</v>
      </c>
      <c r="AB94" s="75">
        <f t="shared" si="13"/>
        <v>1.7497131700016106</v>
      </c>
      <c r="AC94" s="75">
        <f>0.0526*V94*Observaciones!$F93^1.218</f>
        <v>0</v>
      </c>
      <c r="AD94" s="75">
        <f>AC94*Constantes!$E$31</f>
        <v>0</v>
      </c>
      <c r="AE94" s="75">
        <f t="shared" si="14"/>
        <v>0</v>
      </c>
      <c r="AF94" s="15"/>
      <c r="AG94" s="74">
        <v>88</v>
      </c>
      <c r="AH94" s="136">
        <f>ETo!$I93*((1-Constantes!$F$21)*ETo!$K93+ETo!$L93)</f>
        <v>2.309332391662311</v>
      </c>
      <c r="AI94" s="75">
        <f>MIN(AH94*AJ94,0.8*(AM93+Observaciones!$F93-AK94-AL94-Constantes!$D$14))</f>
        <v>1.5365709497619222</v>
      </c>
      <c r="AJ94" s="75">
        <f>EXP(2.5*(Cálculos!AM93-Constantes!$D$13)/(Constantes!$D$15))*Constantes!$F$19+Constantes!$F$18</f>
        <v>0.66537452785472029</v>
      </c>
      <c r="AK94" s="75">
        <f>IF(Observaciones!$F93&gt;0.05*Constantes!$F$20,((Observaciones!$F93-0.05*Constantes!$F$20)^2)/(Observaciones!$F93+0.95*Constantes!$F$20),0)</f>
        <v>0</v>
      </c>
      <c r="AL94" s="75">
        <f>MAX(0,AM93+Observaciones!$F93-AK94-Constantes!$D$13)</f>
        <v>0</v>
      </c>
      <c r="AM94" s="75">
        <f>AM93+Observaciones!$F93-AK94-AI94-AL94-AN93</f>
        <v>64.759769007565083</v>
      </c>
      <c r="AN94" s="75">
        <f>MAX(0,(AM94-Constantes!$D$14)*(1-EXP(-Constantes!$D$24)))</f>
        <v>0.66157478171060935</v>
      </c>
      <c r="AO94" s="75">
        <f t="shared" si="15"/>
        <v>237.73557839096392</v>
      </c>
      <c r="AP94" s="75">
        <f>MAX(0,(AO94-Constantes!$D$13)*(1-EXP(-Constantes!$D$25)))</f>
        <v>1.1240967502921808</v>
      </c>
      <c r="AQ94" s="75">
        <f t="shared" si="16"/>
        <v>1.7856715320027901</v>
      </c>
      <c r="AR94" s="75">
        <f>0.0526*AK94*Observaciones!$F93^1.218</f>
        <v>0</v>
      </c>
      <c r="AS94" s="75">
        <f>AR94*Constantes!$F$31</f>
        <v>0</v>
      </c>
      <c r="AT94" s="75">
        <f t="shared" si="17"/>
        <v>0</v>
      </c>
      <c r="AU94" s="15"/>
      <c r="AV94" s="74">
        <v>88</v>
      </c>
      <c r="AW94" s="75">
        <f>0.0526*Observaciones!$F93^2.218</f>
        <v>0</v>
      </c>
      <c r="AX94" s="75">
        <f>IF(Observaciones!$F93&gt;0.05*$BB$7,((Observaciones!$F93-0.05*$BB$7)^2)/(Observaciones!$F93+0.95*$BB$7),0)</f>
        <v>0</v>
      </c>
      <c r="AY94" s="75">
        <f>0.0526*AX94*Observaciones!$F93^1.218</f>
        <v>0</v>
      </c>
      <c r="AZ94" s="29"/>
      <c r="BA94" s="29"/>
      <c r="BB94" s="96"/>
      <c r="BC94" s="39"/>
    </row>
    <row r="95" spans="2:55" s="2" customFormat="1" x14ac:dyDescent="0.3">
      <c r="B95" s="38"/>
      <c r="C95" s="74">
        <v>89</v>
      </c>
      <c r="D95" s="136">
        <f>ETo!$I94*((1-Constantes!$D$21)*ETo!$K94+ETo!$L94)</f>
        <v>2.3353839035633843</v>
      </c>
      <c r="E95" s="75">
        <f>MIN(D95*F95,0.8*(I94+Observaciones!$F94-G95-H95-Constantes!$D$14))</f>
        <v>1.3751385262477314</v>
      </c>
      <c r="F95" s="75">
        <f>EXP(2.5*(Cálculos!I94-Constantes!$D$13)/(Constantes!$D$15))*Constantes!$D$19+Constantes!$D$18</f>
        <v>0.58882761166141129</v>
      </c>
      <c r="G95" s="75">
        <f>IF(Observaciones!$F94&gt;0.05*Constantes!$D$20,((Observaciones!$F94-0.05*Constantes!$D$20)^2)/(Observaciones!$F94+0.95*Constantes!$D$20),0)</f>
        <v>0</v>
      </c>
      <c r="H95" s="75">
        <f>MAX(0,I94+Observaciones!$F94-G95-Constantes!$D$13)</f>
        <v>0</v>
      </c>
      <c r="I95" s="75">
        <f>I94+Observaciones!$F94-G95-E95-H95-J94</f>
        <v>64.631067330886538</v>
      </c>
      <c r="J95" s="75">
        <f>MAX(0,(I95-Constantes!$D$14)*(1-EXP(-Constantes!$D$24)))</f>
        <v>0.65936376393904939</v>
      </c>
      <c r="K95" s="75">
        <f t="shared" si="9"/>
        <v>221.6431367259926</v>
      </c>
      <c r="L95" s="75">
        <f>MAX(0,(K95-Constantes!$D$13)*(1-EXP(-Constantes!$D$25)))</f>
        <v>1.0129381360621583</v>
      </c>
      <c r="M95" s="75">
        <f t="shared" si="10"/>
        <v>1.6723019000012078</v>
      </c>
      <c r="N95" s="75">
        <f>0.0526*G95*Observaciones!$F94^1.218</f>
        <v>0</v>
      </c>
      <c r="O95" s="75">
        <f>N95*Constantes!$D$31</f>
        <v>0</v>
      </c>
      <c r="P95" s="75">
        <f t="shared" si="11"/>
        <v>0</v>
      </c>
      <c r="Q95" s="15"/>
      <c r="R95" s="74">
        <v>89</v>
      </c>
      <c r="S95" s="136">
        <f>ETo!$I94*((1-Constantes!$E$21)*ETo!$K94+ETo!$L94)</f>
        <v>2.2419499460198304</v>
      </c>
      <c r="T95" s="75">
        <f>MIN(S95*U95,0.8*(X94+Observaciones!$F94-V95-W95-Constantes!$D$14))</f>
        <v>1.3861041379273129</v>
      </c>
      <c r="U95" s="75">
        <f>EXP(2.5*(Cálculos!X94-Constantes!$D$13)/(Constantes!$D$15))*Constantes!$E$19+Constantes!$E$18</f>
        <v>0.61825828912375391</v>
      </c>
      <c r="V95" s="75">
        <f>IF(Observaciones!$F94&gt;0.05*Constantes!$E$20,((Observaciones!$F94-0.05*Constantes!$E$20)^2)/(Observaciones!$F94+0.95*Constantes!$E$20),0)</f>
        <v>0</v>
      </c>
      <c r="W95" s="75">
        <f>MAX(0,X94+Observaciones!$F94-V95-Constantes!$D$13)</f>
        <v>0</v>
      </c>
      <c r="X95" s="75">
        <f>X94+Observaciones!$F94-V95-T95-W95-Y94</f>
        <v>64.911545876046191</v>
      </c>
      <c r="Y95" s="75">
        <f>MAX(0,(X95-Constantes!$D$14)*(1-EXP(-Constantes!$D$24)))</f>
        <v>0.66418221746579098</v>
      </c>
      <c r="Z95" s="75">
        <f t="shared" si="12"/>
        <v>230.18658425196887</v>
      </c>
      <c r="AA95" s="75">
        <f>MAX(0,(Z95-Constantes!$D$13)*(1-EXP(-Constantes!$D$25)))</f>
        <v>1.0719520388312835</v>
      </c>
      <c r="AB95" s="75">
        <f t="shared" si="13"/>
        <v>1.7361342562970745</v>
      </c>
      <c r="AC95" s="75">
        <f>0.0526*V95*Observaciones!$F94^1.218</f>
        <v>0</v>
      </c>
      <c r="AD95" s="75">
        <f>AC95*Constantes!$E$31</f>
        <v>0</v>
      </c>
      <c r="AE95" s="75">
        <f t="shared" si="14"/>
        <v>0</v>
      </c>
      <c r="AF95" s="15"/>
      <c r="AG95" s="74">
        <v>89</v>
      </c>
      <c r="AH95" s="136">
        <f>ETo!$I94*((1-Constantes!$F$21)*ETo!$K94+ETo!$L94)</f>
        <v>2.2419499460198304</v>
      </c>
      <c r="AI95" s="75">
        <f>MIN(AH95*AJ95,0.8*(AM94+Observaciones!$F94-AK95-AL95-Constantes!$D$14))</f>
        <v>1.4515596841237448</v>
      </c>
      <c r="AJ95" s="75">
        <f>EXP(2.5*(Cálculos!AM94-Constantes!$D$13)/(Constantes!$D$15))*Constantes!$F$19+Constantes!$F$18</f>
        <v>0.64745409981196145</v>
      </c>
      <c r="AK95" s="75">
        <f>IF(Observaciones!$F94&gt;0.05*Constantes!$F$20,((Observaciones!$F94-0.05*Constantes!$F$20)^2)/(Observaciones!$F94+0.95*Constantes!$F$20),0)</f>
        <v>0</v>
      </c>
      <c r="AL95" s="75">
        <f>MAX(0,AM94+Observaciones!$F94-AK95-Constantes!$D$13)</f>
        <v>0</v>
      </c>
      <c r="AM95" s="75">
        <f>AM94+Observaciones!$F94-AK95-AI95-AL95-AN94</f>
        <v>64.346634541730722</v>
      </c>
      <c r="AN95" s="75">
        <f>MAX(0,(AM95-Constantes!$D$14)*(1-EXP(-Constantes!$D$24)))</f>
        <v>0.65447737886724766</v>
      </c>
      <c r="AO95" s="75">
        <f t="shared" si="15"/>
        <v>236.61148164067174</v>
      </c>
      <c r="AP95" s="75">
        <f>MAX(0,(AO95-Constantes!$D$13)*(1-EXP(-Constantes!$D$25)))</f>
        <v>1.1163320468603246</v>
      </c>
      <c r="AQ95" s="75">
        <f t="shared" si="16"/>
        <v>1.7708094257275722</v>
      </c>
      <c r="AR95" s="75">
        <f>0.0526*AK95*Observaciones!$F94^1.218</f>
        <v>0</v>
      </c>
      <c r="AS95" s="75">
        <f>AR95*Constantes!$F$31</f>
        <v>0</v>
      </c>
      <c r="AT95" s="75">
        <f t="shared" si="17"/>
        <v>0</v>
      </c>
      <c r="AU95" s="15"/>
      <c r="AV95" s="74">
        <v>89</v>
      </c>
      <c r="AW95" s="75">
        <f>0.0526*Observaciones!$F94^2.218</f>
        <v>0.17065595668433275</v>
      </c>
      <c r="AX95" s="75">
        <f>IF(Observaciones!$F94&gt;0.05*$BB$7,((Observaciones!$F94-0.05*$BB$7)^2)/(Observaciones!$F94+0.95*$BB$7),0)</f>
        <v>0</v>
      </c>
      <c r="AY95" s="75">
        <f>0.0526*AX95*Observaciones!$F94^1.218</f>
        <v>0</v>
      </c>
      <c r="AZ95" s="29"/>
      <c r="BA95" s="29"/>
      <c r="BB95" s="96"/>
      <c r="BC95" s="39"/>
    </row>
    <row r="96" spans="2:55" s="2" customFormat="1" x14ac:dyDescent="0.3">
      <c r="B96" s="38"/>
      <c r="C96" s="74">
        <v>90</v>
      </c>
      <c r="D96" s="136">
        <f>ETo!$I95*((1-Constantes!$D$21)*ETo!$K95+ETo!$L95)</f>
        <v>2.405406802677525</v>
      </c>
      <c r="E96" s="75">
        <f>MIN(D96*F96,0.8*(I95+Observaciones!$F95-G96-H96-Constantes!$D$14))</f>
        <v>1.4057364628155702</v>
      </c>
      <c r="F96" s="75">
        <f>EXP(2.5*(Cálculos!I95-Constantes!$D$13)/(Constantes!$D$15))*Constantes!$D$19+Constantes!$D$18</f>
        <v>0.58440695405484255</v>
      </c>
      <c r="G96" s="75">
        <f>IF(Observaciones!$F95&gt;0.05*Constantes!$D$20,((Observaciones!$F95-0.05*Constantes!$D$20)^2)/(Observaciones!$F95+0.95*Constantes!$D$20),0)</f>
        <v>0</v>
      </c>
      <c r="H96" s="75">
        <f>MAX(0,I95+Observaciones!$F95-G96-Constantes!$D$13)</f>
        <v>0</v>
      </c>
      <c r="I96" s="75">
        <f>I95+Observaciones!$F95-G96-E96-H96-J95</f>
        <v>62.565967104131921</v>
      </c>
      <c r="J96" s="75">
        <f>MAX(0,(I96-Constantes!$D$14)*(1-EXP(-Constantes!$D$24)))</f>
        <v>0.62388657809933867</v>
      </c>
      <c r="K96" s="75">
        <f t="shared" si="9"/>
        <v>220.63019858993044</v>
      </c>
      <c r="L96" s="75">
        <f>MAX(0,(K96-Constantes!$D$13)*(1-EXP(-Constantes!$D$25)))</f>
        <v>1.0059412612653087</v>
      </c>
      <c r="M96" s="75">
        <f t="shared" si="10"/>
        <v>1.6298278393646473</v>
      </c>
      <c r="N96" s="75">
        <f>0.0526*G96*Observaciones!$F95^1.218</f>
        <v>0</v>
      </c>
      <c r="O96" s="75">
        <f>N96*Constantes!$D$31</f>
        <v>0</v>
      </c>
      <c r="P96" s="75">
        <f t="shared" si="11"/>
        <v>0</v>
      </c>
      <c r="Q96" s="15"/>
      <c r="R96" s="74">
        <v>90</v>
      </c>
      <c r="S96" s="136">
        <f>ETo!$I95*((1-Constantes!$E$21)*ETo!$K95+ETo!$L95)</f>
        <v>2.3095020542982239</v>
      </c>
      <c r="T96" s="75">
        <f>MIN(S96*U96,0.8*(X95+Observaciones!$F95-V96-W96-Constantes!$D$14))</f>
        <v>1.4194365606256416</v>
      </c>
      <c r="U96" s="75">
        <f>EXP(2.5*(Cálculos!X95-Constantes!$D$13)/(Constantes!$D$15))*Constantes!$E$19+Constantes!$E$18</f>
        <v>0.61460718685394644</v>
      </c>
      <c r="V96" s="75">
        <f>IF(Observaciones!$F95&gt;0.05*Constantes!$E$20,((Observaciones!$F95-0.05*Constantes!$E$20)^2)/(Observaciones!$F95+0.95*Constantes!$E$20),0)</f>
        <v>0</v>
      </c>
      <c r="W96" s="75">
        <f>MAX(0,X95+Observaciones!$F95-V96-Constantes!$D$13)</f>
        <v>0</v>
      </c>
      <c r="X96" s="75">
        <f>X95+Observaciones!$F95-V96-T96-W96-Y95</f>
        <v>62.827927097954756</v>
      </c>
      <c r="Y96" s="75">
        <f>MAX(0,(X96-Constantes!$D$14)*(1-EXP(-Constantes!$D$24)))</f>
        <v>0.62838689399830472</v>
      </c>
      <c r="Z96" s="75">
        <f t="shared" si="12"/>
        <v>229.11463221313758</v>
      </c>
      <c r="AA96" s="75">
        <f>MAX(0,(Z96-Constantes!$D$13)*(1-EXP(-Constantes!$D$25)))</f>
        <v>1.0645475252317778</v>
      </c>
      <c r="AB96" s="75">
        <f t="shared" si="13"/>
        <v>1.6929344192300824</v>
      </c>
      <c r="AC96" s="75">
        <f>0.0526*V96*Observaciones!$F95^1.218</f>
        <v>0</v>
      </c>
      <c r="AD96" s="75">
        <f>AC96*Constantes!$E$31</f>
        <v>0</v>
      </c>
      <c r="AE96" s="75">
        <f t="shared" si="14"/>
        <v>0</v>
      </c>
      <c r="AF96" s="15"/>
      <c r="AG96" s="74">
        <v>90</v>
      </c>
      <c r="AH96" s="136">
        <f>ETo!$I95*((1-Constantes!$F$21)*ETo!$K95+ETo!$L95)</f>
        <v>2.3095020542982239</v>
      </c>
      <c r="AI96" s="75">
        <f>MIN(AH96*AJ96,0.8*(AM95+Observaciones!$F95-AK96-AL96-Constantes!$D$14))</f>
        <v>1.4881575374620208</v>
      </c>
      <c r="AJ96" s="75">
        <f>EXP(2.5*(Cálculos!AM95-Constantes!$D$13)/(Constantes!$D$15))*Constantes!$F$19+Constantes!$F$18</f>
        <v>0.64436294165333374</v>
      </c>
      <c r="AK96" s="75">
        <f>IF(Observaciones!$F95&gt;0.05*Constantes!$F$20,((Observaciones!$F95-0.05*Constantes!$F$20)^2)/(Observaciones!$F95+0.95*Constantes!$F$20),0)</f>
        <v>0</v>
      </c>
      <c r="AL96" s="75">
        <f>MAX(0,AM95+Observaciones!$F95-AK96-Constantes!$D$13)</f>
        <v>0</v>
      </c>
      <c r="AM96" s="75">
        <f>AM95+Observaciones!$F95-AK96-AI96-AL96-AN95</f>
        <v>62.203999625401451</v>
      </c>
      <c r="AN96" s="75">
        <f>MAX(0,(AM96-Constantes!$D$14)*(1-EXP(-Constantes!$D$24)))</f>
        <v>0.61766819346866464</v>
      </c>
      <c r="AO96" s="75">
        <f t="shared" si="15"/>
        <v>235.49514959381142</v>
      </c>
      <c r="AP96" s="75">
        <f>MAX(0,(AO96-Constantes!$D$13)*(1-EXP(-Constantes!$D$25)))</f>
        <v>1.1086209781528538</v>
      </c>
      <c r="AQ96" s="75">
        <f t="shared" si="16"/>
        <v>1.7262891716215183</v>
      </c>
      <c r="AR96" s="75">
        <f>0.0526*AK96*Observaciones!$F95^1.218</f>
        <v>0</v>
      </c>
      <c r="AS96" s="75">
        <f>AR96*Constantes!$F$31</f>
        <v>0</v>
      </c>
      <c r="AT96" s="75">
        <f t="shared" si="17"/>
        <v>0</v>
      </c>
      <c r="AU96" s="15"/>
      <c r="AV96" s="74">
        <v>90</v>
      </c>
      <c r="AW96" s="75">
        <f>0.0526*Observaciones!$F95^2.218</f>
        <v>0</v>
      </c>
      <c r="AX96" s="75">
        <f>IF(Observaciones!$F95&gt;0.05*$BB$7,((Observaciones!$F95-0.05*$BB$7)^2)/(Observaciones!$F95+0.95*$BB$7),0)</f>
        <v>0</v>
      </c>
      <c r="AY96" s="75">
        <f>0.0526*AX96*Observaciones!$F95^1.218</f>
        <v>0</v>
      </c>
      <c r="AZ96" s="29"/>
      <c r="BA96" s="29"/>
      <c r="BB96" s="96"/>
      <c r="BC96" s="39"/>
    </row>
    <row r="97" spans="2:55" s="2" customFormat="1" x14ac:dyDescent="0.3">
      <c r="B97" s="38"/>
      <c r="C97" s="74">
        <v>91</v>
      </c>
      <c r="D97" s="136">
        <f>ETo!$I96*((1-Constantes!$D$21)*ETo!$K96+ETo!$L96)</f>
        <v>2.3953054598725756</v>
      </c>
      <c r="E97" s="75">
        <f>MIN(D97*F97,0.8*(I96+Observaciones!$F96-G97-H97-Constantes!$D$14))</f>
        <v>1.3394000514183957</v>
      </c>
      <c r="F97" s="75">
        <f>EXP(2.5*(Cálculos!I96-Constantes!$D$13)/(Constantes!$D$15))*Constantes!$D$19+Constantes!$D$18</f>
        <v>0.55917713788772827</v>
      </c>
      <c r="G97" s="75">
        <f>IF(Observaciones!$F96&gt;0.05*Constantes!$D$20,((Observaciones!$F96-0.05*Constantes!$D$20)^2)/(Observaciones!$F96+0.95*Constantes!$D$20),0)</f>
        <v>0</v>
      </c>
      <c r="H97" s="75">
        <f>MAX(0,I96+Observaciones!$F96-G97-Constantes!$D$13)</f>
        <v>0</v>
      </c>
      <c r="I97" s="75">
        <f>I96+Observaciones!$F96-G97-E97-H97-J96</f>
        <v>60.602680474614189</v>
      </c>
      <c r="J97" s="75">
        <f>MAX(0,(I97-Constantes!$D$14)*(1-EXP(-Constantes!$D$24)))</f>
        <v>0.59015848892011269</v>
      </c>
      <c r="K97" s="75">
        <f t="shared" si="9"/>
        <v>219.62425732866512</v>
      </c>
      <c r="L97" s="75">
        <f>MAX(0,(K97-Constantes!$D$13)*(1-EXP(-Constantes!$D$25)))</f>
        <v>0.99899271741304463</v>
      </c>
      <c r="M97" s="75">
        <f t="shared" si="10"/>
        <v>1.5891512063331574</v>
      </c>
      <c r="N97" s="75">
        <f>0.0526*G97*Observaciones!$F96^1.218</f>
        <v>0</v>
      </c>
      <c r="O97" s="75">
        <f>N97*Constantes!$D$31</f>
        <v>0</v>
      </c>
      <c r="P97" s="75">
        <f t="shared" si="11"/>
        <v>0</v>
      </c>
      <c r="Q97" s="15"/>
      <c r="R97" s="74">
        <v>91</v>
      </c>
      <c r="S97" s="136">
        <f>ETo!$I96*((1-Constantes!$E$21)*ETo!$K96+ETo!$L96)</f>
        <v>2.2996909799646805</v>
      </c>
      <c r="T97" s="75">
        <f>MIN(S97*U97,0.8*(X96+Observaciones!$F96-V97-W97-Constantes!$D$14))</f>
        <v>1.3672757221289087</v>
      </c>
      <c r="U97" s="75">
        <f>EXP(2.5*(Cálculos!X96-Constantes!$D$13)/(Constantes!$D$15))*Constantes!$E$19+Constantes!$E$18</f>
        <v>0.59454758662831642</v>
      </c>
      <c r="V97" s="75">
        <f>IF(Observaciones!$F96&gt;0.05*Constantes!$E$20,((Observaciones!$F96-0.05*Constantes!$E$20)^2)/(Observaciones!$F96+0.95*Constantes!$E$20),0)</f>
        <v>0</v>
      </c>
      <c r="W97" s="75">
        <f>MAX(0,X96+Observaciones!$F96-V97-Constantes!$D$13)</f>
        <v>0</v>
      </c>
      <c r="X97" s="75">
        <f>X96+Observaciones!$F96-V97-T97-W97-Y96</f>
        <v>60.832264481827544</v>
      </c>
      <c r="Y97" s="75">
        <f>MAX(0,(X97-Constantes!$D$14)*(1-EXP(-Constantes!$D$24)))</f>
        <v>0.59410260474762078</v>
      </c>
      <c r="Z97" s="75">
        <f t="shared" si="12"/>
        <v>228.05008468790581</v>
      </c>
      <c r="AA97" s="75">
        <f>MAX(0,(Z97-Constantes!$D$13)*(1-EXP(-Constantes!$D$25)))</f>
        <v>1.0571941583437472</v>
      </c>
      <c r="AB97" s="75">
        <f t="shared" si="13"/>
        <v>1.651296763091368</v>
      </c>
      <c r="AC97" s="75">
        <f>0.0526*V97*Observaciones!$F96^1.218</f>
        <v>0</v>
      </c>
      <c r="AD97" s="75">
        <f>AC97*Constantes!$E$31</f>
        <v>0</v>
      </c>
      <c r="AE97" s="75">
        <f t="shared" si="14"/>
        <v>0</v>
      </c>
      <c r="AF97" s="15"/>
      <c r="AG97" s="74">
        <v>91</v>
      </c>
      <c r="AH97" s="136">
        <f>ETo!$I96*((1-Constantes!$F$21)*ETo!$K96+ETo!$L96)</f>
        <v>2.2996909799646805</v>
      </c>
      <c r="AI97" s="75">
        <f>MIN(AH97*AJ97,0.8*(AM96+Observaciones!$F96-AK97-AL97-Constantes!$D$14))</f>
        <v>1.4472896769296659</v>
      </c>
      <c r="AJ97" s="75">
        <f>EXP(2.5*(Cálculos!AM96-Constantes!$D$13)/(Constantes!$D$15))*Constantes!$F$19+Constantes!$F$18</f>
        <v>0.62934093734276153</v>
      </c>
      <c r="AK97" s="75">
        <f>IF(Observaciones!$F96&gt;0.05*Constantes!$F$20,((Observaciones!$F96-0.05*Constantes!$F$20)^2)/(Observaciones!$F96+0.95*Constantes!$F$20),0)</f>
        <v>0</v>
      </c>
      <c r="AL97" s="75">
        <f>MAX(0,AM96+Observaciones!$F96-AK97-Constantes!$D$13)</f>
        <v>0</v>
      </c>
      <c r="AM97" s="75">
        <f>AM96+Observaciones!$F96-AK97-AI97-AL97-AN96</f>
        <v>60.13904175500312</v>
      </c>
      <c r="AN97" s="75">
        <f>MAX(0,(AM97-Constantes!$D$14)*(1-EXP(-Constantes!$D$24)))</f>
        <v>0.58219345322594829</v>
      </c>
      <c r="AO97" s="75">
        <f t="shared" si="15"/>
        <v>234.38652861565856</v>
      </c>
      <c r="AP97" s="75">
        <f>MAX(0,(AO97-Constantes!$D$13)*(1-EXP(-Constantes!$D$25)))</f>
        <v>1.1009631736876653</v>
      </c>
      <c r="AQ97" s="75">
        <f t="shared" si="16"/>
        <v>1.6831566269136136</v>
      </c>
      <c r="AR97" s="75">
        <f>0.0526*AK97*Observaciones!$F96^1.218</f>
        <v>0</v>
      </c>
      <c r="AS97" s="75">
        <f>AR97*Constantes!$F$31</f>
        <v>0</v>
      </c>
      <c r="AT97" s="75">
        <f t="shared" si="17"/>
        <v>0</v>
      </c>
      <c r="AU97" s="15"/>
      <c r="AV97" s="74">
        <v>91</v>
      </c>
      <c r="AW97" s="75">
        <f>0.0526*Observaciones!$F96^2.218</f>
        <v>0</v>
      </c>
      <c r="AX97" s="75">
        <f>IF(Observaciones!$F96&gt;0.05*$BB$7,((Observaciones!$F96-0.05*$BB$7)^2)/(Observaciones!$F96+0.95*$BB$7),0)</f>
        <v>0</v>
      </c>
      <c r="AY97" s="75">
        <f>0.0526*AX97*Observaciones!$F96^1.218</f>
        <v>0</v>
      </c>
      <c r="AZ97" s="29"/>
      <c r="BA97" s="29"/>
      <c r="BB97" s="96"/>
      <c r="BC97" s="39"/>
    </row>
    <row r="98" spans="2:55" s="2" customFormat="1" x14ac:dyDescent="0.3">
      <c r="B98" s="38"/>
      <c r="C98" s="74">
        <v>92</v>
      </c>
      <c r="D98" s="136">
        <f>ETo!$I97*((1-Constantes!$D$21)*ETo!$K97+ETo!$L97)</f>
        <v>2.4148273106494256</v>
      </c>
      <c r="E98" s="75">
        <f>MIN(D98*F98,0.8*(I97+Observaciones!$F97-G98-H98-Constantes!$D$14))</f>
        <v>1.2980809242312428</v>
      </c>
      <c r="F98" s="75">
        <f>EXP(2.5*(Cálculos!I97-Constantes!$D$13)/(Constantes!$D$15))*Constantes!$D$19+Constantes!$D$18</f>
        <v>0.53754606737578536</v>
      </c>
      <c r="G98" s="75">
        <f>IF(Observaciones!$F97&gt;0.05*Constantes!$D$20,((Observaciones!$F97-0.05*Constantes!$D$20)^2)/(Observaciones!$F97+0.95*Constantes!$D$20),0)</f>
        <v>0</v>
      </c>
      <c r="H98" s="75">
        <f>MAX(0,I97+Observaciones!$F97-G98-Constantes!$D$13)</f>
        <v>0</v>
      </c>
      <c r="I98" s="75">
        <f>I97+Observaciones!$F97-G98-E98-H98-J97</f>
        <v>58.714441061462836</v>
      </c>
      <c r="J98" s="75">
        <f>MAX(0,(I98-Constantes!$D$14)*(1-EXP(-Constantes!$D$24)))</f>
        <v>0.55771966599890599</v>
      </c>
      <c r="K98" s="75">
        <f t="shared" si="9"/>
        <v>218.62526461125208</v>
      </c>
      <c r="L98" s="75">
        <f>MAX(0,(K98-Constantes!$D$13)*(1-EXP(-Constantes!$D$25)))</f>
        <v>0.99209217065914612</v>
      </c>
      <c r="M98" s="75">
        <f t="shared" si="10"/>
        <v>1.5498118366580522</v>
      </c>
      <c r="N98" s="75">
        <f>0.0526*G98*Observaciones!$F97^1.218</f>
        <v>0</v>
      </c>
      <c r="O98" s="75">
        <f>N98*Constantes!$D$31</f>
        <v>0</v>
      </c>
      <c r="P98" s="75">
        <f t="shared" si="11"/>
        <v>0</v>
      </c>
      <c r="Q98" s="15"/>
      <c r="R98" s="74">
        <v>92</v>
      </c>
      <c r="S98" s="136">
        <f>ETo!$I97*((1-Constantes!$E$21)*ETo!$K97+ETo!$L97)</f>
        <v>2.3185124733661677</v>
      </c>
      <c r="T98" s="75">
        <f>MIN(S98*U98,0.8*(X97+Observaciones!$F97-V98-W98-Constantes!$D$14))</f>
        <v>1.3383463012472243</v>
      </c>
      <c r="U98" s="75">
        <f>EXP(2.5*(Cálculos!X97-Constantes!$D$13)/(Constantes!$D$15))*Constantes!$E$19+Constantes!$E$18</f>
        <v>0.5772435199816397</v>
      </c>
      <c r="V98" s="75">
        <f>IF(Observaciones!$F97&gt;0.05*Constantes!$E$20,((Observaciones!$F97-0.05*Constantes!$E$20)^2)/(Observaciones!$F97+0.95*Constantes!$E$20),0)</f>
        <v>0</v>
      </c>
      <c r="W98" s="75">
        <f>MAX(0,X97+Observaciones!$F97-V98-Constantes!$D$13)</f>
        <v>0</v>
      </c>
      <c r="X98" s="75">
        <f>X97+Observaciones!$F97-V98-T98-W98-Y97</f>
        <v>58.899815575832697</v>
      </c>
      <c r="Y98" s="75">
        <f>MAX(0,(X98-Constantes!$D$14)*(1-EXP(-Constantes!$D$24)))</f>
        <v>0.56090428920074498</v>
      </c>
      <c r="Z98" s="75">
        <f t="shared" si="12"/>
        <v>226.99289052956206</v>
      </c>
      <c r="AA98" s="75">
        <f>MAX(0,(Z98-Constantes!$D$13)*(1-EXP(-Constantes!$D$25)))</f>
        <v>1.0498915848710488</v>
      </c>
      <c r="AB98" s="75">
        <f t="shared" si="13"/>
        <v>1.6107958740717938</v>
      </c>
      <c r="AC98" s="75">
        <f>0.0526*V98*Observaciones!$F97^1.218</f>
        <v>0</v>
      </c>
      <c r="AD98" s="75">
        <f>AC98*Constantes!$E$31</f>
        <v>0</v>
      </c>
      <c r="AE98" s="75">
        <f t="shared" si="14"/>
        <v>0</v>
      </c>
      <c r="AF98" s="15"/>
      <c r="AG98" s="74">
        <v>92</v>
      </c>
      <c r="AH98" s="136">
        <f>ETo!$I97*((1-Constantes!$F$21)*ETo!$K97+ETo!$L97)</f>
        <v>2.3185124733661677</v>
      </c>
      <c r="AI98" s="75">
        <f>MIN(AH98*AJ98,0.8*(AM97+Observaciones!$F97-AK98-AL98-Constantes!$D$14))</f>
        <v>1.4290026674651064</v>
      </c>
      <c r="AJ98" s="75">
        <f>EXP(2.5*(Cálculos!AM97-Constantes!$D$13)/(Constantes!$D$15))*Constantes!$F$19+Constantes!$F$18</f>
        <v>0.61634461055557188</v>
      </c>
      <c r="AK98" s="75">
        <f>IF(Observaciones!$F97&gt;0.05*Constantes!$F$20,((Observaciones!$F97-0.05*Constantes!$F$20)^2)/(Observaciones!$F97+0.95*Constantes!$F$20),0)</f>
        <v>0</v>
      </c>
      <c r="AL98" s="75">
        <f>MAX(0,AM97+Observaciones!$F97-AK98-Constantes!$D$13)</f>
        <v>0</v>
      </c>
      <c r="AM98" s="75">
        <f>AM97+Observaciones!$F97-AK98-AI98-AL98-AN97</f>
        <v>58.127845634312067</v>
      </c>
      <c r="AN98" s="75">
        <f>MAX(0,(AM98-Constantes!$D$14)*(1-EXP(-Constantes!$D$24)))</f>
        <v>0.54764230766436295</v>
      </c>
      <c r="AO98" s="75">
        <f t="shared" si="15"/>
        <v>233.2855654419709</v>
      </c>
      <c r="AP98" s="75">
        <f>MAX(0,(AO98-Constantes!$D$13)*(1-EXP(-Constantes!$D$25)))</f>
        <v>1.0933582655417624</v>
      </c>
      <c r="AQ98" s="75">
        <f t="shared" si="16"/>
        <v>1.6410005732061252</v>
      </c>
      <c r="AR98" s="75">
        <f>0.0526*AK98*Observaciones!$F97^1.218</f>
        <v>0</v>
      </c>
      <c r="AS98" s="75">
        <f>AR98*Constantes!$F$31</f>
        <v>0</v>
      </c>
      <c r="AT98" s="75">
        <f t="shared" si="17"/>
        <v>0</v>
      </c>
      <c r="AU98" s="15"/>
      <c r="AV98" s="74">
        <v>92</v>
      </c>
      <c r="AW98" s="75">
        <f>0.0526*Observaciones!$F97^2.218</f>
        <v>0</v>
      </c>
      <c r="AX98" s="75">
        <f>IF(Observaciones!$F97&gt;0.05*$BB$7,((Observaciones!$F97-0.05*$BB$7)^2)/(Observaciones!$F97+0.95*$BB$7),0)</f>
        <v>0</v>
      </c>
      <c r="AY98" s="75">
        <f>0.0526*AX98*Observaciones!$F97^1.218</f>
        <v>0</v>
      </c>
      <c r="AZ98" s="29"/>
      <c r="BA98" s="29"/>
      <c r="BB98" s="96"/>
      <c r="BC98" s="39"/>
    </row>
    <row r="99" spans="2:55" s="2" customFormat="1" x14ac:dyDescent="0.3">
      <c r="B99" s="38"/>
      <c r="C99" s="74">
        <v>93</v>
      </c>
      <c r="D99" s="136">
        <f>ETo!$I98*((1-Constantes!$D$21)*ETo!$K98+ETo!$L98)</f>
        <v>2.3697945590228144</v>
      </c>
      <c r="E99" s="75">
        <f>MIN(D99*F99,0.8*(I98+Observaciones!$F98-G99-H99-Constantes!$D$14))</f>
        <v>1.229209638887615</v>
      </c>
      <c r="F99" s="75">
        <f>EXP(2.5*(Cálculos!I98-Constantes!$D$13)/(Constantes!$D$15))*Constantes!$D$19+Constantes!$D$18</f>
        <v>0.51869881893664238</v>
      </c>
      <c r="G99" s="75">
        <f>IF(Observaciones!$F98&gt;0.05*Constantes!$D$20,((Observaciones!$F98-0.05*Constantes!$D$20)^2)/(Observaciones!$F98+0.95*Constantes!$D$20),0)</f>
        <v>0</v>
      </c>
      <c r="H99" s="75">
        <f>MAX(0,I98+Observaciones!$F98-G99-Constantes!$D$13)</f>
        <v>0</v>
      </c>
      <c r="I99" s="75">
        <f>I98+Observaciones!$F98-G99-E99-H99-J98</f>
        <v>57.427511756576315</v>
      </c>
      <c r="J99" s="75">
        <f>MAX(0,(I99-Constantes!$D$14)*(1-EXP(-Constantes!$D$24)))</f>
        <v>0.53561099082637942</v>
      </c>
      <c r="K99" s="75">
        <f t="shared" si="9"/>
        <v>217.63317244059294</v>
      </c>
      <c r="L99" s="75">
        <f>MAX(0,(K99-Constantes!$D$13)*(1-EXP(-Constantes!$D$25)))</f>
        <v>0.9852392894634372</v>
      </c>
      <c r="M99" s="75">
        <f t="shared" si="10"/>
        <v>1.5208502802898165</v>
      </c>
      <c r="N99" s="75">
        <f>0.0526*G99*Observaciones!$F98^1.218</f>
        <v>0</v>
      </c>
      <c r="O99" s="75">
        <f>N99*Constantes!$D$31</f>
        <v>0</v>
      </c>
      <c r="P99" s="75">
        <f t="shared" si="11"/>
        <v>0</v>
      </c>
      <c r="Q99" s="15"/>
      <c r="R99" s="74">
        <v>93</v>
      </c>
      <c r="S99" s="136">
        <f>ETo!$I98*((1-Constantes!$E$21)*ETo!$K98+ETo!$L98)</f>
        <v>2.274938134011657</v>
      </c>
      <c r="T99" s="75">
        <f>MIN(S99*U99,0.8*(X98+Observaciones!$F98-V99-W99-Constantes!$D$14))</f>
        <v>1.2787278137927738</v>
      </c>
      <c r="U99" s="75">
        <f>EXP(2.5*(Cálculos!X98-Constantes!$D$13)/(Constantes!$D$15))*Constantes!$E$19+Constantes!$E$18</f>
        <v>0.56209344538870942</v>
      </c>
      <c r="V99" s="75">
        <f>IF(Observaciones!$F98&gt;0.05*Constantes!$E$20,((Observaciones!$F98-0.05*Constantes!$E$20)^2)/(Observaciones!$F98+0.95*Constantes!$E$20),0)</f>
        <v>0</v>
      </c>
      <c r="W99" s="75">
        <f>MAX(0,X98+Observaciones!$F98-V99-Constantes!$D$13)</f>
        <v>0</v>
      </c>
      <c r="X99" s="75">
        <f>X98+Observaciones!$F98-V99-T99-W99-Y98</f>
        <v>57.560183472839178</v>
      </c>
      <c r="Y99" s="75">
        <f>MAX(0,(X99-Constantes!$D$14)*(1-EXP(-Constantes!$D$24)))</f>
        <v>0.53789021150174976</v>
      </c>
      <c r="Z99" s="75">
        <f t="shared" si="12"/>
        <v>225.942998944691</v>
      </c>
      <c r="AA99" s="75">
        <f>MAX(0,(Z99-Constantes!$D$13)*(1-EXP(-Constantes!$D$25)))</f>
        <v>1.0426394539579342</v>
      </c>
      <c r="AB99" s="75">
        <f t="shared" si="13"/>
        <v>1.5805296654596841</v>
      </c>
      <c r="AC99" s="75">
        <f>0.0526*V99*Observaciones!$F98^1.218</f>
        <v>0</v>
      </c>
      <c r="AD99" s="75">
        <f>AC99*Constantes!$E$31</f>
        <v>0</v>
      </c>
      <c r="AE99" s="75">
        <f t="shared" si="14"/>
        <v>0</v>
      </c>
      <c r="AF99" s="15"/>
      <c r="AG99" s="74">
        <v>93</v>
      </c>
      <c r="AH99" s="136">
        <f>ETo!$I98*((1-Constantes!$F$21)*ETo!$K98+ETo!$L98)</f>
        <v>2.274938134011657</v>
      </c>
      <c r="AI99" s="75">
        <f>MIN(AH99*AJ99,0.8*(AM98+Observaciones!$F98-AK99-AL99-Constantes!$D$14))</f>
        <v>1.3762081286722969</v>
      </c>
      <c r="AJ99" s="75">
        <f>EXP(2.5*(Cálculos!AM98-Constantes!$D$13)/(Constantes!$D$15))*Constantes!$F$19+Constantes!$F$18</f>
        <v>0.60494310069235713</v>
      </c>
      <c r="AK99" s="75">
        <f>IF(Observaciones!$F98&gt;0.05*Constantes!$F$20,((Observaciones!$F98-0.05*Constantes!$F$20)^2)/(Observaciones!$F98+0.95*Constantes!$F$20),0)</f>
        <v>0</v>
      </c>
      <c r="AL99" s="75">
        <f>MAX(0,AM98+Observaciones!$F98-AK99-Constantes!$D$13)</f>
        <v>0</v>
      </c>
      <c r="AM99" s="75">
        <f>AM98+Observaciones!$F98-AK99-AI99-AL99-AN98</f>
        <v>56.703995197975409</v>
      </c>
      <c r="AN99" s="75">
        <f>MAX(0,(AM99-Constantes!$D$14)*(1-EXP(-Constantes!$D$24)))</f>
        <v>0.52318140940701607</v>
      </c>
      <c r="AO99" s="75">
        <f t="shared" si="15"/>
        <v>232.19220717642915</v>
      </c>
      <c r="AP99" s="75">
        <f>MAX(0,(AO99-Constantes!$D$13)*(1-EXP(-Constantes!$D$25)))</f>
        <v>1.0858058883335782</v>
      </c>
      <c r="AQ99" s="75">
        <f t="shared" si="16"/>
        <v>1.6089872977405943</v>
      </c>
      <c r="AR99" s="75">
        <f>0.0526*AK99*Observaciones!$F98^1.218</f>
        <v>0</v>
      </c>
      <c r="AS99" s="75">
        <f>AR99*Constantes!$F$31</f>
        <v>0</v>
      </c>
      <c r="AT99" s="75">
        <f t="shared" si="17"/>
        <v>0</v>
      </c>
      <c r="AU99" s="15"/>
      <c r="AV99" s="74">
        <v>93</v>
      </c>
      <c r="AW99" s="75">
        <f>0.0526*Observaciones!$F98^2.218</f>
        <v>1.1305797794095535E-2</v>
      </c>
      <c r="AX99" s="75">
        <f>IF(Observaciones!$F98&gt;0.05*$BB$7,((Observaciones!$F98-0.05*$BB$7)^2)/(Observaciones!$F98+0.95*$BB$7),0)</f>
        <v>0</v>
      </c>
      <c r="AY99" s="75">
        <f>0.0526*AX99*Observaciones!$F98^1.218</f>
        <v>0</v>
      </c>
      <c r="AZ99" s="29"/>
      <c r="BA99" s="29"/>
      <c r="BB99" s="96"/>
      <c r="BC99" s="39"/>
    </row>
    <row r="100" spans="2:55" s="2" customFormat="1" x14ac:dyDescent="0.3">
      <c r="B100" s="38"/>
      <c r="C100" s="74">
        <v>94</v>
      </c>
      <c r="D100" s="136">
        <f>ETo!$I99*((1-Constantes!$D$21)*ETo!$K99+ETo!$L99)</f>
        <v>2.3274185259367366</v>
      </c>
      <c r="E100" s="75">
        <f>MIN(D100*F100,0.8*(I99+Observaciones!$F99-G100-H100-Constantes!$D$14))</f>
        <v>1.1796760864551352</v>
      </c>
      <c r="F100" s="75">
        <f>EXP(2.5*(Cálculos!I99-Constantes!$D$13)/(Constantes!$D$15))*Constantes!$D$19+Constantes!$D$18</f>
        <v>0.5068603146829127</v>
      </c>
      <c r="G100" s="75">
        <f>IF(Observaciones!$F99&gt;0.05*Constantes!$D$20,((Observaciones!$F99-0.05*Constantes!$D$20)^2)/(Observaciones!$F99+0.95*Constantes!$D$20),0)</f>
        <v>0</v>
      </c>
      <c r="H100" s="75">
        <f>MAX(0,I99+Observaciones!$F99-G100-Constantes!$D$13)</f>
        <v>0</v>
      </c>
      <c r="I100" s="75">
        <f>I99+Observaciones!$F99-G100-E100-H100-J99</f>
        <v>55.712224679294799</v>
      </c>
      <c r="J100" s="75">
        <f>MAX(0,(I100-Constantes!$D$14)*(1-EXP(-Constantes!$D$24)))</f>
        <v>0.50614338551561733</v>
      </c>
      <c r="K100" s="75">
        <f t="shared" si="9"/>
        <v>216.64793315112951</v>
      </c>
      <c r="L100" s="75">
        <f>MAX(0,(K100-Constantes!$D$13)*(1-EXP(-Constantes!$D$25)))</f>
        <v>0.97843374457585708</v>
      </c>
      <c r="M100" s="75">
        <f t="shared" si="10"/>
        <v>1.4845771300914743</v>
      </c>
      <c r="N100" s="75">
        <f>0.0526*G100*Observaciones!$F99^1.218</f>
        <v>0</v>
      </c>
      <c r="O100" s="75">
        <f>N100*Constantes!$D$31</f>
        <v>0</v>
      </c>
      <c r="P100" s="75">
        <f t="shared" si="11"/>
        <v>0</v>
      </c>
      <c r="Q100" s="15"/>
      <c r="R100" s="74">
        <v>94</v>
      </c>
      <c r="S100" s="136">
        <f>ETo!$I99*((1-Constantes!$E$21)*ETo!$K99+ETo!$L99)</f>
        <v>2.2339542538831103</v>
      </c>
      <c r="T100" s="75">
        <f>MIN(S100*U100,0.8*(X99+Observaciones!$F99-V100-W100-Constantes!$D$14))</f>
        <v>1.2341216873883785</v>
      </c>
      <c r="U100" s="75">
        <f>EXP(2.5*(Cálculos!X99-Constantes!$D$13)/(Constantes!$D$15))*Constantes!$E$19+Constantes!$E$18</f>
        <v>0.55243820917245734</v>
      </c>
      <c r="V100" s="75">
        <f>IF(Observaciones!$F99&gt;0.05*Constantes!$E$20,((Observaciones!$F99-0.05*Constantes!$E$20)^2)/(Observaciones!$F99+0.95*Constantes!$E$20),0)</f>
        <v>0</v>
      </c>
      <c r="W100" s="75">
        <f>MAX(0,X99+Observaciones!$F99-V100-Constantes!$D$13)</f>
        <v>0</v>
      </c>
      <c r="X100" s="75">
        <f>X99+Observaciones!$F99-V100-T100-W100-Y99</f>
        <v>55.78817157394905</v>
      </c>
      <c r="Y100" s="75">
        <f>MAX(0,(X100-Constantes!$D$14)*(1-EXP(-Constantes!$D$24)))</f>
        <v>0.50744810770812421</v>
      </c>
      <c r="Z100" s="75">
        <f t="shared" si="12"/>
        <v>224.90035949073305</v>
      </c>
      <c r="AA100" s="75">
        <f>MAX(0,(Z100-Constantes!$D$13)*(1-EXP(-Constantes!$D$25)))</f>
        <v>1.0354374171721934</v>
      </c>
      <c r="AB100" s="75">
        <f t="shared" si="13"/>
        <v>1.5428855248803175</v>
      </c>
      <c r="AC100" s="75">
        <f>0.0526*V100*Observaciones!$F99^1.218</f>
        <v>0</v>
      </c>
      <c r="AD100" s="75">
        <f>AC100*Constantes!$E$31</f>
        <v>0</v>
      </c>
      <c r="AE100" s="75">
        <f t="shared" si="14"/>
        <v>0</v>
      </c>
      <c r="AF100" s="15"/>
      <c r="AG100" s="74">
        <v>94</v>
      </c>
      <c r="AH100" s="136">
        <f>ETo!$I99*((1-Constantes!$F$21)*ETo!$K99+ETo!$L99)</f>
        <v>2.2339542538831103</v>
      </c>
      <c r="AI100" s="75">
        <f>MIN(AH100*AJ100,0.8*(AM99+Observaciones!$F99-AK100-AL100-Constantes!$D$14))</f>
        <v>1.3349070499952242</v>
      </c>
      <c r="AJ100" s="75">
        <f>EXP(2.5*(Cálculos!AM99-Constantes!$D$13)/(Constantes!$D$15))*Constantes!$F$19+Constantes!$F$18</f>
        <v>0.59755344035127766</v>
      </c>
      <c r="AK100" s="75">
        <f>IF(Observaciones!$F99&gt;0.05*Constantes!$F$20,((Observaciones!$F99-0.05*Constantes!$F$20)^2)/(Observaciones!$F99+0.95*Constantes!$F$20),0)</f>
        <v>0</v>
      </c>
      <c r="AL100" s="75">
        <f>MAX(0,AM99+Observaciones!$F99-AK100-Constantes!$D$13)</f>
        <v>0</v>
      </c>
      <c r="AM100" s="75">
        <f>AM99+Observaciones!$F99-AK100-AI100-AL100-AN99</f>
        <v>54.84590673857317</v>
      </c>
      <c r="AN100" s="75">
        <f>MAX(0,(AM100-Constantes!$D$14)*(1-EXP(-Constantes!$D$24)))</f>
        <v>0.49126056182450906</v>
      </c>
      <c r="AO100" s="75">
        <f t="shared" si="15"/>
        <v>231.10640128809558</v>
      </c>
      <c r="AP100" s="75">
        <f>MAX(0,(AO100-Constantes!$D$13)*(1-EXP(-Constantes!$D$25)))</f>
        <v>1.0783056792054209</v>
      </c>
      <c r="AQ100" s="75">
        <f t="shared" si="16"/>
        <v>1.5695662410299298</v>
      </c>
      <c r="AR100" s="75">
        <f>0.0526*AK100*Observaciones!$F99^1.218</f>
        <v>0</v>
      </c>
      <c r="AS100" s="75">
        <f>AR100*Constantes!$F$31</f>
        <v>0</v>
      </c>
      <c r="AT100" s="75">
        <f t="shared" si="17"/>
        <v>0</v>
      </c>
      <c r="AU100" s="15"/>
      <c r="AV100" s="74">
        <v>94</v>
      </c>
      <c r="AW100" s="75">
        <f>0.0526*Observaciones!$F99^2.218</f>
        <v>0</v>
      </c>
      <c r="AX100" s="75">
        <f>IF(Observaciones!$F99&gt;0.05*$BB$7,((Observaciones!$F99-0.05*$BB$7)^2)/(Observaciones!$F99+0.95*$BB$7),0)</f>
        <v>0</v>
      </c>
      <c r="AY100" s="75">
        <f>0.0526*AX100*Observaciones!$F99^1.218</f>
        <v>0</v>
      </c>
      <c r="AZ100" s="29"/>
      <c r="BA100" s="29"/>
      <c r="BB100" s="96"/>
      <c r="BC100" s="39"/>
    </row>
    <row r="101" spans="2:55" s="2" customFormat="1" x14ac:dyDescent="0.3">
      <c r="B101" s="38"/>
      <c r="C101" s="74">
        <v>95</v>
      </c>
      <c r="D101" s="136">
        <f>ETo!$I100*((1-Constantes!$D$21)*ETo!$K100+ETo!$L100)</f>
        <v>2.3194261938451941</v>
      </c>
      <c r="E101" s="75">
        <f>MIN(D101*F101,0.8*(I100+Observaciones!$F100-G101-H101-Constantes!$D$14))</f>
        <v>1.1417337487792218</v>
      </c>
      <c r="F101" s="75">
        <f>EXP(2.5*(Cálculos!I100-Constantes!$D$13)/(Constantes!$D$15))*Constantes!$D$19+Constantes!$D$18</f>
        <v>0.49224836375863779</v>
      </c>
      <c r="G101" s="75">
        <f>IF(Observaciones!$F100&gt;0.05*Constantes!$D$20,((Observaciones!$F100-0.05*Constantes!$D$20)^2)/(Observaciones!$F100+0.95*Constantes!$D$20),0)</f>
        <v>0</v>
      </c>
      <c r="H101" s="75">
        <f>MAX(0,I100+Observaciones!$F100-G101-Constantes!$D$13)</f>
        <v>0</v>
      </c>
      <c r="I101" s="75">
        <f>I100+Observaciones!$F100-G101-E101-H101-J100</f>
        <v>54.064347544999961</v>
      </c>
      <c r="J101" s="75">
        <f>MAX(0,(I101-Constantes!$D$14)*(1-EXP(-Constantes!$D$24)))</f>
        <v>0.47783384267746504</v>
      </c>
      <c r="K101" s="75">
        <f t="shared" si="9"/>
        <v>215.66949940655365</v>
      </c>
      <c r="L101" s="75">
        <f>MAX(0,(K101-Constantes!$D$13)*(1-EXP(-Constantes!$D$25)))</f>
        <v>0.97167520902064131</v>
      </c>
      <c r="M101" s="75">
        <f t="shared" si="10"/>
        <v>1.4495090516981064</v>
      </c>
      <c r="N101" s="75">
        <f>0.0526*G101*Observaciones!$F100^1.218</f>
        <v>0</v>
      </c>
      <c r="O101" s="75">
        <f>N101*Constantes!$D$31</f>
        <v>0</v>
      </c>
      <c r="P101" s="75">
        <f t="shared" si="11"/>
        <v>0</v>
      </c>
      <c r="Q101" s="15"/>
      <c r="R101" s="74">
        <v>95</v>
      </c>
      <c r="S101" s="136">
        <f>ETo!$I100*((1-Constantes!$E$21)*ETo!$K100+ETo!$L100)</f>
        <v>2.2261774296857499</v>
      </c>
      <c r="T101" s="75">
        <f>MIN(S101*U101,0.8*(X100+Observaciones!$F100-V101-W101-Constantes!$D$14))</f>
        <v>1.2035701548883231</v>
      </c>
      <c r="U101" s="75">
        <f>EXP(2.5*(Cálculos!X100-Constantes!$D$13)/(Constantes!$D$15))*Constantes!$E$19+Constantes!$E$18</f>
        <v>0.54064430751964843</v>
      </c>
      <c r="V101" s="75">
        <f>IF(Observaciones!$F100&gt;0.05*Constantes!$E$20,((Observaciones!$F100-0.05*Constantes!$E$20)^2)/(Observaciones!$F100+0.95*Constantes!$E$20),0)</f>
        <v>0</v>
      </c>
      <c r="W101" s="75">
        <f>MAX(0,X100+Observaciones!$F100-V101-Constantes!$D$13)</f>
        <v>0</v>
      </c>
      <c r="X101" s="75">
        <f>X100+Observaciones!$F100-V101-T101-W101-Y100</f>
        <v>54.077153311352603</v>
      </c>
      <c r="Y101" s="75">
        <f>MAX(0,(X101-Constantes!$D$14)*(1-EXP(-Constantes!$D$24)))</f>
        <v>0.47805383807857282</v>
      </c>
      <c r="Z101" s="75">
        <f t="shared" si="12"/>
        <v>223.86492207356085</v>
      </c>
      <c r="AA101" s="75">
        <f>MAX(0,(Z101-Constantes!$D$13)*(1-EXP(-Constantes!$D$25)))</f>
        <v>1.0282851284884127</v>
      </c>
      <c r="AB101" s="75">
        <f t="shared" si="13"/>
        <v>1.5063389665669855</v>
      </c>
      <c r="AC101" s="75">
        <f>0.0526*V101*Observaciones!$F100^1.218</f>
        <v>0</v>
      </c>
      <c r="AD101" s="75">
        <f>AC101*Constantes!$E$31</f>
        <v>0</v>
      </c>
      <c r="AE101" s="75">
        <f t="shared" si="14"/>
        <v>0</v>
      </c>
      <c r="AF101" s="15"/>
      <c r="AG101" s="74">
        <v>95</v>
      </c>
      <c r="AH101" s="136">
        <f>ETo!$I100*((1-Constantes!$F$21)*ETo!$K100+ETo!$L100)</f>
        <v>2.2261774296857499</v>
      </c>
      <c r="AI101" s="75">
        <f>MIN(AH101*AJ101,0.8*(AM100+Observaciones!$F100-AK101-AL101-Constantes!$D$14))</f>
        <v>1.3105217972921157</v>
      </c>
      <c r="AJ101" s="75">
        <f>EXP(2.5*(Cálculos!AM100-Constantes!$D$13)/(Constantes!$D$15))*Constantes!$F$19+Constantes!$F$18</f>
        <v>0.58868703806646294</v>
      </c>
      <c r="AK101" s="75">
        <f>IF(Observaciones!$F100&gt;0.05*Constantes!$F$20,((Observaciones!$F100-0.05*Constantes!$F$20)^2)/(Observaciones!$F100+0.95*Constantes!$F$20),0)</f>
        <v>0</v>
      </c>
      <c r="AL101" s="75">
        <f>MAX(0,AM100+Observaciones!$F100-AK101-Constantes!$D$13)</f>
        <v>0</v>
      </c>
      <c r="AM101" s="75">
        <f>AM100+Observaciones!$F100-AK101-AI101-AL101-AN100</f>
        <v>53.044124379456541</v>
      </c>
      <c r="AN101" s="75">
        <f>MAX(0,(AM101-Constantes!$D$14)*(1-EXP(-Constantes!$D$24)))</f>
        <v>0.46030701934315982</v>
      </c>
      <c r="AO101" s="75">
        <f t="shared" si="15"/>
        <v>230.02809560889017</v>
      </c>
      <c r="AP101" s="75">
        <f>MAX(0,(AO101-Constantes!$D$13)*(1-EXP(-Constantes!$D$25)))</f>
        <v>1.0708572778060395</v>
      </c>
      <c r="AQ101" s="75">
        <f t="shared" si="16"/>
        <v>1.5311642971491992</v>
      </c>
      <c r="AR101" s="75">
        <f>0.0526*AK101*Observaciones!$F100^1.218</f>
        <v>0</v>
      </c>
      <c r="AS101" s="75">
        <f>AR101*Constantes!$F$31</f>
        <v>0</v>
      </c>
      <c r="AT101" s="75">
        <f t="shared" si="17"/>
        <v>0</v>
      </c>
      <c r="AU101" s="15"/>
      <c r="AV101" s="74">
        <v>95</v>
      </c>
      <c r="AW101" s="75">
        <f>0.0526*Observaciones!$F100^2.218</f>
        <v>0</v>
      </c>
      <c r="AX101" s="75">
        <f>IF(Observaciones!$F100&gt;0.05*$BB$7,((Observaciones!$F100-0.05*$BB$7)^2)/(Observaciones!$F100+0.95*$BB$7),0)</f>
        <v>0</v>
      </c>
      <c r="AY101" s="75">
        <f>0.0526*AX101*Observaciones!$F100^1.218</f>
        <v>0</v>
      </c>
      <c r="AZ101" s="29"/>
      <c r="BA101" s="29"/>
      <c r="BB101" s="96"/>
      <c r="BC101" s="39"/>
    </row>
    <row r="102" spans="2:55" s="2" customFormat="1" x14ac:dyDescent="0.3">
      <c r="B102" s="38"/>
      <c r="C102" s="74">
        <v>96</v>
      </c>
      <c r="D102" s="136">
        <f>ETo!$I101*((1-Constantes!$D$21)*ETo!$K101+ETo!$L101)</f>
        <v>2.2043833501463923</v>
      </c>
      <c r="E102" s="75">
        <f>MIN(D102*F102,0.8*(I101+Observaciones!$F101-G102-H102-Constantes!$D$14))</f>
        <v>1.056716987544043</v>
      </c>
      <c r="F102" s="75">
        <f>EXP(2.5*(Cálculos!I101-Constantes!$D$13)/(Constantes!$D$15))*Constantes!$D$19+Constantes!$D$18</f>
        <v>0.47937078978294168</v>
      </c>
      <c r="G102" s="75">
        <f>IF(Observaciones!$F101&gt;0.05*Constantes!$D$20,((Observaciones!$F101-0.05*Constantes!$D$20)^2)/(Observaciones!$F101+0.95*Constantes!$D$20),0)</f>
        <v>0</v>
      </c>
      <c r="H102" s="75">
        <f>MAX(0,I101+Observaciones!$F101-G102-Constantes!$D$13)</f>
        <v>0</v>
      </c>
      <c r="I102" s="75">
        <f>I101+Observaciones!$F101-G102-E102-H102-J101</f>
        <v>52.529796714778456</v>
      </c>
      <c r="J102" s="75">
        <f>MAX(0,(I102-Constantes!$D$14)*(1-EXP(-Constantes!$D$24)))</f>
        <v>0.45147117791237151</v>
      </c>
      <c r="K102" s="75">
        <f t="shared" si="9"/>
        <v>214.69782419753301</v>
      </c>
      <c r="L102" s="75">
        <f>MAX(0,(K102-Constantes!$D$13)*(1-EXP(-Constantes!$D$25)))</f>
        <v>0.96496335808061218</v>
      </c>
      <c r="M102" s="75">
        <f t="shared" si="10"/>
        <v>1.4164345359929837</v>
      </c>
      <c r="N102" s="75">
        <f>0.0526*G102*Observaciones!$F101^1.218</f>
        <v>0</v>
      </c>
      <c r="O102" s="75">
        <f>N102*Constantes!$D$31</f>
        <v>0</v>
      </c>
      <c r="P102" s="75">
        <f t="shared" si="11"/>
        <v>0</v>
      </c>
      <c r="Q102" s="15"/>
      <c r="R102" s="74">
        <v>96</v>
      </c>
      <c r="S102" s="136">
        <f>ETo!$I101*((1-Constantes!$E$21)*ETo!$K101+ETo!$L101)</f>
        <v>2.1151571561754547</v>
      </c>
      <c r="T102" s="75">
        <f>MIN(S102*U102,0.8*(X101+Observaciones!$F101-V102-W102-Constantes!$D$14))</f>
        <v>1.1215188236583182</v>
      </c>
      <c r="U102" s="75">
        <f>EXP(2.5*(Cálculos!X101-Constantes!$D$13)/(Constantes!$D$15))*Constantes!$E$19+Constantes!$E$18</f>
        <v>0.5302295483737034</v>
      </c>
      <c r="V102" s="75">
        <f>IF(Observaciones!$F101&gt;0.05*Constantes!$E$20,((Observaciones!$F101-0.05*Constantes!$E$20)^2)/(Observaciones!$F101+0.95*Constantes!$E$20),0)</f>
        <v>0</v>
      </c>
      <c r="W102" s="75">
        <f>MAX(0,X101+Observaciones!$F101-V102-Constantes!$D$13)</f>
        <v>0</v>
      </c>
      <c r="X102" s="75">
        <f>X101+Observaciones!$F101-V102-T102-W102-Y101</f>
        <v>52.47758064961571</v>
      </c>
      <c r="Y102" s="75">
        <f>MAX(0,(X102-Constantes!$D$14)*(1-EXP(-Constantes!$D$24)))</f>
        <v>0.45057413716655337</v>
      </c>
      <c r="Z102" s="75">
        <f t="shared" si="12"/>
        <v>222.83663694507243</v>
      </c>
      <c r="AA102" s="75">
        <f>MAX(0,(Z102-Constantes!$D$13)*(1-EXP(-Constantes!$D$25)))</f>
        <v>1.021182244271351</v>
      </c>
      <c r="AB102" s="75">
        <f t="shared" si="13"/>
        <v>1.4717563814379044</v>
      </c>
      <c r="AC102" s="75">
        <f>0.0526*V102*Observaciones!$F101^1.218</f>
        <v>0</v>
      </c>
      <c r="AD102" s="75">
        <f>AC102*Constantes!$E$31</f>
        <v>0</v>
      </c>
      <c r="AE102" s="75">
        <f t="shared" si="14"/>
        <v>0</v>
      </c>
      <c r="AF102" s="15"/>
      <c r="AG102" s="74">
        <v>96</v>
      </c>
      <c r="AH102" s="136">
        <f>ETo!$I101*((1-Constantes!$F$21)*ETo!$K101+ETo!$L101)</f>
        <v>2.1151571561754547</v>
      </c>
      <c r="AI102" s="75">
        <f>MIN(AH102*AJ102,0.8*(AM101+Observaciones!$F101-AK102-AL102-Constantes!$D$14))</f>
        <v>1.2286093967351968</v>
      </c>
      <c r="AJ102" s="75">
        <f>EXP(2.5*(Cálculos!AM101-Constantes!$D$13)/(Constantes!$D$15))*Constantes!$F$19+Constantes!$F$18</f>
        <v>0.58085962697765714</v>
      </c>
      <c r="AK102" s="75">
        <f>IF(Observaciones!$F101&gt;0.05*Constantes!$F$20,((Observaciones!$F101-0.05*Constantes!$F$20)^2)/(Observaciones!$F101+0.95*Constantes!$F$20),0)</f>
        <v>0</v>
      </c>
      <c r="AL102" s="75">
        <f>MAX(0,AM101+Observaciones!$F101-AK102-Constantes!$D$13)</f>
        <v>0</v>
      </c>
      <c r="AM102" s="75">
        <f>AM101+Observaciones!$F101-AK102-AI102-AL102-AN101</f>
        <v>51.355207963378184</v>
      </c>
      <c r="AN102" s="75">
        <f>MAX(0,(AM102-Constantes!$D$14)*(1-EXP(-Constantes!$D$24)))</f>
        <v>0.43129244620783397</v>
      </c>
      <c r="AO102" s="75">
        <f t="shared" si="15"/>
        <v>228.95723833108414</v>
      </c>
      <c r="AP102" s="75">
        <f>MAX(0,(AO102-Constantes!$D$13)*(1-EXP(-Constantes!$D$25)))</f>
        <v>1.0634603262733109</v>
      </c>
      <c r="AQ102" s="75">
        <f t="shared" si="16"/>
        <v>1.4947527724811449</v>
      </c>
      <c r="AR102" s="75">
        <f>0.0526*AK102*Observaciones!$F101^1.218</f>
        <v>0</v>
      </c>
      <c r="AS102" s="75">
        <f>AR102*Constantes!$F$31</f>
        <v>0</v>
      </c>
      <c r="AT102" s="75">
        <f t="shared" si="17"/>
        <v>0</v>
      </c>
      <c r="AU102" s="15"/>
      <c r="AV102" s="74">
        <v>96</v>
      </c>
      <c r="AW102" s="75">
        <f>0.0526*Observaciones!$F101^2.218</f>
        <v>0</v>
      </c>
      <c r="AX102" s="75">
        <f>IF(Observaciones!$F101&gt;0.05*$BB$7,((Observaciones!$F101-0.05*$BB$7)^2)/(Observaciones!$F101+0.95*$BB$7),0)</f>
        <v>0</v>
      </c>
      <c r="AY102" s="75">
        <f>0.0526*AX102*Observaciones!$F101^1.218</f>
        <v>0</v>
      </c>
      <c r="AZ102" s="29"/>
      <c r="BA102" s="29"/>
      <c r="BB102" s="96"/>
      <c r="BC102" s="39"/>
    </row>
    <row r="103" spans="2:55" s="2" customFormat="1" x14ac:dyDescent="0.3">
      <c r="B103" s="38"/>
      <c r="C103" s="74">
        <v>97</v>
      </c>
      <c r="D103" s="136">
        <f>ETo!$I102*((1-Constantes!$D$21)*ETo!$K102+ETo!$L102)</f>
        <v>2.2183200611105462</v>
      </c>
      <c r="E103" s="75">
        <f>MIN(D103*F103,0.8*(I102+Observaciones!$F102-G103-H103-Constantes!$D$14))</f>
        <v>1.0388813205575265</v>
      </c>
      <c r="F103" s="75">
        <f>EXP(2.5*(Cálculos!I102-Constantes!$D$13)/(Constantes!$D$15))*Constantes!$D$19+Constantes!$D$18</f>
        <v>0.46831894944746455</v>
      </c>
      <c r="G103" s="75">
        <f>IF(Observaciones!$F102&gt;0.05*Constantes!$D$20,((Observaciones!$F102-0.05*Constantes!$D$20)^2)/(Observaciones!$F102+0.95*Constantes!$D$20),0)</f>
        <v>0</v>
      </c>
      <c r="H103" s="75">
        <f>MAX(0,I102+Observaciones!$F102-G103-Constantes!$D$13)</f>
        <v>0</v>
      </c>
      <c r="I103" s="75">
        <f>I102+Observaciones!$F102-G103-E103-H103-J102</f>
        <v>51.239444216308556</v>
      </c>
      <c r="J103" s="75">
        <f>MAX(0,(I103-Constantes!$D$14)*(1-EXP(-Constantes!$D$24)))</f>
        <v>0.42930369432301879</v>
      </c>
      <c r="K103" s="75">
        <f t="shared" si="9"/>
        <v>213.7328608394524</v>
      </c>
      <c r="L103" s="75">
        <f>MAX(0,(K103-Constantes!$D$13)*(1-EXP(-Constantes!$D$25)))</f>
        <v>0.95829786928157723</v>
      </c>
      <c r="M103" s="75">
        <f t="shared" si="10"/>
        <v>1.387601563604596</v>
      </c>
      <c r="N103" s="75">
        <f>0.0526*G103*Observaciones!$F102^1.218</f>
        <v>0</v>
      </c>
      <c r="O103" s="75">
        <f>N103*Constantes!$D$31</f>
        <v>0</v>
      </c>
      <c r="P103" s="75">
        <f t="shared" si="11"/>
        <v>0</v>
      </c>
      <c r="Q103" s="15"/>
      <c r="R103" s="74">
        <v>97</v>
      </c>
      <c r="S103" s="136">
        <f>ETo!$I102*((1-Constantes!$E$21)*ETo!$K102+ETo!$L102)</f>
        <v>2.1285073067232347</v>
      </c>
      <c r="T103" s="75">
        <f>MIN(S103*U103,0.8*(X102+Observaciones!$F102-V103-W103-Constantes!$D$14))</f>
        <v>1.1095608315166539</v>
      </c>
      <c r="U103" s="75">
        <f>EXP(2.5*(Cálculos!X102-Constantes!$D$13)/(Constantes!$D$15))*Constantes!$E$19+Constantes!$E$18</f>
        <v>0.5212858927060886</v>
      </c>
      <c r="V103" s="75">
        <f>IF(Observaciones!$F102&gt;0.05*Constantes!$E$20,((Observaciones!$F102-0.05*Constantes!$E$20)^2)/(Observaciones!$F102+0.95*Constantes!$E$20),0)</f>
        <v>0</v>
      </c>
      <c r="W103" s="75">
        <f>MAX(0,X102+Observaciones!$F102-V103-Constantes!$D$13)</f>
        <v>0</v>
      </c>
      <c r="X103" s="75">
        <f>X102+Observaciones!$F102-V103-T103-W103-Y102</f>
        <v>51.117445680932505</v>
      </c>
      <c r="Y103" s="75">
        <f>MAX(0,(X103-Constantes!$D$14)*(1-EXP(-Constantes!$D$24)))</f>
        <v>0.4272078325069022</v>
      </c>
      <c r="Z103" s="75">
        <f t="shared" si="12"/>
        <v>221.81545470080107</v>
      </c>
      <c r="AA103" s="75">
        <f>MAX(0,(Z103-Constantes!$D$13)*(1-EXP(-Constantes!$D$25)))</f>
        <v>1.0141284232594285</v>
      </c>
      <c r="AB103" s="75">
        <f t="shared" si="13"/>
        <v>1.4413362557663307</v>
      </c>
      <c r="AC103" s="75">
        <f>0.0526*V103*Observaciones!$F102^1.218</f>
        <v>0</v>
      </c>
      <c r="AD103" s="75">
        <f>AC103*Constantes!$E$31</f>
        <v>0</v>
      </c>
      <c r="AE103" s="75">
        <f t="shared" si="14"/>
        <v>0</v>
      </c>
      <c r="AF103" s="15"/>
      <c r="AG103" s="74">
        <v>97</v>
      </c>
      <c r="AH103" s="136">
        <f>ETo!$I102*((1-Constantes!$F$21)*ETo!$K102+ETo!$L102)</f>
        <v>2.1285073067232347</v>
      </c>
      <c r="AI103" s="75">
        <f>MIN(AH103*AJ103,0.8*(AM102+Observaciones!$F102-AK103-AL103-Constantes!$D$14))</f>
        <v>1.2220845983601052</v>
      </c>
      <c r="AJ103" s="75">
        <f>EXP(2.5*(Cálculos!AM102-Constantes!$D$13)/(Constantes!$D$15))*Constantes!$F$19+Constantes!$F$18</f>
        <v>0.57415099985795359</v>
      </c>
      <c r="AK103" s="75">
        <f>IF(Observaciones!$F102&gt;0.05*Constantes!$F$20,((Observaciones!$F102-0.05*Constantes!$F$20)^2)/(Observaciones!$F102+0.95*Constantes!$F$20),0)</f>
        <v>0</v>
      </c>
      <c r="AL103" s="75">
        <f>MAX(0,AM102+Observaciones!$F102-AK103-Constantes!$D$13)</f>
        <v>0</v>
      </c>
      <c r="AM103" s="75">
        <f>AM102+Observaciones!$F102-AK103-AI103-AL103-AN102</f>
        <v>49.901830918810248</v>
      </c>
      <c r="AN103" s="75">
        <f>MAX(0,(AM103-Constantes!$D$14)*(1-EXP(-Constantes!$D$24)))</f>
        <v>0.4063242984940848</v>
      </c>
      <c r="AO103" s="75">
        <f t="shared" si="15"/>
        <v>227.89377800481083</v>
      </c>
      <c r="AP103" s="75">
        <f>MAX(0,(AO103-Constantes!$D$13)*(1-EXP(-Constantes!$D$25)))</f>
        <v>1.0561144692170468</v>
      </c>
      <c r="AQ103" s="75">
        <f t="shared" si="16"/>
        <v>1.4624387677111317</v>
      </c>
      <c r="AR103" s="75">
        <f>0.0526*AK103*Observaciones!$F102^1.218</f>
        <v>0</v>
      </c>
      <c r="AS103" s="75">
        <f>AR103*Constantes!$F$31</f>
        <v>0</v>
      </c>
      <c r="AT103" s="75">
        <f t="shared" si="17"/>
        <v>0</v>
      </c>
      <c r="AU103" s="15"/>
      <c r="AV103" s="74">
        <v>97</v>
      </c>
      <c r="AW103" s="75">
        <f>0.0526*Observaciones!$F102^2.218</f>
        <v>1.4813929535417848E-3</v>
      </c>
      <c r="AX103" s="75">
        <f>IF(Observaciones!$F102&gt;0.05*$BB$7,((Observaciones!$F102-0.05*$BB$7)^2)/(Observaciones!$F102+0.95*$BB$7),0)</f>
        <v>0</v>
      </c>
      <c r="AY103" s="75">
        <f>0.0526*AX103*Observaciones!$F102^1.218</f>
        <v>0</v>
      </c>
      <c r="AZ103" s="29"/>
      <c r="BA103" s="29"/>
      <c r="BB103" s="96"/>
      <c r="BC103" s="39"/>
    </row>
    <row r="104" spans="2:55" s="2" customFormat="1" x14ac:dyDescent="0.3">
      <c r="B104" s="38"/>
      <c r="C104" s="74">
        <v>98</v>
      </c>
      <c r="D104" s="136">
        <f>ETo!$I103*((1-Constantes!$D$21)*ETo!$K103+ETo!$L103)</f>
        <v>2.2175284619880227</v>
      </c>
      <c r="E104" s="75">
        <f>MIN(D104*F104,0.8*(I103+Observaciones!$F103-G104-H104-Constantes!$D$14))</f>
        <v>1.0193441958833764</v>
      </c>
      <c r="F104" s="75">
        <f>EXP(2.5*(Cálculos!I103-Constantes!$D$13)/(Constantes!$D$15))*Constantes!$D$19+Constantes!$D$18</f>
        <v>0.45967581176817474</v>
      </c>
      <c r="G104" s="75">
        <f>IF(Observaciones!$F103&gt;0.05*Constantes!$D$20,((Observaciones!$F103-0.05*Constantes!$D$20)^2)/(Observaciones!$F103+0.95*Constantes!$D$20),0)</f>
        <v>0</v>
      </c>
      <c r="H104" s="75">
        <f>MAX(0,I103+Observaciones!$F103-G104-Constantes!$D$13)</f>
        <v>0</v>
      </c>
      <c r="I104" s="75">
        <f>I103+Observaciones!$F103-G104-E104-H104-J103</f>
        <v>49.790796326102161</v>
      </c>
      <c r="J104" s="75">
        <f>MAX(0,(I104-Constantes!$D$14)*(1-EXP(-Constantes!$D$24)))</f>
        <v>0.40441679065058805</v>
      </c>
      <c r="K104" s="75">
        <f t="shared" si="9"/>
        <v>212.77456297017082</v>
      </c>
      <c r="L104" s="75">
        <f>MAX(0,(K104-Constantes!$D$13)*(1-EXP(-Constantes!$D$25)))</f>
        <v>0.95167842237683598</v>
      </c>
      <c r="M104" s="75">
        <f t="shared" si="10"/>
        <v>1.356095213027424</v>
      </c>
      <c r="N104" s="75">
        <f>0.0526*G104*Observaciones!$F103^1.218</f>
        <v>0</v>
      </c>
      <c r="O104" s="75">
        <f>N104*Constantes!$D$31</f>
        <v>0</v>
      </c>
      <c r="P104" s="75">
        <f t="shared" si="11"/>
        <v>0</v>
      </c>
      <c r="Q104" s="15"/>
      <c r="R104" s="74">
        <v>98</v>
      </c>
      <c r="S104" s="136">
        <f>ETo!$I103*((1-Constantes!$E$21)*ETo!$K103+ETo!$L103)</f>
        <v>2.1276672603360844</v>
      </c>
      <c r="T104" s="75">
        <f>MIN(S104*U104,0.8*(X103+Observaciones!$F103-V104-W104-Constantes!$D$14))</f>
        <v>1.0941259230371103</v>
      </c>
      <c r="U104" s="75">
        <f>EXP(2.5*(Cálculos!X103-Constantes!$D$13)/(Constantes!$D$15))*Constantes!$E$19+Constantes!$E$18</f>
        <v>0.51423732621814333</v>
      </c>
      <c r="V104" s="75">
        <f>IF(Observaciones!$F103&gt;0.05*Constantes!$E$20,((Observaciones!$F103-0.05*Constantes!$E$20)^2)/(Observaciones!$F103+0.95*Constantes!$E$20),0)</f>
        <v>0</v>
      </c>
      <c r="W104" s="75">
        <f>MAX(0,X103+Observaciones!$F103-V104-Constantes!$D$13)</f>
        <v>0</v>
      </c>
      <c r="X104" s="75">
        <f>X103+Observaciones!$F103-V104-T104-W104-Y103</f>
        <v>49.596111925388492</v>
      </c>
      <c r="Y104" s="75">
        <f>MAX(0,(X104-Constantes!$D$14)*(1-EXP(-Constantes!$D$24)))</f>
        <v>0.40107222917375074</v>
      </c>
      <c r="Z104" s="75">
        <f t="shared" si="12"/>
        <v>220.80132627754165</v>
      </c>
      <c r="AA104" s="75">
        <f>MAX(0,(Z104-Constantes!$D$13)*(1-EXP(-Constantes!$D$25)))</f>
        <v>1.0071233265483326</v>
      </c>
      <c r="AB104" s="75">
        <f t="shared" si="13"/>
        <v>1.4081955557220833</v>
      </c>
      <c r="AC104" s="75">
        <f>0.0526*V104*Observaciones!$F103^1.218</f>
        <v>0</v>
      </c>
      <c r="AD104" s="75">
        <f>AC104*Constantes!$E$31</f>
        <v>0</v>
      </c>
      <c r="AE104" s="75">
        <f t="shared" si="14"/>
        <v>0</v>
      </c>
      <c r="AF104" s="15"/>
      <c r="AG104" s="74">
        <v>98</v>
      </c>
      <c r="AH104" s="136">
        <f>ETo!$I103*((1-Constantes!$F$21)*ETo!$K103+ETo!$L103)</f>
        <v>2.1276672603360844</v>
      </c>
      <c r="AI104" s="75">
        <f>MIN(AH104*AJ104,0.8*(AM103+Observaciones!$F103-AK104-AL104-Constantes!$D$14))</f>
        <v>1.2102709657164497</v>
      </c>
      <c r="AJ104" s="75">
        <f>EXP(2.5*(Cálculos!AM103-Constantes!$D$13)/(Constantes!$D$15))*Constantes!$F$19+Constantes!$F$18</f>
        <v>0.56882529908613455</v>
      </c>
      <c r="AK104" s="75">
        <f>IF(Observaciones!$F103&gt;0.05*Constantes!$F$20,((Observaciones!$F103-0.05*Constantes!$F$20)^2)/(Observaciones!$F103+0.95*Constantes!$F$20),0)</f>
        <v>0</v>
      </c>
      <c r="AL104" s="75">
        <f>MAX(0,AM103+Observaciones!$F103-AK104-Constantes!$D$13)</f>
        <v>0</v>
      </c>
      <c r="AM104" s="75">
        <f>AM103+Observaciones!$F103-AK104-AI104-AL104-AN103</f>
        <v>48.285235654599717</v>
      </c>
      <c r="AN104" s="75">
        <f>MAX(0,(AM104-Constantes!$D$14)*(1-EXP(-Constantes!$D$24)))</f>
        <v>0.37855215946036619</v>
      </c>
      <c r="AO104" s="75">
        <f t="shared" si="15"/>
        <v>226.83766353559378</v>
      </c>
      <c r="AP104" s="75">
        <f>MAX(0,(AO104-Constantes!$D$13)*(1-EXP(-Constantes!$D$25)))</f>
        <v>1.0488193537019177</v>
      </c>
      <c r="AQ104" s="75">
        <f t="shared" si="16"/>
        <v>1.4273715131622839</v>
      </c>
      <c r="AR104" s="75">
        <f>0.0526*AK104*Observaciones!$F103^1.218</f>
        <v>0</v>
      </c>
      <c r="AS104" s="75">
        <f>AR104*Constantes!$F$31</f>
        <v>0</v>
      </c>
      <c r="AT104" s="75">
        <f t="shared" si="17"/>
        <v>0</v>
      </c>
      <c r="AU104" s="15"/>
      <c r="AV104" s="74">
        <v>98</v>
      </c>
      <c r="AW104" s="75">
        <f>0.0526*Observaciones!$F103^2.218</f>
        <v>0</v>
      </c>
      <c r="AX104" s="75">
        <f>IF(Observaciones!$F103&gt;0.05*$BB$7,((Observaciones!$F103-0.05*$BB$7)^2)/(Observaciones!$F103+0.95*$BB$7),0)</f>
        <v>0</v>
      </c>
      <c r="AY104" s="75">
        <f>0.0526*AX104*Observaciones!$F103^1.218</f>
        <v>0</v>
      </c>
      <c r="AZ104" s="29"/>
      <c r="BA104" s="29"/>
      <c r="BB104" s="96"/>
      <c r="BC104" s="39"/>
    </row>
    <row r="105" spans="2:55" s="2" customFormat="1" x14ac:dyDescent="0.3">
      <c r="B105" s="38"/>
      <c r="C105" s="74">
        <v>99</v>
      </c>
      <c r="D105" s="136">
        <f>ETo!$I104*((1-Constantes!$D$21)*ETo!$K104+ETo!$L104)</f>
        <v>2.1662449132483781</v>
      </c>
      <c r="E105" s="75">
        <f>MIN(D105*F105,0.8*(I104+Observaciones!$F104-G105-H105-Constantes!$D$14))</f>
        <v>0.97617502884716811</v>
      </c>
      <c r="F105" s="75">
        <f>EXP(2.5*(Cálculos!I104-Constantes!$D$13)/(Constantes!$D$15))*Constantes!$D$19+Constantes!$D$18</f>
        <v>0.45063003858753503</v>
      </c>
      <c r="G105" s="75">
        <f>IF(Observaciones!$F104&gt;0.05*Constantes!$D$20,((Observaciones!$F104-0.05*Constantes!$D$20)^2)/(Observaciones!$F104+0.95*Constantes!$D$20),0)</f>
        <v>0</v>
      </c>
      <c r="H105" s="75">
        <f>MAX(0,I104+Observaciones!$F104-G105-Constantes!$D$13)</f>
        <v>0</v>
      </c>
      <c r="I105" s="75">
        <f>I104+Observaciones!$F104-G105-E105-H105-J104</f>
        <v>48.410204506604408</v>
      </c>
      <c r="J105" s="75">
        <f>MAX(0,(I105-Constantes!$D$14)*(1-EXP(-Constantes!$D$24)))</f>
        <v>0.38069904953829387</v>
      </c>
      <c r="K105" s="75">
        <f t="shared" si="9"/>
        <v>211.82288454779399</v>
      </c>
      <c r="L105" s="75">
        <f>MAX(0,(K105-Constantes!$D$13)*(1-EXP(-Constantes!$D$25)))</f>
        <v>0.94510469933179353</v>
      </c>
      <c r="M105" s="75">
        <f t="shared" si="10"/>
        <v>1.3258037488700873</v>
      </c>
      <c r="N105" s="75">
        <f>0.0526*G105*Observaciones!$F104^1.218</f>
        <v>0</v>
      </c>
      <c r="O105" s="75">
        <f>N105*Constantes!$D$31</f>
        <v>0</v>
      </c>
      <c r="P105" s="75">
        <f t="shared" si="11"/>
        <v>0</v>
      </c>
      <c r="Q105" s="15"/>
      <c r="R105" s="74">
        <v>99</v>
      </c>
      <c r="S105" s="136">
        <f>ETo!$I104*((1-Constantes!$E$21)*ETo!$K104+ETo!$L104)</f>
        <v>2.0781727070976483</v>
      </c>
      <c r="T105" s="75">
        <f>MIN(S105*U105,0.8*(X104+Observaciones!$F104-V105-W105-Constantes!$D$14))</f>
        <v>1.0534559019259686</v>
      </c>
      <c r="U105" s="75">
        <f>EXP(2.5*(Cálculos!X104-Constantes!$D$13)/(Constantes!$D$15))*Constantes!$E$19+Constantes!$E$18</f>
        <v>0.50691451116072672</v>
      </c>
      <c r="V105" s="75">
        <f>IF(Observaciones!$F104&gt;0.05*Constantes!$E$20,((Observaciones!$F104-0.05*Constantes!$E$20)^2)/(Observaciones!$F104+0.95*Constantes!$E$20),0)</f>
        <v>0</v>
      </c>
      <c r="W105" s="75">
        <f>MAX(0,X104+Observaciones!$F104-V105-Constantes!$D$13)</f>
        <v>0</v>
      </c>
      <c r="X105" s="75">
        <f>X104+Observaciones!$F104-V105-T105-W105-Y104</f>
        <v>48.141583794288771</v>
      </c>
      <c r="Y105" s="75">
        <f>MAX(0,(X105-Constantes!$D$14)*(1-EXP(-Constantes!$D$24)))</f>
        <v>0.37608430648236291</v>
      </c>
      <c r="Z105" s="75">
        <f t="shared" si="12"/>
        <v>219.79420295099331</v>
      </c>
      <c r="AA105" s="75">
        <f>MAX(0,(Z105-Constantes!$D$13)*(1-EXP(-Constantes!$D$25)))</f>
        <v>1.0001666175747324</v>
      </c>
      <c r="AB105" s="75">
        <f t="shared" si="13"/>
        <v>1.3762509240570953</v>
      </c>
      <c r="AC105" s="75">
        <f>0.0526*V105*Observaciones!$F104^1.218</f>
        <v>0</v>
      </c>
      <c r="AD105" s="75">
        <f>AC105*Constantes!$E$31</f>
        <v>0</v>
      </c>
      <c r="AE105" s="75">
        <f t="shared" si="14"/>
        <v>0</v>
      </c>
      <c r="AF105" s="15"/>
      <c r="AG105" s="74">
        <v>99</v>
      </c>
      <c r="AH105" s="136">
        <f>ETo!$I104*((1-Constantes!$F$21)*ETo!$K104+ETo!$L104)</f>
        <v>2.0781727070976483</v>
      </c>
      <c r="AI105" s="75">
        <f>MIN(AH105*AJ105,0.8*(AM104+Observaciones!$F104-AK105-AL105-Constantes!$D$14))</f>
        <v>1.170737826830615</v>
      </c>
      <c r="AJ105" s="75">
        <f>EXP(2.5*(Cálculos!AM104-Constantes!$D$13)/(Constantes!$D$15))*Constantes!$F$19+Constantes!$F$18</f>
        <v>0.56334963058275067</v>
      </c>
      <c r="AK105" s="75">
        <f>IF(Observaciones!$F104&gt;0.05*Constantes!$F$20,((Observaciones!$F104-0.05*Constantes!$F$20)^2)/(Observaciones!$F104+0.95*Constantes!$F$20),0)</f>
        <v>0</v>
      </c>
      <c r="AL105" s="75">
        <f>MAX(0,AM104+Observaciones!$F104-AK105-Constantes!$D$13)</f>
        <v>0</v>
      </c>
      <c r="AM105" s="75">
        <f>AM104+Observaciones!$F104-AK105-AI105-AL105-AN104</f>
        <v>46.73594566830873</v>
      </c>
      <c r="AN105" s="75">
        <f>MAX(0,(AM105-Constantes!$D$14)*(1-EXP(-Constantes!$D$24)))</f>
        <v>0.35193628481605083</v>
      </c>
      <c r="AO105" s="75">
        <f t="shared" si="15"/>
        <v>225.78884418189185</v>
      </c>
      <c r="AP105" s="75">
        <f>MAX(0,(AO105-Constantes!$D$13)*(1-EXP(-Constantes!$D$25)))</f>
        <v>1.0415746292304966</v>
      </c>
      <c r="AQ105" s="75">
        <f t="shared" si="16"/>
        <v>1.3935109140465474</v>
      </c>
      <c r="AR105" s="75">
        <f>0.0526*AK105*Observaciones!$F104^1.218</f>
        <v>0</v>
      </c>
      <c r="AS105" s="75">
        <f>AR105*Constantes!$F$31</f>
        <v>0</v>
      </c>
      <c r="AT105" s="75">
        <f t="shared" si="17"/>
        <v>0</v>
      </c>
      <c r="AU105" s="15"/>
      <c r="AV105" s="74">
        <v>99</v>
      </c>
      <c r="AW105" s="75">
        <f>0.0526*Observaciones!$F104^2.218</f>
        <v>0</v>
      </c>
      <c r="AX105" s="75">
        <f>IF(Observaciones!$F104&gt;0.05*$BB$7,((Observaciones!$F104-0.05*$BB$7)^2)/(Observaciones!$F104+0.95*$BB$7),0)</f>
        <v>0</v>
      </c>
      <c r="AY105" s="75">
        <f>0.0526*AX105*Observaciones!$F104^1.218</f>
        <v>0</v>
      </c>
      <c r="AZ105" s="29"/>
      <c r="BA105" s="29"/>
      <c r="BB105" s="96"/>
      <c r="BC105" s="39"/>
    </row>
    <row r="106" spans="2:55" s="2" customFormat="1" x14ac:dyDescent="0.3">
      <c r="B106" s="38"/>
      <c r="C106" s="74">
        <v>100</v>
      </c>
      <c r="D106" s="136">
        <f>ETo!$I105*((1-Constantes!$D$21)*ETo!$K105+ETo!$L105)</f>
        <v>2.2297952349281553</v>
      </c>
      <c r="E106" s="75">
        <f>MIN(D106*F106,0.8*(I105+Observaciones!$F105-G106-H106-Constantes!$D$14))</f>
        <v>0.98693556420091599</v>
      </c>
      <c r="F106" s="75">
        <f>EXP(2.5*(Cálculos!I105-Constantes!$D$13)/(Constantes!$D$15))*Constantes!$D$19+Constantes!$D$18</f>
        <v>0.44261264386131643</v>
      </c>
      <c r="G106" s="75">
        <f>IF(Observaciones!$F105&gt;0.05*Constantes!$D$20,((Observaciones!$F105-0.05*Constantes!$D$20)^2)/(Observaciones!$F105+0.95*Constantes!$D$20),0)</f>
        <v>0</v>
      </c>
      <c r="H106" s="75">
        <f>MAX(0,I105+Observaciones!$F105-G106-Constantes!$D$13)</f>
        <v>0</v>
      </c>
      <c r="I106" s="75">
        <f>I105+Observaciones!$F105-G106-E106-H106-J105</f>
        <v>47.042569892865203</v>
      </c>
      <c r="J106" s="75">
        <f>MAX(0,(I106-Constantes!$D$14)*(1-EXP(-Constantes!$D$24)))</f>
        <v>0.35720390546545755</v>
      </c>
      <c r="K106" s="75">
        <f t="shared" si="9"/>
        <v>210.87777984846218</v>
      </c>
      <c r="L106" s="75">
        <f>MAX(0,(K106-Constantes!$D$13)*(1-EXP(-Constantes!$D$25)))</f>
        <v>0.93857638430868029</v>
      </c>
      <c r="M106" s="75">
        <f t="shared" si="10"/>
        <v>1.2957802897741377</v>
      </c>
      <c r="N106" s="75">
        <f>0.0526*G106*Observaciones!$F105^1.218</f>
        <v>0</v>
      </c>
      <c r="O106" s="75">
        <f>N106*Constantes!$D$31</f>
        <v>0</v>
      </c>
      <c r="P106" s="75">
        <f t="shared" si="11"/>
        <v>0</v>
      </c>
      <c r="Q106" s="15"/>
      <c r="R106" s="74">
        <v>100</v>
      </c>
      <c r="S106" s="136">
        <f>ETo!$I105*((1-Constantes!$E$21)*ETo!$K105+ETo!$L105)</f>
        <v>2.1393471670663531</v>
      </c>
      <c r="T106" s="75">
        <f>MIN(S106*U106,0.8*(X105+Observaciones!$F105-V106-W106-Constantes!$D$14))</f>
        <v>1.0705886940750915</v>
      </c>
      <c r="U106" s="75">
        <f>EXP(2.5*(Cálculos!X105-Constantes!$D$13)/(Constantes!$D$15))*Constantes!$E$19+Constantes!$E$18</f>
        <v>0.50042775223956282</v>
      </c>
      <c r="V106" s="75">
        <f>IF(Observaciones!$F105&gt;0.05*Constantes!$E$20,((Observaciones!$F105-0.05*Constantes!$E$20)^2)/(Observaciones!$F105+0.95*Constantes!$E$20),0)</f>
        <v>0</v>
      </c>
      <c r="W106" s="75">
        <f>MAX(0,X105+Observaciones!$F105-V106-Constantes!$D$13)</f>
        <v>0</v>
      </c>
      <c r="X106" s="75">
        <f>X105+Observaciones!$F105-V106-T106-W106-Y105</f>
        <v>46.694910793731317</v>
      </c>
      <c r="Y106" s="75">
        <f>MAX(0,(X106-Constantes!$D$14)*(1-EXP(-Constantes!$D$24)))</f>
        <v>0.35123133023204017</v>
      </c>
      <c r="Z106" s="75">
        <f t="shared" si="12"/>
        <v>218.79403633341857</v>
      </c>
      <c r="AA106" s="75">
        <f>MAX(0,(Z106-Constantes!$D$13)*(1-EXP(-Constantes!$D$25)))</f>
        <v>0.99325796210011053</v>
      </c>
      <c r="AB106" s="75">
        <f t="shared" si="13"/>
        <v>1.3444892923321508</v>
      </c>
      <c r="AC106" s="75">
        <f>0.0526*V106*Observaciones!$F105^1.218</f>
        <v>0</v>
      </c>
      <c r="AD106" s="75">
        <f>AC106*Constantes!$E$31</f>
        <v>0</v>
      </c>
      <c r="AE106" s="75">
        <f t="shared" si="14"/>
        <v>0</v>
      </c>
      <c r="AF106" s="15"/>
      <c r="AG106" s="74">
        <v>100</v>
      </c>
      <c r="AH106" s="136">
        <f>ETo!$I105*((1-Constantes!$F$21)*ETo!$K105+ETo!$L105)</f>
        <v>2.1393471670663531</v>
      </c>
      <c r="AI106" s="75">
        <f>MIN(AH106*AJ106,0.8*(AM105+Observaciones!$F105-AK106-AL106-Constantes!$D$14))</f>
        <v>1.1948493682591317</v>
      </c>
      <c r="AJ106" s="75">
        <f>EXP(2.5*(Cálculos!AM105-Constantes!$D$13)/(Constantes!$D$15))*Constantes!$F$19+Constantes!$F$18</f>
        <v>0.55851120690131206</v>
      </c>
      <c r="AK106" s="75">
        <f>IF(Observaciones!$F105&gt;0.05*Constantes!$F$20,((Observaciones!$F105-0.05*Constantes!$F$20)^2)/(Observaciones!$F105+0.95*Constantes!$F$20),0)</f>
        <v>0</v>
      </c>
      <c r="AL106" s="75">
        <f>MAX(0,AM105+Observaciones!$F105-AK106-Constantes!$D$13)</f>
        <v>0</v>
      </c>
      <c r="AM106" s="75">
        <f>AM105+Observaciones!$F105-AK106-AI106-AL106-AN105</f>
        <v>45.189160015233547</v>
      </c>
      <c r="AN106" s="75">
        <f>MAX(0,(AM106-Constantes!$D$14)*(1-EXP(-Constantes!$D$24)))</f>
        <v>0.32536343311742622</v>
      </c>
      <c r="AO106" s="75">
        <f t="shared" si="15"/>
        <v>224.74726955266135</v>
      </c>
      <c r="AP106" s="75">
        <f>MAX(0,(AO106-Constantes!$D$13)*(1-EXP(-Constantes!$D$25)))</f>
        <v>1.0343799477264193</v>
      </c>
      <c r="AQ106" s="75">
        <f t="shared" si="16"/>
        <v>1.3597433808438455</v>
      </c>
      <c r="AR106" s="75">
        <f>0.0526*AK106*Observaciones!$F105^1.218</f>
        <v>0</v>
      </c>
      <c r="AS106" s="75">
        <f>AR106*Constantes!$F$31</f>
        <v>0</v>
      </c>
      <c r="AT106" s="75">
        <f t="shared" si="17"/>
        <v>0</v>
      </c>
      <c r="AU106" s="15"/>
      <c r="AV106" s="74">
        <v>100</v>
      </c>
      <c r="AW106" s="75">
        <f>0.0526*Observaciones!$F105^2.218</f>
        <v>0</v>
      </c>
      <c r="AX106" s="75">
        <f>IF(Observaciones!$F105&gt;0.05*$BB$7,((Observaciones!$F105-0.05*$BB$7)^2)/(Observaciones!$F105+0.95*$BB$7),0)</f>
        <v>0</v>
      </c>
      <c r="AY106" s="75">
        <f>0.0526*AX106*Observaciones!$F105^1.218</f>
        <v>0</v>
      </c>
      <c r="AZ106" s="29"/>
      <c r="BA106" s="29"/>
      <c r="BB106" s="96"/>
      <c r="BC106" s="39"/>
    </row>
    <row r="107" spans="2:55" s="2" customFormat="1" x14ac:dyDescent="0.3">
      <c r="B107" s="38"/>
      <c r="C107" s="74">
        <v>101</v>
      </c>
      <c r="D107" s="136">
        <f>ETo!$I106*((1-Constantes!$D$21)*ETo!$K106+ETo!$L106)</f>
        <v>2.2427684718173366</v>
      </c>
      <c r="E107" s="75">
        <f>MIN(D107*F107,0.8*(I106+Observaciones!$F106-G107-H107-Constantes!$D$14))</f>
        <v>0.9760773337023454</v>
      </c>
      <c r="F107" s="75">
        <f>EXP(2.5*(Cálculos!I106-Constantes!$D$13)/(Constantes!$D$15))*Constantes!$D$19+Constantes!$D$18</f>
        <v>0.43521092166567715</v>
      </c>
      <c r="G107" s="75">
        <f>IF(Observaciones!$F106&gt;0.05*Constantes!$D$20,((Observaciones!$F106-0.05*Constantes!$D$20)^2)/(Observaciones!$F106+0.95*Constantes!$D$20),0)</f>
        <v>0</v>
      </c>
      <c r="H107" s="75">
        <f>MAX(0,I106+Observaciones!$F106-G107-Constantes!$D$13)</f>
        <v>0</v>
      </c>
      <c r="I107" s="75">
        <f>I106+Observaciones!$F106-G107-E107-H107-J106</f>
        <v>45.709288653697399</v>
      </c>
      <c r="J107" s="75">
        <f>MAX(0,(I107-Constantes!$D$14)*(1-EXP(-Constantes!$D$24)))</f>
        <v>0.33429893180570874</v>
      </c>
      <c r="K107" s="75">
        <f t="shared" si="9"/>
        <v>209.93920346415351</v>
      </c>
      <c r="L107" s="75">
        <f>MAX(0,(K107-Constantes!$D$13)*(1-EXP(-Constantes!$D$25)))</f>
        <v>0.93209316365137784</v>
      </c>
      <c r="M107" s="75">
        <f t="shared" si="10"/>
        <v>1.2663920954570866</v>
      </c>
      <c r="N107" s="75">
        <f>0.0526*G107*Observaciones!$F106^1.218</f>
        <v>0</v>
      </c>
      <c r="O107" s="75">
        <f>N107*Constantes!$D$31</f>
        <v>0</v>
      </c>
      <c r="P107" s="75">
        <f t="shared" si="11"/>
        <v>0</v>
      </c>
      <c r="Q107" s="15"/>
      <c r="R107" s="74">
        <v>101</v>
      </c>
      <c r="S107" s="136">
        <f>ETo!$I106*((1-Constantes!$E$21)*ETo!$K106+ETo!$L106)</f>
        <v>2.1517945193150982</v>
      </c>
      <c r="T107" s="75">
        <f>MIN(S107*U107,0.8*(X106+Observaciones!$F106-V107-W107-Constantes!$D$14))</f>
        <v>1.0639301953090325</v>
      </c>
      <c r="U107" s="75">
        <f>EXP(2.5*(Cálculos!X106-Constantes!$D$13)/(Constantes!$D$15))*Constantes!$E$19+Constantes!$E$18</f>
        <v>0.49443856546659226</v>
      </c>
      <c r="V107" s="75">
        <f>IF(Observaciones!$F106&gt;0.05*Constantes!$E$20,((Observaciones!$F106-0.05*Constantes!$E$20)^2)/(Observaciones!$F106+0.95*Constantes!$E$20),0)</f>
        <v>0</v>
      </c>
      <c r="W107" s="75">
        <f>MAX(0,X106+Observaciones!$F106-V107-Constantes!$D$13)</f>
        <v>0</v>
      </c>
      <c r="X107" s="75">
        <f>X106+Observaciones!$F106-V107-T107-W107-Y106</f>
        <v>45.279749268190244</v>
      </c>
      <c r="Y107" s="75">
        <f>MAX(0,(X107-Constantes!$D$14)*(1-EXP(-Constantes!$D$24)))</f>
        <v>0.32691970226145511</v>
      </c>
      <c r="Z107" s="75">
        <f t="shared" si="12"/>
        <v>217.80077837131847</v>
      </c>
      <c r="AA107" s="75">
        <f>MAX(0,(Z107-Constantes!$D$13)*(1-EXP(-Constantes!$D$25)))</f>
        <v>0.98639702819470365</v>
      </c>
      <c r="AB107" s="75">
        <f t="shared" si="13"/>
        <v>1.3133167304561588</v>
      </c>
      <c r="AC107" s="75">
        <f>0.0526*V107*Observaciones!$F106^1.218</f>
        <v>0</v>
      </c>
      <c r="AD107" s="75">
        <f>AC107*Constantes!$E$31</f>
        <v>0</v>
      </c>
      <c r="AE107" s="75">
        <f t="shared" si="14"/>
        <v>0</v>
      </c>
      <c r="AF107" s="15"/>
      <c r="AG107" s="74">
        <v>101</v>
      </c>
      <c r="AH107" s="136">
        <f>ETo!$I106*((1-Constantes!$F$21)*ETo!$K106+ETo!$L106)</f>
        <v>2.1517945193150982</v>
      </c>
      <c r="AI107" s="75">
        <f>MIN(AH107*AJ107,0.8*(AM106+Observaciones!$F106-AK107-AL107-Constantes!$D$14))</f>
        <v>1.1922001742065083</v>
      </c>
      <c r="AJ107" s="75">
        <f>EXP(2.5*(Cálculos!AM106-Constantes!$D$13)/(Constantes!$D$15))*Constantes!$F$19+Constantes!$F$18</f>
        <v>0.55404926609162364</v>
      </c>
      <c r="AK107" s="75">
        <f>IF(Observaciones!$F106&gt;0.05*Constantes!$F$20,((Observaciones!$F106-0.05*Constantes!$F$20)^2)/(Observaciones!$F106+0.95*Constantes!$F$20),0)</f>
        <v>0</v>
      </c>
      <c r="AL107" s="75">
        <f>MAX(0,AM106+Observaciones!$F106-AK107-Constantes!$D$13)</f>
        <v>0</v>
      </c>
      <c r="AM107" s="75">
        <f>AM106+Observaciones!$F106-AK107-AI107-AL107-AN106</f>
        <v>43.671596407909618</v>
      </c>
      <c r="AN107" s="75">
        <f>MAX(0,(AM107-Constantes!$D$14)*(1-EXP(-Constantes!$D$24)))</f>
        <v>0.29929259867409147</v>
      </c>
      <c r="AO107" s="75">
        <f t="shared" si="15"/>
        <v>223.71288960493493</v>
      </c>
      <c r="AP107" s="75">
        <f>MAX(0,(AO107-Constantes!$D$13)*(1-EXP(-Constantes!$D$25)))</f>
        <v>1.0272349635176605</v>
      </c>
      <c r="AQ107" s="75">
        <f t="shared" si="16"/>
        <v>1.3265275621917521</v>
      </c>
      <c r="AR107" s="75">
        <f>0.0526*AK107*Observaciones!$F106^1.218</f>
        <v>0</v>
      </c>
      <c r="AS107" s="75">
        <f>AR107*Constantes!$F$31</f>
        <v>0</v>
      </c>
      <c r="AT107" s="75">
        <f t="shared" si="17"/>
        <v>0</v>
      </c>
      <c r="AU107" s="15"/>
      <c r="AV107" s="74">
        <v>101</v>
      </c>
      <c r="AW107" s="75">
        <f>0.0526*Observaciones!$F106^2.218</f>
        <v>0</v>
      </c>
      <c r="AX107" s="75">
        <f>IF(Observaciones!$F106&gt;0.05*$BB$7,((Observaciones!$F106-0.05*$BB$7)^2)/(Observaciones!$F106+0.95*$BB$7),0)</f>
        <v>0</v>
      </c>
      <c r="AY107" s="75">
        <f>0.0526*AX107*Observaciones!$F106^1.218</f>
        <v>0</v>
      </c>
      <c r="AZ107" s="29"/>
      <c r="BA107" s="29"/>
      <c r="BB107" s="96"/>
      <c r="BC107" s="39"/>
    </row>
    <row r="108" spans="2:55" s="2" customFormat="1" x14ac:dyDescent="0.3">
      <c r="B108" s="38"/>
      <c r="C108" s="74">
        <v>102</v>
      </c>
      <c r="D108" s="136">
        <f>ETo!$I107*((1-Constantes!$D$21)*ETo!$K107+ETo!$L107)</f>
        <v>2.2293636518673976</v>
      </c>
      <c r="E108" s="75">
        <f>MIN(D108*F108,0.8*(I107+Observaciones!$F107-G108-H108-Constantes!$D$14))</f>
        <v>0.95523328751674408</v>
      </c>
      <c r="F108" s="75">
        <f>EXP(2.5*(Cálculos!I107-Constantes!$D$13)/(Constantes!$D$15))*Constantes!$D$19+Constantes!$D$18</f>
        <v>0.42847800389882795</v>
      </c>
      <c r="G108" s="75">
        <f>IF(Observaciones!$F107&gt;0.05*Constantes!$D$20,((Observaciones!$F107-0.05*Constantes!$D$20)^2)/(Observaciones!$F107+0.95*Constantes!$D$20),0)</f>
        <v>1.6549157853505655E-3</v>
      </c>
      <c r="H108" s="75">
        <f>MAX(0,I107+Observaciones!$F107-G108-Constantes!$D$13)</f>
        <v>0</v>
      </c>
      <c r="I108" s="75">
        <f>I107+Observaciones!$F107-G108-E108-H108-J107</f>
        <v>47.918101518589594</v>
      </c>
      <c r="J108" s="75">
        <f>MAX(0,(I108-Constantes!$D$14)*(1-EXP(-Constantes!$D$24)))</f>
        <v>0.37224501475010585</v>
      </c>
      <c r="K108" s="75">
        <f t="shared" si="9"/>
        <v>209.00711030050212</v>
      </c>
      <c r="L108" s="75">
        <f>MAX(0,(K108-Constantes!$D$13)*(1-EXP(-Constantes!$D$25)))</f>
        <v>0.92565472587034825</v>
      </c>
      <c r="M108" s="75">
        <f t="shared" si="10"/>
        <v>1.2995546564058047</v>
      </c>
      <c r="N108" s="75">
        <f>0.0526*G108*Observaciones!$F107^1.218</f>
        <v>4.0034694670320123E-4</v>
      </c>
      <c r="O108" s="75">
        <f>N108*Constantes!$D$31</f>
        <v>6.2542629181475971E-6</v>
      </c>
      <c r="P108" s="75">
        <f t="shared" si="11"/>
        <v>0.48126201443847644</v>
      </c>
      <c r="Q108" s="15"/>
      <c r="R108" s="74">
        <v>102</v>
      </c>
      <c r="S108" s="136">
        <f>ETo!$I107*((1-Constantes!$E$21)*ETo!$K107+ETo!$L107)</f>
        <v>2.1387896610034884</v>
      </c>
      <c r="T108" s="75">
        <f>MIN(S108*U108,0.8*(X107+Observaciones!$F107-V108-W108-Constantes!$D$14))</f>
        <v>1.0458561885955997</v>
      </c>
      <c r="U108" s="75">
        <f>EXP(2.5*(Cálculos!X107-Constantes!$D$13)/(Constantes!$D$15))*Constantes!$E$19+Constantes!$E$18</f>
        <v>0.48899441009308953</v>
      </c>
      <c r="V108" s="75">
        <f>IF(Observaciones!$F107&gt;0.05*Constantes!$E$20,((Observaciones!$F107-0.05*Constantes!$E$20)^2)/(Observaciones!$F107+0.95*Constantes!$E$20),0)</f>
        <v>0</v>
      </c>
      <c r="W108" s="75">
        <f>MAX(0,X107+Observaciones!$F107-V108-Constantes!$D$13)</f>
        <v>0</v>
      </c>
      <c r="X108" s="75">
        <f>X107+Observaciones!$F107-V108-T108-W108-Y107</f>
        <v>47.406973377333188</v>
      </c>
      <c r="Y108" s="75">
        <f>MAX(0,(X108-Constantes!$D$14)*(1-EXP(-Constantes!$D$24)))</f>
        <v>0.36346413921664245</v>
      </c>
      <c r="Z108" s="75">
        <f t="shared" si="12"/>
        <v>216.81438134312376</v>
      </c>
      <c r="AA108" s="75">
        <f>MAX(0,(Z108-Constantes!$D$13)*(1-EXP(-Constantes!$D$25)))</f>
        <v>0.97958348622155444</v>
      </c>
      <c r="AB108" s="75">
        <f t="shared" si="13"/>
        <v>1.3430476254381969</v>
      </c>
      <c r="AC108" s="75">
        <f>0.0526*V108*Observaciones!$F107^1.218</f>
        <v>0</v>
      </c>
      <c r="AD108" s="75">
        <f>AC108*Constantes!$E$31</f>
        <v>0</v>
      </c>
      <c r="AE108" s="75">
        <f t="shared" si="14"/>
        <v>0</v>
      </c>
      <c r="AF108" s="15"/>
      <c r="AG108" s="74">
        <v>102</v>
      </c>
      <c r="AH108" s="136">
        <f>ETo!$I107*((1-Constantes!$F$21)*ETo!$K107+ETo!$L107)</f>
        <v>2.1387896610034884</v>
      </c>
      <c r="AI108" s="75">
        <f>MIN(AH108*AJ108,0.8*(AM107+Observaciones!$F107-AK108-AL108-Constantes!$D$14))</f>
        <v>1.1763395735539663</v>
      </c>
      <c r="AJ108" s="75">
        <f>EXP(2.5*(Cálculos!AM107-Constantes!$D$13)/(Constantes!$D$15))*Constantes!$F$19+Constantes!$F$18</f>
        <v>0.5500024593358307</v>
      </c>
      <c r="AK108" s="75">
        <f>IF(Observaciones!$F107&gt;0.05*Constantes!$F$20,((Observaciones!$F107-0.05*Constantes!$F$20)^2)/(Observaciones!$F107+0.95*Constantes!$F$20),0)</f>
        <v>0</v>
      </c>
      <c r="AL108" s="75">
        <f>MAX(0,AM107+Observaciones!$F107-AK108-Constantes!$D$13)</f>
        <v>0</v>
      </c>
      <c r="AM108" s="75">
        <f>AM107+Observaciones!$F107-AK108-AI108-AL108-AN107</f>
        <v>45.695964235681558</v>
      </c>
      <c r="AN108" s="75">
        <f>MAX(0,(AM108-Constantes!$D$14)*(1-EXP(-Constantes!$D$24)))</f>
        <v>0.33407002627946369</v>
      </c>
      <c r="AO108" s="75">
        <f t="shared" si="15"/>
        <v>222.68565464141727</v>
      </c>
      <c r="AP108" s="75">
        <f>MAX(0,(AO108-Constantes!$D$13)*(1-EXP(-Constantes!$D$25)))</f>
        <v>1.020139333319926</v>
      </c>
      <c r="AQ108" s="75">
        <f t="shared" si="16"/>
        <v>1.3542093595993898</v>
      </c>
      <c r="AR108" s="75">
        <f>0.0526*AK108*Observaciones!$F107^1.218</f>
        <v>0</v>
      </c>
      <c r="AS108" s="75">
        <f>AR108*Constantes!$F$31</f>
        <v>0</v>
      </c>
      <c r="AT108" s="75">
        <f t="shared" si="17"/>
        <v>0</v>
      </c>
      <c r="AU108" s="15"/>
      <c r="AV108" s="74">
        <v>102</v>
      </c>
      <c r="AW108" s="75">
        <f>0.0526*Observaciones!$F107^2.218</f>
        <v>0.84669825852460612</v>
      </c>
      <c r="AX108" s="75">
        <f>IF(Observaciones!$F107&gt;0.05*$BB$7,((Observaciones!$F107-0.05*$BB$7)^2)/(Observaciones!$F107+0.95*$BB$7),0)</f>
        <v>8.5881224531493036E-2</v>
      </c>
      <c r="AY108" s="75">
        <f>0.0526*AX108*Observaciones!$F107^1.218</f>
        <v>2.0775852357364521E-2</v>
      </c>
      <c r="AZ108" s="29"/>
      <c r="BA108" s="29"/>
      <c r="BB108" s="96"/>
      <c r="BC108" s="39"/>
    </row>
    <row r="109" spans="2:55" s="2" customFormat="1" x14ac:dyDescent="0.3">
      <c r="B109" s="38"/>
      <c r="C109" s="74">
        <v>103</v>
      </c>
      <c r="D109" s="136">
        <f>ETo!$I108*((1-Constantes!$D$21)*ETo!$K108+ETo!$L108)</f>
        <v>2.0840213112055639</v>
      </c>
      <c r="E109" s="75">
        <f>MIN(D109*F109,0.8*(I108+Observaciones!$F108-G109-H109-Constantes!$D$14))</f>
        <v>0.91673882681669938</v>
      </c>
      <c r="F109" s="75">
        <f>EXP(2.5*(Cálculos!I108-Constantes!$D$13)/(Constantes!$D$15))*Constantes!$D$19+Constantes!$D$18</f>
        <v>0.43988937247785853</v>
      </c>
      <c r="G109" s="75">
        <f>IF(Observaciones!$F108&gt;0.05*Constantes!$D$20,((Observaciones!$F108-0.05*Constantes!$D$20)^2)/(Observaciones!$F108+0.95*Constantes!$D$20),0)</f>
        <v>0</v>
      </c>
      <c r="H109" s="75">
        <f>MAX(0,I108+Observaciones!$F108-G109-Constantes!$D$13)</f>
        <v>0</v>
      </c>
      <c r="I109" s="75">
        <f>I108+Observaciones!$F108-G109-E109-H109-J108</f>
        <v>48.429117677022788</v>
      </c>
      <c r="J109" s="75">
        <f>MAX(0,(I109-Constantes!$D$14)*(1-EXP(-Constantes!$D$24)))</f>
        <v>0.38102396648569331</v>
      </c>
      <c r="K109" s="75">
        <f t="shared" si="9"/>
        <v>208.08145557463178</v>
      </c>
      <c r="L109" s="75">
        <f>MAX(0,(K109-Constantes!$D$13)*(1-EXP(-Constantes!$D$25)))</f>
        <v>0.91926076162766956</v>
      </c>
      <c r="M109" s="75">
        <f t="shared" si="10"/>
        <v>1.3002847281133629</v>
      </c>
      <c r="N109" s="75">
        <f>0.0526*G109*Observaciones!$F108^1.218</f>
        <v>0</v>
      </c>
      <c r="O109" s="75">
        <f>N109*Constantes!$D$31</f>
        <v>0</v>
      </c>
      <c r="P109" s="75">
        <f t="shared" si="11"/>
        <v>0</v>
      </c>
      <c r="Q109" s="15"/>
      <c r="R109" s="74">
        <v>103</v>
      </c>
      <c r="S109" s="136">
        <f>ETo!$I108*((1-Constantes!$E$21)*ETo!$K108+ETo!$L108)</f>
        <v>1.9986599193194605</v>
      </c>
      <c r="T109" s="75">
        <f>MIN(S109*U109,0.8*(X108+Observaciones!$F108-V109-W109-Constantes!$D$14))</f>
        <v>0.99399548578761632</v>
      </c>
      <c r="U109" s="75">
        <f>EXP(2.5*(Cálculos!X108-Constantes!$D$13)/(Constantes!$D$15))*Constantes!$E$19+Constantes!$E$18</f>
        <v>0.49733097470932908</v>
      </c>
      <c r="V109" s="75">
        <f>IF(Observaciones!$F108&gt;0.05*Constantes!$E$20,((Observaciones!$F108-0.05*Constantes!$E$20)^2)/(Observaciones!$F108+0.95*Constantes!$E$20),0)</f>
        <v>0</v>
      </c>
      <c r="W109" s="75">
        <f>MAX(0,X108+Observaciones!$F108-V109-Constantes!$D$13)</f>
        <v>0</v>
      </c>
      <c r="X109" s="75">
        <f>X108+Observaciones!$F108-V109-T109-W109-Y108</f>
        <v>47.849513752328924</v>
      </c>
      <c r="Y109" s="75">
        <f>MAX(0,(X109-Constantes!$D$14)*(1-EXP(-Constantes!$D$24)))</f>
        <v>0.37106671797862933</v>
      </c>
      <c r="Z109" s="75">
        <f t="shared" si="12"/>
        <v>215.83479785690221</v>
      </c>
      <c r="AA109" s="75">
        <f>MAX(0,(Z109-Constantes!$D$13)*(1-EXP(-Constantes!$D$25)))</f>
        <v>0.9728170088206749</v>
      </c>
      <c r="AB109" s="75">
        <f t="shared" si="13"/>
        <v>1.3438837267993042</v>
      </c>
      <c r="AC109" s="75">
        <f>0.0526*V109*Observaciones!$F108^1.218</f>
        <v>0</v>
      </c>
      <c r="AD109" s="75">
        <f>AC109*Constantes!$E$31</f>
        <v>0</v>
      </c>
      <c r="AE109" s="75">
        <f t="shared" si="14"/>
        <v>0</v>
      </c>
      <c r="AF109" s="15"/>
      <c r="AG109" s="74">
        <v>103</v>
      </c>
      <c r="AH109" s="136">
        <f>ETo!$I108*((1-Constantes!$F$21)*ETo!$K108+ETo!$L108)</f>
        <v>1.9986599193194605</v>
      </c>
      <c r="AI109" s="75">
        <f>MIN(AH109*AJ109,0.8*(AM108+Observaciones!$F108-AK109-AL109-Constantes!$D$14))</f>
        <v>1.1102004583043013</v>
      </c>
      <c r="AJ109" s="75">
        <f>EXP(2.5*(Cálculos!AM108-Constantes!$D$13)/(Constantes!$D$15))*Constantes!$F$19+Constantes!$F$18</f>
        <v>0.55547241808017156</v>
      </c>
      <c r="AK109" s="75">
        <f>IF(Observaciones!$F108&gt;0.05*Constantes!$F$20,((Observaciones!$F108-0.05*Constantes!$F$20)^2)/(Observaciones!$F108+0.95*Constantes!$F$20),0)</f>
        <v>0</v>
      </c>
      <c r="AL109" s="75">
        <f>MAX(0,AM108+Observaciones!$F108-AK109-Constantes!$D$13)</f>
        <v>0</v>
      </c>
      <c r="AM109" s="75">
        <f>AM108+Observaciones!$F108-AK109-AI109-AL109-AN108</f>
        <v>46.051693751097794</v>
      </c>
      <c r="AN109" s="75">
        <f>MAX(0,(AM109-Constantes!$D$14)*(1-EXP(-Constantes!$D$24)))</f>
        <v>0.34018124643410252</v>
      </c>
      <c r="AO109" s="75">
        <f t="shared" si="15"/>
        <v>221.66551530809735</v>
      </c>
      <c r="AP109" s="75">
        <f>MAX(0,(AO109-Constantes!$D$13)*(1-EXP(-Constantes!$D$25)))</f>
        <v>1.0130927162201595</v>
      </c>
      <c r="AQ109" s="75">
        <f t="shared" si="16"/>
        <v>1.353273962654262</v>
      </c>
      <c r="AR109" s="75">
        <f>0.0526*AK109*Observaciones!$F108^1.218</f>
        <v>0</v>
      </c>
      <c r="AS109" s="75">
        <f>AR109*Constantes!$F$31</f>
        <v>0</v>
      </c>
      <c r="AT109" s="75">
        <f t="shared" si="17"/>
        <v>0</v>
      </c>
      <c r="AU109" s="15"/>
      <c r="AV109" s="74">
        <v>103</v>
      </c>
      <c r="AW109" s="75">
        <f>0.0526*Observaciones!$F108^2.218</f>
        <v>0.19372254258423433</v>
      </c>
      <c r="AX109" s="75">
        <f>IF(Observaciones!$F108&gt;0.05*$BB$7,((Observaciones!$F108-0.05*$BB$7)^2)/(Observaciones!$F108+0.95*$BB$7),0)</f>
        <v>1.3395249151634377E-4</v>
      </c>
      <c r="AY109" s="75">
        <f>0.0526*AX109*Observaciones!$F108^1.218</f>
        <v>1.441645402335511E-5</v>
      </c>
      <c r="AZ109" s="29"/>
      <c r="BA109" s="29"/>
      <c r="BB109" s="96"/>
      <c r="BC109" s="39"/>
    </row>
    <row r="110" spans="2:55" s="2" customFormat="1" x14ac:dyDescent="0.3">
      <c r="B110" s="38"/>
      <c r="C110" s="74">
        <v>104</v>
      </c>
      <c r="D110" s="136">
        <f>ETo!$I109*((1-Constantes!$D$21)*ETo!$K109+ETo!$L109)</f>
        <v>2.2024172947885612</v>
      </c>
      <c r="E110" s="75">
        <f>MIN(D110*F110,0.8*(I109+Observaciones!$F109-G110-H110-Constantes!$D$14))</f>
        <v>0.97505129067679075</v>
      </c>
      <c r="F110" s="75">
        <f>EXP(2.5*(Cálculos!I109-Constantes!$D$13)/(Constantes!$D$15))*Constantes!$D$19+Constantes!$D$18</f>
        <v>0.44271868595655878</v>
      </c>
      <c r="G110" s="75">
        <f>IF(Observaciones!$F109&gt;0.05*Constantes!$D$20,((Observaciones!$F109-0.05*Constantes!$D$20)^2)/(Observaciones!$F109+0.95*Constantes!$D$20),0)</f>
        <v>0</v>
      </c>
      <c r="H110" s="75">
        <f>MAX(0,I109+Observaciones!$F109-G110-Constantes!$D$13)</f>
        <v>0</v>
      </c>
      <c r="I110" s="75">
        <f>I109+Observaciones!$F109-G110-E110-H110-J109</f>
        <v>47.073042419860307</v>
      </c>
      <c r="J110" s="75">
        <f>MAX(0,(I110-Constantes!$D$14)*(1-EXP(-Constantes!$D$24)))</f>
        <v>0.35772740524004715</v>
      </c>
      <c r="K110" s="75">
        <f t="shared" si="9"/>
        <v>207.16219481300411</v>
      </c>
      <c r="L110" s="75">
        <f>MAX(0,(K110-Constantes!$D$13)*(1-EXP(-Constantes!$D$25)))</f>
        <v>0.91291096372217262</v>
      </c>
      <c r="M110" s="75">
        <f t="shared" si="10"/>
        <v>1.2706383689622198</v>
      </c>
      <c r="N110" s="75">
        <f>0.0526*G110*Observaciones!$F109^1.218</f>
        <v>0</v>
      </c>
      <c r="O110" s="75">
        <f>N110*Constantes!$D$31</f>
        <v>0</v>
      </c>
      <c r="P110" s="75">
        <f t="shared" si="11"/>
        <v>0</v>
      </c>
      <c r="Q110" s="15"/>
      <c r="R110" s="74">
        <v>104</v>
      </c>
      <c r="S110" s="136">
        <f>ETo!$I109*((1-Constantes!$E$21)*ETo!$K109+ETo!$L109)</f>
        <v>2.1126475193836001</v>
      </c>
      <c r="T110" s="75">
        <f>MIN(S110*U110,0.8*(X109+Observaciones!$F109-V110-W110-Constantes!$D$14))</f>
        <v>1.0545967369388092</v>
      </c>
      <c r="U110" s="75">
        <f>EXP(2.5*(Cálculos!X109-Constantes!$D$13)/(Constantes!$D$15))*Constantes!$E$19+Constantes!$E$18</f>
        <v>0.49918253152163555</v>
      </c>
      <c r="V110" s="75">
        <f>IF(Observaciones!$F109&gt;0.05*Constantes!$E$20,((Observaciones!$F109-0.05*Constantes!$E$20)^2)/(Observaciones!$F109+0.95*Constantes!$E$20),0)</f>
        <v>0</v>
      </c>
      <c r="W110" s="75">
        <f>MAX(0,X109+Observaciones!$F109-V110-Constantes!$D$13)</f>
        <v>0</v>
      </c>
      <c r="X110" s="75">
        <f>X109+Observaciones!$F109-V110-T110-W110-Y109</f>
        <v>46.423850297411484</v>
      </c>
      <c r="Y110" s="75">
        <f>MAX(0,(X110-Constantes!$D$14)*(1-EXP(-Constantes!$D$24)))</f>
        <v>0.34657467314723828</v>
      </c>
      <c r="Z110" s="75">
        <f t="shared" si="12"/>
        <v>214.86198084808154</v>
      </c>
      <c r="AA110" s="75">
        <f>MAX(0,(Z110-Constantes!$D$13)*(1-EXP(-Constantes!$D$25)))</f>
        <v>0.96609727089331709</v>
      </c>
      <c r="AB110" s="75">
        <f t="shared" si="13"/>
        <v>1.3126719440405554</v>
      </c>
      <c r="AC110" s="75">
        <f>0.0526*V110*Observaciones!$F109^1.218</f>
        <v>0</v>
      </c>
      <c r="AD110" s="75">
        <f>AC110*Constantes!$E$31</f>
        <v>0</v>
      </c>
      <c r="AE110" s="75">
        <f t="shared" si="14"/>
        <v>0</v>
      </c>
      <c r="AF110" s="15"/>
      <c r="AG110" s="74">
        <v>104</v>
      </c>
      <c r="AH110" s="136">
        <f>ETo!$I109*((1-Constantes!$F$21)*ETo!$K109+ETo!$L109)</f>
        <v>2.1126475193836001</v>
      </c>
      <c r="AI110" s="75">
        <f>MIN(AH110*AJ110,0.8*(AM109+Observaciones!$F109-AK110-AL110-Constantes!$D$14))</f>
        <v>1.1756749557795603</v>
      </c>
      <c r="AJ110" s="75">
        <f>EXP(2.5*(Cálculos!AM109-Constantes!$D$13)/(Constantes!$D$15))*Constantes!$F$19+Constantes!$F$18</f>
        <v>0.55649366256922161</v>
      </c>
      <c r="AK110" s="75">
        <f>IF(Observaciones!$F109&gt;0.05*Constantes!$F$20,((Observaciones!$F109-0.05*Constantes!$F$20)^2)/(Observaciones!$F109+0.95*Constantes!$F$20),0)</f>
        <v>0</v>
      </c>
      <c r="AL110" s="75">
        <f>MAX(0,AM109+Observaciones!$F109-AK110-Constantes!$D$13)</f>
        <v>0</v>
      </c>
      <c r="AM110" s="75">
        <f>AM109+Observaciones!$F109-AK110-AI110-AL110-AN109</f>
        <v>44.535837548884132</v>
      </c>
      <c r="AN110" s="75">
        <f>MAX(0,(AM110-Constantes!$D$14)*(1-EXP(-Constantes!$D$24)))</f>
        <v>0.31413974418860291</v>
      </c>
      <c r="AO110" s="75">
        <f t="shared" si="15"/>
        <v>220.65242259187718</v>
      </c>
      <c r="AP110" s="75">
        <f>MAX(0,(AO110-Constantes!$D$13)*(1-EXP(-Constantes!$D$25)))</f>
        <v>1.0060947736601631</v>
      </c>
      <c r="AQ110" s="75">
        <f t="shared" si="16"/>
        <v>1.320234517848766</v>
      </c>
      <c r="AR110" s="75">
        <f>0.0526*AK110*Observaciones!$F109^1.218</f>
        <v>0</v>
      </c>
      <c r="AS110" s="75">
        <f>AR110*Constantes!$F$31</f>
        <v>0</v>
      </c>
      <c r="AT110" s="75">
        <f t="shared" si="17"/>
        <v>0</v>
      </c>
      <c r="AU110" s="15"/>
      <c r="AV110" s="74">
        <v>104</v>
      </c>
      <c r="AW110" s="75">
        <f>0.0526*Observaciones!$F109^2.218</f>
        <v>0</v>
      </c>
      <c r="AX110" s="75">
        <f>IF(Observaciones!$F109&gt;0.05*$BB$7,((Observaciones!$F109-0.05*$BB$7)^2)/(Observaciones!$F109+0.95*$BB$7),0)</f>
        <v>0</v>
      </c>
      <c r="AY110" s="75">
        <f>0.0526*AX110*Observaciones!$F109^1.218</f>
        <v>0</v>
      </c>
      <c r="AZ110" s="29"/>
      <c r="BA110" s="29"/>
      <c r="BB110" s="96"/>
      <c r="BC110" s="39"/>
    </row>
    <row r="111" spans="2:55" s="2" customFormat="1" x14ac:dyDescent="0.3">
      <c r="B111" s="38"/>
      <c r="C111" s="74">
        <v>105</v>
      </c>
      <c r="D111" s="136">
        <f>ETo!$I110*((1-Constantes!$D$21)*ETo!$K110+ETo!$L110)</f>
        <v>2.0931395897409737</v>
      </c>
      <c r="E111" s="75">
        <f>MIN(D111*F111,0.8*(I110+Observaciones!$F110-G111-H111-Constantes!$D$14))</f>
        <v>0.91129070560862202</v>
      </c>
      <c r="F111" s="75">
        <f>EXP(2.5*(Cálculos!I110-Constantes!$D$13)/(Constantes!$D$15))*Constantes!$D$19+Constantes!$D$18</f>
        <v>0.43537024958827247</v>
      </c>
      <c r="G111" s="75">
        <f>IF(Observaciones!$F110&gt;0.05*Constantes!$D$20,((Observaciones!$F110-0.05*Constantes!$D$20)^2)/(Observaciones!$F110+0.95*Constantes!$D$20),0)</f>
        <v>0</v>
      </c>
      <c r="H111" s="75">
        <f>MAX(0,I110+Observaciones!$F110-G111-Constantes!$D$13)</f>
        <v>0</v>
      </c>
      <c r="I111" s="75">
        <f>I110+Observaciones!$F110-G111-E111-H111-J110</f>
        <v>45.804024309011638</v>
      </c>
      <c r="J111" s="75">
        <f>MAX(0,(I111-Constantes!$D$14)*(1-EXP(-Constantes!$D$24)))</f>
        <v>0.33592643366043073</v>
      </c>
      <c r="K111" s="75">
        <f t="shared" si="9"/>
        <v>206.24928384928194</v>
      </c>
      <c r="L111" s="75">
        <f>MAX(0,(K111-Constantes!$D$13)*(1-EXP(-Constantes!$D$25)))</f>
        <v>0.90660502707468182</v>
      </c>
      <c r="M111" s="75">
        <f t="shared" si="10"/>
        <v>1.2425314607351126</v>
      </c>
      <c r="N111" s="75">
        <f>0.0526*G111*Observaciones!$F110^1.218</f>
        <v>0</v>
      </c>
      <c r="O111" s="75">
        <f>N111*Constantes!$D$31</f>
        <v>0</v>
      </c>
      <c r="P111" s="75">
        <f t="shared" si="11"/>
        <v>0</v>
      </c>
      <c r="Q111" s="15"/>
      <c r="R111" s="74">
        <v>105</v>
      </c>
      <c r="S111" s="136">
        <f>ETo!$I110*((1-Constantes!$E$21)*ETo!$K110+ETo!$L110)</f>
        <v>2.0072471040769155</v>
      </c>
      <c r="T111" s="75">
        <f>MIN(S111*U111,0.8*(X110+Observaciones!$F110-V111-W111-Constantes!$D$14))</f>
        <v>0.99030541381430026</v>
      </c>
      <c r="U111" s="75">
        <f>EXP(2.5*(Cálculos!X110-Constantes!$D$13)/(Constantes!$D$15))*Constantes!$E$19+Constantes!$E$18</f>
        <v>0.49336497325261697</v>
      </c>
      <c r="V111" s="75">
        <f>IF(Observaciones!$F110&gt;0.05*Constantes!$E$20,((Observaciones!$F110-0.05*Constantes!$E$20)^2)/(Observaciones!$F110+0.95*Constantes!$E$20),0)</f>
        <v>0</v>
      </c>
      <c r="W111" s="75">
        <f>MAX(0,X110+Observaciones!$F110-V111-Constantes!$D$13)</f>
        <v>0</v>
      </c>
      <c r="X111" s="75">
        <f>X110+Observaciones!$F110-V111-T111-W111-Y110</f>
        <v>45.086970210449948</v>
      </c>
      <c r="Y111" s="75">
        <f>MAX(0,(X111-Constantes!$D$14)*(1-EXP(-Constantes!$D$24)))</f>
        <v>0.32360787343646635</v>
      </c>
      <c r="Z111" s="75">
        <f t="shared" si="12"/>
        <v>213.89588357718821</v>
      </c>
      <c r="AA111" s="75">
        <f>MAX(0,(Z111-Constantes!$D$13)*(1-EXP(-Constantes!$D$25)))</f>
        <v>0.95942394958635424</v>
      </c>
      <c r="AB111" s="75">
        <f t="shared" si="13"/>
        <v>1.2830318230228206</v>
      </c>
      <c r="AC111" s="75">
        <f>0.0526*V111*Observaciones!$F110^1.218</f>
        <v>0</v>
      </c>
      <c r="AD111" s="75">
        <f>AC111*Constantes!$E$31</f>
        <v>0</v>
      </c>
      <c r="AE111" s="75">
        <f t="shared" si="14"/>
        <v>0</v>
      </c>
      <c r="AF111" s="15"/>
      <c r="AG111" s="74">
        <v>105</v>
      </c>
      <c r="AH111" s="136">
        <f>ETo!$I110*((1-Constantes!$F$21)*ETo!$K110+ETo!$L110)</f>
        <v>2.0072471040769155</v>
      </c>
      <c r="AI111" s="75">
        <f>MIN(AH111*AJ111,0.8*(AM110+Observaciones!$F110-AK111-AL111-Constantes!$D$14))</f>
        <v>1.1085391746363367</v>
      </c>
      <c r="AJ111" s="75">
        <f>EXP(2.5*(Cálculos!AM110-Constantes!$D$13)/(Constantes!$D$15))*Constantes!$F$19+Constantes!$F$18</f>
        <v>0.55226841398091198</v>
      </c>
      <c r="AK111" s="75">
        <f>IF(Observaciones!$F110&gt;0.05*Constantes!$F$20,((Observaciones!$F110-0.05*Constantes!$F$20)^2)/(Observaciones!$F110+0.95*Constantes!$F$20),0)</f>
        <v>0</v>
      </c>
      <c r="AL111" s="75">
        <f>MAX(0,AM110+Observaciones!$F110-AK111-Constantes!$D$13)</f>
        <v>0</v>
      </c>
      <c r="AM111" s="75">
        <f>AM110+Observaciones!$F110-AK111-AI111-AL111-AN110</f>
        <v>43.113158630059196</v>
      </c>
      <c r="AN111" s="75">
        <f>MAX(0,(AM111-Constantes!$D$14)*(1-EXP(-Constantes!$D$24)))</f>
        <v>0.28969897190090116</v>
      </c>
      <c r="AO111" s="75">
        <f t="shared" si="15"/>
        <v>219.64632781821703</v>
      </c>
      <c r="AP111" s="75">
        <f>MAX(0,(AO111-Constantes!$D$13)*(1-EXP(-Constantes!$D$25)))</f>
        <v>0.99914516942033127</v>
      </c>
      <c r="AQ111" s="75">
        <f t="shared" si="16"/>
        <v>1.2888441413212324</v>
      </c>
      <c r="AR111" s="75">
        <f>0.0526*AK111*Observaciones!$F110^1.218</f>
        <v>0</v>
      </c>
      <c r="AS111" s="75">
        <f>AR111*Constantes!$F$31</f>
        <v>0</v>
      </c>
      <c r="AT111" s="75">
        <f t="shared" si="17"/>
        <v>0</v>
      </c>
      <c r="AU111" s="15"/>
      <c r="AV111" s="74">
        <v>105</v>
      </c>
      <c r="AW111" s="75">
        <f>0.0526*Observaciones!$F110^2.218</f>
        <v>0</v>
      </c>
      <c r="AX111" s="75">
        <f>IF(Observaciones!$F110&gt;0.05*$BB$7,((Observaciones!$F110-0.05*$BB$7)^2)/(Observaciones!$F110+0.95*$BB$7),0)</f>
        <v>0</v>
      </c>
      <c r="AY111" s="75">
        <f>0.0526*AX111*Observaciones!$F110^1.218</f>
        <v>0</v>
      </c>
      <c r="AZ111" s="29"/>
      <c r="BA111" s="29"/>
      <c r="BB111" s="96"/>
      <c r="BC111" s="39"/>
    </row>
    <row r="112" spans="2:55" s="2" customFormat="1" x14ac:dyDescent="0.3">
      <c r="B112" s="38"/>
      <c r="C112" s="74">
        <v>106</v>
      </c>
      <c r="D112" s="136">
        <f>ETo!$I111*((1-Constantes!$D$21)*ETo!$K111+ETo!$L111)</f>
        <v>2.1357490597841311</v>
      </c>
      <c r="E112" s="75">
        <f>MIN(D112*F112,0.8*(I111+Observaciones!$F111-G112-H112-Constantes!$D$14))</f>
        <v>0.91611111501182263</v>
      </c>
      <c r="F112" s="75">
        <f>EXP(2.5*(Cálculos!I111-Constantes!$D$13)/(Constantes!$D$15))*Constantes!$D$19+Constantes!$D$18</f>
        <v>0.42894136406850053</v>
      </c>
      <c r="G112" s="75">
        <f>IF(Observaciones!$F111&gt;0.05*Constantes!$D$20,((Observaciones!$F111-0.05*Constantes!$D$20)^2)/(Observaciones!$F111+0.95*Constantes!$D$20),0)</f>
        <v>0</v>
      </c>
      <c r="H112" s="75">
        <f>MAX(0,I111+Observaciones!$F111-G112-Constantes!$D$13)</f>
        <v>0</v>
      </c>
      <c r="I112" s="75">
        <f>I111+Observaciones!$F111-G112-E112-H112-J111</f>
        <v>44.551986760339382</v>
      </c>
      <c r="J112" s="75">
        <f>MAX(0,(I112-Constantes!$D$14)*(1-EXP(-Constantes!$D$24)))</f>
        <v>0.31441717797537028</v>
      </c>
      <c r="K112" s="75">
        <f t="shared" si="9"/>
        <v>205.34267882220726</v>
      </c>
      <c r="L112" s="75">
        <f>MAX(0,(K112-Constantes!$D$13)*(1-EXP(-Constantes!$D$25)))</f>
        <v>0.90034264871335734</v>
      </c>
      <c r="M112" s="75">
        <f t="shared" si="10"/>
        <v>1.2147598266887276</v>
      </c>
      <c r="N112" s="75">
        <f>0.0526*G112*Observaciones!$F111^1.218</f>
        <v>0</v>
      </c>
      <c r="O112" s="75">
        <f>N112*Constantes!$D$31</f>
        <v>0</v>
      </c>
      <c r="P112" s="75">
        <f t="shared" si="11"/>
        <v>0</v>
      </c>
      <c r="Q112" s="15"/>
      <c r="R112" s="74">
        <v>106</v>
      </c>
      <c r="S112" s="136">
        <f>ETo!$I111*((1-Constantes!$E$21)*ETo!$K111+ETo!$L111)</f>
        <v>2.0482029441326479</v>
      </c>
      <c r="T112" s="75">
        <f>MIN(S112*U112,0.8*(X111+Observaciones!$F111-V112-W112-Constantes!$D$14))</f>
        <v>1.0001024595231995</v>
      </c>
      <c r="U112" s="75">
        <f>EXP(2.5*(Cálculos!X111-Constantes!$D$13)/(Constantes!$D$15))*Constantes!$E$19+Constantes!$E$18</f>
        <v>0.48828289324948349</v>
      </c>
      <c r="V112" s="75">
        <f>IF(Observaciones!$F111&gt;0.05*Constantes!$E$20,((Observaciones!$F111-0.05*Constantes!$E$20)^2)/(Observaciones!$F111+0.95*Constantes!$E$20),0)</f>
        <v>0</v>
      </c>
      <c r="W112" s="75">
        <f>MAX(0,X111+Observaciones!$F111-V112-Constantes!$D$13)</f>
        <v>0</v>
      </c>
      <c r="X112" s="75">
        <f>X111+Observaciones!$F111-V112-T112-W112-Y111</f>
        <v>43.763259877490285</v>
      </c>
      <c r="Y112" s="75">
        <f>MAX(0,(X112-Constantes!$D$14)*(1-EXP(-Constantes!$D$24)))</f>
        <v>0.30086732221675289</v>
      </c>
      <c r="Z112" s="75">
        <f t="shared" si="12"/>
        <v>212.93645962760186</v>
      </c>
      <c r="AA112" s="75">
        <f>MAX(0,(Z112-Constantes!$D$13)*(1-EXP(-Constantes!$D$25)))</f>
        <v>0.95279672427676954</v>
      </c>
      <c r="AB112" s="75">
        <f t="shared" si="13"/>
        <v>1.2536640464935225</v>
      </c>
      <c r="AC112" s="75">
        <f>0.0526*V112*Observaciones!$F111^1.218</f>
        <v>0</v>
      </c>
      <c r="AD112" s="75">
        <f>AC112*Constantes!$E$31</f>
        <v>0</v>
      </c>
      <c r="AE112" s="75">
        <f t="shared" si="14"/>
        <v>0</v>
      </c>
      <c r="AF112" s="15"/>
      <c r="AG112" s="74">
        <v>106</v>
      </c>
      <c r="AH112" s="136">
        <f>ETo!$I111*((1-Constantes!$F$21)*ETo!$K111+ETo!$L111)</f>
        <v>2.0482029441326479</v>
      </c>
      <c r="AI112" s="75">
        <f>MIN(AH112*AJ112,0.8*(AM111+Observaciones!$F111-AK112-AL112-Constantes!$D$14))</f>
        <v>1.1236253059755301</v>
      </c>
      <c r="AJ112" s="75">
        <f>EXP(2.5*(Cálculos!AM111-Constantes!$D$13)/(Constantes!$D$15))*Constantes!$F$19+Constantes!$F$18</f>
        <v>0.54859080697755347</v>
      </c>
      <c r="AK112" s="75">
        <f>IF(Observaciones!$F111&gt;0.05*Constantes!$F$20,((Observaciones!$F111-0.05*Constantes!$F$20)^2)/(Observaciones!$F111+0.95*Constantes!$F$20),0)</f>
        <v>0</v>
      </c>
      <c r="AL112" s="75">
        <f>MAX(0,AM111+Observaciones!$F111-AK112-Constantes!$D$13)</f>
        <v>0</v>
      </c>
      <c r="AM112" s="75">
        <f>AM111+Observaciones!$F111-AK112-AI112-AL112-AN111</f>
        <v>41.699834352182762</v>
      </c>
      <c r="AN112" s="75">
        <f>MAX(0,(AM112-Constantes!$D$14)*(1-EXP(-Constantes!$D$24)))</f>
        <v>0.26541890674551877</v>
      </c>
      <c r="AO112" s="75">
        <f t="shared" si="15"/>
        <v>218.6471826487967</v>
      </c>
      <c r="AP112" s="75">
        <f>MAX(0,(AO112-Constantes!$D$13)*(1-EXP(-Constantes!$D$25)))</f>
        <v>0.9922435696034968</v>
      </c>
      <c r="AQ112" s="75">
        <f t="shared" si="16"/>
        <v>1.2576624763490156</v>
      </c>
      <c r="AR112" s="75">
        <f>0.0526*AK112*Observaciones!$F111^1.218</f>
        <v>0</v>
      </c>
      <c r="AS112" s="75">
        <f>AR112*Constantes!$F$31</f>
        <v>0</v>
      </c>
      <c r="AT112" s="75">
        <f t="shared" si="17"/>
        <v>0</v>
      </c>
      <c r="AU112" s="15"/>
      <c r="AV112" s="74">
        <v>106</v>
      </c>
      <c r="AW112" s="75">
        <f>0.0526*Observaciones!$F111^2.218</f>
        <v>0</v>
      </c>
      <c r="AX112" s="75">
        <f>IF(Observaciones!$F111&gt;0.05*$BB$7,((Observaciones!$F111-0.05*$BB$7)^2)/(Observaciones!$F111+0.95*$BB$7),0)</f>
        <v>0</v>
      </c>
      <c r="AY112" s="75">
        <f>0.0526*AX112*Observaciones!$F111^1.218</f>
        <v>0</v>
      </c>
      <c r="AZ112" s="29"/>
      <c r="BA112" s="29"/>
      <c r="BB112" s="96"/>
      <c r="BC112" s="39"/>
    </row>
    <row r="113" spans="2:55" s="2" customFormat="1" x14ac:dyDescent="0.3">
      <c r="B113" s="38"/>
      <c r="C113" s="74">
        <v>107</v>
      </c>
      <c r="D113" s="136">
        <f>ETo!$I112*((1-Constantes!$D$21)*ETo!$K112+ETo!$L112)</f>
        <v>2.1061620604647593</v>
      </c>
      <c r="E113" s="75">
        <f>MIN(D113*F113,0.8*(I112+Observaciones!$F112-G113-H113-Constantes!$D$14))</f>
        <v>0.89089723671628329</v>
      </c>
      <c r="F113" s="75">
        <f>EXP(2.5*(Cálculos!I112-Constantes!$D$13)/(Constantes!$D$15))*Constantes!$D$19+Constantes!$D$18</f>
        <v>0.42299557732973891</v>
      </c>
      <c r="G113" s="75">
        <f>IF(Observaciones!$F112&gt;0.05*Constantes!$D$20,((Observaciones!$F112-0.05*Constantes!$D$20)^2)/(Observaciones!$F112+0.95*Constantes!$D$20),0)</f>
        <v>0</v>
      </c>
      <c r="H113" s="75">
        <f>MAX(0,I112+Observaciones!$F112-G113-Constantes!$D$13)</f>
        <v>0</v>
      </c>
      <c r="I113" s="75">
        <f>I112+Observaciones!$F112-G113-E113-H113-J112</f>
        <v>43.346672345647725</v>
      </c>
      <c r="J113" s="75">
        <f>MAX(0,(I113-Constantes!$D$14)*(1-EXP(-Constantes!$D$24)))</f>
        <v>0.29371059776618658</v>
      </c>
      <c r="K113" s="75">
        <f t="shared" si="9"/>
        <v>204.44233617349391</v>
      </c>
      <c r="L113" s="75">
        <f>MAX(0,(K113-Constantes!$D$13)*(1-EXP(-Constantes!$D$25)))</f>
        <v>0.89412352775913873</v>
      </c>
      <c r="M113" s="75">
        <f t="shared" si="10"/>
        <v>1.1878341255253253</v>
      </c>
      <c r="N113" s="75">
        <f>0.0526*G113*Observaciones!$F112^1.218</f>
        <v>0</v>
      </c>
      <c r="O113" s="75">
        <f>N113*Constantes!$D$31</f>
        <v>0</v>
      </c>
      <c r="P113" s="75">
        <f t="shared" si="11"/>
        <v>0</v>
      </c>
      <c r="Q113" s="15"/>
      <c r="R113" s="74">
        <v>107</v>
      </c>
      <c r="S113" s="136">
        <f>ETo!$I112*((1-Constantes!$E$21)*ETo!$K112+ETo!$L112)</f>
        <v>2.0196085314240189</v>
      </c>
      <c r="T113" s="75">
        <f>MIN(S113*U113,0.8*(X112+Observaciones!$F112-V113-W113-Constantes!$D$14))</f>
        <v>0.97664781356797814</v>
      </c>
      <c r="U113" s="75">
        <f>EXP(2.5*(Cálculos!X112-Constantes!$D$13)/(Constantes!$D$15))*Constantes!$E$19+Constantes!$E$18</f>
        <v>0.48358273317420936</v>
      </c>
      <c r="V113" s="75">
        <f>IF(Observaciones!$F112&gt;0.05*Constantes!$E$20,((Observaciones!$F112-0.05*Constantes!$E$20)^2)/(Observaciones!$F112+0.95*Constantes!$E$20),0)</f>
        <v>0</v>
      </c>
      <c r="W113" s="75">
        <f>MAX(0,X112+Observaciones!$F112-V113-Constantes!$D$13)</f>
        <v>0</v>
      </c>
      <c r="X113" s="75">
        <f>X112+Observaciones!$F112-V113-T113-W113-Y112</f>
        <v>42.485744741705552</v>
      </c>
      <c r="Y113" s="75">
        <f>MAX(0,(X113-Constantes!$D$14)*(1-EXP(-Constantes!$D$24)))</f>
        <v>0.27892037683458887</v>
      </c>
      <c r="Z113" s="75">
        <f t="shared" si="12"/>
        <v>211.9836629033251</v>
      </c>
      <c r="AA113" s="75">
        <f>MAX(0,(Z113-Constantes!$D$13)*(1-EXP(-Constantes!$D$25)))</f>
        <v>0.94621527655625048</v>
      </c>
      <c r="AB113" s="75">
        <f t="shared" si="13"/>
        <v>1.2251356533908393</v>
      </c>
      <c r="AC113" s="75">
        <f>0.0526*V113*Observaciones!$F112^1.218</f>
        <v>0</v>
      </c>
      <c r="AD113" s="75">
        <f>AC113*Constantes!$E$31</f>
        <v>0</v>
      </c>
      <c r="AE113" s="75">
        <f t="shared" si="14"/>
        <v>0</v>
      </c>
      <c r="AF113" s="15"/>
      <c r="AG113" s="74">
        <v>107</v>
      </c>
      <c r="AH113" s="136">
        <f>ETo!$I112*((1-Constantes!$F$21)*ETo!$K112+ETo!$L112)</f>
        <v>2.0196085314240189</v>
      </c>
      <c r="AI113" s="75">
        <f>MIN(AH113*AJ113,0.8*(AM112+Observaciones!$F112-AK113-AL113-Constantes!$D$14))</f>
        <v>1.101077710111118</v>
      </c>
      <c r="AJ113" s="75">
        <f>EXP(2.5*(Cálculos!AM112-Constantes!$D$13)/(Constantes!$D$15))*Constantes!$F$19+Constantes!$F$18</f>
        <v>0.54519363182465463</v>
      </c>
      <c r="AK113" s="75">
        <f>IF(Observaciones!$F112&gt;0.05*Constantes!$F$20,((Observaciones!$F112-0.05*Constantes!$F$20)^2)/(Observaciones!$F112+0.95*Constantes!$F$20),0)</f>
        <v>0</v>
      </c>
      <c r="AL113" s="75">
        <f>MAX(0,AM112+Observaciones!$F112-AK113-Constantes!$D$13)</f>
        <v>0</v>
      </c>
      <c r="AM113" s="75">
        <f>AM112+Observaciones!$F112-AK113-AI113-AL113-AN112</f>
        <v>40.333337735326126</v>
      </c>
      <c r="AN113" s="75">
        <f>MAX(0,(AM113-Constantes!$D$14)*(1-EXP(-Constantes!$D$24)))</f>
        <v>0.24194331277798234</v>
      </c>
      <c r="AO113" s="75">
        <f t="shared" si="15"/>
        <v>217.65493907919321</v>
      </c>
      <c r="AP113" s="75">
        <f>MAX(0,(AO113-Constantes!$D$13)*(1-EXP(-Constantes!$D$25)))</f>
        <v>0.98538964261888895</v>
      </c>
      <c r="AQ113" s="75">
        <f t="shared" si="16"/>
        <v>1.2273329553968713</v>
      </c>
      <c r="AR113" s="75">
        <f>0.0526*AK113*Observaciones!$F112^1.218</f>
        <v>0</v>
      </c>
      <c r="AS113" s="75">
        <f>AR113*Constantes!$F$31</f>
        <v>0</v>
      </c>
      <c r="AT113" s="75">
        <f t="shared" si="17"/>
        <v>0</v>
      </c>
      <c r="AU113" s="15"/>
      <c r="AV113" s="74">
        <v>107</v>
      </c>
      <c r="AW113" s="75">
        <f>0.0526*Observaciones!$F112^2.218</f>
        <v>0</v>
      </c>
      <c r="AX113" s="75">
        <f>IF(Observaciones!$F112&gt;0.05*$BB$7,((Observaciones!$F112-0.05*$BB$7)^2)/(Observaciones!$F112+0.95*$BB$7),0)</f>
        <v>0</v>
      </c>
      <c r="AY113" s="75">
        <f>0.0526*AX113*Observaciones!$F112^1.218</f>
        <v>0</v>
      </c>
      <c r="AZ113" s="29"/>
      <c r="BA113" s="29"/>
      <c r="BB113" s="96"/>
      <c r="BC113" s="39"/>
    </row>
    <row r="114" spans="2:55" s="2" customFormat="1" x14ac:dyDescent="0.3">
      <c r="B114" s="38"/>
      <c r="C114" s="74">
        <v>108</v>
      </c>
      <c r="D114" s="136">
        <f>ETo!$I113*((1-Constantes!$D$21)*ETo!$K113+ETo!$L113)</f>
        <v>2.1389155265709774</v>
      </c>
      <c r="E114" s="75">
        <f>MIN(D114*F114,0.8*(I113+Observaciones!$F113-G114-H114-Constantes!$D$14))</f>
        <v>0.89325662149643714</v>
      </c>
      <c r="F114" s="75">
        <f>EXP(2.5*(Cálculos!I113-Constantes!$D$13)/(Constantes!$D$15))*Constantes!$D$19+Constantes!$D$18</f>
        <v>0.41762127134046756</v>
      </c>
      <c r="G114" s="75">
        <f>IF(Observaciones!$F113&gt;0.05*Constantes!$D$20,((Observaciones!$F113-0.05*Constantes!$D$20)^2)/(Observaciones!$F113+0.95*Constantes!$D$20),0)</f>
        <v>0</v>
      </c>
      <c r="H114" s="75">
        <f>MAX(0,I113+Observaciones!$F113-G114-Constantes!$D$13)</f>
        <v>0</v>
      </c>
      <c r="I114" s="75">
        <f>I113+Observaciones!$F113-G114-E114-H114-J113</f>
        <v>42.859705126385109</v>
      </c>
      <c r="J114" s="75">
        <f>MAX(0,(I114-Constantes!$D$14)*(1-EXP(-Constantes!$D$24)))</f>
        <v>0.28534479241117133</v>
      </c>
      <c r="K114" s="75">
        <f t="shared" si="9"/>
        <v>203.54821264573476</v>
      </c>
      <c r="L114" s="75">
        <f>MAX(0,(K114-Constantes!$D$13)*(1-EXP(-Constantes!$D$25)))</f>
        <v>0.88794736541128882</v>
      </c>
      <c r="M114" s="75">
        <f t="shared" si="10"/>
        <v>1.1732921578224602</v>
      </c>
      <c r="N114" s="75">
        <f>0.0526*G114*Observaciones!$F113^1.218</f>
        <v>0</v>
      </c>
      <c r="O114" s="75">
        <f>N114*Constantes!$D$31</f>
        <v>0</v>
      </c>
      <c r="P114" s="75">
        <f t="shared" si="11"/>
        <v>0</v>
      </c>
      <c r="Q114" s="15"/>
      <c r="R114" s="74">
        <v>108</v>
      </c>
      <c r="S114" s="136">
        <f>ETo!$I113*((1-Constantes!$E$21)*ETo!$K113+ETo!$L113)</f>
        <v>2.0510949144026065</v>
      </c>
      <c r="T114" s="75">
        <f>MIN(S114*U114,0.8*(X113+Observaciones!$F113-V114-W114-Constantes!$D$14))</f>
        <v>0.98317047972231353</v>
      </c>
      <c r="U114" s="75">
        <f>EXP(2.5*(Cálculos!X113-Constantes!$D$13)/(Constantes!$D$15))*Constantes!$E$19+Constantes!$E$18</f>
        <v>0.47933933862279005</v>
      </c>
      <c r="V114" s="75">
        <f>IF(Observaciones!$F113&gt;0.05*Constantes!$E$20,((Observaciones!$F113-0.05*Constantes!$E$20)^2)/(Observaciones!$F113+0.95*Constantes!$E$20),0)</f>
        <v>0</v>
      </c>
      <c r="W114" s="75">
        <f>MAX(0,X113+Observaciones!$F113-V114-Constantes!$D$13)</f>
        <v>0</v>
      </c>
      <c r="X114" s="75">
        <f>X113+Observaciones!$F113-V114-T114-W114-Y113</f>
        <v>41.923653885148653</v>
      </c>
      <c r="Y114" s="75">
        <f>MAX(0,(X114-Constantes!$D$14)*(1-EXP(-Constantes!$D$24)))</f>
        <v>0.26926399235575421</v>
      </c>
      <c r="Z114" s="75">
        <f t="shared" si="12"/>
        <v>211.03744762676885</v>
      </c>
      <c r="AA114" s="75">
        <f>MAX(0,(Z114-Constantes!$D$13)*(1-EXP(-Constantes!$D$25)))</f>
        <v>0.93967929021589192</v>
      </c>
      <c r="AB114" s="75">
        <f t="shared" si="13"/>
        <v>1.2089432825716462</v>
      </c>
      <c r="AC114" s="75">
        <f>0.0526*V114*Observaciones!$F113^1.218</f>
        <v>0</v>
      </c>
      <c r="AD114" s="75">
        <f>AC114*Constantes!$E$31</f>
        <v>0</v>
      </c>
      <c r="AE114" s="75">
        <f t="shared" si="14"/>
        <v>0</v>
      </c>
      <c r="AF114" s="15"/>
      <c r="AG114" s="74">
        <v>108</v>
      </c>
      <c r="AH114" s="136">
        <f>ETo!$I113*((1-Constantes!$F$21)*ETo!$K113+ETo!$L113)</f>
        <v>2.0510949144026065</v>
      </c>
      <c r="AI114" s="75">
        <f>MIN(AH114*AJ114,0.8*(AM113+Observaciones!$F113-AK114-AL114-Constantes!$D$14))</f>
        <v>1.1119704009884341</v>
      </c>
      <c r="AJ114" s="75">
        <f>EXP(2.5*(Cálculos!AM113-Constantes!$D$13)/(Constantes!$D$15))*Constantes!$F$19+Constantes!$F$18</f>
        <v>0.54213502904242838</v>
      </c>
      <c r="AK114" s="75">
        <f>IF(Observaciones!$F113&gt;0.05*Constantes!$F$20,((Observaciones!$F113-0.05*Constantes!$F$20)^2)/(Observaciones!$F113+0.95*Constantes!$F$20),0)</f>
        <v>0</v>
      </c>
      <c r="AL114" s="75">
        <f>MAX(0,AM113+Observaciones!$F113-AK114-Constantes!$D$13)</f>
        <v>0</v>
      </c>
      <c r="AM114" s="75">
        <f>AM113+Observaciones!$F113-AK114-AI114-AL114-AN113</f>
        <v>39.679424021559711</v>
      </c>
      <c r="AN114" s="75">
        <f>MAX(0,(AM114-Constantes!$D$14)*(1-EXP(-Constantes!$D$24)))</f>
        <v>0.23070946657242331</v>
      </c>
      <c r="AO114" s="75">
        <f t="shared" si="15"/>
        <v>216.66954943657433</v>
      </c>
      <c r="AP114" s="75">
        <f>MAX(0,(AO114-Constantes!$D$13)*(1-EXP(-Constantes!$D$25)))</f>
        <v>0.97858305916620147</v>
      </c>
      <c r="AQ114" s="75">
        <f t="shared" si="16"/>
        <v>1.2092925257386247</v>
      </c>
      <c r="AR114" s="75">
        <f>0.0526*AK114*Observaciones!$F113^1.218</f>
        <v>0</v>
      </c>
      <c r="AS114" s="75">
        <f>AR114*Constantes!$F$31</f>
        <v>0</v>
      </c>
      <c r="AT114" s="75">
        <f t="shared" si="17"/>
        <v>0</v>
      </c>
      <c r="AU114" s="15"/>
      <c r="AV114" s="74">
        <v>108</v>
      </c>
      <c r="AW114" s="75">
        <f>0.0526*Observaciones!$F113^2.218</f>
        <v>2.3845871367955355E-2</v>
      </c>
      <c r="AX114" s="75">
        <f>IF(Observaciones!$F113&gt;0.05*$BB$7,((Observaciones!$F113-0.05*$BB$7)^2)/(Observaciones!$F113+0.95*$BB$7),0)</f>
        <v>0</v>
      </c>
      <c r="AY114" s="75">
        <f>0.0526*AX114*Observaciones!$F113^1.218</f>
        <v>0</v>
      </c>
      <c r="AZ114" s="29"/>
      <c r="BA114" s="29"/>
      <c r="BB114" s="96"/>
      <c r="BC114" s="39"/>
    </row>
    <row r="115" spans="2:55" s="2" customFormat="1" x14ac:dyDescent="0.3">
      <c r="B115" s="38"/>
      <c r="C115" s="74">
        <v>109</v>
      </c>
      <c r="D115" s="136">
        <f>ETo!$I114*((1-Constantes!$D$21)*ETo!$K114+ETo!$L114)</f>
        <v>2.1552516747337083</v>
      </c>
      <c r="E115" s="75">
        <f>MIN(D115*F115,0.8*(I114+Observaciones!$F114-G115-H115-Constantes!$D$14))</f>
        <v>0.89559854152178264</v>
      </c>
      <c r="F115" s="75">
        <f>EXP(2.5*(Cálculos!I114-Constantes!$D$13)/(Constantes!$D$15))*Constantes!$D$19+Constantes!$D$18</f>
        <v>0.41554244082999642</v>
      </c>
      <c r="G115" s="75">
        <f>IF(Observaciones!$F114&gt;0.05*Constantes!$D$20,((Observaciones!$F114-0.05*Constantes!$D$20)^2)/(Observaciones!$F114+0.95*Constantes!$D$20),0)</f>
        <v>0</v>
      </c>
      <c r="H115" s="75">
        <f>MAX(0,I114+Observaciones!$F114-G115-Constantes!$D$13)</f>
        <v>0</v>
      </c>
      <c r="I115" s="75">
        <f>I114+Observaciones!$F114-G115-E115-H115-J114</f>
        <v>42.17876179245215</v>
      </c>
      <c r="J115" s="75">
        <f>MAX(0,(I115-Constantes!$D$14)*(1-EXP(-Constantes!$D$24)))</f>
        <v>0.27364659350960185</v>
      </c>
      <c r="K115" s="75">
        <f t="shared" si="9"/>
        <v>202.66026528032347</v>
      </c>
      <c r="L115" s="75">
        <f>MAX(0,(K115-Constantes!$D$13)*(1-EXP(-Constantes!$D$25)))</f>
        <v>0.88181386493303837</v>
      </c>
      <c r="M115" s="75">
        <f t="shared" si="10"/>
        <v>1.1554604584426402</v>
      </c>
      <c r="N115" s="75">
        <f>0.0526*G115*Observaciones!$F114^1.218</f>
        <v>0</v>
      </c>
      <c r="O115" s="75">
        <f>N115*Constantes!$D$31</f>
        <v>0</v>
      </c>
      <c r="P115" s="75">
        <f t="shared" si="11"/>
        <v>0</v>
      </c>
      <c r="Q115" s="15"/>
      <c r="R115" s="74">
        <v>109</v>
      </c>
      <c r="S115" s="136">
        <f>ETo!$I114*((1-Constantes!$E$21)*ETo!$K114+ETo!$L114)</f>
        <v>2.0667779284741861</v>
      </c>
      <c r="T115" s="75">
        <f>MIN(S115*U115,0.8*(X114+Observaciones!$F114-V115-W115-Constantes!$D$14))</f>
        <v>0.98700752597902186</v>
      </c>
      <c r="U115" s="75">
        <f>EXP(2.5*(Cálculos!X114-Constantes!$D$13)/(Constantes!$D$15))*Constantes!$E$19+Constantes!$E$18</f>
        <v>0.47755857674931113</v>
      </c>
      <c r="V115" s="75">
        <f>IF(Observaciones!$F114&gt;0.05*Constantes!$E$20,((Observaciones!$F114-0.05*Constantes!$E$20)^2)/(Observaciones!$F114+0.95*Constantes!$E$20),0)</f>
        <v>0</v>
      </c>
      <c r="W115" s="75">
        <f>MAX(0,X114+Observaciones!$F114-V115-Constantes!$D$13)</f>
        <v>0</v>
      </c>
      <c r="X115" s="75">
        <f>X114+Observaciones!$F114-V115-T115-W115-Y114</f>
        <v>41.167382366813875</v>
      </c>
      <c r="Y115" s="75">
        <f>MAX(0,(X115-Constantes!$D$14)*(1-EXP(-Constantes!$D$24)))</f>
        <v>0.25627170033348851</v>
      </c>
      <c r="Z115" s="75">
        <f t="shared" si="12"/>
        <v>210.09776833655297</v>
      </c>
      <c r="AA115" s="75">
        <f>MAX(0,(Z115-Constantes!$D$13)*(1-EXP(-Constantes!$D$25)))</f>
        <v>0.93318845123100291</v>
      </c>
      <c r="AB115" s="75">
        <f t="shared" si="13"/>
        <v>1.1894601515644914</v>
      </c>
      <c r="AC115" s="75">
        <f>0.0526*V115*Observaciones!$F114^1.218</f>
        <v>0</v>
      </c>
      <c r="AD115" s="75">
        <f>AC115*Constantes!$E$31</f>
        <v>0</v>
      </c>
      <c r="AE115" s="75">
        <f t="shared" si="14"/>
        <v>0</v>
      </c>
      <c r="AF115" s="15"/>
      <c r="AG115" s="74">
        <v>109</v>
      </c>
      <c r="AH115" s="136">
        <f>ETo!$I114*((1-Constantes!$F$21)*ETo!$K114+ETo!$L114)</f>
        <v>2.0667779284741861</v>
      </c>
      <c r="AI115" s="75">
        <f>MIN(AH115*AJ115,0.8*(AM114+Observaciones!$F114-AK115-AL115-Constantes!$D$14))</f>
        <v>1.1176008641322874</v>
      </c>
      <c r="AJ115" s="75">
        <f>EXP(2.5*(Cálculos!AM114-Constantes!$D$13)/(Constantes!$D$15))*Constantes!$F$19+Constantes!$F$18</f>
        <v>0.54074549990833531</v>
      </c>
      <c r="AK115" s="75">
        <f>IF(Observaciones!$F114&gt;0.05*Constantes!$F$20,((Observaciones!$F114-0.05*Constantes!$F$20)^2)/(Observaciones!$F114+0.95*Constantes!$F$20),0)</f>
        <v>0</v>
      </c>
      <c r="AL115" s="75">
        <f>MAX(0,AM114+Observaciones!$F114-AK115-Constantes!$D$13)</f>
        <v>0</v>
      </c>
      <c r="AM115" s="75">
        <f>AM114+Observaciones!$F114-AK115-AI115-AL115-AN114</f>
        <v>38.831113690855005</v>
      </c>
      <c r="AN115" s="75">
        <f>MAX(0,(AM115-Constantes!$D$14)*(1-EXP(-Constantes!$D$24)))</f>
        <v>0.21613600284303633</v>
      </c>
      <c r="AO115" s="75">
        <f t="shared" si="15"/>
        <v>215.69096637740813</v>
      </c>
      <c r="AP115" s="75">
        <f>MAX(0,(AO115-Constantes!$D$13)*(1-EXP(-Constantes!$D$25)))</f>
        <v>0.9718234922197716</v>
      </c>
      <c r="AQ115" s="75">
        <f t="shared" si="16"/>
        <v>1.1879594950628078</v>
      </c>
      <c r="AR115" s="75">
        <f>0.0526*AK115*Observaciones!$F114^1.218</f>
        <v>0</v>
      </c>
      <c r="AS115" s="75">
        <f>AR115*Constantes!$F$31</f>
        <v>0</v>
      </c>
      <c r="AT115" s="75">
        <f t="shared" si="17"/>
        <v>0</v>
      </c>
      <c r="AU115" s="15"/>
      <c r="AV115" s="74">
        <v>109</v>
      </c>
      <c r="AW115" s="75">
        <f>0.0526*Observaciones!$F114^2.218</f>
        <v>1.1305797794095535E-2</v>
      </c>
      <c r="AX115" s="75">
        <f>IF(Observaciones!$F114&gt;0.05*$BB$7,((Observaciones!$F114-0.05*$BB$7)^2)/(Observaciones!$F114+0.95*$BB$7),0)</f>
        <v>0</v>
      </c>
      <c r="AY115" s="75">
        <f>0.0526*AX115*Observaciones!$F114^1.218</f>
        <v>0</v>
      </c>
      <c r="AZ115" s="29"/>
      <c r="BA115" s="29"/>
      <c r="BB115" s="96"/>
      <c r="BC115" s="39"/>
    </row>
    <row r="116" spans="2:55" s="2" customFormat="1" x14ac:dyDescent="0.3">
      <c r="B116" s="38"/>
      <c r="C116" s="74">
        <v>110</v>
      </c>
      <c r="D116" s="136">
        <f>ETo!$I115*((1-Constantes!$D$21)*ETo!$K115+ETo!$L115)</f>
        <v>2.1851818817936088</v>
      </c>
      <c r="E116" s="75">
        <f>MIN(D116*F116,0.8*(I115+Observaciones!$F115-G116-H116-Constantes!$D$14))</f>
        <v>0.90187095403538187</v>
      </c>
      <c r="F116" s="75">
        <f>EXP(2.5*(Cálculos!I115-Constantes!$D$13)/(Constantes!$D$15))*Constantes!$D$19+Constantes!$D$18</f>
        <v>0.41272123000357364</v>
      </c>
      <c r="G116" s="75">
        <f>IF(Observaciones!$F115&gt;0.05*Constantes!$D$20,((Observaciones!$F115-0.05*Constantes!$D$20)^2)/(Observaciones!$F115+0.95*Constantes!$D$20),0)</f>
        <v>0</v>
      </c>
      <c r="H116" s="75">
        <f>MAX(0,I115+Observaciones!$F115-G116-Constantes!$D$13)</f>
        <v>0</v>
      </c>
      <c r="I116" s="75">
        <f>I115+Observaciones!$F115-G116-E116-H116-J115</f>
        <v>41.003244244907165</v>
      </c>
      <c r="J116" s="75">
        <f>MAX(0,(I116-Constantes!$D$14)*(1-EXP(-Constantes!$D$24)))</f>
        <v>0.25345190564322462</v>
      </c>
      <c r="K116" s="75">
        <f t="shared" si="9"/>
        <v>201.77845141539044</v>
      </c>
      <c r="L116" s="75">
        <f>MAX(0,(K116-Constantes!$D$13)*(1-EXP(-Constantes!$D$25)))</f>
        <v>0.8757227316373285</v>
      </c>
      <c r="M116" s="75">
        <f t="shared" si="10"/>
        <v>1.1291746372805531</v>
      </c>
      <c r="N116" s="75">
        <f>0.0526*G116*Observaciones!$F115^1.218</f>
        <v>0</v>
      </c>
      <c r="O116" s="75">
        <f>N116*Constantes!$D$31</f>
        <v>0</v>
      </c>
      <c r="P116" s="75">
        <f t="shared" si="11"/>
        <v>0</v>
      </c>
      <c r="Q116" s="15"/>
      <c r="R116" s="74">
        <v>110</v>
      </c>
      <c r="S116" s="136">
        <f>ETo!$I115*((1-Constantes!$E$21)*ETo!$K115+ETo!$L115)</f>
        <v>2.0956054357385576</v>
      </c>
      <c r="T116" s="75">
        <f>MIN(S116*U116,0.8*(X115+Observaciones!$F115-V116-W116-Constantes!$D$14))</f>
        <v>0.99592014770885939</v>
      </c>
      <c r="U116" s="75">
        <f>EXP(2.5*(Cálculos!X115-Constantes!$D$13)/(Constantes!$D$15))*Constantes!$E$19+Constantes!$E$18</f>
        <v>0.47524220481794355</v>
      </c>
      <c r="V116" s="75">
        <f>IF(Observaciones!$F115&gt;0.05*Constantes!$E$20,((Observaciones!$F115-0.05*Constantes!$E$20)^2)/(Observaciones!$F115+0.95*Constantes!$E$20),0)</f>
        <v>0</v>
      </c>
      <c r="W116" s="75">
        <f>MAX(0,X115+Observaciones!$F115-V116-Constantes!$D$13)</f>
        <v>0</v>
      </c>
      <c r="X116" s="75">
        <f>X115+Observaciones!$F115-V116-T116-W116-Y115</f>
        <v>39.915190518771531</v>
      </c>
      <c r="Y116" s="75">
        <f>MAX(0,(X116-Constantes!$D$14)*(1-EXP(-Constantes!$D$24)))</f>
        <v>0.23475979387760512</v>
      </c>
      <c r="Z116" s="75">
        <f t="shared" si="12"/>
        <v>209.16457988532198</v>
      </c>
      <c r="AA116" s="75">
        <f>MAX(0,(Z116-Constantes!$D$13)*(1-EXP(-Constantes!$D$25)))</f>
        <v>0.92674244774601955</v>
      </c>
      <c r="AB116" s="75">
        <f t="shared" si="13"/>
        <v>1.1615022416236247</v>
      </c>
      <c r="AC116" s="75">
        <f>0.0526*V116*Observaciones!$F115^1.218</f>
        <v>0</v>
      </c>
      <c r="AD116" s="75">
        <f>AC116*Constantes!$E$31</f>
        <v>0</v>
      </c>
      <c r="AE116" s="75">
        <f t="shared" si="14"/>
        <v>0</v>
      </c>
      <c r="AF116" s="15"/>
      <c r="AG116" s="74">
        <v>110</v>
      </c>
      <c r="AH116" s="136">
        <f>ETo!$I115*((1-Constantes!$F$21)*ETo!$K115+ETo!$L115)</f>
        <v>2.0956054357385576</v>
      </c>
      <c r="AI116" s="75">
        <f>MIN(AH116*AJ116,0.8*(AM115+Observaciones!$F115-AK116-AL116-Constantes!$D$14))</f>
        <v>1.1295542711881696</v>
      </c>
      <c r="AJ116" s="75">
        <f>EXP(2.5*(Cálculos!AM115-Constantes!$D$13)/(Constantes!$D$15))*Constantes!$F$19+Constantes!$F$18</f>
        <v>0.53901094734948474</v>
      </c>
      <c r="AK116" s="75">
        <f>IF(Observaciones!$F115&gt;0.05*Constantes!$F$20,((Observaciones!$F115-0.05*Constantes!$F$20)^2)/(Observaciones!$F115+0.95*Constantes!$F$20),0)</f>
        <v>0</v>
      </c>
      <c r="AL116" s="75">
        <f>MAX(0,AM115+Observaciones!$F115-AK116-Constantes!$D$13)</f>
        <v>0</v>
      </c>
      <c r="AM116" s="75">
        <f>AM115+Observaciones!$F115-AK116-AI116-AL116-AN115</f>
        <v>37.485423416823799</v>
      </c>
      <c r="AN116" s="75">
        <f>MAX(0,(AM116-Constantes!$D$14)*(1-EXP(-Constantes!$D$24)))</f>
        <v>0.19301784939170313</v>
      </c>
      <c r="AO116" s="75">
        <f t="shared" si="15"/>
        <v>214.71914288518835</v>
      </c>
      <c r="AP116" s="75">
        <f>MAX(0,(AO116-Constantes!$D$13)*(1-EXP(-Constantes!$D$25)))</f>
        <v>0.96511061701286782</v>
      </c>
      <c r="AQ116" s="75">
        <f t="shared" si="16"/>
        <v>1.158128466404571</v>
      </c>
      <c r="AR116" s="75">
        <f>0.0526*AK116*Observaciones!$F115^1.218</f>
        <v>0</v>
      </c>
      <c r="AS116" s="75">
        <f>AR116*Constantes!$F$31</f>
        <v>0</v>
      </c>
      <c r="AT116" s="75">
        <f t="shared" si="17"/>
        <v>0</v>
      </c>
      <c r="AU116" s="15"/>
      <c r="AV116" s="74">
        <v>110</v>
      </c>
      <c r="AW116" s="75">
        <f>0.0526*Observaciones!$F115^2.218</f>
        <v>0</v>
      </c>
      <c r="AX116" s="75">
        <f>IF(Observaciones!$F115&gt;0.05*$BB$7,((Observaciones!$F115-0.05*$BB$7)^2)/(Observaciones!$F115+0.95*$BB$7),0)</f>
        <v>0</v>
      </c>
      <c r="AY116" s="75">
        <f>0.0526*AX116*Observaciones!$F115^1.218</f>
        <v>0</v>
      </c>
      <c r="AZ116" s="29"/>
      <c r="BA116" s="29"/>
      <c r="BB116" s="96"/>
      <c r="BC116" s="39"/>
    </row>
    <row r="117" spans="2:55" s="2" customFormat="1" x14ac:dyDescent="0.3">
      <c r="B117" s="38"/>
      <c r="C117" s="74">
        <v>111</v>
      </c>
      <c r="D117" s="136">
        <f>ETo!$I116*((1-Constantes!$D$21)*ETo!$K116+ETo!$L116)</f>
        <v>2.0800368704488479</v>
      </c>
      <c r="E117" s="75">
        <f>MIN(D117*F117,0.8*(I116+Observaciones!$F116-G117-H117-Constantes!$D$14))</f>
        <v>0.84881497103358949</v>
      </c>
      <c r="F117" s="75">
        <f>EXP(2.5*(Cálculos!I116-Constantes!$D$13)/(Constantes!$D$15))*Constantes!$D$19+Constantes!$D$18</f>
        <v>0.4080768870459614</v>
      </c>
      <c r="G117" s="75">
        <f>IF(Observaciones!$F116&gt;0.05*Constantes!$D$20,((Observaciones!$F116-0.05*Constantes!$D$20)^2)/(Observaciones!$F116+0.95*Constantes!$D$20),0)</f>
        <v>0</v>
      </c>
      <c r="H117" s="75">
        <f>MAX(0,I116+Observaciones!$F116-G117-Constantes!$D$13)</f>
        <v>0</v>
      </c>
      <c r="I117" s="75">
        <f>I116+Observaciones!$F116-G117-E117-H117-J116</f>
        <v>39.90097736823035</v>
      </c>
      <c r="J117" s="75">
        <f>MAX(0,(I117-Constantes!$D$14)*(1-EXP(-Constantes!$D$24)))</f>
        <v>0.2345156204585214</v>
      </c>
      <c r="K117" s="75">
        <f t="shared" si="9"/>
        <v>200.90272868375311</v>
      </c>
      <c r="L117" s="75">
        <f>MAX(0,(K117-Constantes!$D$13)*(1-EXP(-Constantes!$D$25)))</f>
        <v>0.86967367287265229</v>
      </c>
      <c r="M117" s="75">
        <f t="shared" si="10"/>
        <v>1.1041892933311737</v>
      </c>
      <c r="N117" s="75">
        <f>0.0526*G117*Observaciones!$F116^1.218</f>
        <v>0</v>
      </c>
      <c r="O117" s="75">
        <f>N117*Constantes!$D$31</f>
        <v>0</v>
      </c>
      <c r="P117" s="75">
        <f t="shared" si="11"/>
        <v>0</v>
      </c>
      <c r="Q117" s="15"/>
      <c r="R117" s="74">
        <v>111</v>
      </c>
      <c r="S117" s="136">
        <f>ETo!$I116*((1-Constantes!$E$21)*ETo!$K116+ETo!$L116)</f>
        <v>1.9940916797782635</v>
      </c>
      <c r="T117" s="75">
        <f>MIN(S117*U117,0.8*(X116+Observaciones!$F116-V117-W117-Constantes!$D$14))</f>
        <v>0.94041165090049761</v>
      </c>
      <c r="U117" s="75">
        <f>EXP(2.5*(Cálculos!X116-Constantes!$D$13)/(Constantes!$D$15))*Constantes!$E$19+Constantes!$E$18</f>
        <v>0.47159900441742392</v>
      </c>
      <c r="V117" s="75">
        <f>IF(Observaciones!$F116&gt;0.05*Constantes!$E$20,((Observaciones!$F116-0.05*Constantes!$E$20)^2)/(Observaciones!$F116+0.95*Constantes!$E$20),0)</f>
        <v>0</v>
      </c>
      <c r="W117" s="75">
        <f>MAX(0,X116+Observaciones!$F116-V117-Constantes!$D$13)</f>
        <v>0</v>
      </c>
      <c r="X117" s="75">
        <f>X116+Observaciones!$F116-V117-T117-W117-Y116</f>
        <v>38.740019073993423</v>
      </c>
      <c r="Y117" s="75">
        <f>MAX(0,(X117-Constantes!$D$14)*(1-EXP(-Constantes!$D$24)))</f>
        <v>0.21457105184960468</v>
      </c>
      <c r="Z117" s="75">
        <f t="shared" si="12"/>
        <v>208.23783743757596</v>
      </c>
      <c r="AA117" s="75">
        <f>MAX(0,(Z117-Constantes!$D$13)*(1-EXP(-Constantes!$D$25)))</f>
        <v>0.92034097005952131</v>
      </c>
      <c r="AB117" s="75">
        <f t="shared" si="13"/>
        <v>1.134912021909126</v>
      </c>
      <c r="AC117" s="75">
        <f>0.0526*V117*Observaciones!$F116^1.218</f>
        <v>0</v>
      </c>
      <c r="AD117" s="75">
        <f>AC117*Constantes!$E$31</f>
        <v>0</v>
      </c>
      <c r="AE117" s="75">
        <f t="shared" si="14"/>
        <v>0</v>
      </c>
      <c r="AF117" s="15"/>
      <c r="AG117" s="74">
        <v>111</v>
      </c>
      <c r="AH117" s="136">
        <f>ETo!$I116*((1-Constantes!$F$21)*ETo!$K116+ETo!$L116)</f>
        <v>1.9940916797782635</v>
      </c>
      <c r="AI117" s="75">
        <f>MIN(AH117*AJ117,0.8*(AM116+Observaciones!$F116-AK117-AL117-Constantes!$D$14))</f>
        <v>1.0696499257027685</v>
      </c>
      <c r="AJ117" s="75">
        <f>EXP(2.5*(Cálculos!AM116-Constantes!$D$13)/(Constantes!$D$15))*Constantes!$F$19+Constantes!$F$18</f>
        <v>0.53640960270277549</v>
      </c>
      <c r="AK117" s="75">
        <f>IF(Observaciones!$F116&gt;0.05*Constantes!$F$20,((Observaciones!$F116-0.05*Constantes!$F$20)^2)/(Observaciones!$F116+0.95*Constantes!$F$20),0)</f>
        <v>0</v>
      </c>
      <c r="AL117" s="75">
        <f>MAX(0,AM116+Observaciones!$F116-AK117-Constantes!$D$13)</f>
        <v>0</v>
      </c>
      <c r="AM117" s="75">
        <f>AM116+Observaciones!$F116-AK117-AI117-AL117-AN116</f>
        <v>36.222755641729329</v>
      </c>
      <c r="AN117" s="75">
        <f>MAX(0,(AM117-Constantes!$D$14)*(1-EXP(-Constantes!$D$24)))</f>
        <v>0.17132597277938055</v>
      </c>
      <c r="AO117" s="75">
        <f t="shared" si="15"/>
        <v>213.75403226817548</v>
      </c>
      <c r="AP117" s="75">
        <f>MAX(0,(AO117-Constantes!$D$13)*(1-EXP(-Constantes!$D$25)))</f>
        <v>0.95844411102208638</v>
      </c>
      <c r="AQ117" s="75">
        <f t="shared" si="16"/>
        <v>1.1297700838014668</v>
      </c>
      <c r="AR117" s="75">
        <f>0.0526*AK117*Observaciones!$F116^1.218</f>
        <v>0</v>
      </c>
      <c r="AS117" s="75">
        <f>AR117*Constantes!$F$31</f>
        <v>0</v>
      </c>
      <c r="AT117" s="75">
        <f t="shared" si="17"/>
        <v>0</v>
      </c>
      <c r="AU117" s="15"/>
      <c r="AV117" s="74">
        <v>111</v>
      </c>
      <c r="AW117" s="75">
        <f>0.0526*Observaciones!$F116^2.218</f>
        <v>0</v>
      </c>
      <c r="AX117" s="75">
        <f>IF(Observaciones!$F116&gt;0.05*$BB$7,((Observaciones!$F116-0.05*$BB$7)^2)/(Observaciones!$F116+0.95*$BB$7),0)</f>
        <v>0</v>
      </c>
      <c r="AY117" s="75">
        <f>0.0526*AX117*Observaciones!$F116^1.218</f>
        <v>0</v>
      </c>
      <c r="AZ117" s="29"/>
      <c r="BA117" s="29"/>
      <c r="BB117" s="96"/>
      <c r="BC117" s="39"/>
    </row>
    <row r="118" spans="2:55" s="2" customFormat="1" x14ac:dyDescent="0.3">
      <c r="B118" s="38"/>
      <c r="C118" s="74">
        <v>112</v>
      </c>
      <c r="D118" s="136">
        <f>ETo!$I117*((1-Constantes!$D$21)*ETo!$K117+ETo!$L117)</f>
        <v>2.0394763536353602</v>
      </c>
      <c r="E118" s="75">
        <f>MIN(D118*F118,0.8*(I117+Observaciones!$F117-G118-H118-Constantes!$D$14))</f>
        <v>0.82388540369328733</v>
      </c>
      <c r="F118" s="75">
        <f>EXP(2.5*(Cálculos!I117-Constantes!$D$13)/(Constantes!$D$15))*Constantes!$D$19+Constantes!$D$18</f>
        <v>0.40396908854800606</v>
      </c>
      <c r="G118" s="75">
        <f>IF(Observaciones!$F117&gt;0.05*Constantes!$D$20,((Observaciones!$F117-0.05*Constantes!$D$20)^2)/(Observaciones!$F117+0.95*Constantes!$D$20),0)</f>
        <v>0</v>
      </c>
      <c r="H118" s="75">
        <f>MAX(0,I117+Observaciones!$F117-G118-Constantes!$D$13)</f>
        <v>0</v>
      </c>
      <c r="I118" s="75">
        <f>I117+Observaciones!$F117-G118-E118-H118-J117</f>
        <v>39.442576344078539</v>
      </c>
      <c r="J118" s="75">
        <f>MAX(0,(I118-Constantes!$D$14)*(1-EXP(-Constantes!$D$24)))</f>
        <v>0.22664056523734935</v>
      </c>
      <c r="K118" s="75">
        <f t="shared" si="9"/>
        <v>200.03305501088045</v>
      </c>
      <c r="L118" s="75">
        <f>MAX(0,(K118-Constantes!$D$13)*(1-EXP(-Constantes!$D$25)))</f>
        <v>0.86366639800899458</v>
      </c>
      <c r="M118" s="75">
        <f t="shared" si="10"/>
        <v>1.090306963246344</v>
      </c>
      <c r="N118" s="75">
        <f>0.0526*G118*Observaciones!$F117^1.218</f>
        <v>0</v>
      </c>
      <c r="O118" s="75">
        <f>N118*Constantes!$D$31</f>
        <v>0</v>
      </c>
      <c r="P118" s="75">
        <f t="shared" si="11"/>
        <v>0</v>
      </c>
      <c r="Q118" s="15"/>
      <c r="R118" s="74">
        <v>112</v>
      </c>
      <c r="S118" s="136">
        <f>ETo!$I117*((1-Constantes!$E$21)*ETo!$K117+ETo!$L117)</f>
        <v>1.9549318362704129</v>
      </c>
      <c r="T118" s="75">
        <f>MIN(S118*U118,0.8*(X117+Observaciones!$F117-V118-W118-Constantes!$D$14))</f>
        <v>0.91566324287685941</v>
      </c>
      <c r="U118" s="75">
        <f>EXP(2.5*(Cálculos!X117-Constantes!$D$13)/(Constantes!$D$15))*Constantes!$E$19+Constantes!$E$18</f>
        <v>0.46838627612906791</v>
      </c>
      <c r="V118" s="75">
        <f>IF(Observaciones!$F117&gt;0.05*Constantes!$E$20,((Observaciones!$F117-0.05*Constantes!$E$20)^2)/(Observaciones!$F117+0.95*Constantes!$E$20),0)</f>
        <v>0</v>
      </c>
      <c r="W118" s="75">
        <f>MAX(0,X117+Observaciones!$F117-V118-Constantes!$D$13)</f>
        <v>0</v>
      </c>
      <c r="X118" s="75">
        <f>X117+Observaciones!$F117-V118-T118-W118-Y117</f>
        <v>38.209784779266961</v>
      </c>
      <c r="Y118" s="75">
        <f>MAX(0,(X118-Constantes!$D$14)*(1-EXP(-Constantes!$D$24)))</f>
        <v>0.20546194403542312</v>
      </c>
      <c r="Z118" s="75">
        <f t="shared" si="12"/>
        <v>207.31749646751643</v>
      </c>
      <c r="AA118" s="75">
        <f>MAX(0,(Z118-Constantes!$D$13)*(1-EXP(-Constantes!$D$25)))</f>
        <v>0.91398371060935235</v>
      </c>
      <c r="AB118" s="75">
        <f t="shared" si="13"/>
        <v>1.1194456546447755</v>
      </c>
      <c r="AC118" s="75">
        <f>0.0526*V118*Observaciones!$F117^1.218</f>
        <v>0</v>
      </c>
      <c r="AD118" s="75">
        <f>AC118*Constantes!$E$31</f>
        <v>0</v>
      </c>
      <c r="AE118" s="75">
        <f t="shared" si="14"/>
        <v>0</v>
      </c>
      <c r="AF118" s="15"/>
      <c r="AG118" s="74">
        <v>112</v>
      </c>
      <c r="AH118" s="136">
        <f>ETo!$I117*((1-Constantes!$F$21)*ETo!$K117+ETo!$L117)</f>
        <v>1.9549318362704129</v>
      </c>
      <c r="AI118" s="75">
        <f>MIN(AH118*AJ118,0.8*(AM117+Observaciones!$F117-AK118-AL118-Constantes!$D$14))</f>
        <v>1.0441813096232639</v>
      </c>
      <c r="AJ118" s="75">
        <f>EXP(2.5*(Cálculos!AM117-Constantes!$D$13)/(Constantes!$D$15))*Constantes!$F$19+Constantes!$F$18</f>
        <v>0.53412670981681698</v>
      </c>
      <c r="AK118" s="75">
        <f>IF(Observaciones!$F117&gt;0.05*Constantes!$F$20,((Observaciones!$F117-0.05*Constantes!$F$20)^2)/(Observaciones!$F117+0.95*Constantes!$F$20),0)</f>
        <v>0</v>
      </c>
      <c r="AL118" s="75">
        <f>MAX(0,AM117+Observaciones!$F117-AK118-Constantes!$D$13)</f>
        <v>0</v>
      </c>
      <c r="AM118" s="75">
        <f>AM117+Observaciones!$F117-AK118-AI118-AL118-AN117</f>
        <v>35.60724835932669</v>
      </c>
      <c r="AN118" s="75">
        <f>MAX(0,(AM118-Constantes!$D$14)*(1-EXP(-Constantes!$D$24)))</f>
        <v>0.16075192607666411</v>
      </c>
      <c r="AO118" s="75">
        <f t="shared" si="15"/>
        <v>212.79558815715339</v>
      </c>
      <c r="AP118" s="75">
        <f>MAX(0,(AO118-Constantes!$D$13)*(1-EXP(-Constantes!$D$25)))</f>
        <v>0.9518236539518552</v>
      </c>
      <c r="AQ118" s="75">
        <f t="shared" si="16"/>
        <v>1.1125755800285193</v>
      </c>
      <c r="AR118" s="75">
        <f>0.0526*AK118*Observaciones!$F117^1.218</f>
        <v>0</v>
      </c>
      <c r="AS118" s="75">
        <f>AR118*Constantes!$F$31</f>
        <v>0</v>
      </c>
      <c r="AT118" s="75">
        <f t="shared" si="17"/>
        <v>0</v>
      </c>
      <c r="AU118" s="15"/>
      <c r="AV118" s="74">
        <v>112</v>
      </c>
      <c r="AW118" s="75">
        <f>0.0526*Observaciones!$F117^2.218</f>
        <v>1.6940460723560119E-2</v>
      </c>
      <c r="AX118" s="75">
        <f>IF(Observaciones!$F117&gt;0.05*$BB$7,((Observaciones!$F117-0.05*$BB$7)^2)/(Observaciones!$F117+0.95*$BB$7),0)</f>
        <v>0</v>
      </c>
      <c r="AY118" s="75">
        <f>0.0526*AX118*Observaciones!$F117^1.218</f>
        <v>0</v>
      </c>
      <c r="AZ118" s="29"/>
      <c r="BA118" s="29"/>
      <c r="BB118" s="96"/>
      <c r="BC118" s="39"/>
    </row>
    <row r="119" spans="2:55" s="2" customFormat="1" x14ac:dyDescent="0.3">
      <c r="B119" s="38"/>
      <c r="C119" s="74">
        <v>113</v>
      </c>
      <c r="D119" s="136">
        <f>ETo!$I118*((1-Constantes!$D$21)*ETo!$K118+ETo!$L118)</f>
        <v>1.9858221586478058</v>
      </c>
      <c r="E119" s="75">
        <f>MIN(D119*F119,0.8*(I118+Observaciones!$F118-G119-H119-Constantes!$D$14))</f>
        <v>0.79895179063037414</v>
      </c>
      <c r="F119" s="75">
        <f>EXP(2.5*(Cálculos!I118-Constantes!$D$13)/(Constantes!$D$15))*Constantes!$D$19+Constantes!$D$18</f>
        <v>0.40232796635444923</v>
      </c>
      <c r="G119" s="75">
        <f>IF(Observaciones!$F118&gt;0.05*Constantes!$D$20,((Observaciones!$F118-0.05*Constantes!$D$20)^2)/(Observaciones!$F118+0.95*Constantes!$D$20),0)</f>
        <v>0</v>
      </c>
      <c r="H119" s="75">
        <f>MAX(0,I118+Observaciones!$F118-G119-Constantes!$D$13)</f>
        <v>0</v>
      </c>
      <c r="I119" s="75">
        <f>I118+Observaciones!$F118-G119-E119-H119-J118</f>
        <v>38.416983988210816</v>
      </c>
      <c r="J119" s="75">
        <f>MAX(0,(I119-Constantes!$D$14)*(1-EXP(-Constantes!$D$24)))</f>
        <v>0.20902150242697601</v>
      </c>
      <c r="K119" s="75">
        <f t="shared" si="9"/>
        <v>199.16938861287144</v>
      </c>
      <c r="L119" s="75">
        <f>MAX(0,(K119-Constantes!$D$13)*(1-EXP(-Constantes!$D$25)))</f>
        <v>0.85770061842386869</v>
      </c>
      <c r="M119" s="75">
        <f t="shared" si="10"/>
        <v>1.0667221208508446</v>
      </c>
      <c r="N119" s="75">
        <f>0.0526*G119*Observaciones!$F118^1.218</f>
        <v>0</v>
      </c>
      <c r="O119" s="75">
        <f>N119*Constantes!$D$31</f>
        <v>0</v>
      </c>
      <c r="P119" s="75">
        <f t="shared" si="11"/>
        <v>0</v>
      </c>
      <c r="Q119" s="15"/>
      <c r="R119" s="74">
        <v>113</v>
      </c>
      <c r="S119" s="136">
        <f>ETo!$I118*((1-Constantes!$E$21)*ETo!$K118+ETo!$L118)</f>
        <v>1.9031977956713426</v>
      </c>
      <c r="T119" s="75">
        <f>MIN(S119*U119,0.8*(X118+Observaciones!$F118-V119-W119-Constantes!$D$14))</f>
        <v>0.8887912585711778</v>
      </c>
      <c r="U119" s="75">
        <f>EXP(2.5*(Cálculos!X118-Constantes!$D$13)/(Constantes!$D$15))*Constantes!$E$19+Constantes!$E$18</f>
        <v>0.46699889028489627</v>
      </c>
      <c r="V119" s="75">
        <f>IF(Observaciones!$F118&gt;0.05*Constantes!$E$20,((Observaciones!$F118-0.05*Constantes!$E$20)^2)/(Observaciones!$F118+0.95*Constantes!$E$20),0)</f>
        <v>0</v>
      </c>
      <c r="W119" s="75">
        <f>MAX(0,X118+Observaciones!$F118-V119-Constantes!$D$13)</f>
        <v>0</v>
      </c>
      <c r="X119" s="75">
        <f>X118+Observaciones!$F118-V119-T119-W119-Y118</f>
        <v>37.115531576660366</v>
      </c>
      <c r="Y119" s="75">
        <f>MAX(0,(X119-Constantes!$D$14)*(1-EXP(-Constantes!$D$24)))</f>
        <v>0.18666332897469967</v>
      </c>
      <c r="Z119" s="75">
        <f t="shared" si="12"/>
        <v>206.40351275690708</v>
      </c>
      <c r="AA119" s="75">
        <f>MAX(0,(Z119-Constantes!$D$13)*(1-EXP(-Constantes!$D$25)))</f>
        <v>0.9076703639578434</v>
      </c>
      <c r="AB119" s="75">
        <f t="shared" si="13"/>
        <v>1.0943336929325431</v>
      </c>
      <c r="AC119" s="75">
        <f>0.0526*V119*Observaciones!$F118^1.218</f>
        <v>0</v>
      </c>
      <c r="AD119" s="75">
        <f>AC119*Constantes!$E$31</f>
        <v>0</v>
      </c>
      <c r="AE119" s="75">
        <f t="shared" si="14"/>
        <v>0</v>
      </c>
      <c r="AF119" s="15"/>
      <c r="AG119" s="74">
        <v>113</v>
      </c>
      <c r="AH119" s="136">
        <f>ETo!$I118*((1-Constantes!$F$21)*ETo!$K118+ETo!$L118)</f>
        <v>1.9031977956713426</v>
      </c>
      <c r="AI119" s="75">
        <f>MIN(AH119*AJ119,0.8*(AM118+Observaciones!$F118-AK119-AL119-Constantes!$D$14))</f>
        <v>1.01453068538747</v>
      </c>
      <c r="AJ119" s="75">
        <f>EXP(2.5*(Cálculos!AM118-Constantes!$D$13)/(Constantes!$D$15))*Constantes!$F$19+Constantes!$F$18</f>
        <v>0.53306634113119067</v>
      </c>
      <c r="AK119" s="75">
        <f>IF(Observaciones!$F118&gt;0.05*Constantes!$F$20,((Observaciones!$F118-0.05*Constantes!$F$20)^2)/(Observaciones!$F118+0.95*Constantes!$F$20),0)</f>
        <v>0</v>
      </c>
      <c r="AL119" s="75">
        <f>MAX(0,AM118+Observaciones!$F118-AK119-Constantes!$D$13)</f>
        <v>0</v>
      </c>
      <c r="AM119" s="75">
        <f>AM118+Observaciones!$F118-AK119-AI119-AL119-AN118</f>
        <v>34.431965747862556</v>
      </c>
      <c r="AN119" s="75">
        <f>MAX(0,(AM119-Constantes!$D$14)*(1-EXP(-Constantes!$D$24)))</f>
        <v>0.14056127427153603</v>
      </c>
      <c r="AO119" s="75">
        <f t="shared" si="15"/>
        <v>211.84376450320153</v>
      </c>
      <c r="AP119" s="75">
        <f>MAX(0,(AO119-Constantes!$D$13)*(1-EXP(-Constantes!$D$25)))</f>
        <v>0.94524892771904556</v>
      </c>
      <c r="AQ119" s="75">
        <f t="shared" si="16"/>
        <v>1.0858102019905815</v>
      </c>
      <c r="AR119" s="75">
        <f>0.0526*AK119*Observaciones!$F118^1.218</f>
        <v>0</v>
      </c>
      <c r="AS119" s="75">
        <f>AR119*Constantes!$F$31</f>
        <v>0</v>
      </c>
      <c r="AT119" s="75">
        <f t="shared" si="17"/>
        <v>0</v>
      </c>
      <c r="AU119" s="15"/>
      <c r="AV119" s="74">
        <v>113</v>
      </c>
      <c r="AW119" s="75">
        <f>0.0526*Observaciones!$F118^2.218</f>
        <v>0</v>
      </c>
      <c r="AX119" s="75">
        <f>IF(Observaciones!$F118&gt;0.05*$BB$7,((Observaciones!$F118-0.05*$BB$7)^2)/(Observaciones!$F118+0.95*$BB$7),0)</f>
        <v>0</v>
      </c>
      <c r="AY119" s="75">
        <f>0.0526*AX119*Observaciones!$F118^1.218</f>
        <v>0</v>
      </c>
      <c r="AZ119" s="29"/>
      <c r="BA119" s="29"/>
      <c r="BB119" s="96"/>
      <c r="BC119" s="39"/>
    </row>
    <row r="120" spans="2:55" s="2" customFormat="1" x14ac:dyDescent="0.3">
      <c r="B120" s="38"/>
      <c r="C120" s="74">
        <v>114</v>
      </c>
      <c r="D120" s="136">
        <f>ETo!$I119*((1-Constantes!$D$21)*ETo!$K119+ETo!$L119)</f>
        <v>2.0218154858029167</v>
      </c>
      <c r="E120" s="75">
        <f>MIN(D120*F120,0.8*(I119+Observaciones!$F119-G120-H120-Constantes!$D$14))</f>
        <v>0.8062858713133555</v>
      </c>
      <c r="F120" s="75">
        <f>EXP(2.5*(Cálculos!I119-Constantes!$D$13)/(Constantes!$D$15))*Constantes!$D$19+Constantes!$D$18</f>
        <v>0.39879300409708651</v>
      </c>
      <c r="G120" s="75">
        <f>IF(Observaciones!$F119&gt;0.05*Constantes!$D$20,((Observaciones!$F119-0.05*Constantes!$D$20)^2)/(Observaciones!$F119+0.95*Constantes!$D$20),0)</f>
        <v>0</v>
      </c>
      <c r="H120" s="75">
        <f>MAX(0,I119+Observaciones!$F119-G120-Constantes!$D$13)</f>
        <v>0</v>
      </c>
      <c r="I120" s="75">
        <f>I119+Observaciones!$F119-G120-E120-H120-J119</f>
        <v>37.401676614470482</v>
      </c>
      <c r="J120" s="75">
        <f>MAX(0,(I120-Constantes!$D$14)*(1-EXP(-Constantes!$D$24)))</f>
        <v>0.19157912945352398</v>
      </c>
      <c r="K120" s="75">
        <f t="shared" si="9"/>
        <v>198.31168799444757</v>
      </c>
      <c r="L120" s="75">
        <f>MAX(0,(K120-Constantes!$D$13)*(1-EXP(-Constantes!$D$25)))</f>
        <v>0.85177604748844871</v>
      </c>
      <c r="M120" s="75">
        <f t="shared" si="10"/>
        <v>1.0433551769419727</v>
      </c>
      <c r="N120" s="75">
        <f>0.0526*G120*Observaciones!$F119^1.218</f>
        <v>0</v>
      </c>
      <c r="O120" s="75">
        <f>N120*Constantes!$D$31</f>
        <v>0</v>
      </c>
      <c r="P120" s="75">
        <f t="shared" si="11"/>
        <v>0</v>
      </c>
      <c r="Q120" s="15"/>
      <c r="R120" s="74">
        <v>114</v>
      </c>
      <c r="S120" s="136">
        <f>ETo!$I119*((1-Constantes!$E$21)*ETo!$K119+ETo!$L119)</f>
        <v>1.9377410171043579</v>
      </c>
      <c r="T120" s="75">
        <f>MIN(S120*U120,0.8*(X119+Observaciones!$F119-V120-W120-Constantes!$D$14))</f>
        <v>0.8996006370220665</v>
      </c>
      <c r="U120" s="75">
        <f>EXP(2.5*(Cálculos!X119-Constantes!$D$13)/(Constantes!$D$15))*Constantes!$E$19+Constantes!$E$18</f>
        <v>0.46425225511630802</v>
      </c>
      <c r="V120" s="75">
        <f>IF(Observaciones!$F119&gt;0.05*Constantes!$E$20,((Observaciones!$F119-0.05*Constantes!$E$20)^2)/(Observaciones!$F119+0.95*Constantes!$E$20),0)</f>
        <v>0</v>
      </c>
      <c r="W120" s="75">
        <f>MAX(0,X119+Observaciones!$F119-V120-Constantes!$D$13)</f>
        <v>0</v>
      </c>
      <c r="X120" s="75">
        <f>X119+Observaciones!$F119-V120-T120-W120-Y119</f>
        <v>36.029267610663595</v>
      </c>
      <c r="Y120" s="75">
        <f>MAX(0,(X120-Constantes!$D$14)*(1-EXP(-Constantes!$D$24)))</f>
        <v>0.16800196421701338</v>
      </c>
      <c r="Z120" s="75">
        <f t="shared" si="12"/>
        <v>205.49584239294924</v>
      </c>
      <c r="AA120" s="75">
        <f>MAX(0,(Z120-Constantes!$D$13)*(1-EXP(-Constantes!$D$25)))</f>
        <v>0.90140062677713739</v>
      </c>
      <c r="AB120" s="75">
        <f t="shared" si="13"/>
        <v>1.0694025909941507</v>
      </c>
      <c r="AC120" s="75">
        <f>0.0526*V120*Observaciones!$F119^1.218</f>
        <v>0</v>
      </c>
      <c r="AD120" s="75">
        <f>AC120*Constantes!$E$31</f>
        <v>0</v>
      </c>
      <c r="AE120" s="75">
        <f t="shared" si="14"/>
        <v>0</v>
      </c>
      <c r="AF120" s="15"/>
      <c r="AG120" s="74">
        <v>114</v>
      </c>
      <c r="AH120" s="136">
        <f>ETo!$I119*((1-Constantes!$F$21)*ETo!$K119+ETo!$L119)</f>
        <v>1.9377410171043579</v>
      </c>
      <c r="AI120" s="75">
        <f>MIN(AH120*AJ120,0.8*(AM119+Observaciones!$F119-AK120-AL120-Constantes!$D$14))</f>
        <v>1.0291967896589689</v>
      </c>
      <c r="AJ120" s="75">
        <f>EXP(2.5*(Cálculos!AM119-Constantes!$D$13)/(Constantes!$D$15))*Constantes!$F$19+Constantes!$F$18</f>
        <v>0.53113227235956328</v>
      </c>
      <c r="AK120" s="75">
        <f>IF(Observaciones!$F119&gt;0.05*Constantes!$F$20,((Observaciones!$F119-0.05*Constantes!$F$20)^2)/(Observaciones!$F119+0.95*Constantes!$F$20),0)</f>
        <v>0</v>
      </c>
      <c r="AL120" s="75">
        <f>MAX(0,AM119+Observaciones!$F119-AK120-Constantes!$D$13)</f>
        <v>0</v>
      </c>
      <c r="AM120" s="75">
        <f>AM119+Observaciones!$F119-AK120-AI120-AL120-AN119</f>
        <v>33.262207683932054</v>
      </c>
      <c r="AN120" s="75">
        <f>MAX(0,(AM120-Constantes!$D$14)*(1-EXP(-Constantes!$D$24)))</f>
        <v>0.12046553088634405</v>
      </c>
      <c r="AO120" s="75">
        <f t="shared" si="15"/>
        <v>210.89851557548249</v>
      </c>
      <c r="AP120" s="75">
        <f>MAX(0,(AO120-Constantes!$D$13)*(1-EXP(-Constantes!$D$25)))</f>
        <v>0.93871961643768942</v>
      </c>
      <c r="AQ120" s="75">
        <f t="shared" si="16"/>
        <v>1.0591851473240335</v>
      </c>
      <c r="AR120" s="75">
        <f>0.0526*AK120*Observaciones!$F119^1.218</f>
        <v>0</v>
      </c>
      <c r="AS120" s="75">
        <f>AR120*Constantes!$F$31</f>
        <v>0</v>
      </c>
      <c r="AT120" s="75">
        <f t="shared" si="17"/>
        <v>0</v>
      </c>
      <c r="AU120" s="15"/>
      <c r="AV120" s="74">
        <v>114</v>
      </c>
      <c r="AW120" s="75">
        <f>0.0526*Observaciones!$F119^2.218</f>
        <v>0</v>
      </c>
      <c r="AX120" s="75">
        <f>IF(Observaciones!$F119&gt;0.05*$BB$7,((Observaciones!$F119-0.05*$BB$7)^2)/(Observaciones!$F119+0.95*$BB$7),0)</f>
        <v>0</v>
      </c>
      <c r="AY120" s="75">
        <f>0.0526*AX120*Observaciones!$F119^1.218</f>
        <v>0</v>
      </c>
      <c r="AZ120" s="29"/>
      <c r="BA120" s="29"/>
      <c r="BB120" s="96"/>
      <c r="BC120" s="39"/>
    </row>
    <row r="121" spans="2:55" s="2" customFormat="1" x14ac:dyDescent="0.3">
      <c r="B121" s="38"/>
      <c r="C121" s="74">
        <v>115</v>
      </c>
      <c r="D121" s="136">
        <f>ETo!$I120*((1-Constantes!$D$21)*ETo!$K120+ETo!$L120)</f>
        <v>1.997402986694305</v>
      </c>
      <c r="E121" s="75">
        <f>MIN(D121*F121,0.8*(I120+Observaciones!$F120-G121-H121-Constantes!$D$14))</f>
        <v>0.78991679854408614</v>
      </c>
      <c r="F121" s="75">
        <f>EXP(2.5*(Cálculos!I120-Constantes!$D$13)/(Constantes!$D$15))*Constantes!$D$19+Constantes!$D$18</f>
        <v>0.39547192219402638</v>
      </c>
      <c r="G121" s="75">
        <f>IF(Observaciones!$F120&gt;0.05*Constantes!$D$20,((Observaciones!$F120-0.05*Constantes!$D$20)^2)/(Observaciones!$F120+0.95*Constantes!$D$20),0)</f>
        <v>0</v>
      </c>
      <c r="H121" s="75">
        <f>MAX(0,I120+Observaciones!$F120-G121-Constantes!$D$13)</f>
        <v>0</v>
      </c>
      <c r="I121" s="75">
        <f>I120+Observaciones!$F120-G121-E121-H121-J120</f>
        <v>36.420180686472875</v>
      </c>
      <c r="J121" s="75">
        <f>MAX(0,(I121-Constantes!$D$14)*(1-EXP(-Constantes!$D$24)))</f>
        <v>0.17471761688025172</v>
      </c>
      <c r="K121" s="75">
        <f t="shared" si="9"/>
        <v>197.45991194695912</v>
      </c>
      <c r="L121" s="75">
        <f>MAX(0,(K121-Constantes!$D$13)*(1-EXP(-Constantes!$D$25)))</f>
        <v>0.84589240055379877</v>
      </c>
      <c r="M121" s="75">
        <f t="shared" si="10"/>
        <v>1.0206100174340504</v>
      </c>
      <c r="N121" s="75">
        <f>0.0526*G121*Observaciones!$F120^1.218</f>
        <v>0</v>
      </c>
      <c r="O121" s="75">
        <f>N121*Constantes!$D$31</f>
        <v>0</v>
      </c>
      <c r="P121" s="75">
        <f t="shared" si="11"/>
        <v>0</v>
      </c>
      <c r="Q121" s="15"/>
      <c r="R121" s="74">
        <v>115</v>
      </c>
      <c r="S121" s="136">
        <f>ETo!$I120*((1-Constantes!$E$21)*ETo!$K120+ETo!$L120)</f>
        <v>1.9141437425638634</v>
      </c>
      <c r="T121" s="75">
        <f>MIN(S121*U121,0.8*(X120+Observaciones!$F120-V121-W121-Constantes!$D$14))</f>
        <v>0.88371028344047553</v>
      </c>
      <c r="U121" s="75">
        <f>EXP(2.5*(Cálculos!X120-Constantes!$D$13)/(Constantes!$D$15))*Constantes!$E$19+Constantes!$E$18</f>
        <v>0.4616739400442344</v>
      </c>
      <c r="V121" s="75">
        <f>IF(Observaciones!$F120&gt;0.05*Constantes!$E$20,((Observaciones!$F120-0.05*Constantes!$E$20)^2)/(Observaciones!$F120+0.95*Constantes!$E$20),0)</f>
        <v>0</v>
      </c>
      <c r="W121" s="75">
        <f>MAX(0,X120+Observaciones!$F120-V121-Constantes!$D$13)</f>
        <v>0</v>
      </c>
      <c r="X121" s="75">
        <f>X120+Observaciones!$F120-V121-T121-W121-Y120</f>
        <v>34.977555363006104</v>
      </c>
      <c r="Y121" s="75">
        <f>MAX(0,(X121-Constantes!$D$14)*(1-EXP(-Constantes!$D$24)))</f>
        <v>0.14993417729962902</v>
      </c>
      <c r="Z121" s="75">
        <f t="shared" si="12"/>
        <v>204.59444176617211</v>
      </c>
      <c r="AA121" s="75">
        <f>MAX(0,(Z121-Constantes!$D$13)*(1-EXP(-Constantes!$D$25)))</f>
        <v>0.89517419783461571</v>
      </c>
      <c r="AB121" s="75">
        <f t="shared" si="13"/>
        <v>1.0451083751342447</v>
      </c>
      <c r="AC121" s="75">
        <f>0.0526*V121*Observaciones!$F120^1.218</f>
        <v>0</v>
      </c>
      <c r="AD121" s="75">
        <f>AC121*Constantes!$E$31</f>
        <v>0</v>
      </c>
      <c r="AE121" s="75">
        <f t="shared" si="14"/>
        <v>0</v>
      </c>
      <c r="AF121" s="15"/>
      <c r="AG121" s="74">
        <v>115</v>
      </c>
      <c r="AH121" s="136">
        <f>ETo!$I120*((1-Constantes!$F$21)*ETo!$K120+ETo!$L120)</f>
        <v>1.9141437425638634</v>
      </c>
      <c r="AI121" s="75">
        <f>MIN(AH121*AJ121,0.8*(AM120+Observaciones!$F120-AK121-AL121-Constantes!$D$14))</f>
        <v>1.0131938647088252</v>
      </c>
      <c r="AJ121" s="75">
        <f>EXP(2.5*(Cálculos!AM120-Constantes!$D$13)/(Constantes!$D$15))*Constantes!$F$19+Constantes!$F$18</f>
        <v>0.52931963372391355</v>
      </c>
      <c r="AK121" s="75">
        <f>IF(Observaciones!$F120&gt;0.05*Constantes!$F$20,((Observaciones!$F120-0.05*Constantes!$F$20)^2)/(Observaciones!$F120+0.95*Constantes!$F$20),0)</f>
        <v>0</v>
      </c>
      <c r="AL121" s="75">
        <f>MAX(0,AM120+Observaciones!$F120-AK121-Constantes!$D$13)</f>
        <v>0</v>
      </c>
      <c r="AM121" s="75">
        <f>AM120+Observaciones!$F120-AK121-AI121-AL121-AN120</f>
        <v>32.128548288336887</v>
      </c>
      <c r="AN121" s="75">
        <f>MAX(0,(AM121-Constantes!$D$14)*(1-EXP(-Constantes!$D$24)))</f>
        <v>0.10098994101646663</v>
      </c>
      <c r="AO121" s="75">
        <f t="shared" si="15"/>
        <v>209.95979595904481</v>
      </c>
      <c r="AP121" s="75">
        <f>MAX(0,(AO121-Constantes!$D$13)*(1-EXP(-Constantes!$D$25)))</f>
        <v>0.93223540640380231</v>
      </c>
      <c r="AQ121" s="75">
        <f t="shared" si="16"/>
        <v>1.0332253474202688</v>
      </c>
      <c r="AR121" s="75">
        <f>0.0526*AK121*Observaciones!$F120^1.218</f>
        <v>0</v>
      </c>
      <c r="AS121" s="75">
        <f>AR121*Constantes!$F$31</f>
        <v>0</v>
      </c>
      <c r="AT121" s="75">
        <f t="shared" si="17"/>
        <v>0</v>
      </c>
      <c r="AU121" s="15"/>
      <c r="AV121" s="74">
        <v>115</v>
      </c>
      <c r="AW121" s="75">
        <f>0.0526*Observaciones!$F120^2.218</f>
        <v>0</v>
      </c>
      <c r="AX121" s="75">
        <f>IF(Observaciones!$F120&gt;0.05*$BB$7,((Observaciones!$F120-0.05*$BB$7)^2)/(Observaciones!$F120+0.95*$BB$7),0)</f>
        <v>0</v>
      </c>
      <c r="AY121" s="75">
        <f>0.0526*AX121*Observaciones!$F120^1.218</f>
        <v>0</v>
      </c>
      <c r="AZ121" s="29"/>
      <c r="BA121" s="29"/>
      <c r="BB121" s="96"/>
      <c r="BC121" s="39"/>
    </row>
    <row r="122" spans="2:55" s="2" customFormat="1" x14ac:dyDescent="0.3">
      <c r="B122" s="38"/>
      <c r="C122" s="74">
        <v>116</v>
      </c>
      <c r="D122" s="136">
        <f>ETo!$I121*((1-Constantes!$D$21)*ETo!$K121+ETo!$L121)</f>
        <v>1.9996771163828297</v>
      </c>
      <c r="E122" s="75">
        <f>MIN(D122*F122,0.8*(I121+Observaciones!$F121-G122-H122-Constantes!$D$14))</f>
        <v>0.78471669424623092</v>
      </c>
      <c r="F122" s="75">
        <f>EXP(2.5*(Cálculos!I121-Constantes!$D$13)/(Constantes!$D$15))*Constantes!$D$19+Constantes!$D$18</f>
        <v>0.39242170039215479</v>
      </c>
      <c r="G122" s="75">
        <f>IF(Observaciones!$F121&gt;0.05*Constantes!$D$20,((Observaciones!$F121-0.05*Constantes!$D$20)^2)/(Observaciones!$F121+0.95*Constantes!$D$20),0)</f>
        <v>1.1940353587366974</v>
      </c>
      <c r="H122" s="75">
        <f>MAX(0,I121+Observaciones!$F121-G122-Constantes!$D$13)</f>
        <v>0</v>
      </c>
      <c r="I122" s="75">
        <f>I121+Observaciones!$F121-G122-E122-H122-J121</f>
        <v>46.766711016609698</v>
      </c>
      <c r="J122" s="75">
        <f>MAX(0,(I122-Constantes!$D$14)*(1-EXP(-Constantes!$D$24)))</f>
        <v>0.35246481508540833</v>
      </c>
      <c r="K122" s="75">
        <f t="shared" si="9"/>
        <v>196.61401954640533</v>
      </c>
      <c r="L122" s="75">
        <f>MAX(0,(K122-Constantes!$D$13)*(1-EXP(-Constantes!$D$25)))</f>
        <v>0.84004939493719677</v>
      </c>
      <c r="M122" s="75">
        <f t="shared" si="10"/>
        <v>2.3865495687593024</v>
      </c>
      <c r="N122" s="75">
        <f>0.0526*G122*Observaciones!$F121^1.218</f>
        <v>1.3615679740554207</v>
      </c>
      <c r="O122" s="75">
        <f>N122*Constantes!$D$31</f>
        <v>2.1270560849275675E-2</v>
      </c>
      <c r="P122" s="75">
        <f t="shared" si="11"/>
        <v>891.268345217469</v>
      </c>
      <c r="Q122" s="15"/>
      <c r="R122" s="74">
        <v>116</v>
      </c>
      <c r="S122" s="136">
        <f>ETo!$I121*((1-Constantes!$E$21)*ETo!$K121+ETo!$L121)</f>
        <v>1.9162388077250778</v>
      </c>
      <c r="T122" s="75">
        <f>MIN(S122*U122,0.8*(X121+Observaciones!$F121-V122-W122-Constantes!$D$14))</f>
        <v>0.88014921532689461</v>
      </c>
      <c r="U122" s="75">
        <f>EXP(2.5*(Cálculos!X121-Constantes!$D$13)/(Constantes!$D$15))*Constantes!$E$19+Constantes!$E$18</f>
        <v>0.45931081855699968</v>
      </c>
      <c r="V122" s="75">
        <f>IF(Observaciones!$F121&gt;0.05*Constantes!$E$20,((Observaciones!$F121-0.05*Constantes!$E$20)^2)/(Observaciones!$F121+0.95*Constantes!$E$20),0)</f>
        <v>0.94079601488368336</v>
      </c>
      <c r="W122" s="75">
        <f>MAX(0,X121+Observaciones!$F121-V122-Constantes!$D$13)</f>
        <v>0</v>
      </c>
      <c r="X122" s="75">
        <f>X121+Observaciones!$F121-V122-T122-W122-Y121</f>
        <v>45.506675955495901</v>
      </c>
      <c r="Y122" s="75">
        <f>MAX(0,(X122-Constantes!$D$14)*(1-EXP(-Constantes!$D$24)))</f>
        <v>0.33081816692347527</v>
      </c>
      <c r="Z122" s="75">
        <f t="shared" si="12"/>
        <v>203.69926756833749</v>
      </c>
      <c r="AA122" s="75">
        <f>MAX(0,(Z122-Constantes!$D$13)*(1-EXP(-Constantes!$D$25)))</f>
        <v>0.8889907779784253</v>
      </c>
      <c r="AB122" s="75">
        <f t="shared" si="13"/>
        <v>2.1606049597855841</v>
      </c>
      <c r="AC122" s="75">
        <f>0.0526*V122*Observaciones!$F121^1.218</f>
        <v>1.0727971450861034</v>
      </c>
      <c r="AD122" s="75">
        <f>AC122*Constantes!$E$31</f>
        <v>1.256951400240248E-2</v>
      </c>
      <c r="AE122" s="75">
        <f t="shared" si="14"/>
        <v>581.75900899764042</v>
      </c>
      <c r="AF122" s="15"/>
      <c r="AG122" s="74">
        <v>116</v>
      </c>
      <c r="AH122" s="136">
        <f>ETo!$I121*((1-Constantes!$F$21)*ETo!$K121+ETo!$L121)</f>
        <v>1.9162388077250778</v>
      </c>
      <c r="AI122" s="75">
        <f>MIN(AH122*AJ122,0.8*(AM121+Observaciones!$F121-AK122-AL122-Constantes!$D$14))</f>
        <v>1.0111296551721807</v>
      </c>
      <c r="AJ122" s="75">
        <f>EXP(2.5*(Cálculos!AM121-Constantes!$D$13)/(Constantes!$D$15))*Constantes!$F$19+Constantes!$F$18</f>
        <v>0.52766369781049083</v>
      </c>
      <c r="AK122" s="75">
        <f>IF(Observaciones!$F121&gt;0.05*Constantes!$F$20,((Observaciones!$F121-0.05*Constantes!$F$20)^2)/(Observaciones!$F121+0.95*Constantes!$F$20),0)</f>
        <v>0.63059367815386314</v>
      </c>
      <c r="AL122" s="75">
        <f>MAX(0,AM121+Observaciones!$F121-AK122-Constantes!$D$13)</f>
        <v>0</v>
      </c>
      <c r="AM122" s="75">
        <f>AM121+Observaciones!$F121-AK122-AI122-AL122-AN121</f>
        <v>42.885835013994374</v>
      </c>
      <c r="AN122" s="75">
        <f>MAX(0,(AM122-Constantes!$D$14)*(1-EXP(-Constantes!$D$24)))</f>
        <v>0.28579368824037837</v>
      </c>
      <c r="AO122" s="75">
        <f t="shared" si="15"/>
        <v>209.02756055264101</v>
      </c>
      <c r="AP122" s="75">
        <f>MAX(0,(AO122-Constantes!$D$13)*(1-EXP(-Constantes!$D$25)))</f>
        <v>0.92579598608031133</v>
      </c>
      <c r="AQ122" s="75">
        <f t="shared" si="16"/>
        <v>1.8421833524745528</v>
      </c>
      <c r="AR122" s="75">
        <f>0.0526*AK122*Observaciones!$F121^1.218</f>
        <v>0.7190709643008526</v>
      </c>
      <c r="AS122" s="75">
        <f>AR122*Constantes!$F$31</f>
        <v>6.0660379914770765E-3</v>
      </c>
      <c r="AT122" s="75">
        <f t="shared" si="17"/>
        <v>329.28524640767915</v>
      </c>
      <c r="AU122" s="15"/>
      <c r="AV122" s="74">
        <v>116</v>
      </c>
      <c r="AW122" s="75">
        <f>0.0526*Observaciones!$F121^2.218</f>
        <v>14.253848976214318</v>
      </c>
      <c r="AX122" s="75">
        <f>IF(Observaciones!$F121&gt;0.05*$BB$7,((Observaciones!$F121-0.05*$BB$7)^2)/(Observaciones!$F121+0.95*$BB$7),0)</f>
        <v>2.5537914433149203</v>
      </c>
      <c r="AY122" s="75">
        <f>0.0526*AX122*Observaciones!$F121^1.218</f>
        <v>2.9121086039807391</v>
      </c>
      <c r="AZ122" s="29"/>
      <c r="BA122" s="29"/>
      <c r="BB122" s="96"/>
      <c r="BC122" s="39"/>
    </row>
    <row r="123" spans="2:55" s="2" customFormat="1" x14ac:dyDescent="0.3">
      <c r="B123" s="38"/>
      <c r="C123" s="74">
        <v>117</v>
      </c>
      <c r="D123" s="136">
        <f>ETo!$I122*((1-Constantes!$D$21)*ETo!$K122+ETo!$L122)</f>
        <v>2.0860128007519663</v>
      </c>
      <c r="E123" s="75">
        <f>MIN(D123*F123,0.8*(I122+Observaciones!$F122-G123-H123-Constantes!$D$14))</f>
        <v>0.90487031054035505</v>
      </c>
      <c r="F123" s="75">
        <f>EXP(2.5*(Cálculos!I122-Constantes!$D$13)/(Constantes!$D$15))*Constantes!$D$19+Constantes!$D$18</f>
        <v>0.43377984555711607</v>
      </c>
      <c r="G123" s="75">
        <f>IF(Observaciones!$F122&gt;0.05*Constantes!$D$20,((Observaciones!$F122-0.05*Constantes!$D$20)^2)/(Observaciones!$F122+0.95*Constantes!$D$20),0)</f>
        <v>0</v>
      </c>
      <c r="H123" s="75">
        <f>MAX(0,I122+Observaciones!$F122-G123-Constantes!$D$13)</f>
        <v>0</v>
      </c>
      <c r="I123" s="75">
        <f>I122+Observaciones!$F122-G123-E123-H123-J122</f>
        <v>45.509375890983939</v>
      </c>
      <c r="J123" s="75">
        <f>MAX(0,(I123-Constantes!$D$14)*(1-EXP(-Constantes!$D$24)))</f>
        <v>0.33086455019912625</v>
      </c>
      <c r="K123" s="75">
        <f t="shared" si="9"/>
        <v>195.77397015146812</v>
      </c>
      <c r="L123" s="75">
        <f>MAX(0,(K123-Constantes!$D$13)*(1-EXP(-Constantes!$D$25)))</f>
        <v>0.83424674990855274</v>
      </c>
      <c r="M123" s="75">
        <f t="shared" si="10"/>
        <v>1.1651113001076789</v>
      </c>
      <c r="N123" s="75">
        <f>0.0526*G123*Observaciones!$F122^1.218</f>
        <v>0</v>
      </c>
      <c r="O123" s="75">
        <f>N123*Constantes!$D$31</f>
        <v>0</v>
      </c>
      <c r="P123" s="75">
        <f t="shared" si="11"/>
        <v>0</v>
      </c>
      <c r="Q123" s="15"/>
      <c r="R123" s="74">
        <v>117</v>
      </c>
      <c r="S123" s="136">
        <f>ETo!$I122*((1-Constantes!$E$21)*ETo!$K122+ETo!$L122)</f>
        <v>1.9993889512852152</v>
      </c>
      <c r="T123" s="75">
        <f>MIN(S123*U123,0.8*(X122+Observaciones!$F122-V123-W123-Constantes!$D$14))</f>
        <v>0.97938273100002604</v>
      </c>
      <c r="U123" s="75">
        <f>EXP(2.5*(Cálculos!X122-Constantes!$D$13)/(Constantes!$D$15))*Constantes!$E$19+Constantes!$E$18</f>
        <v>0.48984102386405354</v>
      </c>
      <c r="V123" s="75">
        <f>IF(Observaciones!$F122&gt;0.05*Constantes!$E$20,((Observaciones!$F122-0.05*Constantes!$E$20)^2)/(Observaciones!$F122+0.95*Constantes!$E$20),0)</f>
        <v>0</v>
      </c>
      <c r="W123" s="75">
        <f>MAX(0,X122+Observaciones!$F122-V123-Constantes!$D$13)</f>
        <v>0</v>
      </c>
      <c r="X123" s="75">
        <f>X122+Observaciones!$F122-V123-T123-W123-Y122</f>
        <v>44.1964750575724</v>
      </c>
      <c r="Y123" s="75">
        <f>MAX(0,(X123-Constantes!$D$14)*(1-EXP(-Constantes!$D$24)))</f>
        <v>0.30830969971167493</v>
      </c>
      <c r="Z123" s="75">
        <f t="shared" si="12"/>
        <v>202.81027679035907</v>
      </c>
      <c r="AA123" s="75">
        <f>MAX(0,(Z123-Constantes!$D$13)*(1-EXP(-Constantes!$D$25)))</f>
        <v>0.88285007012310646</v>
      </c>
      <c r="AB123" s="75">
        <f t="shared" si="13"/>
        <v>1.1911597698347813</v>
      </c>
      <c r="AC123" s="75">
        <f>0.0526*V123*Observaciones!$F122^1.218</f>
        <v>0</v>
      </c>
      <c r="AD123" s="75">
        <f>AC123*Constantes!$E$31</f>
        <v>0</v>
      </c>
      <c r="AE123" s="75">
        <f t="shared" si="14"/>
        <v>0</v>
      </c>
      <c r="AF123" s="15"/>
      <c r="AG123" s="74">
        <v>117</v>
      </c>
      <c r="AH123" s="136">
        <f>ETo!$I122*((1-Constantes!$F$21)*ETo!$K122+ETo!$L122)</f>
        <v>1.9993889512852152</v>
      </c>
      <c r="AI123" s="75">
        <f>MIN(AH123*AJ123,0.8*(AM122+Observaciones!$F122-AK123-AL123-Constantes!$D$14))</f>
        <v>1.0957204138234846</v>
      </c>
      <c r="AJ123" s="75">
        <f>EXP(2.5*(Cálculos!AM122-Constantes!$D$13)/(Constantes!$D$15))*Constantes!$F$19+Constantes!$F$18</f>
        <v>0.54802764270511306</v>
      </c>
      <c r="AK123" s="75">
        <f>IF(Observaciones!$F122&gt;0.05*Constantes!$F$20,((Observaciones!$F122-0.05*Constantes!$F$20)^2)/(Observaciones!$F122+0.95*Constantes!$F$20),0)</f>
        <v>0</v>
      </c>
      <c r="AL123" s="75">
        <f>MAX(0,AM122+Observaciones!$F122-AK123-Constantes!$D$13)</f>
        <v>0</v>
      </c>
      <c r="AM123" s="75">
        <f>AM122+Observaciones!$F122-AK123-AI123-AL123-AN122</f>
        <v>41.504320911930513</v>
      </c>
      <c r="AN123" s="75">
        <f>MAX(0,(AM123-Constantes!$D$14)*(1-EXP(-Constantes!$D$24)))</f>
        <v>0.26206010286562631</v>
      </c>
      <c r="AO123" s="75">
        <f t="shared" si="15"/>
        <v>208.10176456656069</v>
      </c>
      <c r="AP123" s="75">
        <f>MAX(0,(AO123-Constantes!$D$13)*(1-EXP(-Constantes!$D$25)))</f>
        <v>0.91940104608208773</v>
      </c>
      <c r="AQ123" s="75">
        <f t="shared" si="16"/>
        <v>1.181461148947714</v>
      </c>
      <c r="AR123" s="75">
        <f>0.0526*AK123*Observaciones!$F122^1.218</f>
        <v>0</v>
      </c>
      <c r="AS123" s="75">
        <f>AR123*Constantes!$F$31</f>
        <v>0</v>
      </c>
      <c r="AT123" s="75">
        <f t="shared" si="17"/>
        <v>0</v>
      </c>
      <c r="AU123" s="15"/>
      <c r="AV123" s="74">
        <v>117</v>
      </c>
      <c r="AW123" s="75">
        <f>0.0526*Observaciones!$F122^2.218</f>
        <v>0</v>
      </c>
      <c r="AX123" s="75">
        <f>IF(Observaciones!$F122&gt;0.05*$BB$7,((Observaciones!$F122-0.05*$BB$7)^2)/(Observaciones!$F122+0.95*$BB$7),0)</f>
        <v>0</v>
      </c>
      <c r="AY123" s="75">
        <f>0.0526*AX123*Observaciones!$F122^1.218</f>
        <v>0</v>
      </c>
      <c r="AZ123" s="29"/>
      <c r="BA123" s="29"/>
      <c r="BB123" s="96"/>
      <c r="BC123" s="39"/>
    </row>
    <row r="124" spans="2:55" s="2" customFormat="1" x14ac:dyDescent="0.3">
      <c r="B124" s="38"/>
      <c r="C124" s="74">
        <v>118</v>
      </c>
      <c r="D124" s="136">
        <f>ETo!$I123*((1-Constantes!$D$21)*ETo!$K123+ETo!$L123)</f>
        <v>1.9907834108376603</v>
      </c>
      <c r="E124" s="75">
        <f>MIN(D124*F124,0.8*(I123+Observaciones!$F123-G124-H124-Constantes!$D$14))</f>
        <v>0.8510749777418074</v>
      </c>
      <c r="F124" s="75">
        <f>EXP(2.5*(Cálculos!I123-Constantes!$D$13)/(Constantes!$D$15))*Constantes!$D$19+Constantes!$D$18</f>
        <v>0.42750756968770465</v>
      </c>
      <c r="G124" s="75">
        <f>IF(Observaciones!$F123&gt;0.05*Constantes!$D$20,((Observaciones!$F123-0.05*Constantes!$D$20)^2)/(Observaciones!$F123+0.95*Constantes!$D$20),0)</f>
        <v>0</v>
      </c>
      <c r="H124" s="75">
        <f>MAX(0,I123+Observaciones!$F123-G124-Constantes!$D$13)</f>
        <v>0</v>
      </c>
      <c r="I124" s="75">
        <f>I123+Observaciones!$F123-G124-E124-H124-J123</f>
        <v>44.327436363043006</v>
      </c>
      <c r="J124" s="75">
        <f>MAX(0,(I124-Constantes!$D$14)*(1-EXP(-Constantes!$D$24)))</f>
        <v>0.31055953655339247</v>
      </c>
      <c r="K124" s="75">
        <f t="shared" si="9"/>
        <v>194.93972340155958</v>
      </c>
      <c r="L124" s="75">
        <f>MAX(0,(K124-Constantes!$D$13)*(1-EXP(-Constantes!$D$25)))</f>
        <v>0.82848418667692159</v>
      </c>
      <c r="M124" s="75">
        <f t="shared" si="10"/>
        <v>1.1390437232303141</v>
      </c>
      <c r="N124" s="75">
        <f>0.0526*G124*Observaciones!$F123^1.218</f>
        <v>0</v>
      </c>
      <c r="O124" s="75">
        <f>N124*Constantes!$D$31</f>
        <v>0</v>
      </c>
      <c r="P124" s="75">
        <f t="shared" si="11"/>
        <v>0</v>
      </c>
      <c r="Q124" s="15"/>
      <c r="R124" s="74">
        <v>118</v>
      </c>
      <c r="S124" s="136">
        <f>ETo!$I123*((1-Constantes!$E$21)*ETo!$K123+ETo!$L123)</f>
        <v>1.9074910927652438</v>
      </c>
      <c r="T124" s="75">
        <f>MIN(S124*U124,0.8*(X123+Observaciones!$F123-V124-W124-Constantes!$D$14))</f>
        <v>0.92529720108365066</v>
      </c>
      <c r="U124" s="75">
        <f>EXP(2.5*(Cálculos!X123-Constantes!$D$13)/(Constantes!$D$15))*Constantes!$E$19+Constantes!$E$18</f>
        <v>0.48508598786811091</v>
      </c>
      <c r="V124" s="75">
        <f>IF(Observaciones!$F123&gt;0.05*Constantes!$E$20,((Observaciones!$F123-0.05*Constantes!$E$20)^2)/(Observaciones!$F123+0.95*Constantes!$E$20),0)</f>
        <v>0</v>
      </c>
      <c r="W124" s="75">
        <f>MAX(0,X123+Observaciones!$F123-V124-Constantes!$D$13)</f>
        <v>0</v>
      </c>
      <c r="X124" s="75">
        <f>X123+Observaciones!$F123-V124-T124-W124-Y123</f>
        <v>42.96286815677707</v>
      </c>
      <c r="Y124" s="75">
        <f>MAX(0,(X124-Constantes!$D$14)*(1-EXP(-Constantes!$D$24)))</f>
        <v>0.28711707152556332</v>
      </c>
      <c r="Z124" s="75">
        <f t="shared" si="12"/>
        <v>201.92742672023596</v>
      </c>
      <c r="AA124" s="75">
        <f>MAX(0,(Z124-Constantes!$D$13)*(1-EXP(-Constantes!$D$25)))</f>
        <v>0.87675177923531789</v>
      </c>
      <c r="AB124" s="75">
        <f t="shared" si="13"/>
        <v>1.1638688507608812</v>
      </c>
      <c r="AC124" s="75">
        <f>0.0526*V124*Observaciones!$F123^1.218</f>
        <v>0</v>
      </c>
      <c r="AD124" s="75">
        <f>AC124*Constantes!$E$31</f>
        <v>0</v>
      </c>
      <c r="AE124" s="75">
        <f t="shared" si="14"/>
        <v>0</v>
      </c>
      <c r="AF124" s="15"/>
      <c r="AG124" s="74">
        <v>118</v>
      </c>
      <c r="AH124" s="136">
        <f>ETo!$I123*((1-Constantes!$F$21)*ETo!$K123+ETo!$L123)</f>
        <v>1.9074910927652438</v>
      </c>
      <c r="AI124" s="75">
        <f>MIN(AH124*AJ124,0.8*(AM123+Observaciones!$F123-AK124-AL124-Constantes!$D$14))</f>
        <v>1.0390919808027328</v>
      </c>
      <c r="AJ124" s="75">
        <f>EXP(2.5*(Cálculos!AM123-Constantes!$D$13)/(Constantes!$D$15))*Constantes!$F$19+Constantes!$F$18</f>
        <v>0.54474276956983647</v>
      </c>
      <c r="AK124" s="75">
        <f>IF(Observaciones!$F123&gt;0.05*Constantes!$F$20,((Observaciones!$F123-0.05*Constantes!$F$20)^2)/(Observaciones!$F123+0.95*Constantes!$F$20),0)</f>
        <v>0</v>
      </c>
      <c r="AL124" s="75">
        <f>MAX(0,AM123+Observaciones!$F123-AK124-Constantes!$D$13)</f>
        <v>0</v>
      </c>
      <c r="AM124" s="75">
        <f>AM123+Observaciones!$F123-AK124-AI124-AL124-AN123</f>
        <v>40.203168828262157</v>
      </c>
      <c r="AN124" s="75">
        <f>MAX(0,(AM124-Constantes!$D$14)*(1-EXP(-Constantes!$D$24)))</f>
        <v>0.23970708886660452</v>
      </c>
      <c r="AO124" s="75">
        <f t="shared" si="15"/>
        <v>207.18236352047859</v>
      </c>
      <c r="AP124" s="75">
        <f>MAX(0,(AO124-Constantes!$D$13)*(1-EXP(-Constantes!$D$25)))</f>
        <v>0.91305027916108172</v>
      </c>
      <c r="AQ124" s="75">
        <f t="shared" si="16"/>
        <v>1.1527573680276864</v>
      </c>
      <c r="AR124" s="75">
        <f>0.0526*AK124*Observaciones!$F123^1.218</f>
        <v>0</v>
      </c>
      <c r="AS124" s="75">
        <f>AR124*Constantes!$F$31</f>
        <v>0</v>
      </c>
      <c r="AT124" s="75">
        <f t="shared" si="17"/>
        <v>0</v>
      </c>
      <c r="AU124" s="15"/>
      <c r="AV124" s="74">
        <v>118</v>
      </c>
      <c r="AW124" s="75">
        <f>0.0526*Observaciones!$F123^2.218</f>
        <v>0</v>
      </c>
      <c r="AX124" s="75">
        <f>IF(Observaciones!$F123&gt;0.05*$BB$7,((Observaciones!$F123-0.05*$BB$7)^2)/(Observaciones!$F123+0.95*$BB$7),0)</f>
        <v>0</v>
      </c>
      <c r="AY124" s="75">
        <f>0.0526*AX124*Observaciones!$F123^1.218</f>
        <v>0</v>
      </c>
      <c r="AZ124" s="29"/>
      <c r="BA124" s="29"/>
      <c r="BB124" s="96"/>
      <c r="BC124" s="39"/>
    </row>
    <row r="125" spans="2:55" s="2" customFormat="1" x14ac:dyDescent="0.3">
      <c r="B125" s="38"/>
      <c r="C125" s="74">
        <v>119</v>
      </c>
      <c r="D125" s="136">
        <f>ETo!$I124*((1-Constantes!$D$21)*ETo!$K124+ETo!$L124)</f>
        <v>2.0520854474692602</v>
      </c>
      <c r="E125" s="75">
        <f>MIN(D125*F125,0.8*(I124+Observaciones!$F124-G125-H125-Constantes!$D$14))</f>
        <v>0.86591644897533504</v>
      </c>
      <c r="F125" s="75">
        <f>EXP(2.5*(Cálculos!I124-Constantes!$D$13)/(Constantes!$D$15))*Constantes!$D$19+Constantes!$D$18</f>
        <v>0.42196900233527251</v>
      </c>
      <c r="G125" s="75">
        <f>IF(Observaciones!$F124&gt;0.05*Constantes!$D$20,((Observaciones!$F124-0.05*Constantes!$D$20)^2)/(Observaciones!$F124+0.95*Constantes!$D$20),0)</f>
        <v>0</v>
      </c>
      <c r="H125" s="75">
        <f>MAX(0,I124+Observaciones!$F124-G125-Constantes!$D$13)</f>
        <v>0</v>
      </c>
      <c r="I125" s="75">
        <f>I124+Observaciones!$F124-G125-E125-H125-J124</f>
        <v>43.150960377514281</v>
      </c>
      <c r="J125" s="75">
        <f>MAX(0,(I125-Constantes!$D$14)*(1-EXP(-Constantes!$D$24)))</f>
        <v>0.29034838329612311</v>
      </c>
      <c r="K125" s="75">
        <f t="shared" si="9"/>
        <v>194.11123921488266</v>
      </c>
      <c r="L125" s="75">
        <f>MAX(0,(K125-Constantes!$D$13)*(1-EXP(-Constantes!$D$25)))</f>
        <v>0.8227614283771072</v>
      </c>
      <c r="M125" s="75">
        <f t="shared" si="10"/>
        <v>1.1131098116732303</v>
      </c>
      <c r="N125" s="75">
        <f>0.0526*G125*Observaciones!$F124^1.218</f>
        <v>0</v>
      </c>
      <c r="O125" s="75">
        <f>N125*Constantes!$D$31</f>
        <v>0</v>
      </c>
      <c r="P125" s="75">
        <f t="shared" si="11"/>
        <v>0</v>
      </c>
      <c r="Q125" s="15"/>
      <c r="R125" s="74">
        <v>119</v>
      </c>
      <c r="S125" s="136">
        <f>ETo!$I124*((1-Constantes!$E$21)*ETo!$K124+ETo!$L124)</f>
        <v>1.9665048541386687</v>
      </c>
      <c r="T125" s="75">
        <f>MIN(S125*U125,0.8*(X124+Observaciones!$F124-V125-W125-Constantes!$D$14))</f>
        <v>0.94567590077155228</v>
      </c>
      <c r="U125" s="75">
        <f>EXP(2.5*(Cálculos!X124-Constantes!$D$13)/(Constantes!$D$15))*Constantes!$E$19+Constantes!$E$18</f>
        <v>0.48089171953036414</v>
      </c>
      <c r="V125" s="75">
        <f>IF(Observaciones!$F124&gt;0.05*Constantes!$E$20,((Observaciones!$F124-0.05*Constantes!$E$20)^2)/(Observaciones!$F124+0.95*Constantes!$E$20),0)</f>
        <v>0</v>
      </c>
      <c r="W125" s="75">
        <f>MAX(0,X124+Observaciones!$F124-V125-Constantes!$D$13)</f>
        <v>0</v>
      </c>
      <c r="X125" s="75">
        <f>X124+Observaciones!$F124-V125-T125-W125-Y124</f>
        <v>41.730075184479951</v>
      </c>
      <c r="Y125" s="75">
        <f>MAX(0,(X125-Constantes!$D$14)*(1-EXP(-Constantes!$D$24)))</f>
        <v>0.26593842614387792</v>
      </c>
      <c r="Z125" s="75">
        <f t="shared" si="12"/>
        <v>201.05067494100064</v>
      </c>
      <c r="AA125" s="75">
        <f>MAX(0,(Z125-Constantes!$D$13)*(1-EXP(-Constantes!$D$25)))</f>
        <v>0.87069561231966308</v>
      </c>
      <c r="AB125" s="75">
        <f t="shared" si="13"/>
        <v>1.1366340384635409</v>
      </c>
      <c r="AC125" s="75">
        <f>0.0526*V125*Observaciones!$F124^1.218</f>
        <v>0</v>
      </c>
      <c r="AD125" s="75">
        <f>AC125*Constantes!$E$31</f>
        <v>0</v>
      </c>
      <c r="AE125" s="75">
        <f t="shared" si="14"/>
        <v>0</v>
      </c>
      <c r="AF125" s="15"/>
      <c r="AG125" s="74">
        <v>119</v>
      </c>
      <c r="AH125" s="136">
        <f>ETo!$I124*((1-Constantes!$F$21)*ETo!$K124+ETo!$L124)</f>
        <v>1.9665048541386687</v>
      </c>
      <c r="AI125" s="75">
        <f>MIN(AH125*AJ125,0.8*(AM124+Observaciones!$F124-AK125-AL125-Constantes!$D$14))</f>
        <v>1.0655598988943671</v>
      </c>
      <c r="AJ125" s="75">
        <f>EXP(2.5*(Cálculos!AM124-Constantes!$D$13)/(Constantes!$D$15))*Constantes!$F$19+Constantes!$F$18</f>
        <v>0.54185470056268104</v>
      </c>
      <c r="AK125" s="75">
        <f>IF(Observaciones!$F124&gt;0.05*Constantes!$F$20,((Observaciones!$F124-0.05*Constantes!$F$20)^2)/(Observaciones!$F124+0.95*Constantes!$F$20),0)</f>
        <v>0</v>
      </c>
      <c r="AL125" s="75">
        <f>MAX(0,AM124+Observaciones!$F124-AK125-Constantes!$D$13)</f>
        <v>0</v>
      </c>
      <c r="AM125" s="75">
        <f>AM124+Observaciones!$F124-AK125-AI125-AL125-AN124</f>
        <v>38.897901840501191</v>
      </c>
      <c r="AN125" s="75">
        <f>MAX(0,(AM125-Constantes!$D$14)*(1-EXP(-Constantes!$D$24)))</f>
        <v>0.21728338327822802</v>
      </c>
      <c r="AO125" s="75">
        <f t="shared" si="15"/>
        <v>206.26931324131752</v>
      </c>
      <c r="AP125" s="75">
        <f>MAX(0,(AO125-Constantes!$D$13)*(1-EXP(-Constantes!$D$25)))</f>
        <v>0.90674338019156098</v>
      </c>
      <c r="AQ125" s="75">
        <f t="shared" si="16"/>
        <v>1.1240267634697889</v>
      </c>
      <c r="AR125" s="75">
        <f>0.0526*AK125*Observaciones!$F124^1.218</f>
        <v>0</v>
      </c>
      <c r="AS125" s="75">
        <f>AR125*Constantes!$F$31</f>
        <v>0</v>
      </c>
      <c r="AT125" s="75">
        <f t="shared" si="17"/>
        <v>0</v>
      </c>
      <c r="AU125" s="15"/>
      <c r="AV125" s="74">
        <v>119</v>
      </c>
      <c r="AW125" s="75">
        <f>0.0526*Observaciones!$F124^2.218</f>
        <v>0</v>
      </c>
      <c r="AX125" s="75">
        <f>IF(Observaciones!$F124&gt;0.05*$BB$7,((Observaciones!$F124-0.05*$BB$7)^2)/(Observaciones!$F124+0.95*$BB$7),0)</f>
        <v>0</v>
      </c>
      <c r="AY125" s="75">
        <f>0.0526*AX125*Observaciones!$F124^1.218</f>
        <v>0</v>
      </c>
      <c r="AZ125" s="29"/>
      <c r="BA125" s="29"/>
      <c r="BB125" s="96"/>
      <c r="BC125" s="39"/>
    </row>
    <row r="126" spans="2:55" s="2" customFormat="1" x14ac:dyDescent="0.3">
      <c r="B126" s="38"/>
      <c r="C126" s="74">
        <v>120</v>
      </c>
      <c r="D126" s="136">
        <f>ETo!$I125*((1-Constantes!$D$21)*ETo!$K125+ETo!$L125)</f>
        <v>1.9861464624519019</v>
      </c>
      <c r="E126" s="75">
        <f>MIN(D126*F126,0.8*(I125+Observaciones!$F125-G126-H126-Constantes!$D$14))</f>
        <v>0.82778522005325283</v>
      </c>
      <c r="F126" s="75">
        <f>EXP(2.5*(Cálculos!I125-Constantes!$D$13)/(Constantes!$D$15))*Constantes!$D$19+Constantes!$D$18</f>
        <v>0.41677954556853292</v>
      </c>
      <c r="G126" s="75">
        <f>IF(Observaciones!$F125&gt;0.05*Constantes!$D$20,((Observaciones!$F125-0.05*Constantes!$D$20)^2)/(Observaciones!$F125+0.95*Constantes!$D$20),0)</f>
        <v>0</v>
      </c>
      <c r="H126" s="75">
        <f>MAX(0,I125+Observaciones!$F125-G126-Constantes!$D$13)</f>
        <v>0</v>
      </c>
      <c r="I126" s="75">
        <f>I125+Observaciones!$F125-G126-E126-H126-J125</f>
        <v>42.03282677416491</v>
      </c>
      <c r="J126" s="75">
        <f>MAX(0,(I126-Constantes!$D$14)*(1-EXP(-Constantes!$D$24)))</f>
        <v>0.27113951724413926</v>
      </c>
      <c r="K126" s="75">
        <f t="shared" si="9"/>
        <v>193.28847778650555</v>
      </c>
      <c r="L126" s="75">
        <f>MAX(0,(K126-Constantes!$D$13)*(1-EXP(-Constantes!$D$25)))</f>
        <v>0.81707820005636145</v>
      </c>
      <c r="M126" s="75">
        <f t="shared" si="10"/>
        <v>1.0882177173005008</v>
      </c>
      <c r="N126" s="75">
        <f>0.0526*G126*Observaciones!$F125^1.218</f>
        <v>0</v>
      </c>
      <c r="O126" s="75">
        <f>N126*Constantes!$D$31</f>
        <v>0</v>
      </c>
      <c r="P126" s="75">
        <f t="shared" si="11"/>
        <v>0</v>
      </c>
      <c r="Q126" s="15"/>
      <c r="R126" s="74">
        <v>120</v>
      </c>
      <c r="S126" s="136">
        <f>ETo!$I125*((1-Constantes!$E$21)*ETo!$K125+ETo!$L125)</f>
        <v>1.9028478067419556</v>
      </c>
      <c r="T126" s="75">
        <f>MIN(S126*U126,0.8*(X125+Observaciones!$F125-V126-W126-Constantes!$D$14))</f>
        <v>0.9075767456846191</v>
      </c>
      <c r="U126" s="75">
        <f>EXP(2.5*(Cálculos!X125-Constantes!$D$13)/(Constantes!$D$15))*Constantes!$E$19+Constantes!$E$18</f>
        <v>0.47695708635708833</v>
      </c>
      <c r="V126" s="75">
        <f>IF(Observaciones!$F125&gt;0.05*Constantes!$E$20,((Observaciones!$F125-0.05*Constantes!$E$20)^2)/(Observaciones!$F125+0.95*Constantes!$E$20),0)</f>
        <v>0</v>
      </c>
      <c r="W126" s="75">
        <f>MAX(0,X125+Observaciones!$F125-V126-Constantes!$D$13)</f>
        <v>0</v>
      </c>
      <c r="X126" s="75">
        <f>X125+Observaciones!$F125-V126-T126-W126-Y125</f>
        <v>40.556560012651452</v>
      </c>
      <c r="Y126" s="75">
        <f>MAX(0,(X126-Constantes!$D$14)*(1-EXP(-Constantes!$D$24)))</f>
        <v>0.24577813789379743</v>
      </c>
      <c r="Z126" s="75">
        <f t="shared" si="12"/>
        <v>200.17997932868099</v>
      </c>
      <c r="AA126" s="75">
        <f>MAX(0,(Z126-Constantes!$D$13)*(1-EXP(-Constantes!$D$25)))</f>
        <v>0.86468127840461229</v>
      </c>
      <c r="AB126" s="75">
        <f t="shared" si="13"/>
        <v>1.1104594162984096</v>
      </c>
      <c r="AC126" s="75">
        <f>0.0526*V126*Observaciones!$F125^1.218</f>
        <v>0</v>
      </c>
      <c r="AD126" s="75">
        <f>AC126*Constantes!$E$31</f>
        <v>0</v>
      </c>
      <c r="AE126" s="75">
        <f t="shared" si="14"/>
        <v>0</v>
      </c>
      <c r="AF126" s="15"/>
      <c r="AG126" s="74">
        <v>120</v>
      </c>
      <c r="AH126" s="136">
        <f>ETo!$I125*((1-Constantes!$F$21)*ETo!$K125+ETo!$L125)</f>
        <v>1.9028478067419556</v>
      </c>
      <c r="AI126" s="75">
        <f>MIN(AH126*AJ126,0.8*(AM125+Observaciones!$F125-AK126-AL126-Constantes!$D$14))</f>
        <v>1.0259104815886102</v>
      </c>
      <c r="AJ126" s="75">
        <f>EXP(2.5*(Cálculos!AM125-Constantes!$D$13)/(Constantes!$D$15))*Constantes!$F$19+Constantes!$F$18</f>
        <v>0.53914479022112016</v>
      </c>
      <c r="AK126" s="75">
        <f>IF(Observaciones!$F125&gt;0.05*Constantes!$F$20,((Observaciones!$F125-0.05*Constantes!$F$20)^2)/(Observaciones!$F125+0.95*Constantes!$F$20),0)</f>
        <v>0</v>
      </c>
      <c r="AL126" s="75">
        <f>MAX(0,AM125+Observaciones!$F125-AK126-Constantes!$D$13)</f>
        <v>0</v>
      </c>
      <c r="AM126" s="75">
        <f>AM125+Observaciones!$F125-AK126-AI126-AL126-AN125</f>
        <v>37.654707975634352</v>
      </c>
      <c r="AN126" s="75">
        <f>MAX(0,(AM126-Constantes!$D$14)*(1-EXP(-Constantes!$D$24)))</f>
        <v>0.19592605678759967</v>
      </c>
      <c r="AO126" s="75">
        <f t="shared" si="15"/>
        <v>205.36256986112596</v>
      </c>
      <c r="AP126" s="75">
        <f>MAX(0,(AO126-Constantes!$D$13)*(1-EXP(-Constantes!$D$25)))</f>
        <v>0.9004800461554503</v>
      </c>
      <c r="AQ126" s="75">
        <f t="shared" si="16"/>
        <v>1.0964061029430501</v>
      </c>
      <c r="AR126" s="75">
        <f>0.0526*AK126*Observaciones!$F125^1.218</f>
        <v>0</v>
      </c>
      <c r="AS126" s="75">
        <f>AR126*Constantes!$F$31</f>
        <v>0</v>
      </c>
      <c r="AT126" s="75">
        <f t="shared" si="17"/>
        <v>0</v>
      </c>
      <c r="AU126" s="15"/>
      <c r="AV126" s="74">
        <v>120</v>
      </c>
      <c r="AW126" s="75">
        <f>0.0526*Observaciones!$F125^2.218</f>
        <v>0</v>
      </c>
      <c r="AX126" s="75">
        <f>IF(Observaciones!$F125&gt;0.05*$BB$7,((Observaciones!$F125-0.05*$BB$7)^2)/(Observaciones!$F125+0.95*$BB$7),0)</f>
        <v>0</v>
      </c>
      <c r="AY126" s="75">
        <f>0.0526*AX126*Observaciones!$F125^1.218</f>
        <v>0</v>
      </c>
      <c r="AZ126" s="29"/>
      <c r="BA126" s="29"/>
      <c r="BB126" s="96"/>
      <c r="BC126" s="39"/>
    </row>
    <row r="127" spans="2:55" s="2" customFormat="1" x14ac:dyDescent="0.3">
      <c r="B127" s="38"/>
      <c r="C127" s="74">
        <v>121</v>
      </c>
      <c r="D127" s="136">
        <f>ETo!$I126*((1-Constantes!$D$21)*ETo!$K126+ETo!$L126)</f>
        <v>1.9729504864321741</v>
      </c>
      <c r="E127" s="75">
        <f>MIN(D127*F127,0.8*(I126+Observaciones!$F126-G127-H127-Constantes!$D$14))</f>
        <v>0.81311074387767557</v>
      </c>
      <c r="F127" s="75">
        <f>EXP(2.5*(Cálculos!I126-Constantes!$D$13)/(Constantes!$D$15))*Constantes!$D$19+Constantes!$D$18</f>
        <v>0.41212932076571329</v>
      </c>
      <c r="G127" s="75">
        <f>IF(Observaciones!$F126&gt;0.05*Constantes!$D$20,((Observaciones!$F126-0.05*Constantes!$D$20)^2)/(Observaciones!$F126+0.95*Constantes!$D$20),0)</f>
        <v>0</v>
      </c>
      <c r="H127" s="75">
        <f>MAX(0,I126+Observaciones!$F126-G127-Constantes!$D$13)</f>
        <v>0</v>
      </c>
      <c r="I127" s="75">
        <f>I126+Observaciones!$F126-G127-E127-H127-J126</f>
        <v>40.948576513043101</v>
      </c>
      <c r="J127" s="75">
        <f>MAX(0,(I127-Constantes!$D$14)*(1-EXP(-Constantes!$D$24)))</f>
        <v>0.25251274673091129</v>
      </c>
      <c r="K127" s="75">
        <f t="shared" si="9"/>
        <v>192.47139958644919</v>
      </c>
      <c r="L127" s="75">
        <f>MAX(0,(K127-Constantes!$D$13)*(1-EXP(-Constantes!$D$25)))</f>
        <v>0.81143422866117376</v>
      </c>
      <c r="M127" s="75">
        <f t="shared" si="10"/>
        <v>1.0639469753920849</v>
      </c>
      <c r="N127" s="75">
        <f>0.0526*G127*Observaciones!$F126^1.218</f>
        <v>0</v>
      </c>
      <c r="O127" s="75">
        <f>N127*Constantes!$D$31</f>
        <v>0</v>
      </c>
      <c r="P127" s="75">
        <f t="shared" si="11"/>
        <v>0</v>
      </c>
      <c r="Q127" s="15"/>
      <c r="R127" s="74">
        <v>121</v>
      </c>
      <c r="S127" s="136">
        <f>ETo!$I126*((1-Constantes!$E$21)*ETo!$K126+ETo!$L126)</f>
        <v>1.8900480629319976</v>
      </c>
      <c r="T127" s="75">
        <f>MIN(S127*U127,0.8*(X126+Observaciones!$F126-V127-W127-Constantes!$D$14))</f>
        <v>0.89481643792116039</v>
      </c>
      <c r="U127" s="75">
        <f>EXP(2.5*(Cálculos!X126-Constantes!$D$13)/(Constantes!$D$15))*Constantes!$E$19+Constantes!$E$18</f>
        <v>0.47343581122114309</v>
      </c>
      <c r="V127" s="75">
        <f>IF(Observaciones!$F126&gt;0.05*Constantes!$E$20,((Observaciones!$F126-0.05*Constantes!$E$20)^2)/(Observaciones!$F126+0.95*Constantes!$E$20),0)</f>
        <v>0</v>
      </c>
      <c r="W127" s="75">
        <f>MAX(0,X126+Observaciones!$F126-V127-Constantes!$D$13)</f>
        <v>0</v>
      </c>
      <c r="X127" s="75">
        <f>X126+Observaciones!$F126-V127-T127-W127-Y126</f>
        <v>39.415965436836494</v>
      </c>
      <c r="Y127" s="75">
        <f>MAX(0,(X127-Constantes!$D$14)*(1-EXP(-Constantes!$D$24)))</f>
        <v>0.22618340577876317</v>
      </c>
      <c r="Z127" s="75">
        <f t="shared" si="12"/>
        <v>199.31529805027637</v>
      </c>
      <c r="AA127" s="75">
        <f>MAX(0,(Z127-Constantes!$D$13)*(1-EXP(-Constantes!$D$25)))</f>
        <v>0.85870848852852277</v>
      </c>
      <c r="AB127" s="75">
        <f t="shared" si="13"/>
        <v>1.0848918943072858</v>
      </c>
      <c r="AC127" s="75">
        <f>0.0526*V127*Observaciones!$F126^1.218</f>
        <v>0</v>
      </c>
      <c r="AD127" s="75">
        <f>AC127*Constantes!$E$31</f>
        <v>0</v>
      </c>
      <c r="AE127" s="75">
        <f t="shared" si="14"/>
        <v>0</v>
      </c>
      <c r="AF127" s="15"/>
      <c r="AG127" s="74">
        <v>121</v>
      </c>
      <c r="AH127" s="136">
        <f>ETo!$I126*((1-Constantes!$F$21)*ETo!$K126+ETo!$L126)</f>
        <v>1.8900480629319976</v>
      </c>
      <c r="AI127" s="75">
        <f>MIN(AH127*AJ127,0.8*(AM126+Observaciones!$F126-AK127-AL127-Constantes!$D$14))</f>
        <v>1.0144399398489194</v>
      </c>
      <c r="AJ127" s="75">
        <f>EXP(2.5*(Cálculos!AM126-Constantes!$D$13)/(Constantes!$D$15))*Constantes!$F$19+Constantes!$F$18</f>
        <v>0.53672705987975622</v>
      </c>
      <c r="AK127" s="75">
        <f>IF(Observaciones!$F126&gt;0.05*Constantes!$F$20,((Observaciones!$F126-0.05*Constantes!$F$20)^2)/(Observaciones!$F126+0.95*Constantes!$F$20),0)</f>
        <v>0</v>
      </c>
      <c r="AL127" s="75">
        <f>MAX(0,AM126+Observaciones!$F126-AK127-Constantes!$D$13)</f>
        <v>0</v>
      </c>
      <c r="AM127" s="75">
        <f>AM126+Observaciones!$F126-AK127-AI127-AL127-AN126</f>
        <v>36.444341978997834</v>
      </c>
      <c r="AN127" s="75">
        <f>MAX(0,(AM127-Constantes!$D$14)*(1-EXP(-Constantes!$D$24)))</f>
        <v>0.17513269342420359</v>
      </c>
      <c r="AO127" s="75">
        <f t="shared" si="15"/>
        <v>204.46208981497051</v>
      </c>
      <c r="AP127" s="75">
        <f>MAX(0,(AO127-Constantes!$D$13)*(1-EXP(-Constantes!$D$25)))</f>
        <v>0.89425997612777341</v>
      </c>
      <c r="AQ127" s="75">
        <f t="shared" si="16"/>
        <v>1.0693926695519771</v>
      </c>
      <c r="AR127" s="75">
        <f>0.0526*AK127*Observaciones!$F126^1.218</f>
        <v>0</v>
      </c>
      <c r="AS127" s="75">
        <f>AR127*Constantes!$F$31</f>
        <v>0</v>
      </c>
      <c r="AT127" s="75">
        <f t="shared" si="17"/>
        <v>0</v>
      </c>
      <c r="AU127" s="15"/>
      <c r="AV127" s="74">
        <v>121</v>
      </c>
      <c r="AW127" s="75">
        <f>0.0526*Observaciones!$F126^2.218</f>
        <v>0</v>
      </c>
      <c r="AX127" s="75">
        <f>IF(Observaciones!$F126&gt;0.05*$BB$7,((Observaciones!$F126-0.05*$BB$7)^2)/(Observaciones!$F126+0.95*$BB$7),0)</f>
        <v>0</v>
      </c>
      <c r="AY127" s="75">
        <f>0.0526*AX127*Observaciones!$F126^1.218</f>
        <v>0</v>
      </c>
      <c r="AZ127" s="29"/>
      <c r="BA127" s="29"/>
      <c r="BB127" s="96"/>
      <c r="BC127" s="39"/>
    </row>
    <row r="128" spans="2:55" s="2" customFormat="1" x14ac:dyDescent="0.3">
      <c r="B128" s="38"/>
      <c r="C128" s="74">
        <v>122</v>
      </c>
      <c r="D128" s="136">
        <f>ETo!$I127*((1-Constantes!$D$21)*ETo!$K127+ETo!$L127)</f>
        <v>1.9878925183576319</v>
      </c>
      <c r="E128" s="75">
        <f>MIN(D128*F128,0.8*(I127+Observaciones!$F127-G128-H128-Constantes!$D$14))</f>
        <v>0.81079702790310271</v>
      </c>
      <c r="F128" s="75">
        <f>EXP(2.5*(Cálculos!I127-Constantes!$D$13)/(Constantes!$D$15))*Constantes!$D$19+Constantes!$D$18</f>
        <v>0.40786763892696348</v>
      </c>
      <c r="G128" s="75">
        <f>IF(Observaciones!$F127&gt;0.05*Constantes!$D$20,((Observaciones!$F127-0.05*Constantes!$D$20)^2)/(Observaciones!$F127+0.95*Constantes!$D$20),0)</f>
        <v>0</v>
      </c>
      <c r="H128" s="75">
        <f>MAX(0,I127+Observaciones!$F127-G128-Constantes!$D$13)</f>
        <v>0</v>
      </c>
      <c r="I128" s="75">
        <f>I127+Observaciones!$F127-G128-E128-H128-J127</f>
        <v>39.885266738409086</v>
      </c>
      <c r="J128" s="75">
        <f>MAX(0,(I128-Constantes!$D$14)*(1-EXP(-Constantes!$D$24)))</f>
        <v>0.23424572124171494</v>
      </c>
      <c r="K128" s="75">
        <f t="shared" si="9"/>
        <v>191.65996535778802</v>
      </c>
      <c r="L128" s="75">
        <f>MAX(0,(K128-Constantes!$D$13)*(1-EXP(-Constantes!$D$25)))</f>
        <v>0.80582924302415149</v>
      </c>
      <c r="M128" s="75">
        <f t="shared" si="10"/>
        <v>1.0400749642658664</v>
      </c>
      <c r="N128" s="75">
        <f>0.0526*G128*Observaciones!$F127^1.218</f>
        <v>0</v>
      </c>
      <c r="O128" s="75">
        <f>N128*Constantes!$D$31</f>
        <v>0</v>
      </c>
      <c r="P128" s="75">
        <f t="shared" si="11"/>
        <v>0</v>
      </c>
      <c r="Q128" s="15"/>
      <c r="R128" s="74">
        <v>122</v>
      </c>
      <c r="S128" s="136">
        <f>ETo!$I127*((1-Constantes!$E$21)*ETo!$K127+ETo!$L127)</f>
        <v>1.9043640972820666</v>
      </c>
      <c r="T128" s="75">
        <f>MIN(S128*U128,0.8*(X127+Observaciones!$F127-V128-W128-Constantes!$D$14))</f>
        <v>0.89545202351047637</v>
      </c>
      <c r="U128" s="75">
        <f>EXP(2.5*(Cálculos!X127-Constantes!$D$13)/(Constantes!$D$15))*Constantes!$E$19+Constantes!$E$18</f>
        <v>0.47021051530454561</v>
      </c>
      <c r="V128" s="75">
        <f>IF(Observaciones!$F127&gt;0.05*Constantes!$E$20,((Observaciones!$F127-0.05*Constantes!$E$20)^2)/(Observaciones!$F127+0.95*Constantes!$E$20),0)</f>
        <v>0</v>
      </c>
      <c r="W128" s="75">
        <f>MAX(0,X127+Observaciones!$F127-V128-Constantes!$D$13)</f>
        <v>0</v>
      </c>
      <c r="X128" s="75">
        <f>X127+Observaciones!$F127-V128-T128-W128-Y127</f>
        <v>38.294330007547252</v>
      </c>
      <c r="Y128" s="75">
        <f>MAX(0,(X128-Constantes!$D$14)*(1-EXP(-Constantes!$D$24)))</f>
        <v>0.20691438045313362</v>
      </c>
      <c r="Z128" s="75">
        <f t="shared" si="12"/>
        <v>198.45658956174785</v>
      </c>
      <c r="AA128" s="75">
        <f>MAX(0,(Z128-Constantes!$D$13)*(1-EXP(-Constantes!$D$25)))</f>
        <v>0.85277695572575596</v>
      </c>
      <c r="AB128" s="75">
        <f t="shared" si="13"/>
        <v>1.0596913361788896</v>
      </c>
      <c r="AC128" s="75">
        <f>0.0526*V128*Observaciones!$F127^1.218</f>
        <v>0</v>
      </c>
      <c r="AD128" s="75">
        <f>AC128*Constantes!$E$31</f>
        <v>0</v>
      </c>
      <c r="AE128" s="75">
        <f t="shared" si="14"/>
        <v>0</v>
      </c>
      <c r="AF128" s="15"/>
      <c r="AG128" s="74">
        <v>122</v>
      </c>
      <c r="AH128" s="136">
        <f>ETo!$I127*((1-Constantes!$F$21)*ETo!$K127+ETo!$L127)</f>
        <v>1.9043640972820666</v>
      </c>
      <c r="AI128" s="75">
        <f>MIN(AH128*AJ128,0.8*(AM127+Observaciones!$F127-AK128-AL128-Constantes!$D$14))</f>
        <v>1.0179144453358906</v>
      </c>
      <c r="AJ128" s="75">
        <f>EXP(2.5*(Cálculos!AM127-Constantes!$D$13)/(Constantes!$D$15))*Constantes!$F$19+Constantes!$F$18</f>
        <v>0.53451671704411541</v>
      </c>
      <c r="AK128" s="75">
        <f>IF(Observaciones!$F127&gt;0.05*Constantes!$F$20,((Observaciones!$F127-0.05*Constantes!$F$20)^2)/(Observaciones!$F127+0.95*Constantes!$F$20),0)</f>
        <v>0</v>
      </c>
      <c r="AL128" s="75">
        <f>MAX(0,AM127+Observaciones!$F127-AK128-Constantes!$D$13)</f>
        <v>0</v>
      </c>
      <c r="AM128" s="75">
        <f>AM127+Observaciones!$F127-AK128-AI128-AL128-AN127</f>
        <v>35.25129484023774</v>
      </c>
      <c r="AN128" s="75">
        <f>MAX(0,(AM128-Constantes!$D$14)*(1-EXP(-Constantes!$D$24)))</f>
        <v>0.15463685767300439</v>
      </c>
      <c r="AO128" s="75">
        <f t="shared" si="15"/>
        <v>203.56782983884273</v>
      </c>
      <c r="AP128" s="75">
        <f>MAX(0,(AO128-Constantes!$D$13)*(1-EXP(-Constantes!$D$25)))</f>
        <v>0.88808287126219465</v>
      </c>
      <c r="AQ128" s="75">
        <f t="shared" si="16"/>
        <v>1.042719728935199</v>
      </c>
      <c r="AR128" s="75">
        <f>0.0526*AK128*Observaciones!$F127^1.218</f>
        <v>0</v>
      </c>
      <c r="AS128" s="75">
        <f>AR128*Constantes!$F$31</f>
        <v>0</v>
      </c>
      <c r="AT128" s="75">
        <f t="shared" si="17"/>
        <v>0</v>
      </c>
      <c r="AU128" s="15"/>
      <c r="AV128" s="74">
        <v>122</v>
      </c>
      <c r="AW128" s="75">
        <f>0.0526*Observaciones!$F127^2.218</f>
        <v>0</v>
      </c>
      <c r="AX128" s="75">
        <f>IF(Observaciones!$F127&gt;0.05*$BB$7,((Observaciones!$F127-0.05*$BB$7)^2)/(Observaciones!$F127+0.95*$BB$7),0)</f>
        <v>0</v>
      </c>
      <c r="AY128" s="75">
        <f>0.0526*AX128*Observaciones!$F127^1.218</f>
        <v>0</v>
      </c>
      <c r="AZ128" s="29"/>
      <c r="BA128" s="29"/>
      <c r="BB128" s="96"/>
      <c r="BC128" s="39"/>
    </row>
    <row r="129" spans="2:55" s="2" customFormat="1" x14ac:dyDescent="0.3">
      <c r="B129" s="38"/>
      <c r="C129" s="74">
        <v>123</v>
      </c>
      <c r="D129" s="136">
        <f>ETo!$I128*((1-Constantes!$D$21)*ETo!$K128+ETo!$L128)</f>
        <v>1.9811762494677525</v>
      </c>
      <c r="E129" s="75">
        <f>MIN(D129*F129,0.8*(I128+Observaciones!$F128-G129-H129-Constantes!$D$14))</f>
        <v>0.80022126171692354</v>
      </c>
      <c r="F129" s="75">
        <f>EXP(2.5*(Cálculos!I128-Constantes!$D$13)/(Constantes!$D$15))*Constantes!$D$19+Constantes!$D$18</f>
        <v>0.40391220212331175</v>
      </c>
      <c r="G129" s="75">
        <f>IF(Observaciones!$F128&gt;0.05*Constantes!$D$20,((Observaciones!$F128-0.05*Constantes!$D$20)^2)/(Observaciones!$F128+0.95*Constantes!$D$20),0)</f>
        <v>0</v>
      </c>
      <c r="H129" s="75">
        <f>MAX(0,I128+Observaciones!$F128-G129-Constantes!$D$13)</f>
        <v>0</v>
      </c>
      <c r="I129" s="75">
        <f>I128+Observaciones!$F128-G129-E129-H129-J128</f>
        <v>38.850799755450453</v>
      </c>
      <c r="J129" s="75">
        <f>MAX(0,(I129-Constantes!$D$14)*(1-EXP(-Constantes!$D$24)))</f>
        <v>0.21647419764978565</v>
      </c>
      <c r="K129" s="75">
        <f t="shared" si="9"/>
        <v>190.85413611476386</v>
      </c>
      <c r="L129" s="75">
        <f>MAX(0,(K129-Constantes!$D$13)*(1-EXP(-Constantes!$D$25)))</f>
        <v>0.80026297385099221</v>
      </c>
      <c r="M129" s="75">
        <f t="shared" si="10"/>
        <v>1.0167371715007778</v>
      </c>
      <c r="N129" s="75">
        <f>0.0526*G129*Observaciones!$F128^1.218</f>
        <v>0</v>
      </c>
      <c r="O129" s="75">
        <f>N129*Constantes!$D$31</f>
        <v>0</v>
      </c>
      <c r="P129" s="75">
        <f t="shared" si="11"/>
        <v>0</v>
      </c>
      <c r="Q129" s="15"/>
      <c r="R129" s="74">
        <v>123</v>
      </c>
      <c r="S129" s="136">
        <f>ETo!$I128*((1-Constantes!$E$21)*ETo!$K128+ETo!$L128)</f>
        <v>1.8978097237546578</v>
      </c>
      <c r="T129" s="75">
        <f>MIN(S129*U129,0.8*(X128+Observaciones!$F128-V129-W129-Constantes!$D$14))</f>
        <v>0.88669007987311743</v>
      </c>
      <c r="U129" s="75">
        <f>EXP(2.5*(Cálculos!X128-Constantes!$D$13)/(Constantes!$D$15))*Constantes!$E$19+Constantes!$E$18</f>
        <v>0.4672175870818468</v>
      </c>
      <c r="V129" s="75">
        <f>IF(Observaciones!$F128&gt;0.05*Constantes!$E$20,((Observaciones!$F128-0.05*Constantes!$E$20)^2)/(Observaciones!$F128+0.95*Constantes!$E$20),0)</f>
        <v>0</v>
      </c>
      <c r="W129" s="75">
        <f>MAX(0,X128+Observaciones!$F128-V129-Constantes!$D$13)</f>
        <v>0</v>
      </c>
      <c r="X129" s="75">
        <f>X128+Observaciones!$F128-V129-T129-W129-Y128</f>
        <v>37.200725547220998</v>
      </c>
      <c r="Y129" s="75">
        <f>MAX(0,(X129-Constantes!$D$14)*(1-EXP(-Constantes!$D$24)))</f>
        <v>0.18812691039648483</v>
      </c>
      <c r="Z129" s="75">
        <f t="shared" si="12"/>
        <v>197.6038126060221</v>
      </c>
      <c r="AA129" s="75">
        <f>MAX(0,(Z129-Constantes!$D$13)*(1-EXP(-Constantes!$D$25)))</f>
        <v>0.84688639501288976</v>
      </c>
      <c r="AB129" s="75">
        <f t="shared" si="13"/>
        <v>1.0350133054093746</v>
      </c>
      <c r="AC129" s="75">
        <f>0.0526*V129*Observaciones!$F128^1.218</f>
        <v>0</v>
      </c>
      <c r="AD129" s="75">
        <f>AC129*Constantes!$E$31</f>
        <v>0</v>
      </c>
      <c r="AE129" s="75">
        <f t="shared" si="14"/>
        <v>0</v>
      </c>
      <c r="AF129" s="15"/>
      <c r="AG129" s="74">
        <v>123</v>
      </c>
      <c r="AH129" s="136">
        <f>ETo!$I128*((1-Constantes!$F$21)*ETo!$K128+ETo!$L128)</f>
        <v>1.8978097237546578</v>
      </c>
      <c r="AI129" s="75">
        <f>MIN(AH129*AJ129,0.8*(AM128+Observaciones!$F128-AK129-AL129-Constantes!$D$14))</f>
        <v>1.0105233710121357</v>
      </c>
      <c r="AJ129" s="75">
        <f>EXP(2.5*(Cálculos!AM128-Constantes!$D$13)/(Constantes!$D$15))*Constantes!$F$19+Constantes!$F$18</f>
        <v>0.5324682229011346</v>
      </c>
      <c r="AK129" s="75">
        <f>IF(Observaciones!$F128&gt;0.05*Constantes!$F$20,((Observaciones!$F128-0.05*Constantes!$F$20)^2)/(Observaciones!$F128+0.95*Constantes!$F$20),0)</f>
        <v>0</v>
      </c>
      <c r="AL129" s="75">
        <f>MAX(0,AM128+Observaciones!$F128-AK129-Constantes!$D$13)</f>
        <v>0</v>
      </c>
      <c r="AM129" s="75">
        <f>AM128+Observaciones!$F128-AK129-AI129-AL129-AN128</f>
        <v>34.086134611552602</v>
      </c>
      <c r="AN129" s="75">
        <f>MAX(0,(AM129-Constantes!$D$14)*(1-EXP(-Constantes!$D$24)))</f>
        <v>0.13462010234531532</v>
      </c>
      <c r="AO129" s="75">
        <f t="shared" si="15"/>
        <v>202.67974696758054</v>
      </c>
      <c r="AP129" s="75">
        <f>MAX(0,(AO129-Constantes!$D$13)*(1-EXP(-Constantes!$D$25)))</f>
        <v>0.88194843477666085</v>
      </c>
      <c r="AQ129" s="75">
        <f t="shared" si="16"/>
        <v>1.0165685371219761</v>
      </c>
      <c r="AR129" s="75">
        <f>0.0526*AK129*Observaciones!$F128^1.218</f>
        <v>0</v>
      </c>
      <c r="AS129" s="75">
        <f>AR129*Constantes!$F$31</f>
        <v>0</v>
      </c>
      <c r="AT129" s="75">
        <f t="shared" si="17"/>
        <v>0</v>
      </c>
      <c r="AU129" s="15"/>
      <c r="AV129" s="74">
        <v>123</v>
      </c>
      <c r="AW129" s="75">
        <f>0.0526*Observaciones!$F128^2.218</f>
        <v>0</v>
      </c>
      <c r="AX129" s="75">
        <f>IF(Observaciones!$F128&gt;0.05*$BB$7,((Observaciones!$F128-0.05*$BB$7)^2)/(Observaciones!$F128+0.95*$BB$7),0)</f>
        <v>0</v>
      </c>
      <c r="AY129" s="75">
        <f>0.0526*AX129*Observaciones!$F128^1.218</f>
        <v>0</v>
      </c>
      <c r="AZ129" s="29"/>
      <c r="BA129" s="29"/>
      <c r="BB129" s="96"/>
      <c r="BC129" s="39"/>
    </row>
    <row r="130" spans="2:55" s="2" customFormat="1" x14ac:dyDescent="0.3">
      <c r="B130" s="38"/>
      <c r="C130" s="74">
        <v>124</v>
      </c>
      <c r="D130" s="136">
        <f>ETo!$I129*((1-Constantes!$D$21)*ETo!$K129+ETo!$L129)</f>
        <v>1.9125665905370717</v>
      </c>
      <c r="E130" s="75">
        <f>MIN(D130*F130,0.8*(I129+Observaciones!$F129-G130-H130-Constantes!$D$14))</f>
        <v>0.76553461891121388</v>
      </c>
      <c r="F130" s="75">
        <f>EXP(2.5*(Cálculos!I129-Constantes!$D$13)/(Constantes!$D$15))*Constantes!$D$19+Constantes!$D$18</f>
        <v>0.40026560261948452</v>
      </c>
      <c r="G130" s="75">
        <f>IF(Observaciones!$F129&gt;0.05*Constantes!$D$20,((Observaciones!$F129-0.05*Constantes!$D$20)^2)/(Observaciones!$F129+0.95*Constantes!$D$20),0)</f>
        <v>0</v>
      </c>
      <c r="H130" s="75">
        <f>MAX(0,I129+Observaciones!$F129-G130-Constantes!$D$13)</f>
        <v>0</v>
      </c>
      <c r="I130" s="75">
        <f>I129+Observaciones!$F129-G130-E130-H130-J129</f>
        <v>37.868790938889454</v>
      </c>
      <c r="J130" s="75">
        <f>MAX(0,(I130-Constantes!$D$14)*(1-EXP(-Constantes!$D$24)))</f>
        <v>0.19960387395798132</v>
      </c>
      <c r="K130" s="75">
        <f t="shared" si="9"/>
        <v>190.05387314091286</v>
      </c>
      <c r="L130" s="75">
        <f>MAX(0,(K130-Constantes!$D$13)*(1-EXP(-Constantes!$D$25)))</f>
        <v>0.79473515370754511</v>
      </c>
      <c r="M130" s="75">
        <f t="shared" si="10"/>
        <v>0.9943390276655264</v>
      </c>
      <c r="N130" s="75">
        <f>0.0526*G130*Observaciones!$F129^1.218</f>
        <v>0</v>
      </c>
      <c r="O130" s="75">
        <f>N130*Constantes!$D$31</f>
        <v>0</v>
      </c>
      <c r="P130" s="75">
        <f t="shared" si="11"/>
        <v>0</v>
      </c>
      <c r="Q130" s="15"/>
      <c r="R130" s="74">
        <v>124</v>
      </c>
      <c r="S130" s="136">
        <f>ETo!$I129*((1-Constantes!$E$21)*ETo!$K129+ETo!$L129)</f>
        <v>1.8316314579093707</v>
      </c>
      <c r="T130" s="75">
        <f>MIN(S130*U130,0.8*(X129+Observaciones!$F129-V130-W130-Constantes!$D$14))</f>
        <v>0.85072065988830958</v>
      </c>
      <c r="U130" s="75">
        <f>EXP(2.5*(Cálculos!X129-Constantes!$D$13)/(Constantes!$D$15))*Constantes!$E$19+Constantes!$E$18</f>
        <v>0.46446060762645153</v>
      </c>
      <c r="V130" s="75">
        <f>IF(Observaciones!$F129&gt;0.05*Constantes!$E$20,((Observaciones!$F129-0.05*Constantes!$E$20)^2)/(Observaciones!$F129+0.95*Constantes!$E$20),0)</f>
        <v>0</v>
      </c>
      <c r="W130" s="75">
        <f>MAX(0,X129+Observaciones!$F129-V130-Constantes!$D$13)</f>
        <v>0</v>
      </c>
      <c r="X130" s="75">
        <f>X129+Observaciones!$F129-V130-T130-W130-Y129</f>
        <v>36.161877976936204</v>
      </c>
      <c r="Y130" s="75">
        <f>MAX(0,(X130-Constantes!$D$14)*(1-EXP(-Constantes!$D$24)))</f>
        <v>0.17028013093627184</v>
      </c>
      <c r="Z130" s="75">
        <f t="shared" si="12"/>
        <v>196.75692621100922</v>
      </c>
      <c r="AA130" s="75">
        <f>MAX(0,(Z130-Constantes!$D$13)*(1-EXP(-Constantes!$D$25)))</f>
        <v>0.8410365233750261</v>
      </c>
      <c r="AB130" s="75">
        <f t="shared" si="13"/>
        <v>1.0113166543112979</v>
      </c>
      <c r="AC130" s="75">
        <f>0.0526*V130*Observaciones!$F129^1.218</f>
        <v>0</v>
      </c>
      <c r="AD130" s="75">
        <f>AC130*Constantes!$E$31</f>
        <v>0</v>
      </c>
      <c r="AE130" s="75">
        <f t="shared" si="14"/>
        <v>0</v>
      </c>
      <c r="AF130" s="15"/>
      <c r="AG130" s="74">
        <v>124</v>
      </c>
      <c r="AH130" s="136">
        <f>ETo!$I129*((1-Constantes!$F$21)*ETo!$K129+ETo!$L129)</f>
        <v>1.8316314579093707</v>
      </c>
      <c r="AI130" s="75">
        <f>MIN(AH130*AJ130,0.8*(AM129+Observaciones!$F129-AK130-AL130-Constantes!$D$14))</f>
        <v>0.97183619697301304</v>
      </c>
      <c r="AJ130" s="75">
        <f>EXP(2.5*(Cálculos!AM129-Constantes!$D$13)/(Constantes!$D$15))*Constantes!$F$19+Constantes!$F$18</f>
        <v>0.53058501085271248</v>
      </c>
      <c r="AK130" s="75">
        <f>IF(Observaciones!$F129&gt;0.05*Constantes!$F$20,((Observaciones!$F129-0.05*Constantes!$F$20)^2)/(Observaciones!$F129+0.95*Constantes!$F$20),0)</f>
        <v>0</v>
      </c>
      <c r="AL130" s="75">
        <f>MAX(0,AM129+Observaciones!$F129-AK130-Constantes!$D$13)</f>
        <v>0</v>
      </c>
      <c r="AM130" s="75">
        <f>AM129+Observaciones!$F129-AK130-AI130-AL130-AN129</f>
        <v>32.97967831223427</v>
      </c>
      <c r="AN130" s="75">
        <f>MAX(0,(AM130-Constantes!$D$14)*(1-EXP(-Constantes!$D$24)))</f>
        <v>0.11561184538718984</v>
      </c>
      <c r="AO130" s="75">
        <f t="shared" si="15"/>
        <v>201.79779853280388</v>
      </c>
      <c r="AP130" s="75">
        <f>MAX(0,(AO130-Constantes!$D$13)*(1-EXP(-Constantes!$D$25)))</f>
        <v>0.87585637193914201</v>
      </c>
      <c r="AQ130" s="75">
        <f t="shared" si="16"/>
        <v>0.99146821732633184</v>
      </c>
      <c r="AR130" s="75">
        <f>0.0526*AK130*Observaciones!$F129^1.218</f>
        <v>0</v>
      </c>
      <c r="AS130" s="75">
        <f>AR130*Constantes!$F$31</f>
        <v>0</v>
      </c>
      <c r="AT130" s="75">
        <f t="shared" si="17"/>
        <v>0</v>
      </c>
      <c r="AU130" s="15"/>
      <c r="AV130" s="74">
        <v>124</v>
      </c>
      <c r="AW130" s="75">
        <f>0.0526*Observaciones!$F129^2.218</f>
        <v>0</v>
      </c>
      <c r="AX130" s="75">
        <f>IF(Observaciones!$F129&gt;0.05*$BB$7,((Observaciones!$F129-0.05*$BB$7)^2)/(Observaciones!$F129+0.95*$BB$7),0)</f>
        <v>0</v>
      </c>
      <c r="AY130" s="75">
        <f>0.0526*AX130*Observaciones!$F129^1.218</f>
        <v>0</v>
      </c>
      <c r="AZ130" s="29"/>
      <c r="BA130" s="29"/>
      <c r="BB130" s="96"/>
      <c r="BC130" s="39"/>
    </row>
    <row r="131" spans="2:55" s="2" customFormat="1" x14ac:dyDescent="0.3">
      <c r="B131" s="38"/>
      <c r="C131" s="74">
        <v>125</v>
      </c>
      <c r="D131" s="136">
        <f>ETo!$I130*((1-Constantes!$D$21)*ETo!$K130+ETo!$L130)</f>
        <v>1.92527183857319</v>
      </c>
      <c r="E131" s="75">
        <f>MIN(D131*F131,0.8*(I130+Observaciones!$F130-G131-H131-Constantes!$D$14))</f>
        <v>0.76429132921581533</v>
      </c>
      <c r="F131" s="75">
        <f>EXP(2.5*(Cálculos!I130-Constantes!$D$13)/(Constantes!$D$15))*Constantes!$D$19+Constantes!$D$18</f>
        <v>0.39697839749332647</v>
      </c>
      <c r="G131" s="75">
        <f>IF(Observaciones!$F130&gt;0.05*Constantes!$D$20,((Observaciones!$F130-0.05*Constantes!$D$20)^2)/(Observaciones!$F130+0.95*Constantes!$D$20),0)</f>
        <v>0</v>
      </c>
      <c r="H131" s="75">
        <f>MAX(0,I130+Observaciones!$F130-G131-Constantes!$D$13)</f>
        <v>0</v>
      </c>
      <c r="I131" s="75">
        <f>I130+Observaciones!$F130-G131-E131-H131-J130</f>
        <v>36.904895735715655</v>
      </c>
      <c r="J131" s="75">
        <f>MAX(0,(I131-Constantes!$D$14)*(1-EXP(-Constantes!$D$24)))</f>
        <v>0.18304473130235185</v>
      </c>
      <c r="K131" s="75">
        <f t="shared" si="9"/>
        <v>189.25913798720532</v>
      </c>
      <c r="L131" s="75">
        <f>MAX(0,(K131-Constantes!$D$13)*(1-EXP(-Constantes!$D$25)))</f>
        <v>0.78924551700696244</v>
      </c>
      <c r="M131" s="75">
        <f t="shared" si="10"/>
        <v>0.97229024830931432</v>
      </c>
      <c r="N131" s="75">
        <f>0.0526*G131*Observaciones!$F130^1.218</f>
        <v>0</v>
      </c>
      <c r="O131" s="75">
        <f>N131*Constantes!$D$31</f>
        <v>0</v>
      </c>
      <c r="P131" s="75">
        <f t="shared" si="11"/>
        <v>0</v>
      </c>
      <c r="Q131" s="15"/>
      <c r="R131" s="74">
        <v>125</v>
      </c>
      <c r="S131" s="136">
        <f>ETo!$I130*((1-Constantes!$E$21)*ETo!$K130+ETo!$L130)</f>
        <v>1.8437739189335149</v>
      </c>
      <c r="T131" s="75">
        <f>MIN(S131*U131,0.8*(X130+Observaciones!$F130-V131-W131-Constantes!$D$14))</f>
        <v>0.85178862305899317</v>
      </c>
      <c r="U131" s="75">
        <f>EXP(2.5*(Cálculos!X130-Constantes!$D$13)/(Constantes!$D$15))*Constantes!$E$19+Constantes!$E$18</f>
        <v>0.46198105652329058</v>
      </c>
      <c r="V131" s="75">
        <f>IF(Observaciones!$F130&gt;0.05*Constantes!$E$20,((Observaciones!$F130-0.05*Constantes!$E$20)^2)/(Observaciones!$F130+0.95*Constantes!$E$20),0)</f>
        <v>0</v>
      </c>
      <c r="W131" s="75">
        <f>MAX(0,X130+Observaciones!$F130-V131-Constantes!$D$13)</f>
        <v>0</v>
      </c>
      <c r="X131" s="75">
        <f>X130+Observaciones!$F130-V131-T131-W131-Y130</f>
        <v>35.13980922294094</v>
      </c>
      <c r="Y131" s="75">
        <f>MAX(0,(X131-Constantes!$D$14)*(1-EXP(-Constantes!$D$24)))</f>
        <v>0.15272160149703215</v>
      </c>
      <c r="Z131" s="75">
        <f t="shared" si="12"/>
        <v>195.91588968763418</v>
      </c>
      <c r="AA131" s="75">
        <f>MAX(0,(Z131-Constantes!$D$13)*(1-EXP(-Constantes!$D$25)))</f>
        <v>0.83522705975219358</v>
      </c>
      <c r="AB131" s="75">
        <f t="shared" si="13"/>
        <v>0.98794866124922576</v>
      </c>
      <c r="AC131" s="75">
        <f>0.0526*V131*Observaciones!$F130^1.218</f>
        <v>0</v>
      </c>
      <c r="AD131" s="75">
        <f>AC131*Constantes!$E$31</f>
        <v>0</v>
      </c>
      <c r="AE131" s="75">
        <f t="shared" si="14"/>
        <v>0</v>
      </c>
      <c r="AF131" s="15"/>
      <c r="AG131" s="74">
        <v>125</v>
      </c>
      <c r="AH131" s="136">
        <f>ETo!$I130*((1-Constantes!$F$21)*ETo!$K130+ETo!$L130)</f>
        <v>1.8437739189335149</v>
      </c>
      <c r="AI131" s="75">
        <f>MIN(AH131*AJ131,0.8*(AM130+Observaciones!$F130-AK131-AL131-Constantes!$D$14))</f>
        <v>0.97516814158297505</v>
      </c>
      <c r="AJ131" s="75">
        <f>EXP(2.5*(Cálculos!AM130-Constantes!$D$13)/(Constantes!$D$15))*Constantes!$F$19+Constantes!$F$18</f>
        <v>0.52889789337460458</v>
      </c>
      <c r="AK131" s="75">
        <f>IF(Observaciones!$F130&gt;0.05*Constantes!$F$20,((Observaciones!$F130-0.05*Constantes!$F$20)^2)/(Observaciones!$F130+0.95*Constantes!$F$20),0)</f>
        <v>0</v>
      </c>
      <c r="AL131" s="75">
        <f>MAX(0,AM130+Observaciones!$F130-AK131-Constantes!$D$13)</f>
        <v>0</v>
      </c>
      <c r="AM131" s="75">
        <f>AM130+Observaciones!$F130-AK131-AI131-AL131-AN130</f>
        <v>31.888898325264105</v>
      </c>
      <c r="AN131" s="75">
        <f>MAX(0,(AM131-Constantes!$D$14)*(1-EXP(-Constantes!$D$24)))</f>
        <v>9.6872898092223547E-2</v>
      </c>
      <c r="AO131" s="75">
        <f t="shared" si="15"/>
        <v>200.92194216086475</v>
      </c>
      <c r="AP131" s="75">
        <f>MAX(0,(AO131-Constantes!$D$13)*(1-EXP(-Constantes!$D$25)))</f>
        <v>0.86980639005347127</v>
      </c>
      <c r="AQ131" s="75">
        <f t="shared" si="16"/>
        <v>0.96667928814569481</v>
      </c>
      <c r="AR131" s="75">
        <f>0.0526*AK131*Observaciones!$F130^1.218</f>
        <v>0</v>
      </c>
      <c r="AS131" s="75">
        <f>AR131*Constantes!$F$31</f>
        <v>0</v>
      </c>
      <c r="AT131" s="75">
        <f t="shared" si="17"/>
        <v>0</v>
      </c>
      <c r="AU131" s="15"/>
      <c r="AV131" s="74">
        <v>125</v>
      </c>
      <c r="AW131" s="75">
        <f>0.0526*Observaciones!$F130^2.218</f>
        <v>0</v>
      </c>
      <c r="AX131" s="75">
        <f>IF(Observaciones!$F130&gt;0.05*$BB$7,((Observaciones!$F130-0.05*$BB$7)^2)/(Observaciones!$F130+0.95*$BB$7),0)</f>
        <v>0</v>
      </c>
      <c r="AY131" s="75">
        <f>0.0526*AX131*Observaciones!$F130^1.218</f>
        <v>0</v>
      </c>
      <c r="AZ131" s="29"/>
      <c r="BA131" s="29"/>
      <c r="BB131" s="96"/>
      <c r="BC131" s="39"/>
    </row>
    <row r="132" spans="2:55" s="2" customFormat="1" x14ac:dyDescent="0.3">
      <c r="B132" s="38"/>
      <c r="C132" s="74">
        <v>126</v>
      </c>
      <c r="D132" s="136">
        <f>ETo!$I131*((1-Constantes!$D$21)*ETo!$K131+ETo!$L131)</f>
        <v>1.8598941384344765</v>
      </c>
      <c r="E132" s="75">
        <f>MIN(D132*F132,0.8*(I131+Observaciones!$F131-G132-H132-Constantes!$D$14))</f>
        <v>0.7326288125826439</v>
      </c>
      <c r="F132" s="75">
        <f>EXP(2.5*(Cálculos!I131-Constantes!$D$13)/(Constantes!$D$15))*Constantes!$D$19+Constantes!$D$18</f>
        <v>0.39390887763070082</v>
      </c>
      <c r="G132" s="75">
        <f>IF(Observaciones!$F131&gt;0.05*Constantes!$D$20,((Observaciones!$F131-0.05*Constantes!$D$20)^2)/(Observaciones!$F131+0.95*Constantes!$D$20),0)</f>
        <v>0</v>
      </c>
      <c r="H132" s="75">
        <f>MAX(0,I131+Observaciones!$F131-G132-Constantes!$D$13)</f>
        <v>0</v>
      </c>
      <c r="I132" s="75">
        <f>I131+Observaciones!$F131-G132-E132-H132-J131</f>
        <v>35.989222191830656</v>
      </c>
      <c r="J132" s="75">
        <f>MAX(0,(I132-Constantes!$D$14)*(1-EXP(-Constantes!$D$24)))</f>
        <v>0.16731400789045878</v>
      </c>
      <c r="K132" s="75">
        <f t="shared" si="9"/>
        <v>188.46989247019835</v>
      </c>
      <c r="L132" s="75">
        <f>MAX(0,(K132-Constantes!$D$13)*(1-EXP(-Constantes!$D$25)))</f>
        <v>0.78379379999693777</v>
      </c>
      <c r="M132" s="75">
        <f t="shared" si="10"/>
        <v>0.95110780788739657</v>
      </c>
      <c r="N132" s="75">
        <f>0.0526*G132*Observaciones!$F131^1.218</f>
        <v>0</v>
      </c>
      <c r="O132" s="75">
        <f>N132*Constantes!$D$31</f>
        <v>0</v>
      </c>
      <c r="P132" s="75">
        <f t="shared" si="11"/>
        <v>0</v>
      </c>
      <c r="Q132" s="15"/>
      <c r="R132" s="74">
        <v>126</v>
      </c>
      <c r="S132" s="136">
        <f>ETo!$I131*((1-Constantes!$E$21)*ETo!$K131+ETo!$L131)</f>
        <v>1.7807645340459901</v>
      </c>
      <c r="T132" s="75">
        <f>MIN(S132*U132,0.8*(X131+Observaciones!$F131-V132-W132-Constantes!$D$14))</f>
        <v>0.81855891995497776</v>
      </c>
      <c r="U132" s="75">
        <f>EXP(2.5*(Cálculos!X131-Constantes!$D$13)/(Constantes!$D$15))*Constantes!$E$19+Constantes!$E$18</f>
        <v>0.4596671285311198</v>
      </c>
      <c r="V132" s="75">
        <f>IF(Observaciones!$F131&gt;0.05*Constantes!$E$20,((Observaciones!$F131-0.05*Constantes!$E$20)^2)/(Observaciones!$F131+0.95*Constantes!$E$20),0)</f>
        <v>0</v>
      </c>
      <c r="W132" s="75">
        <f>MAX(0,X131+Observaciones!$F131-V132-Constantes!$D$13)</f>
        <v>0</v>
      </c>
      <c r="X132" s="75">
        <f>X131+Observaciones!$F131-V132-T132-W132-Y131</f>
        <v>34.168528701488924</v>
      </c>
      <c r="Y132" s="75">
        <f>MAX(0,(X132-Constantes!$D$14)*(1-EXP(-Constantes!$D$24)))</f>
        <v>0.13603558349383008</v>
      </c>
      <c r="Z132" s="75">
        <f t="shared" si="12"/>
        <v>195.08066262788199</v>
      </c>
      <c r="AA132" s="75">
        <f>MAX(0,(Z132-Constantes!$D$13)*(1-EXP(-Constantes!$D$25)))</f>
        <v>0.82945772502584425</v>
      </c>
      <c r="AB132" s="75">
        <f t="shared" si="13"/>
        <v>0.9654933085196743</v>
      </c>
      <c r="AC132" s="75">
        <f>0.0526*V132*Observaciones!$F131^1.218</f>
        <v>0</v>
      </c>
      <c r="AD132" s="75">
        <f>AC132*Constantes!$E$31</f>
        <v>0</v>
      </c>
      <c r="AE132" s="75">
        <f t="shared" si="14"/>
        <v>0</v>
      </c>
      <c r="AF132" s="15"/>
      <c r="AG132" s="74">
        <v>126</v>
      </c>
      <c r="AH132" s="136">
        <f>ETo!$I131*((1-Constantes!$F$21)*ETo!$K131+ETo!$L131)</f>
        <v>1.7807645340459901</v>
      </c>
      <c r="AI132" s="75">
        <f>MIN(AH132*AJ132,0.8*(AM131+Observaciones!$F131-AK132-AL132-Constantes!$D$14))</f>
        <v>0.93904308022904659</v>
      </c>
      <c r="AJ132" s="75">
        <f>EXP(2.5*(Cálculos!AM131-Constantes!$D$13)/(Constantes!$D$15))*Constantes!$F$19+Constantes!$F$18</f>
        <v>0.52732579870932828</v>
      </c>
      <c r="AK132" s="75">
        <f>IF(Observaciones!$F131&gt;0.05*Constantes!$F$20,((Observaciones!$F131-0.05*Constantes!$F$20)^2)/(Observaciones!$F131+0.95*Constantes!$F$20),0)</f>
        <v>0</v>
      </c>
      <c r="AL132" s="75">
        <f>MAX(0,AM131+Observaciones!$F131-AK132-Constantes!$D$13)</f>
        <v>0</v>
      </c>
      <c r="AM132" s="75">
        <f>AM131+Observaciones!$F131-AK132-AI132-AL132-AN131</f>
        <v>30.852982346942834</v>
      </c>
      <c r="AN132" s="75">
        <f>MAX(0,(AM132-Constantes!$D$14)*(1-EXP(-Constantes!$D$24)))</f>
        <v>7.9076481627253434E-2</v>
      </c>
      <c r="AO132" s="75">
        <f t="shared" si="15"/>
        <v>200.05213577081128</v>
      </c>
      <c r="AP132" s="75">
        <f>MAX(0,(AO132-Constantes!$D$13)*(1-EXP(-Constantes!$D$25)))</f>
        <v>0.86379819844528172</v>
      </c>
      <c r="AQ132" s="75">
        <f t="shared" si="16"/>
        <v>0.94287468007253517</v>
      </c>
      <c r="AR132" s="75">
        <f>0.0526*AK132*Observaciones!$F131^1.218</f>
        <v>0</v>
      </c>
      <c r="AS132" s="75">
        <f>AR132*Constantes!$F$31</f>
        <v>0</v>
      </c>
      <c r="AT132" s="75">
        <f t="shared" si="17"/>
        <v>0</v>
      </c>
      <c r="AU132" s="15"/>
      <c r="AV132" s="74">
        <v>126</v>
      </c>
      <c r="AW132" s="75">
        <f>0.0526*Observaciones!$F131^2.218</f>
        <v>0</v>
      </c>
      <c r="AX132" s="75">
        <f>IF(Observaciones!$F131&gt;0.05*$BB$7,((Observaciones!$F131-0.05*$BB$7)^2)/(Observaciones!$F131+0.95*$BB$7),0)</f>
        <v>0</v>
      </c>
      <c r="AY132" s="75">
        <f>0.0526*AX132*Observaciones!$F131^1.218</f>
        <v>0</v>
      </c>
      <c r="AZ132" s="29"/>
      <c r="BA132" s="29"/>
      <c r="BB132" s="96"/>
      <c r="BC132" s="39"/>
    </row>
    <row r="133" spans="2:55" s="2" customFormat="1" x14ac:dyDescent="0.3">
      <c r="B133" s="38"/>
      <c r="C133" s="74">
        <v>127</v>
      </c>
      <c r="D133" s="136">
        <f>ETo!$I132*((1-Constantes!$D$21)*ETo!$K132+ETo!$L132)</f>
        <v>1.9019812522429018</v>
      </c>
      <c r="E133" s="75">
        <f>MIN(D133*F133,0.8*(I132+Observaciones!$F132-G133-H133-Constantes!$D$14))</f>
        <v>0.7439222053798864</v>
      </c>
      <c r="F133" s="75">
        <f>EXP(2.5*(Cálculos!I132-Constantes!$D$13)/(Constantes!$D$15))*Constantes!$D$19+Constantes!$D$18</f>
        <v>0.39113014626333453</v>
      </c>
      <c r="G133" s="75">
        <f>IF(Observaciones!$F132&gt;0.05*Constantes!$D$20,((Observaciones!$F132-0.05*Constantes!$D$20)^2)/(Observaciones!$F132+0.95*Constantes!$D$20),0)</f>
        <v>0</v>
      </c>
      <c r="H133" s="75">
        <f>MAX(0,I132+Observaciones!$F132-G133-Constantes!$D$13)</f>
        <v>0</v>
      </c>
      <c r="I133" s="75">
        <f>I132+Observaciones!$F132-G133-E133-H133-J132</f>
        <v>35.077985978560307</v>
      </c>
      <c r="J133" s="75">
        <f>MAX(0,(I133-Constantes!$D$14)*(1-EXP(-Constantes!$D$24)))</f>
        <v>0.15165951516258222</v>
      </c>
      <c r="K133" s="75">
        <f t="shared" si="9"/>
        <v>187.6860986702014</v>
      </c>
      <c r="L133" s="75">
        <f>MAX(0,(K133-Constantes!$D$13)*(1-EXP(-Constantes!$D$25)))</f>
        <v>0.77837974074703598</v>
      </c>
      <c r="M133" s="75">
        <f t="shared" si="10"/>
        <v>0.93003925590961822</v>
      </c>
      <c r="N133" s="75">
        <f>0.0526*G133*Observaciones!$F132^1.218</f>
        <v>0</v>
      </c>
      <c r="O133" s="75">
        <f>N133*Constantes!$D$31</f>
        <v>0</v>
      </c>
      <c r="P133" s="75">
        <f t="shared" si="11"/>
        <v>0</v>
      </c>
      <c r="Q133" s="15"/>
      <c r="R133" s="74">
        <v>127</v>
      </c>
      <c r="S133" s="136">
        <f>ETo!$I132*((1-Constantes!$E$21)*ETo!$K132+ETo!$L132)</f>
        <v>1.8211699922047637</v>
      </c>
      <c r="T133" s="75">
        <f>MIN(S133*U133,0.8*(X132+Observaciones!$F132-V133-W133-Constantes!$D$14))</f>
        <v>0.83332691111146029</v>
      </c>
      <c r="U133" s="75">
        <f>EXP(2.5*(Cálculos!X132-Constantes!$D$13)/(Constantes!$D$15))*Constantes!$E$19+Constantes!$E$18</f>
        <v>0.45757777400154143</v>
      </c>
      <c r="V133" s="75">
        <f>IF(Observaciones!$F132&gt;0.05*Constantes!$E$20,((Observaciones!$F132-0.05*Constantes!$E$20)^2)/(Observaciones!$F132+0.95*Constantes!$E$20),0)</f>
        <v>0</v>
      </c>
      <c r="W133" s="75">
        <f>MAX(0,X132+Observaciones!$F132-V133-Constantes!$D$13)</f>
        <v>0</v>
      </c>
      <c r="X133" s="75">
        <f>X132+Observaciones!$F132-V133-T133-W133-Y132</f>
        <v>33.199166206883632</v>
      </c>
      <c r="Y133" s="75">
        <f>MAX(0,(X133-Constantes!$D$14)*(1-EXP(-Constantes!$D$24)))</f>
        <v>0.11938251604382887</v>
      </c>
      <c r="Z133" s="75">
        <f t="shared" si="12"/>
        <v>194.25120490285616</v>
      </c>
      <c r="AA133" s="75">
        <f>MAX(0,(Z133-Constantes!$D$13)*(1-EXP(-Constantes!$D$25)))</f>
        <v>0.82372824200544259</v>
      </c>
      <c r="AB133" s="75">
        <f t="shared" si="13"/>
        <v>0.94311075804927147</v>
      </c>
      <c r="AC133" s="75">
        <f>0.0526*V133*Observaciones!$F132^1.218</f>
        <v>0</v>
      </c>
      <c r="AD133" s="75">
        <f>AC133*Constantes!$E$31</f>
        <v>0</v>
      </c>
      <c r="AE133" s="75">
        <f t="shared" si="14"/>
        <v>0</v>
      </c>
      <c r="AF133" s="15"/>
      <c r="AG133" s="74">
        <v>127</v>
      </c>
      <c r="AH133" s="136">
        <f>ETo!$I132*((1-Constantes!$F$21)*ETo!$K132+ETo!$L132)</f>
        <v>1.8211699922047637</v>
      </c>
      <c r="AI133" s="75">
        <f>MIN(AH133*AJ133,0.8*(AM132+Observaciones!$F132-AK133-AL133-Constantes!$D$14))</f>
        <v>0.95777520888090073</v>
      </c>
      <c r="AJ133" s="75">
        <f>EXP(2.5*(Cálculos!AM132-Constantes!$D$13)/(Constantes!$D$15))*Constantes!$F$19+Constantes!$F$18</f>
        <v>0.52591203071679704</v>
      </c>
      <c r="AK133" s="75">
        <f>IF(Observaciones!$F132&gt;0.05*Constantes!$F$20,((Observaciones!$F132-0.05*Constantes!$F$20)^2)/(Observaciones!$F132+0.95*Constantes!$F$20),0)</f>
        <v>0</v>
      </c>
      <c r="AL133" s="75">
        <f>MAX(0,AM132+Observaciones!$F132-AK133-Constantes!$D$13)</f>
        <v>0</v>
      </c>
      <c r="AM133" s="75">
        <f>AM132+Observaciones!$F132-AK133-AI133-AL133-AN132</f>
        <v>29.81613065643468</v>
      </c>
      <c r="AN133" s="75">
        <f>MAX(0,(AM133-Constantes!$D$14)*(1-EXP(-Constantes!$D$24)))</f>
        <v>6.1263990186978749E-2</v>
      </c>
      <c r="AO133" s="75">
        <f t="shared" si="15"/>
        <v>199.18833757236598</v>
      </c>
      <c r="AP133" s="75">
        <f>MAX(0,(AO133-Constantes!$D$13)*(1-EXP(-Constantes!$D$25)))</f>
        <v>0.85783150844804068</v>
      </c>
      <c r="AQ133" s="75">
        <f t="shared" si="16"/>
        <v>0.91909549863501938</v>
      </c>
      <c r="AR133" s="75">
        <f>0.0526*AK133*Observaciones!$F132^1.218</f>
        <v>0</v>
      </c>
      <c r="AS133" s="75">
        <f>AR133*Constantes!$F$31</f>
        <v>0</v>
      </c>
      <c r="AT133" s="75">
        <f t="shared" si="17"/>
        <v>0</v>
      </c>
      <c r="AU133" s="15"/>
      <c r="AV133" s="74">
        <v>127</v>
      </c>
      <c r="AW133" s="75">
        <f>0.0526*Observaciones!$F132^2.218</f>
        <v>0</v>
      </c>
      <c r="AX133" s="75">
        <f>IF(Observaciones!$F132&gt;0.05*$BB$7,((Observaciones!$F132-0.05*$BB$7)^2)/(Observaciones!$F132+0.95*$BB$7),0)</f>
        <v>0</v>
      </c>
      <c r="AY133" s="75">
        <f>0.0526*AX133*Observaciones!$F132^1.218</f>
        <v>0</v>
      </c>
      <c r="AZ133" s="29"/>
      <c r="BA133" s="29"/>
      <c r="BB133" s="96"/>
      <c r="BC133" s="39"/>
    </row>
    <row r="134" spans="2:55" s="2" customFormat="1" x14ac:dyDescent="0.3">
      <c r="B134" s="38"/>
      <c r="C134" s="74">
        <v>128</v>
      </c>
      <c r="D134" s="136">
        <f>ETo!$I133*((1-Constantes!$D$21)*ETo!$K133+ETo!$L133)</f>
        <v>1.839431644447185</v>
      </c>
      <c r="E134" s="75">
        <f>MIN(D134*F134,0.8*(I133+Observaciones!$F133-G134-H134-Constantes!$D$14))</f>
        <v>0.71460343254304737</v>
      </c>
      <c r="F134" s="75">
        <f>EXP(2.5*(Cálculos!I133-Constantes!$D$13)/(Constantes!$D$15))*Constantes!$D$19+Constantes!$D$18</f>
        <v>0.38849143141593134</v>
      </c>
      <c r="G134" s="75">
        <f>IF(Observaciones!$F133&gt;0.05*Constantes!$D$20,((Observaciones!$F133-0.05*Constantes!$D$20)^2)/(Observaciones!$F133+0.95*Constantes!$D$20),0)</f>
        <v>0</v>
      </c>
      <c r="H134" s="75">
        <f>MAX(0,I133+Observaciones!$F133-G134-Constantes!$D$13)</f>
        <v>0</v>
      </c>
      <c r="I134" s="75">
        <f>I133+Observaciones!$F133-G134-E134-H134-J133</f>
        <v>34.211723030854671</v>
      </c>
      <c r="J134" s="75">
        <f>MAX(0,(I134-Constantes!$D$14)*(1-EXP(-Constantes!$D$24)))</f>
        <v>0.13677763621857289</v>
      </c>
      <c r="K134" s="75">
        <f t="shared" si="9"/>
        <v>186.90771892945438</v>
      </c>
      <c r="L134" s="75">
        <f>MAX(0,(K134-Constantes!$D$13)*(1-EXP(-Constantes!$D$25)))</f>
        <v>0.77300307913610711</v>
      </c>
      <c r="M134" s="75">
        <f t="shared" si="10"/>
        <v>0.90978071535467997</v>
      </c>
      <c r="N134" s="75">
        <f>0.0526*G134*Observaciones!$F133^1.218</f>
        <v>0</v>
      </c>
      <c r="O134" s="75">
        <f>N134*Constantes!$D$31</f>
        <v>0</v>
      </c>
      <c r="P134" s="75">
        <f t="shared" si="11"/>
        <v>0</v>
      </c>
      <c r="Q134" s="15"/>
      <c r="R134" s="74">
        <v>128</v>
      </c>
      <c r="S134" s="136">
        <f>ETo!$I133*((1-Constantes!$E$21)*ETo!$K133+ETo!$L133)</f>
        <v>1.7608900427594825</v>
      </c>
      <c r="T134" s="75">
        <f>MIN(S134*U134,0.8*(X133+Observaciones!$F133-V134-W134-Constantes!$D$14))</f>
        <v>0.80225052972274469</v>
      </c>
      <c r="U134" s="75">
        <f>EXP(2.5*(Cálculos!X133-Constantes!$D$13)/(Constantes!$D$15))*Constantes!$E$19+Constantes!$E$18</f>
        <v>0.45559376806148649</v>
      </c>
      <c r="V134" s="75">
        <f>IF(Observaciones!$F133&gt;0.05*Constantes!$E$20,((Observaciones!$F133-0.05*Constantes!$E$20)^2)/(Observaciones!$F133+0.95*Constantes!$E$20),0)</f>
        <v>0</v>
      </c>
      <c r="W134" s="75">
        <f>MAX(0,X133+Observaciones!$F133-V134-Constantes!$D$13)</f>
        <v>0</v>
      </c>
      <c r="X134" s="75">
        <f>X133+Observaciones!$F133-V134-T134-W134-Y133</f>
        <v>32.277533161117063</v>
      </c>
      <c r="Y134" s="75">
        <f>MAX(0,(X134-Constantes!$D$14)*(1-EXP(-Constantes!$D$24)))</f>
        <v>0.10354941195664197</v>
      </c>
      <c r="Z134" s="75">
        <f t="shared" si="12"/>
        <v>193.42747666085072</v>
      </c>
      <c r="AA134" s="75">
        <f>MAX(0,(Z134-Constantes!$D$13)*(1-EXP(-Constantes!$D$25)))</f>
        <v>0.81803833541514759</v>
      </c>
      <c r="AB134" s="75">
        <f t="shared" si="13"/>
        <v>0.9215877473717895</v>
      </c>
      <c r="AC134" s="75">
        <f>0.0526*V134*Observaciones!$F133^1.218</f>
        <v>0</v>
      </c>
      <c r="AD134" s="75">
        <f>AC134*Constantes!$E$31</f>
        <v>0</v>
      </c>
      <c r="AE134" s="75">
        <f t="shared" si="14"/>
        <v>0</v>
      </c>
      <c r="AF134" s="15"/>
      <c r="AG134" s="74">
        <v>128</v>
      </c>
      <c r="AH134" s="136">
        <f>ETo!$I133*((1-Constantes!$F$21)*ETo!$K133+ETo!$L133)</f>
        <v>1.7608900427594825</v>
      </c>
      <c r="AI134" s="75">
        <f>MIN(AH134*AJ134,0.8*(AM133+Observaciones!$F133-AK134-AL134-Constantes!$D$14))</f>
        <v>0.92371049206265832</v>
      </c>
      <c r="AJ134" s="75">
        <f>EXP(2.5*(Cálculos!AM133-Constantes!$D$13)/(Constantes!$D$15))*Constantes!$F$19+Constantes!$F$18</f>
        <v>0.52457022848236223</v>
      </c>
      <c r="AK134" s="75">
        <f>IF(Observaciones!$F133&gt;0.05*Constantes!$F$20,((Observaciones!$F133-0.05*Constantes!$F$20)^2)/(Observaciones!$F133+0.95*Constantes!$F$20),0)</f>
        <v>0</v>
      </c>
      <c r="AL134" s="75">
        <f>MAX(0,AM133+Observaciones!$F133-AK134-Constantes!$D$13)</f>
        <v>0</v>
      </c>
      <c r="AM134" s="75">
        <f>AM133+Observaciones!$F133-AK134-AI134-AL134-AN133</f>
        <v>28.831156174185043</v>
      </c>
      <c r="AN134" s="75">
        <f>MAX(0,(AM134-Constantes!$D$14)*(1-EXP(-Constantes!$D$24)))</f>
        <v>4.4342718133728753E-2</v>
      </c>
      <c r="AO134" s="75">
        <f t="shared" si="15"/>
        <v>198.33050606391794</v>
      </c>
      <c r="AP134" s="75">
        <f>MAX(0,(AO134-Constantes!$D$13)*(1-EXP(-Constantes!$D$25)))</f>
        <v>0.85190603338918147</v>
      </c>
      <c r="AQ134" s="75">
        <f t="shared" si="16"/>
        <v>0.89624875152291028</v>
      </c>
      <c r="AR134" s="75">
        <f>0.0526*AK134*Observaciones!$F133^1.218</f>
        <v>0</v>
      </c>
      <c r="AS134" s="75">
        <f>AR134*Constantes!$F$31</f>
        <v>0</v>
      </c>
      <c r="AT134" s="75">
        <f t="shared" si="17"/>
        <v>0</v>
      </c>
      <c r="AU134" s="15"/>
      <c r="AV134" s="74">
        <v>128</v>
      </c>
      <c r="AW134" s="75">
        <f>0.0526*Observaciones!$F133^2.218</f>
        <v>0</v>
      </c>
      <c r="AX134" s="75">
        <f>IF(Observaciones!$F133&gt;0.05*$BB$7,((Observaciones!$F133-0.05*$BB$7)^2)/(Observaciones!$F133+0.95*$BB$7),0)</f>
        <v>0</v>
      </c>
      <c r="AY134" s="75">
        <f>0.0526*AX134*Observaciones!$F133^1.218</f>
        <v>0</v>
      </c>
      <c r="AZ134" s="29"/>
      <c r="BA134" s="29"/>
      <c r="BB134" s="96"/>
      <c r="BC134" s="39"/>
    </row>
    <row r="135" spans="2:55" s="2" customFormat="1" x14ac:dyDescent="0.3">
      <c r="B135" s="38"/>
      <c r="C135" s="74">
        <v>129</v>
      </c>
      <c r="D135" s="136">
        <f>ETo!$I134*((1-Constantes!$D$21)*ETo!$K134+ETo!$L134)</f>
        <v>1.8541992989965204</v>
      </c>
      <c r="E135" s="75">
        <f>MIN(D135*F135,0.8*(I134+Observaciones!$F134-G135-H135-Constantes!$D$14))</f>
        <v>0.71589658082698837</v>
      </c>
      <c r="F135" s="75">
        <f>EXP(2.5*(Cálculos!I134-Constantes!$D$13)/(Constantes!$D$15))*Constantes!$D$19+Constantes!$D$18</f>
        <v>0.38609473167982888</v>
      </c>
      <c r="G135" s="75">
        <f>IF(Observaciones!$F134&gt;0.05*Constantes!$D$20,((Observaciones!$F134-0.05*Constantes!$D$20)^2)/(Observaciones!$F134+0.95*Constantes!$D$20),0)</f>
        <v>0</v>
      </c>
      <c r="H135" s="75">
        <f>MAX(0,I134+Observaciones!$F134-G135-Constantes!$D$13)</f>
        <v>0</v>
      </c>
      <c r="I135" s="75">
        <f>I134+Observaciones!$F134-G135-E135-H135-J134</f>
        <v>33.559048813809113</v>
      </c>
      <c r="J135" s="75">
        <f>MAX(0,(I135-Constantes!$D$14)*(1-EXP(-Constantes!$D$24)))</f>
        <v>0.12556508382478332</v>
      </c>
      <c r="K135" s="75">
        <f t="shared" si="9"/>
        <v>186.13471585031826</v>
      </c>
      <c r="L135" s="75">
        <f>MAX(0,(K135-Constantes!$D$13)*(1-EXP(-Constantes!$D$25)))</f>
        <v>0.76766355683978904</v>
      </c>
      <c r="M135" s="75">
        <f t="shared" si="10"/>
        <v>0.89322864066457242</v>
      </c>
      <c r="N135" s="75">
        <f>0.0526*G135*Observaciones!$F134^1.218</f>
        <v>0</v>
      </c>
      <c r="O135" s="75">
        <f>N135*Constantes!$D$31</f>
        <v>0</v>
      </c>
      <c r="P135" s="75">
        <f t="shared" si="11"/>
        <v>0</v>
      </c>
      <c r="Q135" s="15"/>
      <c r="R135" s="74">
        <v>129</v>
      </c>
      <c r="S135" s="136">
        <f>ETo!$I134*((1-Constantes!$E$21)*ETo!$K134+ETo!$L134)</f>
        <v>1.7749977306834688</v>
      </c>
      <c r="T135" s="75">
        <f>MIN(S135*U135,0.8*(X134+Observaciones!$F134-V135-W135-Constantes!$D$14))</f>
        <v>0.8054881985634742</v>
      </c>
      <c r="U135" s="75">
        <f>EXP(2.5*(Cálculos!X134-Constantes!$D$13)/(Constantes!$D$15))*Constantes!$E$19+Constantes!$E$18</f>
        <v>0.4537967483785561</v>
      </c>
      <c r="V135" s="75">
        <f>IF(Observaciones!$F134&gt;0.05*Constantes!$E$20,((Observaciones!$F134-0.05*Constantes!$E$20)^2)/(Observaciones!$F134+0.95*Constantes!$E$20),0)</f>
        <v>0</v>
      </c>
      <c r="W135" s="75">
        <f>MAX(0,X134+Observaciones!$F134-V135-Constantes!$D$13)</f>
        <v>0</v>
      </c>
      <c r="X135" s="75">
        <f>X134+Observaciones!$F134-V135-T135-W135-Y134</f>
        <v>31.56849555059695</v>
      </c>
      <c r="Y135" s="75">
        <f>MAX(0,(X135-Constantes!$D$14)*(1-EXP(-Constantes!$D$24)))</f>
        <v>9.136857019900102E-2</v>
      </c>
      <c r="Z135" s="75">
        <f t="shared" si="12"/>
        <v>192.60943832543558</v>
      </c>
      <c r="AA135" s="75">
        <f>MAX(0,(Z135-Constantes!$D$13)*(1-EXP(-Constantes!$D$25)))</f>
        <v>0.81238773188058799</v>
      </c>
      <c r="AB135" s="75">
        <f t="shared" si="13"/>
        <v>0.90375630207958901</v>
      </c>
      <c r="AC135" s="75">
        <f>0.0526*V135*Observaciones!$F134^1.218</f>
        <v>0</v>
      </c>
      <c r="AD135" s="75">
        <f>AC135*Constantes!$E$31</f>
        <v>0</v>
      </c>
      <c r="AE135" s="75">
        <f t="shared" si="14"/>
        <v>0</v>
      </c>
      <c r="AF135" s="15"/>
      <c r="AG135" s="74">
        <v>129</v>
      </c>
      <c r="AH135" s="136">
        <f>ETo!$I134*((1-Constantes!$F$21)*ETo!$K134+ETo!$L134)</f>
        <v>1.7749977306834688</v>
      </c>
      <c r="AI135" s="75">
        <f>MIN(AH135*AJ135,0.8*(AM134+Observaciones!$F134-AK135-AL135-Constantes!$D$14))</f>
        <v>0.92896276323145366</v>
      </c>
      <c r="AJ135" s="75">
        <f>EXP(2.5*(Cálculos!AM134-Constantes!$D$13)/(Constantes!$D$15))*Constantes!$F$19+Constantes!$F$18</f>
        <v>0.52335997233852993</v>
      </c>
      <c r="AK135" s="75">
        <f>IF(Observaciones!$F134&gt;0.05*Constantes!$F$20,((Observaciones!$F134-0.05*Constantes!$F$20)^2)/(Observaciones!$F134+0.95*Constantes!$F$20),0)</f>
        <v>0</v>
      </c>
      <c r="AL135" s="75">
        <f>MAX(0,AM134+Observaciones!$F134-AK135-Constantes!$D$13)</f>
        <v>0</v>
      </c>
      <c r="AM135" s="75">
        <f>AM134+Observaciones!$F134-AK135-AI135-AL135-AN134</f>
        <v>28.057850692819862</v>
      </c>
      <c r="AN135" s="75">
        <f>MAX(0,(AM135-Constantes!$D$14)*(1-EXP(-Constantes!$D$24)))</f>
        <v>3.1057792822198425E-2</v>
      </c>
      <c r="AO135" s="75">
        <f t="shared" si="15"/>
        <v>197.47860003052875</v>
      </c>
      <c r="AP135" s="75">
        <f>MAX(0,(AO135-Constantes!$D$13)*(1-EXP(-Constantes!$D$25)))</f>
        <v>0.84602148857632897</v>
      </c>
      <c r="AQ135" s="75">
        <f t="shared" si="16"/>
        <v>0.87707928139852742</v>
      </c>
      <c r="AR135" s="75">
        <f>0.0526*AK135*Observaciones!$F134^1.218</f>
        <v>0</v>
      </c>
      <c r="AS135" s="75">
        <f>AR135*Constantes!$F$31</f>
        <v>0</v>
      </c>
      <c r="AT135" s="75">
        <f t="shared" si="17"/>
        <v>0</v>
      </c>
      <c r="AU135" s="15"/>
      <c r="AV135" s="74">
        <v>129</v>
      </c>
      <c r="AW135" s="75">
        <f>0.0526*Observaciones!$F134^2.218</f>
        <v>1.4813929535417848E-3</v>
      </c>
      <c r="AX135" s="75">
        <f>IF(Observaciones!$F134&gt;0.05*$BB$7,((Observaciones!$F134-0.05*$BB$7)^2)/(Observaciones!$F134+0.95*$BB$7),0)</f>
        <v>0</v>
      </c>
      <c r="AY135" s="75">
        <f>0.0526*AX135*Observaciones!$F134^1.218</f>
        <v>0</v>
      </c>
      <c r="AZ135" s="29"/>
      <c r="BA135" s="29"/>
      <c r="BB135" s="96"/>
      <c r="BC135" s="39"/>
    </row>
    <row r="136" spans="2:55" s="2" customFormat="1" x14ac:dyDescent="0.3">
      <c r="B136" s="38"/>
      <c r="C136" s="74">
        <v>130</v>
      </c>
      <c r="D136" s="136">
        <f>ETo!$I135*((1-Constantes!$D$21)*ETo!$K135+ETo!$L135)</f>
        <v>1.8647807336077058</v>
      </c>
      <c r="E136" s="75">
        <f>MIN(D136*F136,0.8*(I135+Observaciones!$F135-G136-H136-Constantes!$D$14))</f>
        <v>0.71674341060266966</v>
      </c>
      <c r="F136" s="75">
        <f>EXP(2.5*(Cálculos!I135-Constantes!$D$13)/(Constantes!$D$15))*Constantes!$D$19+Constantes!$D$18</f>
        <v>0.38435800932800235</v>
      </c>
      <c r="G136" s="75">
        <f>IF(Observaciones!$F135&gt;0.05*Constantes!$D$20,((Observaciones!$F135-0.05*Constantes!$D$20)^2)/(Observaciones!$F135+0.95*Constantes!$D$20),0)</f>
        <v>0</v>
      </c>
      <c r="H136" s="75">
        <f>MAX(0,I135+Observaciones!$F135-G136-Constantes!$D$13)</f>
        <v>0</v>
      </c>
      <c r="I136" s="75">
        <f>I135+Observaciones!$F135-G136-E136-H136-J135</f>
        <v>32.716740319381664</v>
      </c>
      <c r="J136" s="75">
        <f>MAX(0,(I136-Constantes!$D$14)*(1-EXP(-Constantes!$D$24)))</f>
        <v>0.111094728050269</v>
      </c>
      <c r="K136" s="75">
        <f t="shared" ref="K136:K199" si="18">K135+H136-L135</f>
        <v>185.36705229347848</v>
      </c>
      <c r="L136" s="75">
        <f>MAX(0,(K136-Constantes!$D$13)*(1-EXP(-Constantes!$D$25)))</f>
        <v>0.76236091731809708</v>
      </c>
      <c r="M136" s="75">
        <f t="shared" ref="M136:M199" si="19">G136+J136+L136</f>
        <v>0.87345564536836606</v>
      </c>
      <c r="N136" s="75">
        <f>0.0526*G136*Observaciones!$F135^1.218</f>
        <v>0</v>
      </c>
      <c r="O136" s="75">
        <f>N136*Constantes!$D$31</f>
        <v>0</v>
      </c>
      <c r="P136" s="75">
        <f t="shared" ref="P136:P199" si="20">O136*1000000/(M136/1000*10000)</f>
        <v>0</v>
      </c>
      <c r="Q136" s="15"/>
      <c r="R136" s="74">
        <v>130</v>
      </c>
      <c r="S136" s="136">
        <f>ETo!$I135*((1-Constantes!$E$21)*ETo!$K135+ETo!$L135)</f>
        <v>1.7850913252005352</v>
      </c>
      <c r="T136" s="75">
        <f>MIN(S136*U136,0.8*(X135+Observaciones!$F135-V136-W136-Constantes!$D$14))</f>
        <v>0.80770190596776825</v>
      </c>
      <c r="U136" s="75">
        <f>EXP(2.5*(Cálculos!X135-Constantes!$D$13)/(Constantes!$D$15))*Constantes!$E$19+Constantes!$E$18</f>
        <v>0.45247091538973894</v>
      </c>
      <c r="V136" s="75">
        <f>IF(Observaciones!$F135&gt;0.05*Constantes!$E$20,((Observaciones!$F135-0.05*Constantes!$E$20)^2)/(Observaciones!$F135+0.95*Constantes!$E$20),0)</f>
        <v>0</v>
      </c>
      <c r="W136" s="75">
        <f>MAX(0,X135+Observaciones!$F135-V136-Constantes!$D$13)</f>
        <v>0</v>
      </c>
      <c r="X136" s="75">
        <f>X135+Observaciones!$F135-V136-T136-W136-Y135</f>
        <v>30.66942507443018</v>
      </c>
      <c r="Y136" s="75">
        <f>MAX(0,(X136-Constantes!$D$14)*(1-EXP(-Constantes!$D$24)))</f>
        <v>7.5923077552819795E-2</v>
      </c>
      <c r="Z136" s="75">
        <f t="shared" ref="Z136:Z199" si="21">Z135+W136-AA135</f>
        <v>191.79705059355499</v>
      </c>
      <c r="AA136" s="75">
        <f>MAX(0,(Z136-Constantes!$D$13)*(1-EXP(-Constantes!$D$25)))</f>
        <v>0.80677615991572671</v>
      </c>
      <c r="AB136" s="75">
        <f t="shared" ref="AB136:AB199" si="22">V136+Y136+AA136</f>
        <v>0.8826992374685465</v>
      </c>
      <c r="AC136" s="75">
        <f>0.0526*V136*Observaciones!$F135^1.218</f>
        <v>0</v>
      </c>
      <c r="AD136" s="75">
        <f>AC136*Constantes!$E$31</f>
        <v>0</v>
      </c>
      <c r="AE136" s="75">
        <f t="shared" ref="AE136:AE199" si="23">AD136*1000000/(AB136/1000*10000)</f>
        <v>0</v>
      </c>
      <c r="AF136" s="15"/>
      <c r="AG136" s="74">
        <v>130</v>
      </c>
      <c r="AH136" s="136">
        <f>ETo!$I135*((1-Constantes!$F$21)*ETo!$K135+ETo!$L135)</f>
        <v>1.7850913252005352</v>
      </c>
      <c r="AI136" s="75">
        <f>MIN(AH136*AJ136,0.8*(AM135+Observaciones!$F135-AK136-AL136-Constantes!$D$14))</f>
        <v>0.9326240354731743</v>
      </c>
      <c r="AJ136" s="75">
        <f>EXP(2.5*(Cálculos!AM135-Constantes!$D$13)/(Constantes!$D$15))*Constantes!$F$19+Constantes!$F$18</f>
        <v>0.52245172126888484</v>
      </c>
      <c r="AK136" s="75">
        <f>IF(Observaciones!$F135&gt;0.05*Constantes!$F$20,((Observaciones!$F135-0.05*Constantes!$F$20)^2)/(Observaciones!$F135+0.95*Constantes!$F$20),0)</f>
        <v>0</v>
      </c>
      <c r="AL136" s="75">
        <f>MAX(0,AM135+Observaciones!$F135-AK136-Constantes!$D$13)</f>
        <v>0</v>
      </c>
      <c r="AM136" s="75">
        <f>AM135+Observaciones!$F135-AK136-AI136-AL136-AN135</f>
        <v>27.094168864524487</v>
      </c>
      <c r="AN136" s="75">
        <f>MAX(0,(AM136-Constantes!$D$14)*(1-EXP(-Constantes!$D$24)))</f>
        <v>1.4502315819265742E-2</v>
      </c>
      <c r="AO136" s="75">
        <f t="shared" ref="AO136:AO199" si="24">AO135+AL136-AP135</f>
        <v>196.63257854195243</v>
      </c>
      <c r="AP136" s="75">
        <f>MAX(0,(AO136-Constantes!$D$13)*(1-EXP(-Constantes!$D$25)))</f>
        <v>0.84017759128362235</v>
      </c>
      <c r="AQ136" s="75">
        <f t="shared" ref="AQ136:AQ199" si="25">AK136+AN136+AP136</f>
        <v>0.8546799071028881</v>
      </c>
      <c r="AR136" s="75">
        <f>0.0526*AK136*Observaciones!$F135^1.218</f>
        <v>0</v>
      </c>
      <c r="AS136" s="75">
        <f>AR136*Constantes!$F$31</f>
        <v>0</v>
      </c>
      <c r="AT136" s="75">
        <f t="shared" ref="AT136:AT199" si="26">AS136*1000000/(AQ136/1000*10000)</f>
        <v>0</v>
      </c>
      <c r="AU136" s="15"/>
      <c r="AV136" s="74">
        <v>130</v>
      </c>
      <c r="AW136" s="75">
        <f>0.0526*Observaciones!$F135^2.218</f>
        <v>0</v>
      </c>
      <c r="AX136" s="75">
        <f>IF(Observaciones!$F135&gt;0.05*$BB$7,((Observaciones!$F135-0.05*$BB$7)^2)/(Observaciones!$F135+0.95*$BB$7),0)</f>
        <v>0</v>
      </c>
      <c r="AY136" s="75">
        <f>0.0526*AX136*Observaciones!$F135^1.218</f>
        <v>0</v>
      </c>
      <c r="AZ136" s="29"/>
      <c r="BA136" s="29"/>
      <c r="BB136" s="96"/>
      <c r="BC136" s="39"/>
    </row>
    <row r="137" spans="2:55" s="2" customFormat="1" x14ac:dyDescent="0.3">
      <c r="B137" s="38"/>
      <c r="C137" s="74">
        <v>131</v>
      </c>
      <c r="D137" s="136">
        <f>ETo!$I136*((1-Constantes!$D$21)*ETo!$K136+ETo!$L136)</f>
        <v>1.8505932238324674</v>
      </c>
      <c r="E137" s="75">
        <f>MIN(D137*F137,0.8*(I136+Observaciones!$F136-G137-H137-Constantes!$D$14))</f>
        <v>0.70729840773380437</v>
      </c>
      <c r="F137" s="75">
        <f>EXP(2.5*(Cálculos!I136-Constantes!$D$13)/(Constantes!$D$15))*Constantes!$D$19+Constantes!$D$18</f>
        <v>0.38220090651203825</v>
      </c>
      <c r="G137" s="75">
        <f>IF(Observaciones!$F136&gt;0.05*Constantes!$D$20,((Observaciones!$F136-0.05*Constantes!$D$20)^2)/(Observaciones!$F136+0.95*Constantes!$D$20),0)</f>
        <v>0</v>
      </c>
      <c r="H137" s="75">
        <f>MAX(0,I136+Observaciones!$F136-G137-Constantes!$D$13)</f>
        <v>0</v>
      </c>
      <c r="I137" s="75">
        <f>I136+Observaciones!$F136-G137-E137-H137-J136</f>
        <v>31.898347183597593</v>
      </c>
      <c r="J137" s="75">
        <f>MAX(0,(I137-Constantes!$D$14)*(1-EXP(-Constantes!$D$24)))</f>
        <v>9.7035223822823591E-2</v>
      </c>
      <c r="K137" s="75">
        <f t="shared" si="18"/>
        <v>184.60469137616039</v>
      </c>
      <c r="L137" s="75">
        <f>MAX(0,(K137-Constantes!$D$13)*(1-EXP(-Constantes!$D$25)))</f>
        <v>0.75709490580309691</v>
      </c>
      <c r="M137" s="75">
        <f t="shared" si="19"/>
        <v>0.8541301296259205</v>
      </c>
      <c r="N137" s="75">
        <f>0.0526*G137*Observaciones!$F136^1.218</f>
        <v>0</v>
      </c>
      <c r="O137" s="75">
        <f>N137*Constantes!$D$31</f>
        <v>0</v>
      </c>
      <c r="P137" s="75">
        <f t="shared" si="20"/>
        <v>0</v>
      </c>
      <c r="Q137" s="15"/>
      <c r="R137" s="74">
        <v>131</v>
      </c>
      <c r="S137" s="136">
        <f>ETo!$I136*((1-Constantes!$E$21)*ETo!$K136+ETo!$L136)</f>
        <v>1.7713473325853304</v>
      </c>
      <c r="T137" s="75">
        <f>MIN(S137*U137,0.8*(X136+Observaciones!$F136-V137-W137-Constantes!$D$14))</f>
        <v>0.79862540021979611</v>
      </c>
      <c r="U137" s="75">
        <f>EXP(2.5*(Cálculos!X136-Constantes!$D$13)/(Constantes!$D$15))*Constantes!$E$19+Constantes!$E$18</f>
        <v>0.45085759609561171</v>
      </c>
      <c r="V137" s="75">
        <f>IF(Observaciones!$F136&gt;0.05*Constantes!$E$20,((Observaciones!$F136-0.05*Constantes!$E$20)^2)/(Observaciones!$F136+0.95*Constantes!$E$20),0)</f>
        <v>0</v>
      </c>
      <c r="W137" s="75">
        <f>MAX(0,X136+Observaciones!$F136-V137-Constantes!$D$13)</f>
        <v>0</v>
      </c>
      <c r="X137" s="75">
        <f>X136+Observaciones!$F136-V137-T137-W137-Y136</f>
        <v>29.794876596657566</v>
      </c>
      <c r="Y137" s="75">
        <f>MAX(0,(X137-Constantes!$D$14)*(1-EXP(-Constantes!$D$24)))</f>
        <v>6.0898858161524481E-2</v>
      </c>
      <c r="Z137" s="75">
        <f t="shared" si="21"/>
        <v>190.99027443363926</v>
      </c>
      <c r="AA137" s="75">
        <f>MAX(0,(Z137-Constantes!$D$13)*(1-EXP(-Constantes!$D$25)))</f>
        <v>0.80120334990981823</v>
      </c>
      <c r="AB137" s="75">
        <f t="shared" si="22"/>
        <v>0.86210220807134275</v>
      </c>
      <c r="AC137" s="75">
        <f>0.0526*V137*Observaciones!$F136^1.218</f>
        <v>0</v>
      </c>
      <c r="AD137" s="75">
        <f>AC137*Constantes!$E$31</f>
        <v>0</v>
      </c>
      <c r="AE137" s="75">
        <f t="shared" si="23"/>
        <v>0</v>
      </c>
      <c r="AF137" s="15"/>
      <c r="AG137" s="74">
        <v>131</v>
      </c>
      <c r="AH137" s="136">
        <f>ETo!$I136*((1-Constantes!$F$21)*ETo!$K136+ETo!$L136)</f>
        <v>1.7713473325853304</v>
      </c>
      <c r="AI137" s="75">
        <f>MIN(AH137*AJ137,0.8*(AM136+Observaciones!$F136-AK137-AL137-Constantes!$D$14))</f>
        <v>0.67533509161958993</v>
      </c>
      <c r="AJ137" s="75">
        <f>EXP(2.5*(Cálculos!AM136-Constantes!$D$13)/(Constantes!$D$15))*Constantes!$F$19+Constantes!$F$18</f>
        <v>0.52136913735751944</v>
      </c>
      <c r="AK137" s="75">
        <f>IF(Observaciones!$F136&gt;0.05*Constantes!$F$20,((Observaciones!$F136-0.05*Constantes!$F$20)^2)/(Observaciones!$F136+0.95*Constantes!$F$20),0)</f>
        <v>0</v>
      </c>
      <c r="AL137" s="75">
        <f>MAX(0,AM136+Observaciones!$F136-AK137-Constantes!$D$13)</f>
        <v>0</v>
      </c>
      <c r="AM137" s="75">
        <f>AM136+Observaciones!$F136-AK137-AI137-AL137-AN136</f>
        <v>26.404331457085632</v>
      </c>
      <c r="AN137" s="75">
        <f>MAX(0,(AM137-Constantes!$D$14)*(1-EXP(-Constantes!$D$24)))</f>
        <v>2.6513220583704385E-3</v>
      </c>
      <c r="AO137" s="75">
        <f t="shared" si="24"/>
        <v>195.79240095066879</v>
      </c>
      <c r="AP137" s="75">
        <f>MAX(0,(AO137-Constantes!$D$13)*(1-EXP(-Constantes!$D$25)))</f>
        <v>0.83437406073813047</v>
      </c>
      <c r="AQ137" s="75">
        <f t="shared" si="25"/>
        <v>0.83702538279650096</v>
      </c>
      <c r="AR137" s="75">
        <f>0.0526*AK137*Observaciones!$F136^1.218</f>
        <v>0</v>
      </c>
      <c r="AS137" s="75">
        <f>AR137*Constantes!$F$31</f>
        <v>0</v>
      </c>
      <c r="AT137" s="75">
        <f t="shared" si="26"/>
        <v>0</v>
      </c>
      <c r="AU137" s="15"/>
      <c r="AV137" s="74">
        <v>131</v>
      </c>
      <c r="AW137" s="75">
        <f>0.0526*Observaciones!$F136^2.218</f>
        <v>0</v>
      </c>
      <c r="AX137" s="75">
        <f>IF(Observaciones!$F136&gt;0.05*$BB$7,((Observaciones!$F136-0.05*$BB$7)^2)/(Observaciones!$F136+0.95*$BB$7),0)</f>
        <v>0</v>
      </c>
      <c r="AY137" s="75">
        <f>0.0526*AX137*Observaciones!$F136^1.218</f>
        <v>0</v>
      </c>
      <c r="AZ137" s="29"/>
      <c r="BA137" s="29"/>
      <c r="BB137" s="96"/>
      <c r="BC137" s="39"/>
    </row>
    <row r="138" spans="2:55" s="2" customFormat="1" x14ac:dyDescent="0.3">
      <c r="B138" s="38"/>
      <c r="C138" s="74">
        <v>132</v>
      </c>
      <c r="D138" s="136">
        <f>ETo!$I137*((1-Constantes!$D$21)*ETo!$K137+ETo!$L137)</f>
        <v>1.7998090257470976</v>
      </c>
      <c r="E138" s="75">
        <f>MIN(D138*F138,0.8*(I137+Observaciones!$F137-G138-H138-Constantes!$D$14))</f>
        <v>0.68427376846542676</v>
      </c>
      <c r="F138" s="75">
        <f>EXP(2.5*(Cálculos!I137-Constantes!$D$13)/(Constantes!$D$15))*Constantes!$D$19+Constantes!$D$18</f>
        <v>0.38019243079492054</v>
      </c>
      <c r="G138" s="75">
        <f>IF(Observaciones!$F137&gt;0.05*Constantes!$D$20,((Observaciones!$F137-0.05*Constantes!$D$20)^2)/(Observaciones!$F137+0.95*Constantes!$D$20),0)</f>
        <v>0</v>
      </c>
      <c r="H138" s="75">
        <f>MAX(0,I137+Observaciones!$F137-G138-Constantes!$D$13)</f>
        <v>0</v>
      </c>
      <c r="I138" s="75">
        <f>I137+Observaciones!$F137-G138-E138-H138-J137</f>
        <v>31.117038191309341</v>
      </c>
      <c r="J138" s="75">
        <f>MAX(0,(I138-Constantes!$D$14)*(1-EXP(-Constantes!$D$24)))</f>
        <v>8.3612802984098358E-2</v>
      </c>
      <c r="K138" s="75">
        <f t="shared" si="18"/>
        <v>183.8475964703573</v>
      </c>
      <c r="L138" s="75">
        <f>MAX(0,(K138-Constantes!$D$13)*(1-EXP(-Constantes!$D$25)))</f>
        <v>0.75186526928666519</v>
      </c>
      <c r="M138" s="75">
        <f t="shared" si="19"/>
        <v>0.83547807227076354</v>
      </c>
      <c r="N138" s="75">
        <f>0.0526*G138*Observaciones!$F137^1.218</f>
        <v>0</v>
      </c>
      <c r="O138" s="75">
        <f>N138*Constantes!$D$31</f>
        <v>0</v>
      </c>
      <c r="P138" s="75">
        <f t="shared" si="20"/>
        <v>0</v>
      </c>
      <c r="Q138" s="15"/>
      <c r="R138" s="74">
        <v>132</v>
      </c>
      <c r="S138" s="136">
        <f>ETo!$I137*((1-Constantes!$E$21)*ETo!$K137+ETo!$L137)</f>
        <v>1.7224060050565242</v>
      </c>
      <c r="T138" s="75">
        <f>MIN(S138*U138,0.8*(X137+Observaciones!$F137-V138-W138-Constantes!$D$14))</f>
        <v>0.7739770156257324</v>
      </c>
      <c r="U138" s="75">
        <f>EXP(2.5*(Cálculos!X137-Constantes!$D$13)/(Constantes!$D$15))*Constantes!$E$19+Constantes!$E$18</f>
        <v>0.44935805690037223</v>
      </c>
      <c r="V138" s="75">
        <f>IF(Observaciones!$F137&gt;0.05*Constantes!$E$20,((Observaciones!$F137-0.05*Constantes!$E$20)^2)/(Observaciones!$F137+0.95*Constantes!$E$20),0)</f>
        <v>0</v>
      </c>
      <c r="W138" s="75">
        <f>MAX(0,X137+Observaciones!$F137-V138-Constantes!$D$13)</f>
        <v>0</v>
      </c>
      <c r="X138" s="75">
        <f>X137+Observaciones!$F137-V138-T138-W138-Y137</f>
        <v>28.960000722870308</v>
      </c>
      <c r="Y138" s="75">
        <f>MAX(0,(X138-Constantes!$D$14)*(1-EXP(-Constantes!$D$24)))</f>
        <v>4.6556190360848869E-2</v>
      </c>
      <c r="Z138" s="75">
        <f t="shared" si="21"/>
        <v>190.18907108372943</v>
      </c>
      <c r="AA138" s="75">
        <f>MAX(0,(Z138-Constantes!$D$13)*(1-EXP(-Constantes!$D$25)))</f>
        <v>0.795669034114454</v>
      </c>
      <c r="AB138" s="75">
        <f t="shared" si="22"/>
        <v>0.8422252244753029</v>
      </c>
      <c r="AC138" s="75">
        <f>0.0526*V138*Observaciones!$F137^1.218</f>
        <v>0</v>
      </c>
      <c r="AD138" s="75">
        <f>AC138*Constantes!$E$31</f>
        <v>0</v>
      </c>
      <c r="AE138" s="75">
        <f t="shared" si="23"/>
        <v>0</v>
      </c>
      <c r="AF138" s="15"/>
      <c r="AG138" s="74">
        <v>132</v>
      </c>
      <c r="AH138" s="136">
        <f>ETo!$I137*((1-Constantes!$F$21)*ETo!$K137+ETo!$L137)</f>
        <v>1.7224060050565242</v>
      </c>
      <c r="AI138" s="75">
        <f>MIN(AH138*AJ138,0.8*(AM137+Observaciones!$F137-AK138-AL138-Constantes!$D$14))</f>
        <v>0.12346516566850596</v>
      </c>
      <c r="AJ138" s="75">
        <f>EXP(2.5*(Cálculos!AM137-Constantes!$D$13)/(Constantes!$D$15))*Constantes!$F$19+Constantes!$F$18</f>
        <v>0.52062639206958905</v>
      </c>
      <c r="AK138" s="75">
        <f>IF(Observaciones!$F137&gt;0.05*Constantes!$F$20,((Observaciones!$F137-0.05*Constantes!$F$20)^2)/(Observaciones!$F137+0.95*Constantes!$F$20),0)</f>
        <v>0</v>
      </c>
      <c r="AL138" s="75">
        <f>MAX(0,AM137+Observaciones!$F137-AK138-Constantes!$D$13)</f>
        <v>0</v>
      </c>
      <c r="AM138" s="75">
        <f>AM137+Observaciones!$F137-AK138-AI138-AL138-AN137</f>
        <v>26.278214969358757</v>
      </c>
      <c r="AN138" s="75">
        <f>MAX(0,(AM138-Constantes!$D$14)*(1-EXP(-Constantes!$D$24)))</f>
        <v>4.8471628564752695E-4</v>
      </c>
      <c r="AO138" s="75">
        <f t="shared" si="24"/>
        <v>194.95802688993066</v>
      </c>
      <c r="AP138" s="75">
        <f>MAX(0,(AO138-Constantes!$D$13)*(1-EXP(-Constantes!$D$25)))</f>
        <v>0.82861061810636305</v>
      </c>
      <c r="AQ138" s="75">
        <f t="shared" si="25"/>
        <v>0.82909533439201055</v>
      </c>
      <c r="AR138" s="75">
        <f>0.0526*AK138*Observaciones!$F137^1.218</f>
        <v>0</v>
      </c>
      <c r="AS138" s="75">
        <f>AR138*Constantes!$F$31</f>
        <v>0</v>
      </c>
      <c r="AT138" s="75">
        <f t="shared" si="26"/>
        <v>0</v>
      </c>
      <c r="AU138" s="15"/>
      <c r="AV138" s="74">
        <v>132</v>
      </c>
      <c r="AW138" s="75">
        <f>0.0526*Observaciones!$F137^2.218</f>
        <v>0</v>
      </c>
      <c r="AX138" s="75">
        <f>IF(Observaciones!$F137&gt;0.05*$BB$7,((Observaciones!$F137-0.05*$BB$7)^2)/(Observaciones!$F137+0.95*$BB$7),0)</f>
        <v>0</v>
      </c>
      <c r="AY138" s="75">
        <f>0.0526*AX138*Observaciones!$F137^1.218</f>
        <v>0</v>
      </c>
      <c r="AZ138" s="29"/>
      <c r="BA138" s="29"/>
      <c r="BB138" s="96"/>
      <c r="BC138" s="39"/>
    </row>
    <row r="139" spans="2:55" s="2" customFormat="1" x14ac:dyDescent="0.3">
      <c r="B139" s="38"/>
      <c r="C139" s="74">
        <v>133</v>
      </c>
      <c r="D139" s="136">
        <f>ETo!$I138*((1-Constantes!$D$21)*ETo!$K138+ETo!$L138)</f>
        <v>1.7639072977685675</v>
      </c>
      <c r="E139" s="75">
        <f>MIN(D139*F139,0.8*(I138+Observaciones!$F138-G139-H139-Constantes!$D$14))</f>
        <v>0.66737791953248826</v>
      </c>
      <c r="F139" s="75">
        <f>EXP(2.5*(Cálculos!I138-Constantes!$D$13)/(Constantes!$D$15))*Constantes!$D$19+Constantes!$D$18</f>
        <v>0.3783520371942195</v>
      </c>
      <c r="G139" s="75">
        <f>IF(Observaciones!$F138&gt;0.05*Constantes!$D$20,((Observaciones!$F138-0.05*Constantes!$D$20)^2)/(Observaciones!$F138+0.95*Constantes!$D$20),0)</f>
        <v>0</v>
      </c>
      <c r="H139" s="75">
        <f>MAX(0,I138+Observaciones!$F138-G139-Constantes!$D$13)</f>
        <v>0</v>
      </c>
      <c r="I139" s="75">
        <f>I138+Observaciones!$F138-G139-E139-H139-J138</f>
        <v>30.366047468792754</v>
      </c>
      <c r="J139" s="75">
        <f>MAX(0,(I139-Constantes!$D$14)*(1-EXP(-Constantes!$D$24)))</f>
        <v>7.0711231873193947E-2</v>
      </c>
      <c r="K139" s="75">
        <f t="shared" si="18"/>
        <v>183.09573120107063</v>
      </c>
      <c r="L139" s="75">
        <f>MAX(0,(K139-Constantes!$D$13)*(1-EXP(-Constantes!$D$25)))</f>
        <v>0.74667175650833328</v>
      </c>
      <c r="M139" s="75">
        <f t="shared" si="19"/>
        <v>0.81738298838152723</v>
      </c>
      <c r="N139" s="75">
        <f>0.0526*G139*Observaciones!$F138^1.218</f>
        <v>0</v>
      </c>
      <c r="O139" s="75">
        <f>N139*Constantes!$D$31</f>
        <v>0</v>
      </c>
      <c r="P139" s="75">
        <f t="shared" si="20"/>
        <v>0</v>
      </c>
      <c r="Q139" s="15"/>
      <c r="R139" s="74">
        <v>133</v>
      </c>
      <c r="S139" s="136">
        <f>ETo!$I138*((1-Constantes!$E$21)*ETo!$K138+ETo!$L138)</f>
        <v>1.6878093238511642</v>
      </c>
      <c r="T139" s="75">
        <f>MIN(S139*U139,0.8*(X138+Observaciones!$F138-V139-W139-Constantes!$D$14))</f>
        <v>0.75611822603594647</v>
      </c>
      <c r="U139" s="75">
        <f>EXP(2.5*(Cálculos!X138-Constantes!$D$13)/(Constantes!$D$15))*Constantes!$E$19+Constantes!$E$18</f>
        <v>0.44798794232909633</v>
      </c>
      <c r="V139" s="75">
        <f>IF(Observaciones!$F138&gt;0.05*Constantes!$E$20,((Observaciones!$F138-0.05*Constantes!$E$20)^2)/(Observaciones!$F138+0.95*Constantes!$E$20),0)</f>
        <v>0</v>
      </c>
      <c r="W139" s="75">
        <f>MAX(0,X138+Observaciones!$F138-V139-Constantes!$D$13)</f>
        <v>0</v>
      </c>
      <c r="X139" s="75">
        <f>X138+Observaciones!$F138-V139-T139-W139-Y138</f>
        <v>28.157326306473511</v>
      </c>
      <c r="Y139" s="75">
        <f>MAX(0,(X139-Constantes!$D$14)*(1-EXP(-Constantes!$D$24)))</f>
        <v>3.2766724324111964E-2</v>
      </c>
      <c r="Z139" s="75">
        <f t="shared" si="21"/>
        <v>189.39340204961496</v>
      </c>
      <c r="AA139" s="75">
        <f>MAX(0,(Z139-Constantes!$D$13)*(1-EXP(-Constantes!$D$25)))</f>
        <v>0.79017294663069915</v>
      </c>
      <c r="AB139" s="75">
        <f t="shared" si="22"/>
        <v>0.82293967095481113</v>
      </c>
      <c r="AC139" s="75">
        <f>0.0526*V139*Observaciones!$F138^1.218</f>
        <v>0</v>
      </c>
      <c r="AD139" s="75">
        <f>AC139*Constantes!$E$31</f>
        <v>0</v>
      </c>
      <c r="AE139" s="75">
        <f t="shared" si="23"/>
        <v>0</v>
      </c>
      <c r="AF139" s="15"/>
      <c r="AG139" s="74">
        <v>133</v>
      </c>
      <c r="AH139" s="136">
        <f>ETo!$I138*((1-Constantes!$F$21)*ETo!$K138+ETo!$L138)</f>
        <v>1.6878093238511642</v>
      </c>
      <c r="AI139" s="75">
        <f>MIN(AH139*AJ139,0.8*(AM138+Observaciones!$F138-AK139-AL139-Constantes!$D$14))</f>
        <v>2.2571975487005604E-2</v>
      </c>
      <c r="AJ139" s="75">
        <f>EXP(2.5*(Cálculos!AM138-Constantes!$D$13)/(Constantes!$D$15))*Constantes!$F$19+Constantes!$F$18</f>
        <v>0.52049342108664687</v>
      </c>
      <c r="AK139" s="75">
        <f>IF(Observaciones!$F138&gt;0.05*Constantes!$F$20,((Observaciones!$F138-0.05*Constantes!$F$20)^2)/(Observaciones!$F138+0.95*Constantes!$F$20),0)</f>
        <v>0</v>
      </c>
      <c r="AL139" s="75">
        <f>MAX(0,AM138+Observaciones!$F138-AK139-Constantes!$D$13)</f>
        <v>0</v>
      </c>
      <c r="AM139" s="75">
        <f>AM138+Observaciones!$F138-AK139-AI139-AL139-AN138</f>
        <v>26.255158277586105</v>
      </c>
      <c r="AN139" s="75">
        <f>MAX(0,(AM139-Constantes!$D$14)*(1-EXP(-Constantes!$D$24)))</f>
        <v>8.8616121466730886E-5</v>
      </c>
      <c r="AO139" s="75">
        <f t="shared" si="24"/>
        <v>194.12941627182431</v>
      </c>
      <c r="AP139" s="75">
        <f>MAX(0,(AO139-Constantes!$D$13)*(1-EXP(-Constantes!$D$25)))</f>
        <v>0.82288698648087288</v>
      </c>
      <c r="AQ139" s="75">
        <f t="shared" si="25"/>
        <v>0.8229756026023396</v>
      </c>
      <c r="AR139" s="75">
        <f>0.0526*AK139*Observaciones!$F138^1.218</f>
        <v>0</v>
      </c>
      <c r="AS139" s="75">
        <f>AR139*Constantes!$F$31</f>
        <v>0</v>
      </c>
      <c r="AT139" s="75">
        <f t="shared" si="26"/>
        <v>0</v>
      </c>
      <c r="AU139" s="15"/>
      <c r="AV139" s="74">
        <v>133</v>
      </c>
      <c r="AW139" s="75">
        <f>0.0526*Observaciones!$F138^2.218</f>
        <v>0</v>
      </c>
      <c r="AX139" s="75">
        <f>IF(Observaciones!$F138&gt;0.05*$BB$7,((Observaciones!$F138-0.05*$BB$7)^2)/(Observaciones!$F138+0.95*$BB$7),0)</f>
        <v>0</v>
      </c>
      <c r="AY139" s="75">
        <f>0.0526*AX139*Observaciones!$F138^1.218</f>
        <v>0</v>
      </c>
      <c r="AZ139" s="29"/>
      <c r="BA139" s="29"/>
      <c r="BB139" s="96"/>
      <c r="BC139" s="39"/>
    </row>
    <row r="140" spans="2:55" s="2" customFormat="1" x14ac:dyDescent="0.3">
      <c r="B140" s="38"/>
      <c r="C140" s="74">
        <v>134</v>
      </c>
      <c r="D140" s="136">
        <f>ETo!$I139*((1-Constantes!$D$21)*ETo!$K139+ETo!$L139)</f>
        <v>1.7545759481719325</v>
      </c>
      <c r="E140" s="75">
        <f>MIN(D140*F140,0.8*(I139+Observaciones!$F139-G140-H140-Constantes!$D$14))</f>
        <v>0.66086317627440949</v>
      </c>
      <c r="F140" s="75">
        <f>EXP(2.5*(Cálculos!I139-Constantes!$D$13)/(Constantes!$D$15))*Constantes!$D$19+Constantes!$D$18</f>
        <v>0.37665122274299573</v>
      </c>
      <c r="G140" s="75">
        <f>IF(Observaciones!$F139&gt;0.05*Constantes!$D$20,((Observaciones!$F139-0.05*Constantes!$D$20)^2)/(Observaciones!$F139+0.95*Constantes!$D$20),0)</f>
        <v>0</v>
      </c>
      <c r="H140" s="75">
        <f>MAX(0,I139+Observaciones!$F139-G140-Constantes!$D$13)</f>
        <v>0</v>
      </c>
      <c r="I140" s="75">
        <f>I139+Observaciones!$F139-G140-E140-H140-J139</f>
        <v>29.634473060645149</v>
      </c>
      <c r="J140" s="75">
        <f>MAX(0,(I140-Constantes!$D$14)*(1-EXP(-Constantes!$D$24)))</f>
        <v>5.8143221421605884E-2</v>
      </c>
      <c r="K140" s="75">
        <f t="shared" si="18"/>
        <v>182.3490594445623</v>
      </c>
      <c r="L140" s="75">
        <f>MAX(0,(K140-Constantes!$D$13)*(1-EXP(-Constantes!$D$25)))</f>
        <v>0.74151411794321564</v>
      </c>
      <c r="M140" s="75">
        <f t="shared" si="19"/>
        <v>0.79965733936482153</v>
      </c>
      <c r="N140" s="75">
        <f>0.0526*G140*Observaciones!$F139^1.218</f>
        <v>0</v>
      </c>
      <c r="O140" s="75">
        <f>N140*Constantes!$D$31</f>
        <v>0</v>
      </c>
      <c r="P140" s="75">
        <f t="shared" si="20"/>
        <v>0</v>
      </c>
      <c r="Q140" s="15"/>
      <c r="R140" s="74">
        <v>134</v>
      </c>
      <c r="S140" s="136">
        <f>ETo!$I139*((1-Constantes!$E$21)*ETo!$K139+ETo!$L139)</f>
        <v>1.6787461164843174</v>
      </c>
      <c r="T140" s="75">
        <f>MIN(S140*U140,0.8*(X139+Observaciones!$F139-V140-W140-Constantes!$D$14))</f>
        <v>0.74993760010393395</v>
      </c>
      <c r="U140" s="75">
        <f>EXP(2.5*(Cálculos!X139-Constantes!$D$13)/(Constantes!$D$15))*Constantes!$E$19+Constantes!$E$18</f>
        <v>0.44672484584773114</v>
      </c>
      <c r="V140" s="75">
        <f>IF(Observaciones!$F139&gt;0.05*Constantes!$E$20,((Observaciones!$F139-0.05*Constantes!$E$20)^2)/(Observaciones!$F139+0.95*Constantes!$E$20),0)</f>
        <v>0</v>
      </c>
      <c r="W140" s="75">
        <f>MAX(0,X139+Observaciones!$F139-V140-Constantes!$D$13)</f>
        <v>0</v>
      </c>
      <c r="X140" s="75">
        <f>X139+Observaciones!$F139-V140-T140-W140-Y139</f>
        <v>27.374621982045465</v>
      </c>
      <c r="Y140" s="75">
        <f>MAX(0,(X140-Constantes!$D$14)*(1-EXP(-Constantes!$D$24)))</f>
        <v>1.9320332514394498E-2</v>
      </c>
      <c r="Z140" s="75">
        <f t="shared" si="21"/>
        <v>188.60322910298427</v>
      </c>
      <c r="AA140" s="75">
        <f>MAX(0,(Z140-Constantes!$D$13)*(1-EXP(-Constantes!$D$25)))</f>
        <v>0.78471482339631682</v>
      </c>
      <c r="AB140" s="75">
        <f t="shared" si="22"/>
        <v>0.80403515591071129</v>
      </c>
      <c r="AC140" s="75">
        <f>0.0526*V140*Observaciones!$F139^1.218</f>
        <v>0</v>
      </c>
      <c r="AD140" s="75">
        <f>AC140*Constantes!$E$31</f>
        <v>0</v>
      </c>
      <c r="AE140" s="75">
        <f t="shared" si="23"/>
        <v>0</v>
      </c>
      <c r="AF140" s="15"/>
      <c r="AG140" s="74">
        <v>134</v>
      </c>
      <c r="AH140" s="136">
        <f>ETo!$I139*((1-Constantes!$F$21)*ETo!$K139+ETo!$L139)</f>
        <v>1.6787461164843174</v>
      </c>
      <c r="AI140" s="75">
        <f>MIN(AH140*AJ140,0.8*(AM139+Observaciones!$F139-AK140-AL140-Constantes!$D$14))</f>
        <v>4.1266220688839896E-3</v>
      </c>
      <c r="AJ140" s="75">
        <f>EXP(2.5*(Cálculos!AM139-Constantes!$D$13)/(Constantes!$D$15))*Constantes!$F$19+Constantes!$F$18</f>
        <v>0.52046920409913211</v>
      </c>
      <c r="AK140" s="75">
        <f>IF(Observaciones!$F139&gt;0.05*Constantes!$F$20,((Observaciones!$F139-0.05*Constantes!$F$20)^2)/(Observaciones!$F139+0.95*Constantes!$F$20),0)</f>
        <v>0</v>
      </c>
      <c r="AL140" s="75">
        <f>MAX(0,AM139+Observaciones!$F139-AK140-Constantes!$D$13)</f>
        <v>0</v>
      </c>
      <c r="AM140" s="75">
        <f>AM139+Observaciones!$F139-AK140-AI140-AL140-AN139</f>
        <v>26.250943039395754</v>
      </c>
      <c r="AN140" s="75">
        <f>MAX(0,(AM140-Constantes!$D$14)*(1-EXP(-Constantes!$D$24)))</f>
        <v>1.6200852367296445E-5</v>
      </c>
      <c r="AO140" s="75">
        <f t="shared" si="24"/>
        <v>193.30652928534343</v>
      </c>
      <c r="AP140" s="75">
        <f>MAX(0,(AO140-Constantes!$D$13)*(1-EXP(-Constantes!$D$25)))</f>
        <v>0.81720289086695252</v>
      </c>
      <c r="AQ140" s="75">
        <f t="shared" si="25"/>
        <v>0.81721909171931983</v>
      </c>
      <c r="AR140" s="75">
        <f>0.0526*AK140*Observaciones!$F139^1.218</f>
        <v>0</v>
      </c>
      <c r="AS140" s="75">
        <f>AR140*Constantes!$F$31</f>
        <v>0</v>
      </c>
      <c r="AT140" s="75">
        <f t="shared" si="26"/>
        <v>0</v>
      </c>
      <c r="AU140" s="15"/>
      <c r="AV140" s="74">
        <v>134</v>
      </c>
      <c r="AW140" s="75">
        <f>0.0526*Observaciones!$F139^2.218</f>
        <v>0</v>
      </c>
      <c r="AX140" s="75">
        <f>IF(Observaciones!$F139&gt;0.05*$BB$7,((Observaciones!$F139-0.05*$BB$7)^2)/(Observaciones!$F139+0.95*$BB$7),0)</f>
        <v>0</v>
      </c>
      <c r="AY140" s="75">
        <f>0.0526*AX140*Observaciones!$F139^1.218</f>
        <v>0</v>
      </c>
      <c r="AZ140" s="29"/>
      <c r="BA140" s="29"/>
      <c r="BB140" s="96"/>
      <c r="BC140" s="39"/>
    </row>
    <row r="141" spans="2:55" s="2" customFormat="1" x14ac:dyDescent="0.3">
      <c r="B141" s="38"/>
      <c r="C141" s="74">
        <v>135</v>
      </c>
      <c r="D141" s="136">
        <f>ETo!$I140*((1-Constantes!$D$21)*ETo!$K140+ETo!$L140)</f>
        <v>1.7754604582465652</v>
      </c>
      <c r="E141" s="75">
        <f>MIN(D141*F141,0.8*(I140+Observaciones!$F140-G141-H141-Constantes!$D$14))</f>
        <v>0.66589743226659559</v>
      </c>
      <c r="F141" s="75">
        <f>EXP(2.5*(Cálculos!I140-Constantes!$D$13)/(Constantes!$D$15))*Constantes!$D$19+Constantes!$D$18</f>
        <v>0.37505618847982242</v>
      </c>
      <c r="G141" s="75">
        <f>IF(Observaciones!$F140&gt;0.05*Constantes!$D$20,((Observaciones!$F140-0.05*Constantes!$D$20)^2)/(Observaciones!$F140+0.95*Constantes!$D$20),0)</f>
        <v>0</v>
      </c>
      <c r="H141" s="75">
        <f>MAX(0,I140+Observaciones!$F140-G141-Constantes!$D$13)</f>
        <v>0</v>
      </c>
      <c r="I141" s="75">
        <f>I140+Observaciones!$F140-G141-E141-H141-J140</f>
        <v>28.910432406956946</v>
      </c>
      <c r="J141" s="75">
        <f>MAX(0,(I141-Constantes!$D$14)*(1-EXP(-Constantes!$D$24)))</f>
        <v>4.5704636362337403E-2</v>
      </c>
      <c r="K141" s="75">
        <f t="shared" si="18"/>
        <v>181.60754532661909</v>
      </c>
      <c r="L141" s="75">
        <f>MAX(0,(K141-Constantes!$D$13)*(1-EXP(-Constantes!$D$25)))</f>
        <v>0.73639210579002057</v>
      </c>
      <c r="M141" s="75">
        <f t="shared" si="19"/>
        <v>0.78209674215235792</v>
      </c>
      <c r="N141" s="75">
        <f>0.0526*G141*Observaciones!$F140^1.218</f>
        <v>0</v>
      </c>
      <c r="O141" s="75">
        <f>N141*Constantes!$D$31</f>
        <v>0</v>
      </c>
      <c r="P141" s="75">
        <f t="shared" si="20"/>
        <v>0</v>
      </c>
      <c r="Q141" s="15"/>
      <c r="R141" s="74">
        <v>135</v>
      </c>
      <c r="S141" s="136">
        <f>ETo!$I140*((1-Constantes!$E$21)*ETo!$K140+ETo!$L140)</f>
        <v>1.6987167130602987</v>
      </c>
      <c r="T141" s="75">
        <f>MIN(S141*U141,0.8*(X140+Observaciones!$F140-V141-W141-Constantes!$D$14))</f>
        <v>0.75685005446667863</v>
      </c>
      <c r="U141" s="75">
        <f>EXP(2.5*(Cálculos!X140-Constantes!$D$13)/(Constantes!$D$15))*Constantes!$E$19+Constantes!$E$18</f>
        <v>0.44554224294596262</v>
      </c>
      <c r="V141" s="75">
        <f>IF(Observaciones!$F140&gt;0.05*Constantes!$E$20,((Observaciones!$F140-0.05*Constantes!$E$20)^2)/(Observaciones!$F140+0.95*Constantes!$E$20),0)</f>
        <v>0</v>
      </c>
      <c r="W141" s="75">
        <f>MAX(0,X140+Observaciones!$F140-V141-Constantes!$D$13)</f>
        <v>0</v>
      </c>
      <c r="X141" s="75">
        <f>X140+Observaciones!$F140-V141-T141-W141-Y140</f>
        <v>26.598451595064393</v>
      </c>
      <c r="Y141" s="75">
        <f>MAX(0,(X141-Constantes!$D$14)*(1-EXP(-Constantes!$D$24)))</f>
        <v>5.986189839158826E-3</v>
      </c>
      <c r="Z141" s="75">
        <f t="shared" si="21"/>
        <v>187.81851427958796</v>
      </c>
      <c r="AA141" s="75">
        <f>MAX(0,(Z141-Constantes!$D$13)*(1-EXP(-Constantes!$D$25)))</f>
        <v>0.77929440217308121</v>
      </c>
      <c r="AB141" s="75">
        <f t="shared" si="22"/>
        <v>0.78528059201223999</v>
      </c>
      <c r="AC141" s="75">
        <f>0.0526*V141*Observaciones!$F140^1.218</f>
        <v>0</v>
      </c>
      <c r="AD141" s="75">
        <f>AC141*Constantes!$E$31</f>
        <v>0</v>
      </c>
      <c r="AE141" s="75">
        <f t="shared" si="23"/>
        <v>0</v>
      </c>
      <c r="AF141" s="15"/>
      <c r="AG141" s="74">
        <v>135</v>
      </c>
      <c r="AH141" s="136">
        <f>ETo!$I140*((1-Constantes!$F$21)*ETo!$K140+ETo!$L140)</f>
        <v>1.6987167130602987</v>
      </c>
      <c r="AI141" s="75">
        <f>MIN(AH141*AJ141,0.8*(AM140+Observaciones!$F140-AK141-AL141-Constantes!$D$14))</f>
        <v>7.5443151660294918E-4</v>
      </c>
      <c r="AJ141" s="75">
        <f>EXP(2.5*(Cálculos!AM140-Constantes!$D$13)/(Constantes!$D$15))*Constantes!$F$19+Constantes!$F$18</f>
        <v>0.52046477983011497</v>
      </c>
      <c r="AK141" s="75">
        <f>IF(Observaciones!$F140&gt;0.05*Constantes!$F$20,((Observaciones!$F140-0.05*Constantes!$F$20)^2)/(Observaciones!$F140+0.95*Constantes!$F$20),0)</f>
        <v>0</v>
      </c>
      <c r="AL141" s="75">
        <f>MAX(0,AM140+Observaciones!$F140-AK141-Constantes!$D$13)</f>
        <v>0</v>
      </c>
      <c r="AM141" s="75">
        <f>AM140+Observaciones!$F140-AK141-AI141-AL141-AN140</f>
        <v>26.250172407026781</v>
      </c>
      <c r="AN141" s="75">
        <f>MAX(0,(AM141-Constantes!$D$14)*(1-EXP(-Constantes!$D$24)))</f>
        <v>2.961849526694393E-6</v>
      </c>
      <c r="AO141" s="75">
        <f t="shared" si="24"/>
        <v>192.48932639447648</v>
      </c>
      <c r="AP141" s="75">
        <f>MAX(0,(AO141-Constantes!$D$13)*(1-EXP(-Constantes!$D$25)))</f>
        <v>0.81155805816942161</v>
      </c>
      <c r="AQ141" s="75">
        <f t="shared" si="25"/>
        <v>0.81156102001894825</v>
      </c>
      <c r="AR141" s="75">
        <f>0.0526*AK141*Observaciones!$F140^1.218</f>
        <v>0</v>
      </c>
      <c r="AS141" s="75">
        <f>AR141*Constantes!$F$31</f>
        <v>0</v>
      </c>
      <c r="AT141" s="75">
        <f t="shared" si="26"/>
        <v>0</v>
      </c>
      <c r="AU141" s="15"/>
      <c r="AV141" s="74">
        <v>135</v>
      </c>
      <c r="AW141" s="75">
        <f>0.0526*Observaciones!$F140^2.218</f>
        <v>0</v>
      </c>
      <c r="AX141" s="75">
        <f>IF(Observaciones!$F140&gt;0.05*$BB$7,((Observaciones!$F140-0.05*$BB$7)^2)/(Observaciones!$F140+0.95*$BB$7),0)</f>
        <v>0</v>
      </c>
      <c r="AY141" s="75">
        <f>0.0526*AX141*Observaciones!$F140^1.218</f>
        <v>0</v>
      </c>
      <c r="AZ141" s="29"/>
      <c r="BA141" s="29"/>
      <c r="BB141" s="96"/>
      <c r="BC141" s="39"/>
    </row>
    <row r="142" spans="2:55" s="2" customFormat="1" x14ac:dyDescent="0.3">
      <c r="B142" s="38"/>
      <c r="C142" s="74">
        <v>136</v>
      </c>
      <c r="D142" s="136">
        <f>ETo!$I141*((1-Constantes!$D$21)*ETo!$K141+ETo!$L141)</f>
        <v>1.7263976462185975</v>
      </c>
      <c r="E142" s="75">
        <f>MIN(D142*F142,0.8*(I141+Observaciones!$F141-G142-H142-Constantes!$D$14))</f>
        <v>0.64487066100894264</v>
      </c>
      <c r="F142" s="75">
        <f>EXP(2.5*(Cálculos!I141-Constantes!$D$13)/(Constantes!$D$15))*Constantes!$D$19+Constantes!$D$18</f>
        <v>0.37353541486889213</v>
      </c>
      <c r="G142" s="75">
        <f>IF(Observaciones!$F141&gt;0.05*Constantes!$D$20,((Observaciones!$F141-0.05*Constantes!$D$20)^2)/(Observaciones!$F141+0.95*Constantes!$D$20),0)</f>
        <v>0</v>
      </c>
      <c r="H142" s="75">
        <f>MAX(0,I141+Observaciones!$F141-G142-Constantes!$D$13)</f>
        <v>0</v>
      </c>
      <c r="I142" s="75">
        <f>I141+Observaciones!$F141-G142-E142-H142-J141</f>
        <v>28.219857109585668</v>
      </c>
      <c r="J142" s="75">
        <f>MAX(0,(I142-Constantes!$D$14)*(1-EXP(-Constantes!$D$24)))</f>
        <v>3.384096609406357E-2</v>
      </c>
      <c r="K142" s="75">
        <f t="shared" si="18"/>
        <v>180.87115322082906</v>
      </c>
      <c r="L142" s="75">
        <f>MAX(0,(K142-Constantes!$D$13)*(1-EXP(-Constantes!$D$25)))</f>
        <v>0.73130547395914525</v>
      </c>
      <c r="M142" s="75">
        <f t="shared" si="19"/>
        <v>0.76514644005320886</v>
      </c>
      <c r="N142" s="75">
        <f>0.0526*G142*Observaciones!$F141^1.218</f>
        <v>0</v>
      </c>
      <c r="O142" s="75">
        <f>N142*Constantes!$D$31</f>
        <v>0</v>
      </c>
      <c r="P142" s="75">
        <f t="shared" si="20"/>
        <v>0</v>
      </c>
      <c r="Q142" s="15"/>
      <c r="R142" s="74">
        <v>136</v>
      </c>
      <c r="S142" s="136">
        <f>ETo!$I141*((1-Constantes!$E$21)*ETo!$K141+ETo!$L141)</f>
        <v>1.6514876065488118</v>
      </c>
      <c r="T142" s="75">
        <f>MIN(S142*U142,0.8*(X141+Observaciones!$F141-V142-W142-Constantes!$D$14))</f>
        <v>0.27876127605151452</v>
      </c>
      <c r="U142" s="75">
        <f>EXP(2.5*(Cálculos!X141-Constantes!$D$13)/(Constantes!$D$15))*Constantes!$E$19+Constantes!$E$18</f>
        <v>0.44441546446797348</v>
      </c>
      <c r="V142" s="75">
        <f>IF(Observaciones!$F141&gt;0.05*Constantes!$E$20,((Observaciones!$F141-0.05*Constantes!$E$20)^2)/(Observaciones!$F141+0.95*Constantes!$E$20),0)</f>
        <v>0</v>
      </c>
      <c r="W142" s="75">
        <f>MAX(0,X141+Observaciones!$F141-V142-Constantes!$D$13)</f>
        <v>0</v>
      </c>
      <c r="X142" s="75">
        <f>X141+Observaciones!$F141-V142-T142-W142-Y141</f>
        <v>26.313704129173718</v>
      </c>
      <c r="Y142" s="75">
        <f>MAX(0,(X142-Constantes!$D$14)*(1-EXP(-Constantes!$D$24)))</f>
        <v>1.0943988094004921E-3</v>
      </c>
      <c r="Z142" s="75">
        <f t="shared" si="21"/>
        <v>187.03921987741487</v>
      </c>
      <c r="AA142" s="75">
        <f>MAX(0,(Z142-Constantes!$D$13)*(1-EXP(-Constantes!$D$25)))</f>
        <v>0.77391142253417822</v>
      </c>
      <c r="AB142" s="75">
        <f t="shared" si="22"/>
        <v>0.77500582134357876</v>
      </c>
      <c r="AC142" s="75">
        <f>0.0526*V142*Observaciones!$F141^1.218</f>
        <v>0</v>
      </c>
      <c r="AD142" s="75">
        <f>AC142*Constantes!$E$31</f>
        <v>0</v>
      </c>
      <c r="AE142" s="75">
        <f t="shared" si="23"/>
        <v>0</v>
      </c>
      <c r="AF142" s="15"/>
      <c r="AG142" s="74">
        <v>136</v>
      </c>
      <c r="AH142" s="136">
        <f>ETo!$I141*((1-Constantes!$F$21)*ETo!$K141+ETo!$L141)</f>
        <v>1.6514876065488118</v>
      </c>
      <c r="AI142" s="75">
        <f>MIN(AH142*AJ142,0.8*(AM141+Observaciones!$F141-AK142-AL142-Constantes!$D$14))</f>
        <v>1.3792562142498355E-4</v>
      </c>
      <c r="AJ142" s="75">
        <f>EXP(2.5*(Cálculos!AM141-Constantes!$D$13)/(Constantes!$D$15))*Constantes!$F$19+Constantes!$F$18</f>
        <v>0.52046397108600539</v>
      </c>
      <c r="AK142" s="75">
        <f>IF(Observaciones!$F141&gt;0.05*Constantes!$F$20,((Observaciones!$F141-0.05*Constantes!$F$20)^2)/(Observaciones!$F141+0.95*Constantes!$F$20),0)</f>
        <v>0</v>
      </c>
      <c r="AL142" s="75">
        <f>MAX(0,AM141+Observaciones!$F141-AK142-Constantes!$D$13)</f>
        <v>0</v>
      </c>
      <c r="AM142" s="75">
        <f>AM141+Observaciones!$F141-AK142-AI142-AL142-AN141</f>
        <v>26.250031519555829</v>
      </c>
      <c r="AN142" s="75">
        <f>MAX(0,(AM142-Constantes!$D$14)*(1-EXP(-Constantes!$D$24)))</f>
        <v>5.4148710326798877E-7</v>
      </c>
      <c r="AO142" s="75">
        <f t="shared" si="24"/>
        <v>191.67776833630705</v>
      </c>
      <c r="AP142" s="75">
        <f>MAX(0,(AO142-Constantes!$D$13)*(1-EXP(-Constantes!$D$25)))</f>
        <v>0.80595221717950605</v>
      </c>
      <c r="AQ142" s="75">
        <f t="shared" si="25"/>
        <v>0.80595275866660931</v>
      </c>
      <c r="AR142" s="75">
        <f>0.0526*AK142*Observaciones!$F141^1.218</f>
        <v>0</v>
      </c>
      <c r="AS142" s="75">
        <f>AR142*Constantes!$F$31</f>
        <v>0</v>
      </c>
      <c r="AT142" s="75">
        <f t="shared" si="26"/>
        <v>0</v>
      </c>
      <c r="AU142" s="15"/>
      <c r="AV142" s="74">
        <v>136</v>
      </c>
      <c r="AW142" s="75">
        <f>0.0526*Observaciones!$F141^2.218</f>
        <v>0</v>
      </c>
      <c r="AX142" s="75">
        <f>IF(Observaciones!$F141&gt;0.05*$BB$7,((Observaciones!$F141-0.05*$BB$7)^2)/(Observaciones!$F141+0.95*$BB$7),0)</f>
        <v>0</v>
      </c>
      <c r="AY142" s="75">
        <f>0.0526*AX142*Observaciones!$F141^1.218</f>
        <v>0</v>
      </c>
      <c r="AZ142" s="29"/>
      <c r="BA142" s="29"/>
      <c r="BB142" s="96"/>
      <c r="BC142" s="39"/>
    </row>
    <row r="143" spans="2:55" s="2" customFormat="1" x14ac:dyDescent="0.3">
      <c r="B143" s="38"/>
      <c r="C143" s="74">
        <v>137</v>
      </c>
      <c r="D143" s="136">
        <f>ETo!$I142*((1-Constantes!$D$21)*ETo!$K142+ETo!$L142)</f>
        <v>1.7433330000795966</v>
      </c>
      <c r="E143" s="75">
        <f>MIN(D143*F143,0.8*(I142+Observaciones!$F142-G143-H143-Constantes!$D$14))</f>
        <v>0.64875803022932477</v>
      </c>
      <c r="F143" s="75">
        <f>EXP(2.5*(Cálculos!I142-Constantes!$D$13)/(Constantes!$D$15))*Constantes!$D$19+Constantes!$D$18</f>
        <v>0.37213660855367503</v>
      </c>
      <c r="G143" s="75">
        <f>IF(Observaciones!$F142&gt;0.05*Constantes!$D$20,((Observaciones!$F142-0.05*Constantes!$D$20)^2)/(Observaciones!$F142+0.95*Constantes!$D$20),0)</f>
        <v>0</v>
      </c>
      <c r="H143" s="75">
        <f>MAX(0,I142+Observaciones!$F142-G143-Constantes!$D$13)</f>
        <v>0</v>
      </c>
      <c r="I143" s="75">
        <f>I142+Observaciones!$F142-G143-E143-H143-J142</f>
        <v>27.537258113262279</v>
      </c>
      <c r="J143" s="75">
        <f>MAX(0,(I143-Constantes!$D$14)*(1-EXP(-Constantes!$D$24)))</f>
        <v>2.2114323903615379E-2</v>
      </c>
      <c r="K143" s="75">
        <f t="shared" si="18"/>
        <v>180.13984774686992</v>
      </c>
      <c r="L143" s="75">
        <f>MAX(0,(K143-Constantes!$D$13)*(1-EXP(-Constantes!$D$25)))</f>
        <v>0.7262539780608519</v>
      </c>
      <c r="M143" s="75">
        <f t="shared" si="19"/>
        <v>0.74836830196446724</v>
      </c>
      <c r="N143" s="75">
        <f>0.0526*G143*Observaciones!$F142^1.218</f>
        <v>0</v>
      </c>
      <c r="O143" s="75">
        <f>N143*Constantes!$D$31</f>
        <v>0</v>
      </c>
      <c r="P143" s="75">
        <f t="shared" si="20"/>
        <v>0</v>
      </c>
      <c r="Q143" s="15"/>
      <c r="R143" s="74">
        <v>137</v>
      </c>
      <c r="S143" s="136">
        <f>ETo!$I142*((1-Constantes!$E$21)*ETo!$K142+ETo!$L142)</f>
        <v>1.6676557952961422</v>
      </c>
      <c r="T143" s="75">
        <f>MIN(S143*U143,0.8*(X142+Observaciones!$F142-V143-W143-Constantes!$D$14))</f>
        <v>5.0963303338974697E-2</v>
      </c>
      <c r="U143" s="75">
        <f>EXP(2.5*(Cálculos!X142-Constantes!$D$13)/(Constantes!$D$15))*Constantes!$E$19+Constantes!$E$18</f>
        <v>0.44401320858070215</v>
      </c>
      <c r="V143" s="75">
        <f>IF(Observaciones!$F142&gt;0.05*Constantes!$E$20,((Observaciones!$F142-0.05*Constantes!$E$20)^2)/(Observaciones!$F142+0.95*Constantes!$E$20),0)</f>
        <v>0</v>
      </c>
      <c r="W143" s="75">
        <f>MAX(0,X142+Observaciones!$F142-V143-Constantes!$D$13)</f>
        <v>0</v>
      </c>
      <c r="X143" s="75">
        <f>X142+Observaciones!$F142-V143-T143-W143-Y142</f>
        <v>26.261646427025344</v>
      </c>
      <c r="Y143" s="75">
        <f>MAX(0,(X143-Constantes!$D$14)*(1-EXP(-Constantes!$D$24)))</f>
        <v>2.0007864538181864E-4</v>
      </c>
      <c r="Z143" s="75">
        <f t="shared" si="21"/>
        <v>186.26530845488068</v>
      </c>
      <c r="AA143" s="75">
        <f>MAX(0,(Z143-Constantes!$D$13)*(1-EXP(-Constantes!$D$25)))</f>
        <v>0.76856562585169341</v>
      </c>
      <c r="AB143" s="75">
        <f t="shared" si="22"/>
        <v>0.76876570449707526</v>
      </c>
      <c r="AC143" s="75">
        <f>0.0526*V143*Observaciones!$F142^1.218</f>
        <v>0</v>
      </c>
      <c r="AD143" s="75">
        <f>AC143*Constantes!$E$31</f>
        <v>0</v>
      </c>
      <c r="AE143" s="75">
        <f t="shared" si="23"/>
        <v>0</v>
      </c>
      <c r="AF143" s="15"/>
      <c r="AG143" s="74">
        <v>137</v>
      </c>
      <c r="AH143" s="136">
        <f>ETo!$I142*((1-Constantes!$F$21)*ETo!$K142+ETo!$L142)</f>
        <v>1.6676557952961422</v>
      </c>
      <c r="AI143" s="75">
        <f>MIN(AH143*AJ143,0.8*(AM142+Observaciones!$F142-AK143-AL143-Constantes!$D$14))</f>
        <v>2.5215644663489913E-5</v>
      </c>
      <c r="AJ143" s="75">
        <f>EXP(2.5*(Cálculos!AM142-Constantes!$D$13)/(Constantes!$D$15))*Constantes!$F$19+Constantes!$F$18</f>
        <v>0.5204638232343789</v>
      </c>
      <c r="AK143" s="75">
        <f>IF(Observaciones!$F142&gt;0.05*Constantes!$F$20,((Observaciones!$F142-0.05*Constantes!$F$20)^2)/(Observaciones!$F142+0.95*Constantes!$F$20),0)</f>
        <v>0</v>
      </c>
      <c r="AL143" s="75">
        <f>MAX(0,AM142+Observaciones!$F142-AK143-Constantes!$D$13)</f>
        <v>0</v>
      </c>
      <c r="AM143" s="75">
        <f>AM142+Observaciones!$F142-AK143-AI143-AL143-AN142</f>
        <v>26.250005762424063</v>
      </c>
      <c r="AN143" s="75">
        <f>MAX(0,(AM143-Constantes!$D$14)*(1-EXP(-Constantes!$D$24)))</f>
        <v>9.8994996335064098E-8</v>
      </c>
      <c r="AO143" s="75">
        <f t="shared" si="24"/>
        <v>190.87181611912754</v>
      </c>
      <c r="AP143" s="75">
        <f>MAX(0,(AO143-Constantes!$D$13)*(1-EXP(-Constantes!$D$25)))</f>
        <v>0.80038509856180751</v>
      </c>
      <c r="AQ143" s="75">
        <f t="shared" si="25"/>
        <v>0.80038519755680382</v>
      </c>
      <c r="AR143" s="75">
        <f>0.0526*AK143*Observaciones!$F142^1.218</f>
        <v>0</v>
      </c>
      <c r="AS143" s="75">
        <f>AR143*Constantes!$F$31</f>
        <v>0</v>
      </c>
      <c r="AT143" s="75">
        <f t="shared" si="26"/>
        <v>0</v>
      </c>
      <c r="AU143" s="15"/>
      <c r="AV143" s="74">
        <v>137</v>
      </c>
      <c r="AW143" s="75">
        <f>0.0526*Observaciones!$F142^2.218</f>
        <v>0</v>
      </c>
      <c r="AX143" s="75">
        <f>IF(Observaciones!$F142&gt;0.05*$BB$7,((Observaciones!$F142-0.05*$BB$7)^2)/(Observaciones!$F142+0.95*$BB$7),0)</f>
        <v>0</v>
      </c>
      <c r="AY143" s="75">
        <f>0.0526*AX143*Observaciones!$F142^1.218</f>
        <v>0</v>
      </c>
      <c r="AZ143" s="29"/>
      <c r="BA143" s="29"/>
      <c r="BB143" s="96"/>
      <c r="BC143" s="39"/>
    </row>
    <row r="144" spans="2:55" s="2" customFormat="1" x14ac:dyDescent="0.3">
      <c r="B144" s="38"/>
      <c r="C144" s="74">
        <v>138</v>
      </c>
      <c r="D144" s="136">
        <f>ETo!$I143*((1-Constantes!$D$21)*ETo!$K143+ETo!$L143)</f>
        <v>1.7483931413430889</v>
      </c>
      <c r="E144" s="75">
        <f>MIN(D144*F144,0.8*(I143+Observaciones!$F143-G144-H144-Constantes!$D$14))</f>
        <v>0.64830731663860053</v>
      </c>
      <c r="F144" s="75">
        <f>EXP(2.5*(Cálculos!I143-Constantes!$D$13)/(Constantes!$D$15))*Constantes!$D$19+Constantes!$D$18</f>
        <v>0.37080179583670797</v>
      </c>
      <c r="G144" s="75">
        <f>IF(Observaciones!$F143&gt;0.05*Constantes!$D$20,((Observaciones!$F143-0.05*Constantes!$D$20)^2)/(Observaciones!$F143+0.95*Constantes!$D$20),0)</f>
        <v>0</v>
      </c>
      <c r="H144" s="75">
        <f>MAX(0,I143+Observaciones!$F143-G144-Constantes!$D$13)</f>
        <v>0</v>
      </c>
      <c r="I144" s="75">
        <f>I143+Observaciones!$F143-G144-E144-H144-J143</f>
        <v>26.866836472720063</v>
      </c>
      <c r="J144" s="75">
        <f>MAX(0,(I144-Constantes!$D$14)*(1-EXP(-Constantes!$D$24)))</f>
        <v>1.0596881396789262E-2</v>
      </c>
      <c r="K144" s="75">
        <f t="shared" si="18"/>
        <v>179.41359376880908</v>
      </c>
      <c r="L144" s="75">
        <f>MAX(0,(K144-Constantes!$D$13)*(1-EXP(-Constantes!$D$25)))</f>
        <v>0.72123737539352584</v>
      </c>
      <c r="M144" s="75">
        <f t="shared" si="19"/>
        <v>0.73183425679031511</v>
      </c>
      <c r="N144" s="75">
        <f>0.0526*G144*Observaciones!$F143^1.218</f>
        <v>0</v>
      </c>
      <c r="O144" s="75">
        <f>N144*Constantes!$D$31</f>
        <v>0</v>
      </c>
      <c r="P144" s="75">
        <f t="shared" si="20"/>
        <v>0</v>
      </c>
      <c r="Q144" s="15"/>
      <c r="R144" s="74">
        <v>138</v>
      </c>
      <c r="S144" s="136">
        <f>ETo!$I143*((1-Constantes!$E$21)*ETo!$K143+ETo!$L143)</f>
        <v>1.6724271926195657</v>
      </c>
      <c r="T144" s="75">
        <f>MIN(S144*U144,0.8*(X143+Observaciones!$F143-V144-W144-Constantes!$D$14))</f>
        <v>9.3171416202750389E-3</v>
      </c>
      <c r="U144" s="75">
        <f>EXP(2.5*(Cálculos!X143-Constantes!$D$13)/(Constantes!$D$15))*Constantes!$E$19+Constantes!$E$18</f>
        <v>0.44394030090960079</v>
      </c>
      <c r="V144" s="75">
        <f>IF(Observaciones!$F143&gt;0.05*Constantes!$E$20,((Observaciones!$F143-0.05*Constantes!$E$20)^2)/(Observaciones!$F143+0.95*Constantes!$E$20),0)</f>
        <v>0</v>
      </c>
      <c r="W144" s="75">
        <f>MAX(0,X143+Observaciones!$F143-V144-Constantes!$D$13)</f>
        <v>0</v>
      </c>
      <c r="X144" s="75">
        <f>X143+Observaciones!$F143-V144-T144-W144-Y143</f>
        <v>26.252129206759687</v>
      </c>
      <c r="Y144" s="75">
        <f>MAX(0,(X144-Constantes!$D$14)*(1-EXP(-Constantes!$D$24)))</f>
        <v>3.6578497704823882E-5</v>
      </c>
      <c r="Z144" s="75">
        <f t="shared" si="21"/>
        <v>185.49674282902899</v>
      </c>
      <c r="AA144" s="75">
        <f>MAX(0,(Z144-Constantes!$D$13)*(1-EXP(-Constantes!$D$25)))</f>
        <v>0.76325675528418546</v>
      </c>
      <c r="AB144" s="75">
        <f t="shared" si="22"/>
        <v>0.76329333378189024</v>
      </c>
      <c r="AC144" s="75">
        <f>0.0526*V144*Observaciones!$F143^1.218</f>
        <v>0</v>
      </c>
      <c r="AD144" s="75">
        <f>AC144*Constantes!$E$31</f>
        <v>0</v>
      </c>
      <c r="AE144" s="75">
        <f t="shared" si="23"/>
        <v>0</v>
      </c>
      <c r="AF144" s="15"/>
      <c r="AG144" s="74">
        <v>138</v>
      </c>
      <c r="AH144" s="136">
        <f>ETo!$I143*((1-Constantes!$F$21)*ETo!$K143+ETo!$L143)</f>
        <v>1.6724271926195657</v>
      </c>
      <c r="AI144" s="75">
        <f>MIN(AH144*AJ144,0.8*(AM143+Observaciones!$F143-AK144-AL144-Constantes!$D$14))</f>
        <v>4.6099392505993821E-6</v>
      </c>
      <c r="AJ144" s="75">
        <f>EXP(2.5*(Cálculos!AM143-Constantes!$D$13)/(Constantes!$D$15))*Constantes!$F$19+Constantes!$F$18</f>
        <v>0.52046379620417149</v>
      </c>
      <c r="AK144" s="75">
        <f>IF(Observaciones!$F143&gt;0.05*Constantes!$F$20,((Observaciones!$F143-0.05*Constantes!$F$20)^2)/(Observaciones!$F143+0.95*Constantes!$F$20),0)</f>
        <v>0</v>
      </c>
      <c r="AL144" s="75">
        <f>MAX(0,AM143+Observaciones!$F143-AK144-Constantes!$D$13)</f>
        <v>0</v>
      </c>
      <c r="AM144" s="75">
        <f>AM143+Observaciones!$F143-AK144-AI144-AL144-AN143</f>
        <v>26.250001053489818</v>
      </c>
      <c r="AN144" s="75">
        <f>MAX(0,(AM144-Constantes!$D$14)*(1-EXP(-Constantes!$D$24)))</f>
        <v>1.8098324512738595E-8</v>
      </c>
      <c r="AO144" s="75">
        <f t="shared" si="24"/>
        <v>190.07143102056574</v>
      </c>
      <c r="AP144" s="75">
        <f>MAX(0,(AO144-Constantes!$D$13)*(1-EXP(-Constantes!$D$25)))</f>
        <v>0.79485643484136337</v>
      </c>
      <c r="AQ144" s="75">
        <f t="shared" si="25"/>
        <v>0.79485645293968787</v>
      </c>
      <c r="AR144" s="75">
        <f>0.0526*AK144*Observaciones!$F143^1.218</f>
        <v>0</v>
      </c>
      <c r="AS144" s="75">
        <f>AR144*Constantes!$F$31</f>
        <v>0</v>
      </c>
      <c r="AT144" s="75">
        <f t="shared" si="26"/>
        <v>0</v>
      </c>
      <c r="AU144" s="15"/>
      <c r="AV144" s="74">
        <v>138</v>
      </c>
      <c r="AW144" s="75">
        <f>0.0526*Observaciones!$F143^2.218</f>
        <v>0</v>
      </c>
      <c r="AX144" s="75">
        <f>IF(Observaciones!$F143&gt;0.05*$BB$7,((Observaciones!$F143-0.05*$BB$7)^2)/(Observaciones!$F143+0.95*$BB$7),0)</f>
        <v>0</v>
      </c>
      <c r="AY144" s="75">
        <f>0.0526*AX144*Observaciones!$F143^1.218</f>
        <v>0</v>
      </c>
      <c r="AZ144" s="29"/>
      <c r="BA144" s="29"/>
      <c r="BB144" s="96"/>
      <c r="BC144" s="39"/>
    </row>
    <row r="145" spans="2:55" s="2" customFormat="1" x14ac:dyDescent="0.3">
      <c r="B145" s="38"/>
      <c r="C145" s="74">
        <v>139</v>
      </c>
      <c r="D145" s="136">
        <f>ETo!$I144*((1-Constantes!$D$21)*ETo!$K144+ETo!$L144)</f>
        <v>1.7003662053962327</v>
      </c>
      <c r="E145" s="75">
        <f>MIN(D145*F145,0.8*(I144+Observaciones!$F144-G145-H145-Constantes!$D$14))</f>
        <v>0.49346917817605063</v>
      </c>
      <c r="F145" s="75">
        <f>EXP(2.5*(Cálculos!I144-Constantes!$D$13)/(Constantes!$D$15))*Constantes!$D$19+Constantes!$D$18</f>
        <v>0.36953550045490463</v>
      </c>
      <c r="G145" s="75">
        <f>IF(Observaciones!$F144&gt;0.05*Constantes!$D$20,((Observaciones!$F144-0.05*Constantes!$D$20)^2)/(Observaciones!$F144+0.95*Constantes!$D$20),0)</f>
        <v>0</v>
      </c>
      <c r="H145" s="75">
        <f>MAX(0,I144+Observaciones!$F144-G145-Constantes!$D$13)</f>
        <v>0</v>
      </c>
      <c r="I145" s="75">
        <f>I144+Observaciones!$F144-G145-E145-H145-J144</f>
        <v>26.362770413147224</v>
      </c>
      <c r="J145" s="75">
        <f>MAX(0,(I145-Constantes!$D$14)*(1-EXP(-Constantes!$D$24)))</f>
        <v>1.9373281996740636E-3</v>
      </c>
      <c r="K145" s="75">
        <f t="shared" si="18"/>
        <v>178.69235639341557</v>
      </c>
      <c r="L145" s="75">
        <f>MAX(0,(K145-Constantes!$D$13)*(1-EXP(-Constantes!$D$25)))</f>
        <v>0.71625542493201488</v>
      </c>
      <c r="M145" s="75">
        <f t="shared" si="19"/>
        <v>0.71819275313168895</v>
      </c>
      <c r="N145" s="75">
        <f>0.0526*G145*Observaciones!$F144^1.218</f>
        <v>0</v>
      </c>
      <c r="O145" s="75">
        <f>N145*Constantes!$D$31</f>
        <v>0</v>
      </c>
      <c r="P145" s="75">
        <f t="shared" si="20"/>
        <v>0</v>
      </c>
      <c r="Q145" s="15"/>
      <c r="R145" s="74">
        <v>139</v>
      </c>
      <c r="S145" s="136">
        <f>ETo!$I144*((1-Constantes!$E$21)*ETo!$K144+ETo!$L144)</f>
        <v>1.6262041956351361</v>
      </c>
      <c r="T145" s="75">
        <f>MIN(S145*U145,0.8*(X144+Observaciones!$F144-V145-W145-Constantes!$D$14))</f>
        <v>1.703365407749402E-3</v>
      </c>
      <c r="U145" s="75">
        <f>EXP(2.5*(Cálculos!X144-Constantes!$D$13)/(Constantes!$D$15))*Constantes!$E$19+Constantes!$E$18</f>
        <v>0.443926992917199</v>
      </c>
      <c r="V145" s="75">
        <f>IF(Observaciones!$F144&gt;0.05*Constantes!$E$20,((Observaciones!$F144-0.05*Constantes!$E$20)^2)/(Observaciones!$F144+0.95*Constantes!$E$20),0)</f>
        <v>0</v>
      </c>
      <c r="W145" s="75">
        <f>MAX(0,X144+Observaciones!$F144-V145-Constantes!$D$13)</f>
        <v>0</v>
      </c>
      <c r="X145" s="75">
        <f>X144+Observaciones!$F144-V145-T145-W145-Y144</f>
        <v>26.250389262854231</v>
      </c>
      <c r="Y145" s="75">
        <f>MAX(0,(X145-Constantes!$D$14)*(1-EXP(-Constantes!$D$24)))</f>
        <v>6.6873028442561208E-6</v>
      </c>
      <c r="Z145" s="75">
        <f t="shared" si="21"/>
        <v>184.73348607374481</v>
      </c>
      <c r="AA145" s="75">
        <f>MAX(0,(Z145-Constantes!$D$13)*(1-EXP(-Constantes!$D$25)))</f>
        <v>0.75798455576434687</v>
      </c>
      <c r="AB145" s="75">
        <f t="shared" si="22"/>
        <v>0.75799124306719112</v>
      </c>
      <c r="AC145" s="75">
        <f>0.0526*V145*Observaciones!$F144^1.218</f>
        <v>0</v>
      </c>
      <c r="AD145" s="75">
        <f>AC145*Constantes!$E$31</f>
        <v>0</v>
      </c>
      <c r="AE145" s="75">
        <f t="shared" si="23"/>
        <v>0</v>
      </c>
      <c r="AF145" s="15"/>
      <c r="AG145" s="74">
        <v>139</v>
      </c>
      <c r="AH145" s="136">
        <f>ETo!$I144*((1-Constantes!$F$21)*ETo!$K144+ETo!$L144)</f>
        <v>1.6262041956351361</v>
      </c>
      <c r="AI145" s="75">
        <f>MIN(AH145*AJ145,0.8*(AM144+Observaciones!$F144-AK145-AL145-Constantes!$D$14))</f>
        <v>8.427918544384739E-7</v>
      </c>
      <c r="AJ145" s="75">
        <f>EXP(2.5*(Cálculos!AM144-Constantes!$D$13)/(Constantes!$D$15))*Constantes!$F$19+Constantes!$F$18</f>
        <v>0.52046379126249676</v>
      </c>
      <c r="AK145" s="75">
        <f>IF(Observaciones!$F144&gt;0.05*Constantes!$F$20,((Observaciones!$F144-0.05*Constantes!$F$20)^2)/(Observaciones!$F144+0.95*Constantes!$F$20),0)</f>
        <v>0</v>
      </c>
      <c r="AL145" s="75">
        <f>MAX(0,AM144+Observaciones!$F144-AK145-Constantes!$D$13)</f>
        <v>0</v>
      </c>
      <c r="AM145" s="75">
        <f>AM144+Observaciones!$F144-AK145-AI145-AL145-AN144</f>
        <v>26.250000192599639</v>
      </c>
      <c r="AN145" s="75">
        <f>MAX(0,(AM145-Constantes!$D$14)*(1-EXP(-Constantes!$D$24)))</f>
        <v>3.3087465244016526E-9</v>
      </c>
      <c r="AO145" s="75">
        <f t="shared" si="24"/>
        <v>189.27657458572438</v>
      </c>
      <c r="AP145" s="75">
        <f>MAX(0,(AO145-Constantes!$D$13)*(1-EXP(-Constantes!$D$25)))</f>
        <v>0.78936596039079532</v>
      </c>
      <c r="AQ145" s="75">
        <f t="shared" si="25"/>
        <v>0.78936596369954182</v>
      </c>
      <c r="AR145" s="75">
        <f>0.0526*AK145*Observaciones!$F144^1.218</f>
        <v>0</v>
      </c>
      <c r="AS145" s="75">
        <f>AR145*Constantes!$F$31</f>
        <v>0</v>
      </c>
      <c r="AT145" s="75">
        <f t="shared" si="26"/>
        <v>0</v>
      </c>
      <c r="AU145" s="15"/>
      <c r="AV145" s="74">
        <v>139</v>
      </c>
      <c r="AW145" s="75">
        <f>0.0526*Observaciones!$F144^2.218</f>
        <v>0</v>
      </c>
      <c r="AX145" s="75">
        <f>IF(Observaciones!$F144&gt;0.05*$BB$7,((Observaciones!$F144-0.05*$BB$7)^2)/(Observaciones!$F144+0.95*$BB$7),0)</f>
        <v>0</v>
      </c>
      <c r="AY145" s="75">
        <f>0.0526*AX145*Observaciones!$F144^1.218</f>
        <v>0</v>
      </c>
      <c r="AZ145" s="29"/>
      <c r="BA145" s="29"/>
      <c r="BB145" s="96"/>
      <c r="BC145" s="39"/>
    </row>
    <row r="146" spans="2:55" s="2" customFormat="1" x14ac:dyDescent="0.3">
      <c r="B146" s="38"/>
      <c r="C146" s="74">
        <v>140</v>
      </c>
      <c r="D146" s="136">
        <f>ETo!$I145*((1-Constantes!$D$21)*ETo!$K145+ETo!$L145)</f>
        <v>1.7469243460808266</v>
      </c>
      <c r="E146" s="75">
        <f>MIN(D146*F146,0.8*(I145+Observaciones!$F145-G146-H146-Constantes!$D$14))</f>
        <v>9.02163305177794E-2</v>
      </c>
      <c r="F146" s="75">
        <f>EXP(2.5*(Cálculos!I145-Constantes!$D$13)/(Constantes!$D$15))*Constantes!$D$19+Constantes!$D$18</f>
        <v>0.36861168260739929</v>
      </c>
      <c r="G146" s="75">
        <f>IF(Observaciones!$F145&gt;0.05*Constantes!$D$20,((Observaciones!$F145-0.05*Constantes!$D$20)^2)/(Observaciones!$F145+0.95*Constantes!$D$20),0)</f>
        <v>0</v>
      </c>
      <c r="H146" s="75">
        <f>MAX(0,I145+Observaciones!$F145-G146-Constantes!$D$13)</f>
        <v>0</v>
      </c>
      <c r="I146" s="75">
        <f>I145+Observaciones!$F145-G146-E146-H146-J145</f>
        <v>26.270616754429771</v>
      </c>
      <c r="J146" s="75">
        <f>MAX(0,(I146-Constantes!$D$14)*(1-EXP(-Constantes!$D$24)))</f>
        <v>3.541835010430032E-4</v>
      </c>
      <c r="K146" s="75">
        <f t="shared" si="18"/>
        <v>177.97610096848356</v>
      </c>
      <c r="L146" s="75">
        <f>MAX(0,(K146-Constantes!$D$13)*(1-EXP(-Constantes!$D$25)))</f>
        <v>0.71130788731604933</v>
      </c>
      <c r="M146" s="75">
        <f t="shared" si="19"/>
        <v>0.71166207081709232</v>
      </c>
      <c r="N146" s="75">
        <f>0.0526*G146*Observaciones!$F145^1.218</f>
        <v>0</v>
      </c>
      <c r="O146" s="75">
        <f>N146*Constantes!$D$31</f>
        <v>0</v>
      </c>
      <c r="P146" s="75">
        <f t="shared" si="20"/>
        <v>0</v>
      </c>
      <c r="Q146" s="15"/>
      <c r="R146" s="74">
        <v>140</v>
      </c>
      <c r="S146" s="136">
        <f>ETo!$I145*((1-Constantes!$E$21)*ETo!$K145+ETo!$L145)</f>
        <v>1.6708435257899343</v>
      </c>
      <c r="T146" s="75">
        <f>MIN(S146*U146,0.8*(X145+Observaciones!$F145-V146-W146-Constantes!$D$14))</f>
        <v>3.1141028338481651E-4</v>
      </c>
      <c r="U146" s="75">
        <f>EXP(2.5*(Cálculos!X145-Constantes!$D$13)/(Constantes!$D$15))*Constantes!$E$19+Constantes!$E$18</f>
        <v>0.44392456064425129</v>
      </c>
      <c r="V146" s="75">
        <f>IF(Observaciones!$F145&gt;0.05*Constantes!$E$20,((Observaciones!$F145-0.05*Constantes!$E$20)^2)/(Observaciones!$F145+0.95*Constantes!$E$20),0)</f>
        <v>0</v>
      </c>
      <c r="W146" s="75">
        <f>MAX(0,X145+Observaciones!$F145-V146-Constantes!$D$13)</f>
        <v>0</v>
      </c>
      <c r="X146" s="75">
        <f>X145+Observaciones!$F145-V146-T146-W146-Y145</f>
        <v>26.250071165268004</v>
      </c>
      <c r="Y146" s="75">
        <f>MAX(0,(X146-Constantes!$D$14)*(1-EXP(-Constantes!$D$24)))</f>
        <v>1.2225767086734718E-6</v>
      </c>
      <c r="Z146" s="75">
        <f t="shared" si="21"/>
        <v>183.97550151798046</v>
      </c>
      <c r="AA146" s="75">
        <f>MAX(0,(Z146-Constantes!$D$13)*(1-EXP(-Constantes!$D$25)))</f>
        <v>0.75274877398674833</v>
      </c>
      <c r="AB146" s="75">
        <f t="shared" si="22"/>
        <v>0.75274999656345698</v>
      </c>
      <c r="AC146" s="75">
        <f>0.0526*V146*Observaciones!$F145^1.218</f>
        <v>0</v>
      </c>
      <c r="AD146" s="75">
        <f>AC146*Constantes!$E$31</f>
        <v>0</v>
      </c>
      <c r="AE146" s="75">
        <f t="shared" si="23"/>
        <v>0</v>
      </c>
      <c r="AF146" s="15"/>
      <c r="AG146" s="74">
        <v>140</v>
      </c>
      <c r="AH146" s="136">
        <f>ETo!$I145*((1-Constantes!$F$21)*ETo!$K145+ETo!$L145)</f>
        <v>1.6708435257899343</v>
      </c>
      <c r="AI146" s="75">
        <f>MIN(AH146*AJ146,0.8*(AM145+Observaciones!$F145-AK146-AL146-Constantes!$D$14))</f>
        <v>1.5407971147851641E-7</v>
      </c>
      <c r="AJ146" s="75">
        <f>EXP(2.5*(Cálculos!AM145-Constantes!$D$13)/(Constantes!$D$15))*Constantes!$F$19+Constantes!$F$18</f>
        <v>0.52046379035905688</v>
      </c>
      <c r="AK146" s="75">
        <f>IF(Observaciones!$F145&gt;0.05*Constantes!$F$20,((Observaciones!$F145-0.05*Constantes!$F$20)^2)/(Observaciones!$F145+0.95*Constantes!$F$20),0)</f>
        <v>0</v>
      </c>
      <c r="AL146" s="75">
        <f>MAX(0,AM145+Observaciones!$F145-AK146-Constantes!$D$13)</f>
        <v>0</v>
      </c>
      <c r="AM146" s="75">
        <f>AM145+Observaciones!$F145-AK146-AI146-AL146-AN145</f>
        <v>26.250000035211183</v>
      </c>
      <c r="AN146" s="75">
        <f>MAX(0,(AM146-Constantes!$D$14)*(1-EXP(-Constantes!$D$24)))</f>
        <v>6.0490705364882388E-10</v>
      </c>
      <c r="AO146" s="75">
        <f t="shared" si="24"/>
        <v>188.48720862533358</v>
      </c>
      <c r="AP146" s="75">
        <f>MAX(0,(AO146-Constantes!$D$13)*(1-EXP(-Constantes!$D$25)))</f>
        <v>0.78391341141754745</v>
      </c>
      <c r="AQ146" s="75">
        <f t="shared" si="25"/>
        <v>0.78391341202245446</v>
      </c>
      <c r="AR146" s="75">
        <f>0.0526*AK146*Observaciones!$F145^1.218</f>
        <v>0</v>
      </c>
      <c r="AS146" s="75">
        <f>AR146*Constantes!$F$31</f>
        <v>0</v>
      </c>
      <c r="AT146" s="75">
        <f t="shared" si="26"/>
        <v>0</v>
      </c>
      <c r="AU146" s="15"/>
      <c r="AV146" s="74">
        <v>140</v>
      </c>
      <c r="AW146" s="75">
        <f>0.0526*Observaciones!$F145^2.218</f>
        <v>0</v>
      </c>
      <c r="AX146" s="75">
        <f>IF(Observaciones!$F145&gt;0.05*$BB$7,((Observaciones!$F145-0.05*$BB$7)^2)/(Observaciones!$F145+0.95*$BB$7),0)</f>
        <v>0</v>
      </c>
      <c r="AY146" s="75">
        <f>0.0526*AX146*Observaciones!$F145^1.218</f>
        <v>0</v>
      </c>
      <c r="AZ146" s="29"/>
      <c r="BA146" s="29"/>
      <c r="BB146" s="96"/>
      <c r="BC146" s="39"/>
    </row>
    <row r="147" spans="2:55" s="2" customFormat="1" x14ac:dyDescent="0.3">
      <c r="B147" s="38"/>
      <c r="C147" s="74">
        <v>141</v>
      </c>
      <c r="D147" s="136">
        <f>ETo!$I146*((1-Constantes!$D$21)*ETo!$K146+ETo!$L146)</f>
        <v>1.7522729198355269</v>
      </c>
      <c r="E147" s="75">
        <f>MIN(D147*F147,0.8*(I146+Observaciones!$F146-G147-H147-Constantes!$D$14))</f>
        <v>1.6493403543816499E-2</v>
      </c>
      <c r="F147" s="75">
        <f>EXP(2.5*(Cálculos!I146-Constantes!$D$13)/(Constantes!$D$15))*Constantes!$D$19+Constantes!$D$18</f>
        <v>0.36844535649749921</v>
      </c>
      <c r="G147" s="75">
        <f>IF(Observaciones!$F146&gt;0.05*Constantes!$D$20,((Observaciones!$F146-0.05*Constantes!$D$20)^2)/(Observaciones!$F146+0.95*Constantes!$D$20),0)</f>
        <v>0</v>
      </c>
      <c r="H147" s="75">
        <f>MAX(0,I146+Observaciones!$F146-G147-Constantes!$D$13)</f>
        <v>0</v>
      </c>
      <c r="I147" s="75">
        <f>I146+Observaciones!$F146-G147-E147-H147-J146</f>
        <v>26.253769167384913</v>
      </c>
      <c r="J147" s="75">
        <f>MAX(0,(I147-Constantes!$D$14)*(1-EXP(-Constantes!$D$24)))</f>
        <v>6.475203965556966E-5</v>
      </c>
      <c r="K147" s="75">
        <f t="shared" si="18"/>
        <v>177.26479308116751</v>
      </c>
      <c r="L147" s="75">
        <f>MAX(0,(K147-Constantes!$D$13)*(1-EXP(-Constantes!$D$25)))</f>
        <v>0.70639452483874132</v>
      </c>
      <c r="M147" s="75">
        <f t="shared" si="19"/>
        <v>0.70645927687839694</v>
      </c>
      <c r="N147" s="75">
        <f>0.0526*G147*Observaciones!$F146^1.218</f>
        <v>0</v>
      </c>
      <c r="O147" s="75">
        <f>N147*Constantes!$D$31</f>
        <v>0</v>
      </c>
      <c r="P147" s="75">
        <f t="shared" si="20"/>
        <v>0</v>
      </c>
      <c r="Q147" s="15"/>
      <c r="R147" s="74">
        <v>141</v>
      </c>
      <c r="S147" s="136">
        <f>ETo!$I146*((1-Constantes!$E$21)*ETo!$K146+ETo!$L146)</f>
        <v>1.6759069396794088</v>
      </c>
      <c r="T147" s="75">
        <f>MIN(S147*U147,0.8*(X146+Observaciones!$F146-V147-W147-Constantes!$D$14))</f>
        <v>5.6932214403104811E-5</v>
      </c>
      <c r="U147" s="75">
        <f>EXP(2.5*(Cálculos!X146-Constantes!$D$13)/(Constantes!$D$15))*Constantes!$E$19+Constantes!$E$18</f>
        <v>0.44392411599812004</v>
      </c>
      <c r="V147" s="75">
        <f>IF(Observaciones!$F146&gt;0.05*Constantes!$E$20,((Observaciones!$F146-0.05*Constantes!$E$20)^2)/(Observaciones!$F146+0.95*Constantes!$E$20),0)</f>
        <v>0</v>
      </c>
      <c r="W147" s="75">
        <f>MAX(0,X146+Observaciones!$F146-V147-Constantes!$D$13)</f>
        <v>0</v>
      </c>
      <c r="X147" s="75">
        <f>X146+Observaciones!$F146-V147-T147-W147-Y146</f>
        <v>26.250013010476891</v>
      </c>
      <c r="Y147" s="75">
        <f>MAX(0,(X147-Constantes!$D$14)*(1-EXP(-Constantes!$D$24)))</f>
        <v>2.2351220563501271E-7</v>
      </c>
      <c r="Z147" s="75">
        <f t="shared" si="21"/>
        <v>183.22275274399371</v>
      </c>
      <c r="AA147" s="75">
        <f>MAX(0,(Z147-Constantes!$D$13)*(1-EXP(-Constantes!$D$25)))</f>
        <v>0.74754915839566916</v>
      </c>
      <c r="AB147" s="75">
        <f t="shared" si="22"/>
        <v>0.74754938190787479</v>
      </c>
      <c r="AC147" s="75">
        <f>0.0526*V147*Observaciones!$F146^1.218</f>
        <v>0</v>
      </c>
      <c r="AD147" s="75">
        <f>AC147*Constantes!$E$31</f>
        <v>0</v>
      </c>
      <c r="AE147" s="75">
        <f t="shared" si="23"/>
        <v>0</v>
      </c>
      <c r="AF147" s="15"/>
      <c r="AG147" s="74">
        <v>141</v>
      </c>
      <c r="AH147" s="136">
        <f>ETo!$I146*((1-Constantes!$F$21)*ETo!$K146+ETo!$L146)</f>
        <v>1.6759069396794088</v>
      </c>
      <c r="AI147" s="75">
        <f>MIN(AH147*AJ147,0.8*(AM146+Observaciones!$F146-AK147-AL147-Constantes!$D$14))</f>
        <v>2.8168946641926597E-8</v>
      </c>
      <c r="AJ147" s="75">
        <f>EXP(2.5*(Cálculos!AM146-Constantes!$D$13)/(Constantes!$D$15))*Constantes!$F$19+Constantes!$F$18</f>
        <v>0.52046379019388944</v>
      </c>
      <c r="AK147" s="75">
        <f>IF(Observaciones!$F146&gt;0.05*Constantes!$F$20,((Observaciones!$F146-0.05*Constantes!$F$20)^2)/(Observaciones!$F146+0.95*Constantes!$F$20),0)</f>
        <v>0</v>
      </c>
      <c r="AL147" s="75">
        <f>MAX(0,AM146+Observaciones!$F146-AK147-Constantes!$D$13)</f>
        <v>0</v>
      </c>
      <c r="AM147" s="75">
        <f>AM146+Observaciones!$F146-AK147-AI147-AL147-AN146</f>
        <v>26.250000006437329</v>
      </c>
      <c r="AN147" s="75">
        <f>MAX(0,(AM147-Constantes!$D$14)*(1-EXP(-Constantes!$D$24)))</f>
        <v>1.1058945733469721E-10</v>
      </c>
      <c r="AO147" s="75">
        <f t="shared" si="24"/>
        <v>187.70329521391602</v>
      </c>
      <c r="AP147" s="75">
        <f>MAX(0,(AO147-Constantes!$D$13)*(1-EXP(-Constantes!$D$25)))</f>
        <v>0.77849852595121194</v>
      </c>
      <c r="AQ147" s="75">
        <f t="shared" si="25"/>
        <v>0.77849852606180137</v>
      </c>
      <c r="AR147" s="75">
        <f>0.0526*AK147*Observaciones!$F146^1.218</f>
        <v>0</v>
      </c>
      <c r="AS147" s="75">
        <f>AR147*Constantes!$F$31</f>
        <v>0</v>
      </c>
      <c r="AT147" s="75">
        <f t="shared" si="26"/>
        <v>0</v>
      </c>
      <c r="AU147" s="15"/>
      <c r="AV147" s="74">
        <v>141</v>
      </c>
      <c r="AW147" s="75">
        <f>0.0526*Observaciones!$F146^2.218</f>
        <v>0</v>
      </c>
      <c r="AX147" s="75">
        <f>IF(Observaciones!$F146&gt;0.05*$BB$7,((Observaciones!$F146-0.05*$BB$7)^2)/(Observaciones!$F146+0.95*$BB$7),0)</f>
        <v>0</v>
      </c>
      <c r="AY147" s="75">
        <f>0.0526*AX147*Observaciones!$F146^1.218</f>
        <v>0</v>
      </c>
      <c r="AZ147" s="29"/>
      <c r="BA147" s="29"/>
      <c r="BB147" s="96"/>
      <c r="BC147" s="39"/>
    </row>
    <row r="148" spans="2:55" s="2" customFormat="1" x14ac:dyDescent="0.3">
      <c r="B148" s="38"/>
      <c r="C148" s="74">
        <v>142</v>
      </c>
      <c r="D148" s="136">
        <f>ETo!$I147*((1-Constantes!$D$21)*ETo!$K147+ETo!$L147)</f>
        <v>1.7088661770604536</v>
      </c>
      <c r="E148" s="75">
        <f>MIN(D148*F148,0.8*(I147+Observaciones!$F147-G148-H148-Constantes!$D$14))</f>
        <v>3.01533390793054E-3</v>
      </c>
      <c r="F148" s="75">
        <f>EXP(2.5*(Cálculos!I147-Constantes!$D$13)/(Constantes!$D$15))*Constantes!$D$19+Constantes!$D$18</f>
        <v>0.36841503355413596</v>
      </c>
      <c r="G148" s="75">
        <f>IF(Observaciones!$F147&gt;0.05*Constantes!$D$20,((Observaciones!$F147-0.05*Constantes!$D$20)^2)/(Observaciones!$F147+0.95*Constantes!$D$20),0)</f>
        <v>0</v>
      </c>
      <c r="H148" s="75">
        <f>MAX(0,I147+Observaciones!$F147-G148-Constantes!$D$13)</f>
        <v>0</v>
      </c>
      <c r="I148" s="75">
        <f>I147+Observaciones!$F147-G148-E148-H148-J147</f>
        <v>26.250689081437326</v>
      </c>
      <c r="J148" s="75">
        <f>MAX(0,(I148-Constantes!$D$14)*(1-EXP(-Constantes!$D$24)))</f>
        <v>1.1838006646833821E-5</v>
      </c>
      <c r="K148" s="75">
        <f t="shared" si="18"/>
        <v>176.55839855632877</v>
      </c>
      <c r="L148" s="75">
        <f>MAX(0,(K148-Constantes!$D$13)*(1-EXP(-Constantes!$D$25)))</f>
        <v>0.70151510143516493</v>
      </c>
      <c r="M148" s="75">
        <f t="shared" si="19"/>
        <v>0.70152693944181177</v>
      </c>
      <c r="N148" s="75">
        <f>0.0526*G148*Observaciones!$F147^1.218</f>
        <v>0</v>
      </c>
      <c r="O148" s="75">
        <f>N148*Constantes!$D$31</f>
        <v>0</v>
      </c>
      <c r="P148" s="75">
        <f t="shared" si="20"/>
        <v>0</v>
      </c>
      <c r="Q148" s="15"/>
      <c r="R148" s="74">
        <v>142</v>
      </c>
      <c r="S148" s="136">
        <f>ETo!$I147*((1-Constantes!$E$21)*ETo!$K147+ETo!$L147)</f>
        <v>1.6340968223447332</v>
      </c>
      <c r="T148" s="75">
        <f>MIN(S148*U148,0.8*(X147+Observaciones!$F147-V148-W148-Constantes!$D$14))</f>
        <v>1.0408381513116183E-5</v>
      </c>
      <c r="U148" s="75">
        <f>EXP(2.5*(Cálculos!X147-Constantes!$D$13)/(Constantes!$D$15))*Constantes!$E$19+Constantes!$E$18</f>
        <v>0.44392403470843245</v>
      </c>
      <c r="V148" s="75">
        <f>IF(Observaciones!$F147&gt;0.05*Constantes!$E$20,((Observaciones!$F147-0.05*Constantes!$E$20)^2)/(Observaciones!$F147+0.95*Constantes!$E$20),0)</f>
        <v>0</v>
      </c>
      <c r="W148" s="75">
        <f>MAX(0,X147+Observaciones!$F147-V148-Constantes!$D$13)</f>
        <v>0</v>
      </c>
      <c r="X148" s="75">
        <f>X147+Observaciones!$F147-V148-T148-W148-Y147</f>
        <v>26.250002378583172</v>
      </c>
      <c r="Y148" s="75">
        <f>MAX(0,(X148-Constantes!$D$14)*(1-EXP(-Constantes!$D$24)))</f>
        <v>4.0862635208773511E-8</v>
      </c>
      <c r="Z148" s="75">
        <f t="shared" si="21"/>
        <v>182.47520358559805</v>
      </c>
      <c r="AA148" s="75">
        <f>MAX(0,(Z148-Constantes!$D$13)*(1-EXP(-Constantes!$D$25)))</f>
        <v>0.74238545917301124</v>
      </c>
      <c r="AB148" s="75">
        <f t="shared" si="22"/>
        <v>0.74238550003564641</v>
      </c>
      <c r="AC148" s="75">
        <f>0.0526*V148*Observaciones!$F147^1.218</f>
        <v>0</v>
      </c>
      <c r="AD148" s="75">
        <f>AC148*Constantes!$E$31</f>
        <v>0</v>
      </c>
      <c r="AE148" s="75">
        <f t="shared" si="23"/>
        <v>0</v>
      </c>
      <c r="AF148" s="15"/>
      <c r="AG148" s="74">
        <v>142</v>
      </c>
      <c r="AH148" s="136">
        <f>ETo!$I147*((1-Constantes!$F$21)*ETo!$K147+ETo!$L147)</f>
        <v>1.6340968223447332</v>
      </c>
      <c r="AI148" s="75">
        <f>MIN(AH148*AJ148,0.8*(AM147+Observaciones!$F147-AK148-AL148-Constantes!$D$14))</f>
        <v>5.1498631137292253E-9</v>
      </c>
      <c r="AJ148" s="75">
        <f>EXP(2.5*(Cálculos!AM147-Constantes!$D$13)/(Constantes!$D$15))*Constantes!$F$19+Constantes!$F$18</f>
        <v>0.52046379016369348</v>
      </c>
      <c r="AK148" s="75">
        <f>IF(Observaciones!$F147&gt;0.05*Constantes!$F$20,((Observaciones!$F147-0.05*Constantes!$F$20)^2)/(Observaciones!$F147+0.95*Constantes!$F$20),0)</f>
        <v>0</v>
      </c>
      <c r="AL148" s="75">
        <f>MAX(0,AM147+Observaciones!$F147-AK148-Constantes!$D$13)</f>
        <v>0</v>
      </c>
      <c r="AM148" s="75">
        <f>AM147+Observaciones!$F147-AK148-AI148-AL148-AN147</f>
        <v>26.250000001176875</v>
      </c>
      <c r="AN148" s="75">
        <f>MAX(0,(AM148-Constantes!$D$14)*(1-EXP(-Constantes!$D$24)))</f>
        <v>2.0218016435441617E-11</v>
      </c>
      <c r="AO148" s="75">
        <f t="shared" si="24"/>
        <v>186.9247966879648</v>
      </c>
      <c r="AP148" s="75">
        <f>MAX(0,(AO148-Constantes!$D$13)*(1-EXP(-Constantes!$D$25)))</f>
        <v>0.77312104383094304</v>
      </c>
      <c r="AQ148" s="75">
        <f t="shared" si="25"/>
        <v>0.77312104385116109</v>
      </c>
      <c r="AR148" s="75">
        <f>0.0526*AK148*Observaciones!$F147^1.218</f>
        <v>0</v>
      </c>
      <c r="AS148" s="75">
        <f>AR148*Constantes!$F$31</f>
        <v>0</v>
      </c>
      <c r="AT148" s="75">
        <f t="shared" si="26"/>
        <v>0</v>
      </c>
      <c r="AU148" s="15"/>
      <c r="AV148" s="74">
        <v>142</v>
      </c>
      <c r="AW148" s="75">
        <f>0.0526*Observaciones!$F147^2.218</f>
        <v>0</v>
      </c>
      <c r="AX148" s="75">
        <f>IF(Observaciones!$F147&gt;0.05*$BB$7,((Observaciones!$F147-0.05*$BB$7)^2)/(Observaciones!$F147+0.95*$BB$7),0)</f>
        <v>0</v>
      </c>
      <c r="AY148" s="75">
        <f>0.0526*AX148*Observaciones!$F147^1.218</f>
        <v>0</v>
      </c>
      <c r="AZ148" s="29"/>
      <c r="BA148" s="29"/>
      <c r="BB148" s="96"/>
      <c r="BC148" s="39"/>
    </row>
    <row r="149" spans="2:55" s="2" customFormat="1" x14ac:dyDescent="0.3">
      <c r="B149" s="38"/>
      <c r="C149" s="74">
        <v>143</v>
      </c>
      <c r="D149" s="136">
        <f>ETo!$I148*((1-Constantes!$D$21)*ETo!$K148+ETo!$L148)</f>
        <v>1.6680947849446763</v>
      </c>
      <c r="E149" s="75">
        <f>MIN(D149*F149,0.8*(I148+Observaciones!$F148-G149-H149-Constantes!$D$14))</f>
        <v>5.5126514986056916E-4</v>
      </c>
      <c r="F149" s="75">
        <f>EXP(2.5*(Cálculos!I148-Constantes!$D$13)/(Constantes!$D$15))*Constantes!$D$19+Constantes!$D$18</f>
        <v>0.36840949272754459</v>
      </c>
      <c r="G149" s="75">
        <f>IF(Observaciones!$F148&gt;0.05*Constantes!$D$20,((Observaciones!$F148-0.05*Constantes!$D$20)^2)/(Observaciones!$F148+0.95*Constantes!$D$20),0)</f>
        <v>0</v>
      </c>
      <c r="H149" s="75">
        <f>MAX(0,I148+Observaciones!$F148-G149-Constantes!$D$13)</f>
        <v>0</v>
      </c>
      <c r="I149" s="75">
        <f>I148+Observaciones!$F148-G149-E149-H149-J148</f>
        <v>26.250125978280821</v>
      </c>
      <c r="J149" s="75">
        <f>MAX(0,(I149-Constantes!$D$14)*(1-EXP(-Constantes!$D$24)))</f>
        <v>2.1642314607945467E-6</v>
      </c>
      <c r="K149" s="75">
        <f t="shared" si="18"/>
        <v>175.85688345489359</v>
      </c>
      <c r="L149" s="75">
        <f>MAX(0,(K149-Constantes!$D$13)*(1-EXP(-Constantes!$D$25)))</f>
        <v>0.69666938267101319</v>
      </c>
      <c r="M149" s="75">
        <f t="shared" si="19"/>
        <v>0.69667154690247401</v>
      </c>
      <c r="N149" s="75">
        <f>0.0526*G149*Observaciones!$F148^1.218</f>
        <v>0</v>
      </c>
      <c r="O149" s="75">
        <f>N149*Constantes!$D$31</f>
        <v>0</v>
      </c>
      <c r="P149" s="75">
        <f t="shared" si="20"/>
        <v>0</v>
      </c>
      <c r="Q149" s="15"/>
      <c r="R149" s="74">
        <v>143</v>
      </c>
      <c r="S149" s="136">
        <f>ETo!$I148*((1-Constantes!$E$21)*ETo!$K148+ETo!$L148)</f>
        <v>1.5948601148517276</v>
      </c>
      <c r="T149" s="75">
        <f>MIN(S149*U149,0.8*(X148+Observaciones!$F148-V149-W149-Constantes!$D$14))</f>
        <v>1.9028665377618382E-6</v>
      </c>
      <c r="U149" s="75">
        <f>EXP(2.5*(Cálculos!X148-Constantes!$D$13)/(Constantes!$D$15))*Constantes!$E$19+Constantes!$E$18</f>
        <v>0.44392401984702934</v>
      </c>
      <c r="V149" s="75">
        <f>IF(Observaciones!$F148&gt;0.05*Constantes!$E$20,((Observaciones!$F148-0.05*Constantes!$E$20)^2)/(Observaciones!$F148+0.95*Constantes!$E$20),0)</f>
        <v>0</v>
      </c>
      <c r="W149" s="75">
        <f>MAX(0,X148+Observaciones!$F148-V149-Constantes!$D$13)</f>
        <v>0</v>
      </c>
      <c r="X149" s="75">
        <f>X148+Observaciones!$F148-V149-T149-W149-Y148</f>
        <v>26.250000434854002</v>
      </c>
      <c r="Y149" s="75">
        <f>MAX(0,(X149-Constantes!$D$14)*(1-EXP(-Constantes!$D$24)))</f>
        <v>7.470531469344717E-9</v>
      </c>
      <c r="Z149" s="75">
        <f t="shared" si="21"/>
        <v>181.73281812642503</v>
      </c>
      <c r="AA149" s="75">
        <f>MAX(0,(Z149-Constantes!$D$13)*(1-EXP(-Constantes!$D$25)))</f>
        <v>0.73725742822629536</v>
      </c>
      <c r="AB149" s="75">
        <f t="shared" si="22"/>
        <v>0.73725743569682678</v>
      </c>
      <c r="AC149" s="75">
        <f>0.0526*V149*Observaciones!$F148^1.218</f>
        <v>0</v>
      </c>
      <c r="AD149" s="75">
        <f>AC149*Constantes!$E$31</f>
        <v>0</v>
      </c>
      <c r="AE149" s="75">
        <f t="shared" si="23"/>
        <v>0</v>
      </c>
      <c r="AF149" s="15"/>
      <c r="AG149" s="74">
        <v>143</v>
      </c>
      <c r="AH149" s="136">
        <f>ETo!$I148*((1-Constantes!$F$21)*ETo!$K148+ETo!$L148)</f>
        <v>1.5948601148517276</v>
      </c>
      <c r="AI149" s="75">
        <f>MIN(AH149*AJ149,0.8*(AM148+Observaciones!$F148-AK149-AL149-Constantes!$D$14))</f>
        <v>9.4150038876250615E-10</v>
      </c>
      <c r="AJ149" s="75">
        <f>EXP(2.5*(Cálculos!AM148-Constantes!$D$13)/(Constantes!$D$15))*Constantes!$F$19+Constantes!$F$18</f>
        <v>0.52046379015817301</v>
      </c>
      <c r="AK149" s="75">
        <f>IF(Observaciones!$F148&gt;0.05*Constantes!$F$20,((Observaciones!$F148-0.05*Constantes!$F$20)^2)/(Observaciones!$F148+0.95*Constantes!$F$20),0)</f>
        <v>0</v>
      </c>
      <c r="AL149" s="75">
        <f>MAX(0,AM148+Observaciones!$F148-AK149-Constantes!$D$13)</f>
        <v>0</v>
      </c>
      <c r="AM149" s="75">
        <f>AM148+Observaciones!$F148-AK149-AI149-AL149-AN148</f>
        <v>26.250000000215156</v>
      </c>
      <c r="AN149" s="75">
        <f>MAX(0,(AM149-Constantes!$D$14)*(1-EXP(-Constantes!$D$24)))</f>
        <v>3.6962494629515092E-12</v>
      </c>
      <c r="AO149" s="75">
        <f t="shared" si="24"/>
        <v>186.15167564413386</v>
      </c>
      <c r="AP149" s="75">
        <f>MAX(0,(AO149-Constantes!$D$13)*(1-EXP(-Constantes!$D$25)))</f>
        <v>0.76778070669295728</v>
      </c>
      <c r="AQ149" s="75">
        <f t="shared" si="25"/>
        <v>0.76778070669665355</v>
      </c>
      <c r="AR149" s="75">
        <f>0.0526*AK149*Observaciones!$F148^1.218</f>
        <v>0</v>
      </c>
      <c r="AS149" s="75">
        <f>AR149*Constantes!$F$31</f>
        <v>0</v>
      </c>
      <c r="AT149" s="75">
        <f t="shared" si="26"/>
        <v>0</v>
      </c>
      <c r="AU149" s="15"/>
      <c r="AV149" s="74">
        <v>143</v>
      </c>
      <c r="AW149" s="75">
        <f>0.0526*Observaciones!$F148^2.218</f>
        <v>0</v>
      </c>
      <c r="AX149" s="75">
        <f>IF(Observaciones!$F148&gt;0.05*$BB$7,((Observaciones!$F148-0.05*$BB$7)^2)/(Observaciones!$F148+0.95*$BB$7),0)</f>
        <v>0</v>
      </c>
      <c r="AY149" s="75">
        <f>0.0526*AX149*Observaciones!$F148^1.218</f>
        <v>0</v>
      </c>
      <c r="AZ149" s="29"/>
      <c r="BA149" s="29"/>
      <c r="BB149" s="96"/>
      <c r="BC149" s="39"/>
    </row>
    <row r="150" spans="2:55" s="2" customFormat="1" x14ac:dyDescent="0.3">
      <c r="B150" s="38"/>
      <c r="C150" s="74">
        <v>144</v>
      </c>
      <c r="D150" s="136">
        <f>ETo!$I149*((1-Constantes!$D$21)*ETo!$K149+ETo!$L149)</f>
        <v>1.6509166192846028</v>
      </c>
      <c r="E150" s="75">
        <f>MIN(D150*F150,0.8*(I149+Observaciones!$F149-G150-H150-Constantes!$D$14))</f>
        <v>1.0078262465640364E-4</v>
      </c>
      <c r="F150" s="75">
        <f>EXP(2.5*(Cálculos!I149-Constantes!$D$13)/(Constantes!$D$15))*Constantes!$D$19+Constantes!$D$18</f>
        <v>0.36840847984493469</v>
      </c>
      <c r="G150" s="75">
        <f>IF(Observaciones!$F149&gt;0.05*Constantes!$D$20,((Observaciones!$F149-0.05*Constantes!$D$20)^2)/(Observaciones!$F149+0.95*Constantes!$D$20),0)</f>
        <v>0</v>
      </c>
      <c r="H150" s="75">
        <f>MAX(0,I149+Observaciones!$F149-G150-Constantes!$D$13)</f>
        <v>0</v>
      </c>
      <c r="I150" s="75">
        <f>I149+Observaciones!$F149-G150-E150-H150-J149</f>
        <v>26.250023031424703</v>
      </c>
      <c r="J150" s="75">
        <f>MAX(0,(I150-Constantes!$D$14)*(1-EXP(-Constantes!$D$24)))</f>
        <v>3.9566609105436337E-7</v>
      </c>
      <c r="K150" s="75">
        <f t="shared" si="18"/>
        <v>175.16021407222257</v>
      </c>
      <c r="L150" s="75">
        <f>MAX(0,(K150-Constantes!$D$13)*(1-EXP(-Constantes!$D$25)))</f>
        <v>0.69185713573133578</v>
      </c>
      <c r="M150" s="75">
        <f t="shared" si="19"/>
        <v>0.69185753139742678</v>
      </c>
      <c r="N150" s="75">
        <f>0.0526*G150*Observaciones!$F149^1.218</f>
        <v>0</v>
      </c>
      <c r="O150" s="75">
        <f>N150*Constantes!$D$31</f>
        <v>0</v>
      </c>
      <c r="P150" s="75">
        <f t="shared" si="20"/>
        <v>0</v>
      </c>
      <c r="Q150" s="15"/>
      <c r="R150" s="74">
        <v>144</v>
      </c>
      <c r="S150" s="136">
        <f>ETo!$I149*((1-Constantes!$E$21)*ETo!$K149+ETo!$L149)</f>
        <v>1.5782883338284028</v>
      </c>
      <c r="T150" s="75">
        <f>MIN(S150*U150,0.8*(X149+Observaciones!$F149-V150-W150-Constantes!$D$14))</f>
        <v>3.4788320135703543E-7</v>
      </c>
      <c r="U150" s="75">
        <f>EXP(2.5*(Cálculos!X149-Constantes!$D$13)/(Constantes!$D$15))*Constantes!$E$19+Constantes!$E$18</f>
        <v>0.44392401713005958</v>
      </c>
      <c r="V150" s="75">
        <f>IF(Observaciones!$F149&gt;0.05*Constantes!$E$20,((Observaciones!$F149-0.05*Constantes!$E$20)^2)/(Observaciones!$F149+0.95*Constantes!$E$20),0)</f>
        <v>0</v>
      </c>
      <c r="W150" s="75">
        <f>MAX(0,X149+Observaciones!$F149-V150-Constantes!$D$13)</f>
        <v>0</v>
      </c>
      <c r="X150" s="75">
        <f>X149+Observaciones!$F149-V150-T150-W150-Y149</f>
        <v>26.250000079500268</v>
      </c>
      <c r="Y150" s="75">
        <f>MAX(0,(X150-Constantes!$D$14)*(1-EXP(-Constantes!$D$24)))</f>
        <v>1.3657670146180789E-9</v>
      </c>
      <c r="Z150" s="75">
        <f t="shared" si="21"/>
        <v>180.99556069819874</v>
      </c>
      <c r="AA150" s="75">
        <f>MAX(0,(Z150-Constantes!$D$13)*(1-EXP(-Constantes!$D$25)))</f>
        <v>0.73216481917674314</v>
      </c>
      <c r="AB150" s="75">
        <f t="shared" si="22"/>
        <v>0.7321648205425102</v>
      </c>
      <c r="AC150" s="75">
        <f>0.0526*V150*Observaciones!$F149^1.218</f>
        <v>0</v>
      </c>
      <c r="AD150" s="75">
        <f>AC150*Constantes!$E$31</f>
        <v>0</v>
      </c>
      <c r="AE150" s="75">
        <f t="shared" si="23"/>
        <v>0</v>
      </c>
      <c r="AF150" s="15"/>
      <c r="AG150" s="74">
        <v>144</v>
      </c>
      <c r="AH150" s="136">
        <f>ETo!$I149*((1-Constantes!$F$21)*ETo!$K149+ETo!$L149)</f>
        <v>1.5782883338284028</v>
      </c>
      <c r="AI150" s="75">
        <f>MIN(AH150*AJ150,0.8*(AM149+Observaciones!$F149-AK150-AL150-Constantes!$D$14))</f>
        <v>1.7212471448146972E-10</v>
      </c>
      <c r="AJ150" s="75">
        <f>EXP(2.5*(Cálculos!AM149-Constantes!$D$13)/(Constantes!$D$15))*Constantes!$F$19+Constantes!$F$18</f>
        <v>0.52046379015716382</v>
      </c>
      <c r="AK150" s="75">
        <f>IF(Observaciones!$F149&gt;0.05*Constantes!$F$20,((Observaciones!$F149-0.05*Constantes!$F$20)^2)/(Observaciones!$F149+0.95*Constantes!$F$20),0)</f>
        <v>0</v>
      </c>
      <c r="AL150" s="75">
        <f>MAX(0,AM149+Observaciones!$F149-AK150-Constantes!$D$13)</f>
        <v>0</v>
      </c>
      <c r="AM150" s="75">
        <f>AM149+Observaciones!$F149-AK150-AI150-AL150-AN149</f>
        <v>26.250000000039336</v>
      </c>
      <c r="AN150" s="75">
        <f>MAX(0,(AM150-Constantes!$D$14)*(1-EXP(-Constantes!$D$24)))</f>
        <v>6.7576285156782601E-13</v>
      </c>
      <c r="AO150" s="75">
        <f t="shared" si="24"/>
        <v>185.38389493744091</v>
      </c>
      <c r="AP150" s="75">
        <f>MAX(0,(AO150-Constantes!$D$13)*(1-EXP(-Constantes!$D$25)))</f>
        <v>0.76247725795811994</v>
      </c>
      <c r="AQ150" s="75">
        <f t="shared" si="25"/>
        <v>0.76247725795879573</v>
      </c>
      <c r="AR150" s="75">
        <f>0.0526*AK150*Observaciones!$F149^1.218</f>
        <v>0</v>
      </c>
      <c r="AS150" s="75">
        <f>AR150*Constantes!$F$31</f>
        <v>0</v>
      </c>
      <c r="AT150" s="75">
        <f t="shared" si="26"/>
        <v>0</v>
      </c>
      <c r="AU150" s="15"/>
      <c r="AV150" s="74">
        <v>144</v>
      </c>
      <c r="AW150" s="75">
        <f>0.0526*Observaciones!$F149^2.218</f>
        <v>0</v>
      </c>
      <c r="AX150" s="75">
        <f>IF(Observaciones!$F149&gt;0.05*$BB$7,((Observaciones!$F149-0.05*$BB$7)^2)/(Observaciones!$F149+0.95*$BB$7),0)</f>
        <v>0</v>
      </c>
      <c r="AY150" s="75">
        <f>0.0526*AX150*Observaciones!$F149^1.218</f>
        <v>0</v>
      </c>
      <c r="AZ150" s="29"/>
      <c r="BA150" s="29"/>
      <c r="BB150" s="96"/>
      <c r="BC150" s="39"/>
    </row>
    <row r="151" spans="2:55" s="2" customFormat="1" x14ac:dyDescent="0.3">
      <c r="B151" s="38"/>
      <c r="C151" s="74">
        <v>145</v>
      </c>
      <c r="D151" s="136">
        <f>ETo!$I150*((1-Constantes!$D$21)*ETo!$K150+ETo!$L150)</f>
        <v>1.6245193633892849</v>
      </c>
      <c r="E151" s="75">
        <f>MIN(D151*F151,0.8*(I150+Observaciones!$F150-G151-H151-Constantes!$D$14))</f>
        <v>1.8425139762712207E-5</v>
      </c>
      <c r="F151" s="75">
        <f>EXP(2.5*(Cálculos!I150-Constantes!$D$13)/(Constantes!$D$15))*Constantes!$D$19+Constantes!$D$18</f>
        <v>0.36840829467229214</v>
      </c>
      <c r="G151" s="75">
        <f>IF(Observaciones!$F150&gt;0.05*Constantes!$D$20,((Observaciones!$F150-0.05*Constantes!$D$20)^2)/(Observaciones!$F150+0.95*Constantes!$D$20),0)</f>
        <v>0</v>
      </c>
      <c r="H151" s="75">
        <f>MAX(0,I150+Observaciones!$F150-G151-Constantes!$D$13)</f>
        <v>0</v>
      </c>
      <c r="I151" s="75">
        <f>I150+Observaciones!$F150-G151-E151-H151-J150</f>
        <v>26.250004210618847</v>
      </c>
      <c r="J151" s="75">
        <f>MAX(0,(I151-Constantes!$D$14)*(1-EXP(-Constantes!$D$24)))</f>
        <v>7.2335911551845355E-8</v>
      </c>
      <c r="K151" s="75">
        <f t="shared" si="18"/>
        <v>174.46835693649123</v>
      </c>
      <c r="L151" s="75">
        <f>MAX(0,(K151-Constantes!$D$13)*(1-EXP(-Constantes!$D$25)))</f>
        <v>0.68707812940935231</v>
      </c>
      <c r="M151" s="75">
        <f t="shared" si="19"/>
        <v>0.68707820174526391</v>
      </c>
      <c r="N151" s="75">
        <f>0.0526*G151*Observaciones!$F150^1.218</f>
        <v>0</v>
      </c>
      <c r="O151" s="75">
        <f>N151*Constantes!$D$31</f>
        <v>0</v>
      </c>
      <c r="P151" s="75">
        <f t="shared" si="20"/>
        <v>0</v>
      </c>
      <c r="Q151" s="15"/>
      <c r="R151" s="74">
        <v>145</v>
      </c>
      <c r="S151" s="136">
        <f>ETo!$I150*((1-Constantes!$E$21)*ETo!$K150+ETo!$L150)</f>
        <v>1.5528830803299336</v>
      </c>
      <c r="T151" s="75">
        <f>MIN(S151*U151,0.8*(X150+Observaciones!$F150-V151-W151-Constantes!$D$14))</f>
        <v>6.3600214161851912E-8</v>
      </c>
      <c r="U151" s="75">
        <f>EXP(2.5*(Cálculos!X150-Constantes!$D$13)/(Constantes!$D$15))*Constantes!$E$19+Constantes!$E$18</f>
        <v>0.44392401663334158</v>
      </c>
      <c r="V151" s="75">
        <f>IF(Observaciones!$F150&gt;0.05*Constantes!$E$20,((Observaciones!$F150-0.05*Constantes!$E$20)^2)/(Observaciones!$F150+0.95*Constantes!$E$20),0)</f>
        <v>0</v>
      </c>
      <c r="W151" s="75">
        <f>MAX(0,X150+Observaciones!$F150-V151-Constantes!$D$13)</f>
        <v>0</v>
      </c>
      <c r="X151" s="75">
        <f>X150+Observaciones!$F150-V151-T151-W151-Y150</f>
        <v>26.250000014534287</v>
      </c>
      <c r="Y151" s="75">
        <f>MAX(0,(X151-Constantes!$D$14)*(1-EXP(-Constantes!$D$24)))</f>
        <v>2.4969034544367195E-10</v>
      </c>
      <c r="Z151" s="75">
        <f t="shared" si="21"/>
        <v>180.263395879022</v>
      </c>
      <c r="AA151" s="75">
        <f>MAX(0,(Z151-Constantes!$D$13)*(1-EXP(-Constantes!$D$25)))</f>
        <v>0.72710738734743807</v>
      </c>
      <c r="AB151" s="75">
        <f t="shared" si="22"/>
        <v>0.72710738759712845</v>
      </c>
      <c r="AC151" s="75">
        <f>0.0526*V151*Observaciones!$F150^1.218</f>
        <v>0</v>
      </c>
      <c r="AD151" s="75">
        <f>AC151*Constantes!$E$31</f>
        <v>0</v>
      </c>
      <c r="AE151" s="75">
        <f t="shared" si="23"/>
        <v>0</v>
      </c>
      <c r="AF151" s="15"/>
      <c r="AG151" s="74">
        <v>145</v>
      </c>
      <c r="AH151" s="136">
        <f>ETo!$I150*((1-Constantes!$F$21)*ETo!$K150+ETo!$L150)</f>
        <v>1.5528830803299336</v>
      </c>
      <c r="AI151" s="75">
        <f>MIN(AH151*AJ151,0.8*(AM150+Observaciones!$F150-AK151-AL151-Constantes!$D$14))</f>
        <v>3.1468516681343318E-11</v>
      </c>
      <c r="AJ151" s="75">
        <f>EXP(2.5*(Cálculos!AM150-Constantes!$D$13)/(Constantes!$D$15))*Constantes!$F$19+Constantes!$F$18</f>
        <v>0.5204637901569793</v>
      </c>
      <c r="AK151" s="75">
        <f>IF(Observaciones!$F150&gt;0.05*Constantes!$F$20,((Observaciones!$F150-0.05*Constantes!$F$20)^2)/(Observaciones!$F150+0.95*Constantes!$F$20),0)</f>
        <v>0</v>
      </c>
      <c r="AL151" s="75">
        <f>MAX(0,AM150+Observaciones!$F150-AK151-Constantes!$D$13)</f>
        <v>0</v>
      </c>
      <c r="AM151" s="75">
        <f>AM150+Observaciones!$F150-AK151-AI151-AL151-AN150</f>
        <v>26.250000000007191</v>
      </c>
      <c r="AN151" s="75">
        <f>MAX(0,(AM151-Constantes!$D$14)*(1-EXP(-Constantes!$D$24)))</f>
        <v>1.2353179295278899E-13</v>
      </c>
      <c r="AO151" s="75">
        <f t="shared" si="24"/>
        <v>184.62141767948279</v>
      </c>
      <c r="AP151" s="75">
        <f>MAX(0,(AO151-Constantes!$D$13)*(1-EXP(-Constantes!$D$25)))</f>
        <v>0.75721044281961791</v>
      </c>
      <c r="AQ151" s="75">
        <f t="shared" si="25"/>
        <v>0.75721044281974148</v>
      </c>
      <c r="AR151" s="75">
        <f>0.0526*AK151*Observaciones!$F150^1.218</f>
        <v>0</v>
      </c>
      <c r="AS151" s="75">
        <f>AR151*Constantes!$F$31</f>
        <v>0</v>
      </c>
      <c r="AT151" s="75">
        <f t="shared" si="26"/>
        <v>0</v>
      </c>
      <c r="AU151" s="15"/>
      <c r="AV151" s="74">
        <v>145</v>
      </c>
      <c r="AW151" s="75">
        <f>0.0526*Observaciones!$F150^2.218</f>
        <v>0</v>
      </c>
      <c r="AX151" s="75">
        <f>IF(Observaciones!$F150&gt;0.05*$BB$7,((Observaciones!$F150-0.05*$BB$7)^2)/(Observaciones!$F150+0.95*$BB$7),0)</f>
        <v>0</v>
      </c>
      <c r="AY151" s="75">
        <f>0.0526*AX151*Observaciones!$F150^1.218</f>
        <v>0</v>
      </c>
      <c r="AZ151" s="29"/>
      <c r="BA151" s="29"/>
      <c r="BB151" s="96"/>
      <c r="BC151" s="39"/>
    </row>
    <row r="152" spans="2:55" s="2" customFormat="1" x14ac:dyDescent="0.3">
      <c r="B152" s="38"/>
      <c r="C152" s="74">
        <v>146</v>
      </c>
      <c r="D152" s="136">
        <f>ETo!$I151*((1-Constantes!$D$21)*ETo!$K151+ETo!$L151)</f>
        <v>1.6554423832340162</v>
      </c>
      <c r="E152" s="75">
        <f>MIN(D152*F152,0.8*(I151+Observaciones!$F151-G152-H152-Constantes!$D$14))</f>
        <v>3.3684950778933854E-6</v>
      </c>
      <c r="F152" s="75">
        <f>EXP(2.5*(Cálculos!I151-Constantes!$D$13)/(Constantes!$D$15))*Constantes!$D$19+Constantes!$D$18</f>
        <v>0.3684082608190245</v>
      </c>
      <c r="G152" s="75">
        <f>IF(Observaciones!$F151&gt;0.05*Constantes!$D$20,((Observaciones!$F151-0.05*Constantes!$D$20)^2)/(Observaciones!$F151+0.95*Constantes!$D$20),0)</f>
        <v>0</v>
      </c>
      <c r="H152" s="75">
        <f>MAX(0,I151+Observaciones!$F151-G152-Constantes!$D$13)</f>
        <v>0</v>
      </c>
      <c r="I152" s="75">
        <f>I151+Observaciones!$F151-G152-E152-H152-J151</f>
        <v>26.250000769787857</v>
      </c>
      <c r="J152" s="75">
        <f>MAX(0,(I152-Constantes!$D$14)*(1-EXP(-Constantes!$D$24)))</f>
        <v>1.3224494622995343E-8</v>
      </c>
      <c r="K152" s="75">
        <f t="shared" si="18"/>
        <v>173.78127880708189</v>
      </c>
      <c r="L152" s="75">
        <f>MAX(0,(K152-Constantes!$D$13)*(1-EXP(-Constantes!$D$25)))</f>
        <v>0.68233213409534443</v>
      </c>
      <c r="M152" s="75">
        <f t="shared" si="19"/>
        <v>0.68233214731983904</v>
      </c>
      <c r="N152" s="75">
        <f>0.0526*G152*Observaciones!$F151^1.218</f>
        <v>0</v>
      </c>
      <c r="O152" s="75">
        <f>N152*Constantes!$D$31</f>
        <v>0</v>
      </c>
      <c r="P152" s="75">
        <f t="shared" si="20"/>
        <v>0</v>
      </c>
      <c r="Q152" s="15"/>
      <c r="R152" s="74">
        <v>146</v>
      </c>
      <c r="S152" s="136">
        <f>ETo!$I151*((1-Constantes!$E$21)*ETo!$K151+ETo!$L151)</f>
        <v>1.582461217205537</v>
      </c>
      <c r="T152" s="75">
        <f>MIN(S152*U152,0.8*(X151+Observaciones!$F151-V152-W152-Constantes!$D$14))</f>
        <v>1.1627429330474116E-8</v>
      </c>
      <c r="U152" s="75">
        <f>EXP(2.5*(Cálculos!X151-Constantes!$D$13)/(Constantes!$D$15))*Constantes!$E$19+Constantes!$E$18</f>
        <v>0.44392401654253127</v>
      </c>
      <c r="V152" s="75">
        <f>IF(Observaciones!$F151&gt;0.05*Constantes!$E$20,((Observaciones!$F151-0.05*Constantes!$E$20)^2)/(Observaciones!$F151+0.95*Constantes!$E$20),0)</f>
        <v>0</v>
      </c>
      <c r="W152" s="75">
        <f>MAX(0,X151+Observaciones!$F151-V152-Constantes!$D$13)</f>
        <v>0</v>
      </c>
      <c r="X152" s="75">
        <f>X151+Observaciones!$F151-V152-T152-W152-Y151</f>
        <v>26.250000002657167</v>
      </c>
      <c r="Y152" s="75">
        <f>MAX(0,(X152-Constantes!$D$14)*(1-EXP(-Constantes!$D$24)))</f>
        <v>4.5648537438738963E-11</v>
      </c>
      <c r="Z152" s="75">
        <f t="shared" si="21"/>
        <v>179.53628849167455</v>
      </c>
      <c r="AA152" s="75">
        <f>MAX(0,(Z152-Constantes!$D$13)*(1-EXP(-Constantes!$D$25)))</f>
        <v>0.7220848897515707</v>
      </c>
      <c r="AB152" s="75">
        <f t="shared" si="22"/>
        <v>0.72208488979721919</v>
      </c>
      <c r="AC152" s="75">
        <f>0.0526*V152*Observaciones!$F151^1.218</f>
        <v>0</v>
      </c>
      <c r="AD152" s="75">
        <f>AC152*Constantes!$E$31</f>
        <v>0</v>
      </c>
      <c r="AE152" s="75">
        <f t="shared" si="23"/>
        <v>0</v>
      </c>
      <c r="AF152" s="15"/>
      <c r="AG152" s="74">
        <v>146</v>
      </c>
      <c r="AH152" s="136">
        <f>ETo!$I151*((1-Constantes!$F$21)*ETo!$K151+ETo!$L151)</f>
        <v>1.582461217205537</v>
      </c>
      <c r="AI152" s="75">
        <f>MIN(AH152*AJ152,0.8*(AM151+Observaciones!$F151-AK152-AL152-Constantes!$D$14))</f>
        <v>5.7525539887137713E-12</v>
      </c>
      <c r="AJ152" s="75">
        <f>EXP(2.5*(Cálculos!AM151-Constantes!$D$13)/(Constantes!$D$15))*Constantes!$F$19+Constantes!$F$18</f>
        <v>0.52046379015694555</v>
      </c>
      <c r="AK152" s="75">
        <f>IF(Observaciones!$F151&gt;0.05*Constantes!$F$20,((Observaciones!$F151-0.05*Constantes!$F$20)^2)/(Observaciones!$F151+0.95*Constantes!$F$20),0)</f>
        <v>0</v>
      </c>
      <c r="AL152" s="75">
        <f>MAX(0,AM151+Observaciones!$F151-AK152-Constantes!$D$13)</f>
        <v>0</v>
      </c>
      <c r="AM152" s="75">
        <f>AM151+Observaciones!$F151-AK152-AI152-AL152-AN151</f>
        <v>26.250000000001315</v>
      </c>
      <c r="AN152" s="75">
        <f>MAX(0,(AM152-Constantes!$D$14)*(1-EXP(-Constantes!$D$24)))</f>
        <v>2.2582392980499966E-14</v>
      </c>
      <c r="AO152" s="75">
        <f t="shared" si="24"/>
        <v>183.86420723666316</v>
      </c>
      <c r="AP152" s="75">
        <f>MAX(0,(AO152-Constantes!$D$13)*(1-EXP(-Constantes!$D$25)))</f>
        <v>0.7519800082307172</v>
      </c>
      <c r="AQ152" s="75">
        <f t="shared" si="25"/>
        <v>0.75198000823073974</v>
      </c>
      <c r="AR152" s="75">
        <f>0.0526*AK152*Observaciones!$F151^1.218</f>
        <v>0</v>
      </c>
      <c r="AS152" s="75">
        <f>AR152*Constantes!$F$31</f>
        <v>0</v>
      </c>
      <c r="AT152" s="75">
        <f t="shared" si="26"/>
        <v>0</v>
      </c>
      <c r="AU152" s="15"/>
      <c r="AV152" s="74">
        <v>146</v>
      </c>
      <c r="AW152" s="75">
        <f>0.0526*Observaciones!$F151^2.218</f>
        <v>0</v>
      </c>
      <c r="AX152" s="75">
        <f>IF(Observaciones!$F151&gt;0.05*$BB$7,((Observaciones!$F151-0.05*$BB$7)^2)/(Observaciones!$F151+0.95*$BB$7),0)</f>
        <v>0</v>
      </c>
      <c r="AY152" s="75">
        <f>0.0526*AX152*Observaciones!$F151^1.218</f>
        <v>0</v>
      </c>
      <c r="AZ152" s="29"/>
      <c r="BA152" s="29"/>
      <c r="BB152" s="96"/>
      <c r="BC152" s="39"/>
    </row>
    <row r="153" spans="2:55" s="2" customFormat="1" x14ac:dyDescent="0.3">
      <c r="B153" s="38"/>
      <c r="C153" s="74">
        <v>147</v>
      </c>
      <c r="D153" s="136">
        <f>ETo!$I152*((1-Constantes!$D$21)*ETo!$K152+ETo!$L152)</f>
        <v>1.6617380588408552</v>
      </c>
      <c r="E153" s="75">
        <f>MIN(D153*F153,0.8*(I152+Observaciones!$F152-G153-H153-Constantes!$D$14))</f>
        <v>6.1583028525546985E-7</v>
      </c>
      <c r="F153" s="75">
        <f>EXP(2.5*(Cálculos!I152-Constantes!$D$13)/(Constantes!$D$15))*Constantes!$D$19+Constantes!$D$18</f>
        <v>0.36840825462995336</v>
      </c>
      <c r="G153" s="75">
        <f>IF(Observaciones!$F152&gt;0.05*Constantes!$D$20,((Observaciones!$F152-0.05*Constantes!$D$20)^2)/(Observaciones!$F152+0.95*Constantes!$D$20),0)</f>
        <v>0</v>
      </c>
      <c r="H153" s="75">
        <f>MAX(0,I152+Observaciones!$F152-G153-Constantes!$D$13)</f>
        <v>0</v>
      </c>
      <c r="I153" s="75">
        <f>I152+Observaciones!$F152-G153-E153-H153-J152</f>
        <v>26.250000140733079</v>
      </c>
      <c r="J153" s="75">
        <f>MAX(0,(I153-Constantes!$D$14)*(1-EXP(-Constantes!$D$24)))</f>
        <v>2.4177100539288332E-9</v>
      </c>
      <c r="K153" s="75">
        <f t="shared" si="18"/>
        <v>173.09894667298656</v>
      </c>
      <c r="L153" s="75">
        <f>MAX(0,(K153-Constantes!$D$13)*(1-EXP(-Constantes!$D$25)))</f>
        <v>0.67761892176562388</v>
      </c>
      <c r="M153" s="75">
        <f t="shared" si="19"/>
        <v>0.67761892418333391</v>
      </c>
      <c r="N153" s="75">
        <f>0.0526*G153*Observaciones!$F152^1.218</f>
        <v>0</v>
      </c>
      <c r="O153" s="75">
        <f>N153*Constantes!$D$31</f>
        <v>0</v>
      </c>
      <c r="P153" s="75">
        <f t="shared" si="20"/>
        <v>0</v>
      </c>
      <c r="Q153" s="15"/>
      <c r="R153" s="74">
        <v>147</v>
      </c>
      <c r="S153" s="136">
        <f>ETo!$I152*((1-Constantes!$E$21)*ETo!$K152+ETo!$L152)</f>
        <v>1.5884264573530975</v>
      </c>
      <c r="T153" s="75">
        <f>MIN(S153*U153,0.8*(X152+Observaciones!$F152-V153-W153-Constantes!$D$14))</f>
        <v>2.1257335447444349E-9</v>
      </c>
      <c r="U153" s="75">
        <f>EXP(2.5*(Cálculos!X152-Constantes!$D$13)/(Constantes!$D$15))*Constantes!$E$19+Constantes!$E$18</f>
        <v>0.44392401652592928</v>
      </c>
      <c r="V153" s="75">
        <f>IF(Observaciones!$F152&gt;0.05*Constantes!$E$20,((Observaciones!$F152-0.05*Constantes!$E$20)^2)/(Observaciones!$F152+0.95*Constantes!$E$20),0)</f>
        <v>0</v>
      </c>
      <c r="W153" s="75">
        <f>MAX(0,X152+Observaciones!$F152-V153-Constantes!$D$13)</f>
        <v>0</v>
      </c>
      <c r="X153" s="75">
        <f>X152+Observaciones!$F152-V153-T153-W153-Y152</f>
        <v>26.250000000485784</v>
      </c>
      <c r="Y153" s="75">
        <f>MAX(0,(X153-Constantes!$D$14)*(1-EXP(-Constantes!$D$24)))</f>
        <v>8.3454759096801164E-12</v>
      </c>
      <c r="Z153" s="75">
        <f t="shared" si="21"/>
        <v>178.814203601923</v>
      </c>
      <c r="AA153" s="75">
        <f>MAX(0,(Z153-Constantes!$D$13)*(1-EXP(-Constantes!$D$25)))</f>
        <v>0.71709708508076442</v>
      </c>
      <c r="AB153" s="75">
        <f t="shared" si="22"/>
        <v>0.71709708508910985</v>
      </c>
      <c r="AC153" s="75">
        <f>0.0526*V153*Observaciones!$F152^1.218</f>
        <v>0</v>
      </c>
      <c r="AD153" s="75">
        <f>AC153*Constantes!$E$31</f>
        <v>0</v>
      </c>
      <c r="AE153" s="75">
        <f t="shared" si="23"/>
        <v>0</v>
      </c>
      <c r="AF153" s="15"/>
      <c r="AG153" s="74">
        <v>147</v>
      </c>
      <c r="AH153" s="136">
        <f>ETo!$I152*((1-Constantes!$F$21)*ETo!$K152+ETo!$L152)</f>
        <v>1.5884264573530975</v>
      </c>
      <c r="AI153" s="75">
        <f>MIN(AH153*AJ153,0.8*(AM152+Observaciones!$F152-AK153-AL153-Constantes!$D$14))</f>
        <v>1.0516032489249483E-12</v>
      </c>
      <c r="AJ153" s="75">
        <f>EXP(2.5*(Cálculos!AM152-Constantes!$D$13)/(Constantes!$D$15))*Constantes!$F$19+Constantes!$F$18</f>
        <v>0.52046379015693933</v>
      </c>
      <c r="AK153" s="75">
        <f>IF(Observaciones!$F152&gt;0.05*Constantes!$F$20,((Observaciones!$F152-0.05*Constantes!$F$20)^2)/(Observaciones!$F152+0.95*Constantes!$F$20),0)</f>
        <v>0</v>
      </c>
      <c r="AL153" s="75">
        <f>MAX(0,AM152+Observaciones!$F152-AK153-Constantes!$D$13)</f>
        <v>0</v>
      </c>
      <c r="AM153" s="75">
        <f>AM152+Observaciones!$F152-AK153-AI153-AL153-AN152</f>
        <v>26.250000000000242</v>
      </c>
      <c r="AN153" s="75">
        <f>MAX(0,(AM153-Constantes!$D$14)*(1-EXP(-Constantes!$D$24)))</f>
        <v>4.1502776288486422E-15</v>
      </c>
      <c r="AO153" s="75">
        <f t="shared" si="24"/>
        <v>183.11222722843243</v>
      </c>
      <c r="AP153" s="75">
        <f>MAX(0,(AO153-Constantes!$D$13)*(1-EXP(-Constantes!$D$25)))</f>
        <v>0.74678570289260571</v>
      </c>
      <c r="AQ153" s="75">
        <f t="shared" si="25"/>
        <v>0.74678570289260982</v>
      </c>
      <c r="AR153" s="75">
        <f>0.0526*AK153*Observaciones!$F152^1.218</f>
        <v>0</v>
      </c>
      <c r="AS153" s="75">
        <f>AR153*Constantes!$F$31</f>
        <v>0</v>
      </c>
      <c r="AT153" s="75">
        <f t="shared" si="26"/>
        <v>0</v>
      </c>
      <c r="AU153" s="15"/>
      <c r="AV153" s="74">
        <v>147</v>
      </c>
      <c r="AW153" s="75">
        <f>0.0526*Observaciones!$F152^2.218</f>
        <v>0</v>
      </c>
      <c r="AX153" s="75">
        <f>IF(Observaciones!$F152&gt;0.05*$BB$7,((Observaciones!$F152-0.05*$BB$7)^2)/(Observaciones!$F152+0.95*$BB$7),0)</f>
        <v>0</v>
      </c>
      <c r="AY153" s="75">
        <f>0.0526*AX153*Observaciones!$F152^1.218</f>
        <v>0</v>
      </c>
      <c r="AZ153" s="29"/>
      <c r="BA153" s="29"/>
      <c r="BB153" s="96"/>
      <c r="BC153" s="39"/>
    </row>
    <row r="154" spans="2:55" s="2" customFormat="1" x14ac:dyDescent="0.3">
      <c r="B154" s="38"/>
      <c r="C154" s="74">
        <v>148</v>
      </c>
      <c r="D154" s="136">
        <f>ETo!$I153*((1-Constantes!$D$21)*ETo!$K153+ETo!$L153)</f>
        <v>1.6265201998869123</v>
      </c>
      <c r="E154" s="75">
        <f>MIN(D154*F154,0.8*(I153+Observaciones!$F153-G154-H154-Constantes!$D$14))</f>
        <v>1.1258646281930851E-7</v>
      </c>
      <c r="F154" s="75">
        <f>EXP(2.5*(Cálculos!I153-Constantes!$D$13)/(Constantes!$D$15))*Constantes!$D$19+Constantes!$D$18</f>
        <v>0.36840825349846384</v>
      </c>
      <c r="G154" s="75">
        <f>IF(Observaciones!$F153&gt;0.05*Constantes!$D$20,((Observaciones!$F153-0.05*Constantes!$D$20)^2)/(Observaciones!$F153+0.95*Constantes!$D$20),0)</f>
        <v>0</v>
      </c>
      <c r="H154" s="75">
        <f>MAX(0,I153+Observaciones!$F153-G154-Constantes!$D$13)</f>
        <v>0</v>
      </c>
      <c r="I154" s="75">
        <f>I153+Observaciones!$F153-G154-E154-H154-J153</f>
        <v>26.250000025728905</v>
      </c>
      <c r="J154" s="75">
        <f>MAX(0,(I154-Constantes!$D$14)*(1-EXP(-Constantes!$D$24)))</f>
        <v>4.4200719191264568E-10</v>
      </c>
      <c r="K154" s="75">
        <f t="shared" si="18"/>
        <v>172.42132775122093</v>
      </c>
      <c r="L154" s="75">
        <f>MAX(0,(K154-Constantes!$D$13)*(1-EXP(-Constantes!$D$25)))</f>
        <v>0.67293826597157702</v>
      </c>
      <c r="M154" s="75">
        <f t="shared" si="19"/>
        <v>0.67293826641358423</v>
      </c>
      <c r="N154" s="75">
        <f>0.0526*G154*Observaciones!$F153^1.218</f>
        <v>0</v>
      </c>
      <c r="O154" s="75">
        <f>N154*Constantes!$D$31</f>
        <v>0</v>
      </c>
      <c r="P154" s="75">
        <f t="shared" si="20"/>
        <v>0</v>
      </c>
      <c r="Q154" s="15"/>
      <c r="R154" s="74">
        <v>148</v>
      </c>
      <c r="S154" s="136">
        <f>ETo!$I153*((1-Constantes!$E$21)*ETo!$K153+ETo!$L153)</f>
        <v>1.554547536620156</v>
      </c>
      <c r="T154" s="75">
        <f>MIN(S154*U154,0.8*(X153+Observaciones!$F153-V154-W154-Constantes!$D$14))</f>
        <v>3.8862708606757225E-10</v>
      </c>
      <c r="U154" s="75">
        <f>EXP(2.5*(Cálculos!X153-Constantes!$D$13)/(Constantes!$D$15))*Constantes!$E$19+Constantes!$E$18</f>
        <v>0.44392401652289409</v>
      </c>
      <c r="V154" s="75">
        <f>IF(Observaciones!$F153&gt;0.05*Constantes!$E$20,((Observaciones!$F153-0.05*Constantes!$E$20)^2)/(Observaciones!$F153+0.95*Constantes!$E$20),0)</f>
        <v>0</v>
      </c>
      <c r="W154" s="75">
        <f>MAX(0,X153+Observaciones!$F153-V154-Constantes!$D$13)</f>
        <v>0</v>
      </c>
      <c r="X154" s="75">
        <f>X153+Observaciones!$F153-V154-T154-W154-Y153</f>
        <v>26.250000000088811</v>
      </c>
      <c r="Y154" s="75">
        <f>MAX(0,(X154-Constantes!$D$14)*(1-EXP(-Constantes!$D$24)))</f>
        <v>1.5257152965582111E-12</v>
      </c>
      <c r="Z154" s="75">
        <f t="shared" si="21"/>
        <v>178.09710651684225</v>
      </c>
      <c r="AA154" s="75">
        <f>MAX(0,(Z154-Constantes!$D$13)*(1-EXP(-Constantes!$D$25)))</f>
        <v>0.71214373369348083</v>
      </c>
      <c r="AB154" s="75">
        <f t="shared" si="22"/>
        <v>0.7121437336950065</v>
      </c>
      <c r="AC154" s="75">
        <f>0.0526*V154*Observaciones!$F153^1.218</f>
        <v>0</v>
      </c>
      <c r="AD154" s="75">
        <f>AC154*Constantes!$E$31</f>
        <v>0</v>
      </c>
      <c r="AE154" s="75">
        <f t="shared" si="23"/>
        <v>0</v>
      </c>
      <c r="AF154" s="15"/>
      <c r="AG154" s="74">
        <v>148</v>
      </c>
      <c r="AH154" s="136">
        <f>ETo!$I153*((1-Constantes!$F$21)*ETo!$K153+ETo!$L153)</f>
        <v>1.554547536620156</v>
      </c>
      <c r="AI154" s="75">
        <f>MIN(AH154*AJ154,0.8*(AM153+Observaciones!$F153-AK154-AL154-Constantes!$D$14))</f>
        <v>1.9326762412674727E-13</v>
      </c>
      <c r="AJ154" s="75">
        <f>EXP(2.5*(Cálculos!AM153-Constantes!$D$13)/(Constantes!$D$15))*Constantes!$F$19+Constantes!$F$18</f>
        <v>0.52046379015693822</v>
      </c>
      <c r="AK154" s="75">
        <f>IF(Observaciones!$F153&gt;0.05*Constantes!$F$20,((Observaciones!$F153-0.05*Constantes!$F$20)^2)/(Observaciones!$F153+0.95*Constantes!$F$20),0)</f>
        <v>0</v>
      </c>
      <c r="AL154" s="75">
        <f>MAX(0,AM153+Observaciones!$F153-AK154-Constantes!$D$13)</f>
        <v>0</v>
      </c>
      <c r="AM154" s="75">
        <f>AM153+Observaciones!$F153-AK154-AI154-AL154-AN153</f>
        <v>26.250000000000046</v>
      </c>
      <c r="AN154" s="75">
        <f>MAX(0,(AM154-Constantes!$D$14)*(1-EXP(-Constantes!$D$24)))</f>
        <v>7.9343542904459337E-16</v>
      </c>
      <c r="AO154" s="75">
        <f t="shared" si="24"/>
        <v>182.36544152553984</v>
      </c>
      <c r="AP154" s="75">
        <f>MAX(0,(AO154-Constantes!$D$13)*(1-EXP(-Constantes!$D$25)))</f>
        <v>0.74162727724231881</v>
      </c>
      <c r="AQ154" s="75">
        <f t="shared" si="25"/>
        <v>0.74162727724231958</v>
      </c>
      <c r="AR154" s="75">
        <f>0.0526*AK154*Observaciones!$F153^1.218</f>
        <v>0</v>
      </c>
      <c r="AS154" s="75">
        <f>AR154*Constantes!$F$31</f>
        <v>0</v>
      </c>
      <c r="AT154" s="75">
        <f t="shared" si="26"/>
        <v>0</v>
      </c>
      <c r="AU154" s="15"/>
      <c r="AV154" s="74">
        <v>148</v>
      </c>
      <c r="AW154" s="75">
        <f>0.0526*Observaciones!$F153^2.218</f>
        <v>0</v>
      </c>
      <c r="AX154" s="75">
        <f>IF(Observaciones!$F153&gt;0.05*$BB$7,((Observaciones!$F153-0.05*$BB$7)^2)/(Observaciones!$F153+0.95*$BB$7),0)</f>
        <v>0</v>
      </c>
      <c r="AY154" s="75">
        <f>0.0526*AX154*Observaciones!$F153^1.218</f>
        <v>0</v>
      </c>
      <c r="AZ154" s="29"/>
      <c r="BA154" s="29"/>
      <c r="BB154" s="96"/>
      <c r="BC154" s="39"/>
    </row>
    <row r="155" spans="2:55" s="2" customFormat="1" x14ac:dyDescent="0.3">
      <c r="B155" s="38"/>
      <c r="C155" s="74">
        <v>149</v>
      </c>
      <c r="D155" s="136">
        <f>ETo!$I154*((1-Constantes!$D$21)*ETo!$K154+ETo!$L154)</f>
        <v>1.6181223723980174</v>
      </c>
      <c r="E155" s="75">
        <f>MIN(D155*F155,0.8*(I154+Observaciones!$F154-G155-H155-Constantes!$D$14))</f>
        <v>2.0583124182849134E-8</v>
      </c>
      <c r="F155" s="75">
        <f>EXP(2.5*(Cálculos!I154-Constantes!$D$13)/(Constantes!$D$15))*Constantes!$D$19+Constantes!$D$18</f>
        <v>0.3684082532916042</v>
      </c>
      <c r="G155" s="75">
        <f>IF(Observaciones!$F154&gt;0.05*Constantes!$D$20,((Observaciones!$F154-0.05*Constantes!$D$20)^2)/(Observaciones!$F154+0.95*Constantes!$D$20),0)</f>
        <v>0</v>
      </c>
      <c r="H155" s="75">
        <f>MAX(0,I154+Observaciones!$F154-G155-Constantes!$D$13)</f>
        <v>0</v>
      </c>
      <c r="I155" s="75">
        <f>I154+Observaciones!$F154-G155-E155-H155-J154</f>
        <v>26.250000004703775</v>
      </c>
      <c r="J155" s="75">
        <f>MAX(0,(I155-Constantes!$D$14)*(1-EXP(-Constantes!$D$24)))</f>
        <v>8.0808041605992029E-11</v>
      </c>
      <c r="K155" s="75">
        <f t="shared" si="18"/>
        <v>171.74838948524936</v>
      </c>
      <c r="L155" s="75">
        <f>MAX(0,(K155-Constantes!$D$13)*(1-EXP(-Constantes!$D$25)))</f>
        <v>0.66828994182878532</v>
      </c>
      <c r="M155" s="75">
        <f t="shared" si="19"/>
        <v>0.66828994190959334</v>
      </c>
      <c r="N155" s="75">
        <f>0.0526*G155*Observaciones!$F154^1.218</f>
        <v>0</v>
      </c>
      <c r="O155" s="75">
        <f>N155*Constantes!$D$31</f>
        <v>0</v>
      </c>
      <c r="P155" s="75">
        <f t="shared" si="20"/>
        <v>0</v>
      </c>
      <c r="Q155" s="15"/>
      <c r="R155" s="74">
        <v>149</v>
      </c>
      <c r="S155" s="136">
        <f>ETo!$I154*((1-Constantes!$E$21)*ETo!$K154+ETo!$L154)</f>
        <v>1.5464136849044401</v>
      </c>
      <c r="T155" s="75">
        <f>MIN(S155*U155,0.8*(X154+Observaciones!$F154-V155-W155-Constantes!$D$14))</f>
        <v>7.1048589234123943E-11</v>
      </c>
      <c r="U155" s="75">
        <f>EXP(2.5*(Cálculos!X154-Constantes!$D$13)/(Constantes!$D$15))*Constantes!$E$19+Constantes!$E$18</f>
        <v>0.4439240165223392</v>
      </c>
      <c r="V155" s="75">
        <f>IF(Observaciones!$F154&gt;0.05*Constantes!$E$20,((Observaciones!$F154-0.05*Constantes!$E$20)^2)/(Observaciones!$F154+0.95*Constantes!$E$20),0)</f>
        <v>0</v>
      </c>
      <c r="W155" s="75">
        <f>MAX(0,X154+Observaciones!$F154-V155-Constantes!$D$13)</f>
        <v>0</v>
      </c>
      <c r="X155" s="75">
        <f>X154+Observaciones!$F154-V155-T155-W155-Y154</f>
        <v>26.250000000016239</v>
      </c>
      <c r="Y155" s="75">
        <f>MAX(0,(X155-Constantes!$D$14)*(1-EXP(-Constantes!$D$24)))</f>
        <v>2.789841035509874E-13</v>
      </c>
      <c r="Z155" s="75">
        <f t="shared" si="21"/>
        <v>177.38496278314875</v>
      </c>
      <c r="AA155" s="75">
        <f>MAX(0,(Z155-Constantes!$D$13)*(1-EXP(-Constantes!$D$25)))</f>
        <v>0.70722459760350675</v>
      </c>
      <c r="AB155" s="75">
        <f t="shared" si="22"/>
        <v>0.70722459760378575</v>
      </c>
      <c r="AC155" s="75">
        <f>0.0526*V155*Observaciones!$F154^1.218</f>
        <v>0</v>
      </c>
      <c r="AD155" s="75">
        <f>AC155*Constantes!$E$31</f>
        <v>0</v>
      </c>
      <c r="AE155" s="75">
        <f t="shared" si="23"/>
        <v>0</v>
      </c>
      <c r="AF155" s="15"/>
      <c r="AG155" s="74">
        <v>149</v>
      </c>
      <c r="AH155" s="136">
        <f>ETo!$I154*((1-Constantes!$F$21)*ETo!$K154+ETo!$L154)</f>
        <v>1.5464136849044401</v>
      </c>
      <c r="AI155" s="75">
        <f>MIN(AH155*AJ155,0.8*(AM154+Observaciones!$F154-AK155-AL155-Constantes!$D$14))</f>
        <v>3.6948222259525211E-14</v>
      </c>
      <c r="AJ155" s="75">
        <f>EXP(2.5*(Cálculos!AM154-Constantes!$D$13)/(Constantes!$D$15))*Constantes!$F$19+Constantes!$F$18</f>
        <v>0.520463790156938</v>
      </c>
      <c r="AK155" s="75">
        <f>IF(Observaciones!$F154&gt;0.05*Constantes!$F$20,((Observaciones!$F154-0.05*Constantes!$F$20)^2)/(Observaciones!$F154+0.95*Constantes!$F$20),0)</f>
        <v>0</v>
      </c>
      <c r="AL155" s="75">
        <f>MAX(0,AM154+Observaciones!$F154-AK155-Constantes!$D$13)</f>
        <v>0</v>
      </c>
      <c r="AM155" s="75">
        <f>AM154+Observaciones!$F154-AK155-AI155-AL155-AN154</f>
        <v>26.250000000000011</v>
      </c>
      <c r="AN155" s="75">
        <f>MAX(0,(AM155-Constantes!$D$14)*(1-EXP(-Constantes!$D$24)))</f>
        <v>1.8310048362567539E-16</v>
      </c>
      <c r="AO155" s="75">
        <f t="shared" si="24"/>
        <v>181.62381424829752</v>
      </c>
      <c r="AP155" s="75">
        <f>MAX(0,(AO155-Constantes!$D$13)*(1-EXP(-Constantes!$D$25)))</f>
        <v>0.73650448344074881</v>
      </c>
      <c r="AQ155" s="75">
        <f t="shared" si="25"/>
        <v>0.73650448344074904</v>
      </c>
      <c r="AR155" s="75">
        <f>0.0526*AK155*Observaciones!$F154^1.218</f>
        <v>0</v>
      </c>
      <c r="AS155" s="75">
        <f>AR155*Constantes!$F$31</f>
        <v>0</v>
      </c>
      <c r="AT155" s="75">
        <f t="shared" si="26"/>
        <v>0</v>
      </c>
      <c r="AU155" s="15"/>
      <c r="AV155" s="74">
        <v>149</v>
      </c>
      <c r="AW155" s="75">
        <f>0.0526*Observaciones!$F154^2.218</f>
        <v>0</v>
      </c>
      <c r="AX155" s="75">
        <f>IF(Observaciones!$F154&gt;0.05*$BB$7,((Observaciones!$F154-0.05*$BB$7)^2)/(Observaciones!$F154+0.95*$BB$7),0)</f>
        <v>0</v>
      </c>
      <c r="AY155" s="75">
        <f>0.0526*AX155*Observaciones!$F154^1.218</f>
        <v>0</v>
      </c>
      <c r="AZ155" s="29"/>
      <c r="BA155" s="29"/>
      <c r="BB155" s="96"/>
      <c r="BC155" s="39"/>
    </row>
    <row r="156" spans="2:55" s="2" customFormat="1" x14ac:dyDescent="0.3">
      <c r="B156" s="38"/>
      <c r="C156" s="74">
        <v>150</v>
      </c>
      <c r="D156" s="136">
        <f>ETo!$I155*((1-Constantes!$D$21)*ETo!$K155+ETo!$L155)</f>
        <v>1.5856910393806367</v>
      </c>
      <c r="E156" s="75">
        <f>MIN(D156*F156,0.8*(I155+Observaciones!$F155-G156-H156-Constantes!$D$14))</f>
        <v>3.7630201177307754E-9</v>
      </c>
      <c r="F156" s="75">
        <f>EXP(2.5*(Cálculos!I155-Constantes!$D$13)/(Constantes!$D$15))*Constantes!$D$19+Constantes!$D$18</f>
        <v>0.36840825325378601</v>
      </c>
      <c r="G156" s="75">
        <f>IF(Observaciones!$F155&gt;0.05*Constantes!$D$20,((Observaciones!$F155-0.05*Constantes!$D$20)^2)/(Observaciones!$F155+0.95*Constantes!$D$20),0)</f>
        <v>0</v>
      </c>
      <c r="H156" s="75">
        <f>MAX(0,I155+Observaciones!$F155-G156-Constantes!$D$13)</f>
        <v>0</v>
      </c>
      <c r="I156" s="75">
        <f>I155+Observaciones!$F155-G156-E156-H156-J155</f>
        <v>26.250000000859949</v>
      </c>
      <c r="J156" s="75">
        <f>MAX(0,(I156-Constantes!$D$14)*(1-EXP(-Constantes!$D$24)))</f>
        <v>1.4773401487843078E-11</v>
      </c>
      <c r="K156" s="75">
        <f t="shared" si="18"/>
        <v>171.08009954342057</v>
      </c>
      <c r="L156" s="75">
        <f>MAX(0,(K156-Constantes!$D$13)*(1-EXP(-Constantes!$D$25)))</f>
        <v>0.66367372600621999</v>
      </c>
      <c r="M156" s="75">
        <f t="shared" si="19"/>
        <v>0.66367372602099339</v>
      </c>
      <c r="N156" s="75">
        <f>0.0526*G156*Observaciones!$F155^1.218</f>
        <v>0</v>
      </c>
      <c r="O156" s="75">
        <f>N156*Constantes!$D$31</f>
        <v>0</v>
      </c>
      <c r="P156" s="75">
        <f t="shared" si="20"/>
        <v>0</v>
      </c>
      <c r="Q156" s="15"/>
      <c r="R156" s="74">
        <v>150</v>
      </c>
      <c r="S156" s="136">
        <f>ETo!$I155*((1-Constantes!$E$21)*ETo!$K155+ETo!$L155)</f>
        <v>1.5152425863735768</v>
      </c>
      <c r="T156" s="75">
        <f>MIN(S156*U156,0.8*(X155+Observaciones!$F155-V156-W156-Constantes!$D$14))</f>
        <v>1.2991563380637672E-11</v>
      </c>
      <c r="U156" s="75">
        <f>EXP(2.5*(Cálculos!X155-Constantes!$D$13)/(Constantes!$D$15))*Constantes!$E$19+Constantes!$E$18</f>
        <v>0.44392401652223779</v>
      </c>
      <c r="V156" s="75">
        <f>IF(Observaciones!$F155&gt;0.05*Constantes!$E$20,((Observaciones!$F155-0.05*Constantes!$E$20)^2)/(Observaciones!$F155+0.95*Constantes!$E$20),0)</f>
        <v>0</v>
      </c>
      <c r="W156" s="75">
        <f>MAX(0,X155+Observaciones!$F155-V156-Constantes!$D$13)</f>
        <v>0</v>
      </c>
      <c r="X156" s="75">
        <f>X155+Observaciones!$F155-V156-T156-W156-Y155</f>
        <v>26.250000000002967</v>
      </c>
      <c r="Y156" s="75">
        <f>MAX(0,(X156-Constantes!$D$14)*(1-EXP(-Constantes!$D$24)))</f>
        <v>5.0962967942479652E-14</v>
      </c>
      <c r="Z156" s="75">
        <f t="shared" si="21"/>
        <v>176.67773818554525</v>
      </c>
      <c r="AA156" s="75">
        <f>MAX(0,(Z156-Constantes!$D$13)*(1-EXP(-Constantes!$D$25)))</f>
        <v>0.70233944046852015</v>
      </c>
      <c r="AB156" s="75">
        <f t="shared" si="22"/>
        <v>0.70233944046857111</v>
      </c>
      <c r="AC156" s="75">
        <f>0.0526*V156*Observaciones!$F155^1.218</f>
        <v>0</v>
      </c>
      <c r="AD156" s="75">
        <f>AC156*Constantes!$E$31</f>
        <v>0</v>
      </c>
      <c r="AE156" s="75">
        <f t="shared" si="23"/>
        <v>0</v>
      </c>
      <c r="AF156" s="15"/>
      <c r="AG156" s="74">
        <v>150</v>
      </c>
      <c r="AH156" s="136">
        <f>ETo!$I155*((1-Constantes!$F$21)*ETo!$K155+ETo!$L155)</f>
        <v>1.5152425863735768</v>
      </c>
      <c r="AI156" s="75">
        <f>MIN(AH156*AJ156,0.8*(AM155+Observaciones!$F155-AK156-AL156-Constantes!$D$14))</f>
        <v>8.5265128291212035E-15</v>
      </c>
      <c r="AJ156" s="75">
        <f>EXP(2.5*(Cálculos!AM155-Constantes!$D$13)/(Constantes!$D$15))*Constantes!$F$19+Constantes!$F$18</f>
        <v>0.520463790156938</v>
      </c>
      <c r="AK156" s="75">
        <f>IF(Observaciones!$F155&gt;0.05*Constantes!$F$20,((Observaciones!$F155-0.05*Constantes!$F$20)^2)/(Observaciones!$F155+0.95*Constantes!$F$20),0)</f>
        <v>0</v>
      </c>
      <c r="AL156" s="75">
        <f>MAX(0,AM155+Observaciones!$F155-AK156-Constantes!$D$13)</f>
        <v>0</v>
      </c>
      <c r="AM156" s="75">
        <f>AM155+Observaciones!$F155-AK156-AI156-AL156-AN155</f>
        <v>26.250000000000004</v>
      </c>
      <c r="AN156" s="75">
        <f>MAX(0,(AM156-Constantes!$D$14)*(1-EXP(-Constantes!$D$24)))</f>
        <v>6.1033494541891797E-17</v>
      </c>
      <c r="AO156" s="75">
        <f t="shared" si="24"/>
        <v>180.88730976485678</v>
      </c>
      <c r="AP156" s="75">
        <f>MAX(0,(AO156-Constantes!$D$13)*(1-EXP(-Constantes!$D$25)))</f>
        <v>0.73141707536073841</v>
      </c>
      <c r="AQ156" s="75">
        <f t="shared" si="25"/>
        <v>0.73141707536073852</v>
      </c>
      <c r="AR156" s="75">
        <f>0.0526*AK156*Observaciones!$F155^1.218</f>
        <v>0</v>
      </c>
      <c r="AS156" s="75">
        <f>AR156*Constantes!$F$31</f>
        <v>0</v>
      </c>
      <c r="AT156" s="75">
        <f t="shared" si="26"/>
        <v>0</v>
      </c>
      <c r="AU156" s="15"/>
      <c r="AV156" s="74">
        <v>150</v>
      </c>
      <c r="AW156" s="75">
        <f>0.0526*Observaciones!$F155^2.218</f>
        <v>0</v>
      </c>
      <c r="AX156" s="75">
        <f>IF(Observaciones!$F155&gt;0.05*$BB$7,((Observaciones!$F155-0.05*$BB$7)^2)/(Observaciones!$F155+0.95*$BB$7),0)</f>
        <v>0</v>
      </c>
      <c r="AY156" s="75">
        <f>0.0526*AX156*Observaciones!$F155^1.218</f>
        <v>0</v>
      </c>
      <c r="AZ156" s="29"/>
      <c r="BA156" s="29"/>
      <c r="BB156" s="96"/>
      <c r="BC156" s="39"/>
    </row>
    <row r="157" spans="2:55" s="2" customFormat="1" x14ac:dyDescent="0.3">
      <c r="B157" s="38"/>
      <c r="C157" s="74">
        <v>151</v>
      </c>
      <c r="D157" s="136">
        <f>ETo!$I156*((1-Constantes!$D$21)*ETo!$K156+ETo!$L156)</f>
        <v>1.5945964481209969</v>
      </c>
      <c r="E157" s="75">
        <f>MIN(D157*F157,0.8*(I156+Observaciones!$F156-G157-H157-Constantes!$D$14))</f>
        <v>6.879588454467012E-10</v>
      </c>
      <c r="F157" s="75">
        <f>EXP(2.5*(Cálculos!I156-Constantes!$D$13)/(Constantes!$D$15))*Constantes!$D$19+Constantes!$D$18</f>
        <v>0.3684082532468721</v>
      </c>
      <c r="G157" s="75">
        <f>IF(Observaciones!$F156&gt;0.05*Constantes!$D$20,((Observaciones!$F156-0.05*Constantes!$D$20)^2)/(Observaciones!$F156+0.95*Constantes!$D$20),0)</f>
        <v>0</v>
      </c>
      <c r="H157" s="75">
        <f>MAX(0,I156+Observaciones!$F156-G157-Constantes!$D$13)</f>
        <v>0</v>
      </c>
      <c r="I157" s="75">
        <f>I156+Observaciones!$F156-G157-E157-H157-J156</f>
        <v>26.250000000157218</v>
      </c>
      <c r="J157" s="75">
        <f>MAX(0,(I157-Constantes!$D$14)*(1-EXP(-Constantes!$D$24)))</f>
        <v>2.7009152339623378E-12</v>
      </c>
      <c r="K157" s="75">
        <f t="shared" si="18"/>
        <v>170.41642581741436</v>
      </c>
      <c r="L157" s="75">
        <f>MAX(0,(K157-Constantes!$D$13)*(1-EXP(-Constantes!$D$25)))</f>
        <v>0.6590893967155127</v>
      </c>
      <c r="M157" s="75">
        <f t="shared" si="19"/>
        <v>0.65908939671821365</v>
      </c>
      <c r="N157" s="75">
        <f>0.0526*G157*Observaciones!$F156^1.218</f>
        <v>0</v>
      </c>
      <c r="O157" s="75">
        <f>N157*Constantes!$D$31</f>
        <v>0</v>
      </c>
      <c r="P157" s="75">
        <f t="shared" si="20"/>
        <v>0</v>
      </c>
      <c r="Q157" s="15"/>
      <c r="R157" s="74">
        <v>151</v>
      </c>
      <c r="S157" s="136">
        <f>ETo!$I156*((1-Constantes!$E$21)*ETo!$K156+ETo!$L156)</f>
        <v>1.5237019754003329</v>
      </c>
      <c r="T157" s="75">
        <f>MIN(S157*U157,0.8*(X156+Observaciones!$F156-V157-W157-Constantes!$D$14))</f>
        <v>2.3732127374387346E-12</v>
      </c>
      <c r="U157" s="75">
        <f>EXP(2.5*(Cálculos!X156-Constantes!$D$13)/(Constantes!$D$15))*Constantes!$E$19+Constantes!$E$18</f>
        <v>0.44392401652221924</v>
      </c>
      <c r="V157" s="75">
        <f>IF(Observaciones!$F156&gt;0.05*Constantes!$E$20,((Observaciones!$F156-0.05*Constantes!$E$20)^2)/(Observaciones!$F156+0.95*Constantes!$E$20),0)</f>
        <v>0</v>
      </c>
      <c r="W157" s="75">
        <f>MAX(0,X156+Observaciones!$F156-V157-Constantes!$D$13)</f>
        <v>0</v>
      </c>
      <c r="X157" s="75">
        <f>X156+Observaciones!$F156-V157-T157-W157-Y156</f>
        <v>26.250000000000544</v>
      </c>
      <c r="Y157" s="75">
        <f>MAX(0,(X157-Constantes!$D$14)*(1-EXP(-Constantes!$D$24)))</f>
        <v>9.3381246649094454E-15</v>
      </c>
      <c r="Z157" s="75">
        <f t="shared" si="21"/>
        <v>175.97539874507675</v>
      </c>
      <c r="AA157" s="75">
        <f>MAX(0,(Z157-Constantes!$D$13)*(1-EXP(-Constantes!$D$25)))</f>
        <v>0.6974880275787344</v>
      </c>
      <c r="AB157" s="75">
        <f t="shared" si="22"/>
        <v>0.69748802757874373</v>
      </c>
      <c r="AC157" s="75">
        <f>0.0526*V157*Observaciones!$F156^1.218</f>
        <v>0</v>
      </c>
      <c r="AD157" s="75">
        <f>AC157*Constantes!$E$31</f>
        <v>0</v>
      </c>
      <c r="AE157" s="75">
        <f t="shared" si="23"/>
        <v>0</v>
      </c>
      <c r="AF157" s="15"/>
      <c r="AG157" s="74">
        <v>151</v>
      </c>
      <c r="AH157" s="136">
        <f>ETo!$I156*((1-Constantes!$F$21)*ETo!$K156+ETo!$L156)</f>
        <v>1.5237019754003329</v>
      </c>
      <c r="AI157" s="75">
        <f>MIN(AH157*AJ157,0.8*(AM156+Observaciones!$F156-AK157-AL157-Constantes!$D$14))</f>
        <v>2.8421709430404009E-15</v>
      </c>
      <c r="AJ157" s="75">
        <f>EXP(2.5*(Cálculos!AM156-Constantes!$D$13)/(Constantes!$D$15))*Constantes!$F$19+Constantes!$F$18</f>
        <v>0.520463790156938</v>
      </c>
      <c r="AK157" s="75">
        <f>IF(Observaciones!$F156&gt;0.05*Constantes!$F$20,((Observaciones!$F156-0.05*Constantes!$F$20)^2)/(Observaciones!$F156+0.95*Constantes!$F$20),0)</f>
        <v>0</v>
      </c>
      <c r="AL157" s="75">
        <f>MAX(0,AM156+Observaciones!$F156-AK157-Constantes!$D$13)</f>
        <v>0</v>
      </c>
      <c r="AM157" s="75">
        <f>AM156+Observaciones!$F156-AK157-AI157-AL157-AN156</f>
        <v>26.25</v>
      </c>
      <c r="AN157" s="75">
        <f>MAX(0,(AM157-Constantes!$D$14)*(1-EXP(-Constantes!$D$24)))</f>
        <v>0</v>
      </c>
      <c r="AO157" s="75">
        <f t="shared" si="24"/>
        <v>180.15589268949606</v>
      </c>
      <c r="AP157" s="75">
        <f>MAX(0,(AO157-Constantes!$D$13)*(1-EXP(-Constantes!$D$25)))</f>
        <v>0.72636480857525443</v>
      </c>
      <c r="AQ157" s="75">
        <f t="shared" si="25"/>
        <v>0.72636480857525443</v>
      </c>
      <c r="AR157" s="75">
        <f>0.0526*AK157*Observaciones!$F156^1.218</f>
        <v>0</v>
      </c>
      <c r="AS157" s="75">
        <f>AR157*Constantes!$F$31</f>
        <v>0</v>
      </c>
      <c r="AT157" s="75">
        <f t="shared" si="26"/>
        <v>0</v>
      </c>
      <c r="AU157" s="15"/>
      <c r="AV157" s="74">
        <v>151</v>
      </c>
      <c r="AW157" s="75">
        <f>0.0526*Observaciones!$F156^2.218</f>
        <v>0</v>
      </c>
      <c r="AX157" s="75">
        <f>IF(Observaciones!$F156&gt;0.05*$BB$7,((Observaciones!$F156-0.05*$BB$7)^2)/(Observaciones!$F156+0.95*$BB$7),0)</f>
        <v>0</v>
      </c>
      <c r="AY157" s="75">
        <f>0.0526*AX157*Observaciones!$F156^1.218</f>
        <v>0</v>
      </c>
      <c r="AZ157" s="29"/>
      <c r="BA157" s="29"/>
      <c r="BB157" s="96"/>
      <c r="BC157" s="39"/>
    </row>
    <row r="158" spans="2:55" s="2" customFormat="1" x14ac:dyDescent="0.3">
      <c r="B158" s="38"/>
      <c r="C158" s="74">
        <v>152</v>
      </c>
      <c r="D158" s="136">
        <f>ETo!$I157*((1-Constantes!$D$21)*ETo!$K157+ETo!$L157)</f>
        <v>1.5943788091199467</v>
      </c>
      <c r="E158" s="75">
        <f>MIN(D158*F158,0.8*(I157+Observaciones!$F157-G158-H158-Constantes!$D$14))</f>
        <v>1.2577459074236686E-10</v>
      </c>
      <c r="F158" s="75">
        <f>EXP(2.5*(Cálculos!I157-Constantes!$D$13)/(Constantes!$D$15))*Constantes!$D$19+Constantes!$D$18</f>
        <v>0.36840825324560805</v>
      </c>
      <c r="G158" s="75">
        <f>IF(Observaciones!$F157&gt;0.05*Constantes!$D$20,((Observaciones!$F157-0.05*Constantes!$D$20)^2)/(Observaciones!$F157+0.95*Constantes!$D$20),0)</f>
        <v>0</v>
      </c>
      <c r="H158" s="75">
        <f>MAX(0,I157+Observaciones!$F157-G158-Constantes!$D$13)</f>
        <v>0</v>
      </c>
      <c r="I158" s="75">
        <f>I157+Observaciones!$F157-G158-E158-H158-J157</f>
        <v>26.250000000028745</v>
      </c>
      <c r="J158" s="75">
        <f>MAX(0,(I158-Constantes!$D$14)*(1-EXP(-Constantes!$D$24)))</f>
        <v>4.9382200433844655E-13</v>
      </c>
      <c r="K158" s="75">
        <f t="shared" si="18"/>
        <v>169.75733642069886</v>
      </c>
      <c r="L158" s="75">
        <f>MAX(0,(K158-Constantes!$D$13)*(1-EXP(-Constantes!$D$25)))</f>
        <v>0.65453673370029919</v>
      </c>
      <c r="M158" s="75">
        <f t="shared" si="19"/>
        <v>0.65453673370079302</v>
      </c>
      <c r="N158" s="75">
        <f>0.0526*G158*Observaciones!$F157^1.218</f>
        <v>0</v>
      </c>
      <c r="O158" s="75">
        <f>N158*Constantes!$D$31</f>
        <v>0</v>
      </c>
      <c r="P158" s="75">
        <f t="shared" si="20"/>
        <v>0</v>
      </c>
      <c r="Q158" s="15"/>
      <c r="R158" s="74">
        <v>152</v>
      </c>
      <c r="S158" s="136">
        <f>ETo!$I157*((1-Constantes!$E$21)*ETo!$K157+ETo!$L157)</f>
        <v>1.5234210229852192</v>
      </c>
      <c r="T158" s="75">
        <f>MIN(S158*U158,0.8*(X157+Observaciones!$F157-V158-W158-Constantes!$D$14))</f>
        <v>4.3485215428518133E-13</v>
      </c>
      <c r="U158" s="75">
        <f>EXP(2.5*(Cálculos!X157-Constantes!$D$13)/(Constantes!$D$15))*Constantes!$E$19+Constantes!$E$18</f>
        <v>0.4439240165222158</v>
      </c>
      <c r="V158" s="75">
        <f>IF(Observaciones!$F157&gt;0.05*Constantes!$E$20,((Observaciones!$F157-0.05*Constantes!$E$20)^2)/(Observaciones!$F157+0.95*Constantes!$E$20),0)</f>
        <v>0</v>
      </c>
      <c r="W158" s="75">
        <f>MAX(0,X157+Observaciones!$F157-V158-Constantes!$D$13)</f>
        <v>0</v>
      </c>
      <c r="X158" s="75">
        <f>X157+Observaciones!$F157-V158-T158-W158-Y157</f>
        <v>26.250000000000099</v>
      </c>
      <c r="Y158" s="75">
        <f>MAX(0,(X158-Constantes!$D$14)*(1-EXP(-Constantes!$D$24)))</f>
        <v>1.7089378471729703E-15</v>
      </c>
      <c r="Z158" s="75">
        <f t="shared" si="21"/>
        <v>175.277910717498</v>
      </c>
      <c r="AA158" s="75">
        <f>MAX(0,(Z158-Constantes!$D$13)*(1-EXP(-Constantes!$D$25)))</f>
        <v>0.69267012584562138</v>
      </c>
      <c r="AB158" s="75">
        <f t="shared" si="22"/>
        <v>0.69267012584562304</v>
      </c>
      <c r="AC158" s="75">
        <f>0.0526*V158*Observaciones!$F157^1.218</f>
        <v>0</v>
      </c>
      <c r="AD158" s="75">
        <f>AC158*Constantes!$E$31</f>
        <v>0</v>
      </c>
      <c r="AE158" s="75">
        <f t="shared" si="23"/>
        <v>0</v>
      </c>
      <c r="AF158" s="15"/>
      <c r="AG158" s="74">
        <v>152</v>
      </c>
      <c r="AH158" s="136">
        <f>ETo!$I157*((1-Constantes!$F$21)*ETo!$K157+ETo!$L157)</f>
        <v>1.5234210229852192</v>
      </c>
      <c r="AI158" s="75">
        <f>MIN(AH158*AJ158,0.8*(AM157+Observaciones!$F157-AK158-AL158-Constantes!$D$14))</f>
        <v>0</v>
      </c>
      <c r="AJ158" s="75">
        <f>EXP(2.5*(Cálculos!AM157-Constantes!$D$13)/(Constantes!$D$15))*Constantes!$F$19+Constantes!$F$18</f>
        <v>0.520463790156938</v>
      </c>
      <c r="AK158" s="75">
        <f>IF(Observaciones!$F157&gt;0.05*Constantes!$F$20,((Observaciones!$F157-0.05*Constantes!$F$20)^2)/(Observaciones!$F157+0.95*Constantes!$F$20),0)</f>
        <v>0</v>
      </c>
      <c r="AL158" s="75">
        <f>MAX(0,AM157+Observaciones!$F157-AK158-Constantes!$D$13)</f>
        <v>0</v>
      </c>
      <c r="AM158" s="75">
        <f>AM157+Observaciones!$F157-AK158-AI158-AL158-AN157</f>
        <v>26.25</v>
      </c>
      <c r="AN158" s="75">
        <f>MAX(0,(AM158-Constantes!$D$14)*(1-EXP(-Constantes!$D$24)))</f>
        <v>0</v>
      </c>
      <c r="AO158" s="75">
        <f t="shared" si="24"/>
        <v>179.4295278809208</v>
      </c>
      <c r="AP158" s="75">
        <f>MAX(0,(AO158-Constantes!$D$13)*(1-EXP(-Constantes!$D$25)))</f>
        <v>0.72134744034564435</v>
      </c>
      <c r="AQ158" s="75">
        <f t="shared" si="25"/>
        <v>0.72134744034564435</v>
      </c>
      <c r="AR158" s="75">
        <f>0.0526*AK158*Observaciones!$F157^1.218</f>
        <v>0</v>
      </c>
      <c r="AS158" s="75">
        <f>AR158*Constantes!$F$31</f>
        <v>0</v>
      </c>
      <c r="AT158" s="75">
        <f t="shared" si="26"/>
        <v>0</v>
      </c>
      <c r="AU158" s="15"/>
      <c r="AV158" s="74">
        <v>152</v>
      </c>
      <c r="AW158" s="75">
        <f>0.0526*Observaciones!$F157^2.218</f>
        <v>0</v>
      </c>
      <c r="AX158" s="75">
        <f>IF(Observaciones!$F157&gt;0.05*$BB$7,((Observaciones!$F157-0.05*$BB$7)^2)/(Observaciones!$F157+0.95*$BB$7),0)</f>
        <v>0</v>
      </c>
      <c r="AY158" s="75">
        <f>0.0526*AX158*Observaciones!$F157^1.218</f>
        <v>0</v>
      </c>
      <c r="AZ158" s="29"/>
      <c r="BA158" s="29"/>
      <c r="BB158" s="96"/>
      <c r="BC158" s="39"/>
    </row>
    <row r="159" spans="2:55" s="2" customFormat="1" x14ac:dyDescent="0.3">
      <c r="B159" s="38"/>
      <c r="C159" s="74">
        <v>153</v>
      </c>
      <c r="D159" s="136">
        <f>ETo!$I158*((1-Constantes!$D$21)*ETo!$K158+ETo!$L158)</f>
        <v>1.5740220203974984</v>
      </c>
      <c r="E159" s="75">
        <f>MIN(D159*F159,0.8*(I158+Observaciones!$F158-G159-H159-Constantes!$D$14))</f>
        <v>0.57988270310440149</v>
      </c>
      <c r="F159" s="75">
        <f>EXP(2.5*(Cálculos!I158-Constantes!$D$13)/(Constantes!$D$15))*Constantes!$D$19+Constantes!$D$18</f>
        <v>0.36840825324537696</v>
      </c>
      <c r="G159" s="75">
        <f>IF(Observaciones!$F158&gt;0.05*Constantes!$D$20,((Observaciones!$F158-0.05*Constantes!$D$20)^2)/(Observaciones!$F158+0.95*Constantes!$D$20),0)</f>
        <v>0.98687000347584253</v>
      </c>
      <c r="H159" s="75">
        <f>MAX(0,I158+Observaciones!$F158-G159-Constantes!$D$13)</f>
        <v>0</v>
      </c>
      <c r="I159" s="75">
        <f>I158+Observaciones!$F158-G159-E159-H159-J158</f>
        <v>36.283247293448007</v>
      </c>
      <c r="J159" s="75">
        <f>MAX(0,(I159-Constantes!$D$14)*(1-EXP(-Constantes!$D$24)))</f>
        <v>0.17236518314891658</v>
      </c>
      <c r="K159" s="75">
        <f t="shared" si="18"/>
        <v>169.10279968699857</v>
      </c>
      <c r="L159" s="75">
        <f>MAX(0,(K159-Constantes!$D$13)*(1-EXP(-Constantes!$D$25)))</f>
        <v>0.65001551822563675</v>
      </c>
      <c r="M159" s="75">
        <f t="shared" si="19"/>
        <v>1.8092507048503959</v>
      </c>
      <c r="N159" s="75">
        <f>0.0526*G159*Observaciones!$F158^1.218</f>
        <v>1.0274377620109578</v>
      </c>
      <c r="O159" s="75">
        <f>N159*Constantes!$D$31</f>
        <v>1.6050742858327655E-2</v>
      </c>
      <c r="P159" s="75">
        <f t="shared" si="20"/>
        <v>887.14863093862209</v>
      </c>
      <c r="Q159" s="15"/>
      <c r="R159" s="74">
        <v>153</v>
      </c>
      <c r="S159" s="136">
        <f>ETo!$I158*((1-Constantes!$E$21)*ETo!$K158+ETo!$L158)</f>
        <v>1.5038368104126236</v>
      </c>
      <c r="T159" s="75">
        <f>MIN(S159*U159,0.8*(X158+Observaciones!$F158-V159-W159-Constantes!$D$14))</f>
        <v>0.66758927707232896</v>
      </c>
      <c r="U159" s="75">
        <f>EXP(2.5*(Cálculos!X158-Constantes!$D$13)/(Constantes!$D$15))*Constantes!$E$19+Constantes!$E$18</f>
        <v>0.44392401652221519</v>
      </c>
      <c r="V159" s="75">
        <f>IF(Observaciones!$F158&gt;0.05*Constantes!$E$20,((Observaciones!$F158-0.05*Constantes!$E$20)^2)/(Observaciones!$F158+0.95*Constantes!$E$20),0)</f>
        <v>0.7668135587604481</v>
      </c>
      <c r="W159" s="75">
        <f>MAX(0,X158+Observaciones!$F158-V159-Constantes!$D$13)</f>
        <v>0</v>
      </c>
      <c r="X159" s="75">
        <f>X158+Observaciones!$F158-V159-T159-W159-Y158</f>
        <v>36.415597164167323</v>
      </c>
      <c r="Y159" s="75">
        <f>MAX(0,(X159-Constantes!$D$14)*(1-EXP(-Constantes!$D$24)))</f>
        <v>0.17463887471048786</v>
      </c>
      <c r="Z159" s="75">
        <f t="shared" si="21"/>
        <v>174.58524059165239</v>
      </c>
      <c r="AA159" s="75">
        <f>MAX(0,(Z159-Constantes!$D$13)*(1-EXP(-Constantes!$D$25)))</f>
        <v>0.68788550379071389</v>
      </c>
      <c r="AB159" s="75">
        <f t="shared" si="22"/>
        <v>1.6293379372616499</v>
      </c>
      <c r="AC159" s="75">
        <f>0.0526*V159*Observaciones!$F158^1.218</f>
        <v>0.79833534702403053</v>
      </c>
      <c r="AD159" s="75">
        <f>AC159*Constantes!$E$31</f>
        <v>9.3537602789071604E-3</v>
      </c>
      <c r="AE159" s="75">
        <f t="shared" si="23"/>
        <v>574.08350134089289</v>
      </c>
      <c r="AF159" s="15"/>
      <c r="AG159" s="74">
        <v>153</v>
      </c>
      <c r="AH159" s="136">
        <f>ETo!$I158*((1-Constantes!$F$21)*ETo!$K158+ETo!$L158)</f>
        <v>1.5038368104126236</v>
      </c>
      <c r="AI159" s="75">
        <f>MIN(AH159*AJ159,0.8*(AM158+Observaciones!$F158-AK159-AL159-Constantes!$D$14))</f>
        <v>0.78269260612487468</v>
      </c>
      <c r="AJ159" s="75">
        <f>EXP(2.5*(Cálculos!AM158-Constantes!$D$13)/(Constantes!$D$15))*Constantes!$F$19+Constantes!$F$18</f>
        <v>0.520463790156938</v>
      </c>
      <c r="AK159" s="75">
        <f>IF(Observaciones!$F158&gt;0.05*Constantes!$F$20,((Observaciones!$F158-0.05*Constantes!$F$20)^2)/(Observaciones!$F158+0.95*Constantes!$F$20),0)</f>
        <v>0.49995966456348873</v>
      </c>
      <c r="AL159" s="75">
        <f>MAX(0,AM158+Observaciones!$F158-AK159-Constantes!$D$13)</f>
        <v>0</v>
      </c>
      <c r="AM159" s="75">
        <f>AM158+Observaciones!$F158-AK159-AI159-AL159-AN158</f>
        <v>36.567347729311635</v>
      </c>
      <c r="AN159" s="75">
        <f>MAX(0,(AM159-Constantes!$D$14)*(1-EXP(-Constantes!$D$24)))</f>
        <v>0.17724585859008701</v>
      </c>
      <c r="AO159" s="75">
        <f t="shared" si="24"/>
        <v>178.70818044057515</v>
      </c>
      <c r="AP159" s="75">
        <f>MAX(0,(AO159-Constantes!$D$13)*(1-EXP(-Constantes!$D$25)))</f>
        <v>0.71636472960997422</v>
      </c>
      <c r="AQ159" s="75">
        <f t="shared" si="25"/>
        <v>1.3935702527635501</v>
      </c>
      <c r="AR159" s="75">
        <f>0.0526*AK159*Observaciones!$F158^1.218</f>
        <v>0.52051175640727065</v>
      </c>
      <c r="AS159" s="75">
        <f>AR159*Constantes!$F$31</f>
        <v>4.3910048467148514E-3</v>
      </c>
      <c r="AT159" s="75">
        <f t="shared" si="26"/>
        <v>315.09031123527308</v>
      </c>
      <c r="AU159" s="15"/>
      <c r="AV159" s="74">
        <v>153</v>
      </c>
      <c r="AW159" s="75">
        <f>0.0526*Observaciones!$F158^2.218</f>
        <v>12.076846998439398</v>
      </c>
      <c r="AX159" s="75">
        <f>IF(Observaciones!$F158&gt;0.05*$BB$7,((Observaciones!$F158-0.05*$BB$7)^2)/(Observaciones!$F158+0.95*$BB$7),0)</f>
        <v>2.1881138522390695</v>
      </c>
      <c r="AY159" s="75">
        <f>0.0526*AX159*Observaciones!$F158^1.218</f>
        <v>2.2780617421256109</v>
      </c>
      <c r="AZ159" s="29"/>
      <c r="BA159" s="29"/>
      <c r="BB159" s="96"/>
      <c r="BC159" s="39"/>
    </row>
    <row r="160" spans="2:55" s="2" customFormat="1" x14ac:dyDescent="0.3">
      <c r="B160" s="38"/>
      <c r="C160" s="74">
        <v>154</v>
      </c>
      <c r="D160" s="136">
        <f>ETo!$I159*((1-Constantes!$D$21)*ETo!$K159+ETo!$L159)</f>
        <v>1.4974391974574008</v>
      </c>
      <c r="E160" s="75">
        <f>MIN(D160*F160,0.8*(I159+Observaciones!$F159-G160-H160-Constantes!$D$14))</f>
        <v>0.58700847740114759</v>
      </c>
      <c r="F160" s="75">
        <f>EXP(2.5*(Cálculos!I159-Constantes!$D$13)/(Constantes!$D$15))*Constantes!$D$19+Constantes!$D$18</f>
        <v>0.39200822203523678</v>
      </c>
      <c r="G160" s="75">
        <f>IF(Observaciones!$F159&gt;0.05*Constantes!$D$20,((Observaciones!$F159-0.05*Constantes!$D$20)^2)/(Observaciones!$F159+0.95*Constantes!$D$20),0)</f>
        <v>0</v>
      </c>
      <c r="H160" s="75">
        <f>MAX(0,I159+Observaciones!$F159-G160-Constantes!$D$13)</f>
        <v>0</v>
      </c>
      <c r="I160" s="75">
        <f>I159+Observaciones!$F159-G160-E160-H160-J159</f>
        <v>36.823873632897936</v>
      </c>
      <c r="J160" s="75">
        <f>MAX(0,(I160-Constantes!$D$14)*(1-EXP(-Constantes!$D$24)))</f>
        <v>0.18165282007133829</v>
      </c>
      <c r="K160" s="75">
        <f t="shared" si="18"/>
        <v>168.45278416877292</v>
      </c>
      <c r="L160" s="75">
        <f>MAX(0,(K160-Constantes!$D$13)*(1-EXP(-Constantes!$D$25)))</f>
        <v>0.6455255330674956</v>
      </c>
      <c r="M160" s="75">
        <f t="shared" si="19"/>
        <v>0.82717835313883392</v>
      </c>
      <c r="N160" s="75">
        <f>0.0526*G160*Observaciones!$F159^1.218</f>
        <v>0</v>
      </c>
      <c r="O160" s="75">
        <f>N160*Constantes!$D$31</f>
        <v>0</v>
      </c>
      <c r="P160" s="75">
        <f t="shared" si="20"/>
        <v>0</v>
      </c>
      <c r="Q160" s="15"/>
      <c r="R160" s="74">
        <v>154</v>
      </c>
      <c r="S160" s="136">
        <f>ETo!$I159*((1-Constantes!$E$21)*ETo!$K159+ETo!$L159)</f>
        <v>1.4304618286069193</v>
      </c>
      <c r="T160" s="75">
        <f>MIN(S160*U160,0.8*(X159+Observaciones!$F159-V160-W160-Constantes!$D$14))</f>
        <v>0.66169517275025747</v>
      </c>
      <c r="U160" s="75">
        <f>EXP(2.5*(Cálculos!X159-Constantes!$D$13)/(Constantes!$D$15))*Constantes!$E$19+Constantes!$E$18</f>
        <v>0.46257450532228539</v>
      </c>
      <c r="V160" s="75">
        <f>IF(Observaciones!$F159&gt;0.05*Constantes!$E$20,((Observaciones!$F159-0.05*Constantes!$E$20)^2)/(Observaciones!$F159+0.95*Constantes!$E$20),0)</f>
        <v>0</v>
      </c>
      <c r="W160" s="75">
        <f>MAX(0,X159+Observaciones!$F159-V160-Constantes!$D$13)</f>
        <v>0</v>
      </c>
      <c r="X160" s="75">
        <f>X159+Observaciones!$F159-V160-T160-W160-Y159</f>
        <v>36.879263116706575</v>
      </c>
      <c r="Y160" s="75">
        <f>MAX(0,(X160-Constantes!$D$14)*(1-EXP(-Constantes!$D$24)))</f>
        <v>0.18260437825005824</v>
      </c>
      <c r="Z160" s="75">
        <f t="shared" si="21"/>
        <v>173.89735508786168</v>
      </c>
      <c r="AA160" s="75">
        <f>MAX(0,(Z160-Constantes!$D$13)*(1-EXP(-Constantes!$D$25)))</f>
        <v>0.68313393153448276</v>
      </c>
      <c r="AB160" s="75">
        <f t="shared" si="22"/>
        <v>0.86573830978454103</v>
      </c>
      <c r="AC160" s="75">
        <f>0.0526*V160*Observaciones!$F159^1.218</f>
        <v>0</v>
      </c>
      <c r="AD160" s="75">
        <f>AC160*Constantes!$E$31</f>
        <v>0</v>
      </c>
      <c r="AE160" s="75">
        <f t="shared" si="23"/>
        <v>0</v>
      </c>
      <c r="AF160" s="15"/>
      <c r="AG160" s="74">
        <v>154</v>
      </c>
      <c r="AH160" s="136">
        <f>ETo!$I159*((1-Constantes!$F$21)*ETo!$K159+ETo!$L159)</f>
        <v>1.4304618286069193</v>
      </c>
      <c r="AI160" s="75">
        <f>MIN(AH160*AJ160,0.8*(AM159+Observaciones!$F159-AK160-AL160-Constantes!$D$14))</f>
        <v>0.76491820078005879</v>
      </c>
      <c r="AJ160" s="75">
        <f>EXP(2.5*(Cálculos!AM159-Constantes!$D$13)/(Constantes!$D$15))*Constantes!$F$19+Constantes!$F$18</f>
        <v>0.53473513622169699</v>
      </c>
      <c r="AK160" s="75">
        <f>IF(Observaciones!$F159&gt;0.05*Constantes!$F$20,((Observaciones!$F159-0.05*Constantes!$F$20)^2)/(Observaciones!$F159+0.95*Constantes!$F$20),0)</f>
        <v>0</v>
      </c>
      <c r="AL160" s="75">
        <f>MAX(0,AM159+Observaciones!$F159-AK160-Constantes!$D$13)</f>
        <v>0</v>
      </c>
      <c r="AM160" s="75">
        <f>AM159+Observaciones!$F159-AK160-AI160-AL160-AN159</f>
        <v>36.925183669941489</v>
      </c>
      <c r="AN160" s="75">
        <f>MAX(0,(AM160-Constantes!$D$14)*(1-EXP(-Constantes!$D$24)))</f>
        <v>0.18339326586910498</v>
      </c>
      <c r="AO160" s="75">
        <f t="shared" si="24"/>
        <v>177.99181571096517</v>
      </c>
      <c r="AP160" s="75">
        <f>MAX(0,(AO160-Constantes!$D$13)*(1-EXP(-Constantes!$D$25)))</f>
        <v>0.71141643697144685</v>
      </c>
      <c r="AQ160" s="75">
        <f t="shared" si="25"/>
        <v>0.89480970284055183</v>
      </c>
      <c r="AR160" s="75">
        <f>0.0526*AK160*Observaciones!$F159^1.218</f>
        <v>0</v>
      </c>
      <c r="AS160" s="75">
        <f>AR160*Constantes!$F$31</f>
        <v>0</v>
      </c>
      <c r="AT160" s="75">
        <f t="shared" si="26"/>
        <v>0</v>
      </c>
      <c r="AU160" s="15"/>
      <c r="AV160" s="74">
        <v>154</v>
      </c>
      <c r="AW160" s="75">
        <f>0.0526*Observaciones!$F159^2.218</f>
        <v>9.412654104711686E-2</v>
      </c>
      <c r="AX160" s="75">
        <f>IF(Observaciones!$F159&gt;0.05*$BB$7,((Observaciones!$F159-0.05*$BB$7)^2)/(Observaciones!$F159+0.95*$BB$7),0)</f>
        <v>0</v>
      </c>
      <c r="AY160" s="75">
        <f>0.0526*AX160*Observaciones!$F159^1.218</f>
        <v>0</v>
      </c>
      <c r="AZ160" s="29"/>
      <c r="BA160" s="29"/>
      <c r="BB160" s="96"/>
      <c r="BC160" s="39"/>
    </row>
    <row r="161" spans="2:55" s="2" customFormat="1" x14ac:dyDescent="0.3">
      <c r="B161" s="38"/>
      <c r="C161" s="74">
        <v>155</v>
      </c>
      <c r="D161" s="136">
        <f>ETo!$I160*((1-Constantes!$D$21)*ETo!$K160+ETo!$L160)</f>
        <v>1.6807663149783152</v>
      </c>
      <c r="E161" s="75">
        <f>MIN(D161*F161,0.8*(I160+Observaciones!$F160-G161-H161-Constantes!$D$14))</f>
        <v>0.66164661799149804</v>
      </c>
      <c r="F161" s="75">
        <f>EXP(2.5*(Cálculos!I160-Constantes!$D$13)/(Constantes!$D$15))*Constantes!$D$19+Constantes!$D$18</f>
        <v>0.39365770963825775</v>
      </c>
      <c r="G161" s="75">
        <f>IF(Observaciones!$F160&gt;0.05*Constantes!$D$20,((Observaciones!$F160-0.05*Constantes!$D$20)^2)/(Observaciones!$F160+0.95*Constantes!$D$20),0)</f>
        <v>0</v>
      </c>
      <c r="H161" s="75">
        <f>MAX(0,I160+Observaciones!$F160-G161-Constantes!$D$13)</f>
        <v>0</v>
      </c>
      <c r="I161" s="75">
        <f>I160+Observaciones!$F160-G161-E161-H161-J160</f>
        <v>35.9805741948351</v>
      </c>
      <c r="J161" s="75">
        <f>MAX(0,(I161-Constantes!$D$14)*(1-EXP(-Constantes!$D$24)))</f>
        <v>0.16716544047829265</v>
      </c>
      <c r="K161" s="75">
        <f t="shared" si="18"/>
        <v>167.80725863570544</v>
      </c>
      <c r="L161" s="75">
        <f>MAX(0,(K161-Constantes!$D$13)*(1-EXP(-Constantes!$D$25)))</f>
        <v>0.64106656250232219</v>
      </c>
      <c r="M161" s="75">
        <f t="shared" si="19"/>
        <v>0.80823200298061482</v>
      </c>
      <c r="N161" s="75">
        <f>0.0526*G161*Observaciones!$F160^1.218</f>
        <v>0</v>
      </c>
      <c r="O161" s="75">
        <f>N161*Constantes!$D$31</f>
        <v>0</v>
      </c>
      <c r="P161" s="75">
        <f t="shared" si="20"/>
        <v>0</v>
      </c>
      <c r="Q161" s="15"/>
      <c r="R161" s="74">
        <v>155</v>
      </c>
      <c r="S161" s="136">
        <f>ETo!$I160*((1-Constantes!$E$21)*ETo!$K160+ETo!$L160)</f>
        <v>1.6062260312218539</v>
      </c>
      <c r="T161" s="75">
        <f>MIN(S161*U161,0.8*(X160+Observaciones!$F160-V161-W161-Constantes!$D$14))</f>
        <v>0.74477355493401787</v>
      </c>
      <c r="U161" s="75">
        <f>EXP(2.5*(Cálculos!X160-Constantes!$D$13)/(Constantes!$D$15))*Constantes!$E$19+Constantes!$E$18</f>
        <v>0.46367917121071039</v>
      </c>
      <c r="V161" s="75">
        <f>IF(Observaciones!$F160&gt;0.05*Constantes!$E$20,((Observaciones!$F160-0.05*Constantes!$E$20)^2)/(Observaciones!$F160+0.95*Constantes!$E$20),0)</f>
        <v>0</v>
      </c>
      <c r="W161" s="75">
        <f>MAX(0,X160+Observaciones!$F160-V161-Constantes!$D$13)</f>
        <v>0</v>
      </c>
      <c r="X161" s="75">
        <f>X160+Observaciones!$F160-V161-T161-W161-Y160</f>
        <v>35.951885183522499</v>
      </c>
      <c r="Y161" s="75">
        <f>MAX(0,(X161-Constantes!$D$14)*(1-EXP(-Constantes!$D$24)))</f>
        <v>0.16667258043561364</v>
      </c>
      <c r="Z161" s="75">
        <f t="shared" si="21"/>
        <v>173.2142211563272</v>
      </c>
      <c r="AA161" s="75">
        <f>MAX(0,(Z161-Constantes!$D$13)*(1-EXP(-Constantes!$D$25)))</f>
        <v>0.67841518078529273</v>
      </c>
      <c r="AB161" s="75">
        <f t="shared" si="22"/>
        <v>0.84508776122090634</v>
      </c>
      <c r="AC161" s="75">
        <f>0.0526*V161*Observaciones!$F160^1.218</f>
        <v>0</v>
      </c>
      <c r="AD161" s="75">
        <f>AC161*Constantes!$E$31</f>
        <v>0</v>
      </c>
      <c r="AE161" s="75">
        <f t="shared" si="23"/>
        <v>0</v>
      </c>
      <c r="AF161" s="15"/>
      <c r="AG161" s="74">
        <v>155</v>
      </c>
      <c r="AH161" s="136">
        <f>ETo!$I160*((1-Constantes!$F$21)*ETo!$K160+ETo!$L160)</f>
        <v>1.6062260312218539</v>
      </c>
      <c r="AI161" s="75">
        <f>MIN(AH161*AJ161,0.8*(AM160+Observaciones!$F160-AK161-AL161-Constantes!$D$14))</f>
        <v>0.85993877051059187</v>
      </c>
      <c r="AJ161" s="75">
        <f>EXP(2.5*(Cálculos!AM160-Constantes!$D$13)/(Constantes!$D$15))*Constantes!$F$19+Constantes!$F$18</f>
        <v>0.53537842980694172</v>
      </c>
      <c r="AK161" s="75">
        <f>IF(Observaciones!$F160&gt;0.05*Constantes!$F$20,((Observaciones!$F160-0.05*Constantes!$F$20)^2)/(Observaciones!$F160+0.95*Constantes!$F$20),0)</f>
        <v>0</v>
      </c>
      <c r="AL161" s="75">
        <f>MAX(0,AM160+Observaciones!$F160-AK161-Constantes!$D$13)</f>
        <v>0</v>
      </c>
      <c r="AM161" s="75">
        <f>AM160+Observaciones!$F160-AK161-AI161-AL161-AN160</f>
        <v>35.881851633561787</v>
      </c>
      <c r="AN161" s="75">
        <f>MAX(0,(AM161-Constantes!$D$14)*(1-EXP(-Constantes!$D$24)))</f>
        <v>0.16546944596553737</v>
      </c>
      <c r="AO161" s="75">
        <f t="shared" si="24"/>
        <v>177.28039927399374</v>
      </c>
      <c r="AP161" s="75">
        <f>MAX(0,(AO161-Constantes!$D$13)*(1-EXP(-Constantes!$D$25)))</f>
        <v>0.706502324686899</v>
      </c>
      <c r="AQ161" s="75">
        <f t="shared" si="25"/>
        <v>0.87197177065243636</v>
      </c>
      <c r="AR161" s="75">
        <f>0.0526*AK161*Observaciones!$F160^1.218</f>
        <v>0</v>
      </c>
      <c r="AS161" s="75">
        <f>AR161*Constantes!$F$31</f>
        <v>0</v>
      </c>
      <c r="AT161" s="75">
        <f t="shared" si="26"/>
        <v>0</v>
      </c>
      <c r="AU161" s="15"/>
      <c r="AV161" s="74">
        <v>155</v>
      </c>
      <c r="AW161" s="75">
        <f>0.0526*Observaciones!$F160^2.218</f>
        <v>0</v>
      </c>
      <c r="AX161" s="75">
        <f>IF(Observaciones!$F160&gt;0.05*$BB$7,((Observaciones!$F160-0.05*$BB$7)^2)/(Observaciones!$F160+0.95*$BB$7),0)</f>
        <v>0</v>
      </c>
      <c r="AY161" s="75">
        <f>0.0526*AX161*Observaciones!$F160^1.218</f>
        <v>0</v>
      </c>
      <c r="AZ161" s="29"/>
      <c r="BA161" s="29"/>
      <c r="BB161" s="96"/>
      <c r="BC161" s="39"/>
    </row>
    <row r="162" spans="2:55" s="2" customFormat="1" x14ac:dyDescent="0.3">
      <c r="B162" s="38"/>
      <c r="C162" s="74">
        <v>156</v>
      </c>
      <c r="D162" s="136">
        <f>ETo!$I161*((1-Constantes!$D$21)*ETo!$K161+ETo!$L161)</f>
        <v>1.568068616041201</v>
      </c>
      <c r="E162" s="75">
        <f>MIN(D162*F162,0.8*(I161+Observaciones!$F161-G162-H162-Constantes!$D$14))</f>
        <v>0.61327872310531317</v>
      </c>
      <c r="F162" s="75">
        <f>EXP(2.5*(Cálculos!I161-Constantes!$D$13)/(Constantes!$D$15))*Constantes!$D$19+Constantes!$D$18</f>
        <v>0.3911045198096097</v>
      </c>
      <c r="G162" s="75">
        <f>IF(Observaciones!$F161&gt;0.05*Constantes!$D$20,((Observaciones!$F161-0.05*Constantes!$D$20)^2)/(Observaciones!$F161+0.95*Constantes!$D$20),0)</f>
        <v>0</v>
      </c>
      <c r="H162" s="75">
        <f>MAX(0,I161+Observaciones!$F161-G162-Constantes!$D$13)</f>
        <v>0</v>
      </c>
      <c r="I162" s="75">
        <f>I161+Observaciones!$F161-G162-E162-H162-J161</f>
        <v>35.200130031251497</v>
      </c>
      <c r="J162" s="75">
        <f>MAX(0,(I162-Constantes!$D$14)*(1-EXP(-Constantes!$D$24)))</f>
        <v>0.15375787687907419</v>
      </c>
      <c r="K162" s="75">
        <f t="shared" si="18"/>
        <v>167.16619207320312</v>
      </c>
      <c r="L162" s="75">
        <f>MAX(0,(K162-Constantes!$D$13)*(1-EXP(-Constantes!$D$25)))</f>
        <v>0.63663839229667374</v>
      </c>
      <c r="M162" s="75">
        <f t="shared" si="19"/>
        <v>0.7903962691757479</v>
      </c>
      <c r="N162" s="75">
        <f>0.0526*G162*Observaciones!$F161^1.218</f>
        <v>0</v>
      </c>
      <c r="O162" s="75">
        <f>N162*Constantes!$D$31</f>
        <v>0</v>
      </c>
      <c r="P162" s="75">
        <f t="shared" si="20"/>
        <v>0</v>
      </c>
      <c r="Q162" s="15"/>
      <c r="R162" s="74">
        <v>156</v>
      </c>
      <c r="S162" s="136">
        <f>ETo!$I161*((1-Constantes!$E$21)*ETo!$K161+ETo!$L161)</f>
        <v>1.4979364373458188</v>
      </c>
      <c r="T162" s="75">
        <f>MIN(S162*U162,0.8*(X161+Observaciones!$F161-V162-W162-Constantes!$D$14))</f>
        <v>0.69129121011862726</v>
      </c>
      <c r="U162" s="75">
        <f>EXP(2.5*(Cálculos!X161-Constantes!$D$13)/(Constantes!$D$15))*Constantes!$E$19+Constantes!$E$18</f>
        <v>0.46149569026007564</v>
      </c>
      <c r="V162" s="75">
        <f>IF(Observaciones!$F161&gt;0.05*Constantes!$E$20,((Observaciones!$F161-0.05*Constantes!$E$20)^2)/(Observaciones!$F161+0.95*Constantes!$E$20),0)</f>
        <v>0</v>
      </c>
      <c r="W162" s="75">
        <f>MAX(0,X161+Observaciones!$F161-V162-Constantes!$D$13)</f>
        <v>0</v>
      </c>
      <c r="X162" s="75">
        <f>X161+Observaciones!$F161-V162-T162-W162-Y161</f>
        <v>35.093921392968255</v>
      </c>
      <c r="Y162" s="75">
        <f>MAX(0,(X162-Constantes!$D$14)*(1-EXP(-Constantes!$D$24)))</f>
        <v>0.15193327604404414</v>
      </c>
      <c r="Z162" s="75">
        <f t="shared" si="21"/>
        <v>172.5358059755419</v>
      </c>
      <c r="AA162" s="75">
        <f>MAX(0,(Z162-Constantes!$D$13)*(1-EXP(-Constantes!$D$25)))</f>
        <v>0.67372902482843422</v>
      </c>
      <c r="AB162" s="75">
        <f t="shared" si="22"/>
        <v>0.82566230087247838</v>
      </c>
      <c r="AC162" s="75">
        <f>0.0526*V162*Observaciones!$F161^1.218</f>
        <v>0</v>
      </c>
      <c r="AD162" s="75">
        <f>AC162*Constantes!$E$31</f>
        <v>0</v>
      </c>
      <c r="AE162" s="75">
        <f t="shared" si="23"/>
        <v>0</v>
      </c>
      <c r="AF162" s="15"/>
      <c r="AG162" s="74">
        <v>156</v>
      </c>
      <c r="AH162" s="136">
        <f>ETo!$I161*((1-Constantes!$F$21)*ETo!$K161+ETo!$L161)</f>
        <v>1.4979364373458188</v>
      </c>
      <c r="AI162" s="75">
        <f>MIN(AH162*AJ162,0.8*(AM161+Observaciones!$F161-AK162-AL162-Constantes!$D$14))</f>
        <v>0.79920194058744531</v>
      </c>
      <c r="AJ162" s="75">
        <f>EXP(2.5*(Cálculos!AM161-Constantes!$D$13)/(Constantes!$D$15))*Constantes!$F$19+Constantes!$F$18</f>
        <v>0.53353528271436179</v>
      </c>
      <c r="AK162" s="75">
        <f>IF(Observaciones!$F161&gt;0.05*Constantes!$F$20,((Observaciones!$F161-0.05*Constantes!$F$20)^2)/(Observaciones!$F161+0.95*Constantes!$F$20),0)</f>
        <v>0</v>
      </c>
      <c r="AL162" s="75">
        <f>MAX(0,AM161+Observaciones!$F161-AK162-Constantes!$D$13)</f>
        <v>0</v>
      </c>
      <c r="AM162" s="75">
        <f>AM161+Observaciones!$F161-AK162-AI162-AL162-AN161</f>
        <v>34.917180247008808</v>
      </c>
      <c r="AN162" s="75">
        <f>MAX(0,(AM162-Constantes!$D$14)*(1-EXP(-Constantes!$D$24)))</f>
        <v>0.14889696894403442</v>
      </c>
      <c r="AO162" s="75">
        <f t="shared" si="24"/>
        <v>176.57389694930683</v>
      </c>
      <c r="AP162" s="75">
        <f>MAX(0,(AO162-Constantes!$D$13)*(1-EXP(-Constantes!$D$25)))</f>
        <v>0.70162215665537941</v>
      </c>
      <c r="AQ162" s="75">
        <f t="shared" si="25"/>
        <v>0.85051912559941378</v>
      </c>
      <c r="AR162" s="75">
        <f>0.0526*AK162*Observaciones!$F161^1.218</f>
        <v>0</v>
      </c>
      <c r="AS162" s="75">
        <f>AR162*Constantes!$F$31</f>
        <v>0</v>
      </c>
      <c r="AT162" s="75">
        <f t="shared" si="26"/>
        <v>0</v>
      </c>
      <c r="AU162" s="15"/>
      <c r="AV162" s="74">
        <v>156</v>
      </c>
      <c r="AW162" s="75">
        <f>0.0526*Observaciones!$F161^2.218</f>
        <v>0</v>
      </c>
      <c r="AX162" s="75">
        <f>IF(Observaciones!$F161&gt;0.05*$BB$7,((Observaciones!$F161-0.05*$BB$7)^2)/(Observaciones!$F161+0.95*$BB$7),0)</f>
        <v>0</v>
      </c>
      <c r="AY162" s="75">
        <f>0.0526*AX162*Observaciones!$F161^1.218</f>
        <v>0</v>
      </c>
      <c r="AZ162" s="29"/>
      <c r="BA162" s="29"/>
      <c r="BB162" s="96"/>
      <c r="BC162" s="39"/>
    </row>
    <row r="163" spans="2:55" s="2" customFormat="1" x14ac:dyDescent="0.3">
      <c r="B163" s="38"/>
      <c r="C163" s="74">
        <v>157</v>
      </c>
      <c r="D163" s="136">
        <f>ETo!$I162*((1-Constantes!$D$21)*ETo!$K162+ETo!$L162)</f>
        <v>1.6112731159766911</v>
      </c>
      <c r="E163" s="75">
        <f>MIN(D163*F163,0.8*(I162+Observaciones!$F162-G163-H163-Constantes!$D$14))</f>
        <v>0.62652423989118744</v>
      </c>
      <c r="F163" s="75">
        <f>EXP(2.5*(Cálculos!I162-Constantes!$D$13)/(Constantes!$D$15))*Constantes!$D$19+Constantes!$D$18</f>
        <v>0.3888380149081137</v>
      </c>
      <c r="G163" s="75">
        <f>IF(Observaciones!$F162&gt;0.05*Constantes!$D$20,((Observaciones!$F162-0.05*Constantes!$D$20)^2)/(Observaciones!$F162+0.95*Constantes!$D$20),0)</f>
        <v>0</v>
      </c>
      <c r="H163" s="75">
        <f>MAX(0,I162+Observaciones!$F162-G163-Constantes!$D$13)</f>
        <v>0</v>
      </c>
      <c r="I163" s="75">
        <f>I162+Observaciones!$F162-G163-E163-H163-J162</f>
        <v>34.419847914481231</v>
      </c>
      <c r="J163" s="75">
        <f>MAX(0,(I163-Constantes!$D$14)*(1-EXP(-Constantes!$D$24)))</f>
        <v>0.1403530971471165</v>
      </c>
      <c r="K163" s="75">
        <f t="shared" si="18"/>
        <v>166.52955368090645</v>
      </c>
      <c r="L163" s="75">
        <f>MAX(0,(K163-Constantes!$D$13)*(1-EXP(-Constantes!$D$25)))</f>
        <v>0.63224080969692631</v>
      </c>
      <c r="M163" s="75">
        <f t="shared" si="19"/>
        <v>0.77259390684404283</v>
      </c>
      <c r="N163" s="75">
        <f>0.0526*G163*Observaciones!$F162^1.218</f>
        <v>0</v>
      </c>
      <c r="O163" s="75">
        <f>N163*Constantes!$D$31</f>
        <v>0</v>
      </c>
      <c r="P163" s="75">
        <f t="shared" si="20"/>
        <v>0</v>
      </c>
      <c r="Q163" s="15"/>
      <c r="R163" s="74">
        <v>157</v>
      </c>
      <c r="S163" s="136">
        <f>ETo!$I162*((1-Constantes!$E$21)*ETo!$K162+ETo!$L162)</f>
        <v>1.5393286368180541</v>
      </c>
      <c r="T163" s="75">
        <f>MIN(S163*U163,0.8*(X162+Observaciones!$F162-V163-W163-Constantes!$D$14))</f>
        <v>0.70742319337903492</v>
      </c>
      <c r="U163" s="75">
        <f>EXP(2.5*(Cálculos!X162-Constantes!$D$13)/(Constantes!$D$15))*Constantes!$E$19+Constantes!$E$18</f>
        <v>0.45956605786360816</v>
      </c>
      <c r="V163" s="75">
        <f>IF(Observaciones!$F162&gt;0.05*Constantes!$E$20,((Observaciones!$F162-0.05*Constantes!$E$20)^2)/(Observaciones!$F162+0.95*Constantes!$E$20),0)</f>
        <v>0</v>
      </c>
      <c r="W163" s="75">
        <f>MAX(0,X162+Observaciones!$F162-V163-Constantes!$D$13)</f>
        <v>0</v>
      </c>
      <c r="X163" s="75">
        <f>X162+Observaciones!$F162-V163-T163-W163-Y162</f>
        <v>34.234564923545179</v>
      </c>
      <c r="Y163" s="75">
        <f>MAX(0,(X163-Constantes!$D$14)*(1-EXP(-Constantes!$D$24)))</f>
        <v>0.13717004626308943</v>
      </c>
      <c r="Z163" s="75">
        <f t="shared" si="21"/>
        <v>171.86207695071346</v>
      </c>
      <c r="AA163" s="75">
        <f>MAX(0,(Z163-Constantes!$D$13)*(1-EXP(-Constantes!$D$25)))</f>
        <v>0.66907523851523043</v>
      </c>
      <c r="AB163" s="75">
        <f t="shared" si="22"/>
        <v>0.80624528477831992</v>
      </c>
      <c r="AC163" s="75">
        <f>0.0526*V163*Observaciones!$F162^1.218</f>
        <v>0</v>
      </c>
      <c r="AD163" s="75">
        <f>AC163*Constantes!$E$31</f>
        <v>0</v>
      </c>
      <c r="AE163" s="75">
        <f t="shared" si="23"/>
        <v>0</v>
      </c>
      <c r="AF163" s="15"/>
      <c r="AG163" s="74">
        <v>157</v>
      </c>
      <c r="AH163" s="136">
        <f>ETo!$I162*((1-Constantes!$F$21)*ETo!$K162+ETo!$L162)</f>
        <v>1.5393286368180541</v>
      </c>
      <c r="AI163" s="75">
        <f>MIN(AH163*AJ163,0.8*(AM162+Observaciones!$F162-AK163-AL163-Constantes!$D$14))</f>
        <v>0.81879452954567311</v>
      </c>
      <c r="AJ163" s="75">
        <f>EXP(2.5*(Cálculos!AM162-Constantes!$D$13)/(Constantes!$D$15))*Constantes!$F$19+Constantes!$F$18</f>
        <v>0.53191664857103105</v>
      </c>
      <c r="AK163" s="75">
        <f>IF(Observaciones!$F162&gt;0.05*Constantes!$F$20,((Observaciones!$F162-0.05*Constantes!$F$20)^2)/(Observaciones!$F162+0.95*Constantes!$F$20),0)</f>
        <v>0</v>
      </c>
      <c r="AL163" s="75">
        <f>MAX(0,AM162+Observaciones!$F162-AK163-Constantes!$D$13)</f>
        <v>0</v>
      </c>
      <c r="AM163" s="75">
        <f>AM162+Observaciones!$F162-AK163-AI163-AL163-AN162</f>
        <v>33.949488748519101</v>
      </c>
      <c r="AN163" s="75">
        <f>MAX(0,(AM163-Constantes!$D$14)*(1-EXP(-Constantes!$D$24)))</f>
        <v>0.13227260820713219</v>
      </c>
      <c r="AO163" s="75">
        <f t="shared" si="24"/>
        <v>175.87227479265144</v>
      </c>
      <c r="AP163" s="75">
        <f>MAX(0,(AO163-Constantes!$D$13)*(1-EXP(-Constantes!$D$25)))</f>
        <v>0.69677569840680564</v>
      </c>
      <c r="AQ163" s="75">
        <f t="shared" si="25"/>
        <v>0.8290483066139378</v>
      </c>
      <c r="AR163" s="75">
        <f>0.0526*AK163*Observaciones!$F162^1.218</f>
        <v>0</v>
      </c>
      <c r="AS163" s="75">
        <f>AR163*Constantes!$F$31</f>
        <v>0</v>
      </c>
      <c r="AT163" s="75">
        <f t="shared" si="26"/>
        <v>0</v>
      </c>
      <c r="AU163" s="15"/>
      <c r="AV163" s="74">
        <v>157</v>
      </c>
      <c r="AW163" s="75">
        <f>0.0526*Observaciones!$F162^2.218</f>
        <v>0</v>
      </c>
      <c r="AX163" s="75">
        <f>IF(Observaciones!$F162&gt;0.05*$BB$7,((Observaciones!$F162-0.05*$BB$7)^2)/(Observaciones!$F162+0.95*$BB$7),0)</f>
        <v>0</v>
      </c>
      <c r="AY163" s="75">
        <f>0.0526*AX163*Observaciones!$F162^1.218</f>
        <v>0</v>
      </c>
      <c r="AZ163" s="29"/>
      <c r="BA163" s="29"/>
      <c r="BB163" s="96"/>
      <c r="BC163" s="39"/>
    </row>
    <row r="164" spans="2:55" s="2" customFormat="1" x14ac:dyDescent="0.3">
      <c r="B164" s="38"/>
      <c r="C164" s="74">
        <v>158</v>
      </c>
      <c r="D164" s="136">
        <f>ETo!$I163*((1-Constantes!$D$21)*ETo!$K163+ETo!$L163)</f>
        <v>1.5683179143204031</v>
      </c>
      <c r="E164" s="75">
        <f>MIN(D164*F164,0.8*(I163+Observaciones!$F163-G164-H164-Constantes!$D$14))</f>
        <v>0.60640717497590491</v>
      </c>
      <c r="F164" s="75">
        <f>EXP(2.5*(Cálculos!I163-Constantes!$D$13)/(Constantes!$D$15))*Constantes!$D$19+Constantes!$D$18</f>
        <v>0.38666087369070096</v>
      </c>
      <c r="G164" s="75">
        <f>IF(Observaciones!$F163&gt;0.05*Constantes!$D$20,((Observaciones!$F163-0.05*Constantes!$D$20)^2)/(Observaciones!$F163+0.95*Constantes!$D$20),0)</f>
        <v>0</v>
      </c>
      <c r="H164" s="75">
        <f>MAX(0,I163+Observaciones!$F163-G164-Constantes!$D$13)</f>
        <v>0</v>
      </c>
      <c r="I164" s="75">
        <f>I163+Observaciones!$F163-G164-E164-H164-J163</f>
        <v>33.673087642358205</v>
      </c>
      <c r="J164" s="75">
        <f>MAX(0,(I164-Constantes!$D$14)*(1-EXP(-Constantes!$D$24)))</f>
        <v>0.12752420264185746</v>
      </c>
      <c r="K164" s="75">
        <f t="shared" si="18"/>
        <v>165.89731287120952</v>
      </c>
      <c r="L164" s="75">
        <f>MAX(0,(K164-Constantes!$D$13)*(1-EXP(-Constantes!$D$25)))</f>
        <v>0.62787360341905274</v>
      </c>
      <c r="M164" s="75">
        <f t="shared" si="19"/>
        <v>0.75539780606091023</v>
      </c>
      <c r="N164" s="75">
        <f>0.0526*G164*Observaciones!$F163^1.218</f>
        <v>0</v>
      </c>
      <c r="O164" s="75">
        <f>N164*Constantes!$D$31</f>
        <v>0</v>
      </c>
      <c r="P164" s="75">
        <f t="shared" si="20"/>
        <v>0</v>
      </c>
      <c r="Q164" s="15"/>
      <c r="R164" s="74">
        <v>158</v>
      </c>
      <c r="S164" s="136">
        <f>ETo!$I163*((1-Constantes!$E$21)*ETo!$K163+ETo!$L163)</f>
        <v>1.4980631548689214</v>
      </c>
      <c r="T164" s="75">
        <f>MIN(S164*U164,0.8*(X163+Observaciones!$F163-V164-W164-Constantes!$D$14))</f>
        <v>0.68568830374093637</v>
      </c>
      <c r="U164" s="75">
        <f>EXP(2.5*(Cálculos!X163-Constantes!$D$13)/(Constantes!$D$15))*Constantes!$E$19+Constantes!$E$18</f>
        <v>0.4577165532122931</v>
      </c>
      <c r="V164" s="75">
        <f>IF(Observaciones!$F163&gt;0.05*Constantes!$E$20,((Observaciones!$F163-0.05*Constantes!$E$20)^2)/(Observaciones!$F163+0.95*Constantes!$E$20),0)</f>
        <v>0</v>
      </c>
      <c r="W164" s="75">
        <f>MAX(0,X163+Observaciones!$F163-V164-Constantes!$D$13)</f>
        <v>0</v>
      </c>
      <c r="X164" s="75">
        <f>X163+Observaciones!$F163-V164-T164-W164-Y163</f>
        <v>33.411706573541153</v>
      </c>
      <c r="Y164" s="75">
        <f>MAX(0,(X164-Constantes!$D$14)*(1-EXP(-Constantes!$D$24)))</f>
        <v>0.12303383232797796</v>
      </c>
      <c r="Z164" s="75">
        <f t="shared" si="21"/>
        <v>171.19300171219822</v>
      </c>
      <c r="AA164" s="75">
        <f>MAX(0,(Z164-Constantes!$D$13)*(1-EXP(-Constantes!$D$25)))</f>
        <v>0.66445359825222017</v>
      </c>
      <c r="AB164" s="75">
        <f t="shared" si="22"/>
        <v>0.7874874305801981</v>
      </c>
      <c r="AC164" s="75">
        <f>0.0526*V164*Observaciones!$F163^1.218</f>
        <v>0</v>
      </c>
      <c r="AD164" s="75">
        <f>AC164*Constantes!$E$31</f>
        <v>0</v>
      </c>
      <c r="AE164" s="75">
        <f t="shared" si="23"/>
        <v>0</v>
      </c>
      <c r="AF164" s="15"/>
      <c r="AG164" s="74">
        <v>158</v>
      </c>
      <c r="AH164" s="136">
        <f>ETo!$I163*((1-Constantes!$F$21)*ETo!$K163+ETo!$L163)</f>
        <v>1.4980631548689214</v>
      </c>
      <c r="AI164" s="75">
        <f>MIN(AH164*AJ164,0.8*(AM163+Observaciones!$F163-AK164-AL164-Constantes!$D$14))</f>
        <v>0.79452990693647818</v>
      </c>
      <c r="AJ164" s="75">
        <f>EXP(2.5*(Cálculos!AM163-Constantes!$D$13)/(Constantes!$D$15))*Constantes!$F$19+Constantes!$F$18</f>
        <v>0.53037143618020466</v>
      </c>
      <c r="AK164" s="75">
        <f>IF(Observaciones!$F163&gt;0.05*Constantes!$F$20,((Observaciones!$F163-0.05*Constantes!$F$20)^2)/(Observaciones!$F163+0.95*Constantes!$F$20),0)</f>
        <v>0</v>
      </c>
      <c r="AL164" s="75">
        <f>MAX(0,AM163+Observaciones!$F163-AK164-Constantes!$D$13)</f>
        <v>0</v>
      </c>
      <c r="AM164" s="75">
        <f>AM163+Observaciones!$F163-AK164-AI164-AL164-AN163</f>
        <v>33.022686233375495</v>
      </c>
      <c r="AN164" s="75">
        <f>MAX(0,(AM164-Constantes!$D$14)*(1-EXP(-Constantes!$D$24)))</f>
        <v>0.11635069573020912</v>
      </c>
      <c r="AO164" s="75">
        <f t="shared" si="24"/>
        <v>175.17549909424463</v>
      </c>
      <c r="AP164" s="75">
        <f>MAX(0,(AO164-Constantes!$D$13)*(1-EXP(-Constantes!$D$25)))</f>
        <v>0.69196271709069812</v>
      </c>
      <c r="AQ164" s="75">
        <f t="shared" si="25"/>
        <v>0.8083134128209073</v>
      </c>
      <c r="AR164" s="75">
        <f>0.0526*AK164*Observaciones!$F163^1.218</f>
        <v>0</v>
      </c>
      <c r="AS164" s="75">
        <f>AR164*Constantes!$F$31</f>
        <v>0</v>
      </c>
      <c r="AT164" s="75">
        <f t="shared" si="26"/>
        <v>0</v>
      </c>
      <c r="AU164" s="15"/>
      <c r="AV164" s="74">
        <v>158</v>
      </c>
      <c r="AW164" s="75">
        <f>0.0526*Observaciones!$F163^2.218</f>
        <v>0</v>
      </c>
      <c r="AX164" s="75">
        <f>IF(Observaciones!$F163&gt;0.05*$BB$7,((Observaciones!$F163-0.05*$BB$7)^2)/(Observaciones!$F163+0.95*$BB$7),0)</f>
        <v>0</v>
      </c>
      <c r="AY164" s="75">
        <f>0.0526*AX164*Observaciones!$F163^1.218</f>
        <v>0</v>
      </c>
      <c r="AZ164" s="29"/>
      <c r="BA164" s="29"/>
      <c r="BB164" s="96"/>
      <c r="BC164" s="39"/>
    </row>
    <row r="165" spans="2:55" s="2" customFormat="1" x14ac:dyDescent="0.3">
      <c r="B165" s="38"/>
      <c r="C165" s="74">
        <v>159</v>
      </c>
      <c r="D165" s="136">
        <f>ETo!$I164*((1-Constantes!$D$21)*ETo!$K164+ETo!$L164)</f>
        <v>1.5825043489162591</v>
      </c>
      <c r="E165" s="75">
        <f>MIN(D165*F165,0.8*(I164+Observaciones!$F164-G165-H165-Constantes!$D$14))</f>
        <v>0.60872182363344218</v>
      </c>
      <c r="F165" s="75">
        <f>EXP(2.5*(Cálculos!I164-Constantes!$D$13)/(Constantes!$D$15))*Constantes!$D$19+Constantes!$D$18</f>
        <v>0.38465728328033411</v>
      </c>
      <c r="G165" s="75">
        <f>IF(Observaciones!$F164&gt;0.05*Constantes!$D$20,((Observaciones!$F164-0.05*Constantes!$D$20)^2)/(Observaciones!$F164+0.95*Constantes!$D$20),0)</f>
        <v>0</v>
      </c>
      <c r="H165" s="75">
        <f>MAX(0,I164+Observaciones!$F164-G165-Constantes!$D$13)</f>
        <v>0</v>
      </c>
      <c r="I165" s="75">
        <f>I164+Observaciones!$F164-G165-E165-H165-J164</f>
        <v>32.936841616082901</v>
      </c>
      <c r="J165" s="75">
        <f>MAX(0,(I165-Constantes!$D$14)*(1-EXP(-Constantes!$D$24)))</f>
        <v>0.11487593658701037</v>
      </c>
      <c r="K165" s="75">
        <f t="shared" si="18"/>
        <v>165.26943926779046</v>
      </c>
      <c r="L165" s="75">
        <f>MAX(0,(K165-Constantes!$D$13)*(1-EXP(-Constantes!$D$25)))</f>
        <v>0.62353656363847088</v>
      </c>
      <c r="M165" s="75">
        <f t="shared" si="19"/>
        <v>0.73841250022548122</v>
      </c>
      <c r="N165" s="75">
        <f>0.0526*G165*Observaciones!$F164^1.218</f>
        <v>0</v>
      </c>
      <c r="O165" s="75">
        <f>N165*Constantes!$D$31</f>
        <v>0</v>
      </c>
      <c r="P165" s="75">
        <f t="shared" si="20"/>
        <v>0</v>
      </c>
      <c r="Q165" s="15"/>
      <c r="R165" s="74">
        <v>159</v>
      </c>
      <c r="S165" s="136">
        <f>ETo!$I164*((1-Constantes!$E$21)*ETo!$K164+ETo!$L164)</f>
        <v>1.5116191034141522</v>
      </c>
      <c r="T165" s="75">
        <f>MIN(S165*U165,0.8*(X164+Observaciones!$F164-V165-W165-Constantes!$D$14))</f>
        <v>0.68932911026702348</v>
      </c>
      <c r="U165" s="75">
        <f>EXP(2.5*(Cálculos!X164-Constantes!$D$13)/(Constantes!$D$15))*Constantes!$E$19+Constantes!$E$18</f>
        <v>0.45602037491462005</v>
      </c>
      <c r="V165" s="75">
        <f>IF(Observaciones!$F164&gt;0.05*Constantes!$E$20,((Observaciones!$F164-0.05*Constantes!$E$20)^2)/(Observaciones!$F164+0.95*Constantes!$E$20),0)</f>
        <v>0</v>
      </c>
      <c r="W165" s="75">
        <f>MAX(0,X164+Observaciones!$F164-V165-Constantes!$D$13)</f>
        <v>0</v>
      </c>
      <c r="X165" s="75">
        <f>X164+Observaciones!$F164-V165-T165-W165-Y164</f>
        <v>32.599343630946152</v>
      </c>
      <c r="Y165" s="75">
        <f>MAX(0,(X165-Constantes!$D$14)*(1-EXP(-Constantes!$D$24)))</f>
        <v>0.10907792321017726</v>
      </c>
      <c r="Z165" s="75">
        <f t="shared" si="21"/>
        <v>170.52854811394602</v>
      </c>
      <c r="AA165" s="75">
        <f>MAX(0,(Z165-Constantes!$D$13)*(1-EXP(-Constantes!$D$25)))</f>
        <v>0.65986388199041512</v>
      </c>
      <c r="AB165" s="75">
        <f t="shared" si="22"/>
        <v>0.76894180520059241</v>
      </c>
      <c r="AC165" s="75">
        <f>0.0526*V165*Observaciones!$F164^1.218</f>
        <v>0</v>
      </c>
      <c r="AD165" s="75">
        <f>AC165*Constantes!$E$31</f>
        <v>0</v>
      </c>
      <c r="AE165" s="75">
        <f t="shared" si="23"/>
        <v>0</v>
      </c>
      <c r="AF165" s="15"/>
      <c r="AG165" s="74">
        <v>159</v>
      </c>
      <c r="AH165" s="136">
        <f>ETo!$I164*((1-Constantes!$F$21)*ETo!$K164+ETo!$L164)</f>
        <v>1.5116191034141522</v>
      </c>
      <c r="AI165" s="75">
        <f>MIN(AH165*AJ165,0.8*(AM164+Observaciones!$F164-AK165-AL165-Constantes!$D$14))</f>
        <v>0.79958860919782193</v>
      </c>
      <c r="AJ165" s="75">
        <f>EXP(2.5*(Cálculos!AM164-Constantes!$D$13)/(Constantes!$D$15))*Constantes!$F$19+Constantes!$F$18</f>
        <v>0.52896169900993328</v>
      </c>
      <c r="AK165" s="75">
        <f>IF(Observaciones!$F164&gt;0.05*Constantes!$F$20,((Observaciones!$F164-0.05*Constantes!$F$20)^2)/(Observaciones!$F164+0.95*Constantes!$F$20),0)</f>
        <v>0</v>
      </c>
      <c r="AL165" s="75">
        <f>MAX(0,AM164+Observaciones!$F164-AK165-Constantes!$D$13)</f>
        <v>0</v>
      </c>
      <c r="AM165" s="75">
        <f>AM164+Observaciones!$F164-AK165-AI165-AL165-AN164</f>
        <v>32.106746928447464</v>
      </c>
      <c r="AN165" s="75">
        <f>MAX(0,(AM165-Constantes!$D$14)*(1-EXP(-Constantes!$D$24)))</f>
        <v>0.10061540670266678</v>
      </c>
      <c r="AO165" s="75">
        <f t="shared" si="24"/>
        <v>174.48353637715394</v>
      </c>
      <c r="AP165" s="75">
        <f>MAX(0,(AO165-Constantes!$D$13)*(1-EXP(-Constantes!$D$25)))</f>
        <v>0.68718298146499313</v>
      </c>
      <c r="AQ165" s="75">
        <f t="shared" si="25"/>
        <v>0.7877983881676599</v>
      </c>
      <c r="AR165" s="75">
        <f>0.0526*AK165*Observaciones!$F164^1.218</f>
        <v>0</v>
      </c>
      <c r="AS165" s="75">
        <f>AR165*Constantes!$F$31</f>
        <v>0</v>
      </c>
      <c r="AT165" s="75">
        <f t="shared" si="26"/>
        <v>0</v>
      </c>
      <c r="AU165" s="15"/>
      <c r="AV165" s="74">
        <v>159</v>
      </c>
      <c r="AW165" s="75">
        <f>0.0526*Observaciones!$F164^2.218</f>
        <v>0</v>
      </c>
      <c r="AX165" s="75">
        <f>IF(Observaciones!$F164&gt;0.05*$BB$7,((Observaciones!$F164-0.05*$BB$7)^2)/(Observaciones!$F164+0.95*$BB$7),0)</f>
        <v>0</v>
      </c>
      <c r="AY165" s="75">
        <f>0.0526*AX165*Observaciones!$F164^1.218</f>
        <v>0</v>
      </c>
      <c r="AZ165" s="29"/>
      <c r="BA165" s="29"/>
      <c r="BB165" s="96"/>
      <c r="BC165" s="39"/>
    </row>
    <row r="166" spans="2:55" s="2" customFormat="1" x14ac:dyDescent="0.3">
      <c r="B166" s="38"/>
      <c r="C166" s="74">
        <v>160</v>
      </c>
      <c r="D166" s="136">
        <f>ETo!$I165*((1-Constantes!$D$21)*ETo!$K165+ETo!$L165)</f>
        <v>1.4990077793765966</v>
      </c>
      <c r="E166" s="75">
        <f>MIN(D166*F166,0.8*(I165+Observaciones!$F165-G166-H166-Constantes!$D$14))</f>
        <v>0.57375363922017042</v>
      </c>
      <c r="F166" s="75">
        <f>EXP(2.5*(Cálculos!I165-Constantes!$D$13)/(Constantes!$D$15))*Constantes!$D$19+Constantes!$D$18</f>
        <v>0.38275561148774129</v>
      </c>
      <c r="G166" s="75">
        <f>IF(Observaciones!$F165&gt;0.05*Constantes!$D$20,((Observaciones!$F165-0.05*Constantes!$D$20)^2)/(Observaciones!$F165+0.95*Constantes!$D$20),0)</f>
        <v>0</v>
      </c>
      <c r="H166" s="75">
        <f>MAX(0,I165+Observaciones!$F165-G166-Constantes!$D$13)</f>
        <v>0</v>
      </c>
      <c r="I166" s="75">
        <f>I165+Observaciones!$F165-G166-E166-H166-J165</f>
        <v>33.94821204027572</v>
      </c>
      <c r="J166" s="75">
        <f>MAX(0,(I166-Constantes!$D$14)*(1-EXP(-Constantes!$D$24)))</f>
        <v>0.13225067512367855</v>
      </c>
      <c r="K166" s="75">
        <f t="shared" si="18"/>
        <v>164.64590270415198</v>
      </c>
      <c r="L166" s="75">
        <f>MAX(0,(K166-Constantes!$D$13)*(1-EXP(-Constantes!$D$25)))</f>
        <v>0.61922948197996308</v>
      </c>
      <c r="M166" s="75">
        <f t="shared" si="19"/>
        <v>0.75148015710364158</v>
      </c>
      <c r="N166" s="75">
        <f>0.0526*G166*Observaciones!$F165^1.218</f>
        <v>0</v>
      </c>
      <c r="O166" s="75">
        <f>N166*Constantes!$D$31</f>
        <v>0</v>
      </c>
      <c r="P166" s="75">
        <f t="shared" si="20"/>
        <v>0</v>
      </c>
      <c r="Q166" s="15"/>
      <c r="R166" s="74">
        <v>160</v>
      </c>
      <c r="S166" s="136">
        <f>ETo!$I165*((1-Constantes!$E$21)*ETo!$K165+ETo!$L165)</f>
        <v>1.4315802957000321</v>
      </c>
      <c r="T166" s="75">
        <f>MIN(S166*U166,0.8*(X165+Observaciones!$F165-V166-W166-Constantes!$D$14))</f>
        <v>0.65053097889163591</v>
      </c>
      <c r="U166" s="75">
        <f>EXP(2.5*(Cálculos!X165-Constantes!$D$13)/(Constantes!$D$15))*Constantes!$E$19+Constantes!$E$18</f>
        <v>0.45441459402983131</v>
      </c>
      <c r="V166" s="75">
        <f>IF(Observaciones!$F165&gt;0.05*Constantes!$E$20,((Observaciones!$F165-0.05*Constantes!$E$20)^2)/(Observaciones!$F165+0.95*Constantes!$E$20),0)</f>
        <v>0</v>
      </c>
      <c r="W166" s="75">
        <f>MAX(0,X165+Observaciones!$F165-V166-Constantes!$D$13)</f>
        <v>0</v>
      </c>
      <c r="X166" s="75">
        <f>X165+Observaciones!$F165-V166-T166-W166-Y165</f>
        <v>33.539734728844337</v>
      </c>
      <c r="Y166" s="75">
        <f>MAX(0,(X166-Constantes!$D$14)*(1-EXP(-Constantes!$D$24)))</f>
        <v>0.12523327940544229</v>
      </c>
      <c r="Z166" s="75">
        <f t="shared" si="21"/>
        <v>169.8686842319556</v>
      </c>
      <c r="AA166" s="75">
        <f>MAX(0,(Z166-Constantes!$D$13)*(1-EXP(-Constantes!$D$25)))</f>
        <v>0.65530586921463108</v>
      </c>
      <c r="AB166" s="75">
        <f t="shared" si="22"/>
        <v>0.78053914862007334</v>
      </c>
      <c r="AC166" s="75">
        <f>0.0526*V166*Observaciones!$F165^1.218</f>
        <v>0</v>
      </c>
      <c r="AD166" s="75">
        <f>AC166*Constantes!$E$31</f>
        <v>0</v>
      </c>
      <c r="AE166" s="75">
        <f t="shared" si="23"/>
        <v>0</v>
      </c>
      <c r="AF166" s="15"/>
      <c r="AG166" s="74">
        <v>160</v>
      </c>
      <c r="AH166" s="136">
        <f>ETo!$I165*((1-Constantes!$F$21)*ETo!$K165+ETo!$L165)</f>
        <v>1.4315802957000321</v>
      </c>
      <c r="AI166" s="75">
        <f>MIN(AH166*AJ166,0.8*(AM165+Observaciones!$F165-AK166-AL166-Constantes!$D$14))</f>
        <v>0.75534870061700909</v>
      </c>
      <c r="AJ166" s="75">
        <f>EXP(2.5*(Cálculos!AM165-Constantes!$D$13)/(Constantes!$D$15))*Constantes!$F$19+Constantes!$F$18</f>
        <v>0.52763278656867041</v>
      </c>
      <c r="AK166" s="75">
        <f>IF(Observaciones!$F165&gt;0.05*Constantes!$F$20,((Observaciones!$F165-0.05*Constantes!$F$20)^2)/(Observaciones!$F165+0.95*Constantes!$F$20),0)</f>
        <v>0</v>
      </c>
      <c r="AL166" s="75">
        <f>MAX(0,AM165+Observaciones!$F165-AK166-Constantes!$D$13)</f>
        <v>0</v>
      </c>
      <c r="AM166" s="75">
        <f>AM165+Observaciones!$F165-AK166-AI166-AL166-AN165</f>
        <v>32.950782821127795</v>
      </c>
      <c r="AN166" s="75">
        <f>MAX(0,(AM166-Constantes!$D$14)*(1-EXP(-Constantes!$D$24)))</f>
        <v>0.11511543814523958</v>
      </c>
      <c r="AO166" s="75">
        <f t="shared" si="24"/>
        <v>173.79635339568895</v>
      </c>
      <c r="AP166" s="75">
        <f>MAX(0,(AO166-Constantes!$D$13)*(1-EXP(-Constantes!$D$25)))</f>
        <v>0.68243626188493256</v>
      </c>
      <c r="AQ166" s="75">
        <f t="shared" si="25"/>
        <v>0.79755170003017217</v>
      </c>
      <c r="AR166" s="75">
        <f>0.0526*AK166*Observaciones!$F165^1.218</f>
        <v>0</v>
      </c>
      <c r="AS166" s="75">
        <f>AR166*Constantes!$F$31</f>
        <v>0</v>
      </c>
      <c r="AT166" s="75">
        <f t="shared" si="26"/>
        <v>0</v>
      </c>
      <c r="AU166" s="15"/>
      <c r="AV166" s="74">
        <v>160</v>
      </c>
      <c r="AW166" s="75">
        <f>0.0526*Observaciones!$F165^2.218</f>
        <v>0.17065595668433275</v>
      </c>
      <c r="AX166" s="75">
        <f>IF(Observaciones!$F165&gt;0.05*$BB$7,((Observaciones!$F165-0.05*$BB$7)^2)/(Observaciones!$F165+0.95*$BB$7),0)</f>
        <v>0</v>
      </c>
      <c r="AY166" s="75">
        <f>0.0526*AX166*Observaciones!$F165^1.218</f>
        <v>0</v>
      </c>
      <c r="AZ166" s="29"/>
      <c r="BA166" s="29"/>
      <c r="BB166" s="96"/>
      <c r="BC166" s="39"/>
    </row>
    <row r="167" spans="2:55" s="2" customFormat="1" x14ac:dyDescent="0.3">
      <c r="B167" s="38"/>
      <c r="C167" s="74">
        <v>161</v>
      </c>
      <c r="D167" s="136">
        <f>ETo!$I166*((1-Constantes!$D$21)*ETo!$K166+ETo!$L166)</f>
        <v>1.4670010743368849</v>
      </c>
      <c r="E167" s="75">
        <f>MIN(D167*F167,0.8*(I166+Observaciones!$F166-G167-H167-Constantes!$D$14))</f>
        <v>0.56536247178012566</v>
      </c>
      <c r="F167" s="75">
        <f>EXP(2.5*(Cálculos!I166-Constantes!$D$13)/(Constantes!$D$15))*Constantes!$D$19+Constantes!$D$18</f>
        <v>0.38538654243023052</v>
      </c>
      <c r="G167" s="75">
        <f>IF(Observaciones!$F166&gt;0.05*Constantes!$D$20,((Observaciones!$F166-0.05*Constantes!$D$20)^2)/(Observaciones!$F166+0.95*Constantes!$D$20),0)</f>
        <v>0</v>
      </c>
      <c r="H167" s="75">
        <f>MAX(0,I166+Observaciones!$F166-G167-Constantes!$D$13)</f>
        <v>0</v>
      </c>
      <c r="I167" s="75">
        <f>I166+Observaciones!$F166-G167-E167-H167-J166</f>
        <v>34.550598893371912</v>
      </c>
      <c r="J167" s="75">
        <f>MAX(0,(I167-Constantes!$D$14)*(1-EXP(-Constantes!$D$24)))</f>
        <v>0.14259932070408091</v>
      </c>
      <c r="K167" s="75">
        <f t="shared" si="18"/>
        <v>164.02667322217201</v>
      </c>
      <c r="L167" s="75">
        <f>MAX(0,(K167-Constantes!$D$13)*(1-EXP(-Constantes!$D$25)))</f>
        <v>0.61495215150766458</v>
      </c>
      <c r="M167" s="75">
        <f t="shared" si="19"/>
        <v>0.75755147221174546</v>
      </c>
      <c r="N167" s="75">
        <f>0.0526*G167*Observaciones!$F166^1.218</f>
        <v>0</v>
      </c>
      <c r="O167" s="75">
        <f>N167*Constantes!$D$31</f>
        <v>0</v>
      </c>
      <c r="P167" s="75">
        <f t="shared" si="20"/>
        <v>0</v>
      </c>
      <c r="Q167" s="15"/>
      <c r="R167" s="74">
        <v>161</v>
      </c>
      <c r="S167" s="136">
        <f>ETo!$I166*((1-Constantes!$E$21)*ETo!$K166+ETo!$L166)</f>
        <v>1.4009261216371656</v>
      </c>
      <c r="T167" s="75">
        <f>MIN(S167*U167,0.8*(X166+Observaciones!$F166-V167-W167-Constantes!$D$14))</f>
        <v>0.639214015412637</v>
      </c>
      <c r="U167" s="75">
        <f>EXP(2.5*(Cálculos!X166-Constantes!$D$13)/(Constantes!$D$15))*Constantes!$E$19+Constantes!$E$18</f>
        <v>0.45627960357083769</v>
      </c>
      <c r="V167" s="75">
        <f>IF(Observaciones!$F166&gt;0.05*Constantes!$E$20,((Observaciones!$F166-0.05*Constantes!$E$20)^2)/(Observaciones!$F166+0.95*Constantes!$E$20),0)</f>
        <v>0</v>
      </c>
      <c r="W167" s="75">
        <f>MAX(0,X166+Observaciones!$F166-V167-Constantes!$D$13)</f>
        <v>0</v>
      </c>
      <c r="X167" s="75">
        <f>X166+Observaciones!$F166-V167-T167-W167-Y166</f>
        <v>34.075287434026258</v>
      </c>
      <c r="Y167" s="75">
        <f>MAX(0,(X167-Constantes!$D$14)*(1-EXP(-Constantes!$D$24)))</f>
        <v>0.13443375432793933</v>
      </c>
      <c r="Z167" s="75">
        <f t="shared" si="21"/>
        <v>169.21337836274097</v>
      </c>
      <c r="AA167" s="75">
        <f>MAX(0,(Z167-Constantes!$D$13)*(1-EXP(-Constantes!$D$25)))</f>
        <v>0.65077934093289391</v>
      </c>
      <c r="AB167" s="75">
        <f t="shared" si="22"/>
        <v>0.78521309526083327</v>
      </c>
      <c r="AC167" s="75">
        <f>0.0526*V167*Observaciones!$F166^1.218</f>
        <v>0</v>
      </c>
      <c r="AD167" s="75">
        <f>AC167*Constantes!$E$31</f>
        <v>0</v>
      </c>
      <c r="AE167" s="75">
        <f t="shared" si="23"/>
        <v>0</v>
      </c>
      <c r="AF167" s="15"/>
      <c r="AG167" s="74">
        <v>161</v>
      </c>
      <c r="AH167" s="136">
        <f>ETo!$I166*((1-Constantes!$F$21)*ETo!$K166+ETo!$L166)</f>
        <v>1.4009261216371656</v>
      </c>
      <c r="AI167" s="75">
        <f>MIN(AH167*AJ167,0.8*(AM166+Observaciones!$F166-AK167-AL167-Constantes!$D$14))</f>
        <v>0.74088692920529875</v>
      </c>
      <c r="AJ167" s="75">
        <f>EXP(2.5*(Cálculos!AM166-Constantes!$D$13)/(Constantes!$D$15))*Constantes!$F$19+Constantes!$F$18</f>
        <v>0.52885510360780152</v>
      </c>
      <c r="AK167" s="75">
        <f>IF(Observaciones!$F166&gt;0.05*Constantes!$F$20,((Observaciones!$F166-0.05*Constantes!$F$20)^2)/(Observaciones!$F166+0.95*Constantes!$F$20),0)</f>
        <v>0</v>
      </c>
      <c r="AL167" s="75">
        <f>MAX(0,AM166+Observaciones!$F166-AK167-Constantes!$D$13)</f>
        <v>0</v>
      </c>
      <c r="AM167" s="75">
        <f>AM166+Observaciones!$F166-AK167-AI167-AL167-AN166</f>
        <v>33.394780453777258</v>
      </c>
      <c r="AN167" s="75">
        <f>MAX(0,(AM167-Constantes!$D$14)*(1-EXP(-Constantes!$D$24)))</f>
        <v>0.12274305172148285</v>
      </c>
      <c r="AO167" s="75">
        <f t="shared" si="24"/>
        <v>173.11391713380402</v>
      </c>
      <c r="AP167" s="75">
        <f>MAX(0,(AO167-Constantes!$D$13)*(1-EXP(-Constantes!$D$25)))</f>
        <v>0.67772233029203022</v>
      </c>
      <c r="AQ167" s="75">
        <f t="shared" si="25"/>
        <v>0.80046538201351303</v>
      </c>
      <c r="AR167" s="75">
        <f>0.0526*AK167*Observaciones!$F166^1.218</f>
        <v>0</v>
      </c>
      <c r="AS167" s="75">
        <f>AR167*Constantes!$F$31</f>
        <v>0</v>
      </c>
      <c r="AT167" s="75">
        <f t="shared" si="26"/>
        <v>0</v>
      </c>
      <c r="AU167" s="15"/>
      <c r="AV167" s="74">
        <v>161</v>
      </c>
      <c r="AW167" s="75">
        <f>0.0526*Observaciones!$F166^2.218</f>
        <v>9.412654104711686E-2</v>
      </c>
      <c r="AX167" s="75">
        <f>IF(Observaciones!$F166&gt;0.05*$BB$7,((Observaciones!$F166-0.05*$BB$7)^2)/(Observaciones!$F166+0.95*$BB$7),0)</f>
        <v>0</v>
      </c>
      <c r="AY167" s="75">
        <f>0.0526*AX167*Observaciones!$F166^1.218</f>
        <v>0</v>
      </c>
      <c r="AZ167" s="29"/>
      <c r="BA167" s="29"/>
      <c r="BB167" s="96"/>
      <c r="BC167" s="39"/>
    </row>
    <row r="168" spans="2:55" s="2" customFormat="1" x14ac:dyDescent="0.3">
      <c r="B168" s="38"/>
      <c r="C168" s="74">
        <v>162</v>
      </c>
      <c r="D168" s="136">
        <f>ETo!$I167*((1-Constantes!$D$21)*ETo!$K167+ETo!$L167)</f>
        <v>1.5211279848792714</v>
      </c>
      <c r="E168" s="75">
        <f>MIN(D168*F168,0.8*(I167+Observaciones!$F167-G168-H168-Constantes!$D$14))</f>
        <v>0.58870641397633072</v>
      </c>
      <c r="F168" s="75">
        <f>EXP(2.5*(Cálculos!I167-Constantes!$D$13)/(Constantes!$D$15))*Constantes!$D$19+Constantes!$D$18</f>
        <v>0.38701964583411114</v>
      </c>
      <c r="G168" s="75">
        <f>IF(Observaciones!$F167&gt;0.05*Constantes!$D$20,((Observaciones!$F167-0.05*Constantes!$D$20)^2)/(Observaciones!$F167+0.95*Constantes!$D$20),0)</f>
        <v>0</v>
      </c>
      <c r="H168" s="75">
        <f>MAX(0,I167+Observaciones!$F167-G168-Constantes!$D$13)</f>
        <v>0</v>
      </c>
      <c r="I168" s="75">
        <f>I167+Observaciones!$F167-G168-E168-H168-J167</f>
        <v>34.119293158691498</v>
      </c>
      <c r="J168" s="75">
        <f>MAX(0,(I168-Constantes!$D$14)*(1-EXP(-Constantes!$D$24)))</f>
        <v>0.13518974633827063</v>
      </c>
      <c r="K168" s="75">
        <f t="shared" si="18"/>
        <v>163.41172107066436</v>
      </c>
      <c r="L168" s="75">
        <f>MAX(0,(K168-Constantes!$D$13)*(1-EXP(-Constantes!$D$25)))</f>
        <v>0.61070436671512096</v>
      </c>
      <c r="M168" s="75">
        <f t="shared" si="19"/>
        <v>0.74589411305339159</v>
      </c>
      <c r="N168" s="75">
        <f>0.0526*G168*Observaciones!$F167^1.218</f>
        <v>0</v>
      </c>
      <c r="O168" s="75">
        <f>N168*Constantes!$D$31</f>
        <v>0</v>
      </c>
      <c r="P168" s="75">
        <f t="shared" si="20"/>
        <v>0</v>
      </c>
      <c r="Q168" s="15"/>
      <c r="R168" s="74">
        <v>162</v>
      </c>
      <c r="S168" s="136">
        <f>ETo!$I167*((1-Constantes!$E$21)*ETo!$K167+ETo!$L167)</f>
        <v>1.452656971419539</v>
      </c>
      <c r="T168" s="75">
        <f>MIN(S168*U168,0.8*(X167+Observaciones!$F167-V168-W168-Constantes!$D$14))</f>
        <v>0.66442005191943843</v>
      </c>
      <c r="U168" s="75">
        <f>EXP(2.5*(Cálculos!X167-Constantes!$D$13)/(Constantes!$D$15))*Constantes!$E$19+Constantes!$E$18</f>
        <v>0.45738262025491538</v>
      </c>
      <c r="V168" s="75">
        <f>IF(Observaciones!$F167&gt;0.05*Constantes!$E$20,((Observaciones!$F167-0.05*Constantes!$E$20)^2)/(Observaciones!$F167+0.95*Constantes!$E$20),0)</f>
        <v>0</v>
      </c>
      <c r="W168" s="75">
        <f>MAX(0,X167+Observaciones!$F167-V168-Constantes!$D$13)</f>
        <v>0</v>
      </c>
      <c r="X168" s="75">
        <f>X167+Observaciones!$F167-V168-T168-W168-Y167</f>
        <v>33.576433627778883</v>
      </c>
      <c r="Y168" s="75">
        <f>MAX(0,(X168-Constantes!$D$14)*(1-EXP(-Constantes!$D$24)))</f>
        <v>0.12586374452318613</v>
      </c>
      <c r="Z168" s="75">
        <f t="shared" si="21"/>
        <v>168.56259902180807</v>
      </c>
      <c r="AA168" s="75">
        <f>MAX(0,(Z168-Constantes!$D$13)*(1-EXP(-Constantes!$D$25)))</f>
        <v>0.64628407966591717</v>
      </c>
      <c r="AB168" s="75">
        <f t="shared" si="22"/>
        <v>0.77214782418910333</v>
      </c>
      <c r="AC168" s="75">
        <f>0.0526*V168*Observaciones!$F167^1.218</f>
        <v>0</v>
      </c>
      <c r="AD168" s="75">
        <f>AC168*Constantes!$E$31</f>
        <v>0</v>
      </c>
      <c r="AE168" s="75">
        <f t="shared" si="23"/>
        <v>0</v>
      </c>
      <c r="AF168" s="15"/>
      <c r="AG168" s="74">
        <v>162</v>
      </c>
      <c r="AH168" s="136">
        <f>ETo!$I167*((1-Constantes!$F$21)*ETo!$K167+ETo!$L167)</f>
        <v>1.452656971419539</v>
      </c>
      <c r="AI168" s="75">
        <f>MIN(AH168*AJ168,0.8*(AM167+Observaciones!$F167-AK168-AL168-Constantes!$D$14))</f>
        <v>0.76921040442367716</v>
      </c>
      <c r="AJ168" s="75">
        <f>EXP(2.5*(Cálculos!AM167-Constantes!$D$13)/(Constantes!$D$15))*Constantes!$F$19+Constantes!$F$18</f>
        <v>0.52951964542049001</v>
      </c>
      <c r="AK168" s="75">
        <f>IF(Observaciones!$F167&gt;0.05*Constantes!$F$20,((Observaciones!$F167-0.05*Constantes!$F$20)^2)/(Observaciones!$F167+0.95*Constantes!$F$20),0)</f>
        <v>0</v>
      </c>
      <c r="AL168" s="75">
        <f>MAX(0,AM167+Observaciones!$F167-AK168-Constantes!$D$13)</f>
        <v>0</v>
      </c>
      <c r="AM168" s="75">
        <f>AM167+Observaciones!$F167-AK168-AI168-AL168-AN167</f>
        <v>32.802826997632096</v>
      </c>
      <c r="AN168" s="75">
        <f>MAX(0,(AM168-Constantes!$D$14)*(1-EXP(-Constantes!$D$24)))</f>
        <v>0.11257364565583898</v>
      </c>
      <c r="AO168" s="75">
        <f t="shared" si="24"/>
        <v>172.436194803512</v>
      </c>
      <c r="AP168" s="75">
        <f>MAX(0,(AO168-Constantes!$D$13)*(1-EXP(-Constantes!$D$25)))</f>
        <v>0.67304096020311543</v>
      </c>
      <c r="AQ168" s="75">
        <f t="shared" si="25"/>
        <v>0.78561460585895437</v>
      </c>
      <c r="AR168" s="75">
        <f>0.0526*AK168*Observaciones!$F167^1.218</f>
        <v>0</v>
      </c>
      <c r="AS168" s="75">
        <f>AR168*Constantes!$F$31</f>
        <v>0</v>
      </c>
      <c r="AT168" s="75">
        <f t="shared" si="26"/>
        <v>0</v>
      </c>
      <c r="AU168" s="15"/>
      <c r="AV168" s="74">
        <v>162</v>
      </c>
      <c r="AW168" s="75">
        <f>0.0526*Observaciones!$F167^2.218</f>
        <v>3.6411677467564265E-3</v>
      </c>
      <c r="AX168" s="75">
        <f>IF(Observaciones!$F167&gt;0.05*$BB$7,((Observaciones!$F167-0.05*$BB$7)^2)/(Observaciones!$F167+0.95*$BB$7),0)</f>
        <v>0</v>
      </c>
      <c r="AY168" s="75">
        <f>0.0526*AX168*Observaciones!$F167^1.218</f>
        <v>0</v>
      </c>
      <c r="AZ168" s="29"/>
      <c r="BA168" s="29"/>
      <c r="BB168" s="96"/>
      <c r="BC168" s="39"/>
    </row>
    <row r="169" spans="2:55" s="2" customFormat="1" x14ac:dyDescent="0.3">
      <c r="B169" s="38"/>
      <c r="C169" s="74">
        <v>163</v>
      </c>
      <c r="D169" s="136">
        <f>ETo!$I168*((1-Constantes!$D$21)*ETo!$K168+ETo!$L168)</f>
        <v>1.5814438139575864</v>
      </c>
      <c r="E169" s="75">
        <f>MIN(D169*F169,0.8*(I168+Observaciones!$F168-G169-H169-Constantes!$D$14))</f>
        <v>0.61019255967446873</v>
      </c>
      <c r="F169" s="75">
        <f>EXP(2.5*(Cálculos!I168-Constantes!$D$13)/(Constantes!$D$15))*Constantes!$D$19+Constantes!$D$18</f>
        <v>0.38584523477154264</v>
      </c>
      <c r="G169" s="75">
        <f>IF(Observaciones!$F168&gt;0.05*Constantes!$D$20,((Observaciones!$F168-0.05*Constantes!$D$20)^2)/(Observaciones!$F168+0.95*Constantes!$D$20),0)</f>
        <v>0</v>
      </c>
      <c r="H169" s="75">
        <f>MAX(0,I168+Observaciones!$F168-G169-Constantes!$D$13)</f>
        <v>0</v>
      </c>
      <c r="I169" s="75">
        <f>I168+Observaciones!$F168-G169-E169-H169-J168</f>
        <v>33.373910852678762</v>
      </c>
      <c r="J169" s="75">
        <f>MAX(0,(I169-Constantes!$D$14)*(1-EXP(-Constantes!$D$24)))</f>
        <v>0.12238452446601131</v>
      </c>
      <c r="K169" s="75">
        <f t="shared" si="18"/>
        <v>162.80101670394924</v>
      </c>
      <c r="L169" s="75">
        <f>MAX(0,(K169-Constantes!$D$13)*(1-EXP(-Constantes!$D$25)))</f>
        <v>0.60648592351541419</v>
      </c>
      <c r="M169" s="75">
        <f t="shared" si="19"/>
        <v>0.72887044798142553</v>
      </c>
      <c r="N169" s="75">
        <f>0.0526*G169*Observaciones!$F168^1.218</f>
        <v>0</v>
      </c>
      <c r="O169" s="75">
        <f>N169*Constantes!$D$31</f>
        <v>0</v>
      </c>
      <c r="P169" s="75">
        <f t="shared" si="20"/>
        <v>0</v>
      </c>
      <c r="Q169" s="15"/>
      <c r="R169" s="74">
        <v>163</v>
      </c>
      <c r="S169" s="136">
        <f>ETo!$I168*((1-Constantes!$E$21)*ETo!$K168+ETo!$L168)</f>
        <v>1.510439518357279</v>
      </c>
      <c r="T169" s="75">
        <f>MIN(S169*U169,0.8*(X168+Observaciones!$F168-V169-W169-Constantes!$D$14))</f>
        <v>0.68929545597460107</v>
      </c>
      <c r="U169" s="75">
        <f>EXP(2.5*(Cálculos!X168-Constantes!$D$13)/(Constantes!$D$15))*Constantes!$E$19+Constantes!$E$18</f>
        <v>0.45635422510943291</v>
      </c>
      <c r="V169" s="75">
        <f>IF(Observaciones!$F168&gt;0.05*Constantes!$E$20,((Observaciones!$F168-0.05*Constantes!$E$20)^2)/(Observaciones!$F168+0.95*Constantes!$E$20),0)</f>
        <v>0</v>
      </c>
      <c r="W169" s="75">
        <f>MAX(0,X168+Observaciones!$F168-V169-Constantes!$D$13)</f>
        <v>0</v>
      </c>
      <c r="X169" s="75">
        <f>X168+Observaciones!$F168-V169-T169-W169-Y168</f>
        <v>32.761274427281094</v>
      </c>
      <c r="Y169" s="75">
        <f>MAX(0,(X169-Constantes!$D$14)*(1-EXP(-Constantes!$D$24)))</f>
        <v>0.11185979736830243</v>
      </c>
      <c r="Z169" s="75">
        <f t="shared" si="21"/>
        <v>167.91631494214215</v>
      </c>
      <c r="AA169" s="75">
        <f>MAX(0,(Z169-Constantes!$D$13)*(1-EXP(-Constantes!$D$25)))</f>
        <v>0.64181986943665381</v>
      </c>
      <c r="AB169" s="75">
        <f t="shared" si="22"/>
        <v>0.75367966680495624</v>
      </c>
      <c r="AC169" s="75">
        <f>0.0526*V169*Observaciones!$F168^1.218</f>
        <v>0</v>
      </c>
      <c r="AD169" s="75">
        <f>AC169*Constantes!$E$31</f>
        <v>0</v>
      </c>
      <c r="AE169" s="75">
        <f t="shared" si="23"/>
        <v>0</v>
      </c>
      <c r="AF169" s="15"/>
      <c r="AG169" s="74">
        <v>163</v>
      </c>
      <c r="AH169" s="136">
        <f>ETo!$I168*((1-Constantes!$F$21)*ETo!$K168+ETo!$L168)</f>
        <v>1.510439518357279</v>
      </c>
      <c r="AI169" s="75">
        <f>MIN(AH169*AJ169,0.8*(AM168+Observaciones!$F168-AK169-AL169-Constantes!$D$14))</f>
        <v>0.79847420756263077</v>
      </c>
      <c r="AJ169" s="75">
        <f>EXP(2.5*(Cálculos!AM168-Constantes!$D$13)/(Constantes!$D$15))*Constantes!$F$19+Constantes!$F$18</f>
        <v>0.52863699463519986</v>
      </c>
      <c r="AK169" s="75">
        <f>IF(Observaciones!$F168&gt;0.05*Constantes!$F$20,((Observaciones!$F168-0.05*Constantes!$F$20)^2)/(Observaciones!$F168+0.95*Constantes!$F$20),0)</f>
        <v>0</v>
      </c>
      <c r="AL169" s="75">
        <f>MAX(0,AM168+Observaciones!$F168-AK169-Constantes!$D$13)</f>
        <v>0</v>
      </c>
      <c r="AM169" s="75">
        <f>AM168+Observaciones!$F168-AK169-AI169-AL169-AN168</f>
        <v>31.891779144413622</v>
      </c>
      <c r="AN169" s="75">
        <f>MAX(0,(AM169-Constantes!$D$14)*(1-EXP(-Constantes!$D$24)))</f>
        <v>9.692238884091163E-2</v>
      </c>
      <c r="AO169" s="75">
        <f t="shared" si="24"/>
        <v>171.76315384330888</v>
      </c>
      <c r="AP169" s="75">
        <f>MAX(0,(AO169-Constantes!$D$13)*(1-EXP(-Constantes!$D$25)))</f>
        <v>0.66839192669945069</v>
      </c>
      <c r="AQ169" s="75">
        <f t="shared" si="25"/>
        <v>0.76531431554036233</v>
      </c>
      <c r="AR169" s="75">
        <f>0.0526*AK169*Observaciones!$F168^1.218</f>
        <v>0</v>
      </c>
      <c r="AS169" s="75">
        <f>AR169*Constantes!$F$31</f>
        <v>0</v>
      </c>
      <c r="AT169" s="75">
        <f t="shared" si="26"/>
        <v>0</v>
      </c>
      <c r="AU169" s="15"/>
      <c r="AV169" s="74">
        <v>163</v>
      </c>
      <c r="AW169" s="75">
        <f>0.0526*Observaciones!$F168^2.218</f>
        <v>0</v>
      </c>
      <c r="AX169" s="75">
        <f>IF(Observaciones!$F168&gt;0.05*$BB$7,((Observaciones!$F168-0.05*$BB$7)^2)/(Observaciones!$F168+0.95*$BB$7),0)</f>
        <v>0</v>
      </c>
      <c r="AY169" s="75">
        <f>0.0526*AX169*Observaciones!$F168^1.218</f>
        <v>0</v>
      </c>
      <c r="AZ169" s="29"/>
      <c r="BA169" s="29"/>
      <c r="BB169" s="96"/>
      <c r="BC169" s="39"/>
    </row>
    <row r="170" spans="2:55" s="2" customFormat="1" x14ac:dyDescent="0.3">
      <c r="B170" s="38"/>
      <c r="C170" s="74">
        <v>164</v>
      </c>
      <c r="D170" s="136">
        <f>ETo!$I169*((1-Constantes!$D$21)*ETo!$K169+ETo!$L169)</f>
        <v>1.4958259183700255</v>
      </c>
      <c r="E170" s="75">
        <f>MIN(D170*F170,0.8*(I169+Observaciones!$F169-G170-H170-Constantes!$D$14))</f>
        <v>0.5742114615965509</v>
      </c>
      <c r="F170" s="75">
        <f>EXP(2.5*(Cálculos!I169-Constantes!$D$13)/(Constantes!$D$15))*Constantes!$D$19+Constantes!$D$18</f>
        <v>0.38387586051608114</v>
      </c>
      <c r="G170" s="75">
        <f>IF(Observaciones!$F169&gt;0.05*Constantes!$D$20,((Observaciones!$F169-0.05*Constantes!$D$20)^2)/(Observaciones!$F169+0.95*Constantes!$D$20),0)</f>
        <v>0</v>
      </c>
      <c r="H170" s="75">
        <f>MAX(0,I169+Observaciones!$F169-G170-Constantes!$D$13)</f>
        <v>0</v>
      </c>
      <c r="I170" s="75">
        <f>I169+Observaciones!$F169-G170-E170-H170-J169</f>
        <v>32.6773148666162</v>
      </c>
      <c r="J170" s="75">
        <f>MAX(0,(I170-Constantes!$D$14)*(1-EXP(-Constantes!$D$24)))</f>
        <v>0.11041742236967586</v>
      </c>
      <c r="K170" s="75">
        <f t="shared" si="18"/>
        <v>162.19453078043384</v>
      </c>
      <c r="L170" s="75">
        <f>MAX(0,(K170-Constantes!$D$13)*(1-EXP(-Constantes!$D$25)))</f>
        <v>0.60229661923135802</v>
      </c>
      <c r="M170" s="75">
        <f t="shared" si="19"/>
        <v>0.71271404160103391</v>
      </c>
      <c r="N170" s="75">
        <f>0.0526*G170*Observaciones!$F169^1.218</f>
        <v>0</v>
      </c>
      <c r="O170" s="75">
        <f>N170*Constantes!$D$31</f>
        <v>0</v>
      </c>
      <c r="P170" s="75">
        <f t="shared" si="20"/>
        <v>0</v>
      </c>
      <c r="Q170" s="15"/>
      <c r="R170" s="74">
        <v>164</v>
      </c>
      <c r="S170" s="136">
        <f>ETo!$I169*((1-Constantes!$E$21)*ETo!$K169+ETo!$L169)</f>
        <v>1.4283596718453528</v>
      </c>
      <c r="T170" s="75">
        <f>MIN(S170*U170,0.8*(X169+Observaciones!$F169-V170-W170-Constantes!$D$14))</f>
        <v>0.64951708423846999</v>
      </c>
      <c r="U170" s="75">
        <f>EXP(2.5*(Cálculos!X169-Constantes!$D$13)/(Constantes!$D$15))*Constantes!$E$19+Constantes!$E$18</f>
        <v>0.45472936336779507</v>
      </c>
      <c r="V170" s="75">
        <f>IF(Observaciones!$F169&gt;0.05*Constantes!$E$20,((Observaciones!$F169-0.05*Constantes!$E$20)^2)/(Observaciones!$F169+0.95*Constantes!$E$20),0)</f>
        <v>0</v>
      </c>
      <c r="W170" s="75">
        <f>MAX(0,X169+Observaciones!$F169-V170-Constantes!$D$13)</f>
        <v>0</v>
      </c>
      <c r="X170" s="75">
        <f>X169+Observaciones!$F169-V170-T170-W170-Y169</f>
        <v>31.999897545674322</v>
      </c>
      <c r="Y170" s="75">
        <f>MAX(0,(X170-Constantes!$D$14)*(1-EXP(-Constantes!$D$24)))</f>
        <v>9.877979826081483E-2</v>
      </c>
      <c r="Z170" s="75">
        <f t="shared" si="21"/>
        <v>167.27449507270549</v>
      </c>
      <c r="AA170" s="75">
        <f>MAX(0,(Z170-Constantes!$D$13)*(1-EXP(-Constantes!$D$25)))</f>
        <v>0.63738649575991901</v>
      </c>
      <c r="AB170" s="75">
        <f t="shared" si="22"/>
        <v>0.73616629402073386</v>
      </c>
      <c r="AC170" s="75">
        <f>0.0526*V170*Observaciones!$F169^1.218</f>
        <v>0</v>
      </c>
      <c r="AD170" s="75">
        <f>AC170*Constantes!$E$31</f>
        <v>0</v>
      </c>
      <c r="AE170" s="75">
        <f t="shared" si="23"/>
        <v>0</v>
      </c>
      <c r="AF170" s="15"/>
      <c r="AG170" s="74">
        <v>164</v>
      </c>
      <c r="AH170" s="136">
        <f>ETo!$I169*((1-Constantes!$F$21)*ETo!$K169+ETo!$L169)</f>
        <v>1.4283596718453528</v>
      </c>
      <c r="AI170" s="75">
        <f>MIN(AH170*AJ170,0.8*(AM169+Observaciones!$F169-AK170-AL170-Constantes!$D$14))</f>
        <v>0.75321667145423887</v>
      </c>
      <c r="AJ170" s="75">
        <f>EXP(2.5*(Cálculos!AM169-Constantes!$D$13)/(Constantes!$D$15))*Constantes!$F$19+Constantes!$F$18</f>
        <v>0.52732983596570548</v>
      </c>
      <c r="AK170" s="75">
        <f>IF(Observaciones!$F169&gt;0.05*Constantes!$F$20,((Observaciones!$F169-0.05*Constantes!$F$20)^2)/(Observaciones!$F169+0.95*Constantes!$F$20),0)</f>
        <v>0</v>
      </c>
      <c r="AL170" s="75">
        <f>MAX(0,AM169+Observaciones!$F169-AK170-Constantes!$D$13)</f>
        <v>0</v>
      </c>
      <c r="AM170" s="75">
        <f>AM169+Observaciones!$F169-AK170-AI170-AL170-AN169</f>
        <v>31.04164008411847</v>
      </c>
      <c r="AN170" s="75">
        <f>MAX(0,(AM170-Constantes!$D$14)*(1-EXP(-Constantes!$D$24)))</f>
        <v>8.2317508631738187E-2</v>
      </c>
      <c r="AO170" s="75">
        <f t="shared" si="24"/>
        <v>171.09476191660943</v>
      </c>
      <c r="AP170" s="75">
        <f>MAX(0,(AO170-Constantes!$D$13)*(1-EXP(-Constantes!$D$25)))</f>
        <v>0.66377500641592591</v>
      </c>
      <c r="AQ170" s="75">
        <f t="shared" si="25"/>
        <v>0.74609251504766405</v>
      </c>
      <c r="AR170" s="75">
        <f>0.0526*AK170*Observaciones!$F169^1.218</f>
        <v>0</v>
      </c>
      <c r="AS170" s="75">
        <f>AR170*Constantes!$F$31</f>
        <v>0</v>
      </c>
      <c r="AT170" s="75">
        <f t="shared" si="26"/>
        <v>0</v>
      </c>
      <c r="AU170" s="15"/>
      <c r="AV170" s="74">
        <v>164</v>
      </c>
      <c r="AW170" s="75">
        <f>0.0526*Observaciones!$F169^2.218</f>
        <v>0</v>
      </c>
      <c r="AX170" s="75">
        <f>IF(Observaciones!$F169&gt;0.05*$BB$7,((Observaciones!$F169-0.05*$BB$7)^2)/(Observaciones!$F169+0.95*$BB$7),0)</f>
        <v>0</v>
      </c>
      <c r="AY170" s="75">
        <f>0.0526*AX170*Observaciones!$F169^1.218</f>
        <v>0</v>
      </c>
      <c r="AZ170" s="29"/>
      <c r="BA170" s="29"/>
      <c r="BB170" s="96"/>
      <c r="BC170" s="39"/>
    </row>
    <row r="171" spans="2:55" s="2" customFormat="1" x14ac:dyDescent="0.3">
      <c r="B171" s="38"/>
      <c r="C171" s="74">
        <v>165</v>
      </c>
      <c r="D171" s="136">
        <f>ETo!$I170*((1-Constantes!$D$21)*ETo!$K170+ETo!$L170)</f>
        <v>1.5364069197280923</v>
      </c>
      <c r="E171" s="75">
        <f>MIN(D171*F171,0.8*(I170+Observaciones!$F170-G171-H171-Constantes!$D$14))</f>
        <v>0.58706447177530729</v>
      </c>
      <c r="F171" s="75">
        <f>EXP(2.5*(Cálculos!I170-Constantes!$D$13)/(Constantes!$D$15))*Constantes!$D$19+Constantes!$D$18</f>
        <v>0.38210220498043829</v>
      </c>
      <c r="G171" s="75">
        <f>IF(Observaciones!$F170&gt;0.05*Constantes!$D$20,((Observaciones!$F170-0.05*Constantes!$D$20)^2)/(Observaciones!$F170+0.95*Constantes!$D$20),0)</f>
        <v>0</v>
      </c>
      <c r="H171" s="75">
        <f>MAX(0,I170+Observaciones!$F170-G171-Constantes!$D$13)</f>
        <v>0</v>
      </c>
      <c r="I171" s="75">
        <f>I170+Observaciones!$F170-G171-E171-H171-J170</f>
        <v>31.979832972471218</v>
      </c>
      <c r="J171" s="75">
        <f>MAX(0,(I171-Constantes!$D$14)*(1-EXP(-Constantes!$D$24)))</f>
        <v>9.8435100902740505E-2</v>
      </c>
      <c r="K171" s="75">
        <f t="shared" si="18"/>
        <v>161.59223416120247</v>
      </c>
      <c r="L171" s="75">
        <f>MAX(0,(K171-Constantes!$D$13)*(1-EXP(-Constantes!$D$25)))</f>
        <v>0.59813625258575953</v>
      </c>
      <c r="M171" s="75">
        <f t="shared" si="19"/>
        <v>0.69657135348850008</v>
      </c>
      <c r="N171" s="75">
        <f>0.0526*G171*Observaciones!$F170^1.218</f>
        <v>0</v>
      </c>
      <c r="O171" s="75">
        <f>N171*Constantes!$D$31</f>
        <v>0</v>
      </c>
      <c r="P171" s="75">
        <f t="shared" si="20"/>
        <v>0</v>
      </c>
      <c r="Q171" s="15"/>
      <c r="R171" s="74">
        <v>165</v>
      </c>
      <c r="S171" s="136">
        <f>ETo!$I170*((1-Constantes!$E$21)*ETo!$K170+ETo!$L170)</f>
        <v>1.4671845598922824</v>
      </c>
      <c r="T171" s="75">
        <f>MIN(S171*U171,0.8*(X170+Observaciones!$F170-V171-W171-Constantes!$D$14))</f>
        <v>0.66503345403436587</v>
      </c>
      <c r="U171" s="75">
        <f>EXP(2.5*(Cálculos!X170-Constantes!$D$13)/(Constantes!$D$15))*Constantes!$E$19+Constantes!$E$18</f>
        <v>0.45327184610175508</v>
      </c>
      <c r="V171" s="75">
        <f>IF(Observaciones!$F170&gt;0.05*Constantes!$E$20,((Observaciones!$F170-0.05*Constantes!$E$20)^2)/(Observaciones!$F170+0.95*Constantes!$E$20),0)</f>
        <v>0</v>
      </c>
      <c r="W171" s="75">
        <f>MAX(0,X170+Observaciones!$F170-V171-Constantes!$D$13)</f>
        <v>0</v>
      </c>
      <c r="X171" s="75">
        <f>X170+Observaciones!$F170-V171-T171-W171-Y170</f>
        <v>31.236084293379143</v>
      </c>
      <c r="Y171" s="75">
        <f>MAX(0,(X171-Constantes!$D$14)*(1-EXP(-Constantes!$D$24)))</f>
        <v>8.5657943763178507E-2</v>
      </c>
      <c r="Z171" s="75">
        <f t="shared" si="21"/>
        <v>166.63710857694556</v>
      </c>
      <c r="AA171" s="75">
        <f>MAX(0,(Z171-Constantes!$D$13)*(1-EXP(-Constantes!$D$25)))</f>
        <v>0.6329837456320857</v>
      </c>
      <c r="AB171" s="75">
        <f t="shared" si="22"/>
        <v>0.71864168939526418</v>
      </c>
      <c r="AC171" s="75">
        <f>0.0526*V171*Observaciones!$F170^1.218</f>
        <v>0</v>
      </c>
      <c r="AD171" s="75">
        <f>AC171*Constantes!$E$31</f>
        <v>0</v>
      </c>
      <c r="AE171" s="75">
        <f t="shared" si="23"/>
        <v>0</v>
      </c>
      <c r="AF171" s="15"/>
      <c r="AG171" s="74">
        <v>165</v>
      </c>
      <c r="AH171" s="136">
        <f>ETo!$I170*((1-Constantes!$F$21)*ETo!$K170+ETo!$L170)</f>
        <v>1.4671845598922824</v>
      </c>
      <c r="AI171" s="75">
        <f>MIN(AH171*AJ171,0.8*(AM170+Observaciones!$F170-AK171-AL171-Constantes!$D$14))</f>
        <v>0.77197960859342685</v>
      </c>
      <c r="AJ171" s="75">
        <f>EXP(2.5*(Cálculos!AM170-Constantes!$D$13)/(Constantes!$D$15))*Constantes!$F$19+Constantes!$F$18</f>
        <v>0.52616393990003818</v>
      </c>
      <c r="AK171" s="75">
        <f>IF(Observaciones!$F170&gt;0.05*Constantes!$F$20,((Observaciones!$F170-0.05*Constantes!$F$20)^2)/(Observaciones!$F170+0.95*Constantes!$F$20),0)</f>
        <v>0</v>
      </c>
      <c r="AL171" s="75">
        <f>MAX(0,AM170+Observaciones!$F170-AK171-Constantes!$D$13)</f>
        <v>0</v>
      </c>
      <c r="AM171" s="75">
        <f>AM170+Observaciones!$F170-AK171-AI171-AL171-AN170</f>
        <v>30.187342966893304</v>
      </c>
      <c r="AN171" s="75">
        <f>MAX(0,(AM171-Constantes!$D$14)*(1-EXP(-Constantes!$D$24)))</f>
        <v>6.7641195493292353E-2</v>
      </c>
      <c r="AO171" s="75">
        <f t="shared" si="24"/>
        <v>170.4309869101935</v>
      </c>
      <c r="AP171" s="75">
        <f>MAX(0,(AO171-Constantes!$D$13)*(1-EXP(-Constantes!$D$25)))</f>
        <v>0.65918997753032627</v>
      </c>
      <c r="AQ171" s="75">
        <f t="shared" si="25"/>
        <v>0.72683117302361866</v>
      </c>
      <c r="AR171" s="75">
        <f>0.0526*AK171*Observaciones!$F170^1.218</f>
        <v>0</v>
      </c>
      <c r="AS171" s="75">
        <f>AR171*Constantes!$F$31</f>
        <v>0</v>
      </c>
      <c r="AT171" s="75">
        <f t="shared" si="26"/>
        <v>0</v>
      </c>
      <c r="AU171" s="15"/>
      <c r="AV171" s="74">
        <v>165</v>
      </c>
      <c r="AW171" s="75">
        <f>0.0526*Observaciones!$F170^2.218</f>
        <v>0</v>
      </c>
      <c r="AX171" s="75">
        <f>IF(Observaciones!$F170&gt;0.05*$BB$7,((Observaciones!$F170-0.05*$BB$7)^2)/(Observaciones!$F170+0.95*$BB$7),0)</f>
        <v>0</v>
      </c>
      <c r="AY171" s="75">
        <f>0.0526*AX171*Observaciones!$F170^1.218</f>
        <v>0</v>
      </c>
      <c r="AZ171" s="29"/>
      <c r="BA171" s="29"/>
      <c r="BB171" s="96"/>
      <c r="BC171" s="39"/>
    </row>
    <row r="172" spans="2:55" s="2" customFormat="1" x14ac:dyDescent="0.3">
      <c r="B172" s="38"/>
      <c r="C172" s="74">
        <v>166</v>
      </c>
      <c r="D172" s="136">
        <f>ETo!$I171*((1-Constantes!$D$21)*ETo!$K171+ETo!$L171)</f>
        <v>1.4771125169680386</v>
      </c>
      <c r="E172" s="75">
        <f>MIN(D172*F172,0.8*(I171+Observaciones!$F171-G172-H172-Constantes!$D$14))</f>
        <v>0.56187684116112924</v>
      </c>
      <c r="F172" s="75">
        <f>EXP(2.5*(Cálculos!I171-Constantes!$D$13)/(Constantes!$D$15))*Constantes!$D$19+Constantes!$D$18</f>
        <v>0.38038865333999938</v>
      </c>
      <c r="G172" s="75">
        <f>IF(Observaciones!$F171&gt;0.05*Constantes!$D$20,((Observaciones!$F171-0.05*Constantes!$D$20)^2)/(Observaciones!$F171+0.95*Constantes!$D$20),0)</f>
        <v>0</v>
      </c>
      <c r="H172" s="75">
        <f>MAX(0,I171+Observaciones!$F171-G172-Constantes!$D$13)</f>
        <v>0</v>
      </c>
      <c r="I172" s="75">
        <f>I171+Observaciones!$F171-G172-E172-H172-J171</f>
        <v>31.319521030407348</v>
      </c>
      <c r="J172" s="75">
        <f>MAX(0,(I172-Constantes!$D$14)*(1-EXP(-Constantes!$D$24)))</f>
        <v>8.7091336964660357E-2</v>
      </c>
      <c r="K172" s="75">
        <f t="shared" si="18"/>
        <v>160.99409790861671</v>
      </c>
      <c r="L172" s="75">
        <f>MAX(0,(K172-Constantes!$D$13)*(1-EXP(-Constantes!$D$25)))</f>
        <v>0.59400462369174911</v>
      </c>
      <c r="M172" s="75">
        <f t="shared" si="19"/>
        <v>0.68109596065640943</v>
      </c>
      <c r="N172" s="75">
        <f>0.0526*G172*Observaciones!$F171^1.218</f>
        <v>0</v>
      </c>
      <c r="O172" s="75">
        <f>N172*Constantes!$D$31</f>
        <v>0</v>
      </c>
      <c r="P172" s="75">
        <f t="shared" si="20"/>
        <v>0</v>
      </c>
      <c r="Q172" s="15"/>
      <c r="R172" s="74">
        <v>166</v>
      </c>
      <c r="S172" s="136">
        <f>ETo!$I171*((1-Constantes!$E$21)*ETo!$K171+ETo!$L171)</f>
        <v>1.4103934948541308</v>
      </c>
      <c r="T172" s="75">
        <f>MIN(S172*U172,0.8*(X171+Observaciones!$F171-V172-W172-Constantes!$D$14))</f>
        <v>0.63730850412271822</v>
      </c>
      <c r="U172" s="75">
        <f>EXP(2.5*(Cálculos!X171-Constantes!$D$13)/(Constantes!$D$15))*Constantes!$E$19+Constantes!$E$18</f>
        <v>0.45186574275048791</v>
      </c>
      <c r="V172" s="75">
        <f>IF(Observaciones!$F171&gt;0.05*Constantes!$E$20,((Observaciones!$F171-0.05*Constantes!$E$20)^2)/(Observaciones!$F171+0.95*Constantes!$E$20),0)</f>
        <v>0</v>
      </c>
      <c r="W172" s="75">
        <f>MAX(0,X171+Observaciones!$F171-V172-Constantes!$D$13)</f>
        <v>0</v>
      </c>
      <c r="X172" s="75">
        <f>X171+Observaciones!$F171-V172-T172-W172-Y171</f>
        <v>30.513117845493248</v>
      </c>
      <c r="Y172" s="75">
        <f>MAX(0,(X172-Constantes!$D$14)*(1-EXP(-Constantes!$D$24)))</f>
        <v>7.3237812916632894E-2</v>
      </c>
      <c r="Z172" s="75">
        <f t="shared" si="21"/>
        <v>166.00412483131348</v>
      </c>
      <c r="AA172" s="75">
        <f>MAX(0,(Z172-Constantes!$D$13)*(1-EXP(-Constantes!$D$25)))</f>
        <v>0.62861140752084999</v>
      </c>
      <c r="AB172" s="75">
        <f t="shared" si="22"/>
        <v>0.70184922043748288</v>
      </c>
      <c r="AC172" s="75">
        <f>0.0526*V172*Observaciones!$F171^1.218</f>
        <v>0</v>
      </c>
      <c r="AD172" s="75">
        <f>AC172*Constantes!$E$31</f>
        <v>0</v>
      </c>
      <c r="AE172" s="75">
        <f t="shared" si="23"/>
        <v>0</v>
      </c>
      <c r="AF172" s="15"/>
      <c r="AG172" s="74">
        <v>166</v>
      </c>
      <c r="AH172" s="136">
        <f>ETo!$I171*((1-Constantes!$F$21)*ETo!$K171+ETo!$L171)</f>
        <v>1.4103934948541308</v>
      </c>
      <c r="AI172" s="75">
        <f>MIN(AH172*AJ172,0.8*(AM171+Observaciones!$F171-AK172-AL172-Constantes!$D$14))</f>
        <v>0.74051644291903607</v>
      </c>
      <c r="AJ172" s="75">
        <f>EXP(2.5*(Cálculos!AM171-Constantes!$D$13)/(Constantes!$D$15))*Constantes!$F$19+Constantes!$F$18</f>
        <v>0.52504244072369577</v>
      </c>
      <c r="AK172" s="75">
        <f>IF(Observaciones!$F171&gt;0.05*Constantes!$F$20,((Observaciones!$F171-0.05*Constantes!$F$20)^2)/(Observaciones!$F171+0.95*Constantes!$F$20),0)</f>
        <v>0</v>
      </c>
      <c r="AL172" s="75">
        <f>MAX(0,AM171+Observaciones!$F171-AK172-Constantes!$D$13)</f>
        <v>0</v>
      </c>
      <c r="AM172" s="75">
        <f>AM171+Observaciones!$F171-AK172-AI172-AL172-AN171</f>
        <v>29.379185328480975</v>
      </c>
      <c r="AN172" s="75">
        <f>MAX(0,(AM172-Constantes!$D$14)*(1-EXP(-Constantes!$D$24)))</f>
        <v>5.3757530984285123E-2</v>
      </c>
      <c r="AO172" s="75">
        <f t="shared" si="24"/>
        <v>169.77179693266316</v>
      </c>
      <c r="AP172" s="75">
        <f>MAX(0,(AO172-Constantes!$D$13)*(1-EXP(-Constantes!$D$25)))</f>
        <v>0.6546366197526754</v>
      </c>
      <c r="AQ172" s="75">
        <f t="shared" si="25"/>
        <v>0.70839415073696055</v>
      </c>
      <c r="AR172" s="75">
        <f>0.0526*AK172*Observaciones!$F171^1.218</f>
        <v>0</v>
      </c>
      <c r="AS172" s="75">
        <f>AR172*Constantes!$F$31</f>
        <v>0</v>
      </c>
      <c r="AT172" s="75">
        <f t="shared" si="26"/>
        <v>0</v>
      </c>
      <c r="AU172" s="15"/>
      <c r="AV172" s="74">
        <v>166</v>
      </c>
      <c r="AW172" s="75">
        <f>0.0526*Observaciones!$F171^2.218</f>
        <v>0</v>
      </c>
      <c r="AX172" s="75">
        <f>IF(Observaciones!$F171&gt;0.05*$BB$7,((Observaciones!$F171-0.05*$BB$7)^2)/(Observaciones!$F171+0.95*$BB$7),0)</f>
        <v>0</v>
      </c>
      <c r="AY172" s="75">
        <f>0.0526*AX172*Observaciones!$F171^1.218</f>
        <v>0</v>
      </c>
      <c r="AZ172" s="29"/>
      <c r="BA172" s="29"/>
      <c r="BB172" s="96"/>
      <c r="BC172" s="39"/>
    </row>
    <row r="173" spans="2:55" s="2" customFormat="1" x14ac:dyDescent="0.3">
      <c r="B173" s="38"/>
      <c r="C173" s="74">
        <v>167</v>
      </c>
      <c r="D173" s="136">
        <f>ETo!$I172*((1-Constantes!$D$21)*ETo!$K172+ETo!$L172)</f>
        <v>1.535930776266895</v>
      </c>
      <c r="E173" s="75">
        <f>MIN(D173*F173,0.8*(I172+Observaciones!$F172-G173-H173-Constantes!$D$14))</f>
        <v>0.58184426857647231</v>
      </c>
      <c r="F173" s="75">
        <f>EXP(2.5*(Cálculos!I172-Constantes!$D$13)/(Constantes!$D$15))*Constantes!$D$19+Constantes!$D$18</f>
        <v>0.37882193492512362</v>
      </c>
      <c r="G173" s="75">
        <f>IF(Observaciones!$F172&gt;0.05*Constantes!$D$20,((Observaciones!$F172-0.05*Constantes!$D$20)^2)/(Observaciones!$F172+0.95*Constantes!$D$20),0)</f>
        <v>0</v>
      </c>
      <c r="H173" s="75">
        <f>MAX(0,I172+Observaciones!$F172-G173-Constantes!$D$13)</f>
        <v>0</v>
      </c>
      <c r="I173" s="75">
        <f>I172+Observaciones!$F172-G173-E173-H173-J172</f>
        <v>30.650585424866215</v>
      </c>
      <c r="J173" s="75">
        <f>MAX(0,(I173-Constantes!$D$14)*(1-EXP(-Constantes!$D$24)))</f>
        <v>7.5599423649693645E-2</v>
      </c>
      <c r="K173" s="75">
        <f t="shared" si="18"/>
        <v>160.40009328492496</v>
      </c>
      <c r="L173" s="75">
        <f>MAX(0,(K173-Constantes!$D$13)*(1-EXP(-Constantes!$D$25)))</f>
        <v>0.58990153404317669</v>
      </c>
      <c r="M173" s="75">
        <f t="shared" si="19"/>
        <v>0.66550095769287032</v>
      </c>
      <c r="N173" s="75">
        <f>0.0526*G173*Observaciones!$F172^1.218</f>
        <v>0</v>
      </c>
      <c r="O173" s="75">
        <f>N173*Constantes!$D$31</f>
        <v>0</v>
      </c>
      <c r="P173" s="75">
        <f t="shared" si="20"/>
        <v>0</v>
      </c>
      <c r="Q173" s="15"/>
      <c r="R173" s="74">
        <v>167</v>
      </c>
      <c r="S173" s="136">
        <f>ETo!$I172*((1-Constantes!$E$21)*ETo!$K172+ETo!$L172)</f>
        <v>1.4666756149589131</v>
      </c>
      <c r="T173" s="75">
        <f>MIN(S173*U173,0.8*(X172+Observaciones!$F172-V173-W173-Constantes!$D$14))</f>
        <v>0.66086148264531352</v>
      </c>
      <c r="U173" s="75">
        <f>EXP(2.5*(Cálculos!X172-Constantes!$D$13)/(Constantes!$D$15))*Constantes!$E$19+Constantes!$E$18</f>
        <v>0.45058462546527489</v>
      </c>
      <c r="V173" s="75">
        <f>IF(Observaciones!$F172&gt;0.05*Constantes!$E$20,((Observaciones!$F172-0.05*Constantes!$E$20)^2)/(Observaciones!$F172+0.95*Constantes!$E$20),0)</f>
        <v>0</v>
      </c>
      <c r="W173" s="75">
        <f>MAX(0,X172+Observaciones!$F172-V173-Constantes!$D$13)</f>
        <v>0</v>
      </c>
      <c r="X173" s="75">
        <f>X172+Observaciones!$F172-V173-T173-W173-Y172</f>
        <v>29.779018549931301</v>
      </c>
      <c r="Y173" s="75">
        <f>MAX(0,(X173-Constantes!$D$14)*(1-EXP(-Constantes!$D$24)))</f>
        <v>6.0626426410525805E-2</v>
      </c>
      <c r="Z173" s="75">
        <f t="shared" si="21"/>
        <v>165.37551342379263</v>
      </c>
      <c r="AA173" s="75">
        <f>MAX(0,(Z173-Constantes!$D$13)*(1-EXP(-Constantes!$D$25)))</f>
        <v>0.62426927135506838</v>
      </c>
      <c r="AB173" s="75">
        <f t="shared" si="22"/>
        <v>0.68489569776559422</v>
      </c>
      <c r="AC173" s="75">
        <f>0.0526*V173*Observaciones!$F172^1.218</f>
        <v>0</v>
      </c>
      <c r="AD173" s="75">
        <f>AC173*Constantes!$E$31</f>
        <v>0</v>
      </c>
      <c r="AE173" s="75">
        <f t="shared" si="23"/>
        <v>0</v>
      </c>
      <c r="AF173" s="15"/>
      <c r="AG173" s="74">
        <v>167</v>
      </c>
      <c r="AH173" s="136">
        <f>ETo!$I172*((1-Constantes!$F$21)*ETo!$K172+ETo!$L172)</f>
        <v>1.4666756149589131</v>
      </c>
      <c r="AI173" s="75">
        <f>MIN(AH173*AJ173,0.8*(AM172+Observaciones!$F172-AK173-AL173-Constantes!$D$14))</f>
        <v>0.76857585471930856</v>
      </c>
      <c r="AJ173" s="75">
        <f>EXP(2.5*(Cálculos!AM172-Constantes!$D$13)/(Constantes!$D$15))*Constantes!$F$19+Constantes!$F$18</f>
        <v>0.52402579471592237</v>
      </c>
      <c r="AK173" s="75">
        <f>IF(Observaciones!$F172&gt;0.05*Constantes!$F$20,((Observaciones!$F172-0.05*Constantes!$F$20)^2)/(Observaciones!$F172+0.95*Constantes!$F$20),0)</f>
        <v>0</v>
      </c>
      <c r="AL173" s="75">
        <f>MAX(0,AM172+Observaciones!$F172-AK173-Constantes!$D$13)</f>
        <v>0</v>
      </c>
      <c r="AM173" s="75">
        <f>AM172+Observaciones!$F172-AK173-AI173-AL173-AN172</f>
        <v>28.556851942777381</v>
      </c>
      <c r="AN173" s="75">
        <f>MAX(0,(AM173-Constantes!$D$14)*(1-EXP(-Constantes!$D$24)))</f>
        <v>3.9630335621640173E-2</v>
      </c>
      <c r="AO173" s="75">
        <f t="shared" si="24"/>
        <v>169.1171603129105</v>
      </c>
      <c r="AP173" s="75">
        <f>MAX(0,(AO173-Constantes!$D$13)*(1-EXP(-Constantes!$D$25)))</f>
        <v>0.6501147143146504</v>
      </c>
      <c r="AQ173" s="75">
        <f t="shared" si="25"/>
        <v>0.6897450499362906</v>
      </c>
      <c r="AR173" s="75">
        <f>0.0526*AK173*Observaciones!$F172^1.218</f>
        <v>0</v>
      </c>
      <c r="AS173" s="75">
        <f>AR173*Constantes!$F$31</f>
        <v>0</v>
      </c>
      <c r="AT173" s="75">
        <f t="shared" si="26"/>
        <v>0</v>
      </c>
      <c r="AU173" s="15"/>
      <c r="AV173" s="74">
        <v>167</v>
      </c>
      <c r="AW173" s="75">
        <f>0.0526*Observaciones!$F172^2.218</f>
        <v>0</v>
      </c>
      <c r="AX173" s="75">
        <f>IF(Observaciones!$F172&gt;0.05*$BB$7,((Observaciones!$F172-0.05*$BB$7)^2)/(Observaciones!$F172+0.95*$BB$7),0)</f>
        <v>0</v>
      </c>
      <c r="AY173" s="75">
        <f>0.0526*AX173*Observaciones!$F172^1.218</f>
        <v>0</v>
      </c>
      <c r="AZ173" s="29"/>
      <c r="BA173" s="29"/>
      <c r="BB173" s="96"/>
      <c r="BC173" s="39"/>
    </row>
    <row r="174" spans="2:55" s="2" customFormat="1" x14ac:dyDescent="0.3">
      <c r="B174" s="38"/>
      <c r="C174" s="74">
        <v>168</v>
      </c>
      <c r="D174" s="136">
        <f>ETo!$I173*((1-Constantes!$D$21)*ETo!$K173+ETo!$L173)</f>
        <v>1.4967988435815325</v>
      </c>
      <c r="E174" s="75">
        <f>MIN(D174*F174,0.8*(I173+Observaciones!$F173-G174-H174-Constantes!$D$14))</f>
        <v>0.56472414935245596</v>
      </c>
      <c r="F174" s="75">
        <f>EXP(2.5*(Cálculos!I173-Constantes!$D$13)/(Constantes!$D$15))*Constantes!$D$19+Constantes!$D$18</f>
        <v>0.37728793803794436</v>
      </c>
      <c r="G174" s="75">
        <f>IF(Observaciones!$F173&gt;0.05*Constantes!$D$20,((Observaciones!$F173-0.05*Constantes!$D$20)^2)/(Observaciones!$F173+0.95*Constantes!$D$20),0)</f>
        <v>0</v>
      </c>
      <c r="H174" s="75">
        <f>MAX(0,I173+Observaciones!$F173-G174-Constantes!$D$13)</f>
        <v>0</v>
      </c>
      <c r="I174" s="75">
        <f>I173+Observaciones!$F173-G174-E174-H174-J173</f>
        <v>30.010261851864062</v>
      </c>
      <c r="J174" s="75">
        <f>MAX(0,(I174-Constantes!$D$14)*(1-EXP(-Constantes!$D$24)))</f>
        <v>6.4599047928150424E-2</v>
      </c>
      <c r="K174" s="75">
        <f t="shared" si="18"/>
        <v>159.81019175088178</v>
      </c>
      <c r="L174" s="75">
        <f>MAX(0,(K174-Constantes!$D$13)*(1-EXP(-Constantes!$D$25)))</f>
        <v>0.58582678650507392</v>
      </c>
      <c r="M174" s="75">
        <f t="shared" si="19"/>
        <v>0.65042583443322433</v>
      </c>
      <c r="N174" s="75">
        <f>0.0526*G174*Observaciones!$F173^1.218</f>
        <v>0</v>
      </c>
      <c r="O174" s="75">
        <f>N174*Constantes!$D$31</f>
        <v>0</v>
      </c>
      <c r="P174" s="75">
        <f t="shared" si="20"/>
        <v>0</v>
      </c>
      <c r="Q174" s="15"/>
      <c r="R174" s="74">
        <v>168</v>
      </c>
      <c r="S174" s="136">
        <f>ETo!$I173*((1-Constantes!$E$21)*ETo!$K173+ETo!$L173)</f>
        <v>1.4291769114446251</v>
      </c>
      <c r="T174" s="75">
        <f>MIN(S174*U174,0.8*(X173+Observaciones!$F173-V174-W174-Constantes!$D$14))</f>
        <v>0.64217417963798051</v>
      </c>
      <c r="U174" s="75">
        <f>EXP(2.5*(Cálculos!X173-Constantes!$D$13)/(Constantes!$D$15))*Constantes!$E$19+Constantes!$E$18</f>
        <v>0.44933148198487544</v>
      </c>
      <c r="V174" s="75">
        <f>IF(Observaciones!$F173&gt;0.05*Constantes!$E$20,((Observaciones!$F173-0.05*Constantes!$E$20)^2)/(Observaciones!$F173+0.95*Constantes!$E$20),0)</f>
        <v>0</v>
      </c>
      <c r="W174" s="75">
        <f>MAX(0,X173+Observaciones!$F173-V174-Constantes!$D$13)</f>
        <v>0</v>
      </c>
      <c r="X174" s="75">
        <f>X173+Observaciones!$F173-V174-T174-W174-Y173</f>
        <v>29.076217943882796</v>
      </c>
      <c r="Y174" s="75">
        <f>MAX(0,(X174-Constantes!$D$14)*(1-EXP(-Constantes!$D$24)))</f>
        <v>4.8552732656577668E-2</v>
      </c>
      <c r="Z174" s="75">
        <f t="shared" si="21"/>
        <v>164.75124415243755</v>
      </c>
      <c r="AA174" s="75">
        <f>MAX(0,(Z174-Constantes!$D$13)*(1-EXP(-Constantes!$D$25)))</f>
        <v>0.619957128514665</v>
      </c>
      <c r="AB174" s="75">
        <f t="shared" si="22"/>
        <v>0.66850986117124267</v>
      </c>
      <c r="AC174" s="75">
        <f>0.0526*V174*Observaciones!$F173^1.218</f>
        <v>0</v>
      </c>
      <c r="AD174" s="75">
        <f>AC174*Constantes!$E$31</f>
        <v>0</v>
      </c>
      <c r="AE174" s="75">
        <f t="shared" si="23"/>
        <v>0</v>
      </c>
      <c r="AF174" s="15"/>
      <c r="AG174" s="74">
        <v>168</v>
      </c>
      <c r="AH174" s="136">
        <f>ETo!$I173*((1-Constantes!$F$21)*ETo!$K173+ETo!$L173)</f>
        <v>1.4291769114446251</v>
      </c>
      <c r="AI174" s="75">
        <f>MIN(AH174*AJ174,0.8*(AM173+Observaciones!$F173-AK174-AL174-Constantes!$D$14))</f>
        <v>0.7475076461144543</v>
      </c>
      <c r="AJ174" s="75">
        <f>EXP(2.5*(Cálculos!AM173-Constantes!$D$13)/(Constantes!$D$15))*Constantes!$F$19+Constantes!$F$18</f>
        <v>0.52303367072930584</v>
      </c>
      <c r="AK174" s="75">
        <f>IF(Observaciones!$F173&gt;0.05*Constantes!$F$20,((Observaciones!$F173-0.05*Constantes!$F$20)^2)/(Observaciones!$F173+0.95*Constantes!$F$20),0)</f>
        <v>0</v>
      </c>
      <c r="AL174" s="75">
        <f>MAX(0,AM173+Observaciones!$F173-AK174-Constantes!$D$13)</f>
        <v>0</v>
      </c>
      <c r="AM174" s="75">
        <f>AM173+Observaciones!$F173-AK174-AI174-AL174-AN173</f>
        <v>27.769713961041287</v>
      </c>
      <c r="AN174" s="75">
        <f>MAX(0,(AM174-Constantes!$D$14)*(1-EXP(-Constantes!$D$24)))</f>
        <v>2.6107776233114964E-2</v>
      </c>
      <c r="AO174" s="75">
        <f t="shared" si="24"/>
        <v>168.46704559859586</v>
      </c>
      <c r="AP174" s="75">
        <f>MAX(0,(AO174-Constantes!$D$13)*(1-EXP(-Constantes!$D$25)))</f>
        <v>0.64562404395907202</v>
      </c>
      <c r="AQ174" s="75">
        <f t="shared" si="25"/>
        <v>0.67173182019218702</v>
      </c>
      <c r="AR174" s="75">
        <f>0.0526*AK174*Observaciones!$F173^1.218</f>
        <v>0</v>
      </c>
      <c r="AS174" s="75">
        <f>AR174*Constantes!$F$31</f>
        <v>0</v>
      </c>
      <c r="AT174" s="75">
        <f t="shared" si="26"/>
        <v>0</v>
      </c>
      <c r="AU174" s="15"/>
      <c r="AV174" s="74">
        <v>168</v>
      </c>
      <c r="AW174" s="75">
        <f>0.0526*Observaciones!$F173^2.218</f>
        <v>0</v>
      </c>
      <c r="AX174" s="75">
        <f>IF(Observaciones!$F173&gt;0.05*$BB$7,((Observaciones!$F173-0.05*$BB$7)^2)/(Observaciones!$F173+0.95*$BB$7),0)</f>
        <v>0</v>
      </c>
      <c r="AY174" s="75">
        <f>0.0526*AX174*Observaciones!$F173^1.218</f>
        <v>0</v>
      </c>
      <c r="AZ174" s="29"/>
      <c r="BA174" s="29"/>
      <c r="BB174" s="96"/>
      <c r="BC174" s="39"/>
    </row>
    <row r="175" spans="2:55" s="2" customFormat="1" x14ac:dyDescent="0.3">
      <c r="B175" s="38"/>
      <c r="C175" s="74">
        <v>169</v>
      </c>
      <c r="D175" s="136">
        <f>ETo!$I174*((1-Constantes!$D$21)*ETo!$K174+ETo!$L174)</f>
        <v>1.4866099538220081</v>
      </c>
      <c r="E175" s="75">
        <f>MIN(D175*F175,0.8*(I174+Observaciones!$F174-G175-H175-Constantes!$D$14))</f>
        <v>0.55876916412735489</v>
      </c>
      <c r="F175" s="75">
        <f>EXP(2.5*(Cálculos!I174-Constantes!$D$13)/(Constantes!$D$15))*Constantes!$D$19+Constantes!$D$18</f>
        <v>0.37586803632707033</v>
      </c>
      <c r="G175" s="75">
        <f>IF(Observaciones!$F174&gt;0.05*Constantes!$D$20,((Observaciones!$F174-0.05*Constantes!$D$20)^2)/(Observaciones!$F174+0.95*Constantes!$D$20),0)</f>
        <v>0</v>
      </c>
      <c r="H175" s="75">
        <f>MAX(0,I174+Observaciones!$F174-G175-Constantes!$D$13)</f>
        <v>0</v>
      </c>
      <c r="I175" s="75">
        <f>I174+Observaciones!$F174-G175-E175-H175-J174</f>
        <v>29.386893639808555</v>
      </c>
      <c r="J175" s="75">
        <f>MAX(0,(I175-Constantes!$D$14)*(1-EXP(-Constantes!$D$24)))</f>
        <v>5.3889955159119804E-2</v>
      </c>
      <c r="K175" s="75">
        <f t="shared" si="18"/>
        <v>159.22436496437672</v>
      </c>
      <c r="L175" s="75">
        <f>MAX(0,(K175-Constantes!$D$13)*(1-EXP(-Constantes!$D$25)))</f>
        <v>0.58178018530418363</v>
      </c>
      <c r="M175" s="75">
        <f t="shared" si="19"/>
        <v>0.63567014046330339</v>
      </c>
      <c r="N175" s="75">
        <f>0.0526*G175*Observaciones!$F174^1.218</f>
        <v>0</v>
      </c>
      <c r="O175" s="75">
        <f>N175*Constantes!$D$31</f>
        <v>0</v>
      </c>
      <c r="P175" s="75">
        <f t="shared" si="20"/>
        <v>0</v>
      </c>
      <c r="Q175" s="15"/>
      <c r="R175" s="74">
        <v>169</v>
      </c>
      <c r="S175" s="136">
        <f>ETo!$I174*((1-Constantes!$E$21)*ETo!$K174+ETo!$L174)</f>
        <v>1.4194085338648073</v>
      </c>
      <c r="T175" s="75">
        <f>MIN(S175*U175,0.8*(X174+Observaciones!$F174-V175-W175-Constantes!$D$14))</f>
        <v>0.63614366102027042</v>
      </c>
      <c r="U175" s="75">
        <f>EXP(2.5*(Cálculos!X174-Constantes!$D$13)/(Constantes!$D$15))*Constantes!$E$19+Constantes!$E$18</f>
        <v>0.44817517003942464</v>
      </c>
      <c r="V175" s="75">
        <f>IF(Observaciones!$F174&gt;0.05*Constantes!$E$20,((Observaciones!$F174-0.05*Constantes!$E$20)^2)/(Observaciones!$F174+0.95*Constantes!$E$20),0)</f>
        <v>0</v>
      </c>
      <c r="W175" s="75">
        <f>MAX(0,X174+Observaciones!$F174-V175-Constantes!$D$13)</f>
        <v>0</v>
      </c>
      <c r="X175" s="75">
        <f>X174+Observaciones!$F174-V175-T175-W175-Y174</f>
        <v>28.391521550205947</v>
      </c>
      <c r="Y175" s="75">
        <f>MAX(0,(X175-Constantes!$D$14)*(1-EXP(-Constantes!$D$24)))</f>
        <v>3.6790058434984264E-2</v>
      </c>
      <c r="Z175" s="75">
        <f t="shared" si="21"/>
        <v>164.13128702392288</v>
      </c>
      <c r="AA175" s="75">
        <f>MAX(0,(Z175-Constantes!$D$13)*(1-EXP(-Constantes!$D$25)))</f>
        <v>0.61567477182060781</v>
      </c>
      <c r="AB175" s="75">
        <f t="shared" si="22"/>
        <v>0.6524648302555921</v>
      </c>
      <c r="AC175" s="75">
        <f>0.0526*V175*Observaciones!$F174^1.218</f>
        <v>0</v>
      </c>
      <c r="AD175" s="75">
        <f>AC175*Constantes!$E$31</f>
        <v>0</v>
      </c>
      <c r="AE175" s="75">
        <f t="shared" si="23"/>
        <v>0</v>
      </c>
      <c r="AF175" s="15"/>
      <c r="AG175" s="74">
        <v>169</v>
      </c>
      <c r="AH175" s="136">
        <f>ETo!$I174*((1-Constantes!$F$21)*ETo!$K174+ETo!$L174)</f>
        <v>1.4194085338648073</v>
      </c>
      <c r="AI175" s="75">
        <f>MIN(AH175*AJ175,0.8*(AM174+Observaciones!$F174-AK175-AL175-Constantes!$D$14))</f>
        <v>0.74110500189865247</v>
      </c>
      <c r="AJ175" s="75">
        <f>EXP(2.5*(Cálculos!AM174-Constantes!$D$13)/(Constantes!$D$15))*Constantes!$F$19+Constantes!$F$18</f>
        <v>0.52212240818416811</v>
      </c>
      <c r="AK175" s="75">
        <f>IF(Observaciones!$F174&gt;0.05*Constantes!$F$20,((Observaciones!$F174-0.05*Constantes!$F$20)^2)/(Observaciones!$F174+0.95*Constantes!$F$20),0)</f>
        <v>0</v>
      </c>
      <c r="AL175" s="75">
        <f>MAX(0,AM174+Observaciones!$F174-AK175-Constantes!$D$13)</f>
        <v>0</v>
      </c>
      <c r="AM175" s="75">
        <f>AM174+Observaciones!$F174-AK175-AI175-AL175-AN174</f>
        <v>27.002501182909519</v>
      </c>
      <c r="AN175" s="75">
        <f>MAX(0,(AM175-Constantes!$D$14)*(1-EXP(-Constantes!$D$24)))</f>
        <v>1.2927519916376095E-2</v>
      </c>
      <c r="AO175" s="75">
        <f t="shared" si="24"/>
        <v>167.8214215546368</v>
      </c>
      <c r="AP175" s="75">
        <f>MAX(0,(AO175-Constantes!$D$13)*(1-EXP(-Constantes!$D$25)))</f>
        <v>0.64116439292946548</v>
      </c>
      <c r="AQ175" s="75">
        <f t="shared" si="25"/>
        <v>0.65409191284584156</v>
      </c>
      <c r="AR175" s="75">
        <f>0.0526*AK175*Observaciones!$F174^1.218</f>
        <v>0</v>
      </c>
      <c r="AS175" s="75">
        <f>AR175*Constantes!$F$31</f>
        <v>0</v>
      </c>
      <c r="AT175" s="75">
        <f t="shared" si="26"/>
        <v>0</v>
      </c>
      <c r="AU175" s="15"/>
      <c r="AV175" s="74">
        <v>169</v>
      </c>
      <c r="AW175" s="75">
        <f>0.0526*Observaciones!$F174^2.218</f>
        <v>0</v>
      </c>
      <c r="AX175" s="75">
        <f>IF(Observaciones!$F174&gt;0.05*$BB$7,((Observaciones!$F174-0.05*$BB$7)^2)/(Observaciones!$F174+0.95*$BB$7),0)</f>
        <v>0</v>
      </c>
      <c r="AY175" s="75">
        <f>0.0526*AX175*Observaciones!$F174^1.218</f>
        <v>0</v>
      </c>
      <c r="AZ175" s="29"/>
      <c r="BA175" s="29"/>
      <c r="BB175" s="96"/>
      <c r="BC175" s="39"/>
    </row>
    <row r="176" spans="2:55" s="2" customFormat="1" x14ac:dyDescent="0.3">
      <c r="B176" s="38"/>
      <c r="C176" s="74">
        <v>170</v>
      </c>
      <c r="D176" s="136">
        <f>ETo!$I175*((1-Constantes!$D$21)*ETo!$K175+ETo!$L175)</f>
        <v>1.4891287472338581</v>
      </c>
      <c r="E176" s="75">
        <f>MIN(D176*F176,0.8*(I175+Observaciones!$F175-G176-H176-Constantes!$D$14))</f>
        <v>0.55772310359256261</v>
      </c>
      <c r="F176" s="75">
        <f>EXP(2.5*(Cálculos!I175-Constantes!$D$13)/(Constantes!$D$15))*Constantes!$D$19+Constantes!$D$18</f>
        <v>0.3745298078682352</v>
      </c>
      <c r="G176" s="75">
        <f>IF(Observaciones!$F175&gt;0.05*Constantes!$D$20,((Observaciones!$F175-0.05*Constantes!$D$20)^2)/(Observaciones!$F175+0.95*Constantes!$D$20),0)</f>
        <v>0</v>
      </c>
      <c r="H176" s="75">
        <f>MAX(0,I175+Observaciones!$F175-G176-Constantes!$D$13)</f>
        <v>0</v>
      </c>
      <c r="I176" s="75">
        <f>I175+Observaciones!$F175-G176-E176-H176-J175</f>
        <v>28.775280581056872</v>
      </c>
      <c r="J176" s="75">
        <f>MAX(0,(I176-Constantes!$D$14)*(1-EXP(-Constantes!$D$24)))</f>
        <v>4.3382808887857692E-2</v>
      </c>
      <c r="K176" s="75">
        <f t="shared" si="18"/>
        <v>158.64258477907254</v>
      </c>
      <c r="L176" s="75">
        <f>MAX(0,(K176-Constantes!$D$13)*(1-EXP(-Constantes!$D$25)))</f>
        <v>0.57776153601955282</v>
      </c>
      <c r="M176" s="75">
        <f t="shared" si="19"/>
        <v>0.62114434490741055</v>
      </c>
      <c r="N176" s="75">
        <f>0.0526*G176*Observaciones!$F175^1.218</f>
        <v>0</v>
      </c>
      <c r="O176" s="75">
        <f>N176*Constantes!$D$31</f>
        <v>0</v>
      </c>
      <c r="P176" s="75">
        <f t="shared" si="20"/>
        <v>0</v>
      </c>
      <c r="Q176" s="15"/>
      <c r="R176" s="74">
        <v>170</v>
      </c>
      <c r="S176" s="136">
        <f>ETo!$I175*((1-Constantes!$E$21)*ETo!$K175+ETo!$L175)</f>
        <v>1.4218035589078608</v>
      </c>
      <c r="T176" s="75">
        <f>MIN(S176*U176,0.8*(X175+Observaciones!$F175-V176-W176-Constantes!$D$14))</f>
        <v>0.63567134005954085</v>
      </c>
      <c r="U176" s="75">
        <f>EXP(2.5*(Cálculos!X175-Constantes!$D$13)/(Constantes!$D$15))*Constantes!$E$19+Constantes!$E$18</f>
        <v>0.44708802146185594</v>
      </c>
      <c r="V176" s="75">
        <f>IF(Observaciones!$F175&gt;0.05*Constantes!$E$20,((Observaciones!$F175-0.05*Constantes!$E$20)^2)/(Observaciones!$F175+0.95*Constantes!$E$20),0)</f>
        <v>0</v>
      </c>
      <c r="W176" s="75">
        <f>MAX(0,X175+Observaciones!$F175-V176-Constantes!$D$13)</f>
        <v>0</v>
      </c>
      <c r="X176" s="75">
        <f>X175+Observaciones!$F175-V176-T176-W176-Y175</f>
        <v>27.719060151711421</v>
      </c>
      <c r="Y176" s="75">
        <f>MAX(0,(X176-Constantes!$D$14)*(1-EXP(-Constantes!$D$24)))</f>
        <v>2.5237574107424891E-2</v>
      </c>
      <c r="Z176" s="75">
        <f t="shared" si="21"/>
        <v>163.51561225210227</v>
      </c>
      <c r="AA176" s="75">
        <f>MAX(0,(Z176-Constantes!$D$13)*(1-EXP(-Constantes!$D$25)))</f>
        <v>0.61142199552495502</v>
      </c>
      <c r="AB176" s="75">
        <f t="shared" si="22"/>
        <v>0.63665956963237991</v>
      </c>
      <c r="AC176" s="75">
        <f>0.0526*V176*Observaciones!$F175^1.218</f>
        <v>0</v>
      </c>
      <c r="AD176" s="75">
        <f>AC176*Constantes!$E$31</f>
        <v>0</v>
      </c>
      <c r="AE176" s="75">
        <f t="shared" si="23"/>
        <v>0</v>
      </c>
      <c r="AF176" s="15"/>
      <c r="AG176" s="74">
        <v>170</v>
      </c>
      <c r="AH176" s="136">
        <f>ETo!$I175*((1-Constantes!$F$21)*ETo!$K175+ETo!$L175)</f>
        <v>1.4218035589078608</v>
      </c>
      <c r="AI176" s="75">
        <f>MIN(AH176*AJ176,0.8*(AM175+Observaciones!$F175-AK176-AL176-Constantes!$D$14))</f>
        <v>0.60200094632761536</v>
      </c>
      <c r="AJ176" s="75">
        <f>EXP(2.5*(Cálculos!AM175-Constantes!$D$13)/(Constantes!$D$15))*Constantes!$F$19+Constantes!$F$18</f>
        <v>0.52126891877913739</v>
      </c>
      <c r="AK176" s="75">
        <f>IF(Observaciones!$F175&gt;0.05*Constantes!$F$20,((Observaciones!$F175-0.05*Constantes!$F$20)^2)/(Observaciones!$F175+0.95*Constantes!$F$20),0)</f>
        <v>0</v>
      </c>
      <c r="AL176" s="75">
        <f>MAX(0,AM175+Observaciones!$F175-AK176-Constantes!$D$13)</f>
        <v>0</v>
      </c>
      <c r="AM176" s="75">
        <f>AM175+Observaciones!$F175-AK176-AI176-AL176-AN175</f>
        <v>26.387572716665527</v>
      </c>
      <c r="AN176" s="75">
        <f>MAX(0,(AM176-Constantes!$D$14)*(1-EXP(-Constantes!$D$24)))</f>
        <v>2.3634169288175256E-3</v>
      </c>
      <c r="AO176" s="75">
        <f t="shared" si="24"/>
        <v>167.18025716170735</v>
      </c>
      <c r="AP176" s="75">
        <f>MAX(0,(AO176-Constantes!$D$13)*(1-EXP(-Constantes!$D$25)))</f>
        <v>0.63673554695969514</v>
      </c>
      <c r="AQ176" s="75">
        <f t="shared" si="25"/>
        <v>0.63909896388851262</v>
      </c>
      <c r="AR176" s="75">
        <f>0.0526*AK176*Observaciones!$F175^1.218</f>
        <v>0</v>
      </c>
      <c r="AS176" s="75">
        <f>AR176*Constantes!$F$31</f>
        <v>0</v>
      </c>
      <c r="AT176" s="75">
        <f t="shared" si="26"/>
        <v>0</v>
      </c>
      <c r="AU176" s="15"/>
      <c r="AV176" s="74">
        <v>170</v>
      </c>
      <c r="AW176" s="75">
        <f>0.0526*Observaciones!$F175^2.218</f>
        <v>0</v>
      </c>
      <c r="AX176" s="75">
        <f>IF(Observaciones!$F175&gt;0.05*$BB$7,((Observaciones!$F175-0.05*$BB$7)^2)/(Observaciones!$F175+0.95*$BB$7),0)</f>
        <v>0</v>
      </c>
      <c r="AY176" s="75">
        <f>0.0526*AX176*Observaciones!$F175^1.218</f>
        <v>0</v>
      </c>
      <c r="AZ176" s="29"/>
      <c r="BA176" s="29"/>
      <c r="BB176" s="96"/>
      <c r="BC176" s="39"/>
    </row>
    <row r="177" spans="2:55" s="2" customFormat="1" x14ac:dyDescent="0.3">
      <c r="B177" s="38"/>
      <c r="C177" s="74">
        <v>171</v>
      </c>
      <c r="D177" s="136">
        <f>ETo!$I176*((1-Constantes!$D$21)*ETo!$K176+ETo!$L176)</f>
        <v>1.5061411137975014</v>
      </c>
      <c r="E177" s="75">
        <f>MIN(D177*F177,0.8*(I176+Observaciones!$F176-G177-H177-Constantes!$D$14))</f>
        <v>0.56217883295443771</v>
      </c>
      <c r="F177" s="75">
        <f>EXP(2.5*(Cálculos!I176-Constantes!$D$13)/(Constantes!$D$15))*Constantes!$D$19+Constantes!$D$18</f>
        <v>0.37325774311876453</v>
      </c>
      <c r="G177" s="75">
        <f>IF(Observaciones!$F176&gt;0.05*Constantes!$D$20,((Observaciones!$F176-0.05*Constantes!$D$20)^2)/(Observaciones!$F176+0.95*Constantes!$D$20),0)</f>
        <v>0</v>
      </c>
      <c r="H177" s="75">
        <f>MAX(0,I176+Observaciones!$F176-G177-Constantes!$D$13)</f>
        <v>0</v>
      </c>
      <c r="I177" s="75">
        <f>I176+Observaciones!$F176-G177-E177-H177-J176</f>
        <v>28.169718939214576</v>
      </c>
      <c r="J177" s="75">
        <f>MAX(0,(I177-Constantes!$D$14)*(1-EXP(-Constantes!$D$24)))</f>
        <v>3.2979622337051984E-2</v>
      </c>
      <c r="K177" s="75">
        <f t="shared" si="18"/>
        <v>158.06482324305298</v>
      </c>
      <c r="L177" s="75">
        <f>MAX(0,(K177-Constantes!$D$13)*(1-EXP(-Constantes!$D$25)))</f>
        <v>0.57377064557319268</v>
      </c>
      <c r="M177" s="75">
        <f t="shared" si="19"/>
        <v>0.60675026791024467</v>
      </c>
      <c r="N177" s="75">
        <f>0.0526*G177*Observaciones!$F176^1.218</f>
        <v>0</v>
      </c>
      <c r="O177" s="75">
        <f>N177*Constantes!$D$31</f>
        <v>0</v>
      </c>
      <c r="P177" s="75">
        <f t="shared" si="20"/>
        <v>0</v>
      </c>
      <c r="Q177" s="15"/>
      <c r="R177" s="74">
        <v>171</v>
      </c>
      <c r="S177" s="136">
        <f>ETo!$I176*((1-Constantes!$E$21)*ETo!$K176+ETo!$L176)</f>
        <v>1.4380761172380361</v>
      </c>
      <c r="T177" s="75">
        <f>MIN(S177*U177,0.8*(X176+Observaciones!$F176-V177-W177-Constantes!$D$14))</f>
        <v>0.64146365658788107</v>
      </c>
      <c r="U177" s="75">
        <f>EXP(2.5*(Cálculos!X176-Constantes!$D$13)/(Constantes!$D$15))*Constantes!$E$19+Constantes!$E$18</f>
        <v>0.44605681778505152</v>
      </c>
      <c r="V177" s="75">
        <f>IF(Observaciones!$F176&gt;0.05*Constantes!$E$20,((Observaciones!$F176-0.05*Constantes!$E$20)^2)/(Observaciones!$F176+0.95*Constantes!$E$20),0)</f>
        <v>0</v>
      </c>
      <c r="W177" s="75">
        <f>MAX(0,X176+Observaciones!$F176-V177-Constantes!$D$13)</f>
        <v>0</v>
      </c>
      <c r="X177" s="75">
        <f>X176+Observaciones!$F176-V177-T177-W177-Y176</f>
        <v>27.052358921016115</v>
      </c>
      <c r="Y177" s="75">
        <f>MAX(0,(X177-Constantes!$D$14)*(1-EXP(-Constantes!$D$24)))</f>
        <v>1.3784046014935035E-2</v>
      </c>
      <c r="Z177" s="75">
        <f t="shared" si="21"/>
        <v>162.90419025657732</v>
      </c>
      <c r="AA177" s="75">
        <f>MAX(0,(Z177-Constantes!$D$13)*(1-EXP(-Constantes!$D$25)))</f>
        <v>0.60719859530096987</v>
      </c>
      <c r="AB177" s="75">
        <f t="shared" si="22"/>
        <v>0.62098264131590486</v>
      </c>
      <c r="AC177" s="75">
        <f>0.0526*V177*Observaciones!$F176^1.218</f>
        <v>0</v>
      </c>
      <c r="AD177" s="75">
        <f>AC177*Constantes!$E$31</f>
        <v>0</v>
      </c>
      <c r="AE177" s="75">
        <f t="shared" si="23"/>
        <v>0</v>
      </c>
      <c r="AF177" s="15"/>
      <c r="AG177" s="74">
        <v>171</v>
      </c>
      <c r="AH177" s="136">
        <f>ETo!$I176*((1-Constantes!$F$21)*ETo!$K176+ETo!$L176)</f>
        <v>1.4380761172380361</v>
      </c>
      <c r="AI177" s="75">
        <f>MIN(AH177*AJ177,0.8*(AM176+Observaciones!$F176-AK177-AL177-Constantes!$D$14))</f>
        <v>0.11005817333242192</v>
      </c>
      <c r="AJ177" s="75">
        <f>EXP(2.5*(Cálculos!AM176-Constantes!$D$13)/(Constantes!$D$15))*Constantes!$F$19+Constantes!$F$18</f>
        <v>0.52060867289760293</v>
      </c>
      <c r="AK177" s="75">
        <f>IF(Observaciones!$F176&gt;0.05*Constantes!$F$20,((Observaciones!$F176-0.05*Constantes!$F$20)^2)/(Observaciones!$F176+0.95*Constantes!$F$20),0)</f>
        <v>0</v>
      </c>
      <c r="AL177" s="75">
        <f>MAX(0,AM176+Observaciones!$F176-AK177-Constantes!$D$13)</f>
        <v>0</v>
      </c>
      <c r="AM177" s="75">
        <f>AM176+Observaciones!$F176-AK177-AI177-AL177-AN176</f>
        <v>26.275151126404289</v>
      </c>
      <c r="AN177" s="75">
        <f>MAX(0,(AM177-Constantes!$D$14)*(1-EXP(-Constantes!$D$24)))</f>
        <v>4.3208129753841633E-4</v>
      </c>
      <c r="AO177" s="75">
        <f t="shared" si="24"/>
        <v>166.54352161474765</v>
      </c>
      <c r="AP177" s="75">
        <f>MAX(0,(AO177-Constantes!$D$13)*(1-EXP(-Constantes!$D$25)))</f>
        <v>0.63233729326366961</v>
      </c>
      <c r="AQ177" s="75">
        <f t="shared" si="25"/>
        <v>0.63276937456120808</v>
      </c>
      <c r="AR177" s="75">
        <f>0.0526*AK177*Observaciones!$F176^1.218</f>
        <v>0</v>
      </c>
      <c r="AS177" s="75">
        <f>AR177*Constantes!$F$31</f>
        <v>0</v>
      </c>
      <c r="AT177" s="75">
        <f t="shared" si="26"/>
        <v>0</v>
      </c>
      <c r="AU177" s="15"/>
      <c r="AV177" s="74">
        <v>171</v>
      </c>
      <c r="AW177" s="75">
        <f>0.0526*Observaciones!$F176^2.218</f>
        <v>0</v>
      </c>
      <c r="AX177" s="75">
        <f>IF(Observaciones!$F176&gt;0.05*$BB$7,((Observaciones!$F176-0.05*$BB$7)^2)/(Observaciones!$F176+0.95*$BB$7),0)</f>
        <v>0</v>
      </c>
      <c r="AY177" s="75">
        <f>0.0526*AX177*Observaciones!$F176^1.218</f>
        <v>0</v>
      </c>
      <c r="AZ177" s="29"/>
      <c r="BA177" s="29"/>
      <c r="BB177" s="96"/>
      <c r="BC177" s="39"/>
    </row>
    <row r="178" spans="2:55" s="2" customFormat="1" x14ac:dyDescent="0.3">
      <c r="B178" s="38"/>
      <c r="C178" s="74">
        <v>172</v>
      </c>
      <c r="D178" s="136">
        <f>ETo!$I177*((1-Constantes!$D$21)*ETo!$K177+ETo!$L177)</f>
        <v>1.4949875242068047</v>
      </c>
      <c r="E178" s="75">
        <f>MIN(D178*F178,0.8*(I177+Observaciones!$F177-G178-H178-Constantes!$D$14))</f>
        <v>0.55619062298869182</v>
      </c>
      <c r="F178" s="75">
        <f>EXP(2.5*(Cálculos!I177-Constantes!$D$13)/(Constantes!$D$15))*Constantes!$D$19+Constantes!$D$18</f>
        <v>0.3720369661839083</v>
      </c>
      <c r="G178" s="75">
        <f>IF(Observaciones!$F177&gt;0.05*Constantes!$D$20,((Observaciones!$F177-0.05*Constantes!$D$20)^2)/(Observaciones!$F177+0.95*Constantes!$D$20),0)</f>
        <v>0</v>
      </c>
      <c r="H178" s="75">
        <f>MAX(0,I177+Observaciones!$F177-G178-Constantes!$D$13)</f>
        <v>0</v>
      </c>
      <c r="I178" s="75">
        <f>I177+Observaciones!$F177-G178-E178-H178-J177</f>
        <v>27.580548693888833</v>
      </c>
      <c r="J178" s="75">
        <f>MAX(0,(I178-Constantes!$D$14)*(1-EXP(-Constantes!$D$24)))</f>
        <v>2.2858030167408123E-2</v>
      </c>
      <c r="K178" s="75">
        <f t="shared" si="18"/>
        <v>157.49105259747978</v>
      </c>
      <c r="L178" s="75">
        <f>MAX(0,(K178-Constantes!$D$13)*(1-EXP(-Constantes!$D$25)))</f>
        <v>0.56980732222080088</v>
      </c>
      <c r="M178" s="75">
        <f t="shared" si="19"/>
        <v>0.59266535238820905</v>
      </c>
      <c r="N178" s="75">
        <f>0.0526*G178*Observaciones!$F177^1.218</f>
        <v>0</v>
      </c>
      <c r="O178" s="75">
        <f>N178*Constantes!$D$31</f>
        <v>0</v>
      </c>
      <c r="P178" s="75">
        <f t="shared" si="20"/>
        <v>0</v>
      </c>
      <c r="Q178" s="15"/>
      <c r="R178" s="74">
        <v>172</v>
      </c>
      <c r="S178" s="136">
        <f>ETo!$I177*((1-Constantes!$E$21)*ETo!$K177+ETo!$L177)</f>
        <v>1.42739239502445</v>
      </c>
      <c r="T178" s="75">
        <f>MIN(S178*U178,0.8*(X177+Observaciones!$F177-V178-W178-Constantes!$D$14))</f>
        <v>0.63528804562206387</v>
      </c>
      <c r="U178" s="75">
        <f>EXP(2.5*(Cálculos!X177-Constantes!$D$13)/(Constantes!$D$15))*Constantes!$E$19+Constantes!$E$18</f>
        <v>0.44506895779781841</v>
      </c>
      <c r="V178" s="75">
        <f>IF(Observaciones!$F177&gt;0.05*Constantes!$E$20,((Observaciones!$F177-0.05*Constantes!$E$20)^2)/(Observaciones!$F177+0.95*Constantes!$E$20),0)</f>
        <v>0</v>
      </c>
      <c r="W178" s="75">
        <f>MAX(0,X177+Observaciones!$F177-V178-Constantes!$D$13)</f>
        <v>0</v>
      </c>
      <c r="X178" s="75">
        <f>X177+Observaciones!$F177-V178-T178-W178-Y177</f>
        <v>26.403286829379116</v>
      </c>
      <c r="Y178" s="75">
        <f>MAX(0,(X178-Constantes!$D$14)*(1-EXP(-Constantes!$D$24)))</f>
        <v>2.6333759796294399E-3</v>
      </c>
      <c r="Z178" s="75">
        <f t="shared" si="21"/>
        <v>162.29699166127637</v>
      </c>
      <c r="AA178" s="75">
        <f>MAX(0,(Z178-Constantes!$D$13)*(1-EXP(-Constantes!$D$25)))</f>
        <v>0.60300436823330317</v>
      </c>
      <c r="AB178" s="75">
        <f t="shared" si="22"/>
        <v>0.60563774421293259</v>
      </c>
      <c r="AC178" s="75">
        <f>0.0526*V178*Observaciones!$F177^1.218</f>
        <v>0</v>
      </c>
      <c r="AD178" s="75">
        <f>AC178*Constantes!$E$31</f>
        <v>0</v>
      </c>
      <c r="AE178" s="75">
        <f t="shared" si="23"/>
        <v>0</v>
      </c>
      <c r="AF178" s="15"/>
      <c r="AG178" s="74">
        <v>172</v>
      </c>
      <c r="AH178" s="136">
        <f>ETo!$I177*((1-Constantes!$F$21)*ETo!$K177+ETo!$L177)</f>
        <v>1.42739239502445</v>
      </c>
      <c r="AI178" s="75">
        <f>MIN(AH178*AJ178,0.8*(AM177+Observaciones!$F177-AK178-AL178-Constantes!$D$14))</f>
        <v>2.0120901123431168E-2</v>
      </c>
      <c r="AJ178" s="75">
        <f>EXP(2.5*(Cálculos!AM177-Constantes!$D$13)/(Constantes!$D$15))*Constantes!$F$19+Constantes!$F$18</f>
        <v>0.52049020141016533</v>
      </c>
      <c r="AK178" s="75">
        <f>IF(Observaciones!$F177&gt;0.05*Constantes!$F$20,((Observaciones!$F177-0.05*Constantes!$F$20)^2)/(Observaciones!$F177+0.95*Constantes!$F$20),0)</f>
        <v>0</v>
      </c>
      <c r="AL178" s="75">
        <f>MAX(0,AM177+Observaciones!$F177-AK178-Constantes!$D$13)</f>
        <v>0</v>
      </c>
      <c r="AM178" s="75">
        <f>AM177+Observaciones!$F177-AK178-AI178-AL178-AN177</f>
        <v>26.254598143983319</v>
      </c>
      <c r="AN178" s="75">
        <f>MAX(0,(AM178-Constantes!$D$14)*(1-EXP(-Constantes!$D$24)))</f>
        <v>7.8993361436178059E-5</v>
      </c>
      <c r="AO178" s="75">
        <f t="shared" si="24"/>
        <v>165.91118432148397</v>
      </c>
      <c r="AP178" s="75">
        <f>MAX(0,(AO178-Constantes!$D$13)*(1-EXP(-Constantes!$D$25)))</f>
        <v>0.62796942052511839</v>
      </c>
      <c r="AQ178" s="75">
        <f t="shared" si="25"/>
        <v>0.62804841388655452</v>
      </c>
      <c r="AR178" s="75">
        <f>0.0526*AK178*Observaciones!$F177^1.218</f>
        <v>0</v>
      </c>
      <c r="AS178" s="75">
        <f>AR178*Constantes!$F$31</f>
        <v>0</v>
      </c>
      <c r="AT178" s="75">
        <f t="shared" si="26"/>
        <v>0</v>
      </c>
      <c r="AU178" s="15"/>
      <c r="AV178" s="74">
        <v>172</v>
      </c>
      <c r="AW178" s="75">
        <f>0.0526*Observaciones!$F177^2.218</f>
        <v>0</v>
      </c>
      <c r="AX178" s="75">
        <f>IF(Observaciones!$F177&gt;0.05*$BB$7,((Observaciones!$F177-0.05*$BB$7)^2)/(Observaciones!$F177+0.95*$BB$7),0)</f>
        <v>0</v>
      </c>
      <c r="AY178" s="75">
        <f>0.0526*AX178*Observaciones!$F177^1.218</f>
        <v>0</v>
      </c>
      <c r="AZ178" s="29"/>
      <c r="BA178" s="29"/>
      <c r="BB178" s="96"/>
      <c r="BC178" s="39"/>
    </row>
    <row r="179" spans="2:55" s="2" customFormat="1" x14ac:dyDescent="0.3">
      <c r="B179" s="38"/>
      <c r="C179" s="74">
        <v>173</v>
      </c>
      <c r="D179" s="136">
        <f>ETo!$I178*((1-Constantes!$D$21)*ETo!$K178+ETo!$L178)</f>
        <v>1.4965557965135865</v>
      </c>
      <c r="E179" s="75">
        <f>MIN(D179*F179,0.8*(I178+Observaciones!$F178-G179-H179-Constantes!$D$14))</f>
        <v>0.55505020036073549</v>
      </c>
      <c r="F179" s="75">
        <f>EXP(2.5*(Cálculos!I178-Constantes!$D$13)/(Constantes!$D$15))*Constantes!$D$19+Constantes!$D$18</f>
        <v>0.37088506933974275</v>
      </c>
      <c r="G179" s="75">
        <f>IF(Observaciones!$F178&gt;0.05*Constantes!$D$20,((Observaciones!$F178-0.05*Constantes!$D$20)^2)/(Observaciones!$F178+0.95*Constantes!$D$20),0)</f>
        <v>0</v>
      </c>
      <c r="H179" s="75">
        <f>MAX(0,I178+Observaciones!$F178-G179-Constantes!$D$13)</f>
        <v>0</v>
      </c>
      <c r="I179" s="75">
        <f>I178+Observaciones!$F178-G179-E179-H179-J178</f>
        <v>27.002640463360688</v>
      </c>
      <c r="J179" s="75">
        <f>MAX(0,(I179-Constantes!$D$14)*(1-EXP(-Constantes!$D$24)))</f>
        <v>1.2929912671161522E-2</v>
      </c>
      <c r="K179" s="75">
        <f t="shared" si="18"/>
        <v>156.92124527525897</v>
      </c>
      <c r="L179" s="75">
        <f>MAX(0,(K179-Constantes!$D$13)*(1-EXP(-Constantes!$D$25)))</f>
        <v>0.56587137554255029</v>
      </c>
      <c r="M179" s="75">
        <f t="shared" si="19"/>
        <v>0.5788012882137118</v>
      </c>
      <c r="N179" s="75">
        <f>0.0526*G179*Observaciones!$F178^1.218</f>
        <v>0</v>
      </c>
      <c r="O179" s="75">
        <f>N179*Constantes!$D$31</f>
        <v>0</v>
      </c>
      <c r="P179" s="75">
        <f t="shared" si="20"/>
        <v>0</v>
      </c>
      <c r="Q179" s="15"/>
      <c r="R179" s="74">
        <v>173</v>
      </c>
      <c r="S179" s="136">
        <f>ETo!$I178*((1-Constantes!$E$21)*ETo!$K178+ETo!$L178)</f>
        <v>1.4288904559328321</v>
      </c>
      <c r="T179" s="75">
        <f>MIN(S179*U179,0.8*(X178+Observaciones!$F178-V179-W179-Constantes!$D$14))</f>
        <v>0.12262946350329287</v>
      </c>
      <c r="U179" s="75">
        <f>EXP(2.5*(Cálculos!X178-Constantes!$D$13)/(Constantes!$D$15))*Constantes!$E$19+Constantes!$E$18</f>
        <v>0.44413912718644066</v>
      </c>
      <c r="V179" s="75">
        <f>IF(Observaciones!$F178&gt;0.05*Constantes!$E$20,((Observaciones!$F178-0.05*Constantes!$E$20)^2)/(Observaciones!$F178+0.95*Constantes!$E$20),0)</f>
        <v>0</v>
      </c>
      <c r="W179" s="75">
        <f>MAX(0,X178+Observaciones!$F178-V179-Constantes!$D$13)</f>
        <v>0</v>
      </c>
      <c r="X179" s="75">
        <f>X178+Observaciones!$F178-V179-T179-W179-Y178</f>
        <v>26.278023989896191</v>
      </c>
      <c r="Y179" s="75">
        <f>MAX(0,(X179-Constantes!$D$14)*(1-EXP(-Constantes!$D$24)))</f>
        <v>4.8143537279049211E-4</v>
      </c>
      <c r="Z179" s="75">
        <f t="shared" si="21"/>
        <v>161.69398729304305</v>
      </c>
      <c r="AA179" s="75">
        <f>MAX(0,(Z179-Constantes!$D$13)*(1-EXP(-Constantes!$D$25)))</f>
        <v>0.5988391128082442</v>
      </c>
      <c r="AB179" s="75">
        <f t="shared" si="22"/>
        <v>0.59932054818103464</v>
      </c>
      <c r="AC179" s="75">
        <f>0.0526*V179*Observaciones!$F178^1.218</f>
        <v>0</v>
      </c>
      <c r="AD179" s="75">
        <f>AC179*Constantes!$E$31</f>
        <v>0</v>
      </c>
      <c r="AE179" s="75">
        <f t="shared" si="23"/>
        <v>0</v>
      </c>
      <c r="AF179" s="15"/>
      <c r="AG179" s="74">
        <v>173</v>
      </c>
      <c r="AH179" s="136">
        <f>ETo!$I178*((1-Constantes!$F$21)*ETo!$K178+ETo!$L178)</f>
        <v>1.4288904559328321</v>
      </c>
      <c r="AI179" s="75">
        <f>MIN(AH179*AJ179,0.8*(AM178+Observaciones!$F178-AK179-AL179-Constantes!$D$14))</f>
        <v>3.6785151866553182E-3</v>
      </c>
      <c r="AJ179" s="75">
        <f>EXP(2.5*(Cálculos!AM178-Constantes!$D$13)/(Constantes!$D$15))*Constantes!$F$19+Constantes!$F$18</f>
        <v>0.52046861613377993</v>
      </c>
      <c r="AK179" s="75">
        <f>IF(Observaciones!$F178&gt;0.05*Constantes!$F$20,((Observaciones!$F178-0.05*Constantes!$F$20)^2)/(Observaciones!$F178+0.95*Constantes!$F$20),0)</f>
        <v>0</v>
      </c>
      <c r="AL179" s="75">
        <f>MAX(0,AM178+Observaciones!$F178-AK179-Constantes!$D$13)</f>
        <v>0</v>
      </c>
      <c r="AM179" s="75">
        <f>AM178+Observaciones!$F178-AK179-AI179-AL179-AN178</f>
        <v>26.250840635435225</v>
      </c>
      <c r="AN179" s="75">
        <f>MAX(0,(AM179-Constantes!$D$14)*(1-EXP(-Constantes!$D$24)))</f>
        <v>1.444161361881122E-5</v>
      </c>
      <c r="AO179" s="75">
        <f t="shared" si="24"/>
        <v>165.28321490095885</v>
      </c>
      <c r="AP179" s="75">
        <f>MAX(0,(AO179-Constantes!$D$13)*(1-EXP(-Constantes!$D$25)))</f>
        <v>0.62363171888743929</v>
      </c>
      <c r="AQ179" s="75">
        <f t="shared" si="25"/>
        <v>0.62364616050105814</v>
      </c>
      <c r="AR179" s="75">
        <f>0.0526*AK179*Observaciones!$F178^1.218</f>
        <v>0</v>
      </c>
      <c r="AS179" s="75">
        <f>AR179*Constantes!$F$31</f>
        <v>0</v>
      </c>
      <c r="AT179" s="75">
        <f t="shared" si="26"/>
        <v>0</v>
      </c>
      <c r="AU179" s="15"/>
      <c r="AV179" s="74">
        <v>173</v>
      </c>
      <c r="AW179" s="75">
        <f>0.0526*Observaciones!$F178^2.218</f>
        <v>0</v>
      </c>
      <c r="AX179" s="75">
        <f>IF(Observaciones!$F178&gt;0.05*$BB$7,((Observaciones!$F178-0.05*$BB$7)^2)/(Observaciones!$F178+0.95*$BB$7),0)</f>
        <v>0</v>
      </c>
      <c r="AY179" s="75">
        <f>0.0526*AX179*Observaciones!$F178^1.218</f>
        <v>0</v>
      </c>
      <c r="AZ179" s="29"/>
      <c r="BA179" s="29"/>
      <c r="BB179" s="96"/>
      <c r="BC179" s="39"/>
    </row>
    <row r="180" spans="2:55" s="2" customFormat="1" x14ac:dyDescent="0.3">
      <c r="B180" s="38"/>
      <c r="C180" s="74">
        <v>174</v>
      </c>
      <c r="D180" s="136">
        <f>ETo!$I179*((1-Constantes!$D$21)*ETo!$K179+ETo!$L179)</f>
        <v>1.5358710813040339</v>
      </c>
      <c r="E180" s="75">
        <f>MIN(D180*F180,0.8*(I179+Observaciones!$F179-G180-H180-Constantes!$D$14))</f>
        <v>0.56794746863398493</v>
      </c>
      <c r="F180" s="75">
        <f>EXP(2.5*(Cálculos!I179-Constantes!$D$13)/(Constantes!$D$15))*Constantes!$D$19+Constantes!$D$18</f>
        <v>0.36978850344116654</v>
      </c>
      <c r="G180" s="75">
        <f>IF(Observaciones!$F179&gt;0.05*Constantes!$D$20,((Observaciones!$F179-0.05*Constantes!$D$20)^2)/(Observaciones!$F179+0.95*Constantes!$D$20),0)</f>
        <v>0</v>
      </c>
      <c r="H180" s="75">
        <f>MAX(0,I179+Observaciones!$F179-G180-Constantes!$D$13)</f>
        <v>0</v>
      </c>
      <c r="I180" s="75">
        <f>I179+Observaciones!$F179-G180-E180-H180-J179</f>
        <v>26.421763082055541</v>
      </c>
      <c r="J180" s="75">
        <f>MAX(0,(I180-Constantes!$D$14)*(1-EXP(-Constantes!$D$24)))</f>
        <v>2.9507869417371296E-3</v>
      </c>
      <c r="K180" s="75">
        <f t="shared" si="18"/>
        <v>156.35537389971643</v>
      </c>
      <c r="L180" s="75">
        <f>MAX(0,(K180-Constantes!$D$13)*(1-EXP(-Constantes!$D$25)))</f>
        <v>0.56196261643393941</v>
      </c>
      <c r="M180" s="75">
        <f t="shared" si="19"/>
        <v>0.56491340337567653</v>
      </c>
      <c r="N180" s="75">
        <f>0.0526*G180*Observaciones!$F179^1.218</f>
        <v>0</v>
      </c>
      <c r="O180" s="75">
        <f>N180*Constantes!$D$31</f>
        <v>0</v>
      </c>
      <c r="P180" s="75">
        <f t="shared" si="20"/>
        <v>0</v>
      </c>
      <c r="Q180" s="15"/>
      <c r="R180" s="74">
        <v>174</v>
      </c>
      <c r="S180" s="136">
        <f>ETo!$I179*((1-Constantes!$E$21)*ETo!$K179+ETo!$L179)</f>
        <v>1.4665487021116437</v>
      </c>
      <c r="T180" s="75">
        <f>MIN(S180*U180,0.8*(X179+Observaciones!$F179-V180-W180-Constantes!$D$14))</f>
        <v>2.2419191916952741E-2</v>
      </c>
      <c r="U180" s="75">
        <f>EXP(2.5*(Cálculos!X179-Constantes!$D$13)/(Constantes!$D$15))*Constantes!$E$19+Constantes!$E$18</f>
        <v>0.44396321697564795</v>
      </c>
      <c r="V180" s="75">
        <f>IF(Observaciones!$F179&gt;0.05*Constantes!$E$20,((Observaciones!$F179-0.05*Constantes!$E$20)^2)/(Observaciones!$F179+0.95*Constantes!$E$20),0)</f>
        <v>0</v>
      </c>
      <c r="W180" s="75">
        <f>MAX(0,X179+Observaciones!$F179-V180-Constantes!$D$13)</f>
        <v>0</v>
      </c>
      <c r="X180" s="75">
        <f>X179+Observaciones!$F179-V180-T180-W180-Y179</f>
        <v>26.255123362606447</v>
      </c>
      <c r="Y180" s="75">
        <f>MAX(0,(X180-Constantes!$D$14)*(1-EXP(-Constantes!$D$24)))</f>
        <v>8.801630301440711E-5</v>
      </c>
      <c r="Z180" s="75">
        <f t="shared" si="21"/>
        <v>161.09514818023482</v>
      </c>
      <c r="AA180" s="75">
        <f>MAX(0,(Z180-Constantes!$D$13)*(1-EXP(-Constantes!$D$25)))</f>
        <v>0.59470262890404002</v>
      </c>
      <c r="AB180" s="75">
        <f t="shared" si="22"/>
        <v>0.59479064520705438</v>
      </c>
      <c r="AC180" s="75">
        <f>0.0526*V180*Observaciones!$F179^1.218</f>
        <v>0</v>
      </c>
      <c r="AD180" s="75">
        <f>AC180*Constantes!$E$31</f>
        <v>0</v>
      </c>
      <c r="AE180" s="75">
        <f t="shared" si="23"/>
        <v>0</v>
      </c>
      <c r="AF180" s="15"/>
      <c r="AG180" s="74">
        <v>174</v>
      </c>
      <c r="AH180" s="136">
        <f>ETo!$I179*((1-Constantes!$F$21)*ETo!$K179+ETo!$L179)</f>
        <v>1.4665487021116437</v>
      </c>
      <c r="AI180" s="75">
        <f>MIN(AH180*AJ180,0.8*(AM179+Observaciones!$F179-AK180-AL180-Constantes!$D$14))</f>
        <v>6.725083481796901E-4</v>
      </c>
      <c r="AJ180" s="75">
        <f>EXP(2.5*(Cálculos!AM179-Constantes!$D$13)/(Constantes!$D$15))*Constantes!$F$19+Constantes!$F$18</f>
        <v>0.52046467235990967</v>
      </c>
      <c r="AK180" s="75">
        <f>IF(Observaciones!$F179&gt;0.05*Constantes!$F$20,((Observaciones!$F179-0.05*Constantes!$F$20)^2)/(Observaciones!$F179+0.95*Constantes!$F$20),0)</f>
        <v>0</v>
      </c>
      <c r="AL180" s="75">
        <f>MAX(0,AM179+Observaciones!$F179-AK180-Constantes!$D$13)</f>
        <v>0</v>
      </c>
      <c r="AM180" s="75">
        <f>AM179+Observaciones!$F179-AK180-AI180-AL180-AN179</f>
        <v>26.250153685473425</v>
      </c>
      <c r="AN180" s="75">
        <f>MAX(0,(AM180-Constantes!$D$14)*(1-EXP(-Constantes!$D$24)))</f>
        <v>2.6402244457270738E-6</v>
      </c>
      <c r="AO180" s="75">
        <f t="shared" si="24"/>
        <v>164.6595831820714</v>
      </c>
      <c r="AP180" s="75">
        <f>MAX(0,(AO180-Constantes!$D$13)*(1-EXP(-Constantes!$D$25)))</f>
        <v>0.6193239799436151</v>
      </c>
      <c r="AQ180" s="75">
        <f t="shared" si="25"/>
        <v>0.61932662016806084</v>
      </c>
      <c r="AR180" s="75">
        <f>0.0526*AK180*Observaciones!$F179^1.218</f>
        <v>0</v>
      </c>
      <c r="AS180" s="75">
        <f>AR180*Constantes!$F$31</f>
        <v>0</v>
      </c>
      <c r="AT180" s="75">
        <f t="shared" si="26"/>
        <v>0</v>
      </c>
      <c r="AU180" s="15"/>
      <c r="AV180" s="74">
        <v>174</v>
      </c>
      <c r="AW180" s="75">
        <f>0.0526*Observaciones!$F179^2.218</f>
        <v>0</v>
      </c>
      <c r="AX180" s="75">
        <f>IF(Observaciones!$F179&gt;0.05*$BB$7,((Observaciones!$F179-0.05*$BB$7)^2)/(Observaciones!$F179+0.95*$BB$7),0)</f>
        <v>0</v>
      </c>
      <c r="AY180" s="75">
        <f>0.0526*AX180*Observaciones!$F179^1.218</f>
        <v>0</v>
      </c>
      <c r="AZ180" s="29"/>
      <c r="BA180" s="29"/>
      <c r="BB180" s="96"/>
      <c r="BC180" s="39"/>
    </row>
    <row r="181" spans="2:55" s="2" customFormat="1" x14ac:dyDescent="0.3">
      <c r="B181" s="38"/>
      <c r="C181" s="74">
        <v>175</v>
      </c>
      <c r="D181" s="136">
        <f>ETo!$I180*((1-Constantes!$D$21)*ETo!$K180+ETo!$L180)</f>
        <v>1.5005257748533063</v>
      </c>
      <c r="E181" s="75">
        <f>MIN(D181*F181,0.8*(I180+Observaciones!$F180-G181-H181-Constantes!$D$14))</f>
        <v>0.1374104656444331</v>
      </c>
      <c r="F181" s="75">
        <f>EXP(2.5*(Cálculos!I180-Constantes!$D$13)/(Constantes!$D$15))*Constantes!$D$19+Constantes!$D$18</f>
        <v>0.36871857056594565</v>
      </c>
      <c r="G181" s="75">
        <f>IF(Observaciones!$F180&gt;0.05*Constantes!$D$20,((Observaciones!$F180-0.05*Constantes!$D$20)^2)/(Observaciones!$F180+0.95*Constantes!$D$20),0)</f>
        <v>0</v>
      </c>
      <c r="H181" s="75">
        <f>MAX(0,I180+Observaciones!$F180-G181-Constantes!$D$13)</f>
        <v>0</v>
      </c>
      <c r="I181" s="75">
        <f>I180+Observaciones!$F180-G181-E181-H181-J180</f>
        <v>26.28140182946937</v>
      </c>
      <c r="J181" s="75">
        <f>MAX(0,(I181-Constantes!$D$14)*(1-EXP(-Constantes!$D$24)))</f>
        <v>5.3946463486787856E-4</v>
      </c>
      <c r="K181" s="75">
        <f t="shared" si="18"/>
        <v>155.7934112832825</v>
      </c>
      <c r="L181" s="75">
        <f>MAX(0,(K181-Constantes!$D$13)*(1-EXP(-Constantes!$D$25)))</f>
        <v>0.55808085709670685</v>
      </c>
      <c r="M181" s="75">
        <f t="shared" si="19"/>
        <v>0.55862032173157472</v>
      </c>
      <c r="N181" s="75">
        <f>0.0526*G181*Observaciones!$F180^1.218</f>
        <v>0</v>
      </c>
      <c r="O181" s="75">
        <f>N181*Constantes!$D$31</f>
        <v>0</v>
      </c>
      <c r="P181" s="75">
        <f t="shared" si="20"/>
        <v>0</v>
      </c>
      <c r="Q181" s="15"/>
      <c r="R181" s="74">
        <v>175</v>
      </c>
      <c r="S181" s="136">
        <f>ETo!$I180*((1-Constantes!$E$21)*ETo!$K180+ETo!$L180)</f>
        <v>1.4326963643626325</v>
      </c>
      <c r="T181" s="75">
        <f>MIN(S181*U181,0.8*(X180+Observaciones!$F180-V181-W181-Constantes!$D$14))</f>
        <v>4.0986900851578412E-3</v>
      </c>
      <c r="U181" s="75">
        <f>EXP(2.5*(Cálculos!X180-Constantes!$D$13)/(Constantes!$D$15))*Constantes!$E$19+Constantes!$E$18</f>
        <v>0.44393117896498907</v>
      </c>
      <c r="V181" s="75">
        <f>IF(Observaciones!$F180&gt;0.05*Constantes!$E$20,((Observaciones!$F180-0.05*Constantes!$E$20)^2)/(Observaciones!$F180+0.95*Constantes!$E$20),0)</f>
        <v>0</v>
      </c>
      <c r="W181" s="75">
        <f>MAX(0,X180+Observaciones!$F180-V181-Constantes!$D$13)</f>
        <v>0</v>
      </c>
      <c r="X181" s="75">
        <f>X180+Observaciones!$F180-V181-T181-W181-Y180</f>
        <v>26.250936656218276</v>
      </c>
      <c r="Y181" s="75">
        <f>MAX(0,(X181-Constantes!$D$14)*(1-EXP(-Constantes!$D$24)))</f>
        <v>1.6091193198842533E-5</v>
      </c>
      <c r="Z181" s="75">
        <f t="shared" si="21"/>
        <v>160.50044555133078</v>
      </c>
      <c r="AA181" s="75">
        <f>MAX(0,(Z181-Constantes!$D$13)*(1-EXP(-Constantes!$D$25)))</f>
        <v>0.5905947177812787</v>
      </c>
      <c r="AB181" s="75">
        <f t="shared" si="22"/>
        <v>0.5906108089744776</v>
      </c>
      <c r="AC181" s="75">
        <f>0.0526*V181*Observaciones!$F180^1.218</f>
        <v>0</v>
      </c>
      <c r="AD181" s="75">
        <f>AC181*Constantes!$E$31</f>
        <v>0</v>
      </c>
      <c r="AE181" s="75">
        <f t="shared" si="23"/>
        <v>0</v>
      </c>
      <c r="AF181" s="15"/>
      <c r="AG181" s="74">
        <v>175</v>
      </c>
      <c r="AH181" s="136">
        <f>ETo!$I180*((1-Constantes!$F$21)*ETo!$K180+ETo!$L180)</f>
        <v>1.4326963643626325</v>
      </c>
      <c r="AI181" s="75">
        <f>MIN(AH181*AJ181,0.8*(AM180+Observaciones!$F180-AK181-AL181-Constantes!$D$14))</f>
        <v>1.2294837873980669E-4</v>
      </c>
      <c r="AJ181" s="75">
        <f>EXP(2.5*(Cálculos!AM180-Constantes!$D$13)/(Constantes!$D$15))*Constantes!$F$19+Constantes!$F$18</f>
        <v>0.52046395143897239</v>
      </c>
      <c r="AK181" s="75">
        <f>IF(Observaciones!$F180&gt;0.05*Constantes!$F$20,((Observaciones!$F180-0.05*Constantes!$F$20)^2)/(Observaciones!$F180+0.95*Constantes!$F$20),0)</f>
        <v>0</v>
      </c>
      <c r="AL181" s="75">
        <f>MAX(0,AM180+Observaciones!$F180-AK181-Constantes!$D$13)</f>
        <v>0</v>
      </c>
      <c r="AM181" s="75">
        <f>AM180+Observaciones!$F180-AK181-AI181-AL181-AN180</f>
        <v>26.250028096870242</v>
      </c>
      <c r="AN181" s="75">
        <f>MAX(0,(AM181-Constantes!$D$14)*(1-EXP(-Constantes!$D$24)))</f>
        <v>4.8268741350874115E-7</v>
      </c>
      <c r="AO181" s="75">
        <f t="shared" si="24"/>
        <v>164.0402592021278</v>
      </c>
      <c r="AP181" s="75">
        <f>MAX(0,(AO181-Constantes!$D$13)*(1-EXP(-Constantes!$D$25)))</f>
        <v>0.61504599672620153</v>
      </c>
      <c r="AQ181" s="75">
        <f t="shared" si="25"/>
        <v>0.61504647941361501</v>
      </c>
      <c r="AR181" s="75">
        <f>0.0526*AK181*Observaciones!$F180^1.218</f>
        <v>0</v>
      </c>
      <c r="AS181" s="75">
        <f>AR181*Constantes!$F$31</f>
        <v>0</v>
      </c>
      <c r="AT181" s="75">
        <f t="shared" si="26"/>
        <v>0</v>
      </c>
      <c r="AU181" s="15"/>
      <c r="AV181" s="74">
        <v>175</v>
      </c>
      <c r="AW181" s="75">
        <f>0.0526*Observaciones!$F180^2.218</f>
        <v>0</v>
      </c>
      <c r="AX181" s="75">
        <f>IF(Observaciones!$F180&gt;0.05*$BB$7,((Observaciones!$F180-0.05*$BB$7)^2)/(Observaciones!$F180+0.95*$BB$7),0)</f>
        <v>0</v>
      </c>
      <c r="AY181" s="75">
        <f>0.0526*AX181*Observaciones!$F180^1.218</f>
        <v>0</v>
      </c>
      <c r="AZ181" s="29"/>
      <c r="BA181" s="29"/>
      <c r="BB181" s="96"/>
      <c r="BC181" s="39"/>
    </row>
    <row r="182" spans="2:55" s="2" customFormat="1" x14ac:dyDescent="0.3">
      <c r="B182" s="38"/>
      <c r="C182" s="74">
        <v>176</v>
      </c>
      <c r="D182" s="136">
        <f>ETo!$I181*((1-Constantes!$D$21)*ETo!$K181+ETo!$L181)</f>
        <v>1.5011500622646896</v>
      </c>
      <c r="E182" s="75">
        <f>MIN(D182*F182,0.8*(I181+Observaciones!$F181-G182-H182-Constantes!$D$14))</f>
        <v>2.5121463575496251E-2</v>
      </c>
      <c r="F182" s="75">
        <f>EXP(2.5*(Cálculos!I181-Constantes!$D$13)/(Constantes!$D$15))*Constantes!$D$19+Constantes!$D$18</f>
        <v>0.36846478165369645</v>
      </c>
      <c r="G182" s="75">
        <f>IF(Observaciones!$F181&gt;0.05*Constantes!$D$20,((Observaciones!$F181-0.05*Constantes!$D$20)^2)/(Observaciones!$F181+0.95*Constantes!$D$20),0)</f>
        <v>0</v>
      </c>
      <c r="H182" s="75">
        <f>MAX(0,I181+Observaciones!$F181-G182-Constantes!$D$13)</f>
        <v>0</v>
      </c>
      <c r="I182" s="75">
        <f>I181+Observaciones!$F181-G182-E182-H182-J181</f>
        <v>26.255740901259006</v>
      </c>
      <c r="J182" s="75">
        <f>MAX(0,(I182-Constantes!$D$14)*(1-EXP(-Constantes!$D$24)))</f>
        <v>9.8625247440544466E-5</v>
      </c>
      <c r="K182" s="75">
        <f t="shared" si="18"/>
        <v>155.23533042618578</v>
      </c>
      <c r="L182" s="75">
        <f>MAX(0,(K182-Constantes!$D$13)*(1-EXP(-Constantes!$D$25)))</f>
        <v>0.55422591102980845</v>
      </c>
      <c r="M182" s="75">
        <f t="shared" si="19"/>
        <v>0.55432453627724898</v>
      </c>
      <c r="N182" s="75">
        <f>0.0526*G182*Observaciones!$F181^1.218</f>
        <v>0</v>
      </c>
      <c r="O182" s="75">
        <f>N182*Constantes!$D$31</f>
        <v>0</v>
      </c>
      <c r="P182" s="75">
        <f t="shared" si="20"/>
        <v>0</v>
      </c>
      <c r="Q182" s="15"/>
      <c r="R182" s="74">
        <v>176</v>
      </c>
      <c r="S182" s="136">
        <f>ETo!$I181*((1-Constantes!$E$21)*ETo!$K181+ETo!$L181)</f>
        <v>1.4333027124805853</v>
      </c>
      <c r="T182" s="75">
        <f>MIN(S182*U182,0.8*(X181+Observaciones!$F181-V182-W182-Constantes!$D$14))</f>
        <v>7.4932497462043557E-4</v>
      </c>
      <c r="U182" s="75">
        <f>EXP(2.5*(Cálculos!X181-Constantes!$D$13)/(Constantes!$D$15))*Constantes!$E$19+Constantes!$E$18</f>
        <v>0.44392532582372346</v>
      </c>
      <c r="V182" s="75">
        <f>IF(Observaciones!$F181&gt;0.05*Constantes!$E$20,((Observaciones!$F181-0.05*Constantes!$E$20)^2)/(Observaciones!$F181+0.95*Constantes!$E$20),0)</f>
        <v>0</v>
      </c>
      <c r="W182" s="75">
        <f>MAX(0,X181+Observaciones!$F181-V182-Constantes!$D$13)</f>
        <v>0</v>
      </c>
      <c r="X182" s="75">
        <f>X181+Observaciones!$F181-V182-T182-W182-Y181</f>
        <v>26.250171240050456</v>
      </c>
      <c r="Y182" s="75">
        <f>MAX(0,(X182-Constantes!$D$14)*(1-EXP(-Constantes!$D$24)))</f>
        <v>2.9418015719130039E-6</v>
      </c>
      <c r="Z182" s="75">
        <f t="shared" si="21"/>
        <v>159.90985083354951</v>
      </c>
      <c r="AA182" s="75">
        <f>MAX(0,(Z182-Constantes!$D$13)*(1-EXP(-Constantes!$D$25)))</f>
        <v>0.58651518207334208</v>
      </c>
      <c r="AB182" s="75">
        <f t="shared" si="22"/>
        <v>0.58651812387491398</v>
      </c>
      <c r="AC182" s="75">
        <f>0.0526*V182*Observaciones!$F181^1.218</f>
        <v>0</v>
      </c>
      <c r="AD182" s="75">
        <f>AC182*Constantes!$E$31</f>
        <v>0</v>
      </c>
      <c r="AE182" s="75">
        <f t="shared" si="23"/>
        <v>0</v>
      </c>
      <c r="AF182" s="15"/>
      <c r="AG182" s="74">
        <v>176</v>
      </c>
      <c r="AH182" s="136">
        <f>ETo!$I181*((1-Constantes!$F$21)*ETo!$K181+ETo!$L181)</f>
        <v>1.4333027124805853</v>
      </c>
      <c r="AI182" s="75">
        <f>MIN(AH182*AJ182,0.8*(AM181+Observaciones!$F181-AK182-AL182-Constantes!$D$14))</f>
        <v>2.2477496193573644E-5</v>
      </c>
      <c r="AJ182" s="75">
        <f>EXP(2.5*(Cálculos!AM181-Constantes!$D$13)/(Constantes!$D$15))*Constantes!$F$19+Constantes!$F$18</f>
        <v>0.52046381964252109</v>
      </c>
      <c r="AK182" s="75">
        <f>IF(Observaciones!$F181&gt;0.05*Constantes!$F$20,((Observaciones!$F181-0.05*Constantes!$F$20)^2)/(Observaciones!$F181+0.95*Constantes!$F$20),0)</f>
        <v>0</v>
      </c>
      <c r="AL182" s="75">
        <f>MAX(0,AM181+Observaciones!$F181-AK182-Constantes!$D$13)</f>
        <v>0</v>
      </c>
      <c r="AM182" s="75">
        <f>AM181+Observaciones!$F181-AK182-AI182-AL182-AN181</f>
        <v>26.250005136686635</v>
      </c>
      <c r="AN182" s="75">
        <f>MAX(0,(AM182-Constantes!$D$14)*(1-EXP(-Constantes!$D$24)))</f>
        <v>8.8245201852559568E-8</v>
      </c>
      <c r="AO182" s="75">
        <f t="shared" si="24"/>
        <v>163.4252132054016</v>
      </c>
      <c r="AP182" s="75">
        <f>MAX(0,(AO182-Constantes!$D$13)*(1-EXP(-Constantes!$D$25)))</f>
        <v>0.61079756369738258</v>
      </c>
      <c r="AQ182" s="75">
        <f t="shared" si="25"/>
        <v>0.6107976519425844</v>
      </c>
      <c r="AR182" s="75">
        <f>0.0526*AK182*Observaciones!$F181^1.218</f>
        <v>0</v>
      </c>
      <c r="AS182" s="75">
        <f>AR182*Constantes!$F$31</f>
        <v>0</v>
      </c>
      <c r="AT182" s="75">
        <f t="shared" si="26"/>
        <v>0</v>
      </c>
      <c r="AU182" s="15"/>
      <c r="AV182" s="74">
        <v>176</v>
      </c>
      <c r="AW182" s="75">
        <f>0.0526*Observaciones!$F181^2.218</f>
        <v>0</v>
      </c>
      <c r="AX182" s="75">
        <f>IF(Observaciones!$F181&gt;0.05*$BB$7,((Observaciones!$F181-0.05*$BB$7)^2)/(Observaciones!$F181+0.95*$BB$7),0)</f>
        <v>0</v>
      </c>
      <c r="AY182" s="75">
        <f>0.0526*AX182*Observaciones!$F181^1.218</f>
        <v>0</v>
      </c>
      <c r="AZ182" s="29"/>
      <c r="BA182" s="29"/>
      <c r="BB182" s="96"/>
      <c r="BC182" s="39"/>
    </row>
    <row r="183" spans="2:55" s="2" customFormat="1" x14ac:dyDescent="0.3">
      <c r="B183" s="38"/>
      <c r="C183" s="74">
        <v>177</v>
      </c>
      <c r="D183" s="136">
        <f>ETo!$I182*((1-Constantes!$D$21)*ETo!$K182+ETo!$L182)</f>
        <v>1.5629765627340475</v>
      </c>
      <c r="E183" s="75">
        <f>MIN(D183*F183,0.8*(I182+Observaciones!$F182-G183-H183-Constantes!$D$14))</f>
        <v>4.5927210072051142E-3</v>
      </c>
      <c r="F183" s="75">
        <f>EXP(2.5*(Cálculos!I182-Constantes!$D$13)/(Constantes!$D$15))*Constantes!$D$19+Constantes!$D$18</f>
        <v>0.36841858100408165</v>
      </c>
      <c r="G183" s="75">
        <f>IF(Observaciones!$F182&gt;0.05*Constantes!$D$20,((Observaciones!$F182-0.05*Constantes!$D$20)^2)/(Observaciones!$F182+0.95*Constantes!$D$20),0)</f>
        <v>0</v>
      </c>
      <c r="H183" s="75">
        <f>MAX(0,I182+Observaciones!$F182-G183-Constantes!$D$13)</f>
        <v>0</v>
      </c>
      <c r="I183" s="75">
        <f>I182+Observaciones!$F182-G183-E183-H183-J182</f>
        <v>26.251049555004361</v>
      </c>
      <c r="J183" s="75">
        <f>MAX(0,(I183-Constantes!$D$14)*(1-EXP(-Constantes!$D$24)))</f>
        <v>1.8030726768754436E-5</v>
      </c>
      <c r="K183" s="75">
        <f t="shared" si="18"/>
        <v>154.68110451515597</v>
      </c>
      <c r="L183" s="75">
        <f>MAX(0,(K183-Constantes!$D$13)*(1-EXP(-Constantes!$D$25)))</f>
        <v>0.55039759302045699</v>
      </c>
      <c r="M183" s="75">
        <f t="shared" si="19"/>
        <v>0.55041562374722575</v>
      </c>
      <c r="N183" s="75">
        <f>0.0526*G183*Observaciones!$F182^1.218</f>
        <v>0</v>
      </c>
      <c r="O183" s="75">
        <f>N183*Constantes!$D$31</f>
        <v>0</v>
      </c>
      <c r="P183" s="75">
        <f t="shared" si="20"/>
        <v>0</v>
      </c>
      <c r="Q183" s="15"/>
      <c r="R183" s="74">
        <v>177</v>
      </c>
      <c r="S183" s="136">
        <f>ETo!$I182*((1-Constantes!$E$21)*ETo!$K182+ETo!$L182)</f>
        <v>1.4925663598740981</v>
      </c>
      <c r="T183" s="75">
        <f>MIN(S183*U183,0.8*(X182+Observaciones!$F182-V183-W183-Constantes!$D$14))</f>
        <v>1.3699204036470293E-4</v>
      </c>
      <c r="U183" s="75">
        <f>EXP(2.5*(Cálculos!X182-Constantes!$D$13)/(Constantes!$D$15))*Constantes!$E$19+Constantes!$E$18</f>
        <v>0.44392425588480272</v>
      </c>
      <c r="V183" s="75">
        <f>IF(Observaciones!$F182&gt;0.05*Constantes!$E$20,((Observaciones!$F182-0.05*Constantes!$E$20)^2)/(Observaciones!$F182+0.95*Constantes!$E$20),0)</f>
        <v>0</v>
      </c>
      <c r="W183" s="75">
        <f>MAX(0,X182+Observaciones!$F182-V183-Constantes!$D$13)</f>
        <v>0</v>
      </c>
      <c r="X183" s="75">
        <f>X182+Observaciones!$F182-V183-T183-W183-Y182</f>
        <v>26.25003130620852</v>
      </c>
      <c r="Y183" s="75">
        <f>MAX(0,(X183-Constantes!$D$14)*(1-EXP(-Constantes!$D$24)))</f>
        <v>5.3782192418713718E-7</v>
      </c>
      <c r="Z183" s="75">
        <f t="shared" si="21"/>
        <v>159.32333565147616</v>
      </c>
      <c r="AA183" s="75">
        <f>MAX(0,(Z183-Constantes!$D$13)*(1-EXP(-Constantes!$D$25)))</f>
        <v>0.58246382577692268</v>
      </c>
      <c r="AB183" s="75">
        <f t="shared" si="22"/>
        <v>0.5824643635988469</v>
      </c>
      <c r="AC183" s="75">
        <f>0.0526*V183*Observaciones!$F182^1.218</f>
        <v>0</v>
      </c>
      <c r="AD183" s="75">
        <f>AC183*Constantes!$E$31</f>
        <v>0</v>
      </c>
      <c r="AE183" s="75">
        <f t="shared" si="23"/>
        <v>0</v>
      </c>
      <c r="AF183" s="15"/>
      <c r="AG183" s="74">
        <v>177</v>
      </c>
      <c r="AH183" s="136">
        <f>ETo!$I182*((1-Constantes!$F$21)*ETo!$K182+ETo!$L182)</f>
        <v>1.4925663598740981</v>
      </c>
      <c r="AI183" s="75">
        <f>MIN(AH183*AJ183,0.8*(AM182+Observaciones!$F182-AK183-AL183-Constantes!$D$14))</f>
        <v>4.1093493081234554E-6</v>
      </c>
      <c r="AJ183" s="75">
        <f>EXP(2.5*(Cálculos!AM182-Constantes!$D$13)/(Constantes!$D$15))*Constantes!$F$19+Constantes!$F$18</f>
        <v>0.52046379554750677</v>
      </c>
      <c r="AK183" s="75">
        <f>IF(Observaciones!$F182&gt;0.05*Constantes!$F$20,((Observaciones!$F182-0.05*Constantes!$F$20)^2)/(Observaciones!$F182+0.95*Constantes!$F$20),0)</f>
        <v>0</v>
      </c>
      <c r="AL183" s="75">
        <f>MAX(0,AM182+Observaciones!$F182-AK183-Constantes!$D$13)</f>
        <v>0</v>
      </c>
      <c r="AM183" s="75">
        <f>AM182+Observaciones!$F182-AK183-AI183-AL183-AN182</f>
        <v>26.250000939092125</v>
      </c>
      <c r="AN183" s="75">
        <f>MAX(0,(AM183-Constantes!$D$14)*(1-EXP(-Constantes!$D$24)))</f>
        <v>1.6133040617542161E-8</v>
      </c>
      <c r="AO183" s="75">
        <f t="shared" si="24"/>
        <v>162.81441564170422</v>
      </c>
      <c r="AP183" s="75">
        <f>MAX(0,(AO183-Constantes!$D$13)*(1-EXP(-Constantes!$D$25)))</f>
        <v>0.60657847673909548</v>
      </c>
      <c r="AQ183" s="75">
        <f t="shared" si="25"/>
        <v>0.60657849287213605</v>
      </c>
      <c r="AR183" s="75">
        <f>0.0526*AK183*Observaciones!$F182^1.218</f>
        <v>0</v>
      </c>
      <c r="AS183" s="75">
        <f>AR183*Constantes!$F$31</f>
        <v>0</v>
      </c>
      <c r="AT183" s="75">
        <f t="shared" si="26"/>
        <v>0</v>
      </c>
      <c r="AU183" s="15"/>
      <c r="AV183" s="74">
        <v>177</v>
      </c>
      <c r="AW183" s="75">
        <f>0.0526*Observaciones!$F182^2.218</f>
        <v>0</v>
      </c>
      <c r="AX183" s="75">
        <f>IF(Observaciones!$F182&gt;0.05*$BB$7,((Observaciones!$F182-0.05*$BB$7)^2)/(Observaciones!$F182+0.95*$BB$7),0)</f>
        <v>0</v>
      </c>
      <c r="AY183" s="75">
        <f>0.0526*AX183*Observaciones!$F182^1.218</f>
        <v>0</v>
      </c>
      <c r="AZ183" s="29"/>
      <c r="BA183" s="29"/>
      <c r="BB183" s="96"/>
      <c r="BC183" s="39"/>
    </row>
    <row r="184" spans="2:55" s="2" customFormat="1" x14ac:dyDescent="0.3">
      <c r="B184" s="38"/>
      <c r="C184" s="74">
        <v>178</v>
      </c>
      <c r="D184" s="136">
        <f>ETo!$I183*((1-Constantes!$D$21)*ETo!$K183+ETo!$L183)</f>
        <v>1.505009805656053</v>
      </c>
      <c r="E184" s="75">
        <f>MIN(D184*F184,0.8*(I183+Observaciones!$F183-G184-H184-Constantes!$D$14))</f>
        <v>8.396440034886155E-4</v>
      </c>
      <c r="F184" s="75">
        <f>EXP(2.5*(Cálculos!I183-Constantes!$D$13)/(Constantes!$D$15))*Constantes!$D$19+Constantes!$D$18</f>
        <v>0.36841014114524523</v>
      </c>
      <c r="G184" s="75">
        <f>IF(Observaciones!$F183&gt;0.05*Constantes!$D$20,((Observaciones!$F183-0.05*Constantes!$D$20)^2)/(Observaciones!$F183+0.95*Constantes!$D$20),0)</f>
        <v>0</v>
      </c>
      <c r="H184" s="75">
        <f>MAX(0,I183+Observaciones!$F183-G184-Constantes!$D$13)</f>
        <v>0</v>
      </c>
      <c r="I184" s="75">
        <f>I183+Observaciones!$F183-G184-E184-H184-J183</f>
        <v>26.250191880274105</v>
      </c>
      <c r="J184" s="75">
        <f>MAX(0,(I184-Constantes!$D$14)*(1-EXP(-Constantes!$D$24)))</f>
        <v>3.2963882601007763E-6</v>
      </c>
      <c r="K184" s="75">
        <f t="shared" si="18"/>
        <v>154.13070692213552</v>
      </c>
      <c r="L184" s="75">
        <f>MAX(0,(K184-Constantes!$D$13)*(1-EXP(-Constantes!$D$25)))</f>
        <v>0.54659571913522387</v>
      </c>
      <c r="M184" s="75">
        <f t="shared" si="19"/>
        <v>0.546599015523484</v>
      </c>
      <c r="N184" s="75">
        <f>0.0526*G184*Observaciones!$F183^1.218</f>
        <v>0</v>
      </c>
      <c r="O184" s="75">
        <f>N184*Constantes!$D$31</f>
        <v>0</v>
      </c>
      <c r="P184" s="75">
        <f t="shared" si="20"/>
        <v>0</v>
      </c>
      <c r="Q184" s="15"/>
      <c r="R184" s="74">
        <v>178</v>
      </c>
      <c r="S184" s="136">
        <f>ETo!$I183*((1-Constantes!$E$21)*ETo!$K183+ETo!$L183)</f>
        <v>1.4370267002728301</v>
      </c>
      <c r="T184" s="75">
        <f>MIN(S184*U184,0.8*(X183+Observaciones!$F183-V184-W184-Constantes!$D$14))</f>
        <v>2.5044966815812589E-5</v>
      </c>
      <c r="U184" s="75">
        <f>EXP(2.5*(Cálculos!X183-Constantes!$D$13)/(Constantes!$D$15))*Constantes!$E$19+Constantes!$E$18</f>
        <v>0.44392406028246961</v>
      </c>
      <c r="V184" s="75">
        <f>IF(Observaciones!$F183&gt;0.05*Constantes!$E$20,((Observaciones!$F183-0.05*Constantes!$E$20)^2)/(Observaciones!$F183+0.95*Constantes!$E$20),0)</f>
        <v>0</v>
      </c>
      <c r="W184" s="75">
        <f>MAX(0,X183+Observaciones!$F183-V184-Constantes!$D$13)</f>
        <v>0</v>
      </c>
      <c r="X184" s="75">
        <f>X183+Observaciones!$F183-V184-T184-W184-Y183</f>
        <v>26.250005723419779</v>
      </c>
      <c r="Y184" s="75">
        <f>MAX(0,(X184-Constantes!$D$14)*(1-EXP(-Constantes!$D$24)))</f>
        <v>9.8324926077532193E-8</v>
      </c>
      <c r="Z184" s="75">
        <f t="shared" si="21"/>
        <v>158.74087182569923</v>
      </c>
      <c r="AA184" s="75">
        <f>MAX(0,(Z184-Constantes!$D$13)*(1-EXP(-Constantes!$D$25)))</f>
        <v>0.57844045424260704</v>
      </c>
      <c r="AB184" s="75">
        <f t="shared" si="22"/>
        <v>0.57844055256753313</v>
      </c>
      <c r="AC184" s="75">
        <f>0.0526*V184*Observaciones!$F183^1.218</f>
        <v>0</v>
      </c>
      <c r="AD184" s="75">
        <f>AC184*Constantes!$E$31</f>
        <v>0</v>
      </c>
      <c r="AE184" s="75">
        <f t="shared" si="23"/>
        <v>0</v>
      </c>
      <c r="AF184" s="15"/>
      <c r="AG184" s="74">
        <v>178</v>
      </c>
      <c r="AH184" s="136">
        <f>ETo!$I183*((1-Constantes!$F$21)*ETo!$K183+ETo!$L183)</f>
        <v>1.4370267002728301</v>
      </c>
      <c r="AI184" s="75">
        <f>MIN(AH184*AJ184,0.8*(AM183+Observaciones!$F183-AK184-AL184-Constantes!$D$14))</f>
        <v>7.5127369996152999E-7</v>
      </c>
      <c r="AJ184" s="75">
        <f>EXP(2.5*(Cálculos!AM183-Constantes!$D$13)/(Constantes!$D$15))*Constantes!$F$19+Constantes!$F$18</f>
        <v>0.5204637911424449</v>
      </c>
      <c r="AK184" s="75">
        <f>IF(Observaciones!$F183&gt;0.05*Constantes!$F$20,((Observaciones!$F183-0.05*Constantes!$F$20)^2)/(Observaciones!$F183+0.95*Constantes!$F$20),0)</f>
        <v>0</v>
      </c>
      <c r="AL184" s="75">
        <f>MAX(0,AM183+Observaciones!$F183-AK184-Constantes!$D$13)</f>
        <v>0</v>
      </c>
      <c r="AM184" s="75">
        <f>AM183+Observaciones!$F183-AK184-AI184-AL184-AN183</f>
        <v>26.250000171685386</v>
      </c>
      <c r="AN184" s="75">
        <f>MAX(0,(AM184-Constantes!$D$14)*(1-EXP(-Constantes!$D$24)))</f>
        <v>2.9494521684261569E-9</v>
      </c>
      <c r="AO184" s="75">
        <f t="shared" si="24"/>
        <v>162.20783716496513</v>
      </c>
      <c r="AP184" s="75">
        <f>MAX(0,(AO184-Constantes!$D$13)*(1-EXP(-Constantes!$D$25)))</f>
        <v>0.60238853314322449</v>
      </c>
      <c r="AQ184" s="75">
        <f t="shared" si="25"/>
        <v>0.60238853609267662</v>
      </c>
      <c r="AR184" s="75">
        <f>0.0526*AK184*Observaciones!$F183^1.218</f>
        <v>0</v>
      </c>
      <c r="AS184" s="75">
        <f>AR184*Constantes!$F$31</f>
        <v>0</v>
      </c>
      <c r="AT184" s="75">
        <f t="shared" si="26"/>
        <v>0</v>
      </c>
      <c r="AU184" s="15"/>
      <c r="AV184" s="74">
        <v>178</v>
      </c>
      <c r="AW184" s="75">
        <f>0.0526*Observaciones!$F183^2.218</f>
        <v>0</v>
      </c>
      <c r="AX184" s="75">
        <f>IF(Observaciones!$F183&gt;0.05*$BB$7,((Observaciones!$F183-0.05*$BB$7)^2)/(Observaciones!$F183+0.95*$BB$7),0)</f>
        <v>0</v>
      </c>
      <c r="AY184" s="75">
        <f>0.0526*AX184*Observaciones!$F183^1.218</f>
        <v>0</v>
      </c>
      <c r="AZ184" s="29"/>
      <c r="BA184" s="29"/>
      <c r="BB184" s="96"/>
      <c r="BC184" s="39"/>
    </row>
    <row r="185" spans="2:55" s="2" customFormat="1" x14ac:dyDescent="0.3">
      <c r="B185" s="38"/>
      <c r="C185" s="74">
        <v>179</v>
      </c>
      <c r="D185" s="136">
        <f>ETo!$I184*((1-Constantes!$D$21)*ETo!$K184+ETo!$L184)</f>
        <v>1.5747538649560475</v>
      </c>
      <c r="E185" s="75">
        <f>MIN(D185*F185,0.8*(I184+Observaciones!$F184-G185-H185-Constantes!$D$14))</f>
        <v>1.535042192841729E-4</v>
      </c>
      <c r="F185" s="75">
        <f>EXP(2.5*(Cálculos!I184-Constantes!$D$13)/(Constantes!$D$15))*Constantes!$D$19+Constantes!$D$18</f>
        <v>0.36840859838472834</v>
      </c>
      <c r="G185" s="75">
        <f>IF(Observaciones!$F184&gt;0.05*Constantes!$D$20,((Observaciones!$F184-0.05*Constantes!$D$20)^2)/(Observaciones!$F184+0.95*Constantes!$D$20),0)</f>
        <v>0</v>
      </c>
      <c r="H185" s="75">
        <f>MAX(0,I184+Observaciones!$F184-G185-Constantes!$D$13)</f>
        <v>0</v>
      </c>
      <c r="I185" s="75">
        <f>I184+Observaciones!$F184-G185-E185-H185-J184</f>
        <v>26.25003507966656</v>
      </c>
      <c r="J185" s="75">
        <f>MAX(0,(I185-Constantes!$D$14)*(1-EXP(-Constantes!$D$24)))</f>
        <v>6.0264767473336387E-7</v>
      </c>
      <c r="K185" s="75">
        <f t="shared" si="18"/>
        <v>153.5841112030003</v>
      </c>
      <c r="L185" s="75">
        <f>MAX(0,(K185-Constantes!$D$13)*(1-EXP(-Constantes!$D$25)))</f>
        <v>0.54282010671120073</v>
      </c>
      <c r="M185" s="75">
        <f t="shared" si="19"/>
        <v>0.5428207093588755</v>
      </c>
      <c r="N185" s="75">
        <f>0.0526*G185*Observaciones!$F184^1.218</f>
        <v>0</v>
      </c>
      <c r="O185" s="75">
        <f>N185*Constantes!$D$31</f>
        <v>0</v>
      </c>
      <c r="P185" s="75">
        <f t="shared" si="20"/>
        <v>0</v>
      </c>
      <c r="Q185" s="15"/>
      <c r="R185" s="74">
        <v>179</v>
      </c>
      <c r="S185" s="136">
        <f>ETo!$I184*((1-Constantes!$E$21)*ETo!$K184+ETo!$L184)</f>
        <v>1.5039000777307412</v>
      </c>
      <c r="T185" s="75">
        <f>MIN(S185*U185,0.8*(X184+Observaciones!$F184-V185-W185-Constantes!$D$14))</f>
        <v>4.5787358232018962E-6</v>
      </c>
      <c r="U185" s="75">
        <f>EXP(2.5*(Cálculos!X184-Constantes!$D$13)/(Constantes!$D$15))*Constantes!$E$19+Constantes!$E$18</f>
        <v>0.44392402452248575</v>
      </c>
      <c r="V185" s="75">
        <f>IF(Observaciones!$F184&gt;0.05*Constantes!$E$20,((Observaciones!$F184-0.05*Constantes!$E$20)^2)/(Observaciones!$F184+0.95*Constantes!$E$20),0)</f>
        <v>0</v>
      </c>
      <c r="W185" s="75">
        <f>MAX(0,X184+Observaciones!$F184-V185-Constantes!$D$13)</f>
        <v>0</v>
      </c>
      <c r="X185" s="75">
        <f>X184+Observaciones!$F184-V185-T185-W185-Y184</f>
        <v>26.250001046359031</v>
      </c>
      <c r="Y185" s="75">
        <f>MAX(0,(X185-Constantes!$D$14)*(1-EXP(-Constantes!$D$24)))</f>
        <v>1.7975821866570772E-8</v>
      </c>
      <c r="Z185" s="75">
        <f t="shared" si="21"/>
        <v>158.16243137145662</v>
      </c>
      <c r="AA185" s="75">
        <f>MAX(0,(Z185-Constantes!$D$13)*(1-EXP(-Constantes!$D$25)))</f>
        <v>0.57444487416552314</v>
      </c>
      <c r="AB185" s="75">
        <f t="shared" si="22"/>
        <v>0.57444489214134498</v>
      </c>
      <c r="AC185" s="75">
        <f>0.0526*V185*Observaciones!$F184^1.218</f>
        <v>0</v>
      </c>
      <c r="AD185" s="75">
        <f>AC185*Constantes!$E$31</f>
        <v>0</v>
      </c>
      <c r="AE185" s="75">
        <f t="shared" si="23"/>
        <v>0</v>
      </c>
      <c r="AF185" s="15"/>
      <c r="AG185" s="74">
        <v>179</v>
      </c>
      <c r="AH185" s="136">
        <f>ETo!$I184*((1-Constantes!$F$21)*ETo!$K184+ETo!$L184)</f>
        <v>1.5039000777307412</v>
      </c>
      <c r="AI185" s="75">
        <f>MIN(AH185*AJ185,0.8*(AM184+Observaciones!$F184-AK185-AL185-Constantes!$D$14))</f>
        <v>1.3734830872635939E-7</v>
      </c>
      <c r="AJ185" s="75">
        <f>EXP(2.5*(Cálculos!AM184-Constantes!$D$13)/(Constantes!$D$15))*Constantes!$F$19+Constantes!$F$18</f>
        <v>0.52046379033710888</v>
      </c>
      <c r="AK185" s="75">
        <f>IF(Observaciones!$F184&gt;0.05*Constantes!$F$20,((Observaciones!$F184-0.05*Constantes!$F$20)^2)/(Observaciones!$F184+0.95*Constantes!$F$20),0)</f>
        <v>0</v>
      </c>
      <c r="AL185" s="75">
        <f>MAX(0,AM184+Observaciones!$F184-AK185-Constantes!$D$13)</f>
        <v>0</v>
      </c>
      <c r="AM185" s="75">
        <f>AM184+Observaciones!$F184-AK185-AI185-AL185-AN184</f>
        <v>26.250000031387625</v>
      </c>
      <c r="AN185" s="75">
        <f>MAX(0,(AM185-Constantes!$D$14)*(1-EXP(-Constantes!$D$24)))</f>
        <v>5.3922060961703642E-10</v>
      </c>
      <c r="AO185" s="75">
        <f t="shared" si="24"/>
        <v>161.6054486318219</v>
      </c>
      <c r="AP185" s="75">
        <f>MAX(0,(AO185-Constantes!$D$13)*(1-EXP(-Constantes!$D$25)))</f>
        <v>0.59822753160186037</v>
      </c>
      <c r="AQ185" s="75">
        <f t="shared" si="25"/>
        <v>0.59822753214108093</v>
      </c>
      <c r="AR185" s="75">
        <f>0.0526*AK185*Observaciones!$F184^1.218</f>
        <v>0</v>
      </c>
      <c r="AS185" s="75">
        <f>AR185*Constantes!$F$31</f>
        <v>0</v>
      </c>
      <c r="AT185" s="75">
        <f t="shared" si="26"/>
        <v>0</v>
      </c>
      <c r="AU185" s="15"/>
      <c r="AV185" s="74">
        <v>179</v>
      </c>
      <c r="AW185" s="75">
        <f>0.0526*Observaciones!$F184^2.218</f>
        <v>0</v>
      </c>
      <c r="AX185" s="75">
        <f>IF(Observaciones!$F184&gt;0.05*$BB$7,((Observaciones!$F184-0.05*$BB$7)^2)/(Observaciones!$F184+0.95*$BB$7),0)</f>
        <v>0</v>
      </c>
      <c r="AY185" s="75">
        <f>0.0526*AX185*Observaciones!$F184^1.218</f>
        <v>0</v>
      </c>
      <c r="AZ185" s="29"/>
      <c r="BA185" s="29"/>
      <c r="BB185" s="96"/>
      <c r="BC185" s="39"/>
    </row>
    <row r="186" spans="2:55" s="2" customFormat="1" x14ac:dyDescent="0.3">
      <c r="B186" s="38"/>
      <c r="C186" s="74">
        <v>180</v>
      </c>
      <c r="D186" s="136">
        <f>ETo!$I185*((1-Constantes!$D$21)*ETo!$K185+ETo!$L185)</f>
        <v>1.5910911057222739</v>
      </c>
      <c r="E186" s="75">
        <f>MIN(D186*F186,0.8*(I185+Observaciones!$F185-G186-H186-Constantes!$D$14))</f>
        <v>2.8063733248018254E-5</v>
      </c>
      <c r="F186" s="75">
        <f>EXP(2.5*(Cálculos!I185-Constantes!$D$13)/(Constantes!$D$15))*Constantes!$D$19+Constantes!$D$18</f>
        <v>0.36840831634366383</v>
      </c>
      <c r="G186" s="75">
        <f>IF(Observaciones!$F185&gt;0.05*Constantes!$D$20,((Observaciones!$F185-0.05*Constantes!$D$20)^2)/(Observaciones!$F185+0.95*Constantes!$D$20),0)</f>
        <v>0</v>
      </c>
      <c r="H186" s="75">
        <f>MAX(0,I185+Observaciones!$F185-G186-Constantes!$D$13)</f>
        <v>0</v>
      </c>
      <c r="I186" s="75">
        <f>I185+Observaciones!$F185-G186-E186-H186-J185</f>
        <v>26.250006413285639</v>
      </c>
      <c r="J186" s="75">
        <f>MAX(0,(I186-Constantes!$D$14)*(1-EXP(-Constantes!$D$24)))</f>
        <v>1.1017640864390636E-7</v>
      </c>
      <c r="K186" s="75">
        <f t="shared" si="18"/>
        <v>153.04129109628911</v>
      </c>
      <c r="L186" s="75">
        <f>MAX(0,(K186-Constantes!$D$13)*(1-EXP(-Constantes!$D$25)))</f>
        <v>0.5390705743472245</v>
      </c>
      <c r="M186" s="75">
        <f t="shared" si="19"/>
        <v>0.53907068452363316</v>
      </c>
      <c r="N186" s="75">
        <f>0.0526*G186*Observaciones!$F185^1.218</f>
        <v>0</v>
      </c>
      <c r="O186" s="75">
        <f>N186*Constantes!$D$31</f>
        <v>0</v>
      </c>
      <c r="P186" s="75">
        <f t="shared" si="20"/>
        <v>0</v>
      </c>
      <c r="Q186" s="15"/>
      <c r="R186" s="74">
        <v>180</v>
      </c>
      <c r="S186" s="136">
        <f>ETo!$I185*((1-Constantes!$E$21)*ETo!$K185+ETo!$L185)</f>
        <v>1.5196053832510288</v>
      </c>
      <c r="T186" s="75">
        <f>MIN(S186*U186,0.8*(X185+Observaciones!$F185-V186-W186-Constantes!$D$14))</f>
        <v>8.3708722513620166E-7</v>
      </c>
      <c r="U186" s="75">
        <f>EXP(2.5*(Cálculos!X185-Constantes!$D$13)/(Constantes!$D$15))*Constantes!$E$19+Constantes!$E$18</f>
        <v>0.44392401798482917</v>
      </c>
      <c r="V186" s="75">
        <f>IF(Observaciones!$F185&gt;0.05*Constantes!$E$20,((Observaciones!$F185-0.05*Constantes!$E$20)^2)/(Observaciones!$F185+0.95*Constantes!$E$20),0)</f>
        <v>0</v>
      </c>
      <c r="W186" s="75">
        <f>MAX(0,X185+Observaciones!$F185-V186-Constantes!$D$13)</f>
        <v>0</v>
      </c>
      <c r="X186" s="75">
        <f>X185+Observaciones!$F185-V186-T186-W186-Y185</f>
        <v>26.250000191295985</v>
      </c>
      <c r="Y186" s="75">
        <f>MAX(0,(X186-Constantes!$D$14)*(1-EXP(-Constantes!$D$24)))</f>
        <v>3.2863505277134838E-9</v>
      </c>
      <c r="Z186" s="75">
        <f t="shared" si="21"/>
        <v>157.5879864972911</v>
      </c>
      <c r="AA186" s="75">
        <f>MAX(0,(Z186-Constantes!$D$13)*(1-EXP(-Constantes!$D$25)))</f>
        <v>0.57047689357605347</v>
      </c>
      <c r="AB186" s="75">
        <f t="shared" si="22"/>
        <v>0.57047689686240399</v>
      </c>
      <c r="AC186" s="75">
        <f>0.0526*V186*Observaciones!$F185^1.218</f>
        <v>0</v>
      </c>
      <c r="AD186" s="75">
        <f>AC186*Constantes!$E$31</f>
        <v>0</v>
      </c>
      <c r="AE186" s="75">
        <f t="shared" si="23"/>
        <v>0</v>
      </c>
      <c r="AF186" s="15"/>
      <c r="AG186" s="74">
        <v>180</v>
      </c>
      <c r="AH186" s="136">
        <f>ETo!$I185*((1-Constantes!$F$21)*ETo!$K185+ETo!$L185)</f>
        <v>1.5196053832510288</v>
      </c>
      <c r="AI186" s="75">
        <f>MIN(AH186*AJ186,0.8*(AM185+Observaciones!$F185-AK186-AL186-Constantes!$D$14))</f>
        <v>2.5110099954872569E-8</v>
      </c>
      <c r="AJ186" s="75">
        <f>EXP(2.5*(Cálculos!AM185-Constantes!$D$13)/(Constantes!$D$15))*Constantes!$F$19+Constantes!$F$18</f>
        <v>0.52046379018987698</v>
      </c>
      <c r="AK186" s="75">
        <f>IF(Observaciones!$F185&gt;0.05*Constantes!$F$20,((Observaciones!$F185-0.05*Constantes!$F$20)^2)/(Observaciones!$F185+0.95*Constantes!$F$20),0)</f>
        <v>0</v>
      </c>
      <c r="AL186" s="75">
        <f>MAX(0,AM185+Observaciones!$F185-AK186-Constantes!$D$13)</f>
        <v>0</v>
      </c>
      <c r="AM186" s="75">
        <f>AM185+Observaciones!$F185-AK186-AI186-AL186-AN185</f>
        <v>26.250000005738304</v>
      </c>
      <c r="AN186" s="75">
        <f>MAX(0,(AM186-Constantes!$D$14)*(1-EXP(-Constantes!$D$24)))</f>
        <v>9.8580629015623676E-11</v>
      </c>
      <c r="AO186" s="75">
        <f t="shared" si="24"/>
        <v>161.00722110022005</v>
      </c>
      <c r="AP186" s="75">
        <f>MAX(0,(AO186-Constantes!$D$13)*(1-EXP(-Constantes!$D$25)))</f>
        <v>0.59409527219762992</v>
      </c>
      <c r="AQ186" s="75">
        <f t="shared" si="25"/>
        <v>0.59409527229621051</v>
      </c>
      <c r="AR186" s="75">
        <f>0.0526*AK186*Observaciones!$F185^1.218</f>
        <v>0</v>
      </c>
      <c r="AS186" s="75">
        <f>AR186*Constantes!$F$31</f>
        <v>0</v>
      </c>
      <c r="AT186" s="75">
        <f t="shared" si="26"/>
        <v>0</v>
      </c>
      <c r="AU186" s="15"/>
      <c r="AV186" s="74">
        <v>180</v>
      </c>
      <c r="AW186" s="75">
        <f>0.0526*Observaciones!$F185^2.218</f>
        <v>0</v>
      </c>
      <c r="AX186" s="75">
        <f>IF(Observaciones!$F185&gt;0.05*$BB$7,((Observaciones!$F185-0.05*$BB$7)^2)/(Observaciones!$F185+0.95*$BB$7),0)</f>
        <v>0</v>
      </c>
      <c r="AY186" s="75">
        <f>0.0526*AX186*Observaciones!$F185^1.218</f>
        <v>0</v>
      </c>
      <c r="AZ186" s="29"/>
      <c r="BA186" s="29"/>
      <c r="BB186" s="96"/>
      <c r="BC186" s="39"/>
    </row>
    <row r="187" spans="2:55" s="2" customFormat="1" x14ac:dyDescent="0.3">
      <c r="B187" s="38"/>
      <c r="C187" s="74">
        <v>181</v>
      </c>
      <c r="D187" s="136">
        <f>ETo!$I186*((1-Constantes!$D$21)*ETo!$K186+ETo!$L186)</f>
        <v>1.53528680140263</v>
      </c>
      <c r="E187" s="75">
        <f>MIN(D187*F187,0.8*(I186+Observaciones!$F186-G187-H187-Constantes!$D$14))</f>
        <v>5.13062851155155E-6</v>
      </c>
      <c r="F187" s="75">
        <f>EXP(2.5*(Cálculos!I186-Constantes!$D$13)/(Constantes!$D$15))*Constantes!$D$19+Constantes!$D$18</f>
        <v>0.36840826478099281</v>
      </c>
      <c r="G187" s="75">
        <f>IF(Observaciones!$F186&gt;0.05*Constantes!$D$20,((Observaciones!$F186-0.05*Constantes!$D$20)^2)/(Observaciones!$F186+0.95*Constantes!$D$20),0)</f>
        <v>0</v>
      </c>
      <c r="H187" s="75">
        <f>MAX(0,I186+Observaciones!$F186-G187-Constantes!$D$13)</f>
        <v>0</v>
      </c>
      <c r="I187" s="75">
        <f>I186+Observaciones!$F186-G187-E187-H187-J186</f>
        <v>26.250001172480719</v>
      </c>
      <c r="J187" s="75">
        <f>MAX(0,(I187-Constantes!$D$14)*(1-EXP(-Constantes!$D$24)))</f>
        <v>2.014251696512389E-8</v>
      </c>
      <c r="K187" s="75">
        <f t="shared" si="18"/>
        <v>152.50222052194189</v>
      </c>
      <c r="L187" s="75">
        <f>MAX(0,(K187-Constantes!$D$13)*(1-EXP(-Constantes!$D$25)))</f>
        <v>0.53534694189516141</v>
      </c>
      <c r="M187" s="75">
        <f t="shared" si="19"/>
        <v>0.5353469620376784</v>
      </c>
      <c r="N187" s="75">
        <f>0.0526*G187*Observaciones!$F186^1.218</f>
        <v>0</v>
      </c>
      <c r="O187" s="75">
        <f>N187*Constantes!$D$31</f>
        <v>0</v>
      </c>
      <c r="P187" s="75">
        <f t="shared" si="20"/>
        <v>0</v>
      </c>
      <c r="Q187" s="15"/>
      <c r="R187" s="74">
        <v>181</v>
      </c>
      <c r="S187" s="136">
        <f>ETo!$I186*((1-Constantes!$E$21)*ETo!$K186+ETo!$L186)</f>
        <v>1.4660966288750226</v>
      </c>
      <c r="T187" s="75">
        <f>MIN(S187*U187,0.8*(X186+Observaciones!$F186-V187-W187-Constantes!$D$14))</f>
        <v>1.5303678821965152E-7</v>
      </c>
      <c r="U187" s="75">
        <f>EXP(2.5*(Cálculos!X186-Constantes!$D$13)/(Constantes!$D$15))*Constantes!$E$19+Constantes!$E$18</f>
        <v>0.44392401678961108</v>
      </c>
      <c r="V187" s="75">
        <f>IF(Observaciones!$F186&gt;0.05*Constantes!$E$20,((Observaciones!$F186-0.05*Constantes!$E$20)^2)/(Observaciones!$F186+0.95*Constantes!$E$20),0)</f>
        <v>0</v>
      </c>
      <c r="W187" s="75">
        <f>MAX(0,X186+Observaciones!$F186-V187-Constantes!$D$13)</f>
        <v>0</v>
      </c>
      <c r="X187" s="75">
        <f>X186+Observaciones!$F186-V187-T187-W187-Y186</f>
        <v>26.25000003497285</v>
      </c>
      <c r="Y187" s="75">
        <f>MAX(0,(X187-Constantes!$D$14)*(1-EXP(-Constantes!$D$24)))</f>
        <v>6.0081262166748114E-10</v>
      </c>
      <c r="Z187" s="75">
        <f t="shared" si="21"/>
        <v>157.01750960371504</v>
      </c>
      <c r="AA187" s="75">
        <f>MAX(0,(Z187-Constantes!$D$13)*(1-EXP(-Constantes!$D$25)))</f>
        <v>0.56653632183061131</v>
      </c>
      <c r="AB187" s="75">
        <f t="shared" si="22"/>
        <v>0.56653632243142393</v>
      </c>
      <c r="AC187" s="75">
        <f>0.0526*V187*Observaciones!$F186^1.218</f>
        <v>0</v>
      </c>
      <c r="AD187" s="75">
        <f>AC187*Constantes!$E$31</f>
        <v>0</v>
      </c>
      <c r="AE187" s="75">
        <f t="shared" si="23"/>
        <v>0</v>
      </c>
      <c r="AF187" s="15"/>
      <c r="AG187" s="74">
        <v>181</v>
      </c>
      <c r="AH187" s="136">
        <f>ETo!$I186*((1-Constantes!$F$21)*ETo!$K186+ETo!$L186)</f>
        <v>1.4660966288750226</v>
      </c>
      <c r="AI187" s="75">
        <f>MIN(AH187*AJ187,0.8*(AM186+Observaciones!$F186-AK187-AL187-Constantes!$D$14))</f>
        <v>4.5906432433184825E-9</v>
      </c>
      <c r="AJ187" s="75">
        <f>EXP(2.5*(Cálculos!AM186-Constantes!$D$13)/(Constantes!$D$15))*Constantes!$F$19+Constantes!$F$18</f>
        <v>0.52046379016295985</v>
      </c>
      <c r="AK187" s="75">
        <f>IF(Observaciones!$F186&gt;0.05*Constantes!$F$20,((Observaciones!$F186-0.05*Constantes!$F$20)^2)/(Observaciones!$F186+0.95*Constantes!$F$20),0)</f>
        <v>0</v>
      </c>
      <c r="AL187" s="75">
        <f>MAX(0,AM186+Observaciones!$F186-AK187-Constantes!$D$13)</f>
        <v>0</v>
      </c>
      <c r="AM187" s="75">
        <f>AM186+Observaciones!$F186-AK187-AI187-AL187-AN186</f>
        <v>26.250000001049081</v>
      </c>
      <c r="AN187" s="75">
        <f>MAX(0,(AM187-Constantes!$D$14)*(1-EXP(-Constantes!$D$24)))</f>
        <v>1.8022580603275228E-11</v>
      </c>
      <c r="AO187" s="75">
        <f t="shared" si="24"/>
        <v>160.41312582802243</v>
      </c>
      <c r="AP187" s="75">
        <f>MAX(0,(AO187-Constantes!$D$13)*(1-EXP(-Constantes!$D$25)))</f>
        <v>0.5899915563940894</v>
      </c>
      <c r="AQ187" s="75">
        <f t="shared" si="25"/>
        <v>0.58999155641211198</v>
      </c>
      <c r="AR187" s="75">
        <f>0.0526*AK187*Observaciones!$F186^1.218</f>
        <v>0</v>
      </c>
      <c r="AS187" s="75">
        <f>AR187*Constantes!$F$31</f>
        <v>0</v>
      </c>
      <c r="AT187" s="75">
        <f t="shared" si="26"/>
        <v>0</v>
      </c>
      <c r="AU187" s="15"/>
      <c r="AV187" s="74">
        <v>181</v>
      </c>
      <c r="AW187" s="75">
        <f>0.0526*Observaciones!$F186^2.218</f>
        <v>0</v>
      </c>
      <c r="AX187" s="75">
        <f>IF(Observaciones!$F186&gt;0.05*$BB$7,((Observaciones!$F186-0.05*$BB$7)^2)/(Observaciones!$F186+0.95*$BB$7),0)</f>
        <v>0</v>
      </c>
      <c r="AY187" s="75">
        <f>0.0526*AX187*Observaciones!$F186^1.218</f>
        <v>0</v>
      </c>
      <c r="AZ187" s="29"/>
      <c r="BA187" s="29"/>
      <c r="BB187" s="96"/>
      <c r="BC187" s="39"/>
    </row>
    <row r="188" spans="2:55" s="2" customFormat="1" x14ac:dyDescent="0.3">
      <c r="B188" s="38"/>
      <c r="C188" s="74">
        <v>182</v>
      </c>
      <c r="D188" s="136">
        <f>ETo!$I187*((1-Constantes!$D$21)*ETo!$K187+ETo!$L187)</f>
        <v>1.5737413046203053</v>
      </c>
      <c r="E188" s="75">
        <f>MIN(D188*F188,0.8*(I187+Observaciones!$F187-G188-H188-Constantes!$D$14))</f>
        <v>9.379845749890592E-7</v>
      </c>
      <c r="F188" s="75">
        <f>EXP(2.5*(Cálculos!I187-Constantes!$D$13)/(Constantes!$D$15))*Constantes!$D$19+Constantes!$D$18</f>
        <v>0.36840825535428262</v>
      </c>
      <c r="G188" s="75">
        <f>IF(Observaciones!$F187&gt;0.05*Constantes!$D$20,((Observaciones!$F187-0.05*Constantes!$D$20)^2)/(Observaciones!$F187+0.95*Constantes!$D$20),0)</f>
        <v>0</v>
      </c>
      <c r="H188" s="75">
        <f>MAX(0,I187+Observaciones!$F187-G188-Constantes!$D$13)</f>
        <v>0</v>
      </c>
      <c r="I188" s="75">
        <f>I187+Observaciones!$F187-G188-E188-H188-J187</f>
        <v>26.25000021435363</v>
      </c>
      <c r="J188" s="75">
        <f>MAX(0,(I188-Constantes!$D$14)*(1-EXP(-Constantes!$D$24)))</f>
        <v>3.6824670623145429E-9</v>
      </c>
      <c r="K188" s="75">
        <f t="shared" si="18"/>
        <v>151.96687358004672</v>
      </c>
      <c r="L188" s="75">
        <f>MAX(0,(K188-Constantes!$D$13)*(1-EXP(-Constantes!$D$25)))</f>
        <v>0.53164903045125167</v>
      </c>
      <c r="M188" s="75">
        <f t="shared" si="19"/>
        <v>0.53164903413371878</v>
      </c>
      <c r="N188" s="75">
        <f>0.0526*G188*Observaciones!$F187^1.218</f>
        <v>0</v>
      </c>
      <c r="O188" s="75">
        <f>N188*Constantes!$D$31</f>
        <v>0</v>
      </c>
      <c r="P188" s="75">
        <f t="shared" si="20"/>
        <v>0</v>
      </c>
      <c r="Q188" s="15"/>
      <c r="R188" s="74">
        <v>182</v>
      </c>
      <c r="S188" s="136">
        <f>ETo!$I187*((1-Constantes!$E$21)*ETo!$K187+ETo!$L187)</f>
        <v>1.5030005185659878</v>
      </c>
      <c r="T188" s="75">
        <f>MIN(S188*U188,0.8*(X187+Observaciones!$F187-V188-W188-Constantes!$D$14))</f>
        <v>2.7978279604212732E-8</v>
      </c>
      <c r="U188" s="75">
        <f>EXP(2.5*(Cálculos!X187-Constantes!$D$13)/(Constantes!$D$15))*Constantes!$E$19+Constantes!$E$18</f>
        <v>0.44392401657110059</v>
      </c>
      <c r="V188" s="75">
        <f>IF(Observaciones!$F187&gt;0.05*Constantes!$E$20,((Observaciones!$F187-0.05*Constantes!$E$20)^2)/(Observaciones!$F187+0.95*Constantes!$E$20),0)</f>
        <v>0</v>
      </c>
      <c r="W188" s="75">
        <f>MAX(0,X187+Observaciones!$F187-V188-Constantes!$D$13)</f>
        <v>0</v>
      </c>
      <c r="X188" s="75">
        <f>X187+Observaciones!$F187-V188-T188-W188-Y187</f>
        <v>26.250000006393755</v>
      </c>
      <c r="Y188" s="75">
        <f>MAX(0,(X188-Constantes!$D$14)*(1-EXP(-Constantes!$D$24)))</f>
        <v>1.0984088152414092E-10</v>
      </c>
      <c r="Z188" s="75">
        <f t="shared" si="21"/>
        <v>156.45097328188442</v>
      </c>
      <c r="AA188" s="75">
        <f>MAX(0,(Z188-Constantes!$D$13)*(1-EXP(-Constantes!$D$25)))</f>
        <v>0.56262296960248137</v>
      </c>
      <c r="AB188" s="75">
        <f t="shared" si="22"/>
        <v>0.56262296971232229</v>
      </c>
      <c r="AC188" s="75">
        <f>0.0526*V188*Observaciones!$F187^1.218</f>
        <v>0</v>
      </c>
      <c r="AD188" s="75">
        <f>AC188*Constantes!$E$31</f>
        <v>0</v>
      </c>
      <c r="AE188" s="75">
        <f t="shared" si="23"/>
        <v>0</v>
      </c>
      <c r="AF188" s="15"/>
      <c r="AG188" s="74">
        <v>182</v>
      </c>
      <c r="AH188" s="136">
        <f>ETo!$I187*((1-Constantes!$F$21)*ETo!$K187+ETo!$L187)</f>
        <v>1.5030005185659878</v>
      </c>
      <c r="AI188" s="75">
        <f>MIN(AH188*AJ188,0.8*(AM187+Observaciones!$F187-AK188-AL188-Constantes!$D$14))</f>
        <v>8.3926465777039994E-10</v>
      </c>
      <c r="AJ188" s="75">
        <f>EXP(2.5*(Cálculos!AM187-Constantes!$D$13)/(Constantes!$D$15))*Constantes!$F$19+Constantes!$F$18</f>
        <v>0.5204637901580389</v>
      </c>
      <c r="AK188" s="75">
        <f>IF(Observaciones!$F187&gt;0.05*Constantes!$F$20,((Observaciones!$F187-0.05*Constantes!$F$20)^2)/(Observaciones!$F187+0.95*Constantes!$F$20),0)</f>
        <v>0</v>
      </c>
      <c r="AL188" s="75">
        <f>MAX(0,AM187+Observaciones!$F187-AK188-Constantes!$D$13)</f>
        <v>0</v>
      </c>
      <c r="AM188" s="75">
        <f>AM187+Observaciones!$F187-AK188-AI188-AL188-AN187</f>
        <v>26.250000000191793</v>
      </c>
      <c r="AN188" s="75">
        <f>MAX(0,(AM188-Constantes!$D$14)*(1-EXP(-Constantes!$D$24)))</f>
        <v>3.2948932028440288E-12</v>
      </c>
      <c r="AO188" s="75">
        <f t="shared" si="24"/>
        <v>159.82313427162833</v>
      </c>
      <c r="AP188" s="75">
        <f>MAX(0,(AO188-Constantes!$D$13)*(1-EXP(-Constantes!$D$25)))</f>
        <v>0.58591618702618697</v>
      </c>
      <c r="AQ188" s="75">
        <f t="shared" si="25"/>
        <v>0.58591618702948189</v>
      </c>
      <c r="AR188" s="75">
        <f>0.0526*AK188*Observaciones!$F187^1.218</f>
        <v>0</v>
      </c>
      <c r="AS188" s="75">
        <f>AR188*Constantes!$F$31</f>
        <v>0</v>
      </c>
      <c r="AT188" s="75">
        <f t="shared" si="26"/>
        <v>0</v>
      </c>
      <c r="AU188" s="15"/>
      <c r="AV188" s="74">
        <v>182</v>
      </c>
      <c r="AW188" s="75">
        <f>0.0526*Observaciones!$F187^2.218</f>
        <v>0</v>
      </c>
      <c r="AX188" s="75">
        <f>IF(Observaciones!$F187&gt;0.05*$BB$7,((Observaciones!$F187-0.05*$BB$7)^2)/(Observaciones!$F187+0.95*$BB$7),0)</f>
        <v>0</v>
      </c>
      <c r="AY188" s="75">
        <f>0.0526*AX188*Observaciones!$F187^1.218</f>
        <v>0</v>
      </c>
      <c r="AZ188" s="29"/>
      <c r="BA188" s="29"/>
      <c r="BB188" s="96"/>
      <c r="BC188" s="39"/>
    </row>
    <row r="189" spans="2:55" s="2" customFormat="1" x14ac:dyDescent="0.3">
      <c r="B189" s="38"/>
      <c r="C189" s="74">
        <v>183</v>
      </c>
      <c r="D189" s="136">
        <f>ETo!$I188*((1-Constantes!$D$21)*ETo!$K188+ETo!$L188)</f>
        <v>1.581836916633063</v>
      </c>
      <c r="E189" s="75">
        <f>MIN(D189*F189,0.8*(I188+Observaciones!$F188-G189-H189-Constantes!$D$14))</f>
        <v>1.7148290396562518E-7</v>
      </c>
      <c r="F189" s="75">
        <f>EXP(2.5*(Cálculos!I188-Constantes!$D$13)/(Constantes!$D$15))*Constantes!$D$19+Constantes!$D$18</f>
        <v>0.36840825363088614</v>
      </c>
      <c r="G189" s="75">
        <f>IF(Observaciones!$F188&gt;0.05*Constantes!$D$20,((Observaciones!$F188-0.05*Constantes!$D$20)^2)/(Observaciones!$F188+0.95*Constantes!$D$20),0)</f>
        <v>0</v>
      </c>
      <c r="H189" s="75">
        <f>MAX(0,I188+Observaciones!$F188-G189-Constantes!$D$13)</f>
        <v>0</v>
      </c>
      <c r="I189" s="75">
        <f>I188+Observaciones!$F188-G189-E189-H189-J188</f>
        <v>26.250000039188262</v>
      </c>
      <c r="J189" s="75">
        <f>MAX(0,(I189-Constantes!$D$14)*(1-EXP(-Constantes!$D$24)))</f>
        <v>6.7323087704675558E-10</v>
      </c>
      <c r="K189" s="75">
        <f t="shared" si="18"/>
        <v>151.43522454959546</v>
      </c>
      <c r="L189" s="75">
        <f>MAX(0,(K189-Constantes!$D$13)*(1-EXP(-Constantes!$D$25)))</f>
        <v>0.52797666234751417</v>
      </c>
      <c r="M189" s="75">
        <f t="shared" si="19"/>
        <v>0.52797666302074509</v>
      </c>
      <c r="N189" s="75">
        <f>0.0526*G189*Observaciones!$F188^1.218</f>
        <v>0</v>
      </c>
      <c r="O189" s="75">
        <f>N189*Constantes!$D$31</f>
        <v>0</v>
      </c>
      <c r="P189" s="75">
        <f t="shared" si="20"/>
        <v>0</v>
      </c>
      <c r="Q189" s="15"/>
      <c r="R189" s="74">
        <v>183</v>
      </c>
      <c r="S189" s="136">
        <f>ETo!$I188*((1-Constantes!$E$21)*ETo!$K188+ETo!$L188)</f>
        <v>1.5108004039026697</v>
      </c>
      <c r="T189" s="75">
        <f>MIN(S189*U189,0.8*(X188+Observaciones!$F188-V189-W189-Constantes!$D$14))</f>
        <v>5.1150038871128348E-9</v>
      </c>
      <c r="U189" s="75">
        <f>EXP(2.5*(Cálculos!X188-Constantes!$D$13)/(Constantes!$D$15))*Constantes!$E$19+Constantes!$E$18</f>
        <v>0.44392401653115232</v>
      </c>
      <c r="V189" s="75">
        <f>IF(Observaciones!$F188&gt;0.05*Constantes!$E$20,((Observaciones!$F188-0.05*Constantes!$E$20)^2)/(Observaciones!$F188+0.95*Constantes!$E$20),0)</f>
        <v>0</v>
      </c>
      <c r="W189" s="75">
        <f>MAX(0,X188+Observaciones!$F188-V189-Constantes!$D$13)</f>
        <v>0</v>
      </c>
      <c r="X189" s="75">
        <f>X188+Observaciones!$F188-V189-T189-W189-Y188</f>
        <v>26.25000000116891</v>
      </c>
      <c r="Y189" s="75">
        <f>MAX(0,(X189-Constantes!$D$14)*(1-EXP(-Constantes!$D$24)))</f>
        <v>2.0081179340678696E-11</v>
      </c>
      <c r="Z189" s="75">
        <f t="shared" si="21"/>
        <v>155.88835031228194</v>
      </c>
      <c r="AA189" s="75">
        <f>MAX(0,(Z189-Constantes!$D$13)*(1-EXP(-Constantes!$D$25)))</f>
        <v>0.5587366488727239</v>
      </c>
      <c r="AB189" s="75">
        <f t="shared" si="22"/>
        <v>0.55873664889280505</v>
      </c>
      <c r="AC189" s="75">
        <f>0.0526*V189*Observaciones!$F188^1.218</f>
        <v>0</v>
      </c>
      <c r="AD189" s="75">
        <f>AC189*Constantes!$E$31</f>
        <v>0</v>
      </c>
      <c r="AE189" s="75">
        <f t="shared" si="23"/>
        <v>0</v>
      </c>
      <c r="AF189" s="15"/>
      <c r="AG189" s="74">
        <v>183</v>
      </c>
      <c r="AH189" s="136">
        <f>ETo!$I188*((1-Constantes!$F$21)*ETo!$K188+ETo!$L188)</f>
        <v>1.5108004039026697</v>
      </c>
      <c r="AI189" s="75">
        <f>MIN(AH189*AJ189,0.8*(AM188+Observaciones!$F188-AK189-AL189-Constantes!$D$14))</f>
        <v>1.5343459836003603E-10</v>
      </c>
      <c r="AJ189" s="75">
        <f>EXP(2.5*(Cálculos!AM188-Constantes!$D$13)/(Constantes!$D$15))*Constantes!$F$19+Constantes!$F$18</f>
        <v>0.52046379015713928</v>
      </c>
      <c r="AK189" s="75">
        <f>IF(Observaciones!$F188&gt;0.05*Constantes!$F$20,((Observaciones!$F188-0.05*Constantes!$F$20)^2)/(Observaciones!$F188+0.95*Constantes!$F$20),0)</f>
        <v>0</v>
      </c>
      <c r="AL189" s="75">
        <f>MAX(0,AM188+Observaciones!$F188-AK189-Constantes!$D$13)</f>
        <v>0</v>
      </c>
      <c r="AM189" s="75">
        <f>AM188+Observaciones!$F188-AK189-AI189-AL189-AN188</f>
        <v>26.250000000035065</v>
      </c>
      <c r="AN189" s="75">
        <f>MAX(0,(AM189-Constantes!$D$14)*(1-EXP(-Constantes!$D$24)))</f>
        <v>6.0240059112847206E-13</v>
      </c>
      <c r="AO189" s="75">
        <f t="shared" si="24"/>
        <v>159.23721808460215</v>
      </c>
      <c r="AP189" s="75">
        <f>MAX(0,(AO189-Constantes!$D$13)*(1-EXP(-Constantes!$D$25)))</f>
        <v>0.58186896829078905</v>
      </c>
      <c r="AQ189" s="75">
        <f t="shared" si="25"/>
        <v>0.58186896829139145</v>
      </c>
      <c r="AR189" s="75">
        <f>0.0526*AK189*Observaciones!$F188^1.218</f>
        <v>0</v>
      </c>
      <c r="AS189" s="75">
        <f>AR189*Constantes!$F$31</f>
        <v>0</v>
      </c>
      <c r="AT189" s="75">
        <f t="shared" si="26"/>
        <v>0</v>
      </c>
      <c r="AU189" s="15"/>
      <c r="AV189" s="74">
        <v>183</v>
      </c>
      <c r="AW189" s="75">
        <f>0.0526*Observaciones!$F188^2.218</f>
        <v>0</v>
      </c>
      <c r="AX189" s="75">
        <f>IF(Observaciones!$F188&gt;0.05*$BB$7,((Observaciones!$F188-0.05*$BB$7)^2)/(Observaciones!$F188+0.95*$BB$7),0)</f>
        <v>0</v>
      </c>
      <c r="AY189" s="75">
        <f>0.0526*AX189*Observaciones!$F188^1.218</f>
        <v>0</v>
      </c>
      <c r="AZ189" s="29"/>
      <c r="BA189" s="29"/>
      <c r="BB189" s="96"/>
      <c r="BC189" s="39"/>
    </row>
    <row r="190" spans="2:55" s="2" customFormat="1" x14ac:dyDescent="0.3">
      <c r="B190" s="38"/>
      <c r="C190" s="74">
        <v>184</v>
      </c>
      <c r="D190" s="136">
        <f>ETo!$I189*((1-Constantes!$D$21)*ETo!$K189+ETo!$L189)</f>
        <v>1.5520720144677687</v>
      </c>
      <c r="E190" s="75">
        <f>MIN(D190*F190,0.8*(I189+Observaciones!$F189-G190-H190-Constantes!$D$14))</f>
        <v>3.1350609219771286E-8</v>
      </c>
      <c r="F190" s="75">
        <f>EXP(2.5*(Cálculos!I189-Constantes!$D$13)/(Constantes!$D$15))*Constantes!$D$19+Constantes!$D$18</f>
        <v>0.36840825331581373</v>
      </c>
      <c r="G190" s="75">
        <f>IF(Observaciones!$F189&gt;0.05*Constantes!$D$20,((Observaciones!$F189-0.05*Constantes!$D$20)^2)/(Observaciones!$F189+0.95*Constantes!$D$20),0)</f>
        <v>0</v>
      </c>
      <c r="H190" s="75">
        <f>MAX(0,I189+Observaciones!$F189-G190-Constantes!$D$13)</f>
        <v>0</v>
      </c>
      <c r="I190" s="75">
        <f>I189+Observaciones!$F189-G190-E190-H190-J189</f>
        <v>26.25000000716442</v>
      </c>
      <c r="J190" s="75">
        <f>MAX(0,(I190-Constantes!$D$14)*(1-EXP(-Constantes!$D$24)))</f>
        <v>1.2308045026065171E-10</v>
      </c>
      <c r="K190" s="75">
        <f t="shared" si="18"/>
        <v>150.90724788724793</v>
      </c>
      <c r="L190" s="75">
        <f>MAX(0,(K190-Constantes!$D$13)*(1-EXP(-Constantes!$D$25)))</f>
        <v>0.52432966114321011</v>
      </c>
      <c r="M190" s="75">
        <f t="shared" si="19"/>
        <v>0.52432966126629055</v>
      </c>
      <c r="N190" s="75">
        <f>0.0526*G190*Observaciones!$F189^1.218</f>
        <v>0</v>
      </c>
      <c r="O190" s="75">
        <f>N190*Constantes!$D$31</f>
        <v>0</v>
      </c>
      <c r="P190" s="75">
        <f t="shared" si="20"/>
        <v>0</v>
      </c>
      <c r="Q190" s="15"/>
      <c r="R190" s="74">
        <v>184</v>
      </c>
      <c r="S190" s="136">
        <f>ETo!$I189*((1-Constantes!$E$21)*ETo!$K189+ETo!$L189)</f>
        <v>1.482284091218949</v>
      </c>
      <c r="T190" s="75">
        <f>MIN(S190*U190,0.8*(X189+Observaciones!$F189-V190-W190-Constantes!$D$14))</f>
        <v>9.3512824150820965E-10</v>
      </c>
      <c r="U190" s="75">
        <f>EXP(2.5*(Cálculos!X189-Constantes!$D$13)/(Constantes!$D$15))*Constantes!$E$19+Constantes!$E$18</f>
        <v>0.443924016523849</v>
      </c>
      <c r="V190" s="75">
        <f>IF(Observaciones!$F189&gt;0.05*Constantes!$E$20,((Observaciones!$F189-0.05*Constantes!$E$20)^2)/(Observaciones!$F189+0.95*Constantes!$E$20),0)</f>
        <v>0</v>
      </c>
      <c r="W190" s="75">
        <f>MAX(0,X189+Observaciones!$F189-V190-Constantes!$D$13)</f>
        <v>0</v>
      </c>
      <c r="X190" s="75">
        <f>X189+Observaciones!$F189-V190-T190-W190-Y189</f>
        <v>26.250000000213703</v>
      </c>
      <c r="Y190" s="75">
        <f>MAX(0,(X190-Constantes!$D$14)*(1-EXP(-Constantes!$D$24)))</f>
        <v>3.6712867636838751E-12</v>
      </c>
      <c r="Z190" s="75">
        <f t="shared" si="21"/>
        <v>155.32961366340922</v>
      </c>
      <c r="AA190" s="75">
        <f>MAX(0,(Z190-Constantes!$D$13)*(1-EXP(-Constantes!$D$25)))</f>
        <v>0.55487717292114036</v>
      </c>
      <c r="AB190" s="75">
        <f t="shared" si="22"/>
        <v>0.55487717292481165</v>
      </c>
      <c r="AC190" s="75">
        <f>0.0526*V190*Observaciones!$F189^1.218</f>
        <v>0</v>
      </c>
      <c r="AD190" s="75">
        <f>AC190*Constantes!$E$31</f>
        <v>0</v>
      </c>
      <c r="AE190" s="75">
        <f t="shared" si="23"/>
        <v>0</v>
      </c>
      <c r="AF190" s="15"/>
      <c r="AG190" s="74">
        <v>184</v>
      </c>
      <c r="AH190" s="136">
        <f>ETo!$I189*((1-Constantes!$F$21)*ETo!$K189+ETo!$L189)</f>
        <v>1.482284091218949</v>
      </c>
      <c r="AI190" s="75">
        <f>MIN(AH190*AJ190,0.8*(AM189+Observaciones!$F189-AK190-AL190-Constantes!$D$14))</f>
        <v>2.8052227207808755E-11</v>
      </c>
      <c r="AJ190" s="75">
        <f>EXP(2.5*(Cálculos!AM189-Constantes!$D$13)/(Constantes!$D$15))*Constantes!$F$19+Constantes!$F$18</f>
        <v>0.52046379015697475</v>
      </c>
      <c r="AK190" s="75">
        <f>IF(Observaciones!$F189&gt;0.05*Constantes!$F$20,((Observaciones!$F189-0.05*Constantes!$F$20)^2)/(Observaciones!$F189+0.95*Constantes!$F$20),0)</f>
        <v>0</v>
      </c>
      <c r="AL190" s="75">
        <f>MAX(0,AM189+Observaciones!$F189-AK190-Constantes!$D$13)</f>
        <v>0</v>
      </c>
      <c r="AM190" s="75">
        <f>AM189+Observaciones!$F189-AK190-AI190-AL190-AN189</f>
        <v>26.250000000006409</v>
      </c>
      <c r="AN190" s="75">
        <f>MAX(0,(AM190-Constantes!$D$14)*(1-EXP(-Constantes!$D$24)))</f>
        <v>1.1010442415357281E-13</v>
      </c>
      <c r="AO190" s="75">
        <f t="shared" si="24"/>
        <v>158.65534911631136</v>
      </c>
      <c r="AP190" s="75">
        <f>MAX(0,(AO190-Constantes!$D$13)*(1-EXP(-Constantes!$D$25)))</f>
        <v>0.57784970573727323</v>
      </c>
      <c r="AQ190" s="75">
        <f t="shared" si="25"/>
        <v>0.57784970573738337</v>
      </c>
      <c r="AR190" s="75">
        <f>0.0526*AK190*Observaciones!$F189^1.218</f>
        <v>0</v>
      </c>
      <c r="AS190" s="75">
        <f>AR190*Constantes!$F$31</f>
        <v>0</v>
      </c>
      <c r="AT190" s="75">
        <f t="shared" si="26"/>
        <v>0</v>
      </c>
      <c r="AU190" s="15"/>
      <c r="AV190" s="74">
        <v>184</v>
      </c>
      <c r="AW190" s="75">
        <f>0.0526*Observaciones!$F189^2.218</f>
        <v>0</v>
      </c>
      <c r="AX190" s="75">
        <f>IF(Observaciones!$F189&gt;0.05*$BB$7,((Observaciones!$F189-0.05*$BB$7)^2)/(Observaciones!$F189+0.95*$BB$7),0)</f>
        <v>0</v>
      </c>
      <c r="AY190" s="75">
        <f>0.0526*AX190*Observaciones!$F189^1.218</f>
        <v>0</v>
      </c>
      <c r="AZ190" s="29"/>
      <c r="BA190" s="29"/>
      <c r="BB190" s="96"/>
      <c r="BC190" s="39"/>
    </row>
    <row r="191" spans="2:55" s="2" customFormat="1" x14ac:dyDescent="0.3">
      <c r="B191" s="38"/>
      <c r="C191" s="74">
        <v>185</v>
      </c>
      <c r="D191" s="136">
        <f>ETo!$I190*((1-Constantes!$D$21)*ETo!$K190+ETo!$L190)</f>
        <v>1.615456302202853</v>
      </c>
      <c r="E191" s="75">
        <f>MIN(D191*F191,0.8*(I190+Observaciones!$F190-G191-H191-Constantes!$D$14))</f>
        <v>5.7315361345899873E-9</v>
      </c>
      <c r="F191" s="75">
        <f>EXP(2.5*(Cálculos!I190-Constantes!$D$13)/(Constantes!$D$15))*Constantes!$D$19+Constantes!$D$18</f>
        <v>0.36840825325821203</v>
      </c>
      <c r="G191" s="75">
        <f>IF(Observaciones!$F190&gt;0.05*Constantes!$D$20,((Observaciones!$F190-0.05*Constantes!$D$20)^2)/(Observaciones!$F190+0.95*Constantes!$D$20),0)</f>
        <v>0</v>
      </c>
      <c r="H191" s="75">
        <f>MAX(0,I190+Observaciones!$F190-G191-Constantes!$D$13)</f>
        <v>0</v>
      </c>
      <c r="I191" s="75">
        <f>I190+Observaciones!$F190-G191-E191-H191-J190</f>
        <v>26.250000001309804</v>
      </c>
      <c r="J191" s="75">
        <f>MAX(0,(I191-Constantes!$D$14)*(1-EXP(-Constantes!$D$24)))</f>
        <v>2.2501645667221042E-11</v>
      </c>
      <c r="K191" s="75">
        <f t="shared" si="18"/>
        <v>150.38291822610472</v>
      </c>
      <c r="L191" s="75">
        <f>MAX(0,(K191-Constantes!$D$13)*(1-EXP(-Constantes!$D$25)))</f>
        <v>0.5207078516163659</v>
      </c>
      <c r="M191" s="75">
        <f t="shared" si="19"/>
        <v>0.52070785163886757</v>
      </c>
      <c r="N191" s="75">
        <f>0.0526*G191*Observaciones!$F190^1.218</f>
        <v>0</v>
      </c>
      <c r="O191" s="75">
        <f>N191*Constantes!$D$31</f>
        <v>0</v>
      </c>
      <c r="P191" s="75">
        <f t="shared" si="20"/>
        <v>0</v>
      </c>
      <c r="Q191" s="15"/>
      <c r="R191" s="74">
        <v>185</v>
      </c>
      <c r="S191" s="136">
        <f>ETo!$I190*((1-Constantes!$E$21)*ETo!$K190+ETo!$L190)</f>
        <v>1.5431532992647763</v>
      </c>
      <c r="T191" s="75">
        <f>MIN(S191*U191,0.8*(X190+Observaciones!$F190-V191-W191-Constantes!$D$14))</f>
        <v>1.7096226656576621E-10</v>
      </c>
      <c r="U191" s="75">
        <f>EXP(2.5*(Cálculos!X190-Constantes!$D$13)/(Constantes!$D$15))*Constantes!$E$19+Constantes!$E$18</f>
        <v>0.44392401652251379</v>
      </c>
      <c r="V191" s="75">
        <f>IF(Observaciones!$F190&gt;0.05*Constantes!$E$20,((Observaciones!$F190-0.05*Constantes!$E$20)^2)/(Observaciones!$F190+0.95*Constantes!$E$20),0)</f>
        <v>0</v>
      </c>
      <c r="W191" s="75">
        <f>MAX(0,X190+Observaciones!$F190-V191-Constantes!$D$13)</f>
        <v>0</v>
      </c>
      <c r="X191" s="75">
        <f>X190+Observaciones!$F190-V191-T191-W191-Y190</f>
        <v>26.250000000039069</v>
      </c>
      <c r="Y191" s="75">
        <f>MAX(0,(X191-Constantes!$D$14)*(1-EXP(-Constantes!$D$24)))</f>
        <v>6.7118533947718414E-13</v>
      </c>
      <c r="Z191" s="75">
        <f t="shared" si="21"/>
        <v>154.77473649048807</v>
      </c>
      <c r="AA191" s="75">
        <f>MAX(0,(Z191-Constantes!$D$13)*(1-EXP(-Constantes!$D$25)))</f>
        <v>0.55104435631730286</v>
      </c>
      <c r="AB191" s="75">
        <f t="shared" si="22"/>
        <v>0.5510443563179741</v>
      </c>
      <c r="AC191" s="75">
        <f>0.0526*V191*Observaciones!$F190^1.218</f>
        <v>0</v>
      </c>
      <c r="AD191" s="75">
        <f>AC191*Constantes!$E$31</f>
        <v>0</v>
      </c>
      <c r="AE191" s="75">
        <f t="shared" si="23"/>
        <v>0</v>
      </c>
      <c r="AF191" s="15"/>
      <c r="AG191" s="74">
        <v>185</v>
      </c>
      <c r="AH191" s="136">
        <f>ETo!$I190*((1-Constantes!$F$21)*ETo!$K190+ETo!$L190)</f>
        <v>1.5431532992647763</v>
      </c>
      <c r="AI191" s="75">
        <f>MIN(AH191*AJ191,0.8*(AM190+Observaciones!$F190-AK191-AL191-Constantes!$D$14))</f>
        <v>5.1272763812448831E-12</v>
      </c>
      <c r="AJ191" s="75">
        <f>EXP(2.5*(Cálculos!AM190-Constantes!$D$13)/(Constantes!$D$15))*Constantes!$F$19+Constantes!$F$18</f>
        <v>0.52046379015694466</v>
      </c>
      <c r="AK191" s="75">
        <f>IF(Observaciones!$F190&gt;0.05*Constantes!$F$20,((Observaciones!$F190-0.05*Constantes!$F$20)^2)/(Observaciones!$F190+0.95*Constantes!$F$20),0)</f>
        <v>0</v>
      </c>
      <c r="AL191" s="75">
        <f>MAX(0,AM190+Observaciones!$F190-AK191-Constantes!$D$13)</f>
        <v>0</v>
      </c>
      <c r="AM191" s="75">
        <f>AM190+Observaciones!$F190-AK191-AI191-AL191-AN190</f>
        <v>26.250000000001172</v>
      </c>
      <c r="AN191" s="75">
        <f>MAX(0,(AM191-Constantes!$D$14)*(1-EXP(-Constantes!$D$24)))</f>
        <v>2.0141053198824294E-14</v>
      </c>
      <c r="AO191" s="75">
        <f t="shared" si="24"/>
        <v>158.07749941057409</v>
      </c>
      <c r="AP191" s="75">
        <f>MAX(0,(AO191-Constantes!$D$13)*(1-EXP(-Constantes!$D$25)))</f>
        <v>0.57385820625818562</v>
      </c>
      <c r="AQ191" s="75">
        <f t="shared" si="25"/>
        <v>0.57385820625820572</v>
      </c>
      <c r="AR191" s="75">
        <f>0.0526*AK191*Observaciones!$F190^1.218</f>
        <v>0</v>
      </c>
      <c r="AS191" s="75">
        <f>AR191*Constantes!$F$31</f>
        <v>0</v>
      </c>
      <c r="AT191" s="75">
        <f t="shared" si="26"/>
        <v>0</v>
      </c>
      <c r="AU191" s="15"/>
      <c r="AV191" s="74">
        <v>185</v>
      </c>
      <c r="AW191" s="75">
        <f>0.0526*Observaciones!$F190^2.218</f>
        <v>0</v>
      </c>
      <c r="AX191" s="75">
        <f>IF(Observaciones!$F190&gt;0.05*$BB$7,((Observaciones!$F190-0.05*$BB$7)^2)/(Observaciones!$F190+0.95*$BB$7),0)</f>
        <v>0</v>
      </c>
      <c r="AY191" s="75">
        <f>0.0526*AX191*Observaciones!$F190^1.218</f>
        <v>0</v>
      </c>
      <c r="AZ191" s="29"/>
      <c r="BA191" s="29"/>
      <c r="BB191" s="96"/>
      <c r="BC191" s="39"/>
    </row>
    <row r="192" spans="2:55" s="2" customFormat="1" x14ac:dyDescent="0.3">
      <c r="B192" s="38"/>
      <c r="C192" s="74">
        <v>186</v>
      </c>
      <c r="D192" s="136">
        <f>ETo!$I191*((1-Constantes!$D$21)*ETo!$K191+ETo!$L191)</f>
        <v>1.6116231729756731</v>
      </c>
      <c r="E192" s="75">
        <f>MIN(D192*F192,0.8*(I191+Observaciones!$F191-G192-H192-Constantes!$D$14))</f>
        <v>1.0478430567673059E-9</v>
      </c>
      <c r="F192" s="75">
        <f>EXP(2.5*(Cálculos!I191-Constantes!$D$13)/(Constantes!$D$15))*Constantes!$D$19+Constantes!$D$18</f>
        <v>0.36840825324768123</v>
      </c>
      <c r="G192" s="75">
        <f>IF(Observaciones!$F191&gt;0.05*Constantes!$D$20,((Observaciones!$F191-0.05*Constantes!$D$20)^2)/(Observaciones!$F191+0.95*Constantes!$D$20),0)</f>
        <v>0</v>
      </c>
      <c r="H192" s="75">
        <f>MAX(0,I191+Observaciones!$F191-G192-Constantes!$D$13)</f>
        <v>0</v>
      </c>
      <c r="I192" s="75">
        <f>I191+Observaciones!$F191-G192-E192-H192-J191</f>
        <v>26.250000000239456</v>
      </c>
      <c r="J192" s="75">
        <f>MAX(0,(I192-Constantes!$D$14)*(1-EXP(-Constantes!$D$24)))</f>
        <v>4.1137185656180492E-12</v>
      </c>
      <c r="K192" s="75">
        <f t="shared" si="18"/>
        <v>149.86221037448834</v>
      </c>
      <c r="L192" s="75">
        <f>MAX(0,(K192-Constantes!$D$13)*(1-EXP(-Constantes!$D$25)))</f>
        <v>0.51711105975535454</v>
      </c>
      <c r="M192" s="75">
        <f t="shared" si="19"/>
        <v>0.51711105975946825</v>
      </c>
      <c r="N192" s="75">
        <f>0.0526*G192*Observaciones!$F191^1.218</f>
        <v>0</v>
      </c>
      <c r="O192" s="75">
        <f>N192*Constantes!$D$31</f>
        <v>0</v>
      </c>
      <c r="P192" s="75">
        <f t="shared" si="20"/>
        <v>0</v>
      </c>
      <c r="Q192" s="15"/>
      <c r="R192" s="74">
        <v>186</v>
      </c>
      <c r="S192" s="136">
        <f>ETo!$I191*((1-Constantes!$E$21)*ETo!$K191+ETo!$L191)</f>
        <v>1.5395079519521411</v>
      </c>
      <c r="T192" s="75">
        <f>MIN(S192*U192,0.8*(X191+Observaciones!$F191-V192-W192-Constantes!$D$14))</f>
        <v>3.1255353860615288E-11</v>
      </c>
      <c r="U192" s="75">
        <f>EXP(2.5*(Cálculos!X191-Constantes!$D$13)/(Constantes!$D$15))*Constantes!$E$19+Constantes!$E$18</f>
        <v>0.44392401652226965</v>
      </c>
      <c r="V192" s="75">
        <f>IF(Observaciones!$F191&gt;0.05*Constantes!$E$20,((Observaciones!$F191-0.05*Constantes!$E$20)^2)/(Observaciones!$F191+0.95*Constantes!$E$20),0)</f>
        <v>0</v>
      </c>
      <c r="W192" s="75">
        <f>MAX(0,X191+Observaciones!$F191-V192-Constantes!$D$13)</f>
        <v>0</v>
      </c>
      <c r="X192" s="75">
        <f>X191+Observaciones!$F191-V192-T192-W192-Y191</f>
        <v>26.250000000007141</v>
      </c>
      <c r="Y192" s="75">
        <f>MAX(0,(X192-Constantes!$D$14)*(1-EXP(-Constantes!$D$24)))</f>
        <v>1.2267732402920251E-13</v>
      </c>
      <c r="Z192" s="75">
        <f t="shared" si="21"/>
        <v>154.22369213417076</v>
      </c>
      <c r="AA192" s="75">
        <f>MAX(0,(Z192-Constantes!$D$13)*(1-EXP(-Constantes!$D$25)))</f>
        <v>0.54723801491164548</v>
      </c>
      <c r="AB192" s="75">
        <f t="shared" si="22"/>
        <v>0.54723801491176816</v>
      </c>
      <c r="AC192" s="75">
        <f>0.0526*V192*Observaciones!$F191^1.218</f>
        <v>0</v>
      </c>
      <c r="AD192" s="75">
        <f>AC192*Constantes!$E$31</f>
        <v>0</v>
      </c>
      <c r="AE192" s="75">
        <f t="shared" si="23"/>
        <v>0</v>
      </c>
      <c r="AF192" s="15"/>
      <c r="AG192" s="74">
        <v>186</v>
      </c>
      <c r="AH192" s="136">
        <f>ETo!$I191*((1-Constantes!$F$21)*ETo!$K191+ETo!$L191)</f>
        <v>1.5395079519521411</v>
      </c>
      <c r="AI192" s="75">
        <f>MIN(AH192*AJ192,0.8*(AM191+Observaciones!$F191-AK192-AL192-Constantes!$D$14))</f>
        <v>9.3791641120333225E-13</v>
      </c>
      <c r="AJ192" s="75">
        <f>EXP(2.5*(Cálculos!AM191-Constantes!$D$13)/(Constantes!$D$15))*Constantes!$F$19+Constantes!$F$18</f>
        <v>0.52046379015693922</v>
      </c>
      <c r="AK192" s="75">
        <f>IF(Observaciones!$F191&gt;0.05*Constantes!$F$20,((Observaciones!$F191-0.05*Constantes!$F$20)^2)/(Observaciones!$F191+0.95*Constantes!$F$20),0)</f>
        <v>0</v>
      </c>
      <c r="AL192" s="75">
        <f>MAX(0,AM191+Observaciones!$F191-AK192-Constantes!$D$13)</f>
        <v>0</v>
      </c>
      <c r="AM192" s="75">
        <f>AM191+Observaciones!$F191-AK192-AI192-AL192-AN191</f>
        <v>26.250000000000213</v>
      </c>
      <c r="AN192" s="75">
        <f>MAX(0,(AM192-Constantes!$D$14)*(1-EXP(-Constantes!$D$24)))</f>
        <v>3.6620096725135078E-15</v>
      </c>
      <c r="AO192" s="75">
        <f t="shared" si="24"/>
        <v>157.5036412043159</v>
      </c>
      <c r="AP192" s="75">
        <f>MAX(0,(AO192-Constantes!$D$13)*(1-EXP(-Constantes!$D$25)))</f>
        <v>0.56989427807996274</v>
      </c>
      <c r="AQ192" s="75">
        <f t="shared" si="25"/>
        <v>0.5698942780799664</v>
      </c>
      <c r="AR192" s="75">
        <f>0.0526*AK192*Observaciones!$F191^1.218</f>
        <v>0</v>
      </c>
      <c r="AS192" s="75">
        <f>AR192*Constantes!$F$31</f>
        <v>0</v>
      </c>
      <c r="AT192" s="75">
        <f t="shared" si="26"/>
        <v>0</v>
      </c>
      <c r="AU192" s="15"/>
      <c r="AV192" s="74">
        <v>186</v>
      </c>
      <c r="AW192" s="75">
        <f>0.0526*Observaciones!$F191^2.218</f>
        <v>0</v>
      </c>
      <c r="AX192" s="75">
        <f>IF(Observaciones!$F191&gt;0.05*$BB$7,((Observaciones!$F191-0.05*$BB$7)^2)/(Observaciones!$F191+0.95*$BB$7),0)</f>
        <v>0</v>
      </c>
      <c r="AY192" s="75">
        <f>0.0526*AX192*Observaciones!$F191^1.218</f>
        <v>0</v>
      </c>
      <c r="AZ192" s="29"/>
      <c r="BA192" s="29"/>
      <c r="BB192" s="96"/>
      <c r="BC192" s="39"/>
    </row>
    <row r="193" spans="2:55" s="2" customFormat="1" x14ac:dyDescent="0.3">
      <c r="B193" s="38"/>
      <c r="C193" s="74">
        <v>187</v>
      </c>
      <c r="D193" s="136">
        <f>ETo!$I192*((1-Constantes!$D$21)*ETo!$K192+ETo!$L192)</f>
        <v>1.6246399720398206</v>
      </c>
      <c r="E193" s="75">
        <f>MIN(D193*F193,0.8*(I192+Observaciones!$F192-G193-H193-Constantes!$D$14))</f>
        <v>1.9156516373186606E-10</v>
      </c>
      <c r="F193" s="75">
        <f>EXP(2.5*(Cálculos!I192-Constantes!$D$13)/(Constantes!$D$15))*Constantes!$D$19+Constantes!$D$18</f>
        <v>0.36840825324575599</v>
      </c>
      <c r="G193" s="75">
        <f>IF(Observaciones!$F192&gt;0.05*Constantes!$D$20,((Observaciones!$F192-0.05*Constantes!$D$20)^2)/(Observaciones!$F192+0.95*Constantes!$D$20),0)</f>
        <v>0</v>
      </c>
      <c r="H193" s="75">
        <f>MAX(0,I192+Observaciones!$F192-G193-Constantes!$D$13)</f>
        <v>0</v>
      </c>
      <c r="I193" s="75">
        <f>I192+Observaciones!$F192-G193-E193-H193-J192</f>
        <v>26.250000000043777</v>
      </c>
      <c r="J193" s="75">
        <f>MAX(0,(I193-Constantes!$D$14)*(1-EXP(-Constantes!$D$24)))</f>
        <v>7.5205471974519068E-13</v>
      </c>
      <c r="K193" s="75">
        <f t="shared" si="18"/>
        <v>149.34509931473298</v>
      </c>
      <c r="L193" s="75">
        <f>MAX(0,(K193-Constantes!$D$13)*(1-EXP(-Constantes!$D$25)))</f>
        <v>0.51353911275053521</v>
      </c>
      <c r="M193" s="75">
        <f t="shared" si="19"/>
        <v>0.51353911275128727</v>
      </c>
      <c r="N193" s="75">
        <f>0.0526*G193*Observaciones!$F192^1.218</f>
        <v>0</v>
      </c>
      <c r="O193" s="75">
        <f>N193*Constantes!$D$31</f>
        <v>0</v>
      </c>
      <c r="P193" s="75">
        <f t="shared" si="20"/>
        <v>0</v>
      </c>
      <c r="Q193" s="15"/>
      <c r="R193" s="74">
        <v>187</v>
      </c>
      <c r="S193" s="136">
        <f>ETo!$I192*((1-Constantes!$E$21)*ETo!$K192+ETo!$L192)</f>
        <v>1.5520539462451706</v>
      </c>
      <c r="T193" s="75">
        <f>MIN(S193*U193,0.8*(X192+Observaciones!$F192-V193-W193-Constantes!$D$14))</f>
        <v>5.7127635955112055E-12</v>
      </c>
      <c r="U193" s="75">
        <f>EXP(2.5*(Cálculos!X192-Constantes!$D$13)/(Constantes!$D$15))*Constantes!$E$19+Constantes!$E$18</f>
        <v>0.44392401652222502</v>
      </c>
      <c r="V193" s="75">
        <f>IF(Observaciones!$F192&gt;0.05*Constantes!$E$20,((Observaciones!$F192-0.05*Constantes!$E$20)^2)/(Observaciones!$F192+0.95*Constantes!$E$20),0)</f>
        <v>0</v>
      </c>
      <c r="W193" s="75">
        <f>MAX(0,X192+Observaciones!$F192-V193-Constantes!$D$13)</f>
        <v>0</v>
      </c>
      <c r="X193" s="75">
        <f>X192+Observaciones!$F192-V193-T193-W193-Y192</f>
        <v>26.250000000001304</v>
      </c>
      <c r="Y193" s="75">
        <f>MAX(0,(X193-Constantes!$D$14)*(1-EXP(-Constantes!$D$24)))</f>
        <v>2.2399292496874289E-14</v>
      </c>
      <c r="Z193" s="75">
        <f t="shared" si="21"/>
        <v>153.67645411925912</v>
      </c>
      <c r="AA193" s="75">
        <f>MAX(0,(Z193-Constantes!$D$13)*(1-EXP(-Constantes!$D$25)))</f>
        <v>0.54345796582661587</v>
      </c>
      <c r="AB193" s="75">
        <f t="shared" si="22"/>
        <v>0.5434579658266383</v>
      </c>
      <c r="AC193" s="75">
        <f>0.0526*V193*Observaciones!$F192^1.218</f>
        <v>0</v>
      </c>
      <c r="AD193" s="75">
        <f>AC193*Constantes!$E$31</f>
        <v>0</v>
      </c>
      <c r="AE193" s="75">
        <f t="shared" si="23"/>
        <v>0</v>
      </c>
      <c r="AF193" s="15"/>
      <c r="AG193" s="74">
        <v>187</v>
      </c>
      <c r="AH193" s="136">
        <f>ETo!$I192*((1-Constantes!$F$21)*ETo!$K192+ETo!$L192)</f>
        <v>1.5520539462451706</v>
      </c>
      <c r="AI193" s="75">
        <f>MIN(AH193*AJ193,0.8*(AM192+Observaciones!$F192-AK193-AL193-Constantes!$D$14))</f>
        <v>1.7053025658242404E-13</v>
      </c>
      <c r="AJ193" s="75">
        <f>EXP(2.5*(Cálculos!AM192-Constantes!$D$13)/(Constantes!$D$15))*Constantes!$F$19+Constantes!$F$18</f>
        <v>0.52046379015693822</v>
      </c>
      <c r="AK193" s="75">
        <f>IF(Observaciones!$F192&gt;0.05*Constantes!$F$20,((Observaciones!$F192-0.05*Constantes!$F$20)^2)/(Observaciones!$F192+0.95*Constantes!$F$20),0)</f>
        <v>0</v>
      </c>
      <c r="AL193" s="75">
        <f>MAX(0,AM192+Observaciones!$F192-AK193-Constantes!$D$13)</f>
        <v>0</v>
      </c>
      <c r="AM193" s="75">
        <f>AM192+Observaciones!$F192-AK193-AI193-AL193-AN192</f>
        <v>26.250000000000039</v>
      </c>
      <c r="AN193" s="75">
        <f>MAX(0,(AM193-Constantes!$D$14)*(1-EXP(-Constantes!$D$24)))</f>
        <v>6.7136843996080977E-16</v>
      </c>
      <c r="AO193" s="75">
        <f t="shared" si="24"/>
        <v>156.93374692623593</v>
      </c>
      <c r="AP193" s="75">
        <f>MAX(0,(AO193-Constantes!$D$13)*(1-EXP(-Constantes!$D$25)))</f>
        <v>0.56595773075371825</v>
      </c>
      <c r="AQ193" s="75">
        <f t="shared" si="25"/>
        <v>0.56595773075371891</v>
      </c>
      <c r="AR193" s="75">
        <f>0.0526*AK193*Observaciones!$F192^1.218</f>
        <v>0</v>
      </c>
      <c r="AS193" s="75">
        <f>AR193*Constantes!$F$31</f>
        <v>0</v>
      </c>
      <c r="AT193" s="75">
        <f t="shared" si="26"/>
        <v>0</v>
      </c>
      <c r="AU193" s="15"/>
      <c r="AV193" s="74">
        <v>187</v>
      </c>
      <c r="AW193" s="75">
        <f>0.0526*Observaciones!$F192^2.218</f>
        <v>0</v>
      </c>
      <c r="AX193" s="75">
        <f>IF(Observaciones!$F192&gt;0.05*$BB$7,((Observaciones!$F192-0.05*$BB$7)^2)/(Observaciones!$F192+0.95*$BB$7),0)</f>
        <v>0</v>
      </c>
      <c r="AY193" s="75">
        <f>0.0526*AX193*Observaciones!$F192^1.218</f>
        <v>0</v>
      </c>
      <c r="AZ193" s="29"/>
      <c r="BA193" s="29"/>
      <c r="BB193" s="96"/>
      <c r="BC193" s="39"/>
    </row>
    <row r="194" spans="2:55" s="2" customFormat="1" x14ac:dyDescent="0.3">
      <c r="B194" s="38"/>
      <c r="C194" s="74">
        <v>188</v>
      </c>
      <c r="D194" s="136">
        <f>ETo!$I193*((1-Constantes!$D$21)*ETo!$K193+ETo!$L193)</f>
        <v>1.5571348110957877</v>
      </c>
      <c r="E194" s="75">
        <f>MIN(D194*F194,0.8*(I193+Observaciones!$F193-G194-H194-Constantes!$D$14))</f>
        <v>3.5021230360143819E-11</v>
      </c>
      <c r="F194" s="75">
        <f>EXP(2.5*(Cálculos!I193-Constantes!$D$13)/(Constantes!$D$15))*Constantes!$D$19+Constantes!$D$18</f>
        <v>0.36840825324540399</v>
      </c>
      <c r="G194" s="75">
        <f>IF(Observaciones!$F193&gt;0.05*Constantes!$D$20,((Observaciones!$F193-0.05*Constantes!$D$20)^2)/(Observaciones!$F193+0.95*Constantes!$D$20),0)</f>
        <v>0</v>
      </c>
      <c r="H194" s="75">
        <f>MAX(0,I193+Observaciones!$F193-G194-Constantes!$D$13)</f>
        <v>0</v>
      </c>
      <c r="I194" s="75">
        <f>I193+Observaciones!$F193-G194-E194-H194-J193</f>
        <v>26.250000000008001</v>
      </c>
      <c r="J194" s="75">
        <f>MAX(0,(I194-Constantes!$D$14)*(1-EXP(-Constantes!$D$24)))</f>
        <v>1.3744742970834033E-13</v>
      </c>
      <c r="K194" s="75">
        <f t="shared" si="18"/>
        <v>148.83156020198246</v>
      </c>
      <c r="L194" s="75">
        <f>MAX(0,(K194-Constantes!$D$13)*(1-EXP(-Constantes!$D$25)))</f>
        <v>0.50999183898595046</v>
      </c>
      <c r="M194" s="75">
        <f t="shared" si="19"/>
        <v>0.50999183898608791</v>
      </c>
      <c r="N194" s="75">
        <f>0.0526*G194*Observaciones!$F193^1.218</f>
        <v>0</v>
      </c>
      <c r="O194" s="75">
        <f>N194*Constantes!$D$31</f>
        <v>0</v>
      </c>
      <c r="P194" s="75">
        <f t="shared" si="20"/>
        <v>0</v>
      </c>
      <c r="Q194" s="15"/>
      <c r="R194" s="74">
        <v>188</v>
      </c>
      <c r="S194" s="136">
        <f>ETo!$I193*((1-Constantes!$E$21)*ETo!$K193+ETo!$L193)</f>
        <v>1.4873168221976873</v>
      </c>
      <c r="T194" s="75">
        <f>MIN(S194*U194,0.8*(X193+Observaciones!$F193-V194-W194-Constantes!$D$14))</f>
        <v>1.0430767360958272E-12</v>
      </c>
      <c r="U194" s="75">
        <f>EXP(2.5*(Cálculos!X193-Constantes!$D$13)/(Constantes!$D$15))*Constantes!$E$19+Constantes!$E$18</f>
        <v>0.44392401652221691</v>
      </c>
      <c r="V194" s="75">
        <f>IF(Observaciones!$F193&gt;0.05*Constantes!$E$20,((Observaciones!$F193-0.05*Constantes!$E$20)^2)/(Observaciones!$F193+0.95*Constantes!$E$20),0)</f>
        <v>0</v>
      </c>
      <c r="W194" s="75">
        <f>MAX(0,X193+Observaciones!$F193-V194-Constantes!$D$13)</f>
        <v>0</v>
      </c>
      <c r="X194" s="75">
        <f>X193+Observaciones!$F193-V194-T194-W194-Y193</f>
        <v>26.250000000000238</v>
      </c>
      <c r="Y194" s="75">
        <f>MAX(0,(X194-Constantes!$D$14)*(1-EXP(-Constantes!$D$24)))</f>
        <v>4.08924413430675E-15</v>
      </c>
      <c r="Z194" s="75">
        <f t="shared" si="21"/>
        <v>153.13299615343252</v>
      </c>
      <c r="AA194" s="75">
        <f>MAX(0,(Z194-Constantes!$D$13)*(1-EXP(-Constantes!$D$25)))</f>
        <v>0.53970402744788948</v>
      </c>
      <c r="AB194" s="75">
        <f t="shared" si="22"/>
        <v>0.53970402744789359</v>
      </c>
      <c r="AC194" s="75">
        <f>0.0526*V194*Observaciones!$F193^1.218</f>
        <v>0</v>
      </c>
      <c r="AD194" s="75">
        <f>AC194*Constantes!$E$31</f>
        <v>0</v>
      </c>
      <c r="AE194" s="75">
        <f t="shared" si="23"/>
        <v>0</v>
      </c>
      <c r="AF194" s="15"/>
      <c r="AG194" s="74">
        <v>188</v>
      </c>
      <c r="AH194" s="136">
        <f>ETo!$I193*((1-Constantes!$F$21)*ETo!$K193+ETo!$L193)</f>
        <v>1.4873168221976873</v>
      </c>
      <c r="AI194" s="75">
        <f>MIN(AH194*AJ194,0.8*(AM193+Observaciones!$F193-AK194-AL194-Constantes!$D$14))</f>
        <v>3.1263880373444411E-14</v>
      </c>
      <c r="AJ194" s="75">
        <f>EXP(2.5*(Cálculos!AM193-Constantes!$D$13)/(Constantes!$D$15))*Constantes!$F$19+Constantes!$F$18</f>
        <v>0.520463790156938</v>
      </c>
      <c r="AK194" s="75">
        <f>IF(Observaciones!$F193&gt;0.05*Constantes!$F$20,((Observaciones!$F193-0.05*Constantes!$F$20)^2)/(Observaciones!$F193+0.95*Constantes!$F$20),0)</f>
        <v>0</v>
      </c>
      <c r="AL194" s="75">
        <f>MAX(0,AM193+Observaciones!$F193-AK194-Constantes!$D$13)</f>
        <v>0</v>
      </c>
      <c r="AM194" s="75">
        <f>AM193+Observaciones!$F193-AK194-AI194-AL194-AN193</f>
        <v>26.250000000000007</v>
      </c>
      <c r="AN194" s="75">
        <f>MAX(0,(AM194-Constantes!$D$14)*(1-EXP(-Constantes!$D$24)))</f>
        <v>1.2206698908378359E-16</v>
      </c>
      <c r="AO194" s="75">
        <f t="shared" si="24"/>
        <v>156.3677891954822</v>
      </c>
      <c r="AP194" s="75">
        <f>MAX(0,(AO194-Constantes!$D$13)*(1-EXP(-Constantes!$D$25)))</f>
        <v>0.56204837514609207</v>
      </c>
      <c r="AQ194" s="75">
        <f t="shared" si="25"/>
        <v>0.56204837514609218</v>
      </c>
      <c r="AR194" s="75">
        <f>0.0526*AK194*Observaciones!$F193^1.218</f>
        <v>0</v>
      </c>
      <c r="AS194" s="75">
        <f>AR194*Constantes!$F$31</f>
        <v>0</v>
      </c>
      <c r="AT194" s="75">
        <f t="shared" si="26"/>
        <v>0</v>
      </c>
      <c r="AU194" s="15"/>
      <c r="AV194" s="74">
        <v>188</v>
      </c>
      <c r="AW194" s="75">
        <f>0.0526*Observaciones!$F193^2.218</f>
        <v>0</v>
      </c>
      <c r="AX194" s="75">
        <f>IF(Observaciones!$F193&gt;0.05*$BB$7,((Observaciones!$F193-0.05*$BB$7)^2)/(Observaciones!$F193+0.95*$BB$7),0)</f>
        <v>0</v>
      </c>
      <c r="AY194" s="75">
        <f>0.0526*AX194*Observaciones!$F193^1.218</f>
        <v>0</v>
      </c>
      <c r="AZ194" s="29"/>
      <c r="BA194" s="29"/>
      <c r="BB194" s="96"/>
      <c r="BC194" s="39"/>
    </row>
    <row r="195" spans="2:55" s="2" customFormat="1" x14ac:dyDescent="0.3">
      <c r="B195" s="38"/>
      <c r="C195" s="74">
        <v>189</v>
      </c>
      <c r="D195" s="136">
        <f>ETo!$I194*((1-Constantes!$D$21)*ETo!$K194+ETo!$L194)</f>
        <v>1.5086551570513931</v>
      </c>
      <c r="E195" s="75">
        <f>MIN(D195*F195,0.8*(I194+Observaciones!$F194-G195-H195-Constantes!$D$14))</f>
        <v>6.400568963726983E-12</v>
      </c>
      <c r="F195" s="75">
        <f>EXP(2.5*(Cálculos!I194-Constantes!$D$13)/(Constantes!$D$15))*Constantes!$D$19+Constantes!$D$18</f>
        <v>0.36840825324533966</v>
      </c>
      <c r="G195" s="75">
        <f>IF(Observaciones!$F194&gt;0.05*Constantes!$D$20,((Observaciones!$F194-0.05*Constantes!$D$20)^2)/(Observaciones!$F194+0.95*Constantes!$D$20),0)</f>
        <v>0</v>
      </c>
      <c r="H195" s="75">
        <f>MAX(0,I194+Observaciones!$F194-G195-Constantes!$D$13)</f>
        <v>0</v>
      </c>
      <c r="I195" s="75">
        <f>I194+Observaciones!$F194-G195-E195-H195-J194</f>
        <v>26.25000000000146</v>
      </c>
      <c r="J195" s="75">
        <f>MAX(0,(I195-Constantes!$D$14)*(1-EXP(-Constantes!$D$24)))</f>
        <v>2.508476625671753E-14</v>
      </c>
      <c r="K195" s="75">
        <f t="shared" si="18"/>
        <v>148.32156836299652</v>
      </c>
      <c r="L195" s="75">
        <f>MAX(0,(K195-Constantes!$D$13)*(1-EXP(-Constantes!$D$25)))</f>
        <v>0.5064690680310806</v>
      </c>
      <c r="M195" s="75">
        <f t="shared" si="19"/>
        <v>0.5064690680311057</v>
      </c>
      <c r="N195" s="75">
        <f>0.0526*G195*Observaciones!$F194^1.218</f>
        <v>0</v>
      </c>
      <c r="O195" s="75">
        <f>N195*Constantes!$D$31</f>
        <v>0</v>
      </c>
      <c r="P195" s="75">
        <f t="shared" si="20"/>
        <v>0</v>
      </c>
      <c r="Q195" s="15"/>
      <c r="R195" s="74">
        <v>189</v>
      </c>
      <c r="S195" s="136">
        <f>ETo!$I194*((1-Constantes!$E$21)*ETo!$K194+ETo!$L194)</f>
        <v>1.4409504498784265</v>
      </c>
      <c r="T195" s="75">
        <f>MIN(S195*U195,0.8*(X194+Observaciones!$F194-V195-W195-Constantes!$D$14))</f>
        <v>1.9042545318370685E-13</v>
      </c>
      <c r="U195" s="75">
        <f>EXP(2.5*(Cálculos!X194-Constantes!$D$13)/(Constantes!$D$15))*Constantes!$E$19+Constantes!$E$18</f>
        <v>0.44392401652221541</v>
      </c>
      <c r="V195" s="75">
        <f>IF(Observaciones!$F194&gt;0.05*Constantes!$E$20,((Observaciones!$F194-0.05*Constantes!$E$20)^2)/(Observaciones!$F194+0.95*Constantes!$E$20),0)</f>
        <v>0</v>
      </c>
      <c r="W195" s="75">
        <f>MAX(0,X194+Observaciones!$F194-V195-Constantes!$D$13)</f>
        <v>0</v>
      </c>
      <c r="X195" s="75">
        <f>X194+Observaciones!$F194-V195-T195-W195-Y194</f>
        <v>26.250000000000043</v>
      </c>
      <c r="Y195" s="75">
        <f>MAX(0,(X195-Constantes!$D$14)*(1-EXP(-Constantes!$D$24)))</f>
        <v>7.3240193450270157E-16</v>
      </c>
      <c r="Z195" s="75">
        <f t="shared" si="21"/>
        <v>152.59329212598462</v>
      </c>
      <c r="AA195" s="75">
        <f>MAX(0,(Z195-Constantes!$D$13)*(1-EXP(-Constantes!$D$25)))</f>
        <v>0.53597601941564299</v>
      </c>
      <c r="AB195" s="75">
        <f t="shared" si="22"/>
        <v>0.53597601941564377</v>
      </c>
      <c r="AC195" s="75">
        <f>0.0526*V195*Observaciones!$F194^1.218</f>
        <v>0</v>
      </c>
      <c r="AD195" s="75">
        <f>AC195*Constantes!$E$31</f>
        <v>0</v>
      </c>
      <c r="AE195" s="75">
        <f t="shared" si="23"/>
        <v>0</v>
      </c>
      <c r="AF195" s="15"/>
      <c r="AG195" s="74">
        <v>189</v>
      </c>
      <c r="AH195" s="136">
        <f>ETo!$I194*((1-Constantes!$F$21)*ETo!$K194+ETo!$L194)</f>
        <v>1.4409504498784265</v>
      </c>
      <c r="AI195" s="75">
        <f>MIN(AH195*AJ195,0.8*(AM194+Observaciones!$F194-AK195-AL195-Constantes!$D$14))</f>
        <v>5.6843418860808018E-15</v>
      </c>
      <c r="AJ195" s="75">
        <f>EXP(2.5*(Cálculos!AM194-Constantes!$D$13)/(Constantes!$D$15))*Constantes!$F$19+Constantes!$F$18</f>
        <v>0.520463790156938</v>
      </c>
      <c r="AK195" s="75">
        <f>IF(Observaciones!$F194&gt;0.05*Constantes!$F$20,((Observaciones!$F194-0.05*Constantes!$F$20)^2)/(Observaciones!$F194+0.95*Constantes!$F$20),0)</f>
        <v>0</v>
      </c>
      <c r="AL195" s="75">
        <f>MAX(0,AM194+Observaciones!$F194-AK195-Constantes!$D$13)</f>
        <v>0</v>
      </c>
      <c r="AM195" s="75">
        <f>AM194+Observaciones!$F194-AK195-AI195-AL195-AN194</f>
        <v>26.25</v>
      </c>
      <c r="AN195" s="75">
        <f>MAX(0,(AM195-Constantes!$D$14)*(1-EXP(-Constantes!$D$24)))</f>
        <v>0</v>
      </c>
      <c r="AO195" s="75">
        <f t="shared" si="24"/>
        <v>155.8057408203361</v>
      </c>
      <c r="AP195" s="75">
        <f>MAX(0,(AO195-Constantes!$D$13)*(1-EXP(-Constantes!$D$25)))</f>
        <v>0.55816602343016386</v>
      </c>
      <c r="AQ195" s="75">
        <f t="shared" si="25"/>
        <v>0.55816602343016386</v>
      </c>
      <c r="AR195" s="75">
        <f>0.0526*AK195*Observaciones!$F194^1.218</f>
        <v>0</v>
      </c>
      <c r="AS195" s="75">
        <f>AR195*Constantes!$F$31</f>
        <v>0</v>
      </c>
      <c r="AT195" s="75">
        <f t="shared" si="26"/>
        <v>0</v>
      </c>
      <c r="AU195" s="15"/>
      <c r="AV195" s="74">
        <v>189</v>
      </c>
      <c r="AW195" s="75">
        <f>0.0526*Observaciones!$F194^2.218</f>
        <v>0</v>
      </c>
      <c r="AX195" s="75">
        <f>IF(Observaciones!$F194&gt;0.05*$BB$7,((Observaciones!$F194-0.05*$BB$7)^2)/(Observaciones!$F194+0.95*$BB$7),0)</f>
        <v>0</v>
      </c>
      <c r="AY195" s="75">
        <f>0.0526*AX195*Observaciones!$F194^1.218</f>
        <v>0</v>
      </c>
      <c r="AZ195" s="29"/>
      <c r="BA195" s="29"/>
      <c r="BB195" s="96"/>
      <c r="BC195" s="39"/>
    </row>
    <row r="196" spans="2:55" s="2" customFormat="1" x14ac:dyDescent="0.3">
      <c r="B196" s="38"/>
      <c r="C196" s="74">
        <v>190</v>
      </c>
      <c r="D196" s="136">
        <f>ETo!$I195*((1-Constantes!$D$21)*ETo!$K195+ETo!$L195)</f>
        <v>1.4732278630624425</v>
      </c>
      <c r="E196" s="75">
        <f>MIN(D196*F196,0.8*(I195+Observaciones!$F195-G196-H196-Constantes!$D$14))</f>
        <v>0.54274930366318153</v>
      </c>
      <c r="F196" s="75">
        <f>EXP(2.5*(Cálculos!I195-Constantes!$D$13)/(Constantes!$D$15))*Constantes!$D$19+Constantes!$D$18</f>
        <v>0.36840825324532789</v>
      </c>
      <c r="G196" s="75">
        <f>IF(Observaciones!$F195&gt;0.05*Constantes!$D$20,((Observaciones!$F195-0.05*Constantes!$D$20)^2)/(Observaciones!$F195+0.95*Constantes!$D$20),0)</f>
        <v>0</v>
      </c>
      <c r="H196" s="75">
        <f>MAX(0,I195+Observaciones!$F195-G196-Constantes!$D$13)</f>
        <v>0</v>
      </c>
      <c r="I196" s="75">
        <f>I195+Observaciones!$F195-G196-E196-H196-J195</f>
        <v>27.907250696338252</v>
      </c>
      <c r="J196" s="75">
        <f>MAX(0,(I196-Constantes!$D$14)*(1-EXP(-Constantes!$D$24)))</f>
        <v>2.8470575023557071E-2</v>
      </c>
      <c r="K196" s="75">
        <f t="shared" si="18"/>
        <v>147.81509929496542</v>
      </c>
      <c r="L196" s="75">
        <f>MAX(0,(K196-Constantes!$D$13)*(1-EXP(-Constantes!$D$25)))</f>
        <v>0.50297063063265568</v>
      </c>
      <c r="M196" s="75">
        <f t="shared" si="19"/>
        <v>0.53144120565621278</v>
      </c>
      <c r="N196" s="75">
        <f>0.0526*G196*Observaciones!$F195^1.218</f>
        <v>0</v>
      </c>
      <c r="O196" s="75">
        <f>N196*Constantes!$D$31</f>
        <v>0</v>
      </c>
      <c r="P196" s="75">
        <f t="shared" si="20"/>
        <v>0</v>
      </c>
      <c r="Q196" s="15"/>
      <c r="R196" s="74">
        <v>190</v>
      </c>
      <c r="S196" s="136">
        <f>ETo!$I195*((1-Constantes!$E$21)*ETo!$K195+ETo!$L195)</f>
        <v>1.4071424600823506</v>
      </c>
      <c r="T196" s="75">
        <f>MIN(S196*U196,0.8*(X195+Observaciones!$F195-V196-W196-Constantes!$D$14))</f>
        <v>0.6246643326987078</v>
      </c>
      <c r="U196" s="75">
        <f>EXP(2.5*(Cálculos!X195-Constantes!$D$13)/(Constantes!$D$15))*Constantes!$E$19+Constantes!$E$18</f>
        <v>0.44392401652221514</v>
      </c>
      <c r="V196" s="75">
        <f>IF(Observaciones!$F195&gt;0.05*Constantes!$E$20,((Observaciones!$F195-0.05*Constantes!$E$20)^2)/(Observaciones!$F195+0.95*Constantes!$E$20),0)</f>
        <v>0</v>
      </c>
      <c r="W196" s="75">
        <f>MAX(0,X195+Observaciones!$F195-V196-Constantes!$D$13)</f>
        <v>0</v>
      </c>
      <c r="X196" s="75">
        <f>X195+Observaciones!$F195-V196-T196-W196-Y195</f>
        <v>27.825335667301335</v>
      </c>
      <c r="Y196" s="75">
        <f>MAX(0,(X196-Constantes!$D$14)*(1-EXP(-Constantes!$D$24)))</f>
        <v>2.7063323854554452E-2</v>
      </c>
      <c r="Z196" s="75">
        <f t="shared" si="21"/>
        <v>152.05731610656898</v>
      </c>
      <c r="AA196" s="75">
        <f>MAX(0,(Z196-Constantes!$D$13)*(1-EXP(-Constantes!$D$25)))</f>
        <v>0.53227376261589021</v>
      </c>
      <c r="AB196" s="75">
        <f t="shared" si="22"/>
        <v>0.55933708647044467</v>
      </c>
      <c r="AC196" s="75">
        <f>0.0526*V196*Observaciones!$F195^1.218</f>
        <v>0</v>
      </c>
      <c r="AD196" s="75">
        <f>AC196*Constantes!$E$31</f>
        <v>0</v>
      </c>
      <c r="AE196" s="75">
        <f t="shared" si="23"/>
        <v>0</v>
      </c>
      <c r="AF196" s="15"/>
      <c r="AG196" s="74">
        <v>190</v>
      </c>
      <c r="AH196" s="136">
        <f>ETo!$I195*((1-Constantes!$F$21)*ETo!$K195+ETo!$L195)</f>
        <v>1.4071424600823506</v>
      </c>
      <c r="AI196" s="75">
        <f>MIN(AH196*AJ196,0.8*(AM195+Observaciones!$F195-AK196-AL196-Constantes!$D$14))</f>
        <v>0.73236669806521804</v>
      </c>
      <c r="AJ196" s="75">
        <f>EXP(2.5*(Cálculos!AM195-Constantes!$D$13)/(Constantes!$D$15))*Constantes!$F$19+Constantes!$F$18</f>
        <v>0.520463790156938</v>
      </c>
      <c r="AK196" s="75">
        <f>IF(Observaciones!$F195&gt;0.05*Constantes!$F$20,((Observaciones!$F195-0.05*Constantes!$F$20)^2)/(Observaciones!$F195+0.95*Constantes!$F$20),0)</f>
        <v>0</v>
      </c>
      <c r="AL196" s="75">
        <f>MAX(0,AM195+Observaciones!$F195-AK196-Constantes!$D$13)</f>
        <v>0</v>
      </c>
      <c r="AM196" s="75">
        <f>AM195+Observaciones!$F195-AK196-AI196-AL196-AN195</f>
        <v>27.717633301934782</v>
      </c>
      <c r="AN196" s="75">
        <f>MAX(0,(AM196-Constantes!$D$14)*(1-EXP(-Constantes!$D$24)))</f>
        <v>2.5213061682296395E-2</v>
      </c>
      <c r="AO196" s="75">
        <f t="shared" si="24"/>
        <v>155.24757479690592</v>
      </c>
      <c r="AP196" s="75">
        <f>MAX(0,(AO196-Constantes!$D$13)*(1-EXP(-Constantes!$D$25)))</f>
        <v>0.55431048907642844</v>
      </c>
      <c r="AQ196" s="75">
        <f t="shared" si="25"/>
        <v>0.57952355075872486</v>
      </c>
      <c r="AR196" s="75">
        <f>0.0526*AK196*Observaciones!$F195^1.218</f>
        <v>0</v>
      </c>
      <c r="AS196" s="75">
        <f>AR196*Constantes!$F$31</f>
        <v>0</v>
      </c>
      <c r="AT196" s="75">
        <f t="shared" si="26"/>
        <v>0</v>
      </c>
      <c r="AU196" s="15"/>
      <c r="AV196" s="74">
        <v>190</v>
      </c>
      <c r="AW196" s="75">
        <f>0.0526*Observaciones!$F195^2.218</f>
        <v>0.30232861200727251</v>
      </c>
      <c r="AX196" s="75">
        <f>IF(Observaciones!$F195&gt;0.05*$BB$7,((Observaciones!$F195-0.05*$BB$7)^2)/(Observaciones!$F195+0.95*$BB$7),0)</f>
        <v>6.2440408225724973E-3</v>
      </c>
      <c r="AY196" s="75">
        <f>0.0526*AX196*Observaciones!$F195^1.218</f>
        <v>8.5806917963867778E-4</v>
      </c>
      <c r="AZ196" s="29"/>
      <c r="BA196" s="29"/>
      <c r="BB196" s="96"/>
      <c r="BC196" s="39"/>
    </row>
    <row r="197" spans="2:55" s="2" customFormat="1" x14ac:dyDescent="0.3">
      <c r="B197" s="38"/>
      <c r="C197" s="74">
        <v>191</v>
      </c>
      <c r="D197" s="136">
        <f>ETo!$I196*((1-Constantes!$D$21)*ETo!$K196+ETo!$L196)</f>
        <v>1.563109792713115</v>
      </c>
      <c r="E197" s="75">
        <f>MIN(D197*F197,0.8*(I196+Observaciones!$F196-G197-H197-Constantes!$D$14))</f>
        <v>0.5807257827780502</v>
      </c>
      <c r="F197" s="75">
        <f>EXP(2.5*(Cálculos!I196-Constantes!$D$13)/(Constantes!$D$15))*Constantes!$D$19+Constantes!$D$18</f>
        <v>0.37151950904873743</v>
      </c>
      <c r="G197" s="75">
        <f>IF(Observaciones!$F196&gt;0.05*Constantes!$D$20,((Observaciones!$F196-0.05*Constantes!$D$20)^2)/(Observaciones!$F196+0.95*Constantes!$D$20),0)</f>
        <v>0</v>
      </c>
      <c r="H197" s="75">
        <f>MAX(0,I196+Observaciones!$F196-G197-Constantes!$D$13)</f>
        <v>0</v>
      </c>
      <c r="I197" s="75">
        <f>I196+Observaciones!$F196-G197-E197-H197-J196</f>
        <v>27.298054338536645</v>
      </c>
      <c r="J197" s="75">
        <f>MAX(0,(I197-Constantes!$D$14)*(1-EXP(-Constantes!$D$24)))</f>
        <v>1.8004946228112374E-2</v>
      </c>
      <c r="K197" s="75">
        <f t="shared" si="18"/>
        <v>147.31212866433276</v>
      </c>
      <c r="L197" s="75">
        <f>MAX(0,(K197-Constantes!$D$13)*(1-EXP(-Constantes!$D$25)))</f>
        <v>0.4994963587065237</v>
      </c>
      <c r="M197" s="75">
        <f t="shared" si="19"/>
        <v>0.51750130493463609</v>
      </c>
      <c r="N197" s="75">
        <f>0.0526*G197*Observaciones!$F196^1.218</f>
        <v>0</v>
      </c>
      <c r="O197" s="75">
        <f>N197*Constantes!$D$31</f>
        <v>0</v>
      </c>
      <c r="P197" s="75">
        <f t="shared" si="20"/>
        <v>0</v>
      </c>
      <c r="Q197" s="15"/>
      <c r="R197" s="74">
        <v>191</v>
      </c>
      <c r="S197" s="136">
        <f>ETo!$I196*((1-Constantes!$E$21)*ETo!$K196+ETo!$L196)</f>
        <v>1.4932143351796967</v>
      </c>
      <c r="T197" s="75">
        <f>MIN(S197*U197,0.8*(X196+Observaciones!$F196-V197-W197-Constantes!$D$14))</f>
        <v>0.6662982663150856</v>
      </c>
      <c r="U197" s="75">
        <f>EXP(2.5*(Cálculos!X196-Constantes!$D$13)/(Constantes!$D$15))*Constantes!$E$19+Constantes!$E$18</f>
        <v>0.44621743216448684</v>
      </c>
      <c r="V197" s="75">
        <f>IF(Observaciones!$F196&gt;0.05*Constantes!$E$20,((Observaciones!$F196-0.05*Constantes!$E$20)^2)/(Observaciones!$F196+0.95*Constantes!$E$20),0)</f>
        <v>0</v>
      </c>
      <c r="W197" s="75">
        <f>MAX(0,X196+Observaciones!$F196-V197-Constantes!$D$13)</f>
        <v>0</v>
      </c>
      <c r="X197" s="75">
        <f>X196+Observaciones!$F196-V197-T197-W197-Y196</f>
        <v>27.131974077131694</v>
      </c>
      <c r="Y197" s="75">
        <f>MAX(0,(X197-Constantes!$D$14)*(1-EXP(-Constantes!$D$24)))</f>
        <v>1.5151786743727087E-2</v>
      </c>
      <c r="Z197" s="75">
        <f t="shared" si="21"/>
        <v>151.52504234395309</v>
      </c>
      <c r="AA197" s="75">
        <f>MAX(0,(Z197-Constantes!$D$13)*(1-EXP(-Constantes!$D$25)))</f>
        <v>0.52859707917187482</v>
      </c>
      <c r="AB197" s="75">
        <f t="shared" si="22"/>
        <v>0.5437488659156019</v>
      </c>
      <c r="AC197" s="75">
        <f>0.0526*V197*Observaciones!$F196^1.218</f>
        <v>0</v>
      </c>
      <c r="AD197" s="75">
        <f>AC197*Constantes!$E$31</f>
        <v>0</v>
      </c>
      <c r="AE197" s="75">
        <f t="shared" si="23"/>
        <v>0</v>
      </c>
      <c r="AF197" s="15"/>
      <c r="AG197" s="74">
        <v>191</v>
      </c>
      <c r="AH197" s="136">
        <f>ETo!$I196*((1-Constantes!$F$21)*ETo!$K196+ETo!$L196)</f>
        <v>1.4932143351796967</v>
      </c>
      <c r="AI197" s="75">
        <f>MIN(AH197*AJ197,0.8*(AM196+Observaciones!$F196-AK197-AL197-Constantes!$D$14))</f>
        <v>0.77955255636741827</v>
      </c>
      <c r="AJ197" s="75">
        <f>EXP(2.5*(Cálculos!AM196-Constantes!$D$13)/(Constantes!$D$15))*Constantes!$F$19+Constantes!$F$18</f>
        <v>0.5220634024207953</v>
      </c>
      <c r="AK197" s="75">
        <f>IF(Observaciones!$F196&gt;0.05*Constantes!$F$20,((Observaciones!$F196-0.05*Constantes!$F$20)^2)/(Observaciones!$F196+0.95*Constantes!$F$20),0)</f>
        <v>0</v>
      </c>
      <c r="AL197" s="75">
        <f>MAX(0,AM196+Observaciones!$F196-AK197-Constantes!$D$13)</f>
        <v>0</v>
      </c>
      <c r="AM197" s="75">
        <f>AM196+Observaciones!$F196-AK197-AI197-AL197-AN196</f>
        <v>26.912867683885068</v>
      </c>
      <c r="AN197" s="75">
        <f>MAX(0,(AM197-Constantes!$D$14)*(1-EXP(-Constantes!$D$24)))</f>
        <v>1.1387670052841201E-2</v>
      </c>
      <c r="AO197" s="75">
        <f t="shared" si="24"/>
        <v>154.69326430782948</v>
      </c>
      <c r="AP197" s="75">
        <f>MAX(0,(AO197-Constantes!$D$13)*(1-EXP(-Constantes!$D$25)))</f>
        <v>0.55048158684383408</v>
      </c>
      <c r="AQ197" s="75">
        <f t="shared" si="25"/>
        <v>0.56186925689667533</v>
      </c>
      <c r="AR197" s="75">
        <f>0.0526*AK197*Observaciones!$F196^1.218</f>
        <v>0</v>
      </c>
      <c r="AS197" s="75">
        <f>AR197*Constantes!$F$31</f>
        <v>0</v>
      </c>
      <c r="AT197" s="75">
        <f t="shared" si="26"/>
        <v>0</v>
      </c>
      <c r="AU197" s="15"/>
      <c r="AV197" s="74">
        <v>191</v>
      </c>
      <c r="AW197" s="75">
        <f>0.0526*Observaciones!$F196^2.218</f>
        <v>0</v>
      </c>
      <c r="AX197" s="75">
        <f>IF(Observaciones!$F196&gt;0.05*$BB$7,((Observaciones!$F196-0.05*$BB$7)^2)/(Observaciones!$F196+0.95*$BB$7),0)</f>
        <v>0</v>
      </c>
      <c r="AY197" s="75">
        <f>0.0526*AX197*Observaciones!$F196^1.218</f>
        <v>0</v>
      </c>
      <c r="AZ197" s="29"/>
      <c r="BA197" s="29"/>
      <c r="BB197" s="96"/>
      <c r="BC197" s="39"/>
    </row>
    <row r="198" spans="2:55" s="2" customFormat="1" x14ac:dyDescent="0.3">
      <c r="B198" s="38"/>
      <c r="C198" s="74">
        <v>192</v>
      </c>
      <c r="D198" s="136">
        <f>ETo!$I197*((1-Constantes!$D$21)*ETo!$K197+ETo!$L197)</f>
        <v>1.619769060232551</v>
      </c>
      <c r="E198" s="75">
        <f>MIN(D198*F198,0.8*(I197+Observaciones!$F197-G198-H198-Constantes!$D$14))</f>
        <v>0.59987334507825685</v>
      </c>
      <c r="F198" s="75">
        <f>EXP(2.5*(Cálculos!I197-Constantes!$D$13)/(Constantes!$D$15))*Constantes!$D$19+Constantes!$D$18</f>
        <v>0.37034498300154761</v>
      </c>
      <c r="G198" s="75">
        <f>IF(Observaciones!$F197&gt;0.05*Constantes!$D$20,((Observaciones!$F197-0.05*Constantes!$D$20)^2)/(Observaciones!$F197+0.95*Constantes!$D$20),0)</f>
        <v>0</v>
      </c>
      <c r="H198" s="75">
        <f>MAX(0,I197+Observaciones!$F197-G198-Constantes!$D$13)</f>
        <v>0</v>
      </c>
      <c r="I198" s="75">
        <f>I197+Observaciones!$F197-G198-E198-H198-J197</f>
        <v>26.680176047230272</v>
      </c>
      <c r="J198" s="75">
        <f>MAX(0,(I198-Constantes!$D$14)*(1-EXP(-Constantes!$D$24)))</f>
        <v>7.3901670115858933E-3</v>
      </c>
      <c r="K198" s="75">
        <f t="shared" si="18"/>
        <v>146.81263230562624</v>
      </c>
      <c r="L198" s="75">
        <f>MAX(0,(K198-Constantes!$D$13)*(1-EXP(-Constantes!$D$25)))</f>
        <v>0.49604608532957445</v>
      </c>
      <c r="M198" s="75">
        <f t="shared" si="19"/>
        <v>0.5034362523411603</v>
      </c>
      <c r="N198" s="75">
        <f>0.0526*G198*Observaciones!$F197^1.218</f>
        <v>0</v>
      </c>
      <c r="O198" s="75">
        <f>N198*Constantes!$D$31</f>
        <v>0</v>
      </c>
      <c r="P198" s="75">
        <f t="shared" si="20"/>
        <v>0</v>
      </c>
      <c r="Q198" s="15"/>
      <c r="R198" s="74">
        <v>192</v>
      </c>
      <c r="S198" s="136">
        <f>ETo!$I197*((1-Constantes!$E$21)*ETo!$K197+ETo!$L197)</f>
        <v>1.5476217329130919</v>
      </c>
      <c r="T198" s="75">
        <f>MIN(S198*U198,0.8*(X197+Observaciones!$F197-V198-W198-Constantes!$D$14))</f>
        <v>0.68897822341673531</v>
      </c>
      <c r="U198" s="75">
        <f>EXP(2.5*(Cálculos!X197-Constantes!$D$13)/(Constantes!$D$15))*Constantes!$E$19+Constantes!$E$18</f>
        <v>0.44518515653038165</v>
      </c>
      <c r="V198" s="75">
        <f>IF(Observaciones!$F197&gt;0.05*Constantes!$E$20,((Observaciones!$F197-0.05*Constantes!$E$20)^2)/(Observaciones!$F197+0.95*Constantes!$E$20),0)</f>
        <v>0</v>
      </c>
      <c r="W198" s="75">
        <f>MAX(0,X197+Observaciones!$F197-V198-Constantes!$D$13)</f>
        <v>0</v>
      </c>
      <c r="X198" s="75">
        <f>X197+Observaciones!$F197-V198-T198-W198-Y197</f>
        <v>26.427844066971232</v>
      </c>
      <c r="Y198" s="75">
        <f>MAX(0,(X198-Constantes!$D$14)*(1-EXP(-Constantes!$D$24)))</f>
        <v>3.0552546228440592E-3</v>
      </c>
      <c r="Z198" s="75">
        <f t="shared" si="21"/>
        <v>150.99644526478122</v>
      </c>
      <c r="AA198" s="75">
        <f>MAX(0,(Z198-Constantes!$D$13)*(1-EXP(-Constantes!$D$25)))</f>
        <v>0.52494579243552564</v>
      </c>
      <c r="AB198" s="75">
        <f t="shared" si="22"/>
        <v>0.5280010470583697</v>
      </c>
      <c r="AC198" s="75">
        <f>0.0526*V198*Observaciones!$F197^1.218</f>
        <v>0</v>
      </c>
      <c r="AD198" s="75">
        <f>AC198*Constantes!$E$31</f>
        <v>0</v>
      </c>
      <c r="AE198" s="75">
        <f t="shared" si="23"/>
        <v>0</v>
      </c>
      <c r="AF198" s="15"/>
      <c r="AG198" s="74">
        <v>192</v>
      </c>
      <c r="AH198" s="136">
        <f>ETo!$I197*((1-Constantes!$F$21)*ETo!$K197+ETo!$L197)</f>
        <v>1.5476217329130919</v>
      </c>
      <c r="AI198" s="75">
        <f>MIN(AH198*AJ198,0.8*(AM197+Observaciones!$F197-AK198-AL198-Constantes!$D$14))</f>
        <v>0.53029414710805445</v>
      </c>
      <c r="AJ198" s="75">
        <f>EXP(2.5*(Cálculos!AM197-Constantes!$D$13)/(Constantes!$D$15))*Constantes!$F$19+Constantes!$F$18</f>
        <v>0.52117137863403762</v>
      </c>
      <c r="AK198" s="75">
        <f>IF(Observaciones!$F197&gt;0.05*Constantes!$F$20,((Observaciones!$F197-0.05*Constantes!$F$20)^2)/(Observaciones!$F197+0.95*Constantes!$F$20),0)</f>
        <v>0</v>
      </c>
      <c r="AL198" s="75">
        <f>MAX(0,AM197+Observaciones!$F197-AK198-Constantes!$D$13)</f>
        <v>0</v>
      </c>
      <c r="AM198" s="75">
        <f>AM197+Observaciones!$F197-AK198-AI198-AL198-AN197</f>
        <v>26.371185866724172</v>
      </c>
      <c r="AN198" s="75">
        <f>MAX(0,(AM198-Constantes!$D$14)*(1-EXP(-Constantes!$D$24)))</f>
        <v>2.0819006550962535E-3</v>
      </c>
      <c r="AO198" s="75">
        <f t="shared" si="24"/>
        <v>154.14278272098565</v>
      </c>
      <c r="AP198" s="75">
        <f>MAX(0,(AO198-Constantes!$D$13)*(1-EXP(-Constantes!$D$25)))</f>
        <v>0.54667913277088254</v>
      </c>
      <c r="AQ198" s="75">
        <f t="shared" si="25"/>
        <v>0.54876103342597882</v>
      </c>
      <c r="AR198" s="75">
        <f>0.0526*AK198*Observaciones!$F197^1.218</f>
        <v>0</v>
      </c>
      <c r="AS198" s="75">
        <f>AR198*Constantes!$F$31</f>
        <v>0</v>
      </c>
      <c r="AT198" s="75">
        <f t="shared" si="26"/>
        <v>0</v>
      </c>
      <c r="AU198" s="15"/>
      <c r="AV198" s="74">
        <v>192</v>
      </c>
      <c r="AW198" s="75">
        <f>0.0526*Observaciones!$F197^2.218</f>
        <v>0</v>
      </c>
      <c r="AX198" s="75">
        <f>IF(Observaciones!$F197&gt;0.05*$BB$7,((Observaciones!$F197-0.05*$BB$7)^2)/(Observaciones!$F197+0.95*$BB$7),0)</f>
        <v>0</v>
      </c>
      <c r="AY198" s="75">
        <f>0.0526*AX198*Observaciones!$F197^1.218</f>
        <v>0</v>
      </c>
      <c r="AZ198" s="29"/>
      <c r="BA198" s="29"/>
      <c r="BB198" s="96"/>
      <c r="BC198" s="39"/>
    </row>
    <row r="199" spans="2:55" s="2" customFormat="1" x14ac:dyDescent="0.3">
      <c r="B199" s="38"/>
      <c r="C199" s="74">
        <v>193</v>
      </c>
      <c r="D199" s="136">
        <f>ETo!$I198*((1-Constantes!$D$21)*ETo!$K198+ETo!$L198)</f>
        <v>1.6195024996306808</v>
      </c>
      <c r="E199" s="75">
        <f>MIN(D199*F199,0.8*(I198+Observaciones!$F198-G199-H199-Constantes!$D$14))</f>
        <v>0.344140837784218</v>
      </c>
      <c r="F199" s="75">
        <f>EXP(2.5*(Cálculos!I198-Constantes!$D$13)/(Constantes!$D$15))*Constantes!$D$19+Constantes!$D$18</f>
        <v>0.36919061469569486</v>
      </c>
      <c r="G199" s="75">
        <f>IF(Observaciones!$F198&gt;0.05*Constantes!$D$20,((Observaciones!$F198-0.05*Constantes!$D$20)^2)/(Observaciones!$F198+0.95*Constantes!$D$20),0)</f>
        <v>0</v>
      </c>
      <c r="H199" s="75">
        <f>MAX(0,I198+Observaciones!$F198-G199-Constantes!$D$13)</f>
        <v>0</v>
      </c>
      <c r="I199" s="75">
        <f>I198+Observaciones!$F198-G199-E199-H199-J198</f>
        <v>26.32864504243447</v>
      </c>
      <c r="J199" s="75">
        <f>MAX(0,(I199-Constantes!$D$14)*(1-EXP(-Constantes!$D$24)))</f>
        <v>1.3510747564075265E-3</v>
      </c>
      <c r="K199" s="75">
        <f t="shared" si="18"/>
        <v>146.31658622029667</v>
      </c>
      <c r="L199" s="75">
        <f>MAX(0,(K199-Constantes!$D$13)*(1-EXP(-Constantes!$D$25)))</f>
        <v>0.49261964473171999</v>
      </c>
      <c r="M199" s="75">
        <f t="shared" si="19"/>
        <v>0.49397071948812749</v>
      </c>
      <c r="N199" s="75">
        <f>0.0526*G199*Observaciones!$F198^1.218</f>
        <v>0</v>
      </c>
      <c r="O199" s="75">
        <f>N199*Constantes!$D$31</f>
        <v>0</v>
      </c>
      <c r="P199" s="75">
        <f t="shared" si="20"/>
        <v>0</v>
      </c>
      <c r="Q199" s="15"/>
      <c r="R199" s="74">
        <v>193</v>
      </c>
      <c r="S199" s="136">
        <f>ETo!$I198*((1-Constantes!$E$21)*ETo!$K198+ETo!$L198)</f>
        <v>1.5474255950968965</v>
      </c>
      <c r="T199" s="75">
        <f>MIN(S199*U199,0.8*(X198+Observaciones!$F198-V199-W199-Constantes!$D$14))</f>
        <v>0.14227525357698598</v>
      </c>
      <c r="U199" s="75">
        <f>EXP(2.5*(Cálculos!X198-Constantes!$D$13)/(Constantes!$D$15))*Constantes!$E$19+Constantes!$E$18</f>
        <v>0.44417374630058992</v>
      </c>
      <c r="V199" s="75">
        <f>IF(Observaciones!$F198&gt;0.05*Constantes!$E$20,((Observaciones!$F198-0.05*Constantes!$E$20)^2)/(Observaciones!$F198+0.95*Constantes!$E$20),0)</f>
        <v>0</v>
      </c>
      <c r="W199" s="75">
        <f>MAX(0,X198+Observaciones!$F198-V199-Constantes!$D$13)</f>
        <v>0</v>
      </c>
      <c r="X199" s="75">
        <f>X198+Observaciones!$F198-V199-T199-W199-Y198</f>
        <v>26.282513558771402</v>
      </c>
      <c r="Y199" s="75">
        <f>MAX(0,(X199-Constantes!$D$14)*(1-EXP(-Constantes!$D$24)))</f>
        <v>5.5856347885649351E-4</v>
      </c>
      <c r="Z199" s="75">
        <f t="shared" si="21"/>
        <v>150.4714994723457</v>
      </c>
      <c r="AA199" s="75">
        <f>MAX(0,(Z199-Constantes!$D$13)*(1-EXP(-Constantes!$D$25)))</f>
        <v>0.52131972697896856</v>
      </c>
      <c r="AB199" s="75">
        <f t="shared" si="22"/>
        <v>0.52187829045782508</v>
      </c>
      <c r="AC199" s="75">
        <f>0.0526*V199*Observaciones!$F198^1.218</f>
        <v>0</v>
      </c>
      <c r="AD199" s="75">
        <f>AC199*Constantes!$E$31</f>
        <v>0</v>
      </c>
      <c r="AE199" s="75">
        <f t="shared" si="23"/>
        <v>0</v>
      </c>
      <c r="AF199" s="15"/>
      <c r="AG199" s="74">
        <v>193</v>
      </c>
      <c r="AH199" s="136">
        <f>ETo!$I198*((1-Constantes!$F$21)*ETo!$K198+ETo!$L198)</f>
        <v>1.5474255950968965</v>
      </c>
      <c r="AI199" s="75">
        <f>MIN(AH199*AJ199,0.8*(AM198+Observaciones!$F198-AK199-AL199-Constantes!$D$14))</f>
        <v>9.6948693379337675E-2</v>
      </c>
      <c r="AJ199" s="75">
        <f>EXP(2.5*(Cálculos!AM198-Constantes!$D$13)/(Constantes!$D$15))*Constantes!$F$19+Constantes!$F$18</f>
        <v>0.52059136164775832</v>
      </c>
      <c r="AK199" s="75">
        <f>IF(Observaciones!$F198&gt;0.05*Constantes!$F$20,((Observaciones!$F198-0.05*Constantes!$F$20)^2)/(Observaciones!$F198+0.95*Constantes!$F$20),0)</f>
        <v>0</v>
      </c>
      <c r="AL199" s="75">
        <f>MAX(0,AM198+Observaciones!$F198-AK199-Constantes!$D$13)</f>
        <v>0</v>
      </c>
      <c r="AM199" s="75">
        <f>AM198+Observaciones!$F198-AK199-AI199-AL199-AN198</f>
        <v>26.272155272689737</v>
      </c>
      <c r="AN199" s="75">
        <f>MAX(0,(AM199-Constantes!$D$14)*(1-EXP(-Constantes!$D$24)))</f>
        <v>3.8061432387643011E-4</v>
      </c>
      <c r="AO199" s="75">
        <f t="shared" si="24"/>
        <v>153.59610358821476</v>
      </c>
      <c r="AP199" s="75">
        <f>MAX(0,(AO199-Constantes!$D$13)*(1-EXP(-Constantes!$D$25)))</f>
        <v>0.54290294416679041</v>
      </c>
      <c r="AQ199" s="75">
        <f t="shared" si="25"/>
        <v>0.5432835584906669</v>
      </c>
      <c r="AR199" s="75">
        <f>0.0526*AK199*Observaciones!$F198^1.218</f>
        <v>0</v>
      </c>
      <c r="AS199" s="75">
        <f>AR199*Constantes!$F$31</f>
        <v>0</v>
      </c>
      <c r="AT199" s="75">
        <f t="shared" si="26"/>
        <v>0</v>
      </c>
      <c r="AU199" s="15"/>
      <c r="AV199" s="74">
        <v>193</v>
      </c>
      <c r="AW199" s="75">
        <f>0.0526*Observaciones!$F198^2.218</f>
        <v>0</v>
      </c>
      <c r="AX199" s="75">
        <f>IF(Observaciones!$F198&gt;0.05*$BB$7,((Observaciones!$F198-0.05*$BB$7)^2)/(Observaciones!$F198+0.95*$BB$7),0)</f>
        <v>0</v>
      </c>
      <c r="AY199" s="75">
        <f>0.0526*AX199*Observaciones!$F198^1.218</f>
        <v>0</v>
      </c>
      <c r="AZ199" s="29"/>
      <c r="BA199" s="29"/>
      <c r="BB199" s="96"/>
      <c r="BC199" s="39"/>
    </row>
    <row r="200" spans="2:55" s="2" customFormat="1" x14ac:dyDescent="0.3">
      <c r="B200" s="38"/>
      <c r="C200" s="74">
        <v>194</v>
      </c>
      <c r="D200" s="136">
        <f>ETo!$I199*((1-Constantes!$D$21)*ETo!$K199+ETo!$L199)</f>
        <v>1.5582945675270761</v>
      </c>
      <c r="E200" s="75">
        <f>MIN(D200*F200,0.8*(I199+Observaciones!$F199-G200-H200-Constantes!$D$14))</f>
        <v>6.2916033947576014E-2</v>
      </c>
      <c r="F200" s="75">
        <f>EXP(2.5*(Cálculos!I199-Constantes!$D$13)/(Constantes!$D$15))*Constantes!$D$19+Constantes!$D$18</f>
        <v>0.36854999881514328</v>
      </c>
      <c r="G200" s="75">
        <f>IF(Observaciones!$F199&gt;0.05*Constantes!$D$20,((Observaciones!$F199-0.05*Constantes!$D$20)^2)/(Observaciones!$F199+0.95*Constantes!$D$20),0)</f>
        <v>0</v>
      </c>
      <c r="H200" s="75">
        <f>MAX(0,I199+Observaciones!$F199-G200-Constantes!$D$13)</f>
        <v>0</v>
      </c>
      <c r="I200" s="75">
        <f>I199+Observaciones!$F199-G200-E200-H200-J199</f>
        <v>26.264377933730486</v>
      </c>
      <c r="J200" s="75">
        <f>MAX(0,(I200-Constantes!$D$14)*(1-EXP(-Constantes!$D$24)))</f>
        <v>2.4700429564580108E-4</v>
      </c>
      <c r="K200" s="75">
        <f t="shared" ref="K200:K263" si="27">K199+H200-L199</f>
        <v>145.82396657556495</v>
      </c>
      <c r="L200" s="75">
        <f>MAX(0,(K200-Constantes!$D$13)*(1-EXP(-Constantes!$D$25)))</f>
        <v>0.48921687228792993</v>
      </c>
      <c r="M200" s="75">
        <f t="shared" ref="M200:M263" si="28">G200+J200+L200</f>
        <v>0.48946387658357571</v>
      </c>
      <c r="N200" s="75">
        <f>0.0526*G200*Observaciones!$F199^1.218</f>
        <v>0</v>
      </c>
      <c r="O200" s="75">
        <f>N200*Constantes!$D$31</f>
        <v>0</v>
      </c>
      <c r="P200" s="75">
        <f t="shared" ref="P200:P263" si="29">O200*1000000/(M200/1000*10000)</f>
        <v>0</v>
      </c>
      <c r="Q200" s="15"/>
      <c r="R200" s="74">
        <v>194</v>
      </c>
      <c r="S200" s="136">
        <f>ETo!$I199*((1-Constantes!$E$21)*ETo!$K199+ETo!$L199)</f>
        <v>1.4888051342584203</v>
      </c>
      <c r="T200" s="75">
        <f>MIN(S200*U200,0.8*(X199+Observaciones!$F199-V200-W200-Constantes!$D$14))</f>
        <v>2.6010847017121821E-2</v>
      </c>
      <c r="U200" s="75">
        <f>EXP(2.5*(Cálculos!X199-Constantes!$D$13)/(Constantes!$D$15))*Constantes!$E$19+Constantes!$E$18</f>
        <v>0.44396950230135707</v>
      </c>
      <c r="V200" s="75">
        <f>IF(Observaciones!$F199&gt;0.05*Constantes!$E$20,((Observaciones!$F199-0.05*Constantes!$E$20)^2)/(Observaciones!$F199+0.95*Constantes!$E$20),0)</f>
        <v>0</v>
      </c>
      <c r="W200" s="75">
        <f>MAX(0,X199+Observaciones!$F199-V200-Constantes!$D$13)</f>
        <v>0</v>
      </c>
      <c r="X200" s="75">
        <f>X199+Observaciones!$F199-V200-T200-W200-Y199</f>
        <v>26.255944148275422</v>
      </c>
      <c r="Y200" s="75">
        <f>MAX(0,(X200-Constantes!$D$14)*(1-EXP(-Constantes!$D$24)))</f>
        <v>1.0211690953002243E-4</v>
      </c>
      <c r="Z200" s="75">
        <f t="shared" ref="Z200:Z263" si="30">Z199+W200-AA199</f>
        <v>149.95017974536674</v>
      </c>
      <c r="AA200" s="75">
        <f>MAX(0,(Z200-Constantes!$D$13)*(1-EXP(-Constantes!$D$25)))</f>
        <v>0.51771870858609814</v>
      </c>
      <c r="AB200" s="75">
        <f t="shared" ref="AB200:AB263" si="31">V200+Y200+AA200</f>
        <v>0.51782082549562813</v>
      </c>
      <c r="AC200" s="75">
        <f>0.0526*V200*Observaciones!$F199^1.218</f>
        <v>0</v>
      </c>
      <c r="AD200" s="75">
        <f>AC200*Constantes!$E$31</f>
        <v>0</v>
      </c>
      <c r="AE200" s="75">
        <f t="shared" ref="AE200:AE263" si="32">AD200*1000000/(AB200/1000*10000)</f>
        <v>0</v>
      </c>
      <c r="AF200" s="15"/>
      <c r="AG200" s="74">
        <v>194</v>
      </c>
      <c r="AH200" s="136">
        <f>ETo!$I199*((1-Constantes!$F$21)*ETo!$K199+ETo!$L199)</f>
        <v>1.4888051342584203</v>
      </c>
      <c r="AI200" s="75">
        <f>MIN(AH200*AJ200,0.8*(AM199+Observaciones!$F199-AK200-AL200-Constantes!$D$14))</f>
        <v>1.772421815178973E-2</v>
      </c>
      <c r="AJ200" s="75">
        <f>EXP(2.5*(Cálculos!AM199-Constantes!$D$13)/(Constantes!$D$15))*Constantes!$F$19+Constantes!$F$18</f>
        <v>0.52048705367012427</v>
      </c>
      <c r="AK200" s="75">
        <f>IF(Observaciones!$F199&gt;0.05*Constantes!$F$20,((Observaciones!$F199-0.05*Constantes!$F$20)^2)/(Observaciones!$F199+0.95*Constantes!$F$20),0)</f>
        <v>0</v>
      </c>
      <c r="AL200" s="75">
        <f>MAX(0,AM199+Observaciones!$F199-AK200-Constantes!$D$13)</f>
        <v>0</v>
      </c>
      <c r="AM200" s="75">
        <f>AM199+Observaciones!$F199-AK200-AI200-AL200-AN199</f>
        <v>26.254050440214069</v>
      </c>
      <c r="AN200" s="75">
        <f>MAX(0,(AM200-Constantes!$D$14)*(1-EXP(-Constantes!$D$24)))</f>
        <v>6.9584138505952045E-5</v>
      </c>
      <c r="AO200" s="75">
        <f t="shared" ref="AO200:AO263" si="33">AO199+AL200-AP199</f>
        <v>153.05320064404796</v>
      </c>
      <c r="AP200" s="75">
        <f>MAX(0,(AO200-Constantes!$D$13)*(1-EXP(-Constantes!$D$25)))</f>
        <v>0.53915283960271165</v>
      </c>
      <c r="AQ200" s="75">
        <f t="shared" ref="AQ200:AQ263" si="34">AK200+AN200+AP200</f>
        <v>0.53922242374121765</v>
      </c>
      <c r="AR200" s="75">
        <f>0.0526*AK200*Observaciones!$F199^1.218</f>
        <v>0</v>
      </c>
      <c r="AS200" s="75">
        <f>AR200*Constantes!$F$31</f>
        <v>0</v>
      </c>
      <c r="AT200" s="75">
        <f t="shared" ref="AT200:AT263" si="35">AS200*1000000/(AQ200/1000*10000)</f>
        <v>0</v>
      </c>
      <c r="AU200" s="15"/>
      <c r="AV200" s="74">
        <v>194</v>
      </c>
      <c r="AW200" s="75">
        <f>0.0526*Observaciones!$F199^2.218</f>
        <v>0</v>
      </c>
      <c r="AX200" s="75">
        <f>IF(Observaciones!$F199&gt;0.05*$BB$7,((Observaciones!$F199-0.05*$BB$7)^2)/(Observaciones!$F199+0.95*$BB$7),0)</f>
        <v>0</v>
      </c>
      <c r="AY200" s="75">
        <f>0.0526*AX200*Observaciones!$F199^1.218</f>
        <v>0</v>
      </c>
      <c r="AZ200" s="29"/>
      <c r="BA200" s="29"/>
      <c r="BB200" s="96"/>
      <c r="BC200" s="39"/>
    </row>
    <row r="201" spans="2:55" s="2" customFormat="1" x14ac:dyDescent="0.3">
      <c r="B201" s="38"/>
      <c r="C201" s="74">
        <v>195</v>
      </c>
      <c r="D201" s="136">
        <f>ETo!$I200*((1-Constantes!$D$21)*ETo!$K200+ETo!$L200)</f>
        <v>1.5325235281161598</v>
      </c>
      <c r="E201" s="75">
        <f>MIN(D201*F201,0.8*(I200+Observaciones!$F200-G201-H201-Constantes!$D$14))</f>
        <v>1.1502346984389079E-2</v>
      </c>
      <c r="F201" s="75">
        <f>EXP(2.5*(Cálculos!I200-Constantes!$D$13)/(Constantes!$D$15))*Constantes!$D$19+Constantes!$D$18</f>
        <v>0.36843412457041963</v>
      </c>
      <c r="G201" s="75">
        <f>IF(Observaciones!$F200&gt;0.05*Constantes!$D$20,((Observaciones!$F200-0.05*Constantes!$D$20)^2)/(Observaciones!$F200+0.95*Constantes!$D$20),0)</f>
        <v>0</v>
      </c>
      <c r="H201" s="75">
        <f>MAX(0,I200+Observaciones!$F200-G201-Constantes!$D$13)</f>
        <v>0</v>
      </c>
      <c r="I201" s="75">
        <f>I200+Observaciones!$F200-G201-E201-H201-J200</f>
        <v>26.252628582450452</v>
      </c>
      <c r="J201" s="75">
        <f>MAX(0,(I201-Constantes!$D$14)*(1-EXP(-Constantes!$D$24)))</f>
        <v>4.5157473173221669E-5</v>
      </c>
      <c r="K201" s="75">
        <f t="shared" si="27"/>
        <v>145.33474970327703</v>
      </c>
      <c r="L201" s="75">
        <f>MAX(0,(K201-Constantes!$D$13)*(1-EXP(-Constantes!$D$25)))</f>
        <v>0.48583760451032204</v>
      </c>
      <c r="M201" s="75">
        <f t="shared" si="28"/>
        <v>0.48588276198349528</v>
      </c>
      <c r="N201" s="75">
        <f>0.0526*G201*Observaciones!$F200^1.218</f>
        <v>0</v>
      </c>
      <c r="O201" s="75">
        <f>N201*Constantes!$D$31</f>
        <v>0</v>
      </c>
      <c r="P201" s="75">
        <f t="shared" si="29"/>
        <v>0</v>
      </c>
      <c r="Q201" s="15"/>
      <c r="R201" s="74">
        <v>195</v>
      </c>
      <c r="S201" s="136">
        <f>ETo!$I200*((1-Constantes!$E$21)*ETo!$K200+ETo!$L200)</f>
        <v>1.4642122355669613</v>
      </c>
      <c r="T201" s="75">
        <f>MIN(S201*U201,0.8*(X200+Observaciones!$F200-V201-W201-Constantes!$D$14))</f>
        <v>4.755318620337335E-3</v>
      </c>
      <c r="U201" s="75">
        <f>EXP(2.5*(Cálculos!X200-Constantes!$D$13)/(Constantes!$D$15))*Constantes!$E$19+Constantes!$E$18</f>
        <v>0.44393232659534509</v>
      </c>
      <c r="V201" s="75">
        <f>IF(Observaciones!$F200&gt;0.05*Constantes!$E$20,((Observaciones!$F200-0.05*Constantes!$E$20)^2)/(Observaciones!$F200+0.95*Constantes!$E$20),0)</f>
        <v>0</v>
      </c>
      <c r="W201" s="75">
        <f>MAX(0,X200+Observaciones!$F200-V201-Constantes!$D$13)</f>
        <v>0</v>
      </c>
      <c r="X201" s="75">
        <f>X200+Observaciones!$F200-V201-T201-W201-Y200</f>
        <v>26.251086712745554</v>
      </c>
      <c r="Y201" s="75">
        <f>MAX(0,(X201-Constantes!$D$14)*(1-EXP(-Constantes!$D$24)))</f>
        <v>1.8669074521865509E-5</v>
      </c>
      <c r="Z201" s="75">
        <f t="shared" si="30"/>
        <v>149.43246103678064</v>
      </c>
      <c r="AA201" s="75">
        <f>MAX(0,(Z201-Constantes!$D$13)*(1-EXP(-Constantes!$D$25)))</f>
        <v>0.51414256424420779</v>
      </c>
      <c r="AB201" s="75">
        <f t="shared" si="31"/>
        <v>0.51416123331872965</v>
      </c>
      <c r="AC201" s="75">
        <f>0.0526*V201*Observaciones!$F200^1.218</f>
        <v>0</v>
      </c>
      <c r="AD201" s="75">
        <f>AC201*Constantes!$E$31</f>
        <v>0</v>
      </c>
      <c r="AE201" s="75">
        <f t="shared" si="32"/>
        <v>0</v>
      </c>
      <c r="AF201" s="15"/>
      <c r="AG201" s="74">
        <v>195</v>
      </c>
      <c r="AH201" s="136">
        <f>ETo!$I200*((1-Constantes!$F$21)*ETo!$K200+ETo!$L200)</f>
        <v>1.4642122355669613</v>
      </c>
      <c r="AI201" s="75">
        <f>MIN(AH201*AJ201,0.8*(AM200+Observaciones!$F200-AK201-AL201-Constantes!$D$14))</f>
        <v>3.2403521712552675E-3</v>
      </c>
      <c r="AJ201" s="75">
        <f>EXP(2.5*(Cálculos!AM200-Constantes!$D$13)/(Constantes!$D$15))*Constantes!$F$19+Constantes!$F$18</f>
        <v>0.52046804123220203</v>
      </c>
      <c r="AK201" s="75">
        <f>IF(Observaciones!$F200&gt;0.05*Constantes!$F$20,((Observaciones!$F200-0.05*Constantes!$F$20)^2)/(Observaciones!$F200+0.95*Constantes!$F$20),0)</f>
        <v>0</v>
      </c>
      <c r="AL201" s="75">
        <f>MAX(0,AM200+Observaciones!$F200-AK201-Constantes!$D$13)</f>
        <v>0</v>
      </c>
      <c r="AM201" s="75">
        <f>AM200+Observaciones!$F200-AK201-AI201-AL201-AN200</f>
        <v>26.250740503904311</v>
      </c>
      <c r="AN201" s="75">
        <f>MAX(0,(AM201-Constantes!$D$14)*(1-EXP(-Constantes!$D$24)))</f>
        <v>1.2721413850962261E-5</v>
      </c>
      <c r="AO201" s="75">
        <f t="shared" si="33"/>
        <v>152.51404780444525</v>
      </c>
      <c r="AP201" s="75">
        <f>MAX(0,(AO201-Constantes!$D$13)*(1-EXP(-Constantes!$D$25)))</f>
        <v>0.53542863890302084</v>
      </c>
      <c r="AQ201" s="75">
        <f t="shared" si="34"/>
        <v>0.53544136031687184</v>
      </c>
      <c r="AR201" s="75">
        <f>0.0526*AK201*Observaciones!$F200^1.218</f>
        <v>0</v>
      </c>
      <c r="AS201" s="75">
        <f>AR201*Constantes!$F$31</f>
        <v>0</v>
      </c>
      <c r="AT201" s="75">
        <f t="shared" si="35"/>
        <v>0</v>
      </c>
      <c r="AU201" s="15"/>
      <c r="AV201" s="74">
        <v>195</v>
      </c>
      <c r="AW201" s="75">
        <f>0.0526*Observaciones!$F200^2.218</f>
        <v>0</v>
      </c>
      <c r="AX201" s="75">
        <f>IF(Observaciones!$F200&gt;0.05*$BB$7,((Observaciones!$F200-0.05*$BB$7)^2)/(Observaciones!$F200+0.95*$BB$7),0)</f>
        <v>0</v>
      </c>
      <c r="AY201" s="75">
        <f>0.0526*AX201*Observaciones!$F200^1.218</f>
        <v>0</v>
      </c>
      <c r="AZ201" s="29"/>
      <c r="BA201" s="29"/>
      <c r="BB201" s="96"/>
      <c r="BC201" s="39"/>
    </row>
    <row r="202" spans="2:55" s="2" customFormat="1" x14ac:dyDescent="0.3">
      <c r="B202" s="38"/>
      <c r="C202" s="74">
        <v>196</v>
      </c>
      <c r="D202" s="136">
        <f>ETo!$I201*((1-Constantes!$D$21)*ETo!$K201+ETo!$L201)</f>
        <v>1.5957125862007078</v>
      </c>
      <c r="E202" s="75">
        <f>MIN(D202*F202,0.8*(I201+Observaciones!$F201-G202-H202-Constantes!$D$14))</f>
        <v>2.1028659603615552E-3</v>
      </c>
      <c r="F202" s="75">
        <f>EXP(2.5*(Cálculos!I201-Constantes!$D$13)/(Constantes!$D$15))*Constantes!$D$19+Constantes!$D$18</f>
        <v>0.36841298163164676</v>
      </c>
      <c r="G202" s="75">
        <f>IF(Observaciones!$F201&gt;0.05*Constantes!$D$20,((Observaciones!$F201-0.05*Constantes!$D$20)^2)/(Observaciones!$F201+0.95*Constantes!$D$20),0)</f>
        <v>0</v>
      </c>
      <c r="H202" s="75">
        <f>MAX(0,I201+Observaciones!$F201-G202-Constantes!$D$13)</f>
        <v>0</v>
      </c>
      <c r="I202" s="75">
        <f>I201+Observaciones!$F201-G202-E202-H202-J201</f>
        <v>26.250480559016918</v>
      </c>
      <c r="J202" s="75">
        <f>MAX(0,(I202-Constantes!$D$14)*(1-EXP(-Constantes!$D$24)))</f>
        <v>8.2557162743283319E-6</v>
      </c>
      <c r="K202" s="75">
        <f t="shared" si="27"/>
        <v>144.8489120987667</v>
      </c>
      <c r="L202" s="75">
        <f>MAX(0,(K202-Constantes!$D$13)*(1-EXP(-Constantes!$D$25)))</f>
        <v>0.48248167904030748</v>
      </c>
      <c r="M202" s="75">
        <f t="shared" si="28"/>
        <v>0.48248993475658181</v>
      </c>
      <c r="N202" s="75">
        <f>0.0526*G202*Observaciones!$F201^1.218</f>
        <v>0</v>
      </c>
      <c r="O202" s="75">
        <f>N202*Constantes!$D$31</f>
        <v>0</v>
      </c>
      <c r="P202" s="75">
        <f t="shared" si="29"/>
        <v>0</v>
      </c>
      <c r="Q202" s="15"/>
      <c r="R202" s="74">
        <v>196</v>
      </c>
      <c r="S202" s="136">
        <f>ETo!$I201*((1-Constantes!$E$21)*ETo!$K201+ETo!$L201)</f>
        <v>1.5248094401458083</v>
      </c>
      <c r="T202" s="75">
        <f>MIN(S202*U202,0.8*(X201+Observaciones!$F201-V202-W202-Constantes!$D$14))</f>
        <v>8.6937019644324216E-4</v>
      </c>
      <c r="U202" s="75">
        <f>EXP(2.5*(Cálculos!X201-Constantes!$D$13)/(Constantes!$D$15))*Constantes!$E$19+Constantes!$E$18</f>
        <v>0.44392553558554243</v>
      </c>
      <c r="V202" s="75">
        <f>IF(Observaciones!$F201&gt;0.05*Constantes!$E$20,((Observaciones!$F201-0.05*Constantes!$E$20)^2)/(Observaciones!$F201+0.95*Constantes!$E$20),0)</f>
        <v>0</v>
      </c>
      <c r="W202" s="75">
        <f>MAX(0,X201+Observaciones!$F201-V202-Constantes!$D$13)</f>
        <v>0</v>
      </c>
      <c r="X202" s="75">
        <f>X201+Observaciones!$F201-V202-T202-W202-Y201</f>
        <v>26.250198673474589</v>
      </c>
      <c r="Y202" s="75">
        <f>MAX(0,(X202-Constantes!$D$14)*(1-EXP(-Constantes!$D$24)))</f>
        <v>3.4130913783764984E-6</v>
      </c>
      <c r="Z202" s="75">
        <f t="shared" si="30"/>
        <v>148.91831847253644</v>
      </c>
      <c r="AA202" s="75">
        <f>MAX(0,(Z202-Constantes!$D$13)*(1-EXP(-Constantes!$D$25)))</f>
        <v>0.51059112213567703</v>
      </c>
      <c r="AB202" s="75">
        <f t="shared" si="31"/>
        <v>0.51059453522705545</v>
      </c>
      <c r="AC202" s="75">
        <f>0.0526*V202*Observaciones!$F201^1.218</f>
        <v>0</v>
      </c>
      <c r="AD202" s="75">
        <f>AC202*Constantes!$E$31</f>
        <v>0</v>
      </c>
      <c r="AE202" s="75">
        <f t="shared" si="32"/>
        <v>0</v>
      </c>
      <c r="AF202" s="15"/>
      <c r="AG202" s="74">
        <v>196</v>
      </c>
      <c r="AH202" s="136">
        <f>ETo!$I201*((1-Constantes!$F$21)*ETo!$K201+ETo!$L201)</f>
        <v>1.5248094401458083</v>
      </c>
      <c r="AI202" s="75">
        <f>MIN(AH202*AJ202,0.8*(AM201+Observaciones!$F201-AK202-AL202-Constantes!$D$14))</f>
        <v>5.9240312344854829E-4</v>
      </c>
      <c r="AJ202" s="75">
        <f>EXP(2.5*(Cálculos!AM201-Constantes!$D$13)/(Constantes!$D$15))*Constantes!$F$19+Constantes!$F$18</f>
        <v>0.52046456727510393</v>
      </c>
      <c r="AK202" s="75">
        <f>IF(Observaciones!$F201&gt;0.05*Constantes!$F$20,((Observaciones!$F201-0.05*Constantes!$F$20)^2)/(Observaciones!$F201+0.95*Constantes!$F$20),0)</f>
        <v>0</v>
      </c>
      <c r="AL202" s="75">
        <f>MAX(0,AM201+Observaciones!$F201-AK202-Constantes!$D$13)</f>
        <v>0</v>
      </c>
      <c r="AM202" s="75">
        <f>AM201+Observaciones!$F201-AK202-AI202-AL202-AN201</f>
        <v>26.250135379367013</v>
      </c>
      <c r="AN202" s="75">
        <f>MAX(0,(AM202-Constantes!$D$14)*(1-EXP(-Constantes!$D$24)))</f>
        <v>2.3257364946007815E-6</v>
      </c>
      <c r="AO202" s="75">
        <f t="shared" si="33"/>
        <v>151.97861916554223</v>
      </c>
      <c r="AP202" s="75">
        <f>MAX(0,(AO202-Constantes!$D$13)*(1-EXP(-Constantes!$D$25)))</f>
        <v>0.53173016313665655</v>
      </c>
      <c r="AQ202" s="75">
        <f t="shared" si="34"/>
        <v>0.53173248887315117</v>
      </c>
      <c r="AR202" s="75">
        <f>0.0526*AK202*Observaciones!$F201^1.218</f>
        <v>0</v>
      </c>
      <c r="AS202" s="75">
        <f>AR202*Constantes!$F$31</f>
        <v>0</v>
      </c>
      <c r="AT202" s="75">
        <f t="shared" si="35"/>
        <v>0</v>
      </c>
      <c r="AU202" s="15"/>
      <c r="AV202" s="74">
        <v>196</v>
      </c>
      <c r="AW202" s="75">
        <f>0.0526*Observaciones!$F201^2.218</f>
        <v>0</v>
      </c>
      <c r="AX202" s="75">
        <f>IF(Observaciones!$F201&gt;0.05*$BB$7,((Observaciones!$F201-0.05*$BB$7)^2)/(Observaciones!$F201+0.95*$BB$7),0)</f>
        <v>0</v>
      </c>
      <c r="AY202" s="75">
        <f>0.0526*AX202*Observaciones!$F201^1.218</f>
        <v>0</v>
      </c>
      <c r="AZ202" s="29"/>
      <c r="BA202" s="29"/>
      <c r="BB202" s="96"/>
      <c r="BC202" s="39"/>
    </row>
    <row r="203" spans="2:55" s="2" customFormat="1" x14ac:dyDescent="0.3">
      <c r="B203" s="38"/>
      <c r="C203" s="74">
        <v>197</v>
      </c>
      <c r="D203" s="136">
        <f>ETo!$I202*((1-Constantes!$D$21)*ETo!$K202+ETo!$L202)</f>
        <v>1.5757093426499822</v>
      </c>
      <c r="E203" s="75">
        <f>MIN(D203*F203,0.8*(I202+Observaciones!$F202-G203-H203-Constantes!$D$14))</f>
        <v>3.8444721353414479E-4</v>
      </c>
      <c r="F203" s="75">
        <f>EXP(2.5*(Cálculos!I202-Constantes!$D$13)/(Constantes!$D$15))*Constantes!$D$19+Constantes!$D$18</f>
        <v>0.36840911764413181</v>
      </c>
      <c r="G203" s="75">
        <f>IF(Observaciones!$F202&gt;0.05*Constantes!$D$20,((Observaciones!$F202-0.05*Constantes!$D$20)^2)/(Observaciones!$F202+0.95*Constantes!$D$20),0)</f>
        <v>0</v>
      </c>
      <c r="H203" s="75">
        <f>MAX(0,I202+Observaciones!$F202-G203-Constantes!$D$13)</f>
        <v>0</v>
      </c>
      <c r="I203" s="75">
        <f>I202+Observaciones!$F202-G203-E203-H203-J202</f>
        <v>26.250087856087109</v>
      </c>
      <c r="J203" s="75">
        <f>MAX(0,(I203-Constantes!$D$14)*(1-EXP(-Constantes!$D$24)))</f>
        <v>1.5093149906953044E-6</v>
      </c>
      <c r="K203" s="75">
        <f t="shared" si="27"/>
        <v>144.36643041972638</v>
      </c>
      <c r="L203" s="75">
        <f>MAX(0,(K203-Constantes!$D$13)*(1-EXP(-Constantes!$D$25)))</f>
        <v>0.47914893464078989</v>
      </c>
      <c r="M203" s="75">
        <f t="shared" si="28"/>
        <v>0.4791504439557806</v>
      </c>
      <c r="N203" s="75">
        <f>0.0526*G203*Observaciones!$F202^1.218</f>
        <v>0</v>
      </c>
      <c r="O203" s="75">
        <f>N203*Constantes!$D$31</f>
        <v>0</v>
      </c>
      <c r="P203" s="75">
        <f t="shared" si="29"/>
        <v>0</v>
      </c>
      <c r="Q203" s="15"/>
      <c r="R203" s="74">
        <v>197</v>
      </c>
      <c r="S203" s="136">
        <f>ETo!$I202*((1-Constantes!$E$21)*ETo!$K202+ETo!$L202)</f>
        <v>1.5057194848088293</v>
      </c>
      <c r="T203" s="75">
        <f>MIN(S203*U203,0.8*(X202+Observaciones!$F202-V203-W203-Constantes!$D$14))</f>
        <v>1.5893877967130266E-4</v>
      </c>
      <c r="U203" s="75">
        <f>EXP(2.5*(Cálculos!X202-Constantes!$D$13)/(Constantes!$D$15))*Constantes!$E$19+Constantes!$E$18</f>
        <v>0.44392429423195817</v>
      </c>
      <c r="V203" s="75">
        <f>IF(Observaciones!$F202&gt;0.05*Constantes!$E$20,((Observaciones!$F202-0.05*Constantes!$E$20)^2)/(Observaciones!$F202+0.95*Constantes!$E$20),0)</f>
        <v>0</v>
      </c>
      <c r="W203" s="75">
        <f>MAX(0,X202+Observaciones!$F202-V203-Constantes!$D$13)</f>
        <v>0</v>
      </c>
      <c r="X203" s="75">
        <f>X202+Observaciones!$F202-V203-T203-W203-Y202</f>
        <v>26.250036321603542</v>
      </c>
      <c r="Y203" s="75">
        <f>MAX(0,(X203-Constantes!$D$14)*(1-EXP(-Constantes!$D$24)))</f>
        <v>6.2398340872348063E-7</v>
      </c>
      <c r="Z203" s="75">
        <f t="shared" si="30"/>
        <v>148.40772735040076</v>
      </c>
      <c r="AA203" s="75">
        <f>MAX(0,(Z203-Constantes!$D$13)*(1-EXP(-Constantes!$D$25)))</f>
        <v>0.50706421162971582</v>
      </c>
      <c r="AB203" s="75">
        <f t="shared" si="31"/>
        <v>0.50706483561312454</v>
      </c>
      <c r="AC203" s="75">
        <f>0.0526*V203*Observaciones!$F202^1.218</f>
        <v>0</v>
      </c>
      <c r="AD203" s="75">
        <f>AC203*Constantes!$E$31</f>
        <v>0</v>
      </c>
      <c r="AE203" s="75">
        <f t="shared" si="32"/>
        <v>0</v>
      </c>
      <c r="AF203" s="15"/>
      <c r="AG203" s="74">
        <v>197</v>
      </c>
      <c r="AH203" s="136">
        <f>ETo!$I202*((1-Constantes!$F$21)*ETo!$K202+ETo!$L202)</f>
        <v>1.5057194848088293</v>
      </c>
      <c r="AI203" s="75">
        <f>MIN(AH203*AJ203,0.8*(AM202+Observaciones!$F202-AK203-AL203-Constantes!$D$14))</f>
        <v>1.0830349361015124E-4</v>
      </c>
      <c r="AJ203" s="75">
        <f>EXP(2.5*(Cálculos!AM202-Constantes!$D$13)/(Constantes!$D$15))*Constantes!$F$19+Constantes!$F$18</f>
        <v>0.52046393222794185</v>
      </c>
      <c r="AK203" s="75">
        <f>IF(Observaciones!$F202&gt;0.05*Constantes!$F$20,((Observaciones!$F202-0.05*Constantes!$F$20)^2)/(Observaciones!$F202+0.95*Constantes!$F$20),0)</f>
        <v>0</v>
      </c>
      <c r="AL203" s="75">
        <f>MAX(0,AM202+Observaciones!$F202-AK203-Constantes!$D$13)</f>
        <v>0</v>
      </c>
      <c r="AM203" s="75">
        <f>AM202+Observaciones!$F202-AK203-AI203-AL203-AN202</f>
        <v>26.250024750136905</v>
      </c>
      <c r="AN203" s="75">
        <f>MAX(0,(AM203-Constantes!$D$14)*(1-EXP(-Constantes!$D$24)))</f>
        <v>4.2519253795584942E-7</v>
      </c>
      <c r="AO203" s="75">
        <f t="shared" si="33"/>
        <v>151.44688900240558</v>
      </c>
      <c r="AP203" s="75">
        <f>MAX(0,(AO203-Constantes!$D$13)*(1-EXP(-Constantes!$D$25)))</f>
        <v>0.52805723460852461</v>
      </c>
      <c r="AQ203" s="75">
        <f t="shared" si="34"/>
        <v>0.52805765980106256</v>
      </c>
      <c r="AR203" s="75">
        <f>0.0526*AK203*Observaciones!$F202^1.218</f>
        <v>0</v>
      </c>
      <c r="AS203" s="75">
        <f>AR203*Constantes!$F$31</f>
        <v>0</v>
      </c>
      <c r="AT203" s="75">
        <f t="shared" si="35"/>
        <v>0</v>
      </c>
      <c r="AU203" s="15"/>
      <c r="AV203" s="74">
        <v>197</v>
      </c>
      <c r="AW203" s="75">
        <f>0.0526*Observaciones!$F202^2.218</f>
        <v>0</v>
      </c>
      <c r="AX203" s="75">
        <f>IF(Observaciones!$F202&gt;0.05*$BB$7,((Observaciones!$F202-0.05*$BB$7)^2)/(Observaciones!$F202+0.95*$BB$7),0)</f>
        <v>0</v>
      </c>
      <c r="AY203" s="75">
        <f>0.0526*AX203*Observaciones!$F202^1.218</f>
        <v>0</v>
      </c>
      <c r="AZ203" s="29"/>
      <c r="BA203" s="29"/>
      <c r="BB203" s="96"/>
      <c r="BC203" s="39"/>
    </row>
    <row r="204" spans="2:55" s="2" customFormat="1" x14ac:dyDescent="0.3">
      <c r="B204" s="38"/>
      <c r="C204" s="74">
        <v>198</v>
      </c>
      <c r="D204" s="136">
        <f>ETo!$I203*((1-Constantes!$D$21)*ETo!$K203+ETo!$L203)</f>
        <v>1.5651645161698859</v>
      </c>
      <c r="E204" s="75">
        <f>MIN(D204*F204,0.8*(I203+Observaciones!$F203-G204-H204-Constantes!$D$14))</f>
        <v>7.0284869687498036E-5</v>
      </c>
      <c r="F204" s="75">
        <f>EXP(2.5*(Cálculos!I203-Constantes!$D$13)/(Constantes!$D$15))*Constantes!$D$19+Constantes!$D$18</f>
        <v>0.36840841127364121</v>
      </c>
      <c r="G204" s="75">
        <f>IF(Observaciones!$F203&gt;0.05*Constantes!$D$20,((Observaciones!$F203-0.05*Constantes!$D$20)^2)/(Observaciones!$F203+0.95*Constantes!$D$20),0)</f>
        <v>0</v>
      </c>
      <c r="H204" s="75">
        <f>MAX(0,I203+Observaciones!$F203-G204-Constantes!$D$13)</f>
        <v>0</v>
      </c>
      <c r="I204" s="75">
        <f>I203+Observaciones!$F203-G204-E204-H204-J203</f>
        <v>26.250016061902432</v>
      </c>
      <c r="J204" s="75">
        <f>MAX(0,(I204-Constantes!$D$14)*(1-EXP(-Constantes!$D$24)))</f>
        <v>2.7593387000779945E-7</v>
      </c>
      <c r="K204" s="75">
        <f t="shared" si="27"/>
        <v>143.88728148508559</v>
      </c>
      <c r="L204" s="75">
        <f>MAX(0,(K204-Constantes!$D$13)*(1-EXP(-Constantes!$D$25)))</f>
        <v>0.47583921118841926</v>
      </c>
      <c r="M204" s="75">
        <f t="shared" si="28"/>
        <v>0.4758394871222893</v>
      </c>
      <c r="N204" s="75">
        <f>0.0526*G204*Observaciones!$F203^1.218</f>
        <v>0</v>
      </c>
      <c r="O204" s="75">
        <f>N204*Constantes!$D$31</f>
        <v>0</v>
      </c>
      <c r="P204" s="75">
        <f t="shared" si="29"/>
        <v>0</v>
      </c>
      <c r="Q204" s="15"/>
      <c r="R204" s="74">
        <v>198</v>
      </c>
      <c r="S204" s="136">
        <f>ETo!$I203*((1-Constantes!$E$21)*ETo!$K203+ETo!$L203)</f>
        <v>1.4957057812026888</v>
      </c>
      <c r="T204" s="75">
        <f>MIN(S204*U204,0.8*(X203+Observaciones!$F203-V204-W204-Constantes!$D$14))</f>
        <v>2.9057282833377941E-5</v>
      </c>
      <c r="U204" s="75">
        <f>EXP(2.5*(Cálculos!X203-Constantes!$D$13)/(Constantes!$D$15))*Constantes!$E$19+Constantes!$E$18</f>
        <v>0.44392406729306522</v>
      </c>
      <c r="V204" s="75">
        <f>IF(Observaciones!$F203&gt;0.05*Constantes!$E$20,((Observaciones!$F203-0.05*Constantes!$E$20)^2)/(Observaciones!$F203+0.95*Constantes!$E$20),0)</f>
        <v>0</v>
      </c>
      <c r="W204" s="75">
        <f>MAX(0,X203+Observaciones!$F203-V204-Constantes!$D$13)</f>
        <v>0</v>
      </c>
      <c r="X204" s="75">
        <f>X203+Observaciones!$F203-V204-T204-W204-Y203</f>
        <v>26.2500066403373</v>
      </c>
      <c r="Y204" s="75">
        <f>MAX(0,(X204-Constantes!$D$14)*(1-EXP(-Constantes!$D$24)))</f>
        <v>1.1407702027967566E-7</v>
      </c>
      <c r="Z204" s="75">
        <f t="shared" si="30"/>
        <v>147.90066313877105</v>
      </c>
      <c r="AA204" s="75">
        <f>MAX(0,(Z204-Constantes!$D$13)*(1-EXP(-Constantes!$D$25)))</f>
        <v>0.50356166327416785</v>
      </c>
      <c r="AB204" s="75">
        <f t="shared" si="31"/>
        <v>0.50356177735118812</v>
      </c>
      <c r="AC204" s="75">
        <f>0.0526*V204*Observaciones!$F203^1.218</f>
        <v>0</v>
      </c>
      <c r="AD204" s="75">
        <f>AC204*Constantes!$E$31</f>
        <v>0</v>
      </c>
      <c r="AE204" s="75">
        <f t="shared" si="32"/>
        <v>0</v>
      </c>
      <c r="AF204" s="15"/>
      <c r="AG204" s="74">
        <v>198</v>
      </c>
      <c r="AH204" s="136">
        <f>ETo!$I203*((1-Constantes!$F$21)*ETo!$K203+ETo!$L203)</f>
        <v>1.4957057812026888</v>
      </c>
      <c r="AI204" s="75">
        <f>MIN(AH204*AJ204,0.8*(AM203+Observaciones!$F203-AK204-AL204-Constantes!$D$14))</f>
        <v>1.9800109524226175E-5</v>
      </c>
      <c r="AJ204" s="75">
        <f>EXP(2.5*(Cálculos!AM203-Constantes!$D$13)/(Constantes!$D$15))*Constantes!$F$19+Constantes!$F$18</f>
        <v>0.52046381613037029</v>
      </c>
      <c r="AK204" s="75">
        <f>IF(Observaciones!$F203&gt;0.05*Constantes!$F$20,((Observaciones!$F203-0.05*Constantes!$F$20)^2)/(Observaciones!$F203+0.95*Constantes!$F$20),0)</f>
        <v>0</v>
      </c>
      <c r="AL204" s="75">
        <f>MAX(0,AM203+Observaciones!$F203-AK204-Constantes!$D$13)</f>
        <v>0</v>
      </c>
      <c r="AM204" s="75">
        <f>AM203+Observaciones!$F203-AK204-AI204-AL204-AN203</f>
        <v>26.250004524834843</v>
      </c>
      <c r="AN204" s="75">
        <f>MAX(0,(AM204-Constantes!$D$14)*(1-EXP(-Constantes!$D$24)))</f>
        <v>7.7733954281098754E-8</v>
      </c>
      <c r="AO204" s="75">
        <f t="shared" si="33"/>
        <v>150.91883176779706</v>
      </c>
      <c r="AP204" s="75">
        <f>MAX(0,(AO204-Constantes!$D$13)*(1-EXP(-Constantes!$D$25)))</f>
        <v>0.52440967685095996</v>
      </c>
      <c r="AQ204" s="75">
        <f t="shared" si="34"/>
        <v>0.52440975458491423</v>
      </c>
      <c r="AR204" s="75">
        <f>0.0526*AK204*Observaciones!$F203^1.218</f>
        <v>0</v>
      </c>
      <c r="AS204" s="75">
        <f>AR204*Constantes!$F$31</f>
        <v>0</v>
      </c>
      <c r="AT204" s="75">
        <f t="shared" si="35"/>
        <v>0</v>
      </c>
      <c r="AU204" s="15"/>
      <c r="AV204" s="74">
        <v>198</v>
      </c>
      <c r="AW204" s="75">
        <f>0.0526*Observaciones!$F203^2.218</f>
        <v>0</v>
      </c>
      <c r="AX204" s="75">
        <f>IF(Observaciones!$F203&gt;0.05*$BB$7,((Observaciones!$F203-0.05*$BB$7)^2)/(Observaciones!$F203+0.95*$BB$7),0)</f>
        <v>0</v>
      </c>
      <c r="AY204" s="75">
        <f>0.0526*AX204*Observaciones!$F203^1.218</f>
        <v>0</v>
      </c>
      <c r="AZ204" s="29"/>
      <c r="BA204" s="29"/>
      <c r="BB204" s="96"/>
      <c r="BC204" s="39"/>
    </row>
    <row r="205" spans="2:55" s="2" customFormat="1" x14ac:dyDescent="0.3">
      <c r="B205" s="38"/>
      <c r="C205" s="74">
        <v>199</v>
      </c>
      <c r="D205" s="136">
        <f>ETo!$I204*((1-Constantes!$D$21)*ETo!$K204+ETo!$L204)</f>
        <v>1.597825127727815</v>
      </c>
      <c r="E205" s="75">
        <f>MIN(D205*F205,0.8*(I204+Observaciones!$F204-G205-H205-Constantes!$D$14))</f>
        <v>0.16001284952194511</v>
      </c>
      <c r="F205" s="75">
        <f>EXP(2.5*(Cálculos!I204-Constantes!$D$13)/(Constantes!$D$15))*Constantes!$D$19+Constantes!$D$18</f>
        <v>0.36840828213610338</v>
      </c>
      <c r="G205" s="75">
        <f>IF(Observaciones!$F204&gt;0.05*Constantes!$D$20,((Observaciones!$F204-0.05*Constantes!$D$20)^2)/(Observaciones!$F204+0.95*Constantes!$D$20),0)</f>
        <v>0</v>
      </c>
      <c r="H205" s="75">
        <f>MAX(0,I204+Observaciones!$F204-G205-Constantes!$D$13)</f>
        <v>0</v>
      </c>
      <c r="I205" s="75">
        <f>I204+Observaciones!$F204-G205-E205-H205-J204</f>
        <v>26.290002936446616</v>
      </c>
      <c r="J205" s="75">
        <f>MAX(0,(I205-Constantes!$D$14)*(1-EXP(-Constantes!$D$24)))</f>
        <v>6.8722650458521897E-4</v>
      </c>
      <c r="K205" s="75">
        <f t="shared" si="27"/>
        <v>143.41144227389717</v>
      </c>
      <c r="L205" s="75">
        <f>MAX(0,(K205-Constantes!$D$13)*(1-EXP(-Constantes!$D$25)))</f>
        <v>0.47255234966589793</v>
      </c>
      <c r="M205" s="75">
        <f t="shared" si="28"/>
        <v>0.47323957617048312</v>
      </c>
      <c r="N205" s="75">
        <f>0.0526*G205*Observaciones!$F204^1.218</f>
        <v>0</v>
      </c>
      <c r="O205" s="75">
        <f>N205*Constantes!$D$31</f>
        <v>0</v>
      </c>
      <c r="P205" s="75">
        <f t="shared" si="29"/>
        <v>0</v>
      </c>
      <c r="Q205" s="15"/>
      <c r="R205" s="74">
        <v>199</v>
      </c>
      <c r="S205" s="136">
        <f>ETo!$I204*((1-Constantes!$E$21)*ETo!$K204+ETo!$L204)</f>
        <v>1.5270765585742263</v>
      </c>
      <c r="T205" s="75">
        <f>MIN(S205*U205,0.8*(X204+Observaciones!$F204-V205-W205-Constantes!$D$14))</f>
        <v>0.16000531226983983</v>
      </c>
      <c r="U205" s="75">
        <f>EXP(2.5*(Cálculos!X204-Constantes!$D$13)/(Constantes!$D$15))*Constantes!$E$19+Constantes!$E$18</f>
        <v>0.44392402580416523</v>
      </c>
      <c r="V205" s="75">
        <f>IF(Observaciones!$F204&gt;0.05*Constantes!$E$20,((Observaciones!$F204-0.05*Constantes!$E$20)^2)/(Observaciones!$F204+0.95*Constantes!$E$20),0)</f>
        <v>0</v>
      </c>
      <c r="W205" s="75">
        <f>MAX(0,X204+Observaciones!$F204-V205-Constantes!$D$13)</f>
        <v>0</v>
      </c>
      <c r="X205" s="75">
        <f>X204+Observaciones!$F204-V205-T205-W205-Y204</f>
        <v>26.29000121399044</v>
      </c>
      <c r="Y205" s="75">
        <f>MAX(0,(X205-Constantes!$D$14)*(1-EXP(-Constantes!$D$24)))</f>
        <v>6.8719691381908469E-4</v>
      </c>
      <c r="Z205" s="75">
        <f t="shared" si="30"/>
        <v>147.3971014754969</v>
      </c>
      <c r="AA205" s="75">
        <f>MAX(0,(Z205-Constantes!$D$13)*(1-EXP(-Constantes!$D$25)))</f>
        <v>0.50008330878736784</v>
      </c>
      <c r="AB205" s="75">
        <f t="shared" si="31"/>
        <v>0.50077050570118697</v>
      </c>
      <c r="AC205" s="75">
        <f>0.0526*V205*Observaciones!$F204^1.218</f>
        <v>0</v>
      </c>
      <c r="AD205" s="75">
        <f>AC205*Constantes!$E$31</f>
        <v>0</v>
      </c>
      <c r="AE205" s="75">
        <f t="shared" si="32"/>
        <v>0</v>
      </c>
      <c r="AF205" s="15"/>
      <c r="AG205" s="74">
        <v>199</v>
      </c>
      <c r="AH205" s="136">
        <f>ETo!$I204*((1-Constantes!$F$21)*ETo!$K204+ETo!$L204)</f>
        <v>1.5270765585742263</v>
      </c>
      <c r="AI205" s="75">
        <f>MIN(AH205*AJ205,0.8*(AM204+Observaciones!$F204-AK205-AL205-Constantes!$D$14))</f>
        <v>0.1600036198678737</v>
      </c>
      <c r="AJ205" s="75">
        <f>EXP(2.5*(Cálculos!AM204-Constantes!$D$13)/(Constantes!$D$15))*Constantes!$F$19+Constantes!$F$18</f>
        <v>0.52046379490541395</v>
      </c>
      <c r="AK205" s="75">
        <f>IF(Observaciones!$F204&gt;0.05*Constantes!$F$20,((Observaciones!$F204-0.05*Constantes!$F$20)^2)/(Observaciones!$F204+0.95*Constantes!$F$20),0)</f>
        <v>0</v>
      </c>
      <c r="AL205" s="75">
        <f>MAX(0,AM204+Observaciones!$F204-AK205-Constantes!$D$13)</f>
        <v>0</v>
      </c>
      <c r="AM205" s="75">
        <f>AM204+Observaciones!$F204-AK205-AI205-AL205-AN204</f>
        <v>26.290000827233015</v>
      </c>
      <c r="AN205" s="75">
        <f>MAX(0,(AM205-Constantes!$D$14)*(1-EXP(-Constantes!$D$24)))</f>
        <v>6.871902695580269E-4</v>
      </c>
      <c r="AO205" s="75">
        <f t="shared" si="33"/>
        <v>150.39442209094611</v>
      </c>
      <c r="AP205" s="75">
        <f>MAX(0,(AO205-Constantes!$D$13)*(1-EXP(-Constantes!$D$25)))</f>
        <v>0.52078731461524952</v>
      </c>
      <c r="AQ205" s="75">
        <f t="shared" si="34"/>
        <v>0.52147450488480751</v>
      </c>
      <c r="AR205" s="75">
        <f>0.0526*AK205*Observaciones!$F204^1.218</f>
        <v>0</v>
      </c>
      <c r="AS205" s="75">
        <f>AR205*Constantes!$F$31</f>
        <v>0</v>
      </c>
      <c r="AT205" s="75">
        <f t="shared" si="35"/>
        <v>0</v>
      </c>
      <c r="AU205" s="15"/>
      <c r="AV205" s="74">
        <v>199</v>
      </c>
      <c r="AW205" s="75">
        <f>0.0526*Observaciones!$F204^2.218</f>
        <v>1.4813929535417848E-3</v>
      </c>
      <c r="AX205" s="75">
        <f>IF(Observaciones!$F204&gt;0.05*$BB$7,((Observaciones!$F204-0.05*$BB$7)^2)/(Observaciones!$F204+0.95*$BB$7),0)</f>
        <v>0</v>
      </c>
      <c r="AY205" s="75">
        <f>0.0526*AX205*Observaciones!$F204^1.218</f>
        <v>0</v>
      </c>
      <c r="AZ205" s="29"/>
      <c r="BA205" s="29"/>
      <c r="BB205" s="96"/>
      <c r="BC205" s="39"/>
    </row>
    <row r="206" spans="2:55" s="2" customFormat="1" x14ac:dyDescent="0.3">
      <c r="B206" s="38"/>
      <c r="C206" s="74">
        <v>200</v>
      </c>
      <c r="D206" s="136">
        <f>ETo!$I205*((1-Constantes!$D$21)*ETo!$K205+ETo!$L205)</f>
        <v>1.6007746177391344</v>
      </c>
      <c r="E206" s="75">
        <f>MIN(D206*F206,0.8*(I205+Observaciones!$F205-G206-H206-Constantes!$D$14))</f>
        <v>0.58985388085899049</v>
      </c>
      <c r="F206" s="75">
        <f>EXP(2.5*(Cálculos!I205-Constantes!$D$13)/(Constantes!$D$15))*Constantes!$D$19+Constantes!$D$18</f>
        <v>0.36848028093553536</v>
      </c>
      <c r="G206" s="75">
        <f>IF(Observaciones!$F205&gt;0.05*Constantes!$D$20,((Observaciones!$F205-0.05*Constantes!$D$20)^2)/(Observaciones!$F205+0.95*Constantes!$D$20),0)</f>
        <v>0</v>
      </c>
      <c r="H206" s="75">
        <f>MAX(0,I205+Observaciones!$F205-G206-Constantes!$D$13)</f>
        <v>0</v>
      </c>
      <c r="I206" s="75">
        <f>I205+Observaciones!$F205-G206-E206-H206-J205</f>
        <v>27.299461829083043</v>
      </c>
      <c r="J206" s="75">
        <f>MAX(0,(I206-Constantes!$D$14)*(1-EXP(-Constantes!$D$24)))</f>
        <v>1.8029126073252719E-2</v>
      </c>
      <c r="K206" s="75">
        <f t="shared" si="27"/>
        <v>142.93888992423126</v>
      </c>
      <c r="L206" s="75">
        <f>MAX(0,(K206-Constantes!$D$13)*(1-EXP(-Constantes!$D$25)))</f>
        <v>0.46928819215434131</v>
      </c>
      <c r="M206" s="75">
        <f t="shared" si="28"/>
        <v>0.48731731822759405</v>
      </c>
      <c r="N206" s="75">
        <f>0.0526*G206*Observaciones!$F205^1.218</f>
        <v>0</v>
      </c>
      <c r="O206" s="75">
        <f>N206*Constantes!$D$31</f>
        <v>0</v>
      </c>
      <c r="P206" s="75">
        <f t="shared" si="29"/>
        <v>0</v>
      </c>
      <c r="Q206" s="15"/>
      <c r="R206" s="74">
        <v>200</v>
      </c>
      <c r="S206" s="136">
        <f>ETo!$I205*((1-Constantes!$E$21)*ETo!$K205+ETo!$L205)</f>
        <v>1.5299902676181278</v>
      </c>
      <c r="T206" s="75">
        <f>MIN(S206*U206,0.8*(X205+Observaciones!$F205-V206-W206-Constantes!$D$14))</f>
        <v>0.67928506084165807</v>
      </c>
      <c r="U206" s="75">
        <f>EXP(2.5*(Cálculos!X205-Constantes!$D$13)/(Constantes!$D$15))*Constantes!$E$19+Constantes!$E$18</f>
        <v>0.443979988120553</v>
      </c>
      <c r="V206" s="75">
        <f>IF(Observaciones!$F205&gt;0.05*Constantes!$E$20,((Observaciones!$F205-0.05*Constantes!$E$20)^2)/(Observaciones!$F205+0.95*Constantes!$E$20),0)</f>
        <v>0</v>
      </c>
      <c r="W206" s="75">
        <f>MAX(0,X205+Observaciones!$F205-V206-Constantes!$D$13)</f>
        <v>0</v>
      </c>
      <c r="X206" s="75">
        <f>X205+Observaciones!$F205-V206-T206-W206-Y205</f>
        <v>27.210028956234964</v>
      </c>
      <c r="Y206" s="75">
        <f>MAX(0,(X206-Constantes!$D$14)*(1-EXP(-Constantes!$D$24)))</f>
        <v>1.6492722847344057E-2</v>
      </c>
      <c r="Z206" s="75">
        <f t="shared" si="30"/>
        <v>146.89701816670953</v>
      </c>
      <c r="AA206" s="75">
        <f>MAX(0,(Z206-Constantes!$D$13)*(1-EXP(-Constantes!$D$25)))</f>
        <v>0.49662898105005693</v>
      </c>
      <c r="AB206" s="75">
        <f t="shared" si="31"/>
        <v>0.51312170389740097</v>
      </c>
      <c r="AC206" s="75">
        <f>0.0526*V206*Observaciones!$F205^1.218</f>
        <v>0</v>
      </c>
      <c r="AD206" s="75">
        <f>AC206*Constantes!$E$31</f>
        <v>0</v>
      </c>
      <c r="AE206" s="75">
        <f t="shared" si="32"/>
        <v>0</v>
      </c>
      <c r="AF206" s="15"/>
      <c r="AG206" s="74">
        <v>200</v>
      </c>
      <c r="AH206" s="136">
        <f>ETo!$I205*((1-Constantes!$F$21)*ETo!$K205+ETo!$L205)</f>
        <v>1.5299902676181278</v>
      </c>
      <c r="AI206" s="75">
        <f>MIN(AH206*AJ206,0.8*(AM205+Observaciones!$F205-AK206-AL206-Constantes!$D$14))</f>
        <v>0.79636882524475516</v>
      </c>
      <c r="AJ206" s="75">
        <f>EXP(2.5*(Cálculos!AM205-Constantes!$D$13)/(Constantes!$D$15))*Constantes!$F$19+Constantes!$F$18</f>
        <v>0.5205058111150821</v>
      </c>
      <c r="AK206" s="75">
        <f>IF(Observaciones!$F205&gt;0.05*Constantes!$F$20,((Observaciones!$F205-0.05*Constantes!$F$20)^2)/(Observaciones!$F205+0.95*Constantes!$F$20),0)</f>
        <v>0</v>
      </c>
      <c r="AL206" s="75">
        <f>MAX(0,AM205+Observaciones!$F205-AK206-Constantes!$D$13)</f>
        <v>0</v>
      </c>
      <c r="AM206" s="75">
        <f>AM205+Observaciones!$F205-AK206-AI206-AL206-AN205</f>
        <v>27.092944811718702</v>
      </c>
      <c r="AN206" s="75">
        <f>MAX(0,(AM206-Constantes!$D$14)*(1-EXP(-Constantes!$D$24)))</f>
        <v>1.4481287324713347E-2</v>
      </c>
      <c r="AO206" s="75">
        <f t="shared" si="33"/>
        <v>149.87363477633085</v>
      </c>
      <c r="AP206" s="75">
        <f>MAX(0,(AO206-Constantes!$D$13)*(1-EXP(-Constantes!$D$25)))</f>
        <v>0.51718997386321086</v>
      </c>
      <c r="AQ206" s="75">
        <f t="shared" si="34"/>
        <v>0.53167126118792418</v>
      </c>
      <c r="AR206" s="75">
        <f>0.0526*AK206*Observaciones!$F205^1.218</f>
        <v>0</v>
      </c>
      <c r="AS206" s="75">
        <f>AR206*Constantes!$F$31</f>
        <v>0</v>
      </c>
      <c r="AT206" s="75">
        <f t="shared" si="35"/>
        <v>0</v>
      </c>
      <c r="AU206" s="15"/>
      <c r="AV206" s="74">
        <v>200</v>
      </c>
      <c r="AW206" s="75">
        <f>0.0526*Observaciones!$F205^2.218</f>
        <v>0.14918455586023374</v>
      </c>
      <c r="AX206" s="75">
        <f>IF(Observaciones!$F205&gt;0.05*$BB$7,((Observaciones!$F205-0.05*$BB$7)^2)/(Observaciones!$F205+0.95*$BB$7),0)</f>
        <v>0</v>
      </c>
      <c r="AY206" s="75">
        <f>0.0526*AX206*Observaciones!$F205^1.218</f>
        <v>0</v>
      </c>
      <c r="AZ206" s="29"/>
      <c r="BA206" s="29"/>
      <c r="BB206" s="96"/>
      <c r="BC206" s="39"/>
    </row>
    <row r="207" spans="2:55" s="2" customFormat="1" x14ac:dyDescent="0.3">
      <c r="B207" s="38"/>
      <c r="C207" s="74">
        <v>201</v>
      </c>
      <c r="D207" s="136">
        <f>ETo!$I206*((1-Constantes!$D$21)*ETo!$K206+ETo!$L206)</f>
        <v>1.5680505715472435</v>
      </c>
      <c r="E207" s="75">
        <f>MIN(D207*F207,0.8*(I206+Observaciones!$F206-G207-H207-Constantes!$D$14))</f>
        <v>0.58072385140698601</v>
      </c>
      <c r="F207" s="75">
        <f>EXP(2.5*(Cálculos!I206-Constantes!$D$13)/(Constantes!$D$15))*Constantes!$D$19+Constantes!$D$18</f>
        <v>0.37034765456191121</v>
      </c>
      <c r="G207" s="75">
        <f>IF(Observaciones!$F206&gt;0.05*Constantes!$D$20,((Observaciones!$F206-0.05*Constantes!$D$20)^2)/(Observaciones!$F206+0.95*Constantes!$D$20),0)</f>
        <v>5.6639281620175744E-2</v>
      </c>
      <c r="H207" s="75">
        <f>MAX(0,I206+Observaciones!$F206-G207-Constantes!$D$13)</f>
        <v>0</v>
      </c>
      <c r="I207" s="75">
        <f>I206+Observaciones!$F206-G207-E207-H207-J206</f>
        <v>31.744069569982628</v>
      </c>
      <c r="J207" s="75">
        <f>MAX(0,(I207-Constantes!$D$14)*(1-EXP(-Constantes!$D$24)))</f>
        <v>9.438482676305146E-2</v>
      </c>
      <c r="K207" s="75">
        <f t="shared" si="27"/>
        <v>142.46960173207691</v>
      </c>
      <c r="L207" s="75">
        <f>MAX(0,(K207-Constantes!$D$13)*(1-EXP(-Constantes!$D$25)))</f>
        <v>0.46604658182568998</v>
      </c>
      <c r="M207" s="75">
        <f t="shared" si="28"/>
        <v>0.61707069020891714</v>
      </c>
      <c r="N207" s="75">
        <f>0.0526*G207*Observaciones!$F206^1.218</f>
        <v>2.167324572969723E-2</v>
      </c>
      <c r="O207" s="75">
        <f>N207*Constantes!$D$31</f>
        <v>3.3858176813731717E-4</v>
      </c>
      <c r="P207" s="75">
        <f t="shared" si="29"/>
        <v>54.869202752554337</v>
      </c>
      <c r="Q207" s="15"/>
      <c r="R207" s="74">
        <v>201</v>
      </c>
      <c r="S207" s="136">
        <f>ETo!$I206*((1-Constantes!$E$21)*ETo!$K206+ETo!$L206)</f>
        <v>1.4987450093663404</v>
      </c>
      <c r="T207" s="75">
        <f>MIN(S207*U207,0.8*(X206+Observaciones!$F206-V207-W207-Constantes!$D$14))</f>
        <v>0.66739046253473888</v>
      </c>
      <c r="U207" s="75">
        <f>EXP(2.5*(Cálculos!X206-Constantes!$D$13)/(Constantes!$D$15))*Constantes!$E$19+Constantes!$E$18</f>
        <v>0.44529953952400964</v>
      </c>
      <c r="V207" s="75">
        <f>IF(Observaciones!$F206&gt;0.05*Constantes!$E$20,((Observaciones!$F206-0.05*Constantes!$E$20)^2)/(Observaciones!$F206+0.95*Constantes!$E$20),0)</f>
        <v>2.6562435097571686E-2</v>
      </c>
      <c r="W207" s="75">
        <f>MAX(0,X206+Observaciones!$F206-V207-Constantes!$D$13)</f>
        <v>0</v>
      </c>
      <c r="X207" s="75">
        <f>X206+Observaciones!$F206-V207-T207-W207-Y206</f>
        <v>31.599583335755309</v>
      </c>
      <c r="Y207" s="75">
        <f>MAX(0,(X207-Constantes!$D$14)*(1-EXP(-Constantes!$D$24)))</f>
        <v>9.1902639740575456E-2</v>
      </c>
      <c r="Z207" s="75">
        <f t="shared" si="30"/>
        <v>146.40038918565946</v>
      </c>
      <c r="AA207" s="75">
        <f>MAX(0,(Z207-Constantes!$D$13)*(1-EXP(-Constantes!$D$25)))</f>
        <v>0.49319851409735338</v>
      </c>
      <c r="AB207" s="75">
        <f t="shared" si="31"/>
        <v>0.61166358893550055</v>
      </c>
      <c r="AC207" s="75">
        <f>0.0526*V207*Observaciones!$F206^1.218</f>
        <v>1.0164221130300048E-2</v>
      </c>
      <c r="AD207" s="75">
        <f>AC207*Constantes!$E$31</f>
        <v>1.1908991406811357E-4</v>
      </c>
      <c r="AE207" s="75">
        <f t="shared" si="32"/>
        <v>19.469838686224548</v>
      </c>
      <c r="AF207" s="15"/>
      <c r="AG207" s="74">
        <v>201</v>
      </c>
      <c r="AH207" s="136">
        <f>ETo!$I206*((1-Constantes!$F$21)*ETo!$K206+ETo!$L206)</f>
        <v>1.4987450093663404</v>
      </c>
      <c r="AI207" s="75">
        <f>MIN(AH207*AJ207,0.8*(AM206+Observaciones!$F206-AK207-AL207-Constantes!$D$14))</f>
        <v>0.78139738232546285</v>
      </c>
      <c r="AJ207" s="75">
        <f>EXP(2.5*(Cálculos!AM206-Constantes!$D$13)/(Constantes!$D$15))*Constantes!$F$19+Constantes!$F$18</f>
        <v>0.52136779601743766</v>
      </c>
      <c r="AK207" s="75">
        <f>IF(Observaciones!$F206&gt;0.05*Constantes!$F$20,((Observaciones!$F206-0.05*Constantes!$F$20)^2)/(Observaciones!$F206+0.95*Constantes!$F$20),0)</f>
        <v>2.9482645288035616E-3</v>
      </c>
      <c r="AL207" s="75">
        <f>MAX(0,AM206+Observaciones!$F206-AK207-Constantes!$D$13)</f>
        <v>0</v>
      </c>
      <c r="AM207" s="75">
        <f>AM206+Observaciones!$F206-AK207-AI207-AL207-AN206</f>
        <v>31.394117877539724</v>
      </c>
      <c r="AN207" s="75">
        <f>MAX(0,(AM207-Constantes!$D$14)*(1-EXP(-Constantes!$D$24)))</f>
        <v>8.837286614880599E-2</v>
      </c>
      <c r="AO207" s="75">
        <f t="shared" si="33"/>
        <v>149.35644480246762</v>
      </c>
      <c r="AP207" s="75">
        <f>MAX(0,(AO207-Constantes!$D$13)*(1-EXP(-Constantes!$D$25)))</f>
        <v>0.51361748175883137</v>
      </c>
      <c r="AQ207" s="75">
        <f t="shared" si="34"/>
        <v>0.60493861243644087</v>
      </c>
      <c r="AR207" s="75">
        <f>0.0526*AK207*Observaciones!$F206^1.218</f>
        <v>1.1281651140530717E-3</v>
      </c>
      <c r="AS207" s="75">
        <f>AR207*Constantes!$F$31</f>
        <v>9.5171308288867973E-6</v>
      </c>
      <c r="AT207" s="75">
        <f t="shared" si="35"/>
        <v>1.5732391077758714</v>
      </c>
      <c r="AU207" s="15"/>
      <c r="AV207" s="74">
        <v>201</v>
      </c>
      <c r="AW207" s="75">
        <f>0.0526*Observaciones!$F206^2.218</f>
        <v>1.9515352253705529</v>
      </c>
      <c r="AX207" s="75">
        <f>IF(Observaciones!$F206&gt;0.05*$BB$7,((Observaciones!$F206-0.05*$BB$7)^2)/(Observaciones!$F206+0.95*$BB$7),0)</f>
        <v>0.29850768176925341</v>
      </c>
      <c r="AY207" s="75">
        <f>0.0526*AX207*Observaciones!$F206^1.218</f>
        <v>0.11422514823851004</v>
      </c>
      <c r="AZ207" s="29"/>
      <c r="BA207" s="29"/>
      <c r="BB207" s="96"/>
      <c r="BC207" s="39"/>
    </row>
    <row r="208" spans="2:55" s="2" customFormat="1" x14ac:dyDescent="0.3">
      <c r="B208" s="38"/>
      <c r="C208" s="74">
        <v>202</v>
      </c>
      <c r="D208" s="136">
        <f>ETo!$I207*((1-Constantes!$D$21)*ETo!$K207+ETo!$L207)</f>
        <v>1.5316498919980197</v>
      </c>
      <c r="E208" s="75">
        <f>MIN(D208*F208,0.8*(I207+Observaciones!$F207-G208-H208-Constantes!$D$14))</f>
        <v>0.58175610147893719</v>
      </c>
      <c r="F208" s="75">
        <f>EXP(2.5*(Cálculos!I207-Constantes!$D$13)/(Constantes!$D$15))*Constantes!$D$19+Constantes!$D$18</f>
        <v>0.37982315966479979</v>
      </c>
      <c r="G208" s="75">
        <f>IF(Observaciones!$F207&gt;0.05*Constantes!$D$20,((Observaciones!$F207-0.05*Constantes!$D$20)^2)/(Observaciones!$F207+0.95*Constantes!$D$20),0)</f>
        <v>0.18538791495710558</v>
      </c>
      <c r="H208" s="75">
        <f>MAX(0,I207+Observaciones!$F207-G208-Constantes!$D$13)</f>
        <v>0</v>
      </c>
      <c r="I208" s="75">
        <f>I207+Observaciones!$F207-G208-E208-H208-J207</f>
        <v>37.582540726783535</v>
      </c>
      <c r="J208" s="75">
        <f>MAX(0,(I208-Constantes!$D$14)*(1-EXP(-Constantes!$D$24)))</f>
        <v>0.19468626664770672</v>
      </c>
      <c r="K208" s="75">
        <f t="shared" si="27"/>
        <v>142.00355515025123</v>
      </c>
      <c r="L208" s="75">
        <f>MAX(0,(K208-Constantes!$D$13)*(1-EXP(-Constantes!$D$25)))</f>
        <v>0.46282736293517529</v>
      </c>
      <c r="M208" s="75">
        <f t="shared" si="28"/>
        <v>0.84290154453998767</v>
      </c>
      <c r="N208" s="75">
        <f>0.0526*G208*Observaciones!$F207^1.218</f>
        <v>9.8906827962635807E-2</v>
      </c>
      <c r="O208" s="75">
        <f>N208*Constantes!$D$31</f>
        <v>1.5451330691349336E-3</v>
      </c>
      <c r="P208" s="75">
        <f t="shared" si="29"/>
        <v>183.31121578122008</v>
      </c>
      <c r="Q208" s="15"/>
      <c r="R208" s="74">
        <v>202</v>
      </c>
      <c r="S208" s="136">
        <f>ETo!$I207*((1-Constantes!$E$21)*ETo!$K207+ETo!$L207)</f>
        <v>1.4640285972673261</v>
      </c>
      <c r="T208" s="75">
        <f>MIN(S208*U208,0.8*(X207+Observaciones!$F207-V208-W208-Constantes!$D$14))</f>
        <v>0.66251399407445244</v>
      </c>
      <c r="U208" s="75">
        <f>EXP(2.5*(Cálculos!X207-Constantes!$D$13)/(Constantes!$D$15))*Constantes!$E$19+Constantes!$E$18</f>
        <v>0.45252804167286348</v>
      </c>
      <c r="V208" s="75">
        <f>IF(Observaciones!$F207&gt;0.05*Constantes!$E$20,((Observaciones!$F207-0.05*Constantes!$E$20)^2)/(Observaciones!$F207+0.95*Constantes!$E$20),0)</f>
        <v>0.11826727800719615</v>
      </c>
      <c r="W208" s="75">
        <f>MAX(0,X207+Observaciones!$F207-V208-Constantes!$D$13)</f>
        <v>0</v>
      </c>
      <c r="X208" s="75">
        <f>X207+Observaciones!$F207-V208-T208-W208-Y207</f>
        <v>37.426899423933087</v>
      </c>
      <c r="Y208" s="75">
        <f>MAX(0,(X208-Constantes!$D$14)*(1-EXP(-Constantes!$D$24)))</f>
        <v>0.19201244222309871</v>
      </c>
      <c r="Z208" s="75">
        <f t="shared" si="30"/>
        <v>145.90719067156212</v>
      </c>
      <c r="AA208" s="75">
        <f>MAX(0,(Z208-Constantes!$D$13)*(1-EXP(-Constantes!$D$25)))</f>
        <v>0.48979174311077889</v>
      </c>
      <c r="AB208" s="75">
        <f t="shared" si="31"/>
        <v>0.80007146334107371</v>
      </c>
      <c r="AC208" s="75">
        <f>0.0526*V208*Observaciones!$F207^1.218</f>
        <v>6.3097108148465253E-2</v>
      </c>
      <c r="AD208" s="75">
        <f>AC208*Constantes!$E$31</f>
        <v>7.3928234057668281E-4</v>
      </c>
      <c r="AE208" s="75">
        <f t="shared" si="32"/>
        <v>92.402038374105061</v>
      </c>
      <c r="AF208" s="15"/>
      <c r="AG208" s="74">
        <v>202</v>
      </c>
      <c r="AH208" s="136">
        <f>ETo!$I207*((1-Constantes!$F$21)*ETo!$K207+ETo!$L207)</f>
        <v>1.4640285972673261</v>
      </c>
      <c r="AI208" s="75">
        <f>MIN(AH208*AJ208,0.8*(AM207+Observaciones!$F207-AK208-AL208-Constantes!$D$14))</f>
        <v>0.77101773898310655</v>
      </c>
      <c r="AJ208" s="75">
        <f>EXP(2.5*(Cálculos!AM207-Constantes!$D$13)/(Constantes!$D$15))*Constantes!$F$19+Constantes!$F$18</f>
        <v>0.52664117382832898</v>
      </c>
      <c r="AK208" s="75">
        <f>IF(Observaciones!$F207&gt;0.05*Constantes!$F$20,((Observaciones!$F207-0.05*Constantes!$F$20)^2)/(Observaciones!$F207+0.95*Constantes!$F$20),0)</f>
        <v>4.8015462265290652E-2</v>
      </c>
      <c r="AL208" s="75">
        <f>MAX(0,AM207+Observaciones!$F207-AK208-Constantes!$D$13)</f>
        <v>0</v>
      </c>
      <c r="AM208" s="75">
        <f>AM207+Observaciones!$F207-AK208-AI208-AL208-AN207</f>
        <v>37.186711810142519</v>
      </c>
      <c r="AN208" s="75">
        <f>MAX(0,(AM208-Constantes!$D$14)*(1-EXP(-Constantes!$D$24)))</f>
        <v>0.18788616278133236</v>
      </c>
      <c r="AO208" s="75">
        <f t="shared" si="33"/>
        <v>148.84282732070878</v>
      </c>
      <c r="AP208" s="75">
        <f>MAX(0,(AO208-Constantes!$D$13)*(1-EXP(-Constantes!$D$25)))</f>
        <v>0.51006966665996401</v>
      </c>
      <c r="AQ208" s="75">
        <f t="shared" si="34"/>
        <v>0.74597129170658705</v>
      </c>
      <c r="AR208" s="75">
        <f>0.0526*AK208*Observaciones!$F207^1.218</f>
        <v>2.5616864329685969E-2</v>
      </c>
      <c r="AS208" s="75">
        <f>AR208*Constantes!$F$31</f>
        <v>2.1610227635526403E-4</v>
      </c>
      <c r="AT208" s="75">
        <f t="shared" si="35"/>
        <v>28.969248382317577</v>
      </c>
      <c r="AU208" s="15"/>
      <c r="AV208" s="74">
        <v>202</v>
      </c>
      <c r="AW208" s="75">
        <f>0.0526*Observaciones!$F207^2.218</f>
        <v>3.5745358455700194</v>
      </c>
      <c r="AX208" s="75">
        <f>IF(Observaciones!$F207&gt;0.05*$BB$7,((Observaciones!$F207-0.05*$BB$7)^2)/(Observaciones!$F207+0.95*$BB$7),0)</f>
        <v>0.62323226526715592</v>
      </c>
      <c r="AY208" s="75">
        <f>0.0526*AX208*Observaciones!$F207^1.218</f>
        <v>0.33250239885272398</v>
      </c>
      <c r="AZ208" s="29"/>
      <c r="BA208" s="29"/>
      <c r="BB208" s="96"/>
      <c r="BC208" s="39"/>
    </row>
    <row r="209" spans="2:55" s="2" customFormat="1" x14ac:dyDescent="0.3">
      <c r="B209" s="38"/>
      <c r="C209" s="74">
        <v>203</v>
      </c>
      <c r="D209" s="136">
        <f>ETo!$I208*((1-Constantes!$D$21)*ETo!$K208+ETo!$L208)</f>
        <v>1.6393339513162075</v>
      </c>
      <c r="E209" s="75">
        <f>MIN(D209*F209,0.8*(I208+Observaciones!$F208-G209-H209-Constantes!$D$14))</f>
        <v>0.64925975867021368</v>
      </c>
      <c r="F209" s="75">
        <f>EXP(2.5*(Cálculos!I208-Constantes!$D$13)/(Constantes!$D$15))*Constantes!$D$19+Constantes!$D$18</f>
        <v>0.3960509438293085</v>
      </c>
      <c r="G209" s="75">
        <f>IF(Observaciones!$F208&gt;0.05*Constantes!$D$20,((Observaciones!$F208-0.05*Constantes!$D$20)^2)/(Observaciones!$F208+0.95*Constantes!$D$20),0)</f>
        <v>0</v>
      </c>
      <c r="H209" s="75">
        <f>MAX(0,I208+Observaciones!$F208-G209-Constantes!$D$13)</f>
        <v>0</v>
      </c>
      <c r="I209" s="75">
        <f>I208+Observaciones!$F208-G209-E209-H209-J208</f>
        <v>36.738594701465615</v>
      </c>
      <c r="J209" s="75">
        <f>MAX(0,(I209-Constantes!$D$14)*(1-EXP(-Constantes!$D$24)))</f>
        <v>0.18018777907263045</v>
      </c>
      <c r="K209" s="75">
        <f t="shared" si="27"/>
        <v>141.54072778731606</v>
      </c>
      <c r="L209" s="75">
        <f>MAX(0,(K209-Constantes!$D$13)*(1-EXP(-Constantes!$D$25)))</f>
        <v>0.45963038081383595</v>
      </c>
      <c r="M209" s="75">
        <f t="shared" si="28"/>
        <v>0.6398181598864664</v>
      </c>
      <c r="N209" s="75">
        <f>0.0526*G209*Observaciones!$F208^1.218</f>
        <v>0</v>
      </c>
      <c r="O209" s="75">
        <f>N209*Constantes!$D$31</f>
        <v>0</v>
      </c>
      <c r="P209" s="75">
        <f t="shared" si="29"/>
        <v>0</v>
      </c>
      <c r="Q209" s="15"/>
      <c r="R209" s="74">
        <v>203</v>
      </c>
      <c r="S209" s="136">
        <f>ETo!$I208*((1-Constantes!$E$21)*ETo!$K208+ETo!$L208)</f>
        <v>1.5672244311321872</v>
      </c>
      <c r="T209" s="75">
        <f>MIN(S209*U209,0.8*(X208+Observaciones!$F208-V209-W209-Constantes!$D$14))</f>
        <v>0.72878785357765774</v>
      </c>
      <c r="U209" s="75">
        <f>EXP(2.5*(Cálculos!X208-Constantes!$D$13)/(Constantes!$D$15))*Constantes!$E$19+Constantes!$E$18</f>
        <v>0.46501818061320682</v>
      </c>
      <c r="V209" s="75">
        <f>IF(Observaciones!$F208&gt;0.05*Constantes!$E$20,((Observaciones!$F208-0.05*Constantes!$E$20)^2)/(Observaciones!$F208+0.95*Constantes!$E$20),0)</f>
        <v>0</v>
      </c>
      <c r="W209" s="75">
        <f>MAX(0,X208+Observaciones!$F208-V209-Constantes!$D$13)</f>
        <v>0</v>
      </c>
      <c r="X209" s="75">
        <f>X208+Observaciones!$F208-V209-T209-W209-Y208</f>
        <v>36.506099128132334</v>
      </c>
      <c r="Y209" s="75">
        <f>MAX(0,(X209-Constantes!$D$14)*(1-EXP(-Constantes!$D$24)))</f>
        <v>0.176193644281886</v>
      </c>
      <c r="Z209" s="75">
        <f t="shared" si="30"/>
        <v>145.41739892845135</v>
      </c>
      <c r="AA209" s="75">
        <f>MAX(0,(Z209-Constantes!$D$13)*(1-EXP(-Constantes!$D$25)))</f>
        <v>0.48640850441033912</v>
      </c>
      <c r="AB209" s="75">
        <f t="shared" si="31"/>
        <v>0.66260214869222511</v>
      </c>
      <c r="AC209" s="75">
        <f>0.0526*V209*Observaciones!$F208^1.218</f>
        <v>0</v>
      </c>
      <c r="AD209" s="75">
        <f>AC209*Constantes!$E$31</f>
        <v>0</v>
      </c>
      <c r="AE209" s="75">
        <f t="shared" si="32"/>
        <v>0</v>
      </c>
      <c r="AF209" s="15"/>
      <c r="AG209" s="74">
        <v>203</v>
      </c>
      <c r="AH209" s="136">
        <f>ETo!$I208*((1-Constantes!$F$21)*ETo!$K208+ETo!$L208)</f>
        <v>1.5672244311321872</v>
      </c>
      <c r="AI209" s="75">
        <f>MIN(AH209*AJ209,0.8*(AM208+Observaciones!$F208-AK209-AL209-Constantes!$D$14))</f>
        <v>0.83980678837464806</v>
      </c>
      <c r="AJ209" s="75">
        <f>EXP(2.5*(Cálculos!AM208-Constantes!$D$13)/(Constantes!$D$15))*Constantes!$F$19+Constantes!$F$18</f>
        <v>0.53585611077282569</v>
      </c>
      <c r="AK209" s="75">
        <f>IF(Observaciones!$F208&gt;0.05*Constantes!$F$20,((Observaciones!$F208-0.05*Constantes!$F$20)^2)/(Observaciones!$F208+0.95*Constantes!$F$20),0)</f>
        <v>0</v>
      </c>
      <c r="AL209" s="75">
        <f>MAX(0,AM208+Observaciones!$F208-AK209-Constantes!$D$13)</f>
        <v>0</v>
      </c>
      <c r="AM209" s="75">
        <f>AM208+Observaciones!$F208-AK209-AI209-AL209-AN208</f>
        <v>36.159018858986542</v>
      </c>
      <c r="AN209" s="75">
        <f>MAX(0,(AM209-Constantes!$D$14)*(1-EXP(-Constantes!$D$24)))</f>
        <v>0.17023101300120813</v>
      </c>
      <c r="AO209" s="75">
        <f t="shared" si="33"/>
        <v>148.33275765404881</v>
      </c>
      <c r="AP209" s="75">
        <f>MAX(0,(AO209-Constantes!$D$13)*(1-EXP(-Constantes!$D$25)))</f>
        <v>0.50654635811008064</v>
      </c>
      <c r="AQ209" s="75">
        <f t="shared" si="34"/>
        <v>0.67677737111128877</v>
      </c>
      <c r="AR209" s="75">
        <f>0.0526*AK209*Observaciones!$F208^1.218</f>
        <v>0</v>
      </c>
      <c r="AS209" s="75">
        <f>AR209*Constantes!$F$31</f>
        <v>0</v>
      </c>
      <c r="AT209" s="75">
        <f t="shared" si="35"/>
        <v>0</v>
      </c>
      <c r="AU209" s="15"/>
      <c r="AV209" s="74">
        <v>203</v>
      </c>
      <c r="AW209" s="75">
        <f>0.0526*Observaciones!$F208^2.218</f>
        <v>0</v>
      </c>
      <c r="AX209" s="75">
        <f>IF(Observaciones!$F208&gt;0.05*$BB$7,((Observaciones!$F208-0.05*$BB$7)^2)/(Observaciones!$F208+0.95*$BB$7),0)</f>
        <v>0</v>
      </c>
      <c r="AY209" s="75">
        <f>0.0526*AX209*Observaciones!$F208^1.218</f>
        <v>0</v>
      </c>
      <c r="AZ209" s="29"/>
      <c r="BA209" s="29"/>
      <c r="BB209" s="96"/>
      <c r="BC209" s="39"/>
    </row>
    <row r="210" spans="2:55" s="2" customFormat="1" x14ac:dyDescent="0.3">
      <c r="B210" s="38"/>
      <c r="C210" s="74">
        <v>204</v>
      </c>
      <c r="D210" s="136">
        <f>ETo!$I209*((1-Constantes!$D$21)*ETo!$K209+ETo!$L209)</f>
        <v>1.623886571356101</v>
      </c>
      <c r="E210" s="75">
        <f>MIN(D210*F210,0.8*(I209+Observaciones!$F209-G210-H210-Constantes!$D$14))</f>
        <v>0.63882799767488518</v>
      </c>
      <c r="F210" s="75">
        <f>EXP(2.5*(Cálculos!I209-Constantes!$D$13)/(Constantes!$D$15))*Constantes!$D$19+Constantes!$D$18</f>
        <v>0.39339447036710362</v>
      </c>
      <c r="G210" s="75">
        <f>IF(Observaciones!$F209&gt;0.05*Constantes!$D$20,((Observaciones!$F209-0.05*Constantes!$D$20)^2)/(Observaciones!$F209+0.95*Constantes!$D$20),0)</f>
        <v>0</v>
      </c>
      <c r="H210" s="75">
        <f>MAX(0,I209+Observaciones!$F209-G210-Constantes!$D$13)</f>
        <v>0</v>
      </c>
      <c r="I210" s="75">
        <f>I209+Observaciones!$F209-G210-E210-H210-J209</f>
        <v>35.919578924718095</v>
      </c>
      <c r="J210" s="75">
        <f>MAX(0,(I210-Constantes!$D$14)*(1-EXP(-Constantes!$D$24)))</f>
        <v>0.16611757824611179</v>
      </c>
      <c r="K210" s="75">
        <f t="shared" si="27"/>
        <v>141.08109740650221</v>
      </c>
      <c r="L210" s="75">
        <f>MAX(0,(K210-Constantes!$D$13)*(1-EXP(-Constantes!$D$25)))</f>
        <v>0.45645548186108736</v>
      </c>
      <c r="M210" s="75">
        <f t="shared" si="28"/>
        <v>0.62257306010719915</v>
      </c>
      <c r="N210" s="75">
        <f>0.0526*G210*Observaciones!$F209^1.218</f>
        <v>0</v>
      </c>
      <c r="O210" s="75">
        <f>N210*Constantes!$D$31</f>
        <v>0</v>
      </c>
      <c r="P210" s="75">
        <f t="shared" si="29"/>
        <v>0</v>
      </c>
      <c r="Q210" s="15"/>
      <c r="R210" s="74">
        <v>204</v>
      </c>
      <c r="S210" s="136">
        <f>ETo!$I209*((1-Constantes!$E$21)*ETo!$K209+ETo!$L209)</f>
        <v>1.5525123103912088</v>
      </c>
      <c r="T210" s="75">
        <f>MIN(S210*U210,0.8*(X209+Observaciones!$F209-V210-W210-Constantes!$D$14))</f>
        <v>0.71848416738853005</v>
      </c>
      <c r="U210" s="75">
        <f>EXP(2.5*(Cálculos!X209-Constantes!$D$13)/(Constantes!$D$15))*Constantes!$E$19+Constantes!$E$18</f>
        <v>0.46278806459672017</v>
      </c>
      <c r="V210" s="75">
        <f>IF(Observaciones!$F209&gt;0.05*Constantes!$E$20,((Observaciones!$F209-0.05*Constantes!$E$20)^2)/(Observaciones!$F209+0.95*Constantes!$E$20),0)</f>
        <v>0</v>
      </c>
      <c r="W210" s="75">
        <f>MAX(0,X209+Observaciones!$F209-V210-Constantes!$D$13)</f>
        <v>0</v>
      </c>
      <c r="X210" s="75">
        <f>X209+Observaciones!$F209-V210-T210-W210-Y209</f>
        <v>35.611421316461914</v>
      </c>
      <c r="Y210" s="75">
        <f>MAX(0,(X210-Constantes!$D$14)*(1-EXP(-Constantes!$D$24)))</f>
        <v>0.16082361498254358</v>
      </c>
      <c r="Z210" s="75">
        <f t="shared" si="30"/>
        <v>144.930990424041</v>
      </c>
      <c r="AA210" s="75">
        <f>MAX(0,(Z210-Constantes!$D$13)*(1-EXP(-Constantes!$D$25)))</f>
        <v>0.4830486354466601</v>
      </c>
      <c r="AB210" s="75">
        <f t="shared" si="31"/>
        <v>0.64387225042920371</v>
      </c>
      <c r="AC210" s="75">
        <f>0.0526*V210*Observaciones!$F209^1.218</f>
        <v>0</v>
      </c>
      <c r="AD210" s="75">
        <f>AC210*Constantes!$E$31</f>
        <v>0</v>
      </c>
      <c r="AE210" s="75">
        <f t="shared" si="32"/>
        <v>0</v>
      </c>
      <c r="AF210" s="15"/>
      <c r="AG210" s="74">
        <v>204</v>
      </c>
      <c r="AH210" s="136">
        <f>ETo!$I209*((1-Constantes!$F$21)*ETo!$K209+ETo!$L209)</f>
        <v>1.5525123103912088</v>
      </c>
      <c r="AI210" s="75">
        <f>MIN(AH210*AJ210,0.8*(AM209+Observaciones!$F209-AK210-AL210-Constantes!$D$14))</f>
        <v>0.82906540008584351</v>
      </c>
      <c r="AJ210" s="75">
        <f>EXP(2.5*(Cálculos!AM209-Constantes!$D$13)/(Constantes!$D$15))*Constantes!$F$19+Constantes!$F$18</f>
        <v>0.53401534695524056</v>
      </c>
      <c r="AK210" s="75">
        <f>IF(Observaciones!$F209&gt;0.05*Constantes!$F$20,((Observaciones!$F209-0.05*Constantes!$F$20)^2)/(Observaciones!$F209+0.95*Constantes!$F$20),0)</f>
        <v>0</v>
      </c>
      <c r="AL210" s="75">
        <f>MAX(0,AM209+Observaciones!$F209-AK210-Constantes!$D$13)</f>
        <v>0</v>
      </c>
      <c r="AM210" s="75">
        <f>AM209+Observaciones!$F209-AK210-AI210-AL210-AN209</f>
        <v>35.15972244589949</v>
      </c>
      <c r="AN210" s="75">
        <f>MAX(0,(AM210-Constantes!$D$14)*(1-EXP(-Constantes!$D$24)))</f>
        <v>0.15306369874849501</v>
      </c>
      <c r="AO210" s="75">
        <f t="shared" si="33"/>
        <v>147.82621129593872</v>
      </c>
      <c r="AP210" s="75">
        <f>MAX(0,(AO210-Constantes!$D$13)*(1-EXP(-Constantes!$D$25)))</f>
        <v>0.50304738683008243</v>
      </c>
      <c r="AQ210" s="75">
        <f t="shared" si="34"/>
        <v>0.65611108557857745</v>
      </c>
      <c r="AR210" s="75">
        <f>0.0526*AK210*Observaciones!$F209^1.218</f>
        <v>0</v>
      </c>
      <c r="AS210" s="75">
        <f>AR210*Constantes!$F$31</f>
        <v>0</v>
      </c>
      <c r="AT210" s="75">
        <f t="shared" si="35"/>
        <v>0</v>
      </c>
      <c r="AU210" s="15"/>
      <c r="AV210" s="74">
        <v>204</v>
      </c>
      <c r="AW210" s="75">
        <f>0.0526*Observaciones!$F209^2.218</f>
        <v>0</v>
      </c>
      <c r="AX210" s="75">
        <f>IF(Observaciones!$F209&gt;0.05*$BB$7,((Observaciones!$F209-0.05*$BB$7)^2)/(Observaciones!$F209+0.95*$BB$7),0)</f>
        <v>0</v>
      </c>
      <c r="AY210" s="75">
        <f>0.0526*AX210*Observaciones!$F209^1.218</f>
        <v>0</v>
      </c>
      <c r="AZ210" s="29"/>
      <c r="BA210" s="29"/>
      <c r="BB210" s="96"/>
      <c r="BC210" s="39"/>
    </row>
    <row r="211" spans="2:55" s="2" customFormat="1" x14ac:dyDescent="0.3">
      <c r="B211" s="38"/>
      <c r="C211" s="74">
        <v>205</v>
      </c>
      <c r="D211" s="136">
        <f>ETo!$I210*((1-Constantes!$D$21)*ETo!$K210+ETo!$L210)</f>
        <v>1.6643581088906867</v>
      </c>
      <c r="E211" s="75">
        <f>MIN(D211*F211,0.8*(I210+Observaciones!$F210-G211-H211-Constantes!$D$14))</f>
        <v>0.65063768918364573</v>
      </c>
      <c r="F211" s="75">
        <f>EXP(2.5*(Cálculos!I210-Constantes!$D$13)/(Constantes!$D$15))*Constantes!$D$19+Constantes!$D$18</f>
        <v>0.39092409602720835</v>
      </c>
      <c r="G211" s="75">
        <f>IF(Observaciones!$F210&gt;0.05*Constantes!$D$20,((Observaciones!$F210-0.05*Constantes!$D$20)^2)/(Observaciones!$F210+0.95*Constantes!$D$20),0)</f>
        <v>0</v>
      </c>
      <c r="H211" s="75">
        <f>MAX(0,I210+Observaciones!$F210-G211-Constantes!$D$13)</f>
        <v>0</v>
      </c>
      <c r="I211" s="75">
        <f>I210+Observaciones!$F210-G211-E211-H211-J210</f>
        <v>35.10282365728834</v>
      </c>
      <c r="J211" s="75">
        <f>MAX(0,(I211-Constantes!$D$14)*(1-EXP(-Constantes!$D$24)))</f>
        <v>0.15208621161665517</v>
      </c>
      <c r="K211" s="75">
        <f t="shared" si="27"/>
        <v>140.62464192464111</v>
      </c>
      <c r="L211" s="75">
        <f>MAX(0,(K211-Constantes!$D$13)*(1-EXP(-Constantes!$D$25)))</f>
        <v>0.45330251353734186</v>
      </c>
      <c r="M211" s="75">
        <f t="shared" si="28"/>
        <v>0.605388725153997</v>
      </c>
      <c r="N211" s="75">
        <f>0.0526*G211*Observaciones!$F210^1.218</f>
        <v>0</v>
      </c>
      <c r="O211" s="75">
        <f>N211*Constantes!$D$31</f>
        <v>0</v>
      </c>
      <c r="P211" s="75">
        <f t="shared" si="29"/>
        <v>0</v>
      </c>
      <c r="Q211" s="15"/>
      <c r="R211" s="74">
        <v>205</v>
      </c>
      <c r="S211" s="136">
        <f>ETo!$I210*((1-Constantes!$E$21)*ETo!$K210+ETo!$L210)</f>
        <v>1.5914125069900669</v>
      </c>
      <c r="T211" s="75">
        <f>MIN(S211*U211,0.8*(X210+Observaciones!$F210-V211-W211-Constantes!$D$14))</f>
        <v>0.7331952246729202</v>
      </c>
      <c r="U211" s="75">
        <f>EXP(2.5*(Cálculos!X210-Constantes!$D$13)/(Constantes!$D$15))*Constantes!$E$19+Constantes!$E$18</f>
        <v>0.4607197828673949</v>
      </c>
      <c r="V211" s="75">
        <f>IF(Observaciones!$F210&gt;0.05*Constantes!$E$20,((Observaciones!$F210-0.05*Constantes!$E$20)^2)/(Observaciones!$F210+0.95*Constantes!$E$20),0)</f>
        <v>0</v>
      </c>
      <c r="W211" s="75">
        <f>MAX(0,X210+Observaciones!$F210-V211-Constantes!$D$13)</f>
        <v>0</v>
      </c>
      <c r="X211" s="75">
        <f>X210+Observaciones!$F210-V211-T211-W211-Y210</f>
        <v>34.717402476806456</v>
      </c>
      <c r="Y211" s="75">
        <f>MAX(0,(X211-Constantes!$D$14)*(1-EXP(-Constantes!$D$24)))</f>
        <v>0.14546490642799362</v>
      </c>
      <c r="Z211" s="75">
        <f t="shared" si="30"/>
        <v>144.44794178859433</v>
      </c>
      <c r="AA211" s="75">
        <f>MAX(0,(Z211-Constantes!$D$13)*(1-EXP(-Constantes!$D$25)))</f>
        <v>0.47971197479317867</v>
      </c>
      <c r="AB211" s="75">
        <f t="shared" si="31"/>
        <v>0.62517688122117232</v>
      </c>
      <c r="AC211" s="75">
        <f>0.0526*V211*Observaciones!$F210^1.218</f>
        <v>0</v>
      </c>
      <c r="AD211" s="75">
        <f>AC211*Constantes!$E$31</f>
        <v>0</v>
      </c>
      <c r="AE211" s="75">
        <f t="shared" si="32"/>
        <v>0</v>
      </c>
      <c r="AF211" s="15"/>
      <c r="AG211" s="74">
        <v>205</v>
      </c>
      <c r="AH211" s="136">
        <f>ETo!$I210*((1-Constantes!$F$21)*ETo!$K210+ETo!$L210)</f>
        <v>1.5914125069900669</v>
      </c>
      <c r="AI211" s="75">
        <f>MIN(AH211*AJ211,0.8*(AM210+Observaciones!$F210-AK211-AL211-Constantes!$D$14))</f>
        <v>0.84713451339886026</v>
      </c>
      <c r="AJ211" s="75">
        <f>EXP(2.5*(Cálculos!AM210-Constantes!$D$13)/(Constantes!$D$15))*Constantes!$F$19+Constantes!$F$18</f>
        <v>0.53231610891452408</v>
      </c>
      <c r="AK211" s="75">
        <f>IF(Observaciones!$F210&gt;0.05*Constantes!$F$20,((Observaciones!$F210-0.05*Constantes!$F$20)^2)/(Observaciones!$F210+0.95*Constantes!$F$20),0)</f>
        <v>0</v>
      </c>
      <c r="AL211" s="75">
        <f>MAX(0,AM210+Observaciones!$F210-AK211-Constantes!$D$13)</f>
        <v>0</v>
      </c>
      <c r="AM211" s="75">
        <f>AM210+Observaciones!$F210-AK211-AI211-AL211-AN210</f>
        <v>34.15952423375213</v>
      </c>
      <c r="AN211" s="75">
        <f>MAX(0,(AM211-Constantes!$D$14)*(1-EXP(-Constantes!$D$24)))</f>
        <v>0.13588089212769336</v>
      </c>
      <c r="AO211" s="75">
        <f t="shared" si="33"/>
        <v>147.32316390910864</v>
      </c>
      <c r="AP211" s="75">
        <f>MAX(0,(AO211-Constantes!$D$13)*(1-EXP(-Constantes!$D$25)))</f>
        <v>0.49957258471016652</v>
      </c>
      <c r="AQ211" s="75">
        <f t="shared" si="34"/>
        <v>0.63545347683785991</v>
      </c>
      <c r="AR211" s="75">
        <f>0.0526*AK211*Observaciones!$F210^1.218</f>
        <v>0</v>
      </c>
      <c r="AS211" s="75">
        <f>AR211*Constantes!$F$31</f>
        <v>0</v>
      </c>
      <c r="AT211" s="75">
        <f t="shared" si="35"/>
        <v>0</v>
      </c>
      <c r="AU211" s="15"/>
      <c r="AV211" s="74">
        <v>205</v>
      </c>
      <c r="AW211" s="75">
        <f>0.0526*Observaciones!$F210^2.218</f>
        <v>0</v>
      </c>
      <c r="AX211" s="75">
        <f>IF(Observaciones!$F210&gt;0.05*$BB$7,((Observaciones!$F210-0.05*$BB$7)^2)/(Observaciones!$F210+0.95*$BB$7),0)</f>
        <v>0</v>
      </c>
      <c r="AY211" s="75">
        <f>0.0526*AX211*Observaciones!$F210^1.218</f>
        <v>0</v>
      </c>
      <c r="AZ211" s="29"/>
      <c r="BA211" s="29"/>
      <c r="BB211" s="96"/>
      <c r="BC211" s="39"/>
    </row>
    <row r="212" spans="2:55" s="2" customFormat="1" x14ac:dyDescent="0.3">
      <c r="B212" s="38"/>
      <c r="C212" s="74">
        <v>206</v>
      </c>
      <c r="D212" s="136">
        <f>ETo!$I211*((1-Constantes!$D$21)*ETo!$K211+ETo!$L211)</f>
        <v>1.6723607752171665</v>
      </c>
      <c r="E212" s="75">
        <f>MIN(D212*F212,0.8*(I211+Observaciones!$F211-G212-H212-Constantes!$D$14))</f>
        <v>0.64981540025659412</v>
      </c>
      <c r="F212" s="75">
        <f>EXP(2.5*(Cálculos!I211-Constantes!$D$13)/(Constantes!$D$15))*Constantes!$D$19+Constantes!$D$18</f>
        <v>0.38856173254375181</v>
      </c>
      <c r="G212" s="75">
        <f>IF(Observaciones!$F211&gt;0.05*Constantes!$D$20,((Observaciones!$F211-0.05*Constantes!$D$20)^2)/(Observaciones!$F211+0.95*Constantes!$D$20),0)</f>
        <v>0</v>
      </c>
      <c r="H212" s="75">
        <f>MAX(0,I211+Observaciones!$F211-G212-Constantes!$D$13)</f>
        <v>0</v>
      </c>
      <c r="I212" s="75">
        <f>I211+Observaciones!$F211-G212-E212-H212-J211</f>
        <v>34.300922045415092</v>
      </c>
      <c r="J212" s="75">
        <f>MAX(0,(I212-Constantes!$D$14)*(1-EXP(-Constantes!$D$24)))</f>
        <v>0.13831002189907438</v>
      </c>
      <c r="K212" s="75">
        <f t="shared" si="27"/>
        <v>140.17133941110376</v>
      </c>
      <c r="L212" s="75">
        <f>MAX(0,(K212-Constantes!$D$13)*(1-EXP(-Constantes!$D$25)))</f>
        <v>0.45017132435667956</v>
      </c>
      <c r="M212" s="75">
        <f t="shared" si="28"/>
        <v>0.58848134625575388</v>
      </c>
      <c r="N212" s="75">
        <f>0.0526*G212*Observaciones!$F211^1.218</f>
        <v>0</v>
      </c>
      <c r="O212" s="75">
        <f>N212*Constantes!$D$31</f>
        <v>0</v>
      </c>
      <c r="P212" s="75">
        <f t="shared" si="29"/>
        <v>0</v>
      </c>
      <c r="Q212" s="15"/>
      <c r="R212" s="74">
        <v>206</v>
      </c>
      <c r="S212" s="136">
        <f>ETo!$I211*((1-Constantes!$E$21)*ETo!$K211+ETo!$L211)</f>
        <v>1.5991852116404985</v>
      </c>
      <c r="T212" s="75">
        <f>MIN(S212*U212,0.8*(X211+Observaciones!$F211-V212-W212-Constantes!$D$14))</f>
        <v>0.73361929736706499</v>
      </c>
      <c r="U212" s="75">
        <f>EXP(2.5*(Cálculos!X211-Constantes!$D$13)/(Constantes!$D$15))*Constantes!$E$19+Constantes!$E$18</f>
        <v>0.45874567375125574</v>
      </c>
      <c r="V212" s="75">
        <f>IF(Observaciones!$F211&gt;0.05*Constantes!$E$20,((Observaciones!$F211-0.05*Constantes!$E$20)^2)/(Observaciones!$F211+0.95*Constantes!$E$20),0)</f>
        <v>0</v>
      </c>
      <c r="W212" s="75">
        <f>MAX(0,X211+Observaciones!$F211-V212-Constantes!$D$13)</f>
        <v>0</v>
      </c>
      <c r="X212" s="75">
        <f>X211+Observaciones!$F211-V212-T212-W212-Y211</f>
        <v>33.838318273011396</v>
      </c>
      <c r="Y212" s="75">
        <f>MAX(0,(X212-Constantes!$D$14)*(1-EXP(-Constantes!$D$24)))</f>
        <v>0.13036276597846996</v>
      </c>
      <c r="Z212" s="75">
        <f t="shared" si="30"/>
        <v>143.96822981380114</v>
      </c>
      <c r="AA212" s="75">
        <f>MAX(0,(Z212-Constantes!$D$13)*(1-EXP(-Constantes!$D$25)))</f>
        <v>0.47639836213838621</v>
      </c>
      <c r="AB212" s="75">
        <f t="shared" si="31"/>
        <v>0.60676112811685612</v>
      </c>
      <c r="AC212" s="75">
        <f>0.0526*V212*Observaciones!$F211^1.218</f>
        <v>0</v>
      </c>
      <c r="AD212" s="75">
        <f>AC212*Constantes!$E$31</f>
        <v>0</v>
      </c>
      <c r="AE212" s="75">
        <f t="shared" si="32"/>
        <v>0</v>
      </c>
      <c r="AF212" s="15"/>
      <c r="AG212" s="74">
        <v>206</v>
      </c>
      <c r="AH212" s="136">
        <f>ETo!$I211*((1-Constantes!$F$21)*ETo!$K211+ETo!$L211)</f>
        <v>1.5991852116404985</v>
      </c>
      <c r="AI212" s="75">
        <f>MIN(AH212*AJ212,0.8*(AM211+Observaciones!$F211-AK212-AL212-Constantes!$D$14))</f>
        <v>0.84868813006402877</v>
      </c>
      <c r="AJ212" s="75">
        <f>EXP(2.5*(Cálculos!AM211-Constantes!$D$13)/(Constantes!$D$15))*Constantes!$F$19+Constantes!$F$18</f>
        <v>0.53070033657540872</v>
      </c>
      <c r="AK212" s="75">
        <f>IF(Observaciones!$F211&gt;0.05*Constantes!$F$20,((Observaciones!$F211-0.05*Constantes!$F$20)^2)/(Observaciones!$F211+0.95*Constantes!$F$20),0)</f>
        <v>0</v>
      </c>
      <c r="AL212" s="75">
        <f>MAX(0,AM211+Observaciones!$F211-AK212-Constantes!$D$13)</f>
        <v>0</v>
      </c>
      <c r="AM212" s="75">
        <f>AM211+Observaciones!$F211-AK212-AI212-AL212-AN211</f>
        <v>33.174955211560409</v>
      </c>
      <c r="AN212" s="75">
        <f>MAX(0,(AM212-Constantes!$D$14)*(1-EXP(-Constantes!$D$24)))</f>
        <v>0.11896658563555217</v>
      </c>
      <c r="AO212" s="75">
        <f t="shared" si="33"/>
        <v>146.82359132439848</v>
      </c>
      <c r="AP212" s="75">
        <f>MAX(0,(AO212-Constantes!$D$13)*(1-EXP(-Constantes!$D$25)))</f>
        <v>0.49612178480174929</v>
      </c>
      <c r="AQ212" s="75">
        <f t="shared" si="34"/>
        <v>0.61508837043730147</v>
      </c>
      <c r="AR212" s="75">
        <f>0.0526*AK212*Observaciones!$F211^1.218</f>
        <v>0</v>
      </c>
      <c r="AS212" s="75">
        <f>AR212*Constantes!$F$31</f>
        <v>0</v>
      </c>
      <c r="AT212" s="75">
        <f t="shared" si="35"/>
        <v>0</v>
      </c>
      <c r="AU212" s="15"/>
      <c r="AV212" s="74">
        <v>206</v>
      </c>
      <c r="AW212" s="75">
        <f>0.0526*Observaciones!$F211^2.218</f>
        <v>0</v>
      </c>
      <c r="AX212" s="75">
        <f>IF(Observaciones!$F211&gt;0.05*$BB$7,((Observaciones!$F211-0.05*$BB$7)^2)/(Observaciones!$F211+0.95*$BB$7),0)</f>
        <v>0</v>
      </c>
      <c r="AY212" s="75">
        <f>0.0526*AX212*Observaciones!$F211^1.218</f>
        <v>0</v>
      </c>
      <c r="AZ212" s="29"/>
      <c r="BA212" s="29"/>
      <c r="BB212" s="96"/>
      <c r="BC212" s="39"/>
    </row>
    <row r="213" spans="2:55" s="2" customFormat="1" x14ac:dyDescent="0.3">
      <c r="B213" s="38"/>
      <c r="C213" s="74">
        <v>207</v>
      </c>
      <c r="D213" s="136">
        <f>ETo!$I212*((1-Constantes!$D$21)*ETo!$K212+ETo!$L212)</f>
        <v>1.6338588843518145</v>
      </c>
      <c r="E213" s="75">
        <f>MIN(D213*F213,0.8*(I212+Observaciones!$F212-G213-H213-Constantes!$D$14))</f>
        <v>0.63121953761208849</v>
      </c>
      <c r="F213" s="75">
        <f>EXP(2.5*(Cálculos!I212-Constantes!$D$13)/(Constantes!$D$15))*Constantes!$D$19+Constantes!$D$18</f>
        <v>0.38633663142977387</v>
      </c>
      <c r="G213" s="75">
        <f>IF(Observaciones!$F212&gt;0.05*Constantes!$D$20,((Observaciones!$F212-0.05*Constantes!$D$20)^2)/(Observaciones!$F212+0.95*Constantes!$D$20),0)</f>
        <v>0</v>
      </c>
      <c r="H213" s="75">
        <f>MAX(0,I212+Observaciones!$F212-G213-Constantes!$D$13)</f>
        <v>0</v>
      </c>
      <c r="I213" s="75">
        <f>I212+Observaciones!$F212-G213-E213-H213-J212</f>
        <v>33.531392485903929</v>
      </c>
      <c r="J213" s="75">
        <f>MAX(0,(I213-Constantes!$D$14)*(1-EXP(-Constantes!$D$24)))</f>
        <v>0.12508996466493599</v>
      </c>
      <c r="K213" s="75">
        <f t="shared" si="27"/>
        <v>139.72116808674707</v>
      </c>
      <c r="L213" s="75">
        <f>MAX(0,(K213-Constantes!$D$13)*(1-EXP(-Constantes!$D$25)))</f>
        <v>0.44706176387957014</v>
      </c>
      <c r="M213" s="75">
        <f t="shared" si="28"/>
        <v>0.57215172854450613</v>
      </c>
      <c r="N213" s="75">
        <f>0.0526*G213*Observaciones!$F212^1.218</f>
        <v>0</v>
      </c>
      <c r="O213" s="75">
        <f>N213*Constantes!$D$31</f>
        <v>0</v>
      </c>
      <c r="P213" s="75">
        <f t="shared" si="29"/>
        <v>0</v>
      </c>
      <c r="Q213" s="15"/>
      <c r="R213" s="74">
        <v>207</v>
      </c>
      <c r="S213" s="136">
        <f>ETo!$I212*((1-Constantes!$E$21)*ETo!$K212+ETo!$L212)</f>
        <v>1.5623747840396691</v>
      </c>
      <c r="T213" s="75">
        <f>MIN(S213*U213,0.8*(X212+Observaciones!$F212-V213-W213-Constantes!$D$14))</f>
        <v>0.71383470167246021</v>
      </c>
      <c r="U213" s="75">
        <f>EXP(2.5*(Cálculos!X212-Constantes!$D$13)/(Constantes!$D$15))*Constantes!$E$19+Constantes!$E$18</f>
        <v>0.45689082348524113</v>
      </c>
      <c r="V213" s="75">
        <f>IF(Observaciones!$F212&gt;0.05*Constantes!$E$20,((Observaciones!$F212-0.05*Constantes!$E$20)^2)/(Observaciones!$F212+0.95*Constantes!$E$20),0)</f>
        <v>0</v>
      </c>
      <c r="W213" s="75">
        <f>MAX(0,X212+Observaciones!$F212-V213-Constantes!$D$13)</f>
        <v>0</v>
      </c>
      <c r="X213" s="75">
        <f>X212+Observaciones!$F212-V213-T213-W213-Y212</f>
        <v>32.994120805360467</v>
      </c>
      <c r="Y213" s="75">
        <f>MAX(0,(X213-Constantes!$D$14)*(1-EXP(-Constantes!$D$24)))</f>
        <v>0.11585995877461222</v>
      </c>
      <c r="Z213" s="75">
        <f t="shared" si="30"/>
        <v>143.49183145166276</v>
      </c>
      <c r="AA213" s="75">
        <f>MAX(0,(Z213-Constantes!$D$13)*(1-EXP(-Constantes!$D$25)))</f>
        <v>0.47310763827812674</v>
      </c>
      <c r="AB213" s="75">
        <f t="shared" si="31"/>
        <v>0.58896759705273893</v>
      </c>
      <c r="AC213" s="75">
        <f>0.0526*V213*Observaciones!$F212^1.218</f>
        <v>0</v>
      </c>
      <c r="AD213" s="75">
        <f>AC213*Constantes!$E$31</f>
        <v>0</v>
      </c>
      <c r="AE213" s="75">
        <f t="shared" si="32"/>
        <v>0</v>
      </c>
      <c r="AF213" s="15"/>
      <c r="AG213" s="74">
        <v>207</v>
      </c>
      <c r="AH213" s="136">
        <f>ETo!$I212*((1-Constantes!$F$21)*ETo!$K212+ETo!$L212)</f>
        <v>1.5623747840396691</v>
      </c>
      <c r="AI213" s="75">
        <f>MIN(AH213*AJ213,0.8*(AM212+Observaciones!$F212-AK213-AL213-Constantes!$D$14))</f>
        <v>0.82679113791714121</v>
      </c>
      <c r="AJ213" s="75">
        <f>EXP(2.5*(Cálculos!AM212-Constantes!$D$13)/(Constantes!$D$15))*Constantes!$F$19+Constantes!$F$18</f>
        <v>0.52918873650750675</v>
      </c>
      <c r="AK213" s="75">
        <f>IF(Observaciones!$F212&gt;0.05*Constantes!$F$20,((Observaciones!$F212-0.05*Constantes!$F$20)^2)/(Observaciones!$F212+0.95*Constantes!$F$20),0)</f>
        <v>0</v>
      </c>
      <c r="AL213" s="75">
        <f>MAX(0,AM212+Observaciones!$F212-AK213-Constantes!$D$13)</f>
        <v>0</v>
      </c>
      <c r="AM213" s="75">
        <f>AM212+Observaciones!$F212-AK213-AI213-AL213-AN212</f>
        <v>32.229197488007713</v>
      </c>
      <c r="AN213" s="75">
        <f>MAX(0,(AM213-Constantes!$D$14)*(1-EXP(-Constantes!$D$24)))</f>
        <v>0.10271903402371094</v>
      </c>
      <c r="AO213" s="75">
        <f t="shared" si="33"/>
        <v>146.32746953959673</v>
      </c>
      <c r="AP213" s="75">
        <f>MAX(0,(AO213-Constantes!$D$13)*(1-EXP(-Constantes!$D$25)))</f>
        <v>0.49269482130944536</v>
      </c>
      <c r="AQ213" s="75">
        <f t="shared" si="34"/>
        <v>0.59541385533315627</v>
      </c>
      <c r="AR213" s="75">
        <f>0.0526*AK213*Observaciones!$F212^1.218</f>
        <v>0</v>
      </c>
      <c r="AS213" s="75">
        <f>AR213*Constantes!$F$31</f>
        <v>0</v>
      </c>
      <c r="AT213" s="75">
        <f t="shared" si="35"/>
        <v>0</v>
      </c>
      <c r="AU213" s="15"/>
      <c r="AV213" s="74">
        <v>207</v>
      </c>
      <c r="AW213" s="75">
        <f>0.0526*Observaciones!$F212^2.218</f>
        <v>0</v>
      </c>
      <c r="AX213" s="75">
        <f>IF(Observaciones!$F212&gt;0.05*$BB$7,((Observaciones!$F212-0.05*$BB$7)^2)/(Observaciones!$F212+0.95*$BB$7),0)</f>
        <v>0</v>
      </c>
      <c r="AY213" s="75">
        <f>0.0526*AX213*Observaciones!$F212^1.218</f>
        <v>0</v>
      </c>
      <c r="AZ213" s="29"/>
      <c r="BA213" s="29"/>
      <c r="BB213" s="96"/>
      <c r="BC213" s="39"/>
    </row>
    <row r="214" spans="2:55" s="2" customFormat="1" x14ac:dyDescent="0.3">
      <c r="B214" s="38"/>
      <c r="C214" s="74">
        <v>208</v>
      </c>
      <c r="D214" s="136">
        <f>ETo!$I213*((1-Constantes!$D$21)*ETo!$K213+ETo!$L213)</f>
        <v>1.6380996678857962</v>
      </c>
      <c r="E214" s="75">
        <f>MIN(D214*F214,0.8*(I213+Observaciones!$F213-G214-H214-Constantes!$D$14))</f>
        <v>0.6294982672067978</v>
      </c>
      <c r="F214" s="75">
        <f>EXP(2.5*(Cálculos!I213-Constantes!$D$13)/(Constantes!$D$15))*Constantes!$D$19+Constantes!$D$18</f>
        <v>0.38428569368996701</v>
      </c>
      <c r="G214" s="75">
        <f>IF(Observaciones!$F213&gt;0.05*Constantes!$D$20,((Observaciones!$F213-0.05*Constantes!$D$20)^2)/(Observaciones!$F213+0.95*Constantes!$D$20),0)</f>
        <v>0</v>
      </c>
      <c r="H214" s="75">
        <f>MAX(0,I213+Observaciones!$F213-G214-Constantes!$D$13)</f>
        <v>0</v>
      </c>
      <c r="I214" s="75">
        <f>I213+Observaciones!$F213-G214-E214-H214-J213</f>
        <v>32.776804254032193</v>
      </c>
      <c r="J214" s="75">
        <f>MAX(0,(I214-Constantes!$D$14)*(1-EXP(-Constantes!$D$24)))</f>
        <v>0.11212659049658225</v>
      </c>
      <c r="K214" s="75">
        <f t="shared" si="27"/>
        <v>139.27410632286751</v>
      </c>
      <c r="L214" s="75">
        <f>MAX(0,(K214-Constantes!$D$13)*(1-EXP(-Constantes!$D$25)))</f>
        <v>0.4439736827056453</v>
      </c>
      <c r="M214" s="75">
        <f t="shared" si="28"/>
        <v>0.55610027320222755</v>
      </c>
      <c r="N214" s="75">
        <f>0.0526*G214*Observaciones!$F213^1.218</f>
        <v>0</v>
      </c>
      <c r="O214" s="75">
        <f>N214*Constantes!$D$31</f>
        <v>0</v>
      </c>
      <c r="P214" s="75">
        <f t="shared" si="29"/>
        <v>0</v>
      </c>
      <c r="Q214" s="15"/>
      <c r="R214" s="74">
        <v>208</v>
      </c>
      <c r="S214" s="136">
        <f>ETo!$I213*((1-Constantes!$E$21)*ETo!$K213+ETo!$L213)</f>
        <v>1.5665450952256128</v>
      </c>
      <c r="T214" s="75">
        <f>MIN(S214*U214,0.8*(X213+Observaciones!$F213-V214-W214-Constantes!$D$14))</f>
        <v>0.71307031735711957</v>
      </c>
      <c r="U214" s="75">
        <f>EXP(2.5*(Cálculos!X213-Constantes!$D$13)/(Constantes!$D$15))*Constantes!$E$19+Constantes!$E$18</f>
        <v>0.45518658832762399</v>
      </c>
      <c r="V214" s="75">
        <f>IF(Observaciones!$F213&gt;0.05*Constantes!$E$20,((Observaciones!$F213-0.05*Constantes!$E$20)^2)/(Observaciones!$F213+0.95*Constantes!$E$20),0)</f>
        <v>0</v>
      </c>
      <c r="W214" s="75">
        <f>MAX(0,X213+Observaciones!$F213-V214-Constantes!$D$13)</f>
        <v>0</v>
      </c>
      <c r="X214" s="75">
        <f>X213+Observaciones!$F213-V214-T214-W214-Y213</f>
        <v>32.165190529228731</v>
      </c>
      <c r="Y214" s="75">
        <f>MAX(0,(X214-Constantes!$D$14)*(1-EXP(-Constantes!$D$24)))</f>
        <v>0.10161943278294924</v>
      </c>
      <c r="Z214" s="75">
        <f t="shared" si="30"/>
        <v>143.01872381338464</v>
      </c>
      <c r="AA214" s="75">
        <f>MAX(0,(Z214-Constantes!$D$13)*(1-EXP(-Constantes!$D$25)))</f>
        <v>0.46983964510794746</v>
      </c>
      <c r="AB214" s="75">
        <f t="shared" si="31"/>
        <v>0.57145907789089667</v>
      </c>
      <c r="AC214" s="75">
        <f>0.0526*V214*Observaciones!$F213^1.218</f>
        <v>0</v>
      </c>
      <c r="AD214" s="75">
        <f>AC214*Constantes!$E$31</f>
        <v>0</v>
      </c>
      <c r="AE214" s="75">
        <f t="shared" si="32"/>
        <v>0</v>
      </c>
      <c r="AF214" s="15"/>
      <c r="AG214" s="74">
        <v>208</v>
      </c>
      <c r="AH214" s="136">
        <f>ETo!$I213*((1-Constantes!$F$21)*ETo!$K213+ETo!$L213)</f>
        <v>1.5665450952256128</v>
      </c>
      <c r="AI214" s="75">
        <f>MIN(AH214*AJ214,0.8*(AM213+Observaciones!$F213-AK214-AL214-Constantes!$D$14))</f>
        <v>0.8268332368644401</v>
      </c>
      <c r="AJ214" s="75">
        <f>EXP(2.5*(Cálculos!AM213-Constantes!$D$13)/(Constantes!$D$15))*Constantes!$F$19+Constantes!$F$18</f>
        <v>0.52780685304521036</v>
      </c>
      <c r="AK214" s="75">
        <f>IF(Observaciones!$F213&gt;0.05*Constantes!$F$20,((Observaciones!$F213-0.05*Constantes!$F$20)^2)/(Observaciones!$F213+0.95*Constantes!$F$20),0)</f>
        <v>0</v>
      </c>
      <c r="AL214" s="75">
        <f>MAX(0,AM213+Observaciones!$F213-AK214-Constantes!$D$13)</f>
        <v>0</v>
      </c>
      <c r="AM214" s="75">
        <f>AM213+Observaciones!$F213-AK214-AI214-AL214-AN213</f>
        <v>31.299645217119561</v>
      </c>
      <c r="AN214" s="75">
        <f>MAX(0,(AM214-Constantes!$D$14)*(1-EXP(-Constantes!$D$24)))</f>
        <v>8.6749882388949845E-2</v>
      </c>
      <c r="AO214" s="75">
        <f t="shared" si="33"/>
        <v>145.83477471828729</v>
      </c>
      <c r="AP214" s="75">
        <f>MAX(0,(AO214-Constantes!$D$13)*(1-EXP(-Constantes!$D$25)))</f>
        <v>0.48929152958310163</v>
      </c>
      <c r="AQ214" s="75">
        <f t="shared" si="34"/>
        <v>0.5760414119720515</v>
      </c>
      <c r="AR214" s="75">
        <f>0.0526*AK214*Observaciones!$F213^1.218</f>
        <v>0</v>
      </c>
      <c r="AS214" s="75">
        <f>AR214*Constantes!$F$31</f>
        <v>0</v>
      </c>
      <c r="AT214" s="75">
        <f t="shared" si="35"/>
        <v>0</v>
      </c>
      <c r="AU214" s="15"/>
      <c r="AV214" s="74">
        <v>208</v>
      </c>
      <c r="AW214" s="75">
        <f>0.0526*Observaciones!$F213^2.218</f>
        <v>0</v>
      </c>
      <c r="AX214" s="75">
        <f>IF(Observaciones!$F213&gt;0.05*$BB$7,((Observaciones!$F213-0.05*$BB$7)^2)/(Observaciones!$F213+0.95*$BB$7),0)</f>
        <v>0</v>
      </c>
      <c r="AY214" s="75">
        <f>0.0526*AX214*Observaciones!$F213^1.218</f>
        <v>0</v>
      </c>
      <c r="AZ214" s="29"/>
      <c r="BA214" s="29"/>
      <c r="BB214" s="96"/>
      <c r="BC214" s="39"/>
    </row>
    <row r="215" spans="2:55" s="2" customFormat="1" x14ac:dyDescent="0.3">
      <c r="B215" s="38"/>
      <c r="C215" s="74">
        <v>209</v>
      </c>
      <c r="D215" s="136">
        <f>ETo!$I214*((1-Constantes!$D$21)*ETo!$K214+ETo!$L214)</f>
        <v>1.6679343251114882</v>
      </c>
      <c r="E215" s="75">
        <f>MIN(D215*F215,0.8*(I214+Observaciones!$F214-G215-H215-Constantes!$D$14))</f>
        <v>0.63773745890309808</v>
      </c>
      <c r="F215" s="75">
        <f>EXP(2.5*(Cálculos!I214-Constantes!$D$13)/(Constantes!$D$15))*Constantes!$D$19+Constantes!$D$18</f>
        <v>0.3823516605550224</v>
      </c>
      <c r="G215" s="75">
        <f>IF(Observaciones!$F214&gt;0.05*Constantes!$D$20,((Observaciones!$F214-0.05*Constantes!$D$20)^2)/(Observaciones!$F214+0.95*Constantes!$D$20),0)</f>
        <v>0</v>
      </c>
      <c r="H215" s="75">
        <f>MAX(0,I214+Observaciones!$F214-G215-Constantes!$D$13)</f>
        <v>0</v>
      </c>
      <c r="I215" s="75">
        <f>I214+Observaciones!$F214-G215-E215-H215-J214</f>
        <v>32.026940204632517</v>
      </c>
      <c r="J215" s="75">
        <f>MAX(0,(I215-Constantes!$D$14)*(1-EXP(-Constantes!$D$24)))</f>
        <v>9.9244374955461526E-2</v>
      </c>
      <c r="K215" s="75">
        <f t="shared" si="27"/>
        <v>138.83013264016188</v>
      </c>
      <c r="L215" s="75">
        <f>MAX(0,(K215-Constantes!$D$13)*(1-EXP(-Constantes!$D$25)))</f>
        <v>0.44090693246652018</v>
      </c>
      <c r="M215" s="75">
        <f t="shared" si="28"/>
        <v>0.5401513074219817</v>
      </c>
      <c r="N215" s="75">
        <f>0.0526*G215*Observaciones!$F214^1.218</f>
        <v>0</v>
      </c>
      <c r="O215" s="75">
        <f>N215*Constantes!$D$31</f>
        <v>0</v>
      </c>
      <c r="P215" s="75">
        <f t="shared" si="29"/>
        <v>0</v>
      </c>
      <c r="Q215" s="15"/>
      <c r="R215" s="74">
        <v>209</v>
      </c>
      <c r="S215" s="136">
        <f>ETo!$I214*((1-Constantes!$E$21)*ETo!$K214+ETo!$L214)</f>
        <v>1.5952447386565765</v>
      </c>
      <c r="T215" s="75">
        <f>MIN(S215*U215,0.8*(X214+Observaciones!$F214-V215-W215-Constantes!$D$14))</f>
        <v>0.72357661378849991</v>
      </c>
      <c r="U215" s="75">
        <f>EXP(2.5*(Cálculos!X214-Constantes!$D$13)/(Constantes!$D$15))*Constantes!$E$19+Constantes!$E$18</f>
        <v>0.45358345102448328</v>
      </c>
      <c r="V215" s="75">
        <f>IF(Observaciones!$F214&gt;0.05*Constantes!$E$20,((Observaciones!$F214-0.05*Constantes!$E$20)^2)/(Observaciones!$F214+0.95*Constantes!$E$20),0)</f>
        <v>0</v>
      </c>
      <c r="W215" s="75">
        <f>MAX(0,X214+Observaciones!$F214-V215-Constantes!$D$13)</f>
        <v>0</v>
      </c>
      <c r="X215" s="75">
        <f>X214+Observaciones!$F214-V215-T215-W215-Y214</f>
        <v>31.339994482657282</v>
      </c>
      <c r="Y215" s="75">
        <f>MAX(0,(X215-Constantes!$D$14)*(1-EXP(-Constantes!$D$24)))</f>
        <v>8.7443058620026604E-2</v>
      </c>
      <c r="Z215" s="75">
        <f t="shared" si="30"/>
        <v>142.54888416827669</v>
      </c>
      <c r="AA215" s="75">
        <f>MAX(0,(Z215-Constantes!$D$13)*(1-EXP(-Constantes!$D$25)))</f>
        <v>0.46659422561550284</v>
      </c>
      <c r="AB215" s="75">
        <f t="shared" si="31"/>
        <v>0.55403728423552945</v>
      </c>
      <c r="AC215" s="75">
        <f>0.0526*V215*Observaciones!$F214^1.218</f>
        <v>0</v>
      </c>
      <c r="AD215" s="75">
        <f>AC215*Constantes!$E$31</f>
        <v>0</v>
      </c>
      <c r="AE215" s="75">
        <f t="shared" si="32"/>
        <v>0</v>
      </c>
      <c r="AF215" s="15"/>
      <c r="AG215" s="74">
        <v>209</v>
      </c>
      <c r="AH215" s="136">
        <f>ETo!$I214*((1-Constantes!$F$21)*ETo!$K214+ETo!$L214)</f>
        <v>1.5952447386565765</v>
      </c>
      <c r="AI215" s="75">
        <f>MIN(AH215*AJ215,0.8*(AM214+Observaciones!$F214-AK215-AL215-Constantes!$D$14))</f>
        <v>0.83991616162804472</v>
      </c>
      <c r="AJ215" s="75">
        <f>EXP(2.5*(Cálculos!AM214-Constantes!$D$13)/(Constantes!$D$15))*Constantes!$F$19+Constantes!$F$18</f>
        <v>0.52651241610448685</v>
      </c>
      <c r="AK215" s="75">
        <f>IF(Observaciones!$F214&gt;0.05*Constantes!$F$20,((Observaciones!$F214-0.05*Constantes!$F$20)^2)/(Observaciones!$F214+0.95*Constantes!$F$20),0)</f>
        <v>0</v>
      </c>
      <c r="AL215" s="75">
        <f>MAX(0,AM214+Observaciones!$F214-AK215-Constantes!$D$13)</f>
        <v>0</v>
      </c>
      <c r="AM215" s="75">
        <f>AM214+Observaciones!$F214-AK215-AI215-AL215-AN214</f>
        <v>30.372979173102568</v>
      </c>
      <c r="AN215" s="75">
        <f>MAX(0,(AM215-Constantes!$D$14)*(1-EXP(-Constantes!$D$24)))</f>
        <v>7.0830314404297851E-2</v>
      </c>
      <c r="AO215" s="75">
        <f t="shared" si="33"/>
        <v>145.34548318870418</v>
      </c>
      <c r="AP215" s="75">
        <f>MAX(0,(AO215-Constantes!$D$13)*(1-EXP(-Constantes!$D$25)))</f>
        <v>0.48591174610988663</v>
      </c>
      <c r="AQ215" s="75">
        <f t="shared" si="34"/>
        <v>0.55674206051418451</v>
      </c>
      <c r="AR215" s="75">
        <f>0.0526*AK215*Observaciones!$F214^1.218</f>
        <v>0</v>
      </c>
      <c r="AS215" s="75">
        <f>AR215*Constantes!$F$31</f>
        <v>0</v>
      </c>
      <c r="AT215" s="75">
        <f t="shared" si="35"/>
        <v>0</v>
      </c>
      <c r="AU215" s="15"/>
      <c r="AV215" s="74">
        <v>209</v>
      </c>
      <c r="AW215" s="75">
        <f>0.0526*Observaciones!$F214^2.218</f>
        <v>0</v>
      </c>
      <c r="AX215" s="75">
        <f>IF(Observaciones!$F214&gt;0.05*$BB$7,((Observaciones!$F214-0.05*$BB$7)^2)/(Observaciones!$F214+0.95*$BB$7),0)</f>
        <v>0</v>
      </c>
      <c r="AY215" s="75">
        <f>0.0526*AX215*Observaciones!$F214^1.218</f>
        <v>0</v>
      </c>
      <c r="AZ215" s="29"/>
      <c r="BA215" s="29"/>
      <c r="BB215" s="96"/>
      <c r="BC215" s="39"/>
    </row>
    <row r="216" spans="2:55" s="2" customFormat="1" x14ac:dyDescent="0.3">
      <c r="B216" s="38"/>
      <c r="C216" s="74">
        <v>210</v>
      </c>
      <c r="D216" s="136">
        <f>ETo!$I215*((1-Constantes!$D$21)*ETo!$K215+ETo!$L215)</f>
        <v>1.6863419284516645</v>
      </c>
      <c r="E216" s="75">
        <f>MIN(D216*F216,0.8*(I215+Observaciones!$F215-G216-H216-Constantes!$D$14))</f>
        <v>0.64165726044513827</v>
      </c>
      <c r="F216" s="75">
        <f>EXP(2.5*(Cálculos!I215-Constantes!$D$13)/(Constantes!$D$15))*Constantes!$D$19+Constantes!$D$18</f>
        <v>0.38050246490300088</v>
      </c>
      <c r="G216" s="75">
        <f>IF(Observaciones!$F215&gt;0.05*Constantes!$D$20,((Observaciones!$F215-0.05*Constantes!$D$20)^2)/(Observaciones!$F215+0.95*Constantes!$D$20),0)</f>
        <v>0</v>
      </c>
      <c r="H216" s="75">
        <f>MAX(0,I215+Observaciones!$F215-G216-Constantes!$D$13)</f>
        <v>0</v>
      </c>
      <c r="I216" s="75">
        <f>I215+Observaciones!$F215-G216-E216-H216-J215</f>
        <v>31.286038569231916</v>
      </c>
      <c r="J216" s="75">
        <f>MAX(0,(I216-Constantes!$D$14)*(1-EXP(-Constantes!$D$24)))</f>
        <v>8.6516128322434577E-2</v>
      </c>
      <c r="K216" s="75">
        <f t="shared" si="27"/>
        <v>138.38922570769535</v>
      </c>
      <c r="L216" s="75">
        <f>MAX(0,(K216-Constantes!$D$13)*(1-EXP(-Constantes!$D$25)))</f>
        <v>0.43786136581866514</v>
      </c>
      <c r="M216" s="75">
        <f t="shared" si="28"/>
        <v>0.52437749414109969</v>
      </c>
      <c r="N216" s="75">
        <f>0.0526*G216*Observaciones!$F215^1.218</f>
        <v>0</v>
      </c>
      <c r="O216" s="75">
        <f>N216*Constantes!$D$31</f>
        <v>0</v>
      </c>
      <c r="P216" s="75">
        <f t="shared" si="29"/>
        <v>0</v>
      </c>
      <c r="Q216" s="15"/>
      <c r="R216" s="74">
        <v>210</v>
      </c>
      <c r="S216" s="136">
        <f>ETo!$I215*((1-Constantes!$E$21)*ETo!$K215+ETo!$L215)</f>
        <v>1.613001208517276</v>
      </c>
      <c r="T216" s="75">
        <f>MIN(S216*U216,0.8*(X215+Observaciones!$F215-V216-W216-Constantes!$D$14))</f>
        <v>0.72916334131956051</v>
      </c>
      <c r="U216" s="75">
        <f>EXP(2.5*(Cálculos!X215-Constantes!$D$13)/(Constantes!$D$15))*Constantes!$E$19+Constantes!$E$18</f>
        <v>0.45205380967434705</v>
      </c>
      <c r="V216" s="75">
        <f>IF(Observaciones!$F215&gt;0.05*Constantes!$E$20,((Observaciones!$F215-0.05*Constantes!$E$20)^2)/(Observaciones!$F215+0.95*Constantes!$E$20),0)</f>
        <v>0</v>
      </c>
      <c r="W216" s="75">
        <f>MAX(0,X215+Observaciones!$F215-V216-Constantes!$D$13)</f>
        <v>0</v>
      </c>
      <c r="X216" s="75">
        <f>X215+Observaciones!$F215-V216-T216-W216-Y215</f>
        <v>30.523388082717695</v>
      </c>
      <c r="Y216" s="75">
        <f>MAX(0,(X216-Constantes!$D$14)*(1-EXP(-Constantes!$D$24)))</f>
        <v>7.3414249444947163E-2</v>
      </c>
      <c r="Z216" s="75">
        <f t="shared" si="30"/>
        <v>142.08228994266119</v>
      </c>
      <c r="AA216" s="75">
        <f>MAX(0,(Z216-Constantes!$D$13)*(1-EXP(-Constantes!$D$25)))</f>
        <v>0.46337122387301111</v>
      </c>
      <c r="AB216" s="75">
        <f t="shared" si="31"/>
        <v>0.53678547331795823</v>
      </c>
      <c r="AC216" s="75">
        <f>0.0526*V216*Observaciones!$F215^1.218</f>
        <v>0</v>
      </c>
      <c r="AD216" s="75">
        <f>AC216*Constantes!$E$31</f>
        <v>0</v>
      </c>
      <c r="AE216" s="75">
        <f t="shared" si="32"/>
        <v>0</v>
      </c>
      <c r="AF216" s="15"/>
      <c r="AG216" s="74">
        <v>210</v>
      </c>
      <c r="AH216" s="136">
        <f>ETo!$I215*((1-Constantes!$F$21)*ETo!$K215+ETo!$L215)</f>
        <v>1.613001208517276</v>
      </c>
      <c r="AI216" s="75">
        <f>MIN(AH216*AJ216,0.8*(AM215+Observaciones!$F215-AK216-AL216-Constantes!$D$14))</f>
        <v>0.84728046573539662</v>
      </c>
      <c r="AJ216" s="75">
        <f>EXP(2.5*(Cálculos!AM215-Constantes!$D$13)/(Constantes!$D$15))*Constantes!$F$19+Constantes!$F$18</f>
        <v>0.52528197825359646</v>
      </c>
      <c r="AK216" s="75">
        <f>IF(Observaciones!$F215&gt;0.05*Constantes!$F$20,((Observaciones!$F215-0.05*Constantes!$F$20)^2)/(Observaciones!$F215+0.95*Constantes!$F$20),0)</f>
        <v>0</v>
      </c>
      <c r="AL216" s="75">
        <f>MAX(0,AM215+Observaciones!$F215-AK216-Constantes!$D$13)</f>
        <v>0</v>
      </c>
      <c r="AM216" s="75">
        <f>AM215+Observaciones!$F215-AK216-AI216-AL216-AN215</f>
        <v>29.454868392962872</v>
      </c>
      <c r="AN216" s="75">
        <f>MAX(0,(AM216-Constantes!$D$14)*(1-EXP(-Constantes!$D$24)))</f>
        <v>5.5057720732345279E-2</v>
      </c>
      <c r="AO216" s="75">
        <f t="shared" si="33"/>
        <v>144.8595714425943</v>
      </c>
      <c r="AP216" s="75">
        <f>MAX(0,(AO216-Constantes!$D$13)*(1-EXP(-Constantes!$D$25)))</f>
        <v>0.4825553085064348</v>
      </c>
      <c r="AQ216" s="75">
        <f t="shared" si="34"/>
        <v>0.53761302923878007</v>
      </c>
      <c r="AR216" s="75">
        <f>0.0526*AK216*Observaciones!$F215^1.218</f>
        <v>0</v>
      </c>
      <c r="AS216" s="75">
        <f>AR216*Constantes!$F$31</f>
        <v>0</v>
      </c>
      <c r="AT216" s="75">
        <f t="shared" si="35"/>
        <v>0</v>
      </c>
      <c r="AU216" s="15"/>
      <c r="AV216" s="74">
        <v>210</v>
      </c>
      <c r="AW216" s="75">
        <f>0.0526*Observaciones!$F215^2.218</f>
        <v>0</v>
      </c>
      <c r="AX216" s="75">
        <f>IF(Observaciones!$F215&gt;0.05*$BB$7,((Observaciones!$F215-0.05*$BB$7)^2)/(Observaciones!$F215+0.95*$BB$7),0)</f>
        <v>0</v>
      </c>
      <c r="AY216" s="75">
        <f>0.0526*AX216*Observaciones!$F215^1.218</f>
        <v>0</v>
      </c>
      <c r="AZ216" s="29"/>
      <c r="BA216" s="29"/>
      <c r="BB216" s="96"/>
      <c r="BC216" s="39"/>
    </row>
    <row r="217" spans="2:55" s="2" customFormat="1" x14ac:dyDescent="0.3">
      <c r="B217" s="38"/>
      <c r="C217" s="74">
        <v>211</v>
      </c>
      <c r="D217" s="136">
        <f>ETo!$I216*((1-Constantes!$D$21)*ETo!$K216+ETo!$L216)</f>
        <v>1.7909298010523174</v>
      </c>
      <c r="E217" s="75">
        <f>MIN(D217*F217,0.8*(I216+Observaciones!$F216-G217-H217-Constantes!$D$14))</f>
        <v>0.67830372990422516</v>
      </c>
      <c r="F217" s="75">
        <f>EXP(2.5*(Cálculos!I216-Constantes!$D$13)/(Constantes!$D$15))*Constantes!$D$19+Constantes!$D$18</f>
        <v>0.37874389577171946</v>
      </c>
      <c r="G217" s="75">
        <f>IF(Observaciones!$F216&gt;0.05*Constantes!$D$20,((Observaciones!$F216-0.05*Constantes!$D$20)^2)/(Observaciones!$F216+0.95*Constantes!$D$20),0)</f>
        <v>0</v>
      </c>
      <c r="H217" s="75">
        <f>MAX(0,I216+Observaciones!$F216-G217-Constantes!$D$13)</f>
        <v>0</v>
      </c>
      <c r="I217" s="75">
        <f>I216+Observaciones!$F216-G217-E217-H217-J216</f>
        <v>30.521218711005258</v>
      </c>
      <c r="J217" s="75">
        <f>MAX(0,(I217-Constantes!$D$14)*(1-EXP(-Constantes!$D$24)))</f>
        <v>7.3376980937394629E-2</v>
      </c>
      <c r="K217" s="75">
        <f t="shared" si="27"/>
        <v>137.95136434187668</v>
      </c>
      <c r="L217" s="75">
        <f>MAX(0,(K217-Constantes!$D$13)*(1-EXP(-Constantes!$D$25)))</f>
        <v>0.43483683643632703</v>
      </c>
      <c r="M217" s="75">
        <f t="shared" si="28"/>
        <v>0.50821381737372162</v>
      </c>
      <c r="N217" s="75">
        <f>0.0526*G217*Observaciones!$F216^1.218</f>
        <v>0</v>
      </c>
      <c r="O217" s="75">
        <f>N217*Constantes!$D$31</f>
        <v>0</v>
      </c>
      <c r="P217" s="75">
        <f t="shared" si="29"/>
        <v>0</v>
      </c>
      <c r="Q217" s="15"/>
      <c r="R217" s="74">
        <v>211</v>
      </c>
      <c r="S217" s="136">
        <f>ETo!$I216*((1-Constantes!$E$21)*ETo!$K216+ETo!$L216)</f>
        <v>1.713546321760651</v>
      </c>
      <c r="T217" s="75">
        <f>MIN(S217*U217,0.8*(X216+Observaciones!$F216-V217-W217-Constantes!$D$14))</f>
        <v>0.77212824624062282</v>
      </c>
      <c r="U217" s="75">
        <f>EXP(2.5*(Cálculos!X216-Constantes!$D$13)/(Constantes!$D$15))*Constantes!$E$19+Constantes!$E$18</f>
        <v>0.45060249404128688</v>
      </c>
      <c r="V217" s="75">
        <f>IF(Observaciones!$F216&gt;0.05*Constantes!$E$20,((Observaciones!$F216-0.05*Constantes!$E$20)^2)/(Observaciones!$F216+0.95*Constantes!$E$20),0)</f>
        <v>0</v>
      </c>
      <c r="W217" s="75">
        <f>MAX(0,X216+Observaciones!$F216-V217-Constantes!$D$13)</f>
        <v>0</v>
      </c>
      <c r="X217" s="75">
        <f>X216+Observaciones!$F216-V217-T217-W217-Y216</f>
        <v>29.677845587032124</v>
      </c>
      <c r="Y217" s="75">
        <f>MAX(0,(X217-Constantes!$D$14)*(1-EXP(-Constantes!$D$24)))</f>
        <v>5.8888335464514413E-2</v>
      </c>
      <c r="Z217" s="75">
        <f t="shared" si="30"/>
        <v>141.61891871878819</v>
      </c>
      <c r="AA217" s="75">
        <f>MAX(0,(Z217-Constantes!$D$13)*(1-EXP(-Constantes!$D$25)))</f>
        <v>0.46017048502976216</v>
      </c>
      <c r="AB217" s="75">
        <f t="shared" si="31"/>
        <v>0.51905882049427654</v>
      </c>
      <c r="AC217" s="75">
        <f>0.0526*V217*Observaciones!$F216^1.218</f>
        <v>0</v>
      </c>
      <c r="AD217" s="75">
        <f>AC217*Constantes!$E$31</f>
        <v>0</v>
      </c>
      <c r="AE217" s="75">
        <f t="shared" si="32"/>
        <v>0</v>
      </c>
      <c r="AF217" s="15"/>
      <c r="AG217" s="74">
        <v>211</v>
      </c>
      <c r="AH217" s="136">
        <f>ETo!$I216*((1-Constantes!$F$21)*ETo!$K216+ETo!$L216)</f>
        <v>1.713546321760651</v>
      </c>
      <c r="AI217" s="75">
        <f>MIN(AH217*AJ217,0.8*(AM216+Observaciones!$F216-AK217-AL217-Constantes!$D$14))</f>
        <v>0.89810256914933373</v>
      </c>
      <c r="AJ217" s="75">
        <f>EXP(2.5*(Cálculos!AM216-Constantes!$D$13)/(Constantes!$D$15))*Constantes!$F$19+Constantes!$F$18</f>
        <v>0.52411922440856029</v>
      </c>
      <c r="AK217" s="75">
        <f>IF(Observaciones!$F216&gt;0.05*Constantes!$F$20,((Observaciones!$F216-0.05*Constantes!$F$20)^2)/(Observaciones!$F216+0.95*Constantes!$F$20),0)</f>
        <v>0</v>
      </c>
      <c r="AL217" s="75">
        <f>MAX(0,AM216+Observaciones!$F216-AK217-Constantes!$D$13)</f>
        <v>0</v>
      </c>
      <c r="AM217" s="75">
        <f>AM216+Observaciones!$F216-AK217-AI217-AL217-AN216</f>
        <v>28.501708103081192</v>
      </c>
      <c r="AN217" s="75">
        <f>MAX(0,(AM217-Constantes!$D$14)*(1-EXP(-Constantes!$D$24)))</f>
        <v>3.8682997461743023E-2</v>
      </c>
      <c r="AO217" s="75">
        <f t="shared" si="33"/>
        <v>144.37701613408785</v>
      </c>
      <c r="AP217" s="75">
        <f>MAX(0,(AO217-Constantes!$D$13)*(1-EXP(-Constantes!$D$25)))</f>
        <v>0.47922205551104397</v>
      </c>
      <c r="AQ217" s="75">
        <f t="shared" si="34"/>
        <v>0.51790505297278699</v>
      </c>
      <c r="AR217" s="75">
        <f>0.0526*AK217*Observaciones!$F216^1.218</f>
        <v>0</v>
      </c>
      <c r="AS217" s="75">
        <f>AR217*Constantes!$F$31</f>
        <v>0</v>
      </c>
      <c r="AT217" s="75">
        <f t="shared" si="35"/>
        <v>0</v>
      </c>
      <c r="AU217" s="15"/>
      <c r="AV217" s="74">
        <v>211</v>
      </c>
      <c r="AW217" s="75">
        <f>0.0526*Observaciones!$F216^2.218</f>
        <v>0</v>
      </c>
      <c r="AX217" s="75">
        <f>IF(Observaciones!$F216&gt;0.05*$BB$7,((Observaciones!$F216-0.05*$BB$7)^2)/(Observaciones!$F216+0.95*$BB$7),0)</f>
        <v>0</v>
      </c>
      <c r="AY217" s="75">
        <f>0.0526*AX217*Observaciones!$F216^1.218</f>
        <v>0</v>
      </c>
      <c r="AZ217" s="29"/>
      <c r="BA217" s="29"/>
      <c r="BB217" s="96"/>
      <c r="BC217" s="39"/>
    </row>
    <row r="218" spans="2:55" s="2" customFormat="1" x14ac:dyDescent="0.3">
      <c r="B218" s="38"/>
      <c r="C218" s="74">
        <v>212</v>
      </c>
      <c r="D218" s="136">
        <f>ETo!$I217*((1-Constantes!$D$21)*ETo!$K217+ETo!$L217)</f>
        <v>1.7259380084093543</v>
      </c>
      <c r="E218" s="75">
        <f>MIN(D218*F218,0.8*(I217+Observaciones!$F217-G218-H218-Constantes!$D$14))</f>
        <v>0.65067396906718944</v>
      </c>
      <c r="F218" s="75">
        <f>EXP(2.5*(Cálculos!I217-Constantes!$D$13)/(Constantes!$D$15))*Constantes!$D$19+Constantes!$D$18</f>
        <v>0.37699729995914427</v>
      </c>
      <c r="G218" s="75">
        <f>IF(Observaciones!$F217&gt;0.05*Constantes!$D$20,((Observaciones!$F217-0.05*Constantes!$D$20)^2)/(Observaciones!$F217+0.95*Constantes!$D$20),0)</f>
        <v>0</v>
      </c>
      <c r="H218" s="75">
        <f>MAX(0,I217+Observaciones!$F217-G218-Constantes!$D$13)</f>
        <v>0</v>
      </c>
      <c r="I218" s="75">
        <f>I217+Observaciones!$F217-G218-E218-H218-J217</f>
        <v>29.797167761000676</v>
      </c>
      <c r="J218" s="75">
        <f>MAX(0,(I218-Constantes!$D$14)*(1-EXP(-Constantes!$D$24)))</f>
        <v>6.0938218993573566E-2</v>
      </c>
      <c r="K218" s="75">
        <f t="shared" si="27"/>
        <v>137.51652750544037</v>
      </c>
      <c r="L218" s="75">
        <f>MAX(0,(K218-Constantes!$D$13)*(1-EXP(-Constantes!$D$25)))</f>
        <v>0.43183319900449829</v>
      </c>
      <c r="M218" s="75">
        <f t="shared" si="28"/>
        <v>0.49277141799807184</v>
      </c>
      <c r="N218" s="75">
        <f>0.0526*G218*Observaciones!$F217^1.218</f>
        <v>0</v>
      </c>
      <c r="O218" s="75">
        <f>N218*Constantes!$D$31</f>
        <v>0</v>
      </c>
      <c r="P218" s="75">
        <f t="shared" si="29"/>
        <v>0</v>
      </c>
      <c r="Q218" s="15"/>
      <c r="R218" s="74">
        <v>212</v>
      </c>
      <c r="S218" s="136">
        <f>ETo!$I217*((1-Constantes!$E$21)*ETo!$K217+ETo!$L217)</f>
        <v>1.6511997855134366</v>
      </c>
      <c r="T218" s="75">
        <f>MIN(S218*U218,0.8*(X217+Observaciones!$F217-V218-W218-Constantes!$D$14))</f>
        <v>0.7416569314458471</v>
      </c>
      <c r="U218" s="75">
        <f>EXP(2.5*(Cálculos!X217-Constantes!$D$13)/(Constantes!$D$15))*Constantes!$E$19+Constantes!$E$18</f>
        <v>0.44916244415283196</v>
      </c>
      <c r="V218" s="75">
        <f>IF(Observaciones!$F217&gt;0.05*Constantes!$E$20,((Observaciones!$F217-0.05*Constantes!$E$20)^2)/(Observaciones!$F217+0.95*Constantes!$E$20),0)</f>
        <v>0</v>
      </c>
      <c r="W218" s="75">
        <f>MAX(0,X217+Observaciones!$F217-V218-Constantes!$D$13)</f>
        <v>0</v>
      </c>
      <c r="X218" s="75">
        <f>X217+Observaciones!$F217-V218-T218-W218-Y217</f>
        <v>28.877300320121766</v>
      </c>
      <c r="Y218" s="75">
        <f>MAX(0,(X218-Constantes!$D$14)*(1-EXP(-Constantes!$D$24)))</f>
        <v>4.5135446941562227E-2</v>
      </c>
      <c r="Z218" s="75">
        <f t="shared" si="30"/>
        <v>141.15874823375844</v>
      </c>
      <c r="AA218" s="75">
        <f>MAX(0,(Z218-Constantes!$D$13)*(1-EXP(-Constantes!$D$25)))</f>
        <v>0.45699185530467779</v>
      </c>
      <c r="AB218" s="75">
        <f t="shared" si="31"/>
        <v>0.50212730224624003</v>
      </c>
      <c r="AC218" s="75">
        <f>0.0526*V218*Observaciones!$F217^1.218</f>
        <v>0</v>
      </c>
      <c r="AD218" s="75">
        <f>AC218*Constantes!$E$31</f>
        <v>0</v>
      </c>
      <c r="AE218" s="75">
        <f t="shared" si="32"/>
        <v>0</v>
      </c>
      <c r="AF218" s="15"/>
      <c r="AG218" s="74">
        <v>212</v>
      </c>
      <c r="AH218" s="136">
        <f>ETo!$I217*((1-Constantes!$F$21)*ETo!$K217+ETo!$L217)</f>
        <v>1.6511997855134366</v>
      </c>
      <c r="AI218" s="75">
        <f>MIN(AH218*AJ218,0.8*(AM217+Observaciones!$F217-AK218-AL218-Constantes!$D$14))</f>
        <v>0.86352568320224465</v>
      </c>
      <c r="AJ218" s="75">
        <f>EXP(2.5*(Cálculos!AM217-Constantes!$D$13)/(Constantes!$D$15))*Constantes!$F$19+Constantes!$F$18</f>
        <v>0.52296862607315164</v>
      </c>
      <c r="AK218" s="75">
        <f>IF(Observaciones!$F217&gt;0.05*Constantes!$F$20,((Observaciones!$F217-0.05*Constantes!$F$20)^2)/(Observaciones!$F217+0.95*Constantes!$F$20),0)</f>
        <v>0</v>
      </c>
      <c r="AL218" s="75">
        <f>MAX(0,AM217+Observaciones!$F217-AK218-Constantes!$D$13)</f>
        <v>0</v>
      </c>
      <c r="AM218" s="75">
        <f>AM217+Observaciones!$F217-AK218-AI218-AL218-AN217</f>
        <v>27.599499422417207</v>
      </c>
      <c r="AN218" s="75">
        <f>MAX(0,(AM218-Constantes!$D$14)*(1-EXP(-Constantes!$D$24)))</f>
        <v>2.3183592340657023E-2</v>
      </c>
      <c r="AO218" s="75">
        <f t="shared" si="33"/>
        <v>143.89779407857682</v>
      </c>
      <c r="AP218" s="75">
        <f>MAX(0,(AO218-Constantes!$D$13)*(1-EXP(-Constantes!$D$25)))</f>
        <v>0.47591182697592849</v>
      </c>
      <c r="AQ218" s="75">
        <f t="shared" si="34"/>
        <v>0.49909541931658552</v>
      </c>
      <c r="AR218" s="75">
        <f>0.0526*AK218*Observaciones!$F217^1.218</f>
        <v>0</v>
      </c>
      <c r="AS218" s="75">
        <f>AR218*Constantes!$F$31</f>
        <v>0</v>
      </c>
      <c r="AT218" s="75">
        <f t="shared" si="35"/>
        <v>0</v>
      </c>
      <c r="AU218" s="15"/>
      <c r="AV218" s="74">
        <v>212</v>
      </c>
      <c r="AW218" s="75">
        <f>0.0526*Observaciones!$F217^2.218</f>
        <v>0</v>
      </c>
      <c r="AX218" s="75">
        <f>IF(Observaciones!$F217&gt;0.05*$BB$7,((Observaciones!$F217-0.05*$BB$7)^2)/(Observaciones!$F217+0.95*$BB$7),0)</f>
        <v>0</v>
      </c>
      <c r="AY218" s="75">
        <f>0.0526*AX218*Observaciones!$F217^1.218</f>
        <v>0</v>
      </c>
      <c r="AZ218" s="29"/>
      <c r="BA218" s="29"/>
      <c r="BB218" s="96"/>
      <c r="BC218" s="39"/>
    </row>
    <row r="219" spans="2:55" s="2" customFormat="1" x14ac:dyDescent="0.3">
      <c r="B219" s="38"/>
      <c r="C219" s="74">
        <v>213</v>
      </c>
      <c r="D219" s="136">
        <f>ETo!$I218*((1-Constantes!$D$21)*ETo!$K218+ETo!$L218)</f>
        <v>1.8179060947612591</v>
      </c>
      <c r="E219" s="75">
        <f>MIN(D219*F219,0.8*(I218+Observaciones!$F218-G219-H219-Constantes!$D$14))</f>
        <v>0.68245240412894348</v>
      </c>
      <c r="F219" s="75">
        <f>EXP(2.5*(Cálculos!I218-Constantes!$D$13)/(Constantes!$D$15))*Constantes!$D$19+Constantes!$D$18</f>
        <v>0.37540575175780366</v>
      </c>
      <c r="G219" s="75">
        <f>IF(Observaciones!$F218&gt;0.05*Constantes!$D$20,((Observaciones!$F218-0.05*Constantes!$D$20)^2)/(Observaciones!$F218+0.95*Constantes!$D$20),0)</f>
        <v>0</v>
      </c>
      <c r="H219" s="75">
        <f>MAX(0,I218+Observaciones!$F218-G219-Constantes!$D$13)</f>
        <v>0</v>
      </c>
      <c r="I219" s="75">
        <f>I218+Observaciones!$F218-G219-E219-H219-J218</f>
        <v>29.053777137878157</v>
      </c>
      <c r="J219" s="75">
        <f>MAX(0,(I219-Constantes!$D$14)*(1-EXP(-Constantes!$D$24)))</f>
        <v>4.8167213041255839E-2</v>
      </c>
      <c r="K219" s="75">
        <f t="shared" si="27"/>
        <v>137.08469430643586</v>
      </c>
      <c r="L219" s="75">
        <f>MAX(0,(K219-Constantes!$D$13)*(1-EXP(-Constantes!$D$25)))</f>
        <v>0.42885030921193534</v>
      </c>
      <c r="M219" s="75">
        <f t="shared" si="28"/>
        <v>0.47701752225319116</v>
      </c>
      <c r="N219" s="75">
        <f>0.0526*G219*Observaciones!$F218^1.218</f>
        <v>0</v>
      </c>
      <c r="O219" s="75">
        <f>N219*Constantes!$D$31</f>
        <v>0</v>
      </c>
      <c r="P219" s="75">
        <f t="shared" si="29"/>
        <v>0</v>
      </c>
      <c r="Q219" s="15"/>
      <c r="R219" s="74">
        <v>213</v>
      </c>
      <c r="S219" s="136">
        <f>ETo!$I218*((1-Constantes!$E$21)*ETo!$K218+ETo!$L218)</f>
        <v>1.7396725399665045</v>
      </c>
      <c r="T219" s="75">
        <f>MIN(S219*U219,0.8*(X218+Observaciones!$F218-V219-W219-Constantes!$D$14))</f>
        <v>0.7791217214771452</v>
      </c>
      <c r="U219" s="75">
        <f>EXP(2.5*(Cálculos!X218-Constantes!$D$13)/(Constantes!$D$15))*Constantes!$E$19+Constantes!$E$18</f>
        <v>0.44785538863086632</v>
      </c>
      <c r="V219" s="75">
        <f>IF(Observaciones!$F218&gt;0.05*Constantes!$E$20,((Observaciones!$F218-0.05*Constantes!$E$20)^2)/(Observaciones!$F218+0.95*Constantes!$E$20),0)</f>
        <v>0</v>
      </c>
      <c r="W219" s="75">
        <f>MAX(0,X218+Observaciones!$F218-V219-Constantes!$D$13)</f>
        <v>0</v>
      </c>
      <c r="X219" s="75">
        <f>X218+Observaciones!$F218-V219-T219-W219-Y218</f>
        <v>28.053043151703058</v>
      </c>
      <c r="Y219" s="75">
        <f>MAX(0,(X219-Constantes!$D$14)*(1-EXP(-Constantes!$D$24)))</f>
        <v>3.0975202143342633E-2</v>
      </c>
      <c r="Z219" s="75">
        <f t="shared" si="30"/>
        <v>140.70175637845378</v>
      </c>
      <c r="AA219" s="75">
        <f>MAX(0,(Z219-Constantes!$D$13)*(1-EXP(-Constantes!$D$25)))</f>
        <v>0.45383518197892336</v>
      </c>
      <c r="AB219" s="75">
        <f t="shared" si="31"/>
        <v>0.48481038412226601</v>
      </c>
      <c r="AC219" s="75">
        <f>0.0526*V219*Observaciones!$F218^1.218</f>
        <v>0</v>
      </c>
      <c r="AD219" s="75">
        <f>AC219*Constantes!$E$31</f>
        <v>0</v>
      </c>
      <c r="AE219" s="75">
        <f t="shared" si="32"/>
        <v>0</v>
      </c>
      <c r="AF219" s="15"/>
      <c r="AG219" s="74">
        <v>213</v>
      </c>
      <c r="AH219" s="136">
        <f>ETo!$I218*((1-Constantes!$F$21)*ETo!$K218+ETo!$L218)</f>
        <v>1.7396725399665045</v>
      </c>
      <c r="AI219" s="75">
        <f>MIN(AH219*AJ219,0.8*(AM218+Observaciones!$F218-AK219-AL219-Constantes!$D$14))</f>
        <v>0.90798753778522068</v>
      </c>
      <c r="AJ219" s="75">
        <f>EXP(2.5*(Cálculos!AM218-Constantes!$D$13)/(Constantes!$D$15))*Constantes!$F$19+Constantes!$F$18</f>
        <v>0.52193014313067387</v>
      </c>
      <c r="AK219" s="75">
        <f>IF(Observaciones!$F218&gt;0.05*Constantes!$F$20,((Observaciones!$F218-0.05*Constantes!$F$20)^2)/(Observaciones!$F218+0.95*Constantes!$F$20),0)</f>
        <v>0</v>
      </c>
      <c r="AL219" s="75">
        <f>MAX(0,AM218+Observaciones!$F218-AK219-Constantes!$D$13)</f>
        <v>0</v>
      </c>
      <c r="AM219" s="75">
        <f>AM218+Observaciones!$F218-AK219-AI219-AL219-AN218</f>
        <v>26.668328292291328</v>
      </c>
      <c r="AN219" s="75">
        <f>MAX(0,(AM219-Constantes!$D$14)*(1-EXP(-Constantes!$D$24)))</f>
        <v>7.1866296731522786E-3</v>
      </c>
      <c r="AO219" s="75">
        <f t="shared" si="33"/>
        <v>143.42188225160089</v>
      </c>
      <c r="AP219" s="75">
        <f>MAX(0,(AO219-Constantes!$D$13)*(1-EXP(-Constantes!$D$25)))</f>
        <v>0.47262446385952367</v>
      </c>
      <c r="AQ219" s="75">
        <f t="shared" si="34"/>
        <v>0.47981109353267593</v>
      </c>
      <c r="AR219" s="75">
        <f>0.0526*AK219*Observaciones!$F218^1.218</f>
        <v>0</v>
      </c>
      <c r="AS219" s="75">
        <f>AR219*Constantes!$F$31</f>
        <v>0</v>
      </c>
      <c r="AT219" s="75">
        <f t="shared" si="35"/>
        <v>0</v>
      </c>
      <c r="AU219" s="15"/>
      <c r="AV219" s="74">
        <v>213</v>
      </c>
      <c r="AW219" s="75">
        <f>0.0526*Observaciones!$F218^2.218</f>
        <v>0</v>
      </c>
      <c r="AX219" s="75">
        <f>IF(Observaciones!$F218&gt;0.05*$BB$7,((Observaciones!$F218-0.05*$BB$7)^2)/(Observaciones!$F218+0.95*$BB$7),0)</f>
        <v>0</v>
      </c>
      <c r="AY219" s="75">
        <f>0.0526*AX219*Observaciones!$F218^1.218</f>
        <v>0</v>
      </c>
      <c r="AZ219" s="29"/>
      <c r="BA219" s="29"/>
      <c r="BB219" s="96"/>
      <c r="BC219" s="39"/>
    </row>
    <row r="220" spans="2:55" s="2" customFormat="1" x14ac:dyDescent="0.3">
      <c r="B220" s="38"/>
      <c r="C220" s="74">
        <v>214</v>
      </c>
      <c r="D220" s="136">
        <f>ETo!$I219*((1-Constantes!$D$21)*ETo!$K219+ETo!$L219)</f>
        <v>1.8051630037390196</v>
      </c>
      <c r="E220" s="75">
        <f>MIN(D220*F220,0.8*(I219+Observaciones!$F219-G220-H220-Constantes!$D$14))</f>
        <v>0.6748277496637346</v>
      </c>
      <c r="F220" s="75">
        <f>EXP(2.5*(Cálculos!I219-Constantes!$D$13)/(Constantes!$D$15))*Constantes!$D$19+Constantes!$D$18</f>
        <v>0.37383202972029078</v>
      </c>
      <c r="G220" s="75">
        <f>IF(Observaciones!$F219&gt;0.05*Constantes!$D$20,((Observaciones!$F219-0.05*Constantes!$D$20)^2)/(Observaciones!$F219+0.95*Constantes!$D$20),0)</f>
        <v>0</v>
      </c>
      <c r="H220" s="75">
        <f>MAX(0,I219+Observaciones!$F219-G220-Constantes!$D$13)</f>
        <v>0</v>
      </c>
      <c r="I220" s="75">
        <f>I219+Observaciones!$F219-G220-E220-H220-J219</f>
        <v>28.730782175173164</v>
      </c>
      <c r="J220" s="75">
        <f>MAX(0,(I220-Constantes!$D$14)*(1-EXP(-Constantes!$D$24)))</f>
        <v>4.2618352909085111E-2</v>
      </c>
      <c r="K220" s="75">
        <f t="shared" si="27"/>
        <v>136.65584399722394</v>
      </c>
      <c r="L220" s="75">
        <f>MAX(0,(K220-Constantes!$D$13)*(1-EXP(-Constantes!$D$25)))</f>
        <v>0.42588802374422541</v>
      </c>
      <c r="M220" s="75">
        <f t="shared" si="28"/>
        <v>0.46850637665331052</v>
      </c>
      <c r="N220" s="75">
        <f>0.0526*G220*Observaciones!$F219^1.218</f>
        <v>0</v>
      </c>
      <c r="O220" s="75">
        <f>N220*Constantes!$D$31</f>
        <v>0</v>
      </c>
      <c r="P220" s="75">
        <f t="shared" si="29"/>
        <v>0</v>
      </c>
      <c r="Q220" s="15"/>
      <c r="R220" s="74">
        <v>214</v>
      </c>
      <c r="S220" s="136">
        <f>ETo!$I219*((1-Constantes!$E$21)*ETo!$K219+ETo!$L219)</f>
        <v>1.7275059852046106</v>
      </c>
      <c r="T220" s="75">
        <f>MIN(S220*U220,0.8*(X219+Observaciones!$F219-V220-W220-Constantes!$D$14))</f>
        <v>0.7714428951611757</v>
      </c>
      <c r="U220" s="75">
        <f>EXP(2.5*(Cálculos!X219-Constantes!$D$13)/(Constantes!$D$15))*Constantes!$E$19+Constantes!$E$18</f>
        <v>0.44656452815114495</v>
      </c>
      <c r="V220" s="75">
        <f>IF(Observaciones!$F219&gt;0.05*Constantes!$E$20,((Observaciones!$F219-0.05*Constantes!$E$20)^2)/(Observaciones!$F219+0.95*Constantes!$E$20),0)</f>
        <v>0</v>
      </c>
      <c r="W220" s="75">
        <f>MAX(0,X219+Observaciones!$F219-V220-Constantes!$D$13)</f>
        <v>0</v>
      </c>
      <c r="X220" s="75">
        <f>X219+Observaciones!$F219-V220-T220-W220-Y219</f>
        <v>27.650625054398539</v>
      </c>
      <c r="Y220" s="75">
        <f>MAX(0,(X220-Constantes!$D$14)*(1-EXP(-Constantes!$D$24)))</f>
        <v>2.4061900097092075E-2</v>
      </c>
      <c r="Z220" s="75">
        <f t="shared" si="30"/>
        <v>140.24792119647486</v>
      </c>
      <c r="AA220" s="75">
        <f>MAX(0,(Z220-Constantes!$D$13)*(1-EXP(-Constantes!$D$25)))</f>
        <v>0.45070031338857036</v>
      </c>
      <c r="AB220" s="75">
        <f t="shared" si="31"/>
        <v>0.47476221348566244</v>
      </c>
      <c r="AC220" s="75">
        <f>0.0526*V220*Observaciones!$F219^1.218</f>
        <v>0</v>
      </c>
      <c r="AD220" s="75">
        <f>AC220*Constantes!$E$31</f>
        <v>0</v>
      </c>
      <c r="AE220" s="75">
        <f t="shared" si="32"/>
        <v>0</v>
      </c>
      <c r="AF220" s="15"/>
      <c r="AG220" s="74">
        <v>214</v>
      </c>
      <c r="AH220" s="136">
        <f>ETo!$I219*((1-Constantes!$F$21)*ETo!$K219+ETo!$L219)</f>
        <v>1.7275059852046106</v>
      </c>
      <c r="AI220" s="75">
        <f>MIN(AH220*AJ220,0.8*(AM219+Observaciones!$F219-AK220-AL220-Constantes!$D$14))</f>
        <v>0.65466263383306122</v>
      </c>
      <c r="AJ220" s="75">
        <f>EXP(2.5*(Cálculos!AM219-Constantes!$D$13)/(Constantes!$D$15))*Constantes!$F$19+Constantes!$F$18</f>
        <v>0.52090753715671623</v>
      </c>
      <c r="AK220" s="75">
        <f>IF(Observaciones!$F219&gt;0.05*Constantes!$F$20,((Observaciones!$F219-0.05*Constantes!$F$20)^2)/(Observaciones!$F219+0.95*Constantes!$F$20),0)</f>
        <v>0</v>
      </c>
      <c r="AL220" s="75">
        <f>MAX(0,AM219+Observaciones!$F219-AK220-Constantes!$D$13)</f>
        <v>0</v>
      </c>
      <c r="AM220" s="75">
        <f>AM219+Observaciones!$F219-AK220-AI220-AL220-AN219</f>
        <v>26.40647902878511</v>
      </c>
      <c r="AN220" s="75">
        <f>MAX(0,(AM220-Constantes!$D$14)*(1-EXP(-Constantes!$D$24)))</f>
        <v>2.6882160547486264E-3</v>
      </c>
      <c r="AO220" s="75">
        <f t="shared" si="33"/>
        <v>142.94925778774137</v>
      </c>
      <c r="AP220" s="75">
        <f>MAX(0,(AO220-Constantes!$D$13)*(1-EXP(-Constantes!$D$25)))</f>
        <v>0.4693598082188456</v>
      </c>
      <c r="AQ220" s="75">
        <f t="shared" si="34"/>
        <v>0.47204802427359421</v>
      </c>
      <c r="AR220" s="75">
        <f>0.0526*AK220*Observaciones!$F219^1.218</f>
        <v>0</v>
      </c>
      <c r="AS220" s="75">
        <f>AR220*Constantes!$F$31</f>
        <v>0</v>
      </c>
      <c r="AT220" s="75">
        <f t="shared" si="35"/>
        <v>0</v>
      </c>
      <c r="AU220" s="15"/>
      <c r="AV220" s="74">
        <v>214</v>
      </c>
      <c r="AW220" s="75">
        <f>0.0526*Observaciones!$F219^2.218</f>
        <v>6.8921513346888582E-3</v>
      </c>
      <c r="AX220" s="75">
        <f>IF(Observaciones!$F219&gt;0.05*$BB$7,((Observaciones!$F219-0.05*$BB$7)^2)/(Observaciones!$F219+0.95*$BB$7),0)</f>
        <v>0</v>
      </c>
      <c r="AY220" s="75">
        <f>0.0526*AX220*Observaciones!$F219^1.218</f>
        <v>0</v>
      </c>
      <c r="AZ220" s="29"/>
      <c r="BA220" s="29"/>
      <c r="BB220" s="96"/>
      <c r="BC220" s="39"/>
    </row>
    <row r="221" spans="2:55" s="2" customFormat="1" x14ac:dyDescent="0.3">
      <c r="B221" s="38"/>
      <c r="C221" s="74">
        <v>215</v>
      </c>
      <c r="D221" s="136">
        <f>ETo!$I220*((1-Constantes!$D$21)*ETo!$K220+ETo!$L220)</f>
        <v>1.8148734115963456</v>
      </c>
      <c r="E221" s="75">
        <f>MIN(D221*F221,0.8*(I220+Observaciones!$F220-G221-H221-Constantes!$D$14))</f>
        <v>0.6772503957955589</v>
      </c>
      <c r="F221" s="75">
        <f>EXP(2.5*(Cálculos!I220-Constantes!$D$13)/(Constantes!$D$15))*Constantes!$D$19+Constantes!$D$18</f>
        <v>0.37316674070389066</v>
      </c>
      <c r="G221" s="75">
        <f>IF(Observaciones!$F220&gt;0.05*Constantes!$D$20,((Observaciones!$F220-0.05*Constantes!$D$20)^2)/(Observaciones!$F220+0.95*Constantes!$D$20),0)</f>
        <v>0</v>
      </c>
      <c r="H221" s="75">
        <f>MAX(0,I220+Observaciones!$F220-G221-Constantes!$D$13)</f>
        <v>0</v>
      </c>
      <c r="I221" s="75">
        <f>I220+Observaciones!$F220-G221-E221-H221-J220</f>
        <v>28.010913426468523</v>
      </c>
      <c r="J221" s="75">
        <f>MAX(0,(I221-Constantes!$D$14)*(1-EXP(-Constantes!$D$24)))</f>
        <v>3.0251438680360294E-2</v>
      </c>
      <c r="K221" s="75">
        <f t="shared" si="27"/>
        <v>136.22995597347972</v>
      </c>
      <c r="L221" s="75">
        <f>MAX(0,(K221-Constantes!$D$13)*(1-EXP(-Constantes!$D$25)))</f>
        <v>0.42294620027690044</v>
      </c>
      <c r="M221" s="75">
        <f t="shared" si="28"/>
        <v>0.45319763895726073</v>
      </c>
      <c r="N221" s="75">
        <f>0.0526*G221*Observaciones!$F220^1.218</f>
        <v>0</v>
      </c>
      <c r="O221" s="75">
        <f>N221*Constantes!$D$31</f>
        <v>0</v>
      </c>
      <c r="P221" s="75">
        <f t="shared" si="29"/>
        <v>0</v>
      </c>
      <c r="Q221" s="15"/>
      <c r="R221" s="74">
        <v>215</v>
      </c>
      <c r="S221" s="136">
        <f>ETo!$I220*((1-Constantes!$E$21)*ETo!$K220+ETo!$L220)</f>
        <v>1.7369373583533931</v>
      </c>
      <c r="T221" s="75">
        <f>MIN(S221*U221,0.8*(X220+Observaciones!$F220-V221-W221-Constantes!$D$14))</f>
        <v>0.77459390921970939</v>
      </c>
      <c r="U221" s="75">
        <f>EXP(2.5*(Cálculos!X220-Constantes!$D$13)/(Constantes!$D$15))*Constantes!$E$19+Constantes!$E$18</f>
        <v>0.44595385406070148</v>
      </c>
      <c r="V221" s="75">
        <f>IF(Observaciones!$F220&gt;0.05*Constantes!$E$20,((Observaciones!$F220-0.05*Constantes!$E$20)^2)/(Observaciones!$F220+0.95*Constantes!$E$20),0)</f>
        <v>0</v>
      </c>
      <c r="W221" s="75">
        <f>MAX(0,X220+Observaciones!$F220-V221-Constantes!$D$13)</f>
        <v>0</v>
      </c>
      <c r="X221" s="75">
        <f>X220+Observaciones!$F220-V221-T221-W221-Y220</f>
        <v>26.851969245081737</v>
      </c>
      <c r="Y221" s="75">
        <f>MAX(0,(X221-Constantes!$D$14)*(1-EXP(-Constantes!$D$24)))</f>
        <v>1.034147132467131E-2</v>
      </c>
      <c r="Z221" s="75">
        <f t="shared" si="30"/>
        <v>139.79722088308628</v>
      </c>
      <c r="AA221" s="75">
        <f>MAX(0,(Z221-Constantes!$D$13)*(1-EXP(-Constantes!$D$25)))</f>
        <v>0.44758709891730941</v>
      </c>
      <c r="AB221" s="75">
        <f t="shared" si="31"/>
        <v>0.45792857024198075</v>
      </c>
      <c r="AC221" s="75">
        <f>0.0526*V221*Observaciones!$F220^1.218</f>
        <v>0</v>
      </c>
      <c r="AD221" s="75">
        <f>AC221*Constantes!$E$31</f>
        <v>0</v>
      </c>
      <c r="AE221" s="75">
        <f t="shared" si="32"/>
        <v>0</v>
      </c>
      <c r="AF221" s="15"/>
      <c r="AG221" s="74">
        <v>215</v>
      </c>
      <c r="AH221" s="136">
        <f>ETo!$I220*((1-Constantes!$F$21)*ETo!$K220+ETo!$L220)</f>
        <v>1.7369373583533931</v>
      </c>
      <c r="AI221" s="75">
        <f>MIN(AH221*AJ221,0.8*(AM220+Observaciones!$F220-AK221-AL221-Constantes!$D$14))</f>
        <v>0.12518322302808826</v>
      </c>
      <c r="AJ221" s="75">
        <f>EXP(2.5*(Cálculos!AM220-Constantes!$D$13)/(Constantes!$D$15))*Constantes!$F$19+Constantes!$F$18</f>
        <v>0.52062866381806072</v>
      </c>
      <c r="AK221" s="75">
        <f>IF(Observaciones!$F220&gt;0.05*Constantes!$F$20,((Observaciones!$F220-0.05*Constantes!$F$20)^2)/(Observaciones!$F220+0.95*Constantes!$F$20),0)</f>
        <v>0</v>
      </c>
      <c r="AL221" s="75">
        <f>MAX(0,AM220+Observaciones!$F220-AK221-Constantes!$D$13)</f>
        <v>0</v>
      </c>
      <c r="AM221" s="75">
        <f>AM220+Observaciones!$F220-AK221-AI221-AL221-AN220</f>
        <v>26.278607589702272</v>
      </c>
      <c r="AN221" s="75">
        <f>MAX(0,(AM221-Constantes!$D$14)*(1-EXP(-Constantes!$D$24)))</f>
        <v>4.9146126814807168E-4</v>
      </c>
      <c r="AO221" s="75">
        <f t="shared" si="33"/>
        <v>142.47989797952252</v>
      </c>
      <c r="AP221" s="75">
        <f>MAX(0,(AO221-Constantes!$D$13)*(1-EXP(-Constantes!$D$25)))</f>
        <v>0.46611770320190193</v>
      </c>
      <c r="AQ221" s="75">
        <f t="shared" si="34"/>
        <v>0.46660916447005002</v>
      </c>
      <c r="AR221" s="75">
        <f>0.0526*AK221*Observaciones!$F220^1.218</f>
        <v>0</v>
      </c>
      <c r="AS221" s="75">
        <f>AR221*Constantes!$F$31</f>
        <v>0</v>
      </c>
      <c r="AT221" s="75">
        <f t="shared" si="35"/>
        <v>0</v>
      </c>
      <c r="AU221" s="15"/>
      <c r="AV221" s="74">
        <v>215</v>
      </c>
      <c r="AW221" s="75">
        <f>0.0526*Observaciones!$F220^2.218</f>
        <v>0</v>
      </c>
      <c r="AX221" s="75">
        <f>IF(Observaciones!$F220&gt;0.05*$BB$7,((Observaciones!$F220-0.05*$BB$7)^2)/(Observaciones!$F220+0.95*$BB$7),0)</f>
        <v>0</v>
      </c>
      <c r="AY221" s="75">
        <f>0.0526*AX221*Observaciones!$F220^1.218</f>
        <v>0</v>
      </c>
      <c r="AZ221" s="29"/>
      <c r="BA221" s="29"/>
      <c r="BB221" s="96"/>
      <c r="BC221" s="39"/>
    </row>
    <row r="222" spans="2:55" s="2" customFormat="1" x14ac:dyDescent="0.3">
      <c r="B222" s="38"/>
      <c r="C222" s="74">
        <v>216</v>
      </c>
      <c r="D222" s="136">
        <f>ETo!$I221*((1-Constantes!$D$21)*ETo!$K221+ETo!$L221)</f>
        <v>1.8247120587872323</v>
      </c>
      <c r="E222" s="75">
        <f>MIN(D222*F222,0.8*(I221+Observaciones!$F221-G222-H222-Constantes!$D$14))</f>
        <v>0.67828752953136662</v>
      </c>
      <c r="F222" s="75">
        <f>EXP(2.5*(Cálculos!I221-Constantes!$D$13)/(Constantes!$D$15))*Constantes!$D$19+Constantes!$D$18</f>
        <v>0.37172304872155026</v>
      </c>
      <c r="G222" s="75">
        <f>IF(Observaciones!$F221&gt;0.05*Constantes!$D$20,((Observaciones!$F221-0.05*Constantes!$D$20)^2)/(Observaciones!$F221+0.95*Constantes!$D$20),0)</f>
        <v>0</v>
      </c>
      <c r="H222" s="75">
        <f>MAX(0,I221+Observaciones!$F221-G222-Constantes!$D$13)</f>
        <v>0</v>
      </c>
      <c r="I222" s="75">
        <f>I221+Observaciones!$F221-G222-E222-H222-J221</f>
        <v>27.302374458256796</v>
      </c>
      <c r="J222" s="75">
        <f>MAX(0,(I222-Constantes!$D$14)*(1-EXP(-Constantes!$D$24)))</f>
        <v>1.8079163299117441E-2</v>
      </c>
      <c r="K222" s="75">
        <f t="shared" si="27"/>
        <v>135.80700977320282</v>
      </c>
      <c r="L222" s="75">
        <f>MAX(0,(K222-Constantes!$D$13)*(1-EXP(-Constantes!$D$25)))</f>
        <v>0.42002469746859949</v>
      </c>
      <c r="M222" s="75">
        <f t="shared" si="28"/>
        <v>0.43810386076771696</v>
      </c>
      <c r="N222" s="75">
        <f>0.0526*G222*Observaciones!$F221^1.218</f>
        <v>0</v>
      </c>
      <c r="O222" s="75">
        <f>N222*Constantes!$D$31</f>
        <v>0</v>
      </c>
      <c r="P222" s="75">
        <f t="shared" si="29"/>
        <v>0</v>
      </c>
      <c r="Q222" s="15"/>
      <c r="R222" s="74">
        <v>216</v>
      </c>
      <c r="S222" s="136">
        <f>ETo!$I221*((1-Constantes!$E$21)*ETo!$K221+ETo!$L221)</f>
        <v>1.7464932857974151</v>
      </c>
      <c r="T222" s="75">
        <f>MIN(S222*U222,0.8*(X221+Observaciones!$F221-V222-W222-Constantes!$D$14))</f>
        <v>0.48157539606538935</v>
      </c>
      <c r="U222" s="75">
        <f>EXP(2.5*(Cálculos!X221-Constantes!$D$13)/(Constantes!$D$15))*Constantes!$E$19+Constantes!$E$18</f>
        <v>0.44477857925149622</v>
      </c>
      <c r="V222" s="75">
        <f>IF(Observaciones!$F221&gt;0.05*Constantes!$E$20,((Observaciones!$F221-0.05*Constantes!$E$20)^2)/(Observaciones!$F221+0.95*Constantes!$E$20),0)</f>
        <v>0</v>
      </c>
      <c r="W222" s="75">
        <f>MAX(0,X221+Observaciones!$F221-V222-Constantes!$D$13)</f>
        <v>0</v>
      </c>
      <c r="X222" s="75">
        <f>X221+Observaciones!$F221-V222-T222-W222-Y221</f>
        <v>26.360052377691677</v>
      </c>
      <c r="Y222" s="75">
        <f>MAX(0,(X222-Constantes!$D$14)*(1-EXP(-Constantes!$D$24)))</f>
        <v>1.8906339774149698E-3</v>
      </c>
      <c r="Z222" s="75">
        <f t="shared" si="30"/>
        <v>139.34963378416899</v>
      </c>
      <c r="AA222" s="75">
        <f>MAX(0,(Z222-Constantes!$D$13)*(1-EXP(-Constantes!$D$25)))</f>
        <v>0.44449538898921437</v>
      </c>
      <c r="AB222" s="75">
        <f t="shared" si="31"/>
        <v>0.44638602296662933</v>
      </c>
      <c r="AC222" s="75">
        <f>0.0526*V222*Observaciones!$F221^1.218</f>
        <v>0</v>
      </c>
      <c r="AD222" s="75">
        <f>AC222*Constantes!$E$31</f>
        <v>0</v>
      </c>
      <c r="AE222" s="75">
        <f t="shared" si="32"/>
        <v>0</v>
      </c>
      <c r="AF222" s="15"/>
      <c r="AG222" s="74">
        <v>216</v>
      </c>
      <c r="AH222" s="136">
        <f>ETo!$I221*((1-Constantes!$F$21)*ETo!$K221+ETo!$L221)</f>
        <v>1.7464932857974151</v>
      </c>
      <c r="AI222" s="75">
        <f>MIN(AH222*AJ222,0.8*(AM221+Observaciones!$F221-AK222-AL222-Constantes!$D$14))</f>
        <v>2.2886071761817561E-2</v>
      </c>
      <c r="AJ222" s="75">
        <f>EXP(2.5*(Cálculos!AM221-Constantes!$D$13)/(Constantes!$D$15))*Constantes!$F$19+Constantes!$F$18</f>
        <v>0.52049383371305857</v>
      </c>
      <c r="AK222" s="75">
        <f>IF(Observaciones!$F221&gt;0.05*Constantes!$F$20,((Observaciones!$F221-0.05*Constantes!$F$20)^2)/(Observaciones!$F221+0.95*Constantes!$F$20),0)</f>
        <v>0</v>
      </c>
      <c r="AL222" s="75">
        <f>MAX(0,AM221+Observaciones!$F221-AK222-Constantes!$D$13)</f>
        <v>0</v>
      </c>
      <c r="AM222" s="75">
        <f>AM221+Observaciones!$F221-AK222-AI222-AL222-AN221</f>
        <v>26.255230056672307</v>
      </c>
      <c r="AN222" s="75">
        <f>MAX(0,(AM222-Constantes!$D$14)*(1-EXP(-Constantes!$D$24)))</f>
        <v>8.9849243204648843E-5</v>
      </c>
      <c r="AO222" s="75">
        <f t="shared" si="33"/>
        <v>142.01378027632063</v>
      </c>
      <c r="AP222" s="75">
        <f>MAX(0,(AO222-Constantes!$D$13)*(1-EXP(-Constantes!$D$25)))</f>
        <v>0.46289799304015655</v>
      </c>
      <c r="AQ222" s="75">
        <f t="shared" si="34"/>
        <v>0.46298784228336121</v>
      </c>
      <c r="AR222" s="75">
        <f>0.0526*AK222*Observaciones!$F221^1.218</f>
        <v>0</v>
      </c>
      <c r="AS222" s="75">
        <f>AR222*Constantes!$F$31</f>
        <v>0</v>
      </c>
      <c r="AT222" s="75">
        <f t="shared" si="35"/>
        <v>0</v>
      </c>
      <c r="AU222" s="15"/>
      <c r="AV222" s="74">
        <v>216</v>
      </c>
      <c r="AW222" s="75">
        <f>0.0526*Observaciones!$F221^2.218</f>
        <v>0</v>
      </c>
      <c r="AX222" s="75">
        <f>IF(Observaciones!$F221&gt;0.05*$BB$7,((Observaciones!$F221-0.05*$BB$7)^2)/(Observaciones!$F221+0.95*$BB$7),0)</f>
        <v>0</v>
      </c>
      <c r="AY222" s="75">
        <f>0.0526*AX222*Observaciones!$F221^1.218</f>
        <v>0</v>
      </c>
      <c r="AZ222" s="29"/>
      <c r="BA222" s="29"/>
      <c r="BB222" s="96"/>
      <c r="BC222" s="39"/>
    </row>
    <row r="223" spans="2:55" s="2" customFormat="1" x14ac:dyDescent="0.3">
      <c r="B223" s="38"/>
      <c r="C223" s="74">
        <v>217</v>
      </c>
      <c r="D223" s="136">
        <f>ETo!$I222*((1-Constantes!$D$21)*ETo!$K222+ETo!$L222)</f>
        <v>1.8927254414581483</v>
      </c>
      <c r="E223" s="75">
        <f>MIN(D223*F223,0.8*(I222+Observaciones!$F222-G223-H223-Constantes!$D$14))</f>
        <v>0.70097689300248833</v>
      </c>
      <c r="F223" s="75">
        <f>EXP(2.5*(Cálculos!I222-Constantes!$D$13)/(Constantes!$D$15))*Constantes!$D$19+Constantes!$D$18</f>
        <v>0.37035318364107711</v>
      </c>
      <c r="G223" s="75">
        <f>IF(Observaciones!$F222&gt;0.05*Constantes!$D$20,((Observaciones!$F222-0.05*Constantes!$D$20)^2)/(Observaciones!$F222+0.95*Constantes!$D$20),0)</f>
        <v>0</v>
      </c>
      <c r="H223" s="75">
        <f>MAX(0,I222+Observaciones!$F222-G223-Constantes!$D$13)</f>
        <v>0</v>
      </c>
      <c r="I223" s="75">
        <f>I222+Observaciones!$F222-G223-E223-H223-J222</f>
        <v>26.583318401955193</v>
      </c>
      <c r="J223" s="75">
        <f>MAX(0,(I223-Constantes!$D$14)*(1-EXP(-Constantes!$D$24)))</f>
        <v>5.7262106394436341E-3</v>
      </c>
      <c r="K223" s="75">
        <f t="shared" si="27"/>
        <v>135.38698507573423</v>
      </c>
      <c r="L223" s="75">
        <f>MAX(0,(K223-Constantes!$D$13)*(1-EXP(-Constantes!$D$25)))</f>
        <v>0.41712337495427759</v>
      </c>
      <c r="M223" s="75">
        <f t="shared" si="28"/>
        <v>0.42284958559372121</v>
      </c>
      <c r="N223" s="75">
        <f>0.0526*G223*Observaciones!$F222^1.218</f>
        <v>0</v>
      </c>
      <c r="O223" s="75">
        <f>N223*Constantes!$D$31</f>
        <v>0</v>
      </c>
      <c r="P223" s="75">
        <f t="shared" si="29"/>
        <v>0</v>
      </c>
      <c r="Q223" s="15"/>
      <c r="R223" s="74">
        <v>217</v>
      </c>
      <c r="S223" s="136">
        <f>ETo!$I222*((1-Constantes!$E$21)*ETo!$K222+ETo!$L222)</f>
        <v>1.8120443283734537</v>
      </c>
      <c r="T223" s="75">
        <f>MIN(S223*U223,0.8*(X222+Observaciones!$F222-V223-W223-Constantes!$D$14))</f>
        <v>8.8041902153341317E-2</v>
      </c>
      <c r="U223" s="75">
        <f>EXP(2.5*(Cálculos!X222-Constantes!$D$13)/(Constantes!$D$15))*Constantes!$E$19+Constantes!$E$18</f>
        <v>0.44407828405713867</v>
      </c>
      <c r="V223" s="75">
        <f>IF(Observaciones!$F222&gt;0.05*Constantes!$E$20,((Observaciones!$F222-0.05*Constantes!$E$20)^2)/(Observaciones!$F222+0.95*Constantes!$E$20),0)</f>
        <v>0</v>
      </c>
      <c r="W223" s="75">
        <f>MAX(0,X222+Observaciones!$F222-V223-Constantes!$D$13)</f>
        <v>0</v>
      </c>
      <c r="X223" s="75">
        <f>X222+Observaciones!$F222-V223-T223-W223-Y222</f>
        <v>26.27011984156092</v>
      </c>
      <c r="Y223" s="75">
        <f>MAX(0,(X223-Constantes!$D$14)*(1-EXP(-Constantes!$D$24)))</f>
        <v>3.4564683538098451E-4</v>
      </c>
      <c r="Z223" s="75">
        <f t="shared" si="30"/>
        <v>138.90513839517976</v>
      </c>
      <c r="AA223" s="75">
        <f>MAX(0,(Z223-Constantes!$D$13)*(1-EXP(-Constantes!$D$25)))</f>
        <v>0.44142503506155478</v>
      </c>
      <c r="AB223" s="75">
        <f t="shared" si="31"/>
        <v>0.44177068189693575</v>
      </c>
      <c r="AC223" s="75">
        <f>0.0526*V223*Observaciones!$F222^1.218</f>
        <v>0</v>
      </c>
      <c r="AD223" s="75">
        <f>AC223*Constantes!$E$31</f>
        <v>0</v>
      </c>
      <c r="AE223" s="75">
        <f t="shared" si="32"/>
        <v>0</v>
      </c>
      <c r="AF223" s="15"/>
      <c r="AG223" s="74">
        <v>217</v>
      </c>
      <c r="AH223" s="136">
        <f>ETo!$I222*((1-Constantes!$F$21)*ETo!$K222+ETo!$L222)</f>
        <v>1.8120443283734537</v>
      </c>
      <c r="AI223" s="75">
        <f>MIN(AH223*AJ223,0.8*(AM222+Observaciones!$F222-AK223-AL223-Constantes!$D$14))</f>
        <v>4.1840453378455328E-3</v>
      </c>
      <c r="AJ223" s="75">
        <f>EXP(2.5*(Cálculos!AM222-Constantes!$D$13)/(Constantes!$D$15))*Constantes!$F$19+Constantes!$F$18</f>
        <v>0.52046927944597676</v>
      </c>
      <c r="AK223" s="75">
        <f>IF(Observaciones!$F222&gt;0.05*Constantes!$F$20,((Observaciones!$F222-0.05*Constantes!$F$20)^2)/(Observaciones!$F222+0.95*Constantes!$F$20),0)</f>
        <v>0</v>
      </c>
      <c r="AL223" s="75">
        <f>MAX(0,AM222+Observaciones!$F222-AK223-Constantes!$D$13)</f>
        <v>0</v>
      </c>
      <c r="AM223" s="75">
        <f>AM222+Observaciones!$F222-AK223-AI223-AL223-AN222</f>
        <v>26.25095616209126</v>
      </c>
      <c r="AN223" s="75">
        <f>MAX(0,(AM223-Constantes!$D$14)*(1-EXP(-Constantes!$D$24)))</f>
        <v>1.6426292421566577E-5</v>
      </c>
      <c r="AO223" s="75">
        <f t="shared" si="33"/>
        <v>141.55088228328049</v>
      </c>
      <c r="AP223" s="75">
        <f>MAX(0,(AO223-Constantes!$D$13)*(1-EXP(-Constantes!$D$25)))</f>
        <v>0.45970052304104486</v>
      </c>
      <c r="AQ223" s="75">
        <f t="shared" si="34"/>
        <v>0.45971694933346641</v>
      </c>
      <c r="AR223" s="75">
        <f>0.0526*AK223*Observaciones!$F222^1.218</f>
        <v>0</v>
      </c>
      <c r="AS223" s="75">
        <f>AR223*Constantes!$F$31</f>
        <v>0</v>
      </c>
      <c r="AT223" s="75">
        <f t="shared" si="35"/>
        <v>0</v>
      </c>
      <c r="AU223" s="15"/>
      <c r="AV223" s="74">
        <v>217</v>
      </c>
      <c r="AW223" s="75">
        <f>0.0526*Observaciones!$F222^2.218</f>
        <v>0</v>
      </c>
      <c r="AX223" s="75">
        <f>IF(Observaciones!$F222&gt;0.05*$BB$7,((Observaciones!$F222-0.05*$BB$7)^2)/(Observaciones!$F222+0.95*$BB$7),0)</f>
        <v>0</v>
      </c>
      <c r="AY223" s="75">
        <f>0.0526*AX223*Observaciones!$F222^1.218</f>
        <v>0</v>
      </c>
      <c r="AZ223" s="29"/>
      <c r="BA223" s="29"/>
      <c r="BB223" s="96"/>
      <c r="BC223" s="39"/>
    </row>
    <row r="224" spans="2:55" s="2" customFormat="1" x14ac:dyDescent="0.3">
      <c r="B224" s="38"/>
      <c r="C224" s="74">
        <v>218</v>
      </c>
      <c r="D224" s="136">
        <f>ETo!$I223*((1-Constantes!$D$21)*ETo!$K223+ETo!$L223)</f>
        <v>1.6394347479292417</v>
      </c>
      <c r="E224" s="75">
        <f>MIN(D224*F224,0.8*(I223+Observaciones!$F223-G224-H224-Constantes!$D$14))</f>
        <v>0.60497265442219583</v>
      </c>
      <c r="F224" s="75">
        <f>EXP(2.5*(Cálculos!I223-Constantes!$D$13)/(Constantes!$D$15))*Constantes!$D$19+Constantes!$D$18</f>
        <v>0.36901295107129606</v>
      </c>
      <c r="G224" s="75">
        <f>IF(Observaciones!$F223&gt;0.05*Constantes!$D$20,((Observaciones!$F223-0.05*Constantes!$D$20)^2)/(Observaciones!$F223+0.95*Constantes!$D$20),0)</f>
        <v>0</v>
      </c>
      <c r="H224" s="75">
        <f>MAX(0,I223+Observaciones!$F223-G224-Constantes!$D$13)</f>
        <v>0</v>
      </c>
      <c r="I224" s="75">
        <f>I223+Observaciones!$F223-G224-E224-H224-J223</f>
        <v>28.572619536893555</v>
      </c>
      <c r="J224" s="75">
        <f>MAX(0,(I224-Constantes!$D$14)*(1-EXP(-Constantes!$D$24)))</f>
        <v>3.9901213450937459E-2</v>
      </c>
      <c r="K224" s="75">
        <f t="shared" si="27"/>
        <v>134.96986170077994</v>
      </c>
      <c r="L224" s="75">
        <f>MAX(0,(K224-Constantes!$D$13)*(1-EXP(-Constantes!$D$25)))</f>
        <v>0.41424209333846185</v>
      </c>
      <c r="M224" s="75">
        <f t="shared" si="28"/>
        <v>0.45414330678939929</v>
      </c>
      <c r="N224" s="75">
        <f>0.0526*G224*Observaciones!$F223^1.218</f>
        <v>0</v>
      </c>
      <c r="O224" s="75">
        <f>N224*Constantes!$D$31</f>
        <v>0</v>
      </c>
      <c r="P224" s="75">
        <f t="shared" si="29"/>
        <v>0</v>
      </c>
      <c r="Q224" s="15"/>
      <c r="R224" s="74">
        <v>218</v>
      </c>
      <c r="S224" s="136">
        <f>ETo!$I223*((1-Constantes!$E$21)*ETo!$K223+ETo!$L223)</f>
        <v>1.5690383799413237</v>
      </c>
      <c r="T224" s="75">
        <f>MIN(S224*U224,0.8*(X223+Observaciones!$F223-V224-W224-Constantes!$D$14))</f>
        <v>0.69657796975204056</v>
      </c>
      <c r="U224" s="75">
        <f>EXP(2.5*(Cálculos!X223-Constantes!$D$13)/(Constantes!$D$15))*Constantes!$E$19+Constantes!$E$18</f>
        <v>0.44395215480840566</v>
      </c>
      <c r="V224" s="75">
        <f>IF(Observaciones!$F223&gt;0.05*Constantes!$E$20,((Observaciones!$F223-0.05*Constantes!$E$20)^2)/(Observaciones!$F223+0.95*Constantes!$E$20),0)</f>
        <v>0</v>
      </c>
      <c r="W224" s="75">
        <f>MAX(0,X223+Observaciones!$F223-V224-Constantes!$D$13)</f>
        <v>0</v>
      </c>
      <c r="X224" s="75">
        <f>X223+Observaciones!$F223-V224-T224-W224-Y223</f>
        <v>28.173196224973498</v>
      </c>
      <c r="Y224" s="75">
        <f>MAX(0,(X224-Constantes!$D$14)*(1-EXP(-Constantes!$D$24)))</f>
        <v>3.3039360025077395E-2</v>
      </c>
      <c r="Z224" s="75">
        <f t="shared" si="30"/>
        <v>138.46371336011822</v>
      </c>
      <c r="AA224" s="75">
        <f>MAX(0,(Z224-Constantes!$D$13)*(1-EXP(-Constantes!$D$25)))</f>
        <v>0.43837588961766061</v>
      </c>
      <c r="AB224" s="75">
        <f t="shared" si="31"/>
        <v>0.47141524964273801</v>
      </c>
      <c r="AC224" s="75">
        <f>0.0526*V224*Observaciones!$F223^1.218</f>
        <v>0</v>
      </c>
      <c r="AD224" s="75">
        <f>AC224*Constantes!$E$31</f>
        <v>0</v>
      </c>
      <c r="AE224" s="75">
        <f t="shared" si="32"/>
        <v>0</v>
      </c>
      <c r="AF224" s="15"/>
      <c r="AG224" s="74">
        <v>218</v>
      </c>
      <c r="AH224" s="136">
        <f>ETo!$I223*((1-Constantes!$F$21)*ETo!$K223+ETo!$L223)</f>
        <v>1.5690383799413237</v>
      </c>
      <c r="AI224" s="75">
        <f>MIN(AH224*AJ224,0.8*(AM223+Observaciones!$F223-AK224-AL224-Constantes!$D$14))</f>
        <v>0.81662923656989062</v>
      </c>
      <c r="AJ224" s="75">
        <f>EXP(2.5*(Cálculos!AM223-Constantes!$D$13)/(Constantes!$D$15))*Constantes!$F$19+Constantes!$F$18</f>
        <v>0.5204647936020721</v>
      </c>
      <c r="AK224" s="75">
        <f>IF(Observaciones!$F223&gt;0.05*Constantes!$F$20,((Observaciones!$F223-0.05*Constantes!$F$20)^2)/(Observaciones!$F223+0.95*Constantes!$F$20),0)</f>
        <v>0</v>
      </c>
      <c r="AL224" s="75">
        <f>MAX(0,AM223+Observaciones!$F223-AK224-Constantes!$D$13)</f>
        <v>0</v>
      </c>
      <c r="AM224" s="75">
        <f>AM223+Observaciones!$F223-AK224-AI224-AL224-AN223</f>
        <v>28.034310499228948</v>
      </c>
      <c r="AN224" s="75">
        <f>MAX(0,(AM224-Constantes!$D$14)*(1-EXP(-Constantes!$D$24)))</f>
        <v>3.0653386386177595E-2</v>
      </c>
      <c r="AO224" s="75">
        <f t="shared" si="33"/>
        <v>141.09118176023944</v>
      </c>
      <c r="AP224" s="75">
        <f>MAX(0,(AO224-Constantes!$D$13)*(1-EXP(-Constantes!$D$25)))</f>
        <v>0.45652513958054181</v>
      </c>
      <c r="AQ224" s="75">
        <f t="shared" si="34"/>
        <v>0.4871785259667194</v>
      </c>
      <c r="AR224" s="75">
        <f>0.0526*AK224*Observaciones!$F223^1.218</f>
        <v>0</v>
      </c>
      <c r="AS224" s="75">
        <f>AR224*Constantes!$F$31</f>
        <v>0</v>
      </c>
      <c r="AT224" s="75">
        <f t="shared" si="35"/>
        <v>0</v>
      </c>
      <c r="AU224" s="15"/>
      <c r="AV224" s="74">
        <v>218</v>
      </c>
      <c r="AW224" s="75">
        <f>0.0526*Observaciones!$F223^2.218</f>
        <v>0.43792186533391209</v>
      </c>
      <c r="AX224" s="75">
        <f>IF(Observaciones!$F223&gt;0.05*$BB$7,((Observaciones!$F223-0.05*$BB$7)^2)/(Observaciones!$F223+0.95*$BB$7),0)</f>
        <v>2.1229385132854627E-2</v>
      </c>
      <c r="AY224" s="75">
        <f>0.0526*AX224*Observaciones!$F223^1.218</f>
        <v>3.5756968989506619E-3</v>
      </c>
      <c r="AZ224" s="29"/>
      <c r="BA224" s="29"/>
      <c r="BB224" s="96"/>
      <c r="BC224" s="39"/>
    </row>
    <row r="225" spans="2:55" s="2" customFormat="1" x14ac:dyDescent="0.3">
      <c r="B225" s="38"/>
      <c r="C225" s="74">
        <v>219</v>
      </c>
      <c r="D225" s="136">
        <f>ETo!$I224*((1-Constantes!$D$21)*ETo!$K224+ETo!$L224)</f>
        <v>1.8528450962916636</v>
      </c>
      <c r="E225" s="75">
        <f>MIN(D225*F225,0.8*(I224+Observaciones!$F224-G225-H225-Constantes!$D$14))</f>
        <v>0.69082396037121707</v>
      </c>
      <c r="F225" s="75">
        <f>EXP(2.5*(Cálculos!I224-Constantes!$D$13)/(Constantes!$D$15))*Constantes!$D$19+Constantes!$D$18</f>
        <v>0.37284496246008458</v>
      </c>
      <c r="G225" s="75">
        <f>IF(Observaciones!$F224&gt;0.05*Constantes!$D$20,((Observaciones!$F224-0.05*Constantes!$D$20)^2)/(Observaciones!$F224+0.95*Constantes!$D$20),0)</f>
        <v>0</v>
      </c>
      <c r="H225" s="75">
        <f>MAX(0,I224+Observaciones!$F224-G225-Constantes!$D$13)</f>
        <v>0</v>
      </c>
      <c r="I225" s="75">
        <f>I224+Observaciones!$F224-G225-E225-H225-J224</f>
        <v>27.8418943630714</v>
      </c>
      <c r="J225" s="75">
        <f>MAX(0,(I225-Constantes!$D$14)*(1-EXP(-Constantes!$D$24)))</f>
        <v>2.734779233675546E-2</v>
      </c>
      <c r="K225" s="75">
        <f t="shared" si="27"/>
        <v>134.55561960744149</v>
      </c>
      <c r="L225" s="75">
        <f>MAX(0,(K225-Constantes!$D$13)*(1-EXP(-Constantes!$D$25)))</f>
        <v>0.41138071418855465</v>
      </c>
      <c r="M225" s="75">
        <f t="shared" si="28"/>
        <v>0.43872850652531009</v>
      </c>
      <c r="N225" s="75">
        <f>0.0526*G225*Observaciones!$F224^1.218</f>
        <v>0</v>
      </c>
      <c r="O225" s="75">
        <f>N225*Constantes!$D$31</f>
        <v>0</v>
      </c>
      <c r="P225" s="75">
        <f t="shared" si="29"/>
        <v>0</v>
      </c>
      <c r="Q225" s="15"/>
      <c r="R225" s="74">
        <v>219</v>
      </c>
      <c r="S225" s="136">
        <f>ETo!$I224*((1-Constantes!$E$21)*ETo!$K224+ETo!$L224)</f>
        <v>1.773837707424746</v>
      </c>
      <c r="T225" s="75">
        <f>MIN(S225*U225,0.8*(X224+Observaciones!$F224-V225-W225-Constantes!$D$14))</f>
        <v>0.79246078676670018</v>
      </c>
      <c r="U225" s="75">
        <f>EXP(2.5*(Cálculos!X224-Constantes!$D$13)/(Constantes!$D$15))*Constantes!$E$19+Constantes!$E$18</f>
        <v>0.44674931841267101</v>
      </c>
      <c r="V225" s="75">
        <f>IF(Observaciones!$F224&gt;0.05*Constantes!$E$20,((Observaciones!$F224-0.05*Constantes!$E$20)^2)/(Observaciones!$F224+0.95*Constantes!$E$20),0)</f>
        <v>0</v>
      </c>
      <c r="W225" s="75">
        <f>MAX(0,X224+Observaciones!$F224-V225-Constantes!$D$13)</f>
        <v>0</v>
      </c>
      <c r="X225" s="75">
        <f>X224+Observaciones!$F224-V225-T225-W225-Y224</f>
        <v>27.34769607818172</v>
      </c>
      <c r="Y225" s="75">
        <f>MAX(0,(X225-Constantes!$D$14)*(1-EXP(-Constantes!$D$24)))</f>
        <v>1.8857761602387248E-2</v>
      </c>
      <c r="Z225" s="75">
        <f t="shared" si="30"/>
        <v>138.02533747050055</v>
      </c>
      <c r="AA225" s="75">
        <f>MAX(0,(Z225-Constantes!$D$13)*(1-EXP(-Constantes!$D$25)))</f>
        <v>0.4353478061598331</v>
      </c>
      <c r="AB225" s="75">
        <f t="shared" si="31"/>
        <v>0.45420556776222032</v>
      </c>
      <c r="AC225" s="75">
        <f>0.0526*V225*Observaciones!$F224^1.218</f>
        <v>0</v>
      </c>
      <c r="AD225" s="75">
        <f>AC225*Constantes!$E$31</f>
        <v>0</v>
      </c>
      <c r="AE225" s="75">
        <f t="shared" si="32"/>
        <v>0</v>
      </c>
      <c r="AF225" s="15"/>
      <c r="AG225" s="74">
        <v>219</v>
      </c>
      <c r="AH225" s="136">
        <f>ETo!$I224*((1-Constantes!$F$21)*ETo!$K224+ETo!$L224)</f>
        <v>1.773837707424746</v>
      </c>
      <c r="AI225" s="75">
        <f>MIN(AH225*AJ225,0.8*(AM224+Observaciones!$F224-AK225-AL225-Constantes!$D$14))</f>
        <v>0.926696515327874</v>
      </c>
      <c r="AJ225" s="75">
        <f>EXP(2.5*(Cálculos!AM224-Constantes!$D$13)/(Constantes!$D$15))*Constantes!$F$19+Constantes!$F$18</f>
        <v>0.5224246341415586</v>
      </c>
      <c r="AK225" s="75">
        <f>IF(Observaciones!$F224&gt;0.05*Constantes!$F$20,((Observaciones!$F224-0.05*Constantes!$F$20)^2)/(Observaciones!$F224+0.95*Constantes!$F$20),0)</f>
        <v>0</v>
      </c>
      <c r="AL225" s="75">
        <f>MAX(0,AM224+Observaciones!$F224-AK225-Constantes!$D$13)</f>
        <v>0</v>
      </c>
      <c r="AM225" s="75">
        <f>AM224+Observaciones!$F224-AK225-AI225-AL225-AN224</f>
        <v>27.076960597514898</v>
      </c>
      <c r="AN225" s="75">
        <f>MAX(0,(AM225-Constantes!$D$14)*(1-EXP(-Constantes!$D$24)))</f>
        <v>1.4206688091967489E-2</v>
      </c>
      <c r="AO225" s="75">
        <f t="shared" si="33"/>
        <v>140.63465662065889</v>
      </c>
      <c r="AP225" s="75">
        <f>MAX(0,(AO225-Constantes!$D$13)*(1-EXP(-Constantes!$D$25)))</f>
        <v>0.45337169009578138</v>
      </c>
      <c r="AQ225" s="75">
        <f t="shared" si="34"/>
        <v>0.46757837818774889</v>
      </c>
      <c r="AR225" s="75">
        <f>0.0526*AK225*Observaciones!$F224^1.218</f>
        <v>0</v>
      </c>
      <c r="AS225" s="75">
        <f>AR225*Constantes!$F$31</f>
        <v>0</v>
      </c>
      <c r="AT225" s="75">
        <f t="shared" si="35"/>
        <v>0</v>
      </c>
      <c r="AU225" s="15"/>
      <c r="AV225" s="74">
        <v>219</v>
      </c>
      <c r="AW225" s="75">
        <f>0.0526*Observaciones!$F224^2.218</f>
        <v>0</v>
      </c>
      <c r="AX225" s="75">
        <f>IF(Observaciones!$F224&gt;0.05*$BB$7,((Observaciones!$F224-0.05*$BB$7)^2)/(Observaciones!$F224+0.95*$BB$7),0)</f>
        <v>0</v>
      </c>
      <c r="AY225" s="75">
        <f>0.0526*AX225*Observaciones!$F224^1.218</f>
        <v>0</v>
      </c>
      <c r="AZ225" s="29"/>
      <c r="BA225" s="29"/>
      <c r="BB225" s="96"/>
      <c r="BC225" s="39"/>
    </row>
    <row r="226" spans="2:55" s="2" customFormat="1" x14ac:dyDescent="0.3">
      <c r="B226" s="38"/>
      <c r="C226" s="74">
        <v>220</v>
      </c>
      <c r="D226" s="136">
        <f>ETo!$I225*((1-Constantes!$D$21)*ETo!$K225+ETo!$L225)</f>
        <v>1.8129786715016885</v>
      </c>
      <c r="E226" s="75">
        <f>MIN(D226*F226,0.8*(I225+Observaciones!$F225-G226-H226-Constantes!$D$14))</f>
        <v>0.67332530020033898</v>
      </c>
      <c r="F226" s="75">
        <f>EXP(2.5*(Cálculos!I225-Constantes!$D$13)/(Constantes!$D$15))*Constantes!$D$19+Constantes!$D$18</f>
        <v>0.37139173823960336</v>
      </c>
      <c r="G226" s="75">
        <f>IF(Observaciones!$F225&gt;0.05*Constantes!$D$20,((Observaciones!$F225-0.05*Constantes!$D$20)^2)/(Observaciones!$F225+0.95*Constantes!$D$20),0)</f>
        <v>0</v>
      </c>
      <c r="H226" s="75">
        <f>MAX(0,I225+Observaciones!$F225-G226-Constantes!$D$13)</f>
        <v>0</v>
      </c>
      <c r="I226" s="75">
        <f>I225+Observaciones!$F225-G226-E226-H226-J225</f>
        <v>27.741221270534307</v>
      </c>
      <c r="J226" s="75">
        <f>MAX(0,(I226-Constantes!$D$14)*(1-EXP(-Constantes!$D$24)))</f>
        <v>2.5618288864369648E-2</v>
      </c>
      <c r="K226" s="75">
        <f t="shared" si="27"/>
        <v>134.14423889325292</v>
      </c>
      <c r="L226" s="75">
        <f>MAX(0,(K226-Constantes!$D$13)*(1-EXP(-Constantes!$D$25)))</f>
        <v>0.40853910002818172</v>
      </c>
      <c r="M226" s="75">
        <f t="shared" si="28"/>
        <v>0.4341573888925514</v>
      </c>
      <c r="N226" s="75">
        <f>0.0526*G226*Observaciones!$F225^1.218</f>
        <v>0</v>
      </c>
      <c r="O226" s="75">
        <f>N226*Constantes!$D$31</f>
        <v>0</v>
      </c>
      <c r="P226" s="75">
        <f t="shared" si="29"/>
        <v>0</v>
      </c>
      <c r="Q226" s="15"/>
      <c r="R226" s="74">
        <v>220</v>
      </c>
      <c r="S226" s="136">
        <f>ETo!$I225*((1-Constantes!$E$21)*ETo!$K225+ETo!$L225)</f>
        <v>1.7356254540943779</v>
      </c>
      <c r="T226" s="75">
        <f>MIN(S226*U226,0.8*(X225+Observaciones!$F225-V226-W226-Constantes!$D$14))</f>
        <v>0.77322530289706126</v>
      </c>
      <c r="U226" s="75">
        <f>EXP(2.5*(Cálculos!X225-Constantes!$D$13)/(Constantes!$D$15))*Constantes!$E$19+Constantes!$E$18</f>
        <v>0.44550239861544211</v>
      </c>
      <c r="V226" s="75">
        <f>IF(Observaciones!$F225&gt;0.05*Constantes!$E$20,((Observaciones!$F225-0.05*Constantes!$E$20)^2)/(Observaciones!$F225+0.95*Constantes!$E$20),0)</f>
        <v>0</v>
      </c>
      <c r="W226" s="75">
        <f>MAX(0,X225+Observaciones!$F225-V226-Constantes!$D$13)</f>
        <v>0</v>
      </c>
      <c r="X226" s="75">
        <f>X225+Observaciones!$F225-V226-T226-W226-Y225</f>
        <v>27.155613013682274</v>
      </c>
      <c r="Y226" s="75">
        <f>MAX(0,(X226-Constantes!$D$14)*(1-EXP(-Constantes!$D$24)))</f>
        <v>1.5557889524692829E-2</v>
      </c>
      <c r="Z226" s="75">
        <f t="shared" si="30"/>
        <v>137.58998966434072</v>
      </c>
      <c r="AA226" s="75">
        <f>MAX(0,(Z226-Constantes!$D$13)*(1-EXP(-Constantes!$D$25)))</f>
        <v>0.4323406392023077</v>
      </c>
      <c r="AB226" s="75">
        <f t="shared" si="31"/>
        <v>0.44789852872700053</v>
      </c>
      <c r="AC226" s="75">
        <f>0.0526*V226*Observaciones!$F225^1.218</f>
        <v>0</v>
      </c>
      <c r="AD226" s="75">
        <f>AC226*Constantes!$E$31</f>
        <v>0</v>
      </c>
      <c r="AE226" s="75">
        <f t="shared" si="32"/>
        <v>0</v>
      </c>
      <c r="AF226" s="15"/>
      <c r="AG226" s="74">
        <v>220</v>
      </c>
      <c r="AH226" s="136">
        <f>ETo!$I225*((1-Constantes!$F$21)*ETo!$K225+ETo!$L225)</f>
        <v>1.7356254540943779</v>
      </c>
      <c r="AI226" s="75">
        <f>MIN(AH226*AJ226,0.8*(AM225+Observaciones!$F225-AK226-AL226-Constantes!$D$14))</f>
        <v>0.90486883025049702</v>
      </c>
      <c r="AJ226" s="75">
        <f>EXP(2.5*(Cálculos!AM225-Constantes!$D$13)/(Constantes!$D$15))*Constantes!$F$19+Constantes!$F$18</f>
        <v>0.52135028794138272</v>
      </c>
      <c r="AK226" s="75">
        <f>IF(Observaciones!$F225&gt;0.05*Constantes!$F$20,((Observaciones!$F225-0.05*Constantes!$F$20)^2)/(Observaciones!$F225+0.95*Constantes!$F$20),0)</f>
        <v>0</v>
      </c>
      <c r="AL226" s="75">
        <f>MAX(0,AM225+Observaciones!$F225-AK226-Constantes!$D$13)</f>
        <v>0</v>
      </c>
      <c r="AM226" s="75">
        <f>AM225+Observaciones!$F225-AK226-AI226-AL226-AN225</f>
        <v>26.757885079172436</v>
      </c>
      <c r="AN226" s="75">
        <f>MAX(0,(AM226-Constantes!$D$14)*(1-EXP(-Constantes!$D$24)))</f>
        <v>8.7251616679802236E-3</v>
      </c>
      <c r="AO226" s="75">
        <f t="shared" si="33"/>
        <v>140.18128493056309</v>
      </c>
      <c r="AP226" s="75">
        <f>MAX(0,(AO226-Constantes!$D$13)*(1-EXP(-Constantes!$D$25)))</f>
        <v>0.45024002307772593</v>
      </c>
      <c r="AQ226" s="75">
        <f t="shared" si="34"/>
        <v>0.45896518474570613</v>
      </c>
      <c r="AR226" s="75">
        <f>0.0526*AK226*Observaciones!$F225^1.218</f>
        <v>0</v>
      </c>
      <c r="AS226" s="75">
        <f>AR226*Constantes!$F$31</f>
        <v>0</v>
      </c>
      <c r="AT226" s="75">
        <f t="shared" si="35"/>
        <v>0</v>
      </c>
      <c r="AU226" s="15"/>
      <c r="AV226" s="74">
        <v>220</v>
      </c>
      <c r="AW226" s="75">
        <f>0.0526*Observaciones!$F225^2.218</f>
        <v>1.6940460723560119E-2</v>
      </c>
      <c r="AX226" s="75">
        <f>IF(Observaciones!$F225&gt;0.05*$BB$7,((Observaciones!$F225-0.05*$BB$7)^2)/(Observaciones!$F225+0.95*$BB$7),0)</f>
        <v>0</v>
      </c>
      <c r="AY226" s="75">
        <f>0.0526*AX226*Observaciones!$F225^1.218</f>
        <v>0</v>
      </c>
      <c r="AZ226" s="29"/>
      <c r="BA226" s="29"/>
      <c r="BB226" s="96"/>
      <c r="BC226" s="39"/>
    </row>
    <row r="227" spans="2:55" s="2" customFormat="1" x14ac:dyDescent="0.3">
      <c r="B227" s="38"/>
      <c r="C227" s="74">
        <v>221</v>
      </c>
      <c r="D227" s="136">
        <f>ETo!$I226*((1-Constantes!$D$21)*ETo!$K226+ETo!$L226)</f>
        <v>1.909358803836201</v>
      </c>
      <c r="E227" s="75">
        <f>MIN(D227*F227,0.8*(I226+Observaciones!$F226-G227-H227-Constantes!$D$14))</f>
        <v>0.7087458914929714</v>
      </c>
      <c r="F227" s="75">
        <f>EXP(2.5*(Cálculos!I226-Constantes!$D$13)/(Constantes!$D$15))*Constantes!$D$19+Constantes!$D$18</f>
        <v>0.37119575957593187</v>
      </c>
      <c r="G227" s="75">
        <f>IF(Observaciones!$F226&gt;0.05*Constantes!$D$20,((Observaciones!$F226-0.05*Constantes!$D$20)^2)/(Observaciones!$F226+0.95*Constantes!$D$20),0)</f>
        <v>0</v>
      </c>
      <c r="H227" s="75">
        <f>MAX(0,I226+Observaciones!$F226-G227-Constantes!$D$13)</f>
        <v>0</v>
      </c>
      <c r="I227" s="75">
        <f>I226+Observaciones!$F226-G227-E227-H227-J226</f>
        <v>27.006857090176968</v>
      </c>
      <c r="J227" s="75">
        <f>MAX(0,(I227-Constantes!$D$14)*(1-EXP(-Constantes!$D$24)))</f>
        <v>1.300235179602326E-2</v>
      </c>
      <c r="K227" s="75">
        <f t="shared" si="27"/>
        <v>133.73569979322474</v>
      </c>
      <c r="L227" s="75">
        <f>MAX(0,(K227-Constantes!$D$13)*(1-EXP(-Constantes!$D$25)))</f>
        <v>0.40571711433058782</v>
      </c>
      <c r="M227" s="75">
        <f t="shared" si="28"/>
        <v>0.4187194661266111</v>
      </c>
      <c r="N227" s="75">
        <f>0.0526*G227*Observaciones!$F226^1.218</f>
        <v>0</v>
      </c>
      <c r="O227" s="75">
        <f>N227*Constantes!$D$31</f>
        <v>0</v>
      </c>
      <c r="P227" s="75">
        <f t="shared" si="29"/>
        <v>0</v>
      </c>
      <c r="Q227" s="15"/>
      <c r="R227" s="74">
        <v>221</v>
      </c>
      <c r="S227" s="136">
        <f>ETo!$I226*((1-Constantes!$E$21)*ETo!$K226+ETo!$L226)</f>
        <v>1.8284062733212982</v>
      </c>
      <c r="T227" s="75">
        <f>MIN(S227*U227,0.8*(X226+Observaciones!$F226-V227-W227-Constantes!$D$14))</f>
        <v>0.72449041094581901</v>
      </c>
      <c r="U227" s="75">
        <f>EXP(2.5*(Cálculos!X226-Constantes!$D$13)/(Constantes!$D$15))*Constantes!$E$19+Constantes!$E$18</f>
        <v>0.44521974912298928</v>
      </c>
      <c r="V227" s="75">
        <f>IF(Observaciones!$F226&gt;0.05*Constantes!$E$20,((Observaciones!$F226-0.05*Constantes!$E$20)^2)/(Observaciones!$F226+0.95*Constantes!$E$20),0)</f>
        <v>0</v>
      </c>
      <c r="W227" s="75">
        <f>MAX(0,X226+Observaciones!$F226-V227-Constantes!$D$13)</f>
        <v>0</v>
      </c>
      <c r="X227" s="75">
        <f>X226+Observaciones!$F226-V227-T227-W227-Y226</f>
        <v>26.415564713211761</v>
      </c>
      <c r="Y227" s="75">
        <f>MAX(0,(X227-Constantes!$D$14)*(1-EXP(-Constantes!$D$24)))</f>
        <v>2.8443026750052266E-3</v>
      </c>
      <c r="Z227" s="75">
        <f t="shared" si="30"/>
        <v>137.15764902513843</v>
      </c>
      <c r="AA227" s="75">
        <f>MAX(0,(Z227-Constantes!$D$13)*(1-EXP(-Constantes!$D$25)))</f>
        <v>0.42935424426426305</v>
      </c>
      <c r="AB227" s="75">
        <f t="shared" si="31"/>
        <v>0.43219854693926829</v>
      </c>
      <c r="AC227" s="75">
        <f>0.0526*V227*Observaciones!$F226^1.218</f>
        <v>0</v>
      </c>
      <c r="AD227" s="75">
        <f>AC227*Constantes!$E$31</f>
        <v>0</v>
      </c>
      <c r="AE227" s="75">
        <f t="shared" si="32"/>
        <v>0</v>
      </c>
      <c r="AF227" s="15"/>
      <c r="AG227" s="74">
        <v>221</v>
      </c>
      <c r="AH227" s="136">
        <f>ETo!$I226*((1-Constantes!$F$21)*ETo!$K226+ETo!$L226)</f>
        <v>1.8284062733212982</v>
      </c>
      <c r="AI227" s="75">
        <f>MIN(AH227*AJ227,0.8*(AM226+Observaciones!$F226-AK227-AL227-Constantes!$D$14))</f>
        <v>0.40630806333794856</v>
      </c>
      <c r="AJ227" s="75">
        <f>EXP(2.5*(Cálculos!AM226-Constantes!$D$13)/(Constantes!$D$15))*Constantes!$F$19+Constantes!$F$18</f>
        <v>0.52100377911111284</v>
      </c>
      <c r="AK227" s="75">
        <f>IF(Observaciones!$F226&gt;0.05*Constantes!$F$20,((Observaciones!$F226-0.05*Constantes!$F$20)^2)/(Observaciones!$F226+0.95*Constantes!$F$20),0)</f>
        <v>0</v>
      </c>
      <c r="AL227" s="75">
        <f>MAX(0,AM226+Observaciones!$F226-AK227-Constantes!$D$13)</f>
        <v>0</v>
      </c>
      <c r="AM227" s="75">
        <f>AM226+Observaciones!$F226-AK227-AI227-AL227-AN226</f>
        <v>26.342851854166508</v>
      </c>
      <c r="AN227" s="75">
        <f>MAX(0,(AM227-Constantes!$D$14)*(1-EXP(-Constantes!$D$24)))</f>
        <v>1.5951392785442402E-3</v>
      </c>
      <c r="AO227" s="75">
        <f t="shared" si="33"/>
        <v>139.73104490748537</v>
      </c>
      <c r="AP227" s="75">
        <f>MAX(0,(AO227-Constantes!$D$13)*(1-EXP(-Constantes!$D$25)))</f>
        <v>0.44712998806388748</v>
      </c>
      <c r="AQ227" s="75">
        <f t="shared" si="34"/>
        <v>0.44872512734243175</v>
      </c>
      <c r="AR227" s="75">
        <f>0.0526*AK227*Observaciones!$F226^1.218</f>
        <v>0</v>
      </c>
      <c r="AS227" s="75">
        <f>AR227*Constantes!$F$31</f>
        <v>0</v>
      </c>
      <c r="AT227" s="75">
        <f t="shared" si="35"/>
        <v>0</v>
      </c>
      <c r="AU227" s="15"/>
      <c r="AV227" s="74">
        <v>221</v>
      </c>
      <c r="AW227" s="75">
        <f>0.0526*Observaciones!$F226^2.218</f>
        <v>0</v>
      </c>
      <c r="AX227" s="75">
        <f>IF(Observaciones!$F226&gt;0.05*$BB$7,((Observaciones!$F226-0.05*$BB$7)^2)/(Observaciones!$F226+0.95*$BB$7),0)</f>
        <v>0</v>
      </c>
      <c r="AY227" s="75">
        <f>0.0526*AX227*Observaciones!$F226^1.218</f>
        <v>0</v>
      </c>
      <c r="AZ227" s="29"/>
      <c r="BA227" s="29"/>
      <c r="BB227" s="96"/>
      <c r="BC227" s="39"/>
    </row>
    <row r="228" spans="2:55" s="2" customFormat="1" x14ac:dyDescent="0.3">
      <c r="B228" s="38"/>
      <c r="C228" s="74">
        <v>222</v>
      </c>
      <c r="D228" s="136">
        <f>ETo!$I227*((1-Constantes!$D$21)*ETo!$K227+ETo!$L227)</f>
        <v>1.932753044100942</v>
      </c>
      <c r="E228" s="75">
        <f>MIN(D228*F228,0.8*(I227+Observaciones!$F227-G228-H228-Constantes!$D$14))</f>
        <v>0.60548567214157467</v>
      </c>
      <c r="F228" s="75">
        <f>EXP(2.5*(Cálculos!I227-Constantes!$D$13)/(Constantes!$D$15))*Constantes!$D$19+Constantes!$D$18</f>
        <v>0.36979638726008096</v>
      </c>
      <c r="G228" s="75">
        <f>IF(Observaciones!$F227&gt;0.05*Constantes!$D$20,((Observaciones!$F227-0.05*Constantes!$D$20)^2)/(Observaciones!$F227+0.95*Constantes!$D$20),0)</f>
        <v>0</v>
      </c>
      <c r="H228" s="75">
        <f>MAX(0,I227+Observaciones!$F227-G228-Constantes!$D$13)</f>
        <v>0</v>
      </c>
      <c r="I228" s="75">
        <f>I227+Observaciones!$F227-G228-E228-H228-J227</f>
        <v>26.38836906623937</v>
      </c>
      <c r="J228" s="75">
        <f>MAX(0,(I228-Constantes!$D$14)*(1-EXP(-Constantes!$D$24)))</f>
        <v>2.3770977378448927E-3</v>
      </c>
      <c r="K228" s="75">
        <f t="shared" si="27"/>
        <v>133.32998267889414</v>
      </c>
      <c r="L228" s="75">
        <f>MAX(0,(K228-Constantes!$D$13)*(1-EXP(-Constantes!$D$25)))</f>
        <v>0.40291462151207663</v>
      </c>
      <c r="M228" s="75">
        <f t="shared" si="28"/>
        <v>0.40529171924992152</v>
      </c>
      <c r="N228" s="75">
        <f>0.0526*G228*Observaciones!$F227^1.218</f>
        <v>0</v>
      </c>
      <c r="O228" s="75">
        <f>N228*Constantes!$D$31</f>
        <v>0</v>
      </c>
      <c r="P228" s="75">
        <f t="shared" si="29"/>
        <v>0</v>
      </c>
      <c r="Q228" s="15"/>
      <c r="R228" s="74">
        <v>222</v>
      </c>
      <c r="S228" s="136">
        <f>ETo!$I227*((1-Constantes!$E$21)*ETo!$K227+ETo!$L227)</f>
        <v>1.8510228746739943</v>
      </c>
      <c r="T228" s="75">
        <f>MIN(S228*U228,0.8*(X227+Observaciones!$F227-V228-W228-Constantes!$D$14))</f>
        <v>0.13245177056940918</v>
      </c>
      <c r="U228" s="75">
        <f>EXP(2.5*(Cálculos!X227-Constantes!$D$13)/(Constantes!$D$15))*Constantes!$E$19+Constantes!$E$18</f>
        <v>0.4441564302577361</v>
      </c>
      <c r="V228" s="75">
        <f>IF(Observaciones!$F227&gt;0.05*Constantes!$E$20,((Observaciones!$F227-0.05*Constantes!$E$20)^2)/(Observaciones!$F227+0.95*Constantes!$E$20),0)</f>
        <v>0</v>
      </c>
      <c r="W228" s="75">
        <f>MAX(0,X227+Observaciones!$F227-V228-Constantes!$D$13)</f>
        <v>0</v>
      </c>
      <c r="X228" s="75">
        <f>X227+Observaciones!$F227-V228-T228-W228-Y227</f>
        <v>26.280268639967346</v>
      </c>
      <c r="Y228" s="75">
        <f>MAX(0,(X228-Constantes!$D$14)*(1-EXP(-Constantes!$D$24)))</f>
        <v>5.1999711748829916E-4</v>
      </c>
      <c r="Z228" s="75">
        <f t="shared" si="30"/>
        <v>136.72829478087417</v>
      </c>
      <c r="AA228" s="75">
        <f>MAX(0,(Z228-Constantes!$D$13)*(1-EXP(-Constantes!$D$25)))</f>
        <v>0.42638847786287964</v>
      </c>
      <c r="AB228" s="75">
        <f t="shared" si="31"/>
        <v>0.42690847498036794</v>
      </c>
      <c r="AC228" s="75">
        <f>0.0526*V228*Observaciones!$F227^1.218</f>
        <v>0</v>
      </c>
      <c r="AD228" s="75">
        <f>AC228*Constantes!$E$31</f>
        <v>0</v>
      </c>
      <c r="AE228" s="75">
        <f t="shared" si="32"/>
        <v>0</v>
      </c>
      <c r="AF228" s="15"/>
      <c r="AG228" s="74">
        <v>222</v>
      </c>
      <c r="AH228" s="136">
        <f>ETo!$I227*((1-Constantes!$F$21)*ETo!$K227+ETo!$L227)</f>
        <v>1.8510228746739943</v>
      </c>
      <c r="AI228" s="75">
        <f>MIN(AH228*AJ228,0.8*(AM227+Observaciones!$F227-AK228-AL228-Constantes!$D$14))</f>
        <v>7.4281483333206208E-2</v>
      </c>
      <c r="AJ228" s="75">
        <f>EXP(2.5*(Cálculos!AM227-Constantes!$D$13)/(Constantes!$D$15))*Constantes!$F$19+Constantes!$F$18</f>
        <v>0.52056146358463606</v>
      </c>
      <c r="AK228" s="75">
        <f>IF(Observaciones!$F227&gt;0.05*Constantes!$F$20,((Observaciones!$F227-0.05*Constantes!$F$20)^2)/(Observaciones!$F227+0.95*Constantes!$F$20),0)</f>
        <v>0</v>
      </c>
      <c r="AL228" s="75">
        <f>MAX(0,AM227+Observaciones!$F227-AK228-Constantes!$D$13)</f>
        <v>0</v>
      </c>
      <c r="AM228" s="75">
        <f>AM227+Observaciones!$F227-AK228-AI228-AL228-AN227</f>
        <v>26.26697523155476</v>
      </c>
      <c r="AN228" s="75">
        <f>MAX(0,(AM228-Constantes!$D$14)*(1-EXP(-Constantes!$D$24)))</f>
        <v>2.9162431766654025E-4</v>
      </c>
      <c r="AO228" s="75">
        <f t="shared" si="33"/>
        <v>139.28391491942148</v>
      </c>
      <c r="AP228" s="75">
        <f>MAX(0,(AO228-Constantes!$D$13)*(1-EXP(-Constantes!$D$25)))</f>
        <v>0.4440414356310981</v>
      </c>
      <c r="AQ228" s="75">
        <f t="shared" si="34"/>
        <v>0.44433305994876465</v>
      </c>
      <c r="AR228" s="75">
        <f>0.0526*AK228*Observaciones!$F227^1.218</f>
        <v>0</v>
      </c>
      <c r="AS228" s="75">
        <f>AR228*Constantes!$F$31</f>
        <v>0</v>
      </c>
      <c r="AT228" s="75">
        <f t="shared" si="35"/>
        <v>0</v>
      </c>
      <c r="AU228" s="15"/>
      <c r="AV228" s="74">
        <v>222</v>
      </c>
      <c r="AW228" s="75">
        <f>0.0526*Observaciones!$F227^2.218</f>
        <v>0</v>
      </c>
      <c r="AX228" s="75">
        <f>IF(Observaciones!$F227&gt;0.05*$BB$7,((Observaciones!$F227-0.05*$BB$7)^2)/(Observaciones!$F227+0.95*$BB$7),0)</f>
        <v>0</v>
      </c>
      <c r="AY228" s="75">
        <f>0.0526*AX228*Observaciones!$F227^1.218</f>
        <v>0</v>
      </c>
      <c r="AZ228" s="29"/>
      <c r="BA228" s="29"/>
      <c r="BB228" s="96"/>
      <c r="BC228" s="39"/>
    </row>
    <row r="229" spans="2:55" s="2" customFormat="1" x14ac:dyDescent="0.3">
      <c r="B229" s="38"/>
      <c r="C229" s="74">
        <v>223</v>
      </c>
      <c r="D229" s="136">
        <f>ETo!$I228*((1-Constantes!$D$21)*ETo!$K228+ETo!$L228)</f>
        <v>1.873233323867358</v>
      </c>
      <c r="E229" s="75">
        <f>MIN(D229*F229,0.8*(I228+Observaciones!$F228-G229-H229-Constantes!$D$14))</f>
        <v>0.11069525299149632</v>
      </c>
      <c r="F229" s="75">
        <f>EXP(2.5*(Cálculos!I228-Constantes!$D$13)/(Constantes!$D$15))*Constantes!$D$19+Constantes!$D$18</f>
        <v>0.36865802472241554</v>
      </c>
      <c r="G229" s="75">
        <f>IF(Observaciones!$F228&gt;0.05*Constantes!$D$20,((Observaciones!$F228-0.05*Constantes!$D$20)^2)/(Observaciones!$F228+0.95*Constantes!$D$20),0)</f>
        <v>0</v>
      </c>
      <c r="H229" s="75">
        <f>MAX(0,I228+Observaciones!$F228-G229-Constantes!$D$13)</f>
        <v>0</v>
      </c>
      <c r="I229" s="75">
        <f>I228+Observaciones!$F228-G229-E229-H229-J228</f>
        <v>26.275296715510027</v>
      </c>
      <c r="J229" s="75">
        <f>MAX(0,(I229-Constantes!$D$14)*(1-EXP(-Constantes!$D$24)))</f>
        <v>4.3458243123333168E-4</v>
      </c>
      <c r="K229" s="75">
        <f t="shared" si="27"/>
        <v>132.92706805738206</v>
      </c>
      <c r="L229" s="75">
        <f>MAX(0,(K229-Constantes!$D$13)*(1-EXP(-Constantes!$D$25)))</f>
        <v>0.40013148692549699</v>
      </c>
      <c r="M229" s="75">
        <f t="shared" si="28"/>
        <v>0.40056606935673034</v>
      </c>
      <c r="N229" s="75">
        <f>0.0526*G229*Observaciones!$F228^1.218</f>
        <v>0</v>
      </c>
      <c r="O229" s="75">
        <f>N229*Constantes!$D$31</f>
        <v>0</v>
      </c>
      <c r="P229" s="75">
        <f t="shared" si="29"/>
        <v>0</v>
      </c>
      <c r="Q229" s="15"/>
      <c r="R229" s="74">
        <v>223</v>
      </c>
      <c r="S229" s="136">
        <f>ETo!$I228*((1-Constantes!$E$21)*ETo!$K228+ETo!$L228)</f>
        <v>1.7938442722351606</v>
      </c>
      <c r="T229" s="75">
        <f>MIN(S229*U229,0.8*(X228+Observaciones!$F228-V229-W229-Constantes!$D$14))</f>
        <v>2.4214911973876953E-2</v>
      </c>
      <c r="U229" s="75">
        <f>EXP(2.5*(Cálculos!X228-Constantes!$D$13)/(Constantes!$D$15))*Constantes!$E$19+Constantes!$E$18</f>
        <v>0.4439663592695044</v>
      </c>
      <c r="V229" s="75">
        <f>IF(Observaciones!$F228&gt;0.05*Constantes!$E$20,((Observaciones!$F228-0.05*Constantes!$E$20)^2)/(Observaciones!$F228+0.95*Constantes!$E$20),0)</f>
        <v>0</v>
      </c>
      <c r="W229" s="75">
        <f>MAX(0,X228+Observaciones!$F228-V229-Constantes!$D$13)</f>
        <v>0</v>
      </c>
      <c r="X229" s="75">
        <f>X228+Observaciones!$F228-V229-T229-W229-Y228</f>
        <v>26.255533730875978</v>
      </c>
      <c r="Y229" s="75">
        <f>MAX(0,(X229-Constantes!$D$14)*(1-EXP(-Constantes!$D$24)))</f>
        <v>9.5066184260968924E-5</v>
      </c>
      <c r="Z229" s="75">
        <f t="shared" si="30"/>
        <v>136.30190630301129</v>
      </c>
      <c r="AA229" s="75">
        <f>MAX(0,(Z229-Constantes!$D$13)*(1-EXP(-Constantes!$D$25)))</f>
        <v>0.4234431975064466</v>
      </c>
      <c r="AB229" s="75">
        <f t="shared" si="31"/>
        <v>0.42353826369070757</v>
      </c>
      <c r="AC229" s="75">
        <f>0.0526*V229*Observaciones!$F228^1.218</f>
        <v>0</v>
      </c>
      <c r="AD229" s="75">
        <f>AC229*Constantes!$E$31</f>
        <v>0</v>
      </c>
      <c r="AE229" s="75">
        <f t="shared" si="32"/>
        <v>0</v>
      </c>
      <c r="AF229" s="15"/>
      <c r="AG229" s="74">
        <v>223</v>
      </c>
      <c r="AH229" s="136">
        <f>ETo!$I228*((1-Constantes!$F$21)*ETo!$K228+ETo!$L228)</f>
        <v>1.7938442722351606</v>
      </c>
      <c r="AI229" s="75">
        <f>MIN(AH229*AJ229,0.8*(AM228+Observaciones!$F228-AK229-AL229-Constantes!$D$14))</f>
        <v>1.3580185243807819E-2</v>
      </c>
      <c r="AJ229" s="75">
        <f>EXP(2.5*(Cálculos!AM228-Constantes!$D$13)/(Constantes!$D$15))*Constantes!$F$19+Constantes!$F$18</f>
        <v>0.52048161214774136</v>
      </c>
      <c r="AK229" s="75">
        <f>IF(Observaciones!$F228&gt;0.05*Constantes!$F$20,((Observaciones!$F228-0.05*Constantes!$F$20)^2)/(Observaciones!$F228+0.95*Constantes!$F$20),0)</f>
        <v>0</v>
      </c>
      <c r="AL229" s="75">
        <f>MAX(0,AM228+Observaciones!$F228-AK229-Constantes!$D$13)</f>
        <v>0</v>
      </c>
      <c r="AM229" s="75">
        <f>AM228+Observaciones!$F228-AK229-AI229-AL229-AN228</f>
        <v>26.253103421993288</v>
      </c>
      <c r="AN229" s="75">
        <f>MAX(0,(AM229-Constantes!$D$14)*(1-EXP(-Constantes!$D$24)))</f>
        <v>5.3314932306187009E-5</v>
      </c>
      <c r="AO229" s="75">
        <f t="shared" si="33"/>
        <v>138.83987348379037</v>
      </c>
      <c r="AP229" s="75">
        <f>MAX(0,(AO229-Constantes!$D$13)*(1-EXP(-Constantes!$D$25)))</f>
        <v>0.44097421738833109</v>
      </c>
      <c r="AQ229" s="75">
        <f t="shared" si="34"/>
        <v>0.44102753232063729</v>
      </c>
      <c r="AR229" s="75">
        <f>0.0526*AK229*Observaciones!$F228^1.218</f>
        <v>0</v>
      </c>
      <c r="AS229" s="75">
        <f>AR229*Constantes!$F$31</f>
        <v>0</v>
      </c>
      <c r="AT229" s="75">
        <f t="shared" si="35"/>
        <v>0</v>
      </c>
      <c r="AU229" s="15"/>
      <c r="AV229" s="74">
        <v>223</v>
      </c>
      <c r="AW229" s="75">
        <f>0.0526*Observaciones!$F228^2.218</f>
        <v>0</v>
      </c>
      <c r="AX229" s="75">
        <f>IF(Observaciones!$F228&gt;0.05*$BB$7,((Observaciones!$F228-0.05*$BB$7)^2)/(Observaciones!$F228+0.95*$BB$7),0)</f>
        <v>0</v>
      </c>
      <c r="AY229" s="75">
        <f>0.0526*AX229*Observaciones!$F228^1.218</f>
        <v>0</v>
      </c>
      <c r="AZ229" s="29"/>
      <c r="BA229" s="29"/>
      <c r="BB229" s="96"/>
      <c r="BC229" s="39"/>
    </row>
    <row r="230" spans="2:55" s="2" customFormat="1" x14ac:dyDescent="0.3">
      <c r="B230" s="38"/>
      <c r="C230" s="74">
        <v>224</v>
      </c>
      <c r="D230" s="136">
        <f>ETo!$I229*((1-Constantes!$D$21)*ETo!$K229+ETo!$L229)</f>
        <v>1.86668478381251</v>
      </c>
      <c r="E230" s="75">
        <f>MIN(D230*F230,0.8*(I229+Observaciones!$F229-G230-H230-Constantes!$D$14))</f>
        <v>2.0237372408021773E-2</v>
      </c>
      <c r="F230" s="75">
        <f>EXP(2.5*(Cálculos!I229-Constantes!$D$13)/(Constantes!$D$15))*Constantes!$D$19+Constantes!$D$18</f>
        <v>0.36845378432426945</v>
      </c>
      <c r="G230" s="75">
        <f>IF(Observaciones!$F229&gt;0.05*Constantes!$D$20,((Observaciones!$F229-0.05*Constantes!$D$20)^2)/(Observaciones!$F229+0.95*Constantes!$D$20),0)</f>
        <v>0</v>
      </c>
      <c r="H230" s="75">
        <f>MAX(0,I229+Observaciones!$F229-G230-Constantes!$D$13)</f>
        <v>0</v>
      </c>
      <c r="I230" s="75">
        <f>I229+Observaciones!$F229-G230-E230-H230-J229</f>
        <v>26.254624760670772</v>
      </c>
      <c r="J230" s="75">
        <f>MAX(0,(I230-Constantes!$D$14)*(1-EXP(-Constantes!$D$24)))</f>
        <v>7.9450620195331906E-5</v>
      </c>
      <c r="K230" s="75">
        <f t="shared" si="27"/>
        <v>132.52693657045657</v>
      </c>
      <c r="L230" s="75">
        <f>MAX(0,(K230-Constantes!$D$13)*(1-EXP(-Constantes!$D$25)))</f>
        <v>0.39736757685377355</v>
      </c>
      <c r="M230" s="75">
        <f t="shared" si="28"/>
        <v>0.39744702747396887</v>
      </c>
      <c r="N230" s="75">
        <f>0.0526*G230*Observaciones!$F229^1.218</f>
        <v>0</v>
      </c>
      <c r="O230" s="75">
        <f>N230*Constantes!$D$31</f>
        <v>0</v>
      </c>
      <c r="P230" s="75">
        <f t="shared" si="29"/>
        <v>0</v>
      </c>
      <c r="Q230" s="15"/>
      <c r="R230" s="74">
        <v>224</v>
      </c>
      <c r="S230" s="136">
        <f>ETo!$I229*((1-Constantes!$E$21)*ETo!$K229+ETo!$L229)</f>
        <v>1.7876552314688454</v>
      </c>
      <c r="T230" s="75">
        <f>MIN(S230*U230,0.8*(X229+Observaciones!$F229-V230-W230-Constantes!$D$14))</f>
        <v>4.4269847007825545E-3</v>
      </c>
      <c r="U230" s="75">
        <f>EXP(2.5*(Cálculos!X229-Constantes!$D$13)/(Constantes!$D$15))*Constantes!$E$19+Constantes!$E$18</f>
        <v>0.44393175273978192</v>
      </c>
      <c r="V230" s="75">
        <f>IF(Observaciones!$F229&gt;0.05*Constantes!$E$20,((Observaciones!$F229-0.05*Constantes!$E$20)^2)/(Observaciones!$F229+0.95*Constantes!$E$20),0)</f>
        <v>0</v>
      </c>
      <c r="W230" s="75">
        <f>MAX(0,X229+Observaciones!$F229-V230-Constantes!$D$13)</f>
        <v>0</v>
      </c>
      <c r="X230" s="75">
        <f>X229+Observaciones!$F229-V230-T230-W230-Y229</f>
        <v>26.251011679990935</v>
      </c>
      <c r="Y230" s="75">
        <f>MAX(0,(X230-Constantes!$D$14)*(1-EXP(-Constantes!$D$24)))</f>
        <v>1.7380056708005123E-5</v>
      </c>
      <c r="Z230" s="75">
        <f t="shared" si="30"/>
        <v>135.87846310550484</v>
      </c>
      <c r="AA230" s="75">
        <f>MAX(0,(Z230-Constantes!$D$13)*(1-EXP(-Constantes!$D$25)))</f>
        <v>0.42051826168751461</v>
      </c>
      <c r="AB230" s="75">
        <f t="shared" si="31"/>
        <v>0.42053564174422259</v>
      </c>
      <c r="AC230" s="75">
        <f>0.0526*V230*Observaciones!$F229^1.218</f>
        <v>0</v>
      </c>
      <c r="AD230" s="75">
        <f>AC230*Constantes!$E$31</f>
        <v>0</v>
      </c>
      <c r="AE230" s="75">
        <f t="shared" si="32"/>
        <v>0</v>
      </c>
      <c r="AF230" s="15"/>
      <c r="AG230" s="74">
        <v>224</v>
      </c>
      <c r="AH230" s="136">
        <f>ETo!$I229*((1-Constantes!$F$21)*ETo!$K229+ETo!$L229)</f>
        <v>1.7876552314688454</v>
      </c>
      <c r="AI230" s="75">
        <f>MIN(AH230*AJ230,0.8*(AM229+Observaciones!$F229-AK230-AL230-Constantes!$D$14))</f>
        <v>2.4827375946301802E-3</v>
      </c>
      <c r="AJ230" s="75">
        <f>EXP(2.5*(Cálculos!AM229-Constantes!$D$13)/(Constantes!$D$15))*Constantes!$F$19+Constantes!$F$18</f>
        <v>0.52046704722516024</v>
      </c>
      <c r="AK230" s="75">
        <f>IF(Observaciones!$F229&gt;0.05*Constantes!$F$20,((Observaciones!$F229-0.05*Constantes!$F$20)^2)/(Observaciones!$F229+0.95*Constantes!$F$20),0)</f>
        <v>0</v>
      </c>
      <c r="AL230" s="75">
        <f>MAX(0,AM229+Observaciones!$F229-AK230-Constantes!$D$13)</f>
        <v>0</v>
      </c>
      <c r="AM230" s="75">
        <f>AM229+Observaciones!$F229-AK230-AI230-AL230-AN229</f>
        <v>26.250567369466353</v>
      </c>
      <c r="AN230" s="75">
        <f>MAX(0,(AM230-Constantes!$D$14)*(1-EXP(-Constantes!$D$24)))</f>
        <v>9.7470678356419313E-6</v>
      </c>
      <c r="AO230" s="75">
        <f t="shared" si="33"/>
        <v>138.39889926640203</v>
      </c>
      <c r="AP230" s="75">
        <f>MAX(0,(AO230-Constantes!$D$13)*(1-EXP(-Constantes!$D$25)))</f>
        <v>0.43792818596957162</v>
      </c>
      <c r="AQ230" s="75">
        <f t="shared" si="34"/>
        <v>0.43793793303740725</v>
      </c>
      <c r="AR230" s="75">
        <f>0.0526*AK230*Observaciones!$F229^1.218</f>
        <v>0</v>
      </c>
      <c r="AS230" s="75">
        <f>AR230*Constantes!$F$31</f>
        <v>0</v>
      </c>
      <c r="AT230" s="75">
        <f t="shared" si="35"/>
        <v>0</v>
      </c>
      <c r="AU230" s="15"/>
      <c r="AV230" s="74">
        <v>224</v>
      </c>
      <c r="AW230" s="75">
        <f>0.0526*Observaciones!$F229^2.218</f>
        <v>0</v>
      </c>
      <c r="AX230" s="75">
        <f>IF(Observaciones!$F229&gt;0.05*$BB$7,((Observaciones!$F229-0.05*$BB$7)^2)/(Observaciones!$F229+0.95*$BB$7),0)</f>
        <v>0</v>
      </c>
      <c r="AY230" s="75">
        <f>0.0526*AX230*Observaciones!$F229^1.218</f>
        <v>0</v>
      </c>
      <c r="AZ230" s="29"/>
      <c r="BA230" s="29"/>
      <c r="BB230" s="96"/>
      <c r="BC230" s="39"/>
    </row>
    <row r="231" spans="2:55" s="2" customFormat="1" x14ac:dyDescent="0.3">
      <c r="B231" s="38"/>
      <c r="C231" s="74">
        <v>225</v>
      </c>
      <c r="D231" s="136">
        <f>ETo!$I230*((1-Constantes!$D$21)*ETo!$K230+ETo!$L230)</f>
        <v>1.8643278599996738</v>
      </c>
      <c r="E231" s="75">
        <f>MIN(D231*F231,0.8*(I230+Observaciones!$F230-G231-H231-Constantes!$D$14))</f>
        <v>0.16369980853661731</v>
      </c>
      <c r="F231" s="75">
        <f>EXP(2.5*(Cálculos!I230-Constantes!$D$13)/(Constantes!$D$15))*Constantes!$D$19+Constantes!$D$18</f>
        <v>0.36841657285288815</v>
      </c>
      <c r="G231" s="75">
        <f>IF(Observaciones!$F230&gt;0.05*Constantes!$D$20,((Observaciones!$F230-0.05*Constantes!$D$20)^2)/(Observaciones!$F230+0.95*Constantes!$D$20),0)</f>
        <v>0</v>
      </c>
      <c r="H231" s="75">
        <f>MAX(0,I230+Observaciones!$F230-G231-Constantes!$D$13)</f>
        <v>0</v>
      </c>
      <c r="I231" s="75">
        <f>I230+Observaciones!$F230-G231-E231-H231-J230</f>
        <v>26.29084550151396</v>
      </c>
      <c r="J231" s="75">
        <f>MAX(0,(I231-Constantes!$D$14)*(1-EXP(-Constantes!$D$24)))</f>
        <v>7.0170126812887728E-4</v>
      </c>
      <c r="K231" s="75">
        <f t="shared" si="27"/>
        <v>132.12956899360279</v>
      </c>
      <c r="L231" s="75">
        <f>MAX(0,(K231-Constantes!$D$13)*(1-EXP(-Constantes!$D$25)))</f>
        <v>0.39462275850348211</v>
      </c>
      <c r="M231" s="75">
        <f t="shared" si="28"/>
        <v>0.39532445977161096</v>
      </c>
      <c r="N231" s="75">
        <f>0.0526*G231*Observaciones!$F230^1.218</f>
        <v>0</v>
      </c>
      <c r="O231" s="75">
        <f>N231*Constantes!$D$31</f>
        <v>0</v>
      </c>
      <c r="P231" s="75">
        <f t="shared" si="29"/>
        <v>0</v>
      </c>
      <c r="Q231" s="15"/>
      <c r="R231" s="74">
        <v>225</v>
      </c>
      <c r="S231" s="136">
        <f>ETo!$I230*((1-Constantes!$E$21)*ETo!$K230+ETo!$L230)</f>
        <v>1.7854990911987423</v>
      </c>
      <c r="T231" s="75">
        <f>MIN(S231*U231,0.8*(X230+Observaciones!$F230-V231-W231-Constantes!$D$14))</f>
        <v>0.16080934399274727</v>
      </c>
      <c r="U231" s="75">
        <f>EXP(2.5*(Cálculos!X230-Constantes!$D$13)/(Constantes!$D$15))*Constantes!$E$19+Constantes!$E$18</f>
        <v>0.44392543069815332</v>
      </c>
      <c r="V231" s="75">
        <f>IF(Observaciones!$F230&gt;0.05*Constantes!$E$20,((Observaciones!$F230-0.05*Constantes!$E$20)^2)/(Observaciones!$F230+0.95*Constantes!$E$20),0)</f>
        <v>0</v>
      </c>
      <c r="W231" s="75">
        <f>MAX(0,X230+Observaciones!$F230-V231-Constantes!$D$13)</f>
        <v>0</v>
      </c>
      <c r="X231" s="75">
        <f>X230+Observaciones!$F230-V231-T231-W231-Y230</f>
        <v>26.290184955941481</v>
      </c>
      <c r="Y231" s="75">
        <f>MAX(0,(X231-Constantes!$D$14)*(1-EXP(-Constantes!$D$24)))</f>
        <v>6.9035349056009471E-4</v>
      </c>
      <c r="Z231" s="75">
        <f t="shared" si="30"/>
        <v>135.45794484381733</v>
      </c>
      <c r="AA231" s="75">
        <f>MAX(0,(Z231-Constantes!$D$13)*(1-EXP(-Constantes!$D$25)))</f>
        <v>0.41761352987609845</v>
      </c>
      <c r="AB231" s="75">
        <f t="shared" si="31"/>
        <v>0.41830388336665852</v>
      </c>
      <c r="AC231" s="75">
        <f>0.0526*V231*Observaciones!$F230^1.218</f>
        <v>0</v>
      </c>
      <c r="AD231" s="75">
        <f>AC231*Constantes!$E$31</f>
        <v>0</v>
      </c>
      <c r="AE231" s="75">
        <f t="shared" si="32"/>
        <v>0</v>
      </c>
      <c r="AF231" s="15"/>
      <c r="AG231" s="74">
        <v>225</v>
      </c>
      <c r="AH231" s="136">
        <f>ETo!$I230*((1-Constantes!$F$21)*ETo!$K230+ETo!$L230)</f>
        <v>1.7854990911987423</v>
      </c>
      <c r="AI231" s="75">
        <f>MIN(AH231*AJ231,0.8*(AM230+Observaciones!$F230-AK231-AL231-Constantes!$D$14))</f>
        <v>0.16045389557308171</v>
      </c>
      <c r="AJ231" s="75">
        <f>EXP(2.5*(Cálculos!AM230-Constantes!$D$13)/(Constantes!$D$15))*Constantes!$F$19+Constantes!$F$18</f>
        <v>0.52046438557737962</v>
      </c>
      <c r="AK231" s="75">
        <f>IF(Observaciones!$F230&gt;0.05*Constantes!$F$20,((Observaciones!$F230-0.05*Constantes!$F$20)^2)/(Observaciones!$F230+0.95*Constantes!$F$20),0)</f>
        <v>0</v>
      </c>
      <c r="AL231" s="75">
        <f>MAX(0,AM230+Observaciones!$F230-AK231-Constantes!$D$13)</f>
        <v>0</v>
      </c>
      <c r="AM231" s="75">
        <f>AM230+Observaciones!$F230-AK231-AI231-AL231-AN230</f>
        <v>26.290103726825436</v>
      </c>
      <c r="AN231" s="75">
        <f>MAX(0,(AM231-Constantes!$D$14)*(1-EXP(-Constantes!$D$24)))</f>
        <v>6.8895802296574285E-4</v>
      </c>
      <c r="AO231" s="75">
        <f t="shared" si="33"/>
        <v>137.96097108043244</v>
      </c>
      <c r="AP231" s="75">
        <f>MAX(0,(AO231-Constantes!$D$13)*(1-EXP(-Constantes!$D$25)))</f>
        <v>0.43490319502673613</v>
      </c>
      <c r="AQ231" s="75">
        <f t="shared" si="34"/>
        <v>0.43559215304970189</v>
      </c>
      <c r="AR231" s="75">
        <f>0.0526*AK231*Observaciones!$F230^1.218</f>
        <v>0</v>
      </c>
      <c r="AS231" s="75">
        <f>AR231*Constantes!$F$31</f>
        <v>0</v>
      </c>
      <c r="AT231" s="75">
        <f t="shared" si="35"/>
        <v>0</v>
      </c>
      <c r="AU231" s="15"/>
      <c r="AV231" s="74">
        <v>225</v>
      </c>
      <c r="AW231" s="75">
        <f>0.0526*Observaciones!$F230^2.218</f>
        <v>1.4813929535417848E-3</v>
      </c>
      <c r="AX231" s="75">
        <f>IF(Observaciones!$F230&gt;0.05*$BB$7,((Observaciones!$F230-0.05*$BB$7)^2)/(Observaciones!$F230+0.95*$BB$7),0)</f>
        <v>0</v>
      </c>
      <c r="AY231" s="75">
        <f>0.0526*AX231*Observaciones!$F230^1.218</f>
        <v>0</v>
      </c>
      <c r="AZ231" s="29"/>
      <c r="BA231" s="29"/>
      <c r="BB231" s="96"/>
      <c r="BC231" s="39"/>
    </row>
    <row r="232" spans="2:55" s="2" customFormat="1" x14ac:dyDescent="0.3">
      <c r="B232" s="38"/>
      <c r="C232" s="74">
        <v>226</v>
      </c>
      <c r="D232" s="136">
        <f>ETo!$I231*((1-Constantes!$D$21)*ETo!$K231+ETo!$L231)</f>
        <v>1.8683526447357719</v>
      </c>
      <c r="E232" s="75">
        <f>MIN(D232*F232,0.8*(I231+Observaciones!$F231-G232-H232-Constantes!$D$14))</f>
        <v>3.2676401211168125E-2</v>
      </c>
      <c r="F232" s="75">
        <f>EXP(2.5*(Cálculos!I231-Constantes!$D$13)/(Constantes!$D$15))*Constantes!$D$19+Constantes!$D$18</f>
        <v>0.36848179961400007</v>
      </c>
      <c r="G232" s="75">
        <f>IF(Observaciones!$F231&gt;0.05*Constantes!$D$20,((Observaciones!$F231-0.05*Constantes!$D$20)^2)/(Observaciones!$F231+0.95*Constantes!$D$20),0)</f>
        <v>0</v>
      </c>
      <c r="H232" s="75">
        <f>MAX(0,I231+Observaciones!$F231-G232-Constantes!$D$13)</f>
        <v>0</v>
      </c>
      <c r="I232" s="75">
        <f>I231+Observaciones!$F231-G232-E232-H232-J231</f>
        <v>26.257467399034663</v>
      </c>
      <c r="J232" s="75">
        <f>MAX(0,(I232-Constantes!$D$14)*(1-EXP(-Constantes!$D$24)))</f>
        <v>1.2828544583928388E-4</v>
      </c>
      <c r="K232" s="75">
        <f t="shared" si="27"/>
        <v>131.7349462350993</v>
      </c>
      <c r="L232" s="75">
        <f>MAX(0,(K232-Constantes!$D$13)*(1-EXP(-Constantes!$D$25)))</f>
        <v>0.39189689999846977</v>
      </c>
      <c r="M232" s="75">
        <f t="shared" si="28"/>
        <v>0.39202518544430903</v>
      </c>
      <c r="N232" s="75">
        <f>0.0526*G232*Observaciones!$F231^1.218</f>
        <v>0</v>
      </c>
      <c r="O232" s="75">
        <f>N232*Constantes!$D$31</f>
        <v>0</v>
      </c>
      <c r="P232" s="75">
        <f t="shared" si="29"/>
        <v>0</v>
      </c>
      <c r="Q232" s="15"/>
      <c r="R232" s="74">
        <v>226</v>
      </c>
      <c r="S232" s="136">
        <f>ETo!$I231*((1-Constantes!$E$21)*ETo!$K231+ETo!$L231)</f>
        <v>1.7894761976286764</v>
      </c>
      <c r="T232" s="75">
        <f>MIN(S232*U232,0.8*(X231+Observaciones!$F231-V232-W232-Constantes!$D$14))</f>
        <v>3.2147964753184509E-2</v>
      </c>
      <c r="U232" s="75">
        <f>EXP(2.5*(Cálculos!X231-Constantes!$D$13)/(Constantes!$D$15))*Constantes!$E$19+Constantes!$E$18</f>
        <v>0.44398024548602061</v>
      </c>
      <c r="V232" s="75">
        <f>IF(Observaciones!$F231&gt;0.05*Constantes!$E$20,((Observaciones!$F231-0.05*Constantes!$E$20)^2)/(Observaciones!$F231+0.95*Constantes!$E$20),0)</f>
        <v>0</v>
      </c>
      <c r="W232" s="75">
        <f>MAX(0,X231+Observaciones!$F231-V232-Constantes!$D$13)</f>
        <v>0</v>
      </c>
      <c r="X232" s="75">
        <f>X231+Observaciones!$F231-V232-T232-W232-Y231</f>
        <v>26.257346637697733</v>
      </c>
      <c r="Y232" s="75">
        <f>MAX(0,(X232-Constantes!$D$14)*(1-EXP(-Constantes!$D$24)))</f>
        <v>1.2621083835194629E-4</v>
      </c>
      <c r="Z232" s="75">
        <f t="shared" si="30"/>
        <v>135.04033131394124</v>
      </c>
      <c r="AA232" s="75">
        <f>MAX(0,(Z232-Constantes!$D$13)*(1-EXP(-Constantes!$D$25)))</f>
        <v>0.41472886251292379</v>
      </c>
      <c r="AB232" s="75">
        <f t="shared" si="31"/>
        <v>0.41485507335127575</v>
      </c>
      <c r="AC232" s="75">
        <f>0.0526*V232*Observaciones!$F231^1.218</f>
        <v>0</v>
      </c>
      <c r="AD232" s="75">
        <f>AC232*Constantes!$E$31</f>
        <v>0</v>
      </c>
      <c r="AE232" s="75">
        <f t="shared" si="32"/>
        <v>0</v>
      </c>
      <c r="AF232" s="15"/>
      <c r="AG232" s="74">
        <v>226</v>
      </c>
      <c r="AH232" s="136">
        <f>ETo!$I231*((1-Constantes!$F$21)*ETo!$K231+ETo!$L231)</f>
        <v>1.7894761976286764</v>
      </c>
      <c r="AI232" s="75">
        <f>MIN(AH232*AJ232,0.8*(AM231+Observaciones!$F231-AK232-AL232-Constantes!$D$14))</f>
        <v>3.2082981460348492E-2</v>
      </c>
      <c r="AJ232" s="75">
        <f>EXP(2.5*(Cálculos!AM231-Constantes!$D$13)/(Constantes!$D$15))*Constantes!$F$19+Constantes!$F$18</f>
        <v>0.52050591932252677</v>
      </c>
      <c r="AK232" s="75">
        <f>IF(Observaciones!$F231&gt;0.05*Constantes!$F$20,((Observaciones!$F231-0.05*Constantes!$F$20)^2)/(Observaciones!$F231+0.95*Constantes!$F$20),0)</f>
        <v>0</v>
      </c>
      <c r="AL232" s="75">
        <f>MAX(0,AM231+Observaciones!$F231-AK232-Constantes!$D$13)</f>
        <v>0</v>
      </c>
      <c r="AM232" s="75">
        <f>AM231+Observaciones!$F231-AK232-AI232-AL232-AN231</f>
        <v>26.257331787342121</v>
      </c>
      <c r="AN232" s="75">
        <f>MAX(0,(AM232-Constantes!$D$14)*(1-EXP(-Constantes!$D$24)))</f>
        <v>1.2595571813114396E-4</v>
      </c>
      <c r="AO232" s="75">
        <f t="shared" si="33"/>
        <v>137.52606788540569</v>
      </c>
      <c r="AP232" s="75">
        <f>MAX(0,(AO232-Constantes!$D$13)*(1-EXP(-Constantes!$D$25)))</f>
        <v>0.43189909922264125</v>
      </c>
      <c r="AQ232" s="75">
        <f t="shared" si="34"/>
        <v>0.43202505494077237</v>
      </c>
      <c r="AR232" s="75">
        <f>0.0526*AK232*Observaciones!$F231^1.218</f>
        <v>0</v>
      </c>
      <c r="AS232" s="75">
        <f>AR232*Constantes!$F$31</f>
        <v>0</v>
      </c>
      <c r="AT232" s="75">
        <f t="shared" si="35"/>
        <v>0</v>
      </c>
      <c r="AU232" s="15"/>
      <c r="AV232" s="74">
        <v>226</v>
      </c>
      <c r="AW232" s="75">
        <f>0.0526*Observaciones!$F231^2.218</f>
        <v>0</v>
      </c>
      <c r="AX232" s="75">
        <f>IF(Observaciones!$F231&gt;0.05*$BB$7,((Observaciones!$F231-0.05*$BB$7)^2)/(Observaciones!$F231+0.95*$BB$7),0)</f>
        <v>0</v>
      </c>
      <c r="AY232" s="75">
        <f>0.0526*AX232*Observaciones!$F231^1.218</f>
        <v>0</v>
      </c>
      <c r="AZ232" s="29"/>
      <c r="BA232" s="29"/>
      <c r="BB232" s="96"/>
      <c r="BC232" s="39"/>
    </row>
    <row r="233" spans="2:55" s="2" customFormat="1" x14ac:dyDescent="0.3">
      <c r="B233" s="38"/>
      <c r="C233" s="74">
        <v>227</v>
      </c>
      <c r="D233" s="136">
        <f>ETo!$I232*((1-Constantes!$D$21)*ETo!$K232+ETo!$L232)</f>
        <v>1.896129643686286</v>
      </c>
      <c r="E233" s="75">
        <f>MIN(D233*F233,0.8*(I232+Observaciones!$F232-G233-H233-Constantes!$D$14))</f>
        <v>5.9739192277305621E-3</v>
      </c>
      <c r="F233" s="75">
        <f>EXP(2.5*(Cálculos!I232-Constantes!$D$13)/(Constantes!$D$15))*Constantes!$D$19+Constantes!$D$18</f>
        <v>0.36842168753145232</v>
      </c>
      <c r="G233" s="75">
        <f>IF(Observaciones!$F232&gt;0.05*Constantes!$D$20,((Observaciones!$F232-0.05*Constantes!$D$20)^2)/(Observaciones!$F232+0.95*Constantes!$D$20),0)</f>
        <v>0</v>
      </c>
      <c r="H233" s="75">
        <f>MAX(0,I232+Observaciones!$F232-G233-Constantes!$D$13)</f>
        <v>0</v>
      </c>
      <c r="I233" s="75">
        <f>I232+Observaciones!$F232-G233-E233-H233-J232</f>
        <v>26.251365194361092</v>
      </c>
      <c r="J233" s="75">
        <f>MAX(0,(I233-Constantes!$D$14)*(1-EXP(-Constantes!$D$24)))</f>
        <v>2.3453221992965698E-5</v>
      </c>
      <c r="K233" s="75">
        <f t="shared" si="27"/>
        <v>131.34304933510083</v>
      </c>
      <c r="L233" s="75">
        <f>MAX(0,(K233-Constantes!$D$13)*(1-EXP(-Constantes!$D$25)))</f>
        <v>0.38918987037351888</v>
      </c>
      <c r="M233" s="75">
        <f t="shared" si="28"/>
        <v>0.38921332359551186</v>
      </c>
      <c r="N233" s="75">
        <f>0.0526*G233*Observaciones!$F232^1.218</f>
        <v>0</v>
      </c>
      <c r="O233" s="75">
        <f>N233*Constantes!$D$31</f>
        <v>0</v>
      </c>
      <c r="P233" s="75">
        <f t="shared" si="29"/>
        <v>0</v>
      </c>
      <c r="Q233" s="15"/>
      <c r="R233" s="74">
        <v>227</v>
      </c>
      <c r="S233" s="136">
        <f>ETo!$I232*((1-Constantes!$E$21)*ETo!$K232+ETo!$L232)</f>
        <v>1.8162758807938597</v>
      </c>
      <c r="T233" s="75">
        <f>MIN(S233*U233,0.8*(X232+Observaciones!$F232-V233-W233-Constantes!$D$14))</f>
        <v>5.8773101581863331E-3</v>
      </c>
      <c r="U233" s="75">
        <f>EXP(2.5*(Cálculos!X232-Constantes!$D$13)/(Constantes!$D$15))*Constantes!$E$19+Constantes!$E$18</f>
        <v>0.44393428768123366</v>
      </c>
      <c r="V233" s="75">
        <f>IF(Observaciones!$F232&gt;0.05*Constantes!$E$20,((Observaciones!$F232-0.05*Constantes!$E$20)^2)/(Observaciones!$F232+0.95*Constantes!$E$20),0)</f>
        <v>0</v>
      </c>
      <c r="W233" s="75">
        <f>MAX(0,X232+Observaciones!$F232-V233-Constantes!$D$13)</f>
        <v>0</v>
      </c>
      <c r="X233" s="75">
        <f>X232+Observaciones!$F232-V233-T233-W233-Y232</f>
        <v>26.251343116701193</v>
      </c>
      <c r="Y233" s="75">
        <f>MAX(0,(X233-Constantes!$D$14)*(1-EXP(-Constantes!$D$24)))</f>
        <v>2.3073941010373065E-5</v>
      </c>
      <c r="Z233" s="75">
        <f t="shared" si="30"/>
        <v>134.62560245142831</v>
      </c>
      <c r="AA233" s="75">
        <f>MAX(0,(Z233-Constantes!$D$13)*(1-EXP(-Constantes!$D$25)))</f>
        <v>0.41186412100272285</v>
      </c>
      <c r="AB233" s="75">
        <f t="shared" si="31"/>
        <v>0.41188719494373321</v>
      </c>
      <c r="AC233" s="75">
        <f>0.0526*V233*Observaciones!$F232^1.218</f>
        <v>0</v>
      </c>
      <c r="AD233" s="75">
        <f>AC233*Constantes!$E$31</f>
        <v>0</v>
      </c>
      <c r="AE233" s="75">
        <f t="shared" si="32"/>
        <v>0</v>
      </c>
      <c r="AF233" s="15"/>
      <c r="AG233" s="74">
        <v>227</v>
      </c>
      <c r="AH233" s="136">
        <f>ETo!$I232*((1-Constantes!$F$21)*ETo!$K232+ETo!$L232)</f>
        <v>1.8162758807938597</v>
      </c>
      <c r="AI233" s="75">
        <f>MIN(AH233*AJ233,0.8*(AM232+Observaciones!$F232-AK233-AL233-Constantes!$D$14))</f>
        <v>5.865429873696826E-3</v>
      </c>
      <c r="AJ233" s="75">
        <f>EXP(2.5*(Cálculos!AM232-Constantes!$D$13)/(Constantes!$D$15))*Constantes!$F$19+Constantes!$F$18</f>
        <v>0.52047148576551028</v>
      </c>
      <c r="AK233" s="75">
        <f>IF(Observaciones!$F232&gt;0.05*Constantes!$F$20,((Observaciones!$F232-0.05*Constantes!$F$20)^2)/(Observaciones!$F232+0.95*Constantes!$F$20),0)</f>
        <v>0</v>
      </c>
      <c r="AL233" s="75">
        <f>MAX(0,AM232+Observaciones!$F232-AK233-Constantes!$D$13)</f>
        <v>0</v>
      </c>
      <c r="AM233" s="75">
        <f>AM232+Observaciones!$F232-AK233-AI233-AL233-AN232</f>
        <v>26.251340401750291</v>
      </c>
      <c r="AN233" s="75">
        <f>MAX(0,(AM233-Constantes!$D$14)*(1-EXP(-Constantes!$D$24)))</f>
        <v>2.3027299778892246E-5</v>
      </c>
      <c r="AO233" s="75">
        <f t="shared" si="33"/>
        <v>137.09416878618305</v>
      </c>
      <c r="AP233" s="75">
        <f>MAX(0,(AO233-Constantes!$D$13)*(1-EXP(-Constantes!$D$25)))</f>
        <v>0.42891575422402073</v>
      </c>
      <c r="AQ233" s="75">
        <f t="shared" si="34"/>
        <v>0.42893878152379961</v>
      </c>
      <c r="AR233" s="75">
        <f>0.0526*AK233*Observaciones!$F232^1.218</f>
        <v>0</v>
      </c>
      <c r="AS233" s="75">
        <f>AR233*Constantes!$F$31</f>
        <v>0</v>
      </c>
      <c r="AT233" s="75">
        <f t="shared" si="35"/>
        <v>0</v>
      </c>
      <c r="AU233" s="15"/>
      <c r="AV233" s="74">
        <v>227</v>
      </c>
      <c r="AW233" s="75">
        <f>0.0526*Observaciones!$F232^2.218</f>
        <v>0</v>
      </c>
      <c r="AX233" s="75">
        <f>IF(Observaciones!$F232&gt;0.05*$BB$7,((Observaciones!$F232-0.05*$BB$7)^2)/(Observaciones!$F232+0.95*$BB$7),0)</f>
        <v>0</v>
      </c>
      <c r="AY233" s="75">
        <f>0.0526*AX233*Observaciones!$F232^1.218</f>
        <v>0</v>
      </c>
      <c r="AZ233" s="29"/>
      <c r="BA233" s="29"/>
      <c r="BB233" s="96"/>
      <c r="BC233" s="39"/>
    </row>
    <row r="234" spans="2:55" s="2" customFormat="1" x14ac:dyDescent="0.3">
      <c r="B234" s="38"/>
      <c r="C234" s="74">
        <v>228</v>
      </c>
      <c r="D234" s="136">
        <f>ETo!$I233*((1-Constantes!$D$21)*ETo!$K233+ETo!$L233)</f>
        <v>1.9067533843220215</v>
      </c>
      <c r="E234" s="75">
        <f>MIN(D234*F234,0.8*(I233+Observaciones!$F233-G234-H234-Constantes!$D$14))</f>
        <v>1.0921554888739138E-3</v>
      </c>
      <c r="F234" s="75">
        <f>EXP(2.5*(Cálculos!I233-Constantes!$D$13)/(Constantes!$D$15))*Constantes!$D$19+Constantes!$D$18</f>
        <v>0.36841070892527916</v>
      </c>
      <c r="G234" s="75">
        <f>IF(Observaciones!$F233&gt;0.05*Constantes!$D$20,((Observaciones!$F233-0.05*Constantes!$D$20)^2)/(Observaciones!$F233+0.95*Constantes!$D$20),0)</f>
        <v>0</v>
      </c>
      <c r="H234" s="75">
        <f>MAX(0,I233+Observaciones!$F233-G234-Constantes!$D$13)</f>
        <v>0</v>
      </c>
      <c r="I234" s="75">
        <f>I233+Observaciones!$F233-G234-E234-H234-J233</f>
        <v>26.250249585650227</v>
      </c>
      <c r="J234" s="75">
        <f>MAX(0,(I234-Constantes!$D$14)*(1-EXP(-Constantes!$D$24)))</f>
        <v>4.2877320825967023E-6</v>
      </c>
      <c r="K234" s="75">
        <f t="shared" si="27"/>
        <v>130.95385946472732</v>
      </c>
      <c r="L234" s="75">
        <f>MAX(0,(K234-Constantes!$D$13)*(1-EXP(-Constantes!$D$25)))</f>
        <v>0.38650153956805444</v>
      </c>
      <c r="M234" s="75">
        <f t="shared" si="28"/>
        <v>0.38650582730013705</v>
      </c>
      <c r="N234" s="75">
        <f>0.0526*G234*Observaciones!$F233^1.218</f>
        <v>0</v>
      </c>
      <c r="O234" s="75">
        <f>N234*Constantes!$D$31</f>
        <v>0</v>
      </c>
      <c r="P234" s="75">
        <f t="shared" si="29"/>
        <v>0</v>
      </c>
      <c r="Q234" s="15"/>
      <c r="R234" s="74">
        <v>228</v>
      </c>
      <c r="S234" s="136">
        <f>ETo!$I233*((1-Constantes!$E$21)*ETo!$K233+ETo!$L233)</f>
        <v>1.8265943415262691</v>
      </c>
      <c r="T234" s="75">
        <f>MIN(S234*U234,0.8*(X233+Observaciones!$F233-V234-W234-Constantes!$D$14))</f>
        <v>1.0744933609544206E-3</v>
      </c>
      <c r="U234" s="75">
        <f>EXP(2.5*(Cálculos!X233-Constantes!$D$13)/(Constantes!$D$15))*Constantes!$E$19+Constantes!$E$18</f>
        <v>0.44392589401260746</v>
      </c>
      <c r="V234" s="75">
        <f>IF(Observaciones!$F233&gt;0.05*Constantes!$E$20,((Observaciones!$F233-0.05*Constantes!$E$20)^2)/(Observaciones!$F233+0.95*Constantes!$E$20),0)</f>
        <v>0</v>
      </c>
      <c r="W234" s="75">
        <f>MAX(0,X233+Observaciones!$F233-V234-Constantes!$D$13)</f>
        <v>0</v>
      </c>
      <c r="X234" s="75">
        <f>X233+Observaciones!$F233-V234-T234-W234-Y233</f>
        <v>26.250245549399228</v>
      </c>
      <c r="Y234" s="75">
        <f>MAX(0,(X234-Constantes!$D$14)*(1-EXP(-Constantes!$D$24)))</f>
        <v>4.2183917063092029E-6</v>
      </c>
      <c r="Z234" s="75">
        <f t="shared" si="30"/>
        <v>134.21373833042557</v>
      </c>
      <c r="AA234" s="75">
        <f>MAX(0,(Z234-Constantes!$D$13)*(1-EXP(-Constantes!$D$25)))</f>
        <v>0.40901916770757524</v>
      </c>
      <c r="AB234" s="75">
        <f t="shared" si="31"/>
        <v>0.40902338609928157</v>
      </c>
      <c r="AC234" s="75">
        <f>0.0526*V234*Observaciones!$F233^1.218</f>
        <v>0</v>
      </c>
      <c r="AD234" s="75">
        <f>AC234*Constantes!$E$31</f>
        <v>0</v>
      </c>
      <c r="AE234" s="75">
        <f t="shared" si="32"/>
        <v>0</v>
      </c>
      <c r="AF234" s="15"/>
      <c r="AG234" s="74">
        <v>228</v>
      </c>
      <c r="AH234" s="136">
        <f>ETo!$I233*((1-Constantes!$F$21)*ETo!$K233+ETo!$L233)</f>
        <v>1.8265943415262691</v>
      </c>
      <c r="AI234" s="75">
        <f>MIN(AH234*AJ234,0.8*(AM233+Observaciones!$F233-AK234-AL234-Constantes!$D$14))</f>
        <v>1.0723214002325676E-3</v>
      </c>
      <c r="AJ234" s="75">
        <f>EXP(2.5*(Cálculos!AM233-Constantes!$D$13)/(Constantes!$D$15))*Constantes!$F$19+Constantes!$F$18</f>
        <v>0.52046519685657411</v>
      </c>
      <c r="AK234" s="75">
        <f>IF(Observaciones!$F233&gt;0.05*Constantes!$F$20,((Observaciones!$F233-0.05*Constantes!$F$20)^2)/(Observaciones!$F233+0.95*Constantes!$F$20),0)</f>
        <v>0</v>
      </c>
      <c r="AL234" s="75">
        <f>MAX(0,AM233+Observaciones!$F233-AK234-Constantes!$D$13)</f>
        <v>0</v>
      </c>
      <c r="AM234" s="75">
        <f>AM233+Observaciones!$F233-AK234-AI234-AL234-AN233</f>
        <v>26.250245053050278</v>
      </c>
      <c r="AN234" s="75">
        <f>MAX(0,(AM234-Constantes!$D$14)*(1-EXP(-Constantes!$D$24)))</f>
        <v>4.209864728444152E-6</v>
      </c>
      <c r="AO234" s="75">
        <f t="shared" si="33"/>
        <v>136.66525303195903</v>
      </c>
      <c r="AP234" s="75">
        <f>MAX(0,(AO234-Constantes!$D$13)*(1-EXP(-Constantes!$D$25)))</f>
        <v>0.42595301669459112</v>
      </c>
      <c r="AQ234" s="75">
        <f t="shared" si="34"/>
        <v>0.42595722655931956</v>
      </c>
      <c r="AR234" s="75">
        <f>0.0526*AK234*Observaciones!$F233^1.218</f>
        <v>0</v>
      </c>
      <c r="AS234" s="75">
        <f>AR234*Constantes!$F$31</f>
        <v>0</v>
      </c>
      <c r="AT234" s="75">
        <f t="shared" si="35"/>
        <v>0</v>
      </c>
      <c r="AU234" s="15"/>
      <c r="AV234" s="74">
        <v>228</v>
      </c>
      <c r="AW234" s="75">
        <f>0.0526*Observaciones!$F233^2.218</f>
        <v>0</v>
      </c>
      <c r="AX234" s="75">
        <f>IF(Observaciones!$F233&gt;0.05*$BB$7,((Observaciones!$F233-0.05*$BB$7)^2)/(Observaciones!$F233+0.95*$BB$7),0)</f>
        <v>0</v>
      </c>
      <c r="AY234" s="75">
        <f>0.0526*AX234*Observaciones!$F233^1.218</f>
        <v>0</v>
      </c>
      <c r="AZ234" s="29"/>
      <c r="BA234" s="29"/>
      <c r="BB234" s="96"/>
      <c r="BC234" s="39"/>
    </row>
    <row r="235" spans="2:55" s="2" customFormat="1" x14ac:dyDescent="0.3">
      <c r="B235" s="38"/>
      <c r="C235" s="74">
        <v>229</v>
      </c>
      <c r="D235" s="136">
        <f>ETo!$I234*((1-Constantes!$D$21)*ETo!$K234+ETo!$L234)</f>
        <v>1.954609315367408</v>
      </c>
      <c r="E235" s="75">
        <f>MIN(D235*F235,0.8*(I234+Observaciones!$F234-G235-H235-Constantes!$D$14))</f>
        <v>0.72009508114610732</v>
      </c>
      <c r="F235" s="75">
        <f>EXP(2.5*(Cálculos!I234-Constantes!$D$13)/(Constantes!$D$15))*Constantes!$D$19+Constantes!$D$18</f>
        <v>0.36840870218136201</v>
      </c>
      <c r="G235" s="75">
        <f>IF(Observaciones!$F234&gt;0.05*Constantes!$D$20,((Observaciones!$F234-0.05*Constantes!$D$20)^2)/(Observaciones!$F234+0.95*Constantes!$D$20),0)</f>
        <v>2.4557956777995901E-4</v>
      </c>
      <c r="H235" s="75">
        <f>MAX(0,I234+Observaciones!$F234-G235-Constantes!$D$13)</f>
        <v>0</v>
      </c>
      <c r="I235" s="75">
        <f>I234+Observaciones!$F234-G235-E235-H235-J234</f>
        <v>28.829904637204258</v>
      </c>
      <c r="J235" s="75">
        <f>MAX(0,(I235-Constantes!$D$14)*(1-EXP(-Constantes!$D$24)))</f>
        <v>4.4321217477500383E-2</v>
      </c>
      <c r="K235" s="75">
        <f t="shared" si="27"/>
        <v>130.56735792515926</v>
      </c>
      <c r="L235" s="75">
        <f>MAX(0,(K235-Constantes!$D$13)*(1-EXP(-Constantes!$D$25)))</f>
        <v>0.38383177841989541</v>
      </c>
      <c r="M235" s="75">
        <f t="shared" si="28"/>
        <v>0.42839857546517573</v>
      </c>
      <c r="N235" s="75">
        <f>0.0526*G235*Observaciones!$F234^1.218</f>
        <v>5.5300359371899124E-5</v>
      </c>
      <c r="O235" s="75">
        <f>N235*Constantes!$D$31</f>
        <v>8.6390814224520989E-7</v>
      </c>
      <c r="P235" s="75">
        <f t="shared" si="29"/>
        <v>0.20165990078448251</v>
      </c>
      <c r="Q235" s="15"/>
      <c r="R235" s="74">
        <v>229</v>
      </c>
      <c r="S235" s="136">
        <f>ETo!$I234*((1-Constantes!$E$21)*ETo!$K234+ETo!$L234)</f>
        <v>1.8727176145167495</v>
      </c>
      <c r="T235" s="75">
        <f>MIN(S235*U235,0.8*(X234+Observaciones!$F234-V235-W235-Constantes!$D$14))</f>
        <v>0.8313449680290167</v>
      </c>
      <c r="U235" s="75">
        <f>EXP(2.5*(Cálculos!X234-Constantes!$D$13)/(Constantes!$D$15))*Constantes!$E$19+Constantes!$E$18</f>
        <v>0.4439243597564726</v>
      </c>
      <c r="V235" s="75">
        <f>IF(Observaciones!$F234&gt;0.05*Constantes!$E$20,((Observaciones!$F234-0.05*Constantes!$E$20)^2)/(Observaciones!$F234+0.95*Constantes!$E$20),0)</f>
        <v>0</v>
      </c>
      <c r="W235" s="75">
        <f>MAX(0,X234+Observaciones!$F234-V235-Constantes!$D$13)</f>
        <v>0</v>
      </c>
      <c r="X235" s="75">
        <f>X234+Observaciones!$F234-V235-T235-W235-Y234</f>
        <v>28.718896362978505</v>
      </c>
      <c r="Y235" s="75">
        <f>MAX(0,(X235-Constantes!$D$14)*(1-EXP(-Constantes!$D$24)))</f>
        <v>4.2414161769777303E-2</v>
      </c>
      <c r="Z235" s="75">
        <f t="shared" si="30"/>
        <v>133.80471916271799</v>
      </c>
      <c r="AA235" s="75">
        <f>MAX(0,(Z235-Constantes!$D$13)*(1-EXP(-Constantes!$D$25)))</f>
        <v>0.40619386594029538</v>
      </c>
      <c r="AB235" s="75">
        <f t="shared" si="31"/>
        <v>0.44860802771007269</v>
      </c>
      <c r="AC235" s="75">
        <f>0.0526*V235*Observaciones!$F234^1.218</f>
        <v>0</v>
      </c>
      <c r="AD235" s="75">
        <f>AC235*Constantes!$E$31</f>
        <v>0</v>
      </c>
      <c r="AE235" s="75">
        <f t="shared" si="32"/>
        <v>0</v>
      </c>
      <c r="AF235" s="15"/>
      <c r="AG235" s="74">
        <v>229</v>
      </c>
      <c r="AH235" s="136">
        <f>ETo!$I234*((1-Constantes!$F$21)*ETo!$K234+ETo!$L234)</f>
        <v>1.8727176145167495</v>
      </c>
      <c r="AI235" s="75">
        <f>MIN(AH235*AJ235,0.8*(AM234+Observaciones!$F234-AK235-AL235-Constantes!$D$14))</f>
        <v>0.97468218914518134</v>
      </c>
      <c r="AJ235" s="75">
        <f>EXP(2.5*(Cálculos!AM234-Constantes!$D$13)/(Constantes!$D$15))*Constantes!$F$19+Constantes!$F$18</f>
        <v>0.52046404732338458</v>
      </c>
      <c r="AK235" s="75">
        <f>IF(Observaciones!$F234&gt;0.05*Constantes!$F$20,((Observaciones!$F234-0.05*Constantes!$F$20)^2)/(Observaciones!$F234+0.95*Constantes!$F$20),0)</f>
        <v>0</v>
      </c>
      <c r="AL235" s="75">
        <f>MAX(0,AM234+Observaciones!$F234-AK235-Constantes!$D$13)</f>
        <v>0</v>
      </c>
      <c r="AM235" s="75">
        <f>AM234+Observaciones!$F234-AK235-AI235-AL235-AN234</f>
        <v>28.575558654040371</v>
      </c>
      <c r="AN235" s="75">
        <f>MAX(0,(AM235-Constantes!$D$14)*(1-EXP(-Constantes!$D$24)))</f>
        <v>3.9951705724325146E-2</v>
      </c>
      <c r="AO235" s="75">
        <f t="shared" si="33"/>
        <v>136.23930001526443</v>
      </c>
      <c r="AP235" s="75">
        <f>MAX(0,(AO235-Constantes!$D$13)*(1-EXP(-Constantes!$D$25)))</f>
        <v>0.42301074428816487</v>
      </c>
      <c r="AQ235" s="75">
        <f t="shared" si="34"/>
        <v>0.46296245001249003</v>
      </c>
      <c r="AR235" s="75">
        <f>0.0526*AK235*Observaciones!$F234^1.218</f>
        <v>0</v>
      </c>
      <c r="AS235" s="75">
        <f>AR235*Constantes!$F$31</f>
        <v>0</v>
      </c>
      <c r="AT235" s="75">
        <f t="shared" si="35"/>
        <v>0</v>
      </c>
      <c r="AU235" s="15"/>
      <c r="AV235" s="74">
        <v>229</v>
      </c>
      <c r="AW235" s="75">
        <f>0.0526*Observaciones!$F234^2.218</f>
        <v>0.74310410909583668</v>
      </c>
      <c r="AX235" s="75">
        <f>IF(Observaciones!$F234&gt;0.05*$BB$7,((Observaciones!$F234-0.05*$BB$7)^2)/(Observaciones!$F234+0.95*$BB$7),0)</f>
        <v>6.7925012840267113E-2</v>
      </c>
      <c r="AY235" s="75">
        <f>0.0526*AX235*Observaciones!$F234^1.218</f>
        <v>1.529556247029999E-2</v>
      </c>
      <c r="AZ235" s="29"/>
      <c r="BA235" s="29"/>
      <c r="BB235" s="96"/>
      <c r="BC235" s="39"/>
    </row>
    <row r="236" spans="2:55" s="2" customFormat="1" x14ac:dyDescent="0.3">
      <c r="B236" s="38"/>
      <c r="C236" s="74">
        <v>230</v>
      </c>
      <c r="D236" s="136">
        <f>ETo!$I235*((1-Constantes!$D$21)*ETo!$K235+ETo!$L235)</f>
        <v>1.9632905070892799</v>
      </c>
      <c r="E236" s="75">
        <f>MIN(D236*F236,0.8*(I235+Observaciones!$F235-G236-H236-Constantes!$D$14))</f>
        <v>0.73303326128160573</v>
      </c>
      <c r="F236" s="75">
        <f>EXP(2.5*(Cálculos!I235-Constantes!$D$13)/(Constantes!$D$15))*Constantes!$D$19+Constantes!$D$18</f>
        <v>0.37336973750684538</v>
      </c>
      <c r="G236" s="75">
        <f>IF(Observaciones!$F235&gt;0.05*Constantes!$D$20,((Observaciones!$F235-0.05*Constantes!$D$20)^2)/(Observaciones!$F235+0.95*Constantes!$D$20),0)</f>
        <v>0</v>
      </c>
      <c r="H236" s="75">
        <f>MAX(0,I235+Observaciones!$F235-G236-Constantes!$D$13)</f>
        <v>0</v>
      </c>
      <c r="I236" s="75">
        <f>I235+Observaciones!$F235-G236-E236-H236-J235</f>
        <v>28.052550158445154</v>
      </c>
      <c r="J236" s="75">
        <f>MAX(0,(I236-Constantes!$D$14)*(1-EXP(-Constantes!$D$24)))</f>
        <v>3.0966732814250619E-2</v>
      </c>
      <c r="K236" s="75">
        <f t="shared" si="27"/>
        <v>130.18352614673935</v>
      </c>
      <c r="L236" s="75">
        <f>MAX(0,(K236-Constantes!$D$13)*(1-EXP(-Constantes!$D$25)))</f>
        <v>0.38118045865904931</v>
      </c>
      <c r="M236" s="75">
        <f t="shared" si="28"/>
        <v>0.41214719147329992</v>
      </c>
      <c r="N236" s="75">
        <f>0.0526*G236*Observaciones!$F235^1.218</f>
        <v>0</v>
      </c>
      <c r="O236" s="75">
        <f>N236*Constantes!$D$31</f>
        <v>0</v>
      </c>
      <c r="P236" s="75">
        <f t="shared" si="29"/>
        <v>0</v>
      </c>
      <c r="Q236" s="15"/>
      <c r="R236" s="74">
        <v>230</v>
      </c>
      <c r="S236" s="136">
        <f>ETo!$I235*((1-Constantes!$E$21)*ETo!$K235+ETo!$L235)</f>
        <v>1.8811694887069199</v>
      </c>
      <c r="T236" s="75">
        <f>MIN(S236*U236,0.8*(X235+Observaciones!$F235-V236-W236-Constantes!$D$14))</f>
        <v>0.84201721984173172</v>
      </c>
      <c r="U236" s="75">
        <f>EXP(2.5*(Cálculos!X235-Constantes!$D$13)/(Constantes!$D$15))*Constantes!$E$19+Constantes!$E$18</f>
        <v>0.44760306016897944</v>
      </c>
      <c r="V236" s="75">
        <f>IF(Observaciones!$F235&gt;0.05*Constantes!$E$20,((Observaciones!$F235-0.05*Constantes!$E$20)^2)/(Observaciones!$F235+0.95*Constantes!$E$20),0)</f>
        <v>0</v>
      </c>
      <c r="W236" s="75">
        <f>MAX(0,X235+Observaciones!$F235-V236-Constantes!$D$13)</f>
        <v>0</v>
      </c>
      <c r="X236" s="75">
        <f>X235+Observaciones!$F235-V236-T236-W236-Y235</f>
        <v>27.834464981366995</v>
      </c>
      <c r="Y236" s="75">
        <f>MAX(0,(X236-Constantes!$D$14)*(1-EXP(-Constantes!$D$24)))</f>
        <v>2.7220160005894917E-2</v>
      </c>
      <c r="Z236" s="75">
        <f t="shared" si="30"/>
        <v>133.39852529677771</v>
      </c>
      <c r="AA236" s="75">
        <f>MAX(0,(Z236-Constantes!$D$13)*(1-EXP(-Constantes!$D$25)))</f>
        <v>0.40338807995786485</v>
      </c>
      <c r="AB236" s="75">
        <f t="shared" si="31"/>
        <v>0.43060823996375974</v>
      </c>
      <c r="AC236" s="75">
        <f>0.0526*V236*Observaciones!$F235^1.218</f>
        <v>0</v>
      </c>
      <c r="AD236" s="75">
        <f>AC236*Constantes!$E$31</f>
        <v>0</v>
      </c>
      <c r="AE236" s="75">
        <f t="shared" si="32"/>
        <v>0</v>
      </c>
      <c r="AF236" s="15"/>
      <c r="AG236" s="74">
        <v>230</v>
      </c>
      <c r="AH236" s="136">
        <f>ETo!$I235*((1-Constantes!$F$21)*ETo!$K235+ETo!$L235)</f>
        <v>1.8811694887069199</v>
      </c>
      <c r="AI236" s="75">
        <f>MIN(AH236*AJ236,0.8*(AM235+Observaciones!$F235-AK236-AL236-Constantes!$D$14))</f>
        <v>0.98395657038759343</v>
      </c>
      <c r="AJ236" s="75">
        <f>EXP(2.5*(Cálculos!AM235-Constantes!$D$13)/(Constantes!$D$15))*Constantes!$F$19+Constantes!$F$18</f>
        <v>0.52305577795860725</v>
      </c>
      <c r="AK236" s="75">
        <f>IF(Observaciones!$F235&gt;0.05*Constantes!$F$20,((Observaciones!$F235-0.05*Constantes!$F$20)^2)/(Observaciones!$F235+0.95*Constantes!$F$20),0)</f>
        <v>0</v>
      </c>
      <c r="AL236" s="75">
        <f>MAX(0,AM235+Observaciones!$F235-AK236-Constantes!$D$13)</f>
        <v>0</v>
      </c>
      <c r="AM236" s="75">
        <f>AM235+Observaciones!$F235-AK236-AI236-AL236-AN235</f>
        <v>27.551650377928453</v>
      </c>
      <c r="AN236" s="75">
        <f>MAX(0,(AM236-Constantes!$D$14)*(1-EXP(-Constantes!$D$24)))</f>
        <v>2.2361574396158584E-2</v>
      </c>
      <c r="AO236" s="75">
        <f t="shared" si="33"/>
        <v>135.81628927097626</v>
      </c>
      <c r="AP236" s="75">
        <f>MAX(0,(AO236-Constantes!$D$13)*(1-EXP(-Constantes!$D$25)))</f>
        <v>0.42008879564181151</v>
      </c>
      <c r="AQ236" s="75">
        <f t="shared" si="34"/>
        <v>0.44245037003797011</v>
      </c>
      <c r="AR236" s="75">
        <f>0.0526*AK236*Observaciones!$F235^1.218</f>
        <v>0</v>
      </c>
      <c r="AS236" s="75">
        <f>AR236*Constantes!$F$31</f>
        <v>0</v>
      </c>
      <c r="AT236" s="75">
        <f t="shared" si="35"/>
        <v>0</v>
      </c>
      <c r="AU236" s="15"/>
      <c r="AV236" s="74">
        <v>230</v>
      </c>
      <c r="AW236" s="75">
        <f>0.0526*Observaciones!$F235^2.218</f>
        <v>0</v>
      </c>
      <c r="AX236" s="75">
        <f>IF(Observaciones!$F235&gt;0.05*$BB$7,((Observaciones!$F235-0.05*$BB$7)^2)/(Observaciones!$F235+0.95*$BB$7),0)</f>
        <v>0</v>
      </c>
      <c r="AY236" s="75">
        <f>0.0526*AX236*Observaciones!$F235^1.218</f>
        <v>0</v>
      </c>
      <c r="AZ236" s="29"/>
      <c r="BA236" s="29"/>
      <c r="BB236" s="96"/>
      <c r="BC236" s="39"/>
    </row>
    <row r="237" spans="2:55" s="2" customFormat="1" x14ac:dyDescent="0.3">
      <c r="B237" s="38"/>
      <c r="C237" s="74">
        <v>231</v>
      </c>
      <c r="D237" s="136">
        <f>ETo!$I236*((1-Constantes!$D$21)*ETo!$K236+ETo!$L236)</f>
        <v>1.978614342924502</v>
      </c>
      <c r="E237" s="75">
        <f>MIN(D237*F237,0.8*(I236+Observaciones!$F236-G237-H237-Constantes!$D$14))</f>
        <v>0.73565891682983386</v>
      </c>
      <c r="F237" s="75">
        <f>EXP(2.5*(Cálculos!I236-Constantes!$D$13)/(Constantes!$D$15))*Constantes!$D$19+Constantes!$D$18</f>
        <v>0.37180510666999872</v>
      </c>
      <c r="G237" s="75">
        <f>IF(Observaciones!$F236&gt;0.05*Constantes!$D$20,((Observaciones!$F236-0.05*Constantes!$D$20)^2)/(Observaciones!$F236+0.95*Constantes!$D$20),0)</f>
        <v>0</v>
      </c>
      <c r="H237" s="75">
        <f>MAX(0,I236+Observaciones!$F236-G237-Constantes!$D$13)</f>
        <v>0</v>
      </c>
      <c r="I237" s="75">
        <f>I236+Observaciones!$F236-G237-E237-H237-J236</f>
        <v>27.28592450880107</v>
      </c>
      <c r="J237" s="75">
        <f>MAX(0,(I237-Constantes!$D$14)*(1-EXP(-Constantes!$D$24)))</f>
        <v>1.779656301350719E-2</v>
      </c>
      <c r="K237" s="75">
        <f t="shared" si="27"/>
        <v>129.80234568808029</v>
      </c>
      <c r="L237" s="75">
        <f>MAX(0,(K237-Constantes!$D$13)*(1-EXP(-Constantes!$D$25)))</f>
        <v>0.37854745290154912</v>
      </c>
      <c r="M237" s="75">
        <f t="shared" si="28"/>
        <v>0.3963440159150563</v>
      </c>
      <c r="N237" s="75">
        <f>0.0526*G237*Observaciones!$F236^1.218</f>
        <v>0</v>
      </c>
      <c r="O237" s="75">
        <f>N237*Constantes!$D$31</f>
        <v>0</v>
      </c>
      <c r="P237" s="75">
        <f t="shared" si="29"/>
        <v>0</v>
      </c>
      <c r="Q237" s="15"/>
      <c r="R237" s="74">
        <v>231</v>
      </c>
      <c r="S237" s="136">
        <f>ETo!$I236*((1-Constantes!$E$21)*ETo!$K236+ETo!$L236)</f>
        <v>1.896012812628733</v>
      </c>
      <c r="T237" s="75">
        <f>MIN(S237*U237,0.8*(X236+Observaciones!$F236-V237-W237-Constantes!$D$14))</f>
        <v>0.84606020566440809</v>
      </c>
      <c r="U237" s="75">
        <f>EXP(2.5*(Cálculos!X236-Constantes!$D$13)/(Constantes!$D$15))*Constantes!$E$19+Constantes!$E$18</f>
        <v>0.44623127018397374</v>
      </c>
      <c r="V237" s="75">
        <f>IF(Observaciones!$F236&gt;0.05*Constantes!$E$20,((Observaciones!$F236-0.05*Constantes!$E$20)^2)/(Observaciones!$F236+0.95*Constantes!$E$20),0)</f>
        <v>0</v>
      </c>
      <c r="W237" s="75">
        <f>MAX(0,X236+Observaciones!$F236-V237-Constantes!$D$13)</f>
        <v>0</v>
      </c>
      <c r="X237" s="75">
        <f>X236+Observaciones!$F236-V237-T237-W237-Y236</f>
        <v>26.961184615696691</v>
      </c>
      <c r="Y237" s="75">
        <f>MAX(0,(X237-Constantes!$D$14)*(1-EXP(-Constantes!$D$24)))</f>
        <v>1.2217726021494806E-2</v>
      </c>
      <c r="Z237" s="75">
        <f t="shared" si="30"/>
        <v>132.99513721681984</v>
      </c>
      <c r="AA237" s="75">
        <f>MAX(0,(Z237-Constantes!$D$13)*(1-EXP(-Constantes!$D$25)))</f>
        <v>0.40060167495491061</v>
      </c>
      <c r="AB237" s="75">
        <f t="shared" si="31"/>
        <v>0.4128194009764054</v>
      </c>
      <c r="AC237" s="75">
        <f>0.0526*V237*Observaciones!$F236^1.218</f>
        <v>0</v>
      </c>
      <c r="AD237" s="75">
        <f>AC237*Constantes!$E$31</f>
        <v>0</v>
      </c>
      <c r="AE237" s="75">
        <f t="shared" si="32"/>
        <v>0</v>
      </c>
      <c r="AF237" s="15"/>
      <c r="AG237" s="74">
        <v>231</v>
      </c>
      <c r="AH237" s="136">
        <f>ETo!$I236*((1-Constantes!$F$21)*ETo!$K236+ETo!$L236)</f>
        <v>1.896012812628733</v>
      </c>
      <c r="AI237" s="75">
        <f>MIN(AH237*AJ237,0.8*(AM236+Observaciones!$F236-AK237-AL237-Constantes!$D$14))</f>
        <v>0.98948433527489621</v>
      </c>
      <c r="AJ237" s="75">
        <f>EXP(2.5*(Cálculos!AM236-Constantes!$D$13)/(Constantes!$D$15))*Constantes!$F$19+Constantes!$F$18</f>
        <v>0.52187639697593735</v>
      </c>
      <c r="AK237" s="75">
        <f>IF(Observaciones!$F236&gt;0.05*Constantes!$F$20,((Observaciones!$F236-0.05*Constantes!$F$20)^2)/(Observaciones!$F236+0.95*Constantes!$F$20),0)</f>
        <v>0</v>
      </c>
      <c r="AL237" s="75">
        <f>MAX(0,AM236+Observaciones!$F236-AK237-Constantes!$D$13)</f>
        <v>0</v>
      </c>
      <c r="AM237" s="75">
        <f>AM236+Observaciones!$F236-AK237-AI237-AL237-AN236</f>
        <v>26.539804468257401</v>
      </c>
      <c r="AN237" s="75">
        <f>MAX(0,(AM237-Constantes!$D$14)*(1-EXP(-Constantes!$D$24)))</f>
        <v>4.9786673035739394E-3</v>
      </c>
      <c r="AO237" s="75">
        <f t="shared" si="33"/>
        <v>135.39620047533444</v>
      </c>
      <c r="AP237" s="75">
        <f>MAX(0,(AO237-Constantes!$D$13)*(1-EXP(-Constantes!$D$25)))</f>
        <v>0.41718703036906557</v>
      </c>
      <c r="AQ237" s="75">
        <f t="shared" si="34"/>
        <v>0.42216569767263951</v>
      </c>
      <c r="AR237" s="75">
        <f>0.0526*AK237*Observaciones!$F236^1.218</f>
        <v>0</v>
      </c>
      <c r="AS237" s="75">
        <f>AR237*Constantes!$F$31</f>
        <v>0</v>
      </c>
      <c r="AT237" s="75">
        <f t="shared" si="35"/>
        <v>0</v>
      </c>
      <c r="AU237" s="15"/>
      <c r="AV237" s="74">
        <v>231</v>
      </c>
      <c r="AW237" s="75">
        <f>0.0526*Observaciones!$F236^2.218</f>
        <v>0</v>
      </c>
      <c r="AX237" s="75">
        <f>IF(Observaciones!$F236&gt;0.05*$BB$7,((Observaciones!$F236-0.05*$BB$7)^2)/(Observaciones!$F236+0.95*$BB$7),0)</f>
        <v>0</v>
      </c>
      <c r="AY237" s="75">
        <f>0.0526*AX237*Observaciones!$F236^1.218</f>
        <v>0</v>
      </c>
      <c r="AZ237" s="29"/>
      <c r="BA237" s="29"/>
      <c r="BB237" s="96"/>
      <c r="BC237" s="39"/>
    </row>
    <row r="238" spans="2:55" s="2" customFormat="1" x14ac:dyDescent="0.3">
      <c r="B238" s="38"/>
      <c r="C238" s="74">
        <v>232</v>
      </c>
      <c r="D238" s="136">
        <f>ETo!$I237*((1-Constantes!$D$21)*ETo!$K237+ETo!$L237)</f>
        <v>2.056472337040832</v>
      </c>
      <c r="E238" s="75">
        <f>MIN(D238*F238,0.8*(I237+Observaciones!$F237-G238-H238-Constantes!$D$14))</f>
        <v>0.7615568816326127</v>
      </c>
      <c r="F238" s="75">
        <f>EXP(2.5*(Cálculos!I237-Constantes!$D$13)/(Constantes!$D$15))*Constantes!$D$19+Constantes!$D$18</f>
        <v>0.37032196733969086</v>
      </c>
      <c r="G238" s="75">
        <f>IF(Observaciones!$F237&gt;0.05*Constantes!$D$20,((Observaciones!$F237-0.05*Constantes!$D$20)^2)/(Observaciones!$F237+0.95*Constantes!$D$20),0)</f>
        <v>0</v>
      </c>
      <c r="H238" s="75">
        <f>MAX(0,I237+Observaciones!$F237-G238-Constantes!$D$13)</f>
        <v>0</v>
      </c>
      <c r="I238" s="75">
        <f>I237+Observaciones!$F237-G238-E238-H238-J237</f>
        <v>26.506571064154951</v>
      </c>
      <c r="J238" s="75">
        <f>MAX(0,(I238-Constantes!$D$14)*(1-EXP(-Constantes!$D$24)))</f>
        <v>4.4077373127900466E-3</v>
      </c>
      <c r="K238" s="75">
        <f t="shared" si="27"/>
        <v>129.42379823517874</v>
      </c>
      <c r="L238" s="75">
        <f>MAX(0,(K238-Constantes!$D$13)*(1-EXP(-Constantes!$D$25)))</f>
        <v>0.37593263464333321</v>
      </c>
      <c r="M238" s="75">
        <f t="shared" si="28"/>
        <v>0.38034037195612325</v>
      </c>
      <c r="N238" s="75">
        <f>0.0526*G238*Observaciones!$F237^1.218</f>
        <v>0</v>
      </c>
      <c r="O238" s="75">
        <f>N238*Constantes!$D$31</f>
        <v>0</v>
      </c>
      <c r="P238" s="75">
        <f t="shared" si="29"/>
        <v>0</v>
      </c>
      <c r="Q238" s="15"/>
      <c r="R238" s="74">
        <v>232</v>
      </c>
      <c r="S238" s="136">
        <f>ETo!$I237*((1-Constantes!$E$21)*ETo!$K237+ETo!$L237)</f>
        <v>1.9710858533934172</v>
      </c>
      <c r="T238" s="75">
        <f>MIN(S238*U238,0.8*(X237+Observaciones!$F237-V238-W238-Constantes!$D$14))</f>
        <v>0.568947692557353</v>
      </c>
      <c r="U238" s="75">
        <f>EXP(2.5*(Cálculos!X237-Constantes!$D$13)/(Constantes!$D$15))*Constantes!$E$19+Constantes!$E$18</f>
        <v>0.44493646986401736</v>
      </c>
      <c r="V238" s="75">
        <f>IF(Observaciones!$F237&gt;0.05*Constantes!$E$20,((Observaciones!$F237-0.05*Constantes!$E$20)^2)/(Observaciones!$F237+0.95*Constantes!$E$20),0)</f>
        <v>0</v>
      </c>
      <c r="W238" s="75">
        <f>MAX(0,X237+Observaciones!$F237-V238-Constantes!$D$13)</f>
        <v>0</v>
      </c>
      <c r="X238" s="75">
        <f>X237+Observaciones!$F237-V238-T238-W238-Y237</f>
        <v>26.380019197117846</v>
      </c>
      <c r="Y238" s="75">
        <f>MAX(0,(X238-Constantes!$D$14)*(1-EXP(-Constantes!$D$24)))</f>
        <v>2.2336519841116196E-3</v>
      </c>
      <c r="Z238" s="75">
        <f t="shared" si="30"/>
        <v>132.59453554186493</v>
      </c>
      <c r="AA238" s="75">
        <f>MAX(0,(Z238-Constantes!$D$13)*(1-EXP(-Constantes!$D$25)))</f>
        <v>0.3978345170572285</v>
      </c>
      <c r="AB238" s="75">
        <f t="shared" si="31"/>
        <v>0.40006816904134013</v>
      </c>
      <c r="AC238" s="75">
        <f>0.0526*V238*Observaciones!$F237^1.218</f>
        <v>0</v>
      </c>
      <c r="AD238" s="75">
        <f>AC238*Constantes!$E$31</f>
        <v>0</v>
      </c>
      <c r="AE238" s="75">
        <f t="shared" si="32"/>
        <v>0</v>
      </c>
      <c r="AF238" s="15"/>
      <c r="AG238" s="74">
        <v>232</v>
      </c>
      <c r="AH238" s="136">
        <f>ETo!$I237*((1-Constantes!$F$21)*ETo!$K237+ETo!$L237)</f>
        <v>1.9710858533934172</v>
      </c>
      <c r="AI238" s="75">
        <f>MIN(AH238*AJ238,0.8*(AM237+Observaciones!$F237-AK238-AL238-Constantes!$D$14))</f>
        <v>0.23184357460592084</v>
      </c>
      <c r="AJ238" s="75">
        <f>EXP(2.5*(Cálculos!AM237-Constantes!$D$13)/(Constantes!$D$15))*Constantes!$F$19+Constantes!$F$18</f>
        <v>0.52077018942834075</v>
      </c>
      <c r="AK238" s="75">
        <f>IF(Observaciones!$F237&gt;0.05*Constantes!$F$20,((Observaciones!$F237-0.05*Constantes!$F$20)^2)/(Observaciones!$F237+0.95*Constantes!$F$20),0)</f>
        <v>0</v>
      </c>
      <c r="AL238" s="75">
        <f>MAX(0,AM237+Observaciones!$F237-AK238-Constantes!$D$13)</f>
        <v>0</v>
      </c>
      <c r="AM238" s="75">
        <f>AM237+Observaciones!$F237-AK238-AI238-AL238-AN237</f>
        <v>26.302982226347904</v>
      </c>
      <c r="AN238" s="75">
        <f>MAX(0,(AM238-Constantes!$D$14)*(1-EXP(-Constantes!$D$24)))</f>
        <v>9.1020293639702083E-4</v>
      </c>
      <c r="AO238" s="75">
        <f t="shared" si="33"/>
        <v>134.97901344496537</v>
      </c>
      <c r="AP238" s="75">
        <f>MAX(0,(AO238-Constantes!$D$13)*(1-EXP(-Constantes!$D$25)))</f>
        <v>0.4143053090531818</v>
      </c>
      <c r="AQ238" s="75">
        <f t="shared" si="34"/>
        <v>0.41521551198957884</v>
      </c>
      <c r="AR238" s="75">
        <f>0.0526*AK238*Observaciones!$F237^1.218</f>
        <v>0</v>
      </c>
      <c r="AS238" s="75">
        <f>AR238*Constantes!$F$31</f>
        <v>0</v>
      </c>
      <c r="AT238" s="75">
        <f t="shared" si="35"/>
        <v>0</v>
      </c>
      <c r="AU238" s="15"/>
      <c r="AV238" s="74">
        <v>232</v>
      </c>
      <c r="AW238" s="75">
        <f>0.0526*Observaciones!$F237^2.218</f>
        <v>0</v>
      </c>
      <c r="AX238" s="75">
        <f>IF(Observaciones!$F237&gt;0.05*$BB$7,((Observaciones!$F237-0.05*$BB$7)^2)/(Observaciones!$F237+0.95*$BB$7),0)</f>
        <v>0</v>
      </c>
      <c r="AY238" s="75">
        <f>0.0526*AX238*Observaciones!$F237^1.218</f>
        <v>0</v>
      </c>
      <c r="AZ238" s="29"/>
      <c r="BA238" s="29"/>
      <c r="BB238" s="96"/>
      <c r="BC238" s="39"/>
    </row>
    <row r="239" spans="2:55" s="2" customFormat="1" x14ac:dyDescent="0.3">
      <c r="B239" s="38"/>
      <c r="C239" s="74">
        <v>233</v>
      </c>
      <c r="D239" s="136">
        <f>ETo!$I238*((1-Constantes!$D$21)*ETo!$K238+ETo!$L238)</f>
        <v>2.0183999820853753</v>
      </c>
      <c r="E239" s="75">
        <f>MIN(D239*F239,0.8*(I238+Observaciones!$F238-G239-H239-Constantes!$D$14))</f>
        <v>0.20525685132396065</v>
      </c>
      <c r="F239" s="75">
        <f>EXP(2.5*(Cálculos!I238-Constantes!$D$13)/(Constantes!$D$15))*Constantes!$D$19+Constantes!$D$18</f>
        <v>0.36887280060669175</v>
      </c>
      <c r="G239" s="75">
        <f>IF(Observaciones!$F238&gt;0.05*Constantes!$D$20,((Observaciones!$F238-0.05*Constantes!$D$20)^2)/(Observaciones!$F238+0.95*Constantes!$D$20),0)</f>
        <v>0</v>
      </c>
      <c r="H239" s="75">
        <f>MAX(0,I238+Observaciones!$F238-G239-Constantes!$D$13)</f>
        <v>0</v>
      </c>
      <c r="I239" s="75">
        <f>I238+Observaciones!$F238-G239-E239-H239-J238</f>
        <v>26.296906475518202</v>
      </c>
      <c r="J239" s="75">
        <f>MAX(0,(I239-Constantes!$D$14)*(1-EXP(-Constantes!$D$24)))</f>
        <v>8.0582517375455342E-4</v>
      </c>
      <c r="K239" s="75">
        <f t="shared" si="27"/>
        <v>129.0478656005354</v>
      </c>
      <c r="L239" s="75">
        <f>MAX(0,(K239-Constantes!$D$13)*(1-EXP(-Constantes!$D$25)))</f>
        <v>0.37333587825416725</v>
      </c>
      <c r="M239" s="75">
        <f t="shared" si="28"/>
        <v>0.3741417034279218</v>
      </c>
      <c r="N239" s="75">
        <f>0.0526*G239*Observaciones!$F238^1.218</f>
        <v>0</v>
      </c>
      <c r="O239" s="75">
        <f>N239*Constantes!$D$31</f>
        <v>0</v>
      </c>
      <c r="P239" s="75">
        <f t="shared" si="29"/>
        <v>0</v>
      </c>
      <c r="Q239" s="15"/>
      <c r="R239" s="74">
        <v>233</v>
      </c>
      <c r="S239" s="136">
        <f>ETo!$I238*((1-Constantes!$E$21)*ETo!$K238+ETo!$L238)</f>
        <v>1.9344990134733238</v>
      </c>
      <c r="T239" s="75">
        <f>MIN(S239*U239,0.8*(X238+Observaciones!$F238-V239-W239-Constantes!$D$14))</f>
        <v>0.10401535769427711</v>
      </c>
      <c r="U239" s="75">
        <f>EXP(2.5*(Cálculos!X238-Constantes!$D$13)/(Constantes!$D$15))*Constantes!$E$19+Constantes!$E$18</f>
        <v>0.44410636626857419</v>
      </c>
      <c r="V239" s="75">
        <f>IF(Observaciones!$F238&gt;0.05*Constantes!$E$20,((Observaciones!$F238-0.05*Constantes!$E$20)^2)/(Observaciones!$F238+0.95*Constantes!$E$20),0)</f>
        <v>0</v>
      </c>
      <c r="W239" s="75">
        <f>MAX(0,X238+Observaciones!$F238-V239-Constantes!$D$13)</f>
        <v>0</v>
      </c>
      <c r="X239" s="75">
        <f>X238+Observaciones!$F238-V239-T239-W239-Y238</f>
        <v>26.273770187439457</v>
      </c>
      <c r="Y239" s="75">
        <f>MAX(0,(X239-Constantes!$D$14)*(1-EXP(-Constantes!$D$24)))</f>
        <v>4.0835759267705737E-4</v>
      </c>
      <c r="Z239" s="75">
        <f t="shared" si="30"/>
        <v>132.19670102480771</v>
      </c>
      <c r="AA239" s="75">
        <f>MAX(0,(Z239-Constantes!$D$13)*(1-EXP(-Constantes!$D$25)))</f>
        <v>0.39508647331535113</v>
      </c>
      <c r="AB239" s="75">
        <f t="shared" si="31"/>
        <v>0.39549483090802817</v>
      </c>
      <c r="AC239" s="75">
        <f>0.0526*V239*Observaciones!$F238^1.218</f>
        <v>0</v>
      </c>
      <c r="AD239" s="75">
        <f>AC239*Constantes!$E$31</f>
        <v>0</v>
      </c>
      <c r="AE239" s="75">
        <f t="shared" si="32"/>
        <v>0</v>
      </c>
      <c r="AF239" s="15"/>
      <c r="AG239" s="74">
        <v>233</v>
      </c>
      <c r="AH239" s="136">
        <f>ETo!$I238*((1-Constantes!$F$21)*ETo!$K238+ETo!$L238)</f>
        <v>1.9344990134733238</v>
      </c>
      <c r="AI239" s="75">
        <f>MIN(AH239*AJ239,0.8*(AM238+Observaciones!$F238-AK239-AL239-Constantes!$D$14))</f>
        <v>4.2385781078323248E-2</v>
      </c>
      <c r="AJ239" s="75">
        <f>EXP(2.5*(Cálculos!AM238-Constantes!$D$13)/(Constantes!$D$15))*Constantes!$F$19+Constantes!$F$18</f>
        <v>0.52051946664033011</v>
      </c>
      <c r="AK239" s="75">
        <f>IF(Observaciones!$F238&gt;0.05*Constantes!$F$20,((Observaciones!$F238-0.05*Constantes!$F$20)^2)/(Observaciones!$F238+0.95*Constantes!$F$20),0)</f>
        <v>0</v>
      </c>
      <c r="AL239" s="75">
        <f>MAX(0,AM238+Observaciones!$F238-AK239-Constantes!$D$13)</f>
        <v>0</v>
      </c>
      <c r="AM239" s="75">
        <f>AM238+Observaciones!$F238-AK239-AI239-AL239-AN238</f>
        <v>26.259686242333185</v>
      </c>
      <c r="AN239" s="75">
        <f>MAX(0,(AM239-Constantes!$D$14)*(1-EXP(-Constantes!$D$24)))</f>
        <v>1.6640384562976809E-4</v>
      </c>
      <c r="AO239" s="75">
        <f t="shared" si="33"/>
        <v>134.56470813591218</v>
      </c>
      <c r="AP239" s="75">
        <f>MAX(0,(AO239-Constantes!$D$13)*(1-EXP(-Constantes!$D$25)))</f>
        <v>0.41144349324043666</v>
      </c>
      <c r="AQ239" s="75">
        <f t="shared" si="34"/>
        <v>0.41160989708606643</v>
      </c>
      <c r="AR239" s="75">
        <f>0.0526*AK239*Observaciones!$F238^1.218</f>
        <v>0</v>
      </c>
      <c r="AS239" s="75">
        <f>AR239*Constantes!$F$31</f>
        <v>0</v>
      </c>
      <c r="AT239" s="75">
        <f t="shared" si="35"/>
        <v>0</v>
      </c>
      <c r="AU239" s="15"/>
      <c r="AV239" s="74">
        <v>233</v>
      </c>
      <c r="AW239" s="75">
        <f>0.0526*Observaciones!$F238^2.218</f>
        <v>0</v>
      </c>
      <c r="AX239" s="75">
        <f>IF(Observaciones!$F238&gt;0.05*$BB$7,((Observaciones!$F238-0.05*$BB$7)^2)/(Observaciones!$F238+0.95*$BB$7),0)</f>
        <v>0</v>
      </c>
      <c r="AY239" s="75">
        <f>0.0526*AX239*Observaciones!$F238^1.218</f>
        <v>0</v>
      </c>
      <c r="AZ239" s="29"/>
      <c r="BA239" s="29"/>
      <c r="BB239" s="96"/>
      <c r="BC239" s="39"/>
    </row>
    <row r="240" spans="2:55" s="2" customFormat="1" x14ac:dyDescent="0.3">
      <c r="B240" s="38"/>
      <c r="C240" s="74">
        <v>234</v>
      </c>
      <c r="D240" s="136">
        <f>ETo!$I239*((1-Constantes!$D$21)*ETo!$K239+ETo!$L239)</f>
        <v>2.1401908904328879</v>
      </c>
      <c r="E240" s="75">
        <f>MIN(D240*F240,0.8*(I239+Observaciones!$F239-G240-H240-Constantes!$D$14))</f>
        <v>3.7525180414561987E-2</v>
      </c>
      <c r="F240" s="75">
        <f>EXP(2.5*(Cálculos!I239-Constantes!$D$13)/(Constantes!$D$15))*Constantes!$D$19+Constantes!$D$18</f>
        <v>0.36849272612945461</v>
      </c>
      <c r="G240" s="75">
        <f>IF(Observaciones!$F239&gt;0.05*Constantes!$D$20,((Observaciones!$F239-0.05*Constantes!$D$20)^2)/(Observaciones!$F239+0.95*Constantes!$D$20),0)</f>
        <v>0</v>
      </c>
      <c r="H240" s="75">
        <f>MAX(0,I239+Observaciones!$F239-G240-Constantes!$D$13)</f>
        <v>0</v>
      </c>
      <c r="I240" s="75">
        <f>I239+Observaciones!$F239-G240-E240-H240-J239</f>
        <v>26.258575469929887</v>
      </c>
      <c r="J240" s="75">
        <f>MAX(0,(I240-Constantes!$D$14)*(1-EXP(-Constantes!$D$24)))</f>
        <v>1.4732144058866422E-4</v>
      </c>
      <c r="K240" s="75">
        <f t="shared" si="27"/>
        <v>128.67452972228122</v>
      </c>
      <c r="L240" s="75">
        <f>MAX(0,(K240-Constantes!$D$13)*(1-EXP(-Constantes!$D$25)))</f>
        <v>0.37075705897160827</v>
      </c>
      <c r="M240" s="75">
        <f t="shared" si="28"/>
        <v>0.37090438041219692</v>
      </c>
      <c r="N240" s="75">
        <f>0.0526*G240*Observaciones!$F239^1.218</f>
        <v>0</v>
      </c>
      <c r="O240" s="75">
        <f>N240*Constantes!$D$31</f>
        <v>0</v>
      </c>
      <c r="P240" s="75">
        <f t="shared" si="29"/>
        <v>0</v>
      </c>
      <c r="Q240" s="15"/>
      <c r="R240" s="74">
        <v>234</v>
      </c>
      <c r="S240" s="136">
        <f>ETo!$I239*((1-Constantes!$E$21)*ETo!$K239+ETo!$L239)</f>
        <v>2.051996902151537</v>
      </c>
      <c r="T240" s="75">
        <f>MIN(S240*U240,0.8*(X239+Observaciones!$F239-V240-W240-Constantes!$D$14))</f>
        <v>1.9016149951565354E-2</v>
      </c>
      <c r="U240" s="75">
        <f>EXP(2.5*(Cálculos!X239-Constantes!$D$13)/(Constantes!$D$15))*Constantes!$E$19+Constantes!$E$18</f>
        <v>0.44395726305416583</v>
      </c>
      <c r="V240" s="75">
        <f>IF(Observaciones!$F239&gt;0.05*Constantes!$E$20,((Observaciones!$F239-0.05*Constantes!$E$20)^2)/(Observaciones!$F239+0.95*Constantes!$E$20),0)</f>
        <v>0</v>
      </c>
      <c r="W240" s="75">
        <f>MAX(0,X239+Observaciones!$F239-V240-Constantes!$D$13)</f>
        <v>0</v>
      </c>
      <c r="X240" s="75">
        <f>X239+Observaciones!$F239-V240-T240-W240-Y239</f>
        <v>26.254345679895216</v>
      </c>
      <c r="Y240" s="75">
        <f>MAX(0,(X240-Constantes!$D$14)*(1-EXP(-Constantes!$D$24)))</f>
        <v>7.4656179513753727E-5</v>
      </c>
      <c r="Z240" s="75">
        <f t="shared" si="30"/>
        <v>131.80161455149235</v>
      </c>
      <c r="AA240" s="75">
        <f>MAX(0,(Z240-Constantes!$D$13)*(1-EXP(-Constantes!$D$25)))</f>
        <v>0.39235741169815991</v>
      </c>
      <c r="AB240" s="75">
        <f t="shared" si="31"/>
        <v>0.39243206787767365</v>
      </c>
      <c r="AC240" s="75">
        <f>0.0526*V240*Observaciones!$F239^1.218</f>
        <v>0</v>
      </c>
      <c r="AD240" s="75">
        <f>AC240*Constantes!$E$31</f>
        <v>0</v>
      </c>
      <c r="AE240" s="75">
        <f t="shared" si="32"/>
        <v>0</v>
      </c>
      <c r="AF240" s="15"/>
      <c r="AG240" s="74">
        <v>234</v>
      </c>
      <c r="AH240" s="136">
        <f>ETo!$I239*((1-Constantes!$F$21)*ETo!$K239+ETo!$L239)</f>
        <v>2.051996902151537</v>
      </c>
      <c r="AI240" s="75">
        <f>MIN(AH240*AJ240,0.8*(AM239+Observaciones!$F239-AK240-AL240-Constantes!$D$14))</f>
        <v>7.7489938665479489E-3</v>
      </c>
      <c r="AJ240" s="75">
        <f>EXP(2.5*(Cálculos!AM239-Constantes!$D$13)/(Constantes!$D$15))*Constantes!$F$19+Constantes!$F$18</f>
        <v>0.52047395766816507</v>
      </c>
      <c r="AK240" s="75">
        <f>IF(Observaciones!$F239&gt;0.05*Constantes!$F$20,((Observaciones!$F239-0.05*Constantes!$F$20)^2)/(Observaciones!$F239+0.95*Constantes!$F$20),0)</f>
        <v>0</v>
      </c>
      <c r="AL240" s="75">
        <f>MAX(0,AM239+Observaciones!$F239-AK240-Constantes!$D$13)</f>
        <v>0</v>
      </c>
      <c r="AM240" s="75">
        <f>AM239+Observaciones!$F239-AK240-AI240-AL240-AN239</f>
        <v>26.251770844621007</v>
      </c>
      <c r="AN240" s="75">
        <f>MAX(0,(AM240-Constantes!$D$14)*(1-EXP(-Constantes!$D$24)))</f>
        <v>3.0422050658253709E-5</v>
      </c>
      <c r="AO240" s="75">
        <f t="shared" si="33"/>
        <v>134.15326464267176</v>
      </c>
      <c r="AP240" s="75">
        <f>MAX(0,(AO240-Constantes!$D$13)*(1-EXP(-Constantes!$D$25)))</f>
        <v>0.40860144543347654</v>
      </c>
      <c r="AQ240" s="75">
        <f t="shared" si="34"/>
        <v>0.40863186748413477</v>
      </c>
      <c r="AR240" s="75">
        <f>0.0526*AK240*Observaciones!$F239^1.218</f>
        <v>0</v>
      </c>
      <c r="AS240" s="75">
        <f>AR240*Constantes!$F$31</f>
        <v>0</v>
      </c>
      <c r="AT240" s="75">
        <f t="shared" si="35"/>
        <v>0</v>
      </c>
      <c r="AU240" s="15"/>
      <c r="AV240" s="74">
        <v>234</v>
      </c>
      <c r="AW240" s="75">
        <f>0.0526*Observaciones!$F239^2.218</f>
        <v>0</v>
      </c>
      <c r="AX240" s="75">
        <f>IF(Observaciones!$F239&gt;0.05*$BB$7,((Observaciones!$F239-0.05*$BB$7)^2)/(Observaciones!$F239+0.95*$BB$7),0)</f>
        <v>0</v>
      </c>
      <c r="AY240" s="75">
        <f>0.0526*AX240*Observaciones!$F239^1.218</f>
        <v>0</v>
      </c>
      <c r="AZ240" s="29"/>
      <c r="BA240" s="29"/>
      <c r="BB240" s="96"/>
      <c r="BC240" s="39"/>
    </row>
    <row r="241" spans="2:55" s="2" customFormat="1" x14ac:dyDescent="0.3">
      <c r="B241" s="38"/>
      <c r="C241" s="74">
        <v>235</v>
      </c>
      <c r="D241" s="136">
        <f>ETo!$I240*((1-Constantes!$D$21)*ETo!$K240+ETo!$L240)</f>
        <v>2.0585823847118601</v>
      </c>
      <c r="E241" s="75">
        <f>MIN(D241*F241,0.8*(I240+Observaciones!$F240-G241-H241-Constantes!$D$14))</f>
        <v>6.8603759439099582E-3</v>
      </c>
      <c r="F241" s="75">
        <f>EXP(2.5*(Cálculos!I240-Constantes!$D$13)/(Constantes!$D$15))*Constantes!$D$19+Constantes!$D$18</f>
        <v>0.36842368145395193</v>
      </c>
      <c r="G241" s="75">
        <f>IF(Observaciones!$F240&gt;0.05*Constantes!$D$20,((Observaciones!$F240-0.05*Constantes!$D$20)^2)/(Observaciones!$F240+0.95*Constantes!$D$20),0)</f>
        <v>0</v>
      </c>
      <c r="H241" s="75">
        <f>MAX(0,I240+Observaciones!$F240-G241-Constantes!$D$13)</f>
        <v>0</v>
      </c>
      <c r="I241" s="75">
        <f>I240+Observaciones!$F240-G241-E241-H241-J240</f>
        <v>26.251567772545389</v>
      </c>
      <c r="J241" s="75">
        <f>MAX(0,(I241-Constantes!$D$14)*(1-EXP(-Constantes!$D$24)))</f>
        <v>2.6933393946972789E-5</v>
      </c>
      <c r="K241" s="75">
        <f t="shared" si="27"/>
        <v>128.30377266330962</v>
      </c>
      <c r="L241" s="75">
        <f>MAX(0,(K241-Constantes!$D$13)*(1-EXP(-Constantes!$D$25)))</f>
        <v>0.36819605289501078</v>
      </c>
      <c r="M241" s="75">
        <f t="shared" si="28"/>
        <v>0.36822298628895778</v>
      </c>
      <c r="N241" s="75">
        <f>0.0526*G241*Observaciones!$F240^1.218</f>
        <v>0</v>
      </c>
      <c r="O241" s="75">
        <f>N241*Constantes!$D$31</f>
        <v>0</v>
      </c>
      <c r="P241" s="75">
        <f t="shared" si="29"/>
        <v>0</v>
      </c>
      <c r="Q241" s="15"/>
      <c r="R241" s="74">
        <v>235</v>
      </c>
      <c r="S241" s="136">
        <f>ETo!$I240*((1-Constantes!$E$21)*ETo!$K240+ETo!$L240)</f>
        <v>1.9733778826644033</v>
      </c>
      <c r="T241" s="75">
        <f>MIN(S241*U241,0.8*(X240+Observaciones!$F240-V241-W241-Constantes!$D$14))</f>
        <v>3.4765439161731138E-3</v>
      </c>
      <c r="U241" s="75">
        <f>EXP(2.5*(Cálculos!X240-Constantes!$D$13)/(Constantes!$D$15))*Constantes!$E$19+Constantes!$E$18</f>
        <v>0.44393009164616615</v>
      </c>
      <c r="V241" s="75">
        <f>IF(Observaciones!$F240&gt;0.05*Constantes!$E$20,((Observaciones!$F240-0.05*Constantes!$E$20)^2)/(Observaciones!$F240+0.95*Constantes!$E$20),0)</f>
        <v>0</v>
      </c>
      <c r="W241" s="75">
        <f>MAX(0,X240+Observaciones!$F240-V241-Constantes!$D$13)</f>
        <v>0</v>
      </c>
      <c r="X241" s="75">
        <f>X240+Observaciones!$F240-V241-T241-W241-Y240</f>
        <v>26.250794479799531</v>
      </c>
      <c r="Y241" s="75">
        <f>MAX(0,(X241-Constantes!$D$14)*(1-EXP(-Constantes!$D$24)))</f>
        <v>1.3648687423826941E-5</v>
      </c>
      <c r="Z241" s="75">
        <f t="shared" si="30"/>
        <v>131.40925713979419</v>
      </c>
      <c r="AA241" s="75">
        <f>MAX(0,(Z241-Constantes!$D$13)*(1-EXP(-Constantes!$D$25)))</f>
        <v>0.38964720108654211</v>
      </c>
      <c r="AB241" s="75">
        <f t="shared" si="31"/>
        <v>0.38966084977396592</v>
      </c>
      <c r="AC241" s="75">
        <f>0.0526*V241*Observaciones!$F240^1.218</f>
        <v>0</v>
      </c>
      <c r="AD241" s="75">
        <f>AC241*Constantes!$E$31</f>
        <v>0</v>
      </c>
      <c r="AE241" s="75">
        <f t="shared" si="32"/>
        <v>0</v>
      </c>
      <c r="AF241" s="15"/>
      <c r="AG241" s="74">
        <v>235</v>
      </c>
      <c r="AH241" s="136">
        <f>ETo!$I240*((1-Constantes!$F$21)*ETo!$K240+ETo!$L240)</f>
        <v>1.9733778826644033</v>
      </c>
      <c r="AI241" s="75">
        <f>MIN(AH241*AJ241,0.8*(AM240+Observaciones!$F240-AK241-AL241-Constantes!$D$14))</f>
        <v>1.4166756968052143E-3</v>
      </c>
      <c r="AJ241" s="75">
        <f>EXP(2.5*(Cálculos!AM240-Constantes!$D$13)/(Constantes!$D$15))*Constantes!$F$19+Constantes!$F$18</f>
        <v>0.52046564861017985</v>
      </c>
      <c r="AK241" s="75">
        <f>IF(Observaciones!$F240&gt;0.05*Constantes!$F$20,((Observaciones!$F240-0.05*Constantes!$F$20)^2)/(Observaciones!$F240+0.95*Constantes!$F$20),0)</f>
        <v>0</v>
      </c>
      <c r="AL241" s="75">
        <f>MAX(0,AM240+Observaciones!$F240-AK241-Constantes!$D$13)</f>
        <v>0</v>
      </c>
      <c r="AM241" s="75">
        <f>AM240+Observaciones!$F240-AK241-AI241-AL241-AN240</f>
        <v>26.250323746873541</v>
      </c>
      <c r="AN241" s="75">
        <f>MAX(0,(AM241-Constantes!$D$14)*(1-EXP(-Constantes!$D$24)))</f>
        <v>5.5617775102745333E-6</v>
      </c>
      <c r="AO241" s="75">
        <f t="shared" si="33"/>
        <v>133.74466319723828</v>
      </c>
      <c r="AP241" s="75">
        <f>MAX(0,(AO241-Constantes!$D$13)*(1-EXP(-Constantes!$D$25)))</f>
        <v>0.40577902908471108</v>
      </c>
      <c r="AQ241" s="75">
        <f t="shared" si="34"/>
        <v>0.40578459086222135</v>
      </c>
      <c r="AR241" s="75">
        <f>0.0526*AK241*Observaciones!$F240^1.218</f>
        <v>0</v>
      </c>
      <c r="AS241" s="75">
        <f>AR241*Constantes!$F$31</f>
        <v>0</v>
      </c>
      <c r="AT241" s="75">
        <f t="shared" si="35"/>
        <v>0</v>
      </c>
      <c r="AU241" s="15"/>
      <c r="AV241" s="74">
        <v>235</v>
      </c>
      <c r="AW241" s="75">
        <f>0.0526*Observaciones!$F240^2.218</f>
        <v>0</v>
      </c>
      <c r="AX241" s="75">
        <f>IF(Observaciones!$F240&gt;0.05*$BB$7,((Observaciones!$F240-0.05*$BB$7)^2)/(Observaciones!$F240+0.95*$BB$7),0)</f>
        <v>0</v>
      </c>
      <c r="AY241" s="75">
        <f>0.0526*AX241*Observaciones!$F240^1.218</f>
        <v>0</v>
      </c>
      <c r="AZ241" s="29"/>
      <c r="BA241" s="29"/>
      <c r="BB241" s="96"/>
      <c r="BC241" s="39"/>
    </row>
    <row r="242" spans="2:55" s="2" customFormat="1" x14ac:dyDescent="0.3">
      <c r="B242" s="38"/>
      <c r="C242" s="74">
        <v>236</v>
      </c>
      <c r="D242" s="136">
        <f>ETo!$I241*((1-Constantes!$D$21)*ETo!$K241+ETo!$L241)</f>
        <v>2.0833573259952969</v>
      </c>
      <c r="E242" s="75">
        <f>MIN(D242*F242,0.8*(I241+Observaciones!$F241-G242-H242-Constantes!$D$14))</f>
        <v>1.2542180363112722E-3</v>
      </c>
      <c r="F242" s="75">
        <f>EXP(2.5*(Cálculos!I241-Constantes!$D$13)/(Constantes!$D$15))*Constantes!$D$19+Constantes!$D$18</f>
        <v>0.36841107333286721</v>
      </c>
      <c r="G242" s="75">
        <f>IF(Observaciones!$F241&gt;0.05*Constantes!$D$20,((Observaciones!$F241-0.05*Constantes!$D$20)^2)/(Observaciones!$F241+0.95*Constantes!$D$20),0)</f>
        <v>0</v>
      </c>
      <c r="H242" s="75">
        <f>MAX(0,I241+Observaciones!$F241-G242-Constantes!$D$13)</f>
        <v>0</v>
      </c>
      <c r="I242" s="75">
        <f>I241+Observaciones!$F241-G242-E242-H242-J241</f>
        <v>26.25028662111513</v>
      </c>
      <c r="J242" s="75">
        <f>MAX(0,(I242-Constantes!$D$14)*(1-EXP(-Constantes!$D$24)))</f>
        <v>4.9239792022261471E-6</v>
      </c>
      <c r="K242" s="75">
        <f t="shared" si="27"/>
        <v>127.9355766104146</v>
      </c>
      <c r="L242" s="75">
        <f>MAX(0,(K242-Constantes!$D$13)*(1-EXP(-Constantes!$D$25)))</f>
        <v>0.36565273697957312</v>
      </c>
      <c r="M242" s="75">
        <f t="shared" si="28"/>
        <v>0.36565766095877533</v>
      </c>
      <c r="N242" s="75">
        <f>0.0526*G242*Observaciones!$F241^1.218</f>
        <v>0</v>
      </c>
      <c r="O242" s="75">
        <f>N242*Constantes!$D$31</f>
        <v>0</v>
      </c>
      <c r="P242" s="75">
        <f t="shared" si="29"/>
        <v>0</v>
      </c>
      <c r="Q242" s="15"/>
      <c r="R242" s="74">
        <v>236</v>
      </c>
      <c r="S242" s="136">
        <f>ETo!$I241*((1-Constantes!$E$21)*ETo!$K241+ETo!$L241)</f>
        <v>1.9973341098148487</v>
      </c>
      <c r="T242" s="75">
        <f>MIN(S242*U242,0.8*(X241+Observaciones!$F241-V242-W242-Constantes!$D$14))</f>
        <v>6.355838396245872E-4</v>
      </c>
      <c r="U242" s="75">
        <f>EXP(2.5*(Cálculos!X241-Constantes!$D$13)/(Constantes!$D$15))*Constantes!$E$19+Constantes!$E$18</f>
        <v>0.44392512707888193</v>
      </c>
      <c r="V242" s="75">
        <f>IF(Observaciones!$F241&gt;0.05*Constantes!$E$20,((Observaciones!$F241-0.05*Constantes!$E$20)^2)/(Observaciones!$F241+0.95*Constantes!$E$20),0)</f>
        <v>0</v>
      </c>
      <c r="W242" s="75">
        <f>MAX(0,X241+Observaciones!$F241-V242-Constantes!$D$13)</f>
        <v>0</v>
      </c>
      <c r="X242" s="75">
        <f>X241+Observaciones!$F241-V242-T242-W242-Y241</f>
        <v>26.250145247272481</v>
      </c>
      <c r="Y242" s="75">
        <f>MAX(0,(X242-Constantes!$D$14)*(1-EXP(-Constantes!$D$24)))</f>
        <v>2.4952612041659892E-6</v>
      </c>
      <c r="Z242" s="75">
        <f t="shared" si="30"/>
        <v>131.01960993870765</v>
      </c>
      <c r="AA242" s="75">
        <f>MAX(0,(Z242-Constantes!$D$13)*(1-EXP(-Constantes!$D$25)))</f>
        <v>0.38695571126709061</v>
      </c>
      <c r="AB242" s="75">
        <f t="shared" si="31"/>
        <v>0.38695820652829477</v>
      </c>
      <c r="AC242" s="75">
        <f>0.0526*V242*Observaciones!$F241^1.218</f>
        <v>0</v>
      </c>
      <c r="AD242" s="75">
        <f>AC242*Constantes!$E$31</f>
        <v>0</v>
      </c>
      <c r="AE242" s="75">
        <f t="shared" si="32"/>
        <v>0</v>
      </c>
      <c r="AF242" s="15"/>
      <c r="AG242" s="74">
        <v>236</v>
      </c>
      <c r="AH242" s="136">
        <f>ETo!$I241*((1-Constantes!$F$21)*ETo!$K241+ETo!$L241)</f>
        <v>1.9973341098148487</v>
      </c>
      <c r="AI242" s="75">
        <f>MIN(AH242*AJ242,0.8*(AM241+Observaciones!$F241-AK242-AL242-Constantes!$D$14))</f>
        <v>2.5899749883251388E-4</v>
      </c>
      <c r="AJ242" s="75">
        <f>EXP(2.5*(Cálculos!AM241-Constantes!$D$13)/(Constantes!$D$15))*Constantes!$F$19+Constantes!$F$18</f>
        <v>0.52046412990786517</v>
      </c>
      <c r="AK242" s="75">
        <f>IF(Observaciones!$F241&gt;0.05*Constantes!$F$20,((Observaciones!$F241-0.05*Constantes!$F$20)^2)/(Observaciones!$F241+0.95*Constantes!$F$20),0)</f>
        <v>0</v>
      </c>
      <c r="AL242" s="75">
        <f>MAX(0,AM241+Observaciones!$F241-AK242-Constantes!$D$13)</f>
        <v>0</v>
      </c>
      <c r="AM242" s="75">
        <f>AM241+Observaciones!$F241-AK242-AI242-AL242-AN241</f>
        <v>26.250059187597198</v>
      </c>
      <c r="AN242" s="75">
        <f>MAX(0,(AM242-Constantes!$D$14)*(1-EXP(-Constantes!$D$24)))</f>
        <v>1.0168074934145491E-6</v>
      </c>
      <c r="AO242" s="75">
        <f t="shared" si="33"/>
        <v>133.33888416815358</v>
      </c>
      <c r="AP242" s="75">
        <f>MAX(0,(AO242-Constantes!$D$13)*(1-EXP(-Constantes!$D$25)))</f>
        <v>0.40297610858975341</v>
      </c>
      <c r="AQ242" s="75">
        <f t="shared" si="34"/>
        <v>0.40297712539724684</v>
      </c>
      <c r="AR242" s="75">
        <f>0.0526*AK242*Observaciones!$F241^1.218</f>
        <v>0</v>
      </c>
      <c r="AS242" s="75">
        <f>AR242*Constantes!$F$31</f>
        <v>0</v>
      </c>
      <c r="AT242" s="75">
        <f t="shared" si="35"/>
        <v>0</v>
      </c>
      <c r="AU242" s="15"/>
      <c r="AV242" s="74">
        <v>236</v>
      </c>
      <c r="AW242" s="75">
        <f>0.0526*Observaciones!$F241^2.218</f>
        <v>0</v>
      </c>
      <c r="AX242" s="75">
        <f>IF(Observaciones!$F241&gt;0.05*$BB$7,((Observaciones!$F241-0.05*$BB$7)^2)/(Observaciones!$F241+0.95*$BB$7),0)</f>
        <v>0</v>
      </c>
      <c r="AY242" s="75">
        <f>0.0526*AX242*Observaciones!$F241^1.218</f>
        <v>0</v>
      </c>
      <c r="AZ242" s="29"/>
      <c r="BA242" s="29"/>
      <c r="BB242" s="96"/>
      <c r="BC242" s="39"/>
    </row>
    <row r="243" spans="2:55" s="2" customFormat="1" x14ac:dyDescent="0.3">
      <c r="B243" s="38"/>
      <c r="C243" s="74">
        <v>237</v>
      </c>
      <c r="D243" s="136">
        <f>ETo!$I242*((1-Constantes!$D$21)*ETo!$K242+ETo!$L242)</f>
        <v>1.962374783096162</v>
      </c>
      <c r="E243" s="75">
        <f>MIN(D243*F243,0.8*(I242+Observaciones!$F242-G243-H243-Constantes!$D$14))</f>
        <v>2.2929689210400285E-4</v>
      </c>
      <c r="F243" s="75">
        <f>EXP(2.5*(Cálculos!I242-Constantes!$D$13)/(Constantes!$D$15))*Constantes!$D$19+Constantes!$D$18</f>
        <v>0.36840876879848128</v>
      </c>
      <c r="G243" s="75">
        <f>IF(Observaciones!$F242&gt;0.05*Constantes!$D$20,((Observaciones!$F242-0.05*Constantes!$D$20)^2)/(Observaciones!$F242+0.95*Constantes!$D$20),0)</f>
        <v>0</v>
      </c>
      <c r="H243" s="75">
        <f>MAX(0,I242+Observaciones!$F242-G243-Constantes!$D$13)</f>
        <v>0</v>
      </c>
      <c r="I243" s="75">
        <f>I242+Observaciones!$F242-G243-E243-H243-J242</f>
        <v>26.250052400243824</v>
      </c>
      <c r="J243" s="75">
        <f>MAX(0,(I243-Constantes!$D$14)*(1-EXP(-Constantes!$D$24)))</f>
        <v>9.0020482497964633E-7</v>
      </c>
      <c r="K243" s="75">
        <f t="shared" si="27"/>
        <v>127.56992387343503</v>
      </c>
      <c r="L243" s="75">
        <f>MAX(0,(K243-Constantes!$D$13)*(1-EXP(-Constantes!$D$25)))</f>
        <v>0.36312698903042645</v>
      </c>
      <c r="M243" s="75">
        <f t="shared" si="28"/>
        <v>0.36312788923525141</v>
      </c>
      <c r="N243" s="75">
        <f>0.0526*G243*Observaciones!$F242^1.218</f>
        <v>0</v>
      </c>
      <c r="O243" s="75">
        <f>N243*Constantes!$D$31</f>
        <v>0</v>
      </c>
      <c r="P243" s="75">
        <f t="shared" si="29"/>
        <v>0</v>
      </c>
      <c r="Q243" s="15"/>
      <c r="R243" s="74">
        <v>237</v>
      </c>
      <c r="S243" s="136">
        <f>ETo!$I242*((1-Constantes!$E$21)*ETo!$K242+ETo!$L242)</f>
        <v>1.8810300109647737</v>
      </c>
      <c r="T243" s="75">
        <f>MIN(S243*U243,0.8*(X242+Observaciones!$F242-V243-W243-Constantes!$D$14))</f>
        <v>1.1619781798515305E-4</v>
      </c>
      <c r="U243" s="75">
        <f>EXP(2.5*(Cálculos!X242-Constantes!$D$13)/(Constantes!$D$15))*Constantes!$E$19+Constantes!$E$18</f>
        <v>0.44392421955146977</v>
      </c>
      <c r="V243" s="75">
        <f>IF(Observaciones!$F242&gt;0.05*Constantes!$E$20,((Observaciones!$F242-0.05*Constantes!$E$20)^2)/(Observaciones!$F242+0.95*Constantes!$E$20),0)</f>
        <v>0</v>
      </c>
      <c r="W243" s="75">
        <f>MAX(0,X242+Observaciones!$F242-V243-Constantes!$D$13)</f>
        <v>0</v>
      </c>
      <c r="X243" s="75">
        <f>X242+Observaciones!$F242-V243-T243-W243-Y242</f>
        <v>26.250026554193294</v>
      </c>
      <c r="Y243" s="75">
        <f>MAX(0,(X243-Constantes!$D$14)*(1-EXP(-Constantes!$D$24)))</f>
        <v>4.5618514690469491E-7</v>
      </c>
      <c r="Z243" s="75">
        <f t="shared" si="30"/>
        <v>130.63265422744055</v>
      </c>
      <c r="AA243" s="75">
        <f>MAX(0,(Z243-Constantes!$D$13)*(1-EXP(-Constantes!$D$25)))</f>
        <v>0.38428281292584815</v>
      </c>
      <c r="AB243" s="75">
        <f t="shared" si="31"/>
        <v>0.38428326911099503</v>
      </c>
      <c r="AC243" s="75">
        <f>0.0526*V243*Observaciones!$F242^1.218</f>
        <v>0</v>
      </c>
      <c r="AD243" s="75">
        <f>AC243*Constantes!$E$31</f>
        <v>0</v>
      </c>
      <c r="AE243" s="75">
        <f t="shared" si="32"/>
        <v>0</v>
      </c>
      <c r="AF243" s="15"/>
      <c r="AG243" s="74">
        <v>237</v>
      </c>
      <c r="AH243" s="136">
        <f>ETo!$I242*((1-Constantes!$F$21)*ETo!$K242+ETo!$L242)</f>
        <v>1.8810300109647737</v>
      </c>
      <c r="AI243" s="75">
        <f>MIN(AH243*AJ243,0.8*(AM242+Observaciones!$F242-AK243-AL243-Constantes!$D$14))</f>
        <v>4.7350077758778758E-5</v>
      </c>
      <c r="AJ243" s="75">
        <f>EXP(2.5*(Cálculos!AM242-Constantes!$D$13)/(Constantes!$D$15))*Constantes!$F$19+Constantes!$F$18</f>
        <v>0.52046385226998448</v>
      </c>
      <c r="AK243" s="75">
        <f>IF(Observaciones!$F242&gt;0.05*Constantes!$F$20,((Observaciones!$F242-0.05*Constantes!$F$20)^2)/(Observaciones!$F242+0.95*Constantes!$F$20),0)</f>
        <v>0</v>
      </c>
      <c r="AL243" s="75">
        <f>MAX(0,AM242+Observaciones!$F242-AK243-Constantes!$D$13)</f>
        <v>0</v>
      </c>
      <c r="AM243" s="75">
        <f>AM242+Observaciones!$F242-AK243-AI243-AL243-AN242</f>
        <v>26.250010820711946</v>
      </c>
      <c r="AN243" s="75">
        <f>MAX(0,(AM243-Constantes!$D$14)*(1-EXP(-Constantes!$D$24)))</f>
        <v>1.8589335454695482E-7</v>
      </c>
      <c r="AO243" s="75">
        <f t="shared" si="33"/>
        <v>132.93590805956384</v>
      </c>
      <c r="AP243" s="75">
        <f>MAX(0,(AO243-Constantes!$D$13)*(1-EXP(-Constantes!$D$25)))</f>
        <v>0.40019254928090425</v>
      </c>
      <c r="AQ243" s="75">
        <f t="shared" si="34"/>
        <v>0.4001927351742588</v>
      </c>
      <c r="AR243" s="75">
        <f>0.0526*AK243*Observaciones!$F242^1.218</f>
        <v>0</v>
      </c>
      <c r="AS243" s="75">
        <f>AR243*Constantes!$F$31</f>
        <v>0</v>
      </c>
      <c r="AT243" s="75">
        <f t="shared" si="35"/>
        <v>0</v>
      </c>
      <c r="AU243" s="15"/>
      <c r="AV243" s="74">
        <v>237</v>
      </c>
      <c r="AW243" s="75">
        <f>0.0526*Observaciones!$F242^2.218</f>
        <v>0</v>
      </c>
      <c r="AX243" s="75">
        <f>IF(Observaciones!$F242&gt;0.05*$BB$7,((Observaciones!$F242-0.05*$BB$7)^2)/(Observaciones!$F242+0.95*$BB$7),0)</f>
        <v>0</v>
      </c>
      <c r="AY243" s="75">
        <f>0.0526*AX243*Observaciones!$F242^1.218</f>
        <v>0</v>
      </c>
      <c r="AZ243" s="29"/>
      <c r="BA243" s="29"/>
      <c r="BB243" s="96"/>
      <c r="BC243" s="39"/>
    </row>
    <row r="244" spans="2:55" s="2" customFormat="1" x14ac:dyDescent="0.3">
      <c r="B244" s="38"/>
      <c r="C244" s="74">
        <v>238</v>
      </c>
      <c r="D244" s="136">
        <f>ETo!$I243*((1-Constantes!$D$21)*ETo!$K243+ETo!$L243)</f>
        <v>2.0643686104940935</v>
      </c>
      <c r="E244" s="75">
        <f>MIN(D244*F244,0.8*(I243+Observaciones!$F243-G244-H244-Constantes!$D$14))</f>
        <v>4.1920195059219623E-5</v>
      </c>
      <c r="F244" s="75">
        <f>EXP(2.5*(Cálculos!I243-Constantes!$D$13)/(Constantes!$D$15))*Constantes!$D$19+Constantes!$D$18</f>
        <v>0.36840834749849577</v>
      </c>
      <c r="G244" s="75">
        <f>IF(Observaciones!$F243&gt;0.05*Constantes!$D$20,((Observaciones!$F243-0.05*Constantes!$D$20)^2)/(Observaciones!$F243+0.95*Constantes!$D$20),0)</f>
        <v>0</v>
      </c>
      <c r="H244" s="75">
        <f>MAX(0,I243+Observaciones!$F243-G244-Constantes!$D$13)</f>
        <v>0</v>
      </c>
      <c r="I244" s="75">
        <f>I243+Observaciones!$F243-G244-E244-H244-J243</f>
        <v>26.25000957984394</v>
      </c>
      <c r="J244" s="75">
        <f>MAX(0,(I244-Constantes!$D$14)*(1-EXP(-Constantes!$D$24)))</f>
        <v>1.6457598492501075E-7</v>
      </c>
      <c r="K244" s="75">
        <f t="shared" si="27"/>
        <v>127.20679688440461</v>
      </c>
      <c r="L244" s="75">
        <f>MAX(0,(K244-Constantes!$D$13)*(1-EXP(-Constantes!$D$25)))</f>
        <v>0.36061868769676342</v>
      </c>
      <c r="M244" s="75">
        <f t="shared" si="28"/>
        <v>0.36061885227274837</v>
      </c>
      <c r="N244" s="75">
        <f>0.0526*G244*Observaciones!$F243^1.218</f>
        <v>0</v>
      </c>
      <c r="O244" s="75">
        <f>N244*Constantes!$D$31</f>
        <v>0</v>
      </c>
      <c r="P244" s="75">
        <f t="shared" si="29"/>
        <v>0</v>
      </c>
      <c r="Q244" s="15"/>
      <c r="R244" s="74">
        <v>238</v>
      </c>
      <c r="S244" s="136">
        <f>ETo!$I243*((1-Constantes!$E$21)*ETo!$K243+ETo!$L243)</f>
        <v>1.9792238843075676</v>
      </c>
      <c r="T244" s="75">
        <f>MIN(S244*U244,0.8*(X243+Observaciones!$F243-V244-W244-Constantes!$D$14))</f>
        <v>2.1243354635203107E-5</v>
      </c>
      <c r="U244" s="75">
        <f>EXP(2.5*(Cálculos!X243-Constantes!$D$13)/(Constantes!$D$15))*Constantes!$E$19+Constantes!$E$18</f>
        <v>0.44392405364003196</v>
      </c>
      <c r="V244" s="75">
        <f>IF(Observaciones!$F243&gt;0.05*Constantes!$E$20,((Observaciones!$F243-0.05*Constantes!$E$20)^2)/(Observaciones!$F243+0.95*Constantes!$E$20),0)</f>
        <v>0</v>
      </c>
      <c r="W244" s="75">
        <f>MAX(0,X243+Observaciones!$F243-V244-Constantes!$D$13)</f>
        <v>0</v>
      </c>
      <c r="X244" s="75">
        <f>X243+Observaciones!$F243-V244-T244-W244-Y243</f>
        <v>26.250004854653511</v>
      </c>
      <c r="Y244" s="75">
        <f>MAX(0,(X244-Constantes!$D$14)*(1-EXP(-Constantes!$D$24)))</f>
        <v>8.3400041592408446E-8</v>
      </c>
      <c r="Z244" s="75">
        <f t="shared" si="30"/>
        <v>130.24837141451471</v>
      </c>
      <c r="AA244" s="75">
        <f>MAX(0,(Z244-Constantes!$D$13)*(1-EXP(-Constantes!$D$25)))</f>
        <v>0.38162837764209417</v>
      </c>
      <c r="AB244" s="75">
        <f t="shared" si="31"/>
        <v>0.38162846104213577</v>
      </c>
      <c r="AC244" s="75">
        <f>0.0526*V244*Observaciones!$F243^1.218</f>
        <v>0</v>
      </c>
      <c r="AD244" s="75">
        <f>AC244*Constantes!$E$31</f>
        <v>0</v>
      </c>
      <c r="AE244" s="75">
        <f t="shared" si="32"/>
        <v>0</v>
      </c>
      <c r="AF244" s="15"/>
      <c r="AG244" s="74">
        <v>238</v>
      </c>
      <c r="AH244" s="136">
        <f>ETo!$I243*((1-Constantes!$F$21)*ETo!$K243+ETo!$L243)</f>
        <v>1.9792238843075676</v>
      </c>
      <c r="AI244" s="75">
        <f>MIN(AH244*AJ244,0.8*(AM243+Observaciones!$F243-AK244-AL244-Constantes!$D$14))</f>
        <v>8.6565695568197046E-6</v>
      </c>
      <c r="AJ244" s="75">
        <f>EXP(2.5*(Cálculos!AM243-Constantes!$D$13)/(Constantes!$D$15))*Constantes!$F$19+Constantes!$F$18</f>
        <v>0.52046380151246818</v>
      </c>
      <c r="AK244" s="75">
        <f>IF(Observaciones!$F243&gt;0.05*Constantes!$F$20,((Observaciones!$F243-0.05*Constantes!$F$20)^2)/(Observaciones!$F243+0.95*Constantes!$F$20),0)</f>
        <v>0</v>
      </c>
      <c r="AL244" s="75">
        <f>MAX(0,AM243+Observaciones!$F243-AK244-Constantes!$D$13)</f>
        <v>0</v>
      </c>
      <c r="AM244" s="75">
        <f>AM243+Observaciones!$F243-AK244-AI244-AL244-AN243</f>
        <v>26.250001978249035</v>
      </c>
      <c r="AN244" s="75">
        <f>MAX(0,(AM244-Constantes!$D$14)*(1-EXP(-Constantes!$D$24)))</f>
        <v>3.3985134346408205E-8</v>
      </c>
      <c r="AO244" s="75">
        <f t="shared" si="33"/>
        <v>132.53571551028293</v>
      </c>
      <c r="AP244" s="75">
        <f>MAX(0,(AO244-Constantes!$D$13)*(1-EXP(-Constantes!$D$25)))</f>
        <v>0.39742821742068213</v>
      </c>
      <c r="AQ244" s="75">
        <f t="shared" si="34"/>
        <v>0.3974282514058165</v>
      </c>
      <c r="AR244" s="75">
        <f>0.0526*AK244*Observaciones!$F243^1.218</f>
        <v>0</v>
      </c>
      <c r="AS244" s="75">
        <f>AR244*Constantes!$F$31</f>
        <v>0</v>
      </c>
      <c r="AT244" s="75">
        <f t="shared" si="35"/>
        <v>0</v>
      </c>
      <c r="AU244" s="15"/>
      <c r="AV244" s="74">
        <v>238</v>
      </c>
      <c r="AW244" s="75">
        <f>0.0526*Observaciones!$F243^2.218</f>
        <v>0</v>
      </c>
      <c r="AX244" s="75">
        <f>IF(Observaciones!$F243&gt;0.05*$BB$7,((Observaciones!$F243-0.05*$BB$7)^2)/(Observaciones!$F243+0.95*$BB$7),0)</f>
        <v>0</v>
      </c>
      <c r="AY244" s="75">
        <f>0.0526*AX244*Observaciones!$F243^1.218</f>
        <v>0</v>
      </c>
      <c r="AZ244" s="29"/>
      <c r="BA244" s="29"/>
      <c r="BB244" s="96"/>
      <c r="BC244" s="39"/>
    </row>
    <row r="245" spans="2:55" s="2" customFormat="1" x14ac:dyDescent="0.3">
      <c r="B245" s="38"/>
      <c r="C245" s="74">
        <v>239</v>
      </c>
      <c r="D245" s="136">
        <f>ETo!$I244*((1-Constantes!$D$21)*ETo!$K244+ETo!$L244)</f>
        <v>2.1098789451351392</v>
      </c>
      <c r="E245" s="75">
        <f>MIN(D245*F245,0.8*(I244+Observaciones!$F244-G245-H245-Constantes!$D$14))</f>
        <v>7.6638751522750681E-6</v>
      </c>
      <c r="F245" s="75">
        <f>EXP(2.5*(Cálculos!I244-Constantes!$D$13)/(Constantes!$D$15))*Constantes!$D$19+Constantes!$D$18</f>
        <v>0.36840827047672742</v>
      </c>
      <c r="G245" s="75">
        <f>IF(Observaciones!$F244&gt;0.05*Constantes!$D$20,((Observaciones!$F244-0.05*Constantes!$D$20)^2)/(Observaciones!$F244+0.95*Constantes!$D$20),0)</f>
        <v>0</v>
      </c>
      <c r="H245" s="75">
        <f>MAX(0,I244+Observaciones!$F244-G245-Constantes!$D$13)</f>
        <v>0</v>
      </c>
      <c r="I245" s="75">
        <f>I244+Observaciones!$F244-G245-E245-H245-J244</f>
        <v>26.250001751392801</v>
      </c>
      <c r="J245" s="75">
        <f>MAX(0,(I245-Constantes!$D$14)*(1-EXP(-Constantes!$D$24)))</f>
        <v>3.0087880041106674E-8</v>
      </c>
      <c r="K245" s="75">
        <f t="shared" si="27"/>
        <v>126.84617819670785</v>
      </c>
      <c r="L245" s="75">
        <f>MAX(0,(K245-Constantes!$D$13)*(1-EXP(-Constantes!$D$25)))</f>
        <v>0.35812771246600794</v>
      </c>
      <c r="M245" s="75">
        <f t="shared" si="28"/>
        <v>0.35812774255388796</v>
      </c>
      <c r="N245" s="75">
        <f>0.0526*G245*Observaciones!$F244^1.218</f>
        <v>0</v>
      </c>
      <c r="O245" s="75">
        <f>N245*Constantes!$D$31</f>
        <v>0</v>
      </c>
      <c r="P245" s="75">
        <f t="shared" si="29"/>
        <v>0</v>
      </c>
      <c r="Q245" s="15"/>
      <c r="R245" s="74">
        <v>239</v>
      </c>
      <c r="S245" s="136">
        <f>ETo!$I244*((1-Constantes!$E$21)*ETo!$K244+ETo!$L244)</f>
        <v>2.0231464846725817</v>
      </c>
      <c r="T245" s="75">
        <f>MIN(S245*U245,0.8*(X244+Observaciones!$F244-V245-W245-Constantes!$D$14))</f>
        <v>3.8837228089505517E-6</v>
      </c>
      <c r="U245" s="75">
        <f>EXP(2.5*(Cálculos!X244-Constantes!$D$13)/(Constantes!$D$15))*Constantes!$E$19+Constantes!$E$18</f>
        <v>0.44392402330811281</v>
      </c>
      <c r="V245" s="75">
        <f>IF(Observaciones!$F244&gt;0.05*Constantes!$E$20,((Observaciones!$F244-0.05*Constantes!$E$20)^2)/(Observaciones!$F244+0.95*Constantes!$E$20),0)</f>
        <v>0</v>
      </c>
      <c r="W245" s="75">
        <f>MAX(0,X244+Observaciones!$F244-V245-Constantes!$D$13)</f>
        <v>0</v>
      </c>
      <c r="X245" s="75">
        <f>X244+Observaciones!$F244-V245-T245-W245-Y244</f>
        <v>26.250000887530661</v>
      </c>
      <c r="Y245" s="75">
        <f>MAX(0,(X245-Constantes!$D$14)*(1-EXP(-Constantes!$D$24)))</f>
        <v>1.5247245520480116E-8</v>
      </c>
      <c r="Z245" s="75">
        <f t="shared" si="30"/>
        <v>129.86674303687261</v>
      </c>
      <c r="AA245" s="75">
        <f>MAX(0,(Z245-Constantes!$D$13)*(1-EXP(-Constantes!$D$25)))</f>
        <v>0.37899227788217482</v>
      </c>
      <c r="AB245" s="75">
        <f t="shared" si="31"/>
        <v>0.37899229312942034</v>
      </c>
      <c r="AC245" s="75">
        <f>0.0526*V245*Observaciones!$F244^1.218</f>
        <v>0</v>
      </c>
      <c r="AD245" s="75">
        <f>AC245*Constantes!$E$31</f>
        <v>0</v>
      </c>
      <c r="AE245" s="75">
        <f t="shared" si="32"/>
        <v>0</v>
      </c>
      <c r="AF245" s="15"/>
      <c r="AG245" s="74">
        <v>239</v>
      </c>
      <c r="AH245" s="136">
        <f>ETo!$I244*((1-Constantes!$F$21)*ETo!$K244+ETo!$L244)</f>
        <v>2.0231464846725817</v>
      </c>
      <c r="AI245" s="75">
        <f>MIN(AH245*AJ245,0.8*(AM244+Observaciones!$F244-AK245-AL245-Constantes!$D$14))</f>
        <v>1.582599227845094E-6</v>
      </c>
      <c r="AJ245" s="75">
        <f>EXP(2.5*(Cálculos!AM244-Constantes!$D$13)/(Constantes!$D$15))*Constantes!$F$19+Constantes!$F$18</f>
        <v>0.52046379223296235</v>
      </c>
      <c r="AK245" s="75">
        <f>IF(Observaciones!$F244&gt;0.05*Constantes!$F$20,((Observaciones!$F244-0.05*Constantes!$F$20)^2)/(Observaciones!$F244+0.95*Constantes!$F$20),0)</f>
        <v>0</v>
      </c>
      <c r="AL245" s="75">
        <f>MAX(0,AM244+Observaciones!$F244-AK245-Constantes!$D$13)</f>
        <v>0</v>
      </c>
      <c r="AM245" s="75">
        <f>AM244+Observaciones!$F244-AK245-AI245-AL245-AN244</f>
        <v>26.250000361664672</v>
      </c>
      <c r="AN245" s="75">
        <f>MAX(0,(AM245-Constantes!$D$14)*(1-EXP(-Constantes!$D$24)))</f>
        <v>6.2131825844595141E-9</v>
      </c>
      <c r="AO245" s="75">
        <f t="shared" si="33"/>
        <v>132.13828729286223</v>
      </c>
      <c r="AP245" s="75">
        <f>MAX(0,(AO245-Constantes!$D$13)*(1-EXP(-Constantes!$D$25)))</f>
        <v>0.39468298019539799</v>
      </c>
      <c r="AQ245" s="75">
        <f t="shared" si="34"/>
        <v>0.39468298640858057</v>
      </c>
      <c r="AR245" s="75">
        <f>0.0526*AK245*Observaciones!$F244^1.218</f>
        <v>0</v>
      </c>
      <c r="AS245" s="75">
        <f>AR245*Constantes!$F$31</f>
        <v>0</v>
      </c>
      <c r="AT245" s="75">
        <f t="shared" si="35"/>
        <v>0</v>
      </c>
      <c r="AU245" s="15"/>
      <c r="AV245" s="74">
        <v>239</v>
      </c>
      <c r="AW245" s="75">
        <f>0.0526*Observaciones!$F244^2.218</f>
        <v>0</v>
      </c>
      <c r="AX245" s="75">
        <f>IF(Observaciones!$F244&gt;0.05*$BB$7,((Observaciones!$F244-0.05*$BB$7)^2)/(Observaciones!$F244+0.95*$BB$7),0)</f>
        <v>0</v>
      </c>
      <c r="AY245" s="75">
        <f>0.0526*AX245*Observaciones!$F244^1.218</f>
        <v>0</v>
      </c>
      <c r="AZ245" s="29"/>
      <c r="BA245" s="29"/>
      <c r="BB245" s="96"/>
      <c r="BC245" s="39"/>
    </row>
    <row r="246" spans="2:55" s="2" customFormat="1" x14ac:dyDescent="0.3">
      <c r="B246" s="38"/>
      <c r="C246" s="74">
        <v>240</v>
      </c>
      <c r="D246" s="136">
        <f>ETo!$I245*((1-Constantes!$D$21)*ETo!$K245+ETo!$L245)</f>
        <v>2.0168746725159195</v>
      </c>
      <c r="E246" s="75">
        <f>MIN(D246*F246,0.8*(I245+Observaciones!$F245-G246-H246-Constantes!$D$14))</f>
        <v>1.4011142411618495E-6</v>
      </c>
      <c r="F246" s="75">
        <f>EXP(2.5*(Cálculos!I245-Constantes!$D$13)/(Constantes!$D$15))*Constantes!$D$19+Constantes!$D$18</f>
        <v>0.36840825639557989</v>
      </c>
      <c r="G246" s="75">
        <f>IF(Observaciones!$F245&gt;0.05*Constantes!$D$20,((Observaciones!$F245-0.05*Constantes!$D$20)^2)/(Observaciones!$F245+0.95*Constantes!$D$20),0)</f>
        <v>0</v>
      </c>
      <c r="H246" s="75">
        <f>MAX(0,I245+Observaciones!$F245-G246-Constantes!$D$13)</f>
        <v>0</v>
      </c>
      <c r="I246" s="75">
        <f>I245+Observaciones!$F245-G246-E246-H246-J245</f>
        <v>26.250000320190683</v>
      </c>
      <c r="J246" s="75">
        <f>MAX(0,(I246-Constantes!$D$14)*(1-EXP(-Constantes!$D$24)))</f>
        <v>5.5006842828618684E-9</v>
      </c>
      <c r="K246" s="75">
        <f t="shared" si="27"/>
        <v>126.48805048424184</v>
      </c>
      <c r="L246" s="75">
        <f>MAX(0,(K246-Constantes!$D$13)*(1-EXP(-Constantes!$D$25)))</f>
        <v>0.35565394365802505</v>
      </c>
      <c r="M246" s="75">
        <f t="shared" si="28"/>
        <v>0.35565394915870935</v>
      </c>
      <c r="N246" s="75">
        <f>0.0526*G246*Observaciones!$F245^1.218</f>
        <v>0</v>
      </c>
      <c r="O246" s="75">
        <f>N246*Constantes!$D$31</f>
        <v>0</v>
      </c>
      <c r="P246" s="75">
        <f t="shared" si="29"/>
        <v>0</v>
      </c>
      <c r="Q246" s="15"/>
      <c r="R246" s="74">
        <v>240</v>
      </c>
      <c r="S246" s="136">
        <f>ETo!$I245*((1-Constantes!$E$21)*ETo!$K245+ETo!$L245)</f>
        <v>1.9337303510473252</v>
      </c>
      <c r="T246" s="75">
        <f>MIN(S246*U246,0.8*(X245+Observaciones!$F245-V246-W246-Constantes!$D$14))</f>
        <v>7.100245284163976E-7</v>
      </c>
      <c r="U246" s="75">
        <f>EXP(2.5*(Cálculos!X245-Constantes!$D$13)/(Constantes!$D$15))*Constantes!$E$19+Constantes!$E$18</f>
        <v>0.44392401776281681</v>
      </c>
      <c r="V246" s="75">
        <f>IF(Observaciones!$F245&gt;0.05*Constantes!$E$20,((Observaciones!$F245-0.05*Constantes!$E$20)^2)/(Observaciones!$F245+0.95*Constantes!$E$20),0)</f>
        <v>0</v>
      </c>
      <c r="W246" s="75">
        <f>MAX(0,X245+Observaciones!$F245-V246-Constantes!$D$13)</f>
        <v>0</v>
      </c>
      <c r="X246" s="75">
        <f>X245+Observaciones!$F245-V246-T246-W246-Y245</f>
        <v>26.250000162258885</v>
      </c>
      <c r="Y246" s="75">
        <f>MAX(0,(X246-Constantes!$D$14)*(1-EXP(-Constantes!$D$24)))</f>
        <v>2.7875105325542863E-9</v>
      </c>
      <c r="Z246" s="75">
        <f t="shared" si="30"/>
        <v>129.48775075899044</v>
      </c>
      <c r="AA246" s="75">
        <f>MAX(0,(Z246-Constantes!$D$13)*(1-EXP(-Constantes!$D$25)))</f>
        <v>0.37637438699337561</v>
      </c>
      <c r="AB246" s="75">
        <f t="shared" si="31"/>
        <v>0.37637438978088616</v>
      </c>
      <c r="AC246" s="75">
        <f>0.0526*V246*Observaciones!$F245^1.218</f>
        <v>0</v>
      </c>
      <c r="AD246" s="75">
        <f>AC246*Constantes!$E$31</f>
        <v>0</v>
      </c>
      <c r="AE246" s="75">
        <f t="shared" si="32"/>
        <v>0</v>
      </c>
      <c r="AF246" s="15"/>
      <c r="AG246" s="74">
        <v>240</v>
      </c>
      <c r="AH246" s="136">
        <f>ETo!$I245*((1-Constantes!$F$21)*ETo!$K245+ETo!$L245)</f>
        <v>1.9337303510473252</v>
      </c>
      <c r="AI246" s="75">
        <f>MIN(AH246*AJ246,0.8*(AM245+Observaciones!$F245-AK246-AL246-Constantes!$D$14))</f>
        <v>2.8933173723544314E-7</v>
      </c>
      <c r="AJ246" s="75">
        <f>EXP(2.5*(Cálculos!AM245-Constantes!$D$13)/(Constantes!$D$15))*Constantes!$F$19+Constantes!$F$18</f>
        <v>0.52046379053647795</v>
      </c>
      <c r="AK246" s="75">
        <f>IF(Observaciones!$F245&gt;0.05*Constantes!$F$20,((Observaciones!$F245-0.05*Constantes!$F$20)^2)/(Observaciones!$F245+0.95*Constantes!$F$20),0)</f>
        <v>0</v>
      </c>
      <c r="AL246" s="75">
        <f>MAX(0,AM245+Observaciones!$F245-AK246-Constantes!$D$13)</f>
        <v>0</v>
      </c>
      <c r="AM246" s="75">
        <f>AM245+Observaciones!$F245-AK246-AI246-AL246-AN245</f>
        <v>26.250000066119753</v>
      </c>
      <c r="AN246" s="75">
        <f>MAX(0,(AM246-Constantes!$D$14)*(1-EXP(-Constantes!$D$24)))</f>
        <v>1.1358977847948426E-9</v>
      </c>
      <c r="AO246" s="75">
        <f t="shared" si="33"/>
        <v>131.74360431266683</v>
      </c>
      <c r="AP246" s="75">
        <f>MAX(0,(AO246-Constantes!$D$13)*(1-EXP(-Constantes!$D$25)))</f>
        <v>0.391956705708774</v>
      </c>
      <c r="AQ246" s="75">
        <f t="shared" si="34"/>
        <v>0.39195670684467177</v>
      </c>
      <c r="AR246" s="75">
        <f>0.0526*AK246*Observaciones!$F245^1.218</f>
        <v>0</v>
      </c>
      <c r="AS246" s="75">
        <f>AR246*Constantes!$F$31</f>
        <v>0</v>
      </c>
      <c r="AT246" s="75">
        <f t="shared" si="35"/>
        <v>0</v>
      </c>
      <c r="AU246" s="15"/>
      <c r="AV246" s="74">
        <v>240</v>
      </c>
      <c r="AW246" s="75">
        <f>0.0526*Observaciones!$F245^2.218</f>
        <v>0</v>
      </c>
      <c r="AX246" s="75">
        <f>IF(Observaciones!$F245&gt;0.05*$BB$7,((Observaciones!$F245-0.05*$BB$7)^2)/(Observaciones!$F245+0.95*$BB$7),0)</f>
        <v>0</v>
      </c>
      <c r="AY246" s="75">
        <f>0.0526*AX246*Observaciones!$F245^1.218</f>
        <v>0</v>
      </c>
      <c r="AZ246" s="29"/>
      <c r="BA246" s="29"/>
      <c r="BB246" s="96"/>
      <c r="BC246" s="39"/>
    </row>
    <row r="247" spans="2:55" s="2" customFormat="1" x14ac:dyDescent="0.3">
      <c r="B247" s="38"/>
      <c r="C247" s="74">
        <v>241</v>
      </c>
      <c r="D247" s="136">
        <f>ETo!$I246*((1-Constantes!$D$21)*ETo!$K246+ETo!$L246)</f>
        <v>2.0042170752501036</v>
      </c>
      <c r="E247" s="75">
        <f>MIN(D247*F247,0.8*(I246+Observaciones!$F246-G247-H247-Constantes!$D$14))</f>
        <v>2.5615254628519324E-7</v>
      </c>
      <c r="F247" s="75">
        <f>EXP(2.5*(Cálculos!I246-Constantes!$D$13)/(Constantes!$D$15))*Constantes!$D$19+Constantes!$D$18</f>
        <v>0.36840825382125669</v>
      </c>
      <c r="G247" s="75">
        <f>IF(Observaciones!$F246&gt;0.05*Constantes!$D$20,((Observaciones!$F246-0.05*Constantes!$D$20)^2)/(Observaciones!$F246+0.95*Constantes!$D$20),0)</f>
        <v>0</v>
      </c>
      <c r="H247" s="75">
        <f>MAX(0,I246+Observaciones!$F246-G247-Constantes!$D$13)</f>
        <v>0</v>
      </c>
      <c r="I247" s="75">
        <f>I246+Observaciones!$F246-G247-E247-H247-J246</f>
        <v>26.250000058537452</v>
      </c>
      <c r="J247" s="75">
        <f>MAX(0,(I247-Constantes!$D$14)*(1-EXP(-Constantes!$D$24)))</f>
        <v>1.0056383918056899E-9</v>
      </c>
      <c r="K247" s="75">
        <f t="shared" si="27"/>
        <v>126.13239654058381</v>
      </c>
      <c r="L247" s="75">
        <f>MAX(0,(K247-Constantes!$D$13)*(1-EXP(-Constantes!$D$25)))</f>
        <v>0.35319726241937105</v>
      </c>
      <c r="M247" s="75">
        <f t="shared" si="28"/>
        <v>0.35319726342500946</v>
      </c>
      <c r="N247" s="75">
        <f>0.0526*G247*Observaciones!$F246^1.218</f>
        <v>0</v>
      </c>
      <c r="O247" s="75">
        <f>N247*Constantes!$D$31</f>
        <v>0</v>
      </c>
      <c r="P247" s="75">
        <f t="shared" si="29"/>
        <v>0</v>
      </c>
      <c r="Q247" s="15"/>
      <c r="R247" s="74">
        <v>241</v>
      </c>
      <c r="S247" s="136">
        <f>ETo!$I246*((1-Constantes!$E$21)*ETo!$K246+ETo!$L246)</f>
        <v>1.9216699384016487</v>
      </c>
      <c r="T247" s="75">
        <f>MIN(S247*U247,0.8*(X246+Observaciones!$F246-V247-W247-Constantes!$D$14))</f>
        <v>1.2980710835108768E-7</v>
      </c>
      <c r="U247" s="75">
        <f>EXP(2.5*(Cálculos!X246-Constantes!$D$13)/(Constantes!$D$15))*Constantes!$E$19+Constantes!$E$18</f>
        <v>0.4439240167490226</v>
      </c>
      <c r="V247" s="75">
        <f>IF(Observaciones!$F246&gt;0.05*Constantes!$E$20,((Observaciones!$F246-0.05*Constantes!$E$20)^2)/(Observaciones!$F246+0.95*Constantes!$E$20),0)</f>
        <v>0</v>
      </c>
      <c r="W247" s="75">
        <f>MAX(0,X246+Observaciones!$F246-V247-Constantes!$D$13)</f>
        <v>0</v>
      </c>
      <c r="X247" s="75">
        <f>X246+Observaciones!$F246-V247-T247-W247-Y246</f>
        <v>26.250000029664267</v>
      </c>
      <c r="Y247" s="75">
        <f>MAX(0,(X247-Constantes!$D$14)*(1-EXP(-Constantes!$D$24)))</f>
        <v>5.0961436001766645E-10</v>
      </c>
      <c r="Z247" s="75">
        <f t="shared" si="30"/>
        <v>129.11137637199707</v>
      </c>
      <c r="AA247" s="75">
        <f>MAX(0,(Z247-Constantes!$D$13)*(1-EXP(-Constantes!$D$25)))</f>
        <v>0.37377457919783608</v>
      </c>
      <c r="AB247" s="75">
        <f t="shared" si="31"/>
        <v>0.37377457970745043</v>
      </c>
      <c r="AC247" s="75">
        <f>0.0526*V247*Observaciones!$F246^1.218</f>
        <v>0</v>
      </c>
      <c r="AD247" s="75">
        <f>AC247*Constantes!$E$31</f>
        <v>0</v>
      </c>
      <c r="AE247" s="75">
        <f t="shared" si="32"/>
        <v>0</v>
      </c>
      <c r="AF247" s="15"/>
      <c r="AG247" s="74">
        <v>241</v>
      </c>
      <c r="AH247" s="136">
        <f>ETo!$I246*((1-Constantes!$F$21)*ETo!$K246+ETo!$L246)</f>
        <v>1.9216699384016487</v>
      </c>
      <c r="AI247" s="75">
        <f>MIN(AH247*AJ247,0.8*(AM246+Observaciones!$F246-AK247-AL247-Constantes!$D$14))</f>
        <v>5.2895802582497711E-8</v>
      </c>
      <c r="AJ247" s="75">
        <f>EXP(2.5*(Cálculos!AM246-Constantes!$D$13)/(Constantes!$D$15))*Constantes!$F$19+Constantes!$F$18</f>
        <v>0.52046379022632572</v>
      </c>
      <c r="AK247" s="75">
        <f>IF(Observaciones!$F246&gt;0.05*Constantes!$F$20,((Observaciones!$F246-0.05*Constantes!$F$20)^2)/(Observaciones!$F246+0.95*Constantes!$F$20),0)</f>
        <v>0</v>
      </c>
      <c r="AL247" s="75">
        <f>MAX(0,AM246+Observaciones!$F246-AK247-Constantes!$D$13)</f>
        <v>0</v>
      </c>
      <c r="AM247" s="75">
        <f>AM246+Observaciones!$F246-AK247-AI247-AL247-AN246</f>
        <v>26.250000012088051</v>
      </c>
      <c r="AN247" s="75">
        <f>MAX(0,(AM247-Constantes!$D$14)*(1-EXP(-Constantes!$D$24)))</f>
        <v>2.0766548864287417E-10</v>
      </c>
      <c r="AO247" s="75">
        <f t="shared" si="33"/>
        <v>131.35164760695807</v>
      </c>
      <c r="AP247" s="75">
        <f>MAX(0,(AO247-Constantes!$D$13)*(1-EXP(-Constantes!$D$25)))</f>
        <v>0.38924926297560636</v>
      </c>
      <c r="AQ247" s="75">
        <f t="shared" si="34"/>
        <v>0.38924926318327185</v>
      </c>
      <c r="AR247" s="75">
        <f>0.0526*AK247*Observaciones!$F246^1.218</f>
        <v>0</v>
      </c>
      <c r="AS247" s="75">
        <f>AR247*Constantes!$F$31</f>
        <v>0</v>
      </c>
      <c r="AT247" s="75">
        <f t="shared" si="35"/>
        <v>0</v>
      </c>
      <c r="AU247" s="15"/>
      <c r="AV247" s="74">
        <v>241</v>
      </c>
      <c r="AW247" s="75">
        <f>0.0526*Observaciones!$F246^2.218</f>
        <v>0</v>
      </c>
      <c r="AX247" s="75">
        <f>IF(Observaciones!$F246&gt;0.05*$BB$7,((Observaciones!$F246-0.05*$BB$7)^2)/(Observaciones!$F246+0.95*$BB$7),0)</f>
        <v>0</v>
      </c>
      <c r="AY247" s="75">
        <f>0.0526*AX247*Observaciones!$F246^1.218</f>
        <v>0</v>
      </c>
      <c r="AZ247" s="29"/>
      <c r="BA247" s="29"/>
      <c r="BB247" s="96"/>
      <c r="BC247" s="39"/>
    </row>
    <row r="248" spans="2:55" s="2" customFormat="1" x14ac:dyDescent="0.3">
      <c r="B248" s="38"/>
      <c r="C248" s="74">
        <v>242</v>
      </c>
      <c r="D248" s="136">
        <f>ETo!$I247*((1-Constantes!$D$21)*ETo!$K247+ETo!$L247)</f>
        <v>2.1078585297703336</v>
      </c>
      <c r="E248" s="75">
        <f>MIN(D248*F248,0.8*(I247+Observaciones!$F247-G248-H248-Constantes!$D$14))</f>
        <v>4.6829961775074481E-8</v>
      </c>
      <c r="F248" s="75">
        <f>EXP(2.5*(Cálculos!I247-Constantes!$D$13)/(Constantes!$D$15))*Constantes!$D$19+Constantes!$D$18</f>
        <v>0.36840825335061739</v>
      </c>
      <c r="G248" s="75">
        <f>IF(Observaciones!$F247&gt;0.05*Constantes!$D$20,((Observaciones!$F247-0.05*Constantes!$D$20)^2)/(Observaciones!$F247+0.95*Constantes!$D$20),0)</f>
        <v>0</v>
      </c>
      <c r="H248" s="75">
        <f>MAX(0,I247+Observaciones!$F247-G248-Constantes!$D$13)</f>
        <v>0</v>
      </c>
      <c r="I248" s="75">
        <f>I247+Observaciones!$F247-G248-E248-H248-J247</f>
        <v>26.250000010701854</v>
      </c>
      <c r="J248" s="75">
        <f>MAX(0,(I248-Constantes!$D$14)*(1-EXP(-Constantes!$D$24)))</f>
        <v>1.8385143974251883E-10</v>
      </c>
      <c r="K248" s="75">
        <f t="shared" si="27"/>
        <v>125.77919927816444</v>
      </c>
      <c r="L248" s="75">
        <f>MAX(0,(K248-Constantes!$D$13)*(1-EXP(-Constantes!$D$25)))</f>
        <v>0.35075755071758286</v>
      </c>
      <c r="M248" s="75">
        <f t="shared" si="28"/>
        <v>0.35075755090143429</v>
      </c>
      <c r="N248" s="75">
        <f>0.0526*G248*Observaciones!$F247^1.218</f>
        <v>0</v>
      </c>
      <c r="O248" s="75">
        <f>N248*Constantes!$D$31</f>
        <v>0</v>
      </c>
      <c r="P248" s="75">
        <f t="shared" si="29"/>
        <v>0</v>
      </c>
      <c r="Q248" s="15"/>
      <c r="R248" s="74">
        <v>242</v>
      </c>
      <c r="S248" s="136">
        <f>ETo!$I247*((1-Constantes!$E$21)*ETo!$K247+ETo!$L247)</f>
        <v>2.021464093259778</v>
      </c>
      <c r="T248" s="75">
        <f>MIN(S248*U248,0.8*(X247+Observaciones!$F247-V248-W248-Constantes!$D$14))</f>
        <v>2.3731413989480644E-8</v>
      </c>
      <c r="U248" s="75">
        <f>EXP(2.5*(Cálculos!X247-Constantes!$D$13)/(Constantes!$D$15))*Constantes!$E$19+Constantes!$E$18</f>
        <v>0.44392401656368013</v>
      </c>
      <c r="V248" s="75">
        <f>IF(Observaciones!$F247&gt;0.05*Constantes!$E$20,((Observaciones!$F247-0.05*Constantes!$E$20)^2)/(Observaciones!$F247+0.95*Constantes!$E$20),0)</f>
        <v>0</v>
      </c>
      <c r="W248" s="75">
        <f>MAX(0,X247+Observaciones!$F247-V248-Constantes!$D$13)</f>
        <v>0</v>
      </c>
      <c r="X248" s="75">
        <f>X247+Observaciones!$F247-V248-T248-W248-Y247</f>
        <v>26.250000005423239</v>
      </c>
      <c r="Y248" s="75">
        <f>MAX(0,(X248-Constantes!$D$14)*(1-EXP(-Constantes!$D$24)))</f>
        <v>9.3167995619165083E-11</v>
      </c>
      <c r="Z248" s="75">
        <f t="shared" si="30"/>
        <v>128.73760179279924</v>
      </c>
      <c r="AA248" s="75">
        <f>MAX(0,(Z248-Constantes!$D$13)*(1-EXP(-Constantes!$D$25)))</f>
        <v>0.37119272958650712</v>
      </c>
      <c r="AB248" s="75">
        <f t="shared" si="31"/>
        <v>0.37119272967967509</v>
      </c>
      <c r="AC248" s="75">
        <f>0.0526*V248*Observaciones!$F247^1.218</f>
        <v>0</v>
      </c>
      <c r="AD248" s="75">
        <f>AC248*Constantes!$E$31</f>
        <v>0</v>
      </c>
      <c r="AE248" s="75">
        <f t="shared" si="32"/>
        <v>0</v>
      </c>
      <c r="AF248" s="15"/>
      <c r="AG248" s="74">
        <v>242</v>
      </c>
      <c r="AH248" s="136">
        <f>ETo!$I247*((1-Constantes!$F$21)*ETo!$K247+ETo!$L247)</f>
        <v>2.021464093259778</v>
      </c>
      <c r="AI248" s="75">
        <f>MIN(AH248*AJ248,0.8*(AM247+Observaciones!$F247-AK248-AL248-Constantes!$D$14))</f>
        <v>9.6704411589598755E-9</v>
      </c>
      <c r="AJ248" s="75">
        <f>EXP(2.5*(Cálculos!AM247-Constantes!$D$13)/(Constantes!$D$15))*Constantes!$F$19+Constantes!$F$18</f>
        <v>0.52046379016962352</v>
      </c>
      <c r="AK248" s="75">
        <f>IF(Observaciones!$F247&gt;0.05*Constantes!$F$20,((Observaciones!$F247-0.05*Constantes!$F$20)^2)/(Observaciones!$F247+0.95*Constantes!$F$20),0)</f>
        <v>0</v>
      </c>
      <c r="AL248" s="75">
        <f>MAX(0,AM247+Observaciones!$F247-AK248-Constantes!$D$13)</f>
        <v>0</v>
      </c>
      <c r="AM248" s="75">
        <f>AM247+Observaciones!$F247-AK248-AI248-AL248-AN247</f>
        <v>26.250000002209944</v>
      </c>
      <c r="AN248" s="75">
        <f>MAX(0,(AM248-Constantes!$D$14)*(1-EXP(-Constantes!$D$24)))</f>
        <v>3.7965519078816538E-11</v>
      </c>
      <c r="AO248" s="75">
        <f t="shared" si="33"/>
        <v>130.96239834398247</v>
      </c>
      <c r="AP248" s="75">
        <f>MAX(0,(AO248-Constantes!$D$13)*(1-EXP(-Constantes!$D$25)))</f>
        <v>0.38656052191547202</v>
      </c>
      <c r="AQ248" s="75">
        <f t="shared" si="34"/>
        <v>0.38656052195343754</v>
      </c>
      <c r="AR248" s="75">
        <f>0.0526*AK248*Observaciones!$F247^1.218</f>
        <v>0</v>
      </c>
      <c r="AS248" s="75">
        <f>AR248*Constantes!$F$31</f>
        <v>0</v>
      </c>
      <c r="AT248" s="75">
        <f t="shared" si="35"/>
        <v>0</v>
      </c>
      <c r="AU248" s="15"/>
      <c r="AV248" s="74">
        <v>242</v>
      </c>
      <c r="AW248" s="75">
        <f>0.0526*Observaciones!$F247^2.218</f>
        <v>0</v>
      </c>
      <c r="AX248" s="75">
        <f>IF(Observaciones!$F247&gt;0.05*$BB$7,((Observaciones!$F247-0.05*$BB$7)^2)/(Observaciones!$F247+0.95*$BB$7),0)</f>
        <v>0</v>
      </c>
      <c r="AY248" s="75">
        <f>0.0526*AX248*Observaciones!$F247^1.218</f>
        <v>0</v>
      </c>
      <c r="AZ248" s="29"/>
      <c r="BA248" s="29"/>
      <c r="BB248" s="96"/>
      <c r="BC248" s="39"/>
    </row>
    <row r="249" spans="2:55" s="2" customFormat="1" x14ac:dyDescent="0.3">
      <c r="B249" s="38"/>
      <c r="C249" s="74">
        <v>243</v>
      </c>
      <c r="D249" s="136">
        <f>ETo!$I248*((1-Constantes!$D$21)*ETo!$K248+ETo!$L248)</f>
        <v>2.0951621308671542</v>
      </c>
      <c r="E249" s="75">
        <f>MIN(D249*F249,0.8*(I248+Observaciones!$F248-G249-H249-Constantes!$D$14))</f>
        <v>8.561482900404372E-9</v>
      </c>
      <c r="F249" s="75">
        <f>EXP(2.5*(Cálculos!I248-Constantes!$D$13)/(Constantes!$D$15))*Constantes!$D$19+Constantes!$D$18</f>
        <v>0.36840825326457483</v>
      </c>
      <c r="G249" s="75">
        <f>IF(Observaciones!$F248&gt;0.05*Constantes!$D$20,((Observaciones!$F248-0.05*Constantes!$D$20)^2)/(Observaciones!$F248+0.95*Constantes!$D$20),0)</f>
        <v>0</v>
      </c>
      <c r="H249" s="75">
        <f>MAX(0,I248+Observaciones!$F248-G249-Constantes!$D$13)</f>
        <v>0</v>
      </c>
      <c r="I249" s="75">
        <f>I248+Observaciones!$F248-G249-E249-H249-J248</f>
        <v>26.250000001956519</v>
      </c>
      <c r="J249" s="75">
        <f>MAX(0,(I249-Constantes!$D$14)*(1-EXP(-Constantes!$D$24)))</f>
        <v>3.3611816812659776E-11</v>
      </c>
      <c r="K249" s="75">
        <f t="shared" si="27"/>
        <v>125.42844172744685</v>
      </c>
      <c r="L249" s="75">
        <f>MAX(0,(K249-Constantes!$D$13)*(1-EXP(-Constantes!$D$25)))</f>
        <v>0.34833469133550699</v>
      </c>
      <c r="M249" s="75">
        <f t="shared" si="28"/>
        <v>0.34833469136911882</v>
      </c>
      <c r="N249" s="75">
        <f>0.0526*G249*Observaciones!$F248^1.218</f>
        <v>0</v>
      </c>
      <c r="O249" s="75">
        <f>N249*Constantes!$D$31</f>
        <v>0</v>
      </c>
      <c r="P249" s="75">
        <f t="shared" si="29"/>
        <v>0</v>
      </c>
      <c r="Q249" s="15"/>
      <c r="R249" s="74">
        <v>243</v>
      </c>
      <c r="S249" s="136">
        <f>ETo!$I248*((1-Constantes!$E$21)*ETo!$K248+ETo!$L248)</f>
        <v>2.0093333835073826</v>
      </c>
      <c r="T249" s="75">
        <f>MIN(S249*U249,0.8*(X248+Observaciones!$F248-V249-W249-Constantes!$D$14))</f>
        <v>4.3385909975768301E-9</v>
      </c>
      <c r="U249" s="75">
        <f>EXP(2.5*(Cálculos!X248-Constantes!$D$13)/(Constantes!$D$15))*Constantes!$E$19+Constantes!$E$18</f>
        <v>0.44392401652979574</v>
      </c>
      <c r="V249" s="75">
        <f>IF(Observaciones!$F248&gt;0.05*Constantes!$E$20,((Observaciones!$F248-0.05*Constantes!$E$20)^2)/(Observaciones!$F248+0.95*Constantes!$E$20),0)</f>
        <v>0</v>
      </c>
      <c r="W249" s="75">
        <f>MAX(0,X248+Observaciones!$F248-V249-Constantes!$D$13)</f>
        <v>0</v>
      </c>
      <c r="X249" s="75">
        <f>X248+Observaciones!$F248-V249-T249-W249-Y248</f>
        <v>26.250000000991481</v>
      </c>
      <c r="Y249" s="75">
        <f>MAX(0,(X249-Constantes!$D$14)*(1-EXP(-Constantes!$D$24)))</f>
        <v>1.7033044556267537E-11</v>
      </c>
      <c r="Z249" s="75">
        <f t="shared" si="30"/>
        <v>128.36640906321273</v>
      </c>
      <c r="AA249" s="75">
        <f>MAX(0,(Z249-Constantes!$D$13)*(1-EXP(-Constantes!$D$25)))</f>
        <v>0.36862871411314918</v>
      </c>
      <c r="AB249" s="75">
        <f t="shared" si="31"/>
        <v>0.36862871413018222</v>
      </c>
      <c r="AC249" s="75">
        <f>0.0526*V249*Observaciones!$F248^1.218</f>
        <v>0</v>
      </c>
      <c r="AD249" s="75">
        <f>AC249*Constantes!$E$31</f>
        <v>0</v>
      </c>
      <c r="AE249" s="75">
        <f t="shared" si="32"/>
        <v>0</v>
      </c>
      <c r="AF249" s="15"/>
      <c r="AG249" s="74">
        <v>243</v>
      </c>
      <c r="AH249" s="136">
        <f>ETo!$I248*((1-Constantes!$F$21)*ETo!$K248+ETo!$L248)</f>
        <v>2.0093333835073826</v>
      </c>
      <c r="AI249" s="75">
        <f>MIN(AH249*AJ249,0.8*(AM248+Observaciones!$F248-AK249-AL249-Constantes!$D$14))</f>
        <v>1.7679553820926231E-9</v>
      </c>
      <c r="AJ249" s="75">
        <f>EXP(2.5*(Cálculos!AM248-Constantes!$D$13)/(Constantes!$D$15))*Constantes!$F$19+Constantes!$F$18</f>
        <v>0.52046379015925714</v>
      </c>
      <c r="AK249" s="75">
        <f>IF(Observaciones!$F248&gt;0.05*Constantes!$F$20,((Observaciones!$F248-0.05*Constantes!$F$20)^2)/(Observaciones!$F248+0.95*Constantes!$F$20),0)</f>
        <v>0</v>
      </c>
      <c r="AL249" s="75">
        <f>MAX(0,AM248+Observaciones!$F248-AK249-Constantes!$D$13)</f>
        <v>0</v>
      </c>
      <c r="AM249" s="75">
        <f>AM248+Observaciones!$F248-AK249-AI249-AL249-AN248</f>
        <v>26.250000000404025</v>
      </c>
      <c r="AN249" s="75">
        <f>MAX(0,(AM249-Constantes!$D$14)*(1-EXP(-Constantes!$D$24)))</f>
        <v>6.9409120997875605E-12</v>
      </c>
      <c r="AO249" s="75">
        <f t="shared" si="33"/>
        <v>130.575837822067</v>
      </c>
      <c r="AP249" s="75">
        <f>MAX(0,(AO249-Constantes!$D$13)*(1-EXP(-Constantes!$D$25)))</f>
        <v>0.38389035334647914</v>
      </c>
      <c r="AQ249" s="75">
        <f t="shared" si="34"/>
        <v>0.38389035335342003</v>
      </c>
      <c r="AR249" s="75">
        <f>0.0526*AK249*Observaciones!$F248^1.218</f>
        <v>0</v>
      </c>
      <c r="AS249" s="75">
        <f>AR249*Constantes!$F$31</f>
        <v>0</v>
      </c>
      <c r="AT249" s="75">
        <f t="shared" si="35"/>
        <v>0</v>
      </c>
      <c r="AU249" s="15"/>
      <c r="AV249" s="74">
        <v>243</v>
      </c>
      <c r="AW249" s="75">
        <f>0.0526*Observaciones!$F248^2.218</f>
        <v>0</v>
      </c>
      <c r="AX249" s="75">
        <f>IF(Observaciones!$F248&gt;0.05*$BB$7,((Observaciones!$F248-0.05*$BB$7)^2)/(Observaciones!$F248+0.95*$BB$7),0)</f>
        <v>0</v>
      </c>
      <c r="AY249" s="75">
        <f>0.0526*AX249*Observaciones!$F248^1.218</f>
        <v>0</v>
      </c>
      <c r="AZ249" s="29"/>
      <c r="BA249" s="29"/>
      <c r="BB249" s="96"/>
      <c r="BC249" s="39"/>
    </row>
    <row r="250" spans="2:55" s="2" customFormat="1" x14ac:dyDescent="0.3">
      <c r="B250" s="38"/>
      <c r="C250" s="74">
        <v>244</v>
      </c>
      <c r="D250" s="136">
        <f>ETo!$I249*((1-Constantes!$D$21)*ETo!$K249+ETo!$L249)</f>
        <v>2.1481857718897617</v>
      </c>
      <c r="E250" s="75">
        <f>MIN(D250*F250,0.8*(I249+Observaciones!$F249-G250-H250-Constantes!$D$14))</f>
        <v>1.5652148022127223E-9</v>
      </c>
      <c r="F250" s="75">
        <f>EXP(2.5*(Cálculos!I249-Constantes!$D$13)/(Constantes!$D$15))*Constantes!$D$19+Constantes!$D$18</f>
        <v>0.36840825324884452</v>
      </c>
      <c r="G250" s="75">
        <f>IF(Observaciones!$F249&gt;0.05*Constantes!$D$20,((Observaciones!$F249-0.05*Constantes!$D$20)^2)/(Observaciones!$F249+0.95*Constantes!$D$20),0)</f>
        <v>0</v>
      </c>
      <c r="H250" s="75">
        <f>MAX(0,I249+Observaciones!$F249-G250-Constantes!$D$13)</f>
        <v>0</v>
      </c>
      <c r="I250" s="75">
        <f>I249+Observaciones!$F249-G250-E250-H250-J249</f>
        <v>26.250000000357691</v>
      </c>
      <c r="J250" s="75">
        <f>MAX(0,(I250-Constantes!$D$14)*(1-EXP(-Constantes!$D$24)))</f>
        <v>6.1449132639722084E-12</v>
      </c>
      <c r="K250" s="75">
        <f t="shared" si="27"/>
        <v>125.08010703611134</v>
      </c>
      <c r="L250" s="75">
        <f>MAX(0,(K250-Constantes!$D$13)*(1-EXP(-Constantes!$D$25)))</f>
        <v>0.34592856786566828</v>
      </c>
      <c r="M250" s="75">
        <f t="shared" si="28"/>
        <v>0.3459285678718132</v>
      </c>
      <c r="N250" s="75">
        <f>0.0526*G250*Observaciones!$F249^1.218</f>
        <v>0</v>
      </c>
      <c r="O250" s="75">
        <f>N250*Constantes!$D$31</f>
        <v>0</v>
      </c>
      <c r="P250" s="75">
        <f t="shared" si="29"/>
        <v>0</v>
      </c>
      <c r="Q250" s="15"/>
      <c r="R250" s="74">
        <v>244</v>
      </c>
      <c r="S250" s="136">
        <f>ETo!$I249*((1-Constantes!$E$21)*ETo!$K249+ETo!$L249)</f>
        <v>2.0604799731312364</v>
      </c>
      <c r="T250" s="75">
        <f>MIN(S250*U250,0.8*(X249+Observaciones!$F249-V250-W250-Constantes!$D$14))</f>
        <v>7.9318454027088594E-10</v>
      </c>
      <c r="U250" s="75">
        <f>EXP(2.5*(Cálculos!X249-Constantes!$D$13)/(Constantes!$D$15))*Constantes!$E$19+Constantes!$E$18</f>
        <v>0.44392401652360097</v>
      </c>
      <c r="V250" s="75">
        <f>IF(Observaciones!$F249&gt;0.05*Constantes!$E$20,((Observaciones!$F249-0.05*Constantes!$E$20)^2)/(Observaciones!$F249+0.95*Constantes!$E$20),0)</f>
        <v>0</v>
      </c>
      <c r="W250" s="75">
        <f>MAX(0,X249+Observaciones!$F249-V250-Constantes!$D$13)</f>
        <v>0</v>
      </c>
      <c r="X250" s="75">
        <f>X249+Observaciones!$F249-V250-T250-W250-Y249</f>
        <v>26.250000000181263</v>
      </c>
      <c r="Y250" s="75">
        <f>MAX(0,(X250-Constantes!$D$14)*(1-EXP(-Constantes!$D$24)))</f>
        <v>3.1139899250218614E-12</v>
      </c>
      <c r="Z250" s="75">
        <f t="shared" si="30"/>
        <v>127.99778034909959</v>
      </c>
      <c r="AA250" s="75">
        <f>MAX(0,(Z250-Constantes!$D$13)*(1-EXP(-Constantes!$D$25)))</f>
        <v>0.36608240958837307</v>
      </c>
      <c r="AB250" s="75">
        <f t="shared" si="31"/>
        <v>0.36608240959148708</v>
      </c>
      <c r="AC250" s="75">
        <f>0.0526*V250*Observaciones!$F249^1.218</f>
        <v>0</v>
      </c>
      <c r="AD250" s="75">
        <f>AC250*Constantes!$E$31</f>
        <v>0</v>
      </c>
      <c r="AE250" s="75">
        <f t="shared" si="32"/>
        <v>0</v>
      </c>
      <c r="AF250" s="15"/>
      <c r="AG250" s="74">
        <v>244</v>
      </c>
      <c r="AH250" s="136">
        <f>ETo!$I249*((1-Constantes!$F$21)*ETo!$K249+ETo!$L249)</f>
        <v>2.0604799731312364</v>
      </c>
      <c r="AI250" s="75">
        <f>MIN(AH250*AJ250,0.8*(AM249+Observaciones!$F249-AK250-AL250-Constantes!$D$14))</f>
        <v>3.2322020615538352E-10</v>
      </c>
      <c r="AJ250" s="75">
        <f>EXP(2.5*(Cálculos!AM249-Constantes!$D$13)/(Constantes!$D$15))*Constantes!$F$19+Constantes!$F$18</f>
        <v>0.52046379015736199</v>
      </c>
      <c r="AK250" s="75">
        <f>IF(Observaciones!$F249&gt;0.05*Constantes!$F$20,((Observaciones!$F249-0.05*Constantes!$F$20)^2)/(Observaciones!$F249+0.95*Constantes!$F$20),0)</f>
        <v>0</v>
      </c>
      <c r="AL250" s="75">
        <f>MAX(0,AM249+Observaciones!$F249-AK250-Constantes!$D$13)</f>
        <v>0</v>
      </c>
      <c r="AM250" s="75">
        <f>AM249+Observaciones!$F249-AK250-AI250-AL250-AN249</f>
        <v>26.250000000073864</v>
      </c>
      <c r="AN250" s="75">
        <f>MAX(0,(AM250-Constantes!$D$14)*(1-EXP(-Constantes!$D$24)))</f>
        <v>1.2689473850204723E-12</v>
      </c>
      <c r="AO250" s="75">
        <f t="shared" si="33"/>
        <v>130.19194746872051</v>
      </c>
      <c r="AP250" s="75">
        <f>MAX(0,(AO250-Constantes!$D$13)*(1-EXP(-Constantes!$D$25)))</f>
        <v>0.38123862897906036</v>
      </c>
      <c r="AQ250" s="75">
        <f t="shared" si="34"/>
        <v>0.38123862898032929</v>
      </c>
      <c r="AR250" s="75">
        <f>0.0526*AK250*Observaciones!$F249^1.218</f>
        <v>0</v>
      </c>
      <c r="AS250" s="75">
        <f>AR250*Constantes!$F$31</f>
        <v>0</v>
      </c>
      <c r="AT250" s="75">
        <f t="shared" si="35"/>
        <v>0</v>
      </c>
      <c r="AU250" s="15"/>
      <c r="AV250" s="74">
        <v>244</v>
      </c>
      <c r="AW250" s="75">
        <f>0.0526*Observaciones!$F249^2.218</f>
        <v>0</v>
      </c>
      <c r="AX250" s="75">
        <f>IF(Observaciones!$F249&gt;0.05*$BB$7,((Observaciones!$F249-0.05*$BB$7)^2)/(Observaciones!$F249+0.95*$BB$7),0)</f>
        <v>0</v>
      </c>
      <c r="AY250" s="75">
        <f>0.0526*AX250*Observaciones!$F249^1.218</f>
        <v>0</v>
      </c>
      <c r="AZ250" s="29"/>
      <c r="BA250" s="29"/>
      <c r="BB250" s="96"/>
      <c r="BC250" s="39"/>
    </row>
    <row r="251" spans="2:55" s="2" customFormat="1" x14ac:dyDescent="0.3">
      <c r="B251" s="38"/>
      <c r="C251" s="74">
        <v>245</v>
      </c>
      <c r="D251" s="136">
        <f>ETo!$I250*((1-Constantes!$D$21)*ETo!$K250+ETo!$L250)</f>
        <v>2.1446950994461003</v>
      </c>
      <c r="E251" s="75">
        <f>MIN(D251*F251,0.8*(I250+Observaciones!$F250-G251-H251-Constantes!$D$14))</f>
        <v>2.861526127162506E-10</v>
      </c>
      <c r="F251" s="75">
        <f>EXP(2.5*(Cálculos!I250-Constantes!$D$13)/(Constantes!$D$15))*Constantes!$D$19+Constantes!$D$18</f>
        <v>0.36840825324596865</v>
      </c>
      <c r="G251" s="75">
        <f>IF(Observaciones!$F250&gt;0.05*Constantes!$D$20,((Observaciones!$F250-0.05*Constantes!$D$20)^2)/(Observaciones!$F250+0.95*Constantes!$D$20),0)</f>
        <v>0</v>
      </c>
      <c r="H251" s="75">
        <f>MAX(0,I250+Observaciones!$F250-G251-Constantes!$D$13)</f>
        <v>0</v>
      </c>
      <c r="I251" s="75">
        <f>I250+Observaciones!$F250-G251-E251-H251-J250</f>
        <v>26.250000000065391</v>
      </c>
      <c r="J251" s="75">
        <f>MAX(0,(I251-Constantes!$D$14)*(1-EXP(-Constantes!$D$24)))</f>
        <v>1.1233825005380604E-12</v>
      </c>
      <c r="K251" s="75">
        <f t="shared" si="27"/>
        <v>124.73417846824567</v>
      </c>
      <c r="L251" s="75">
        <f>MAX(0,(K251-Constantes!$D$13)*(1-EXP(-Constantes!$D$25)))</f>
        <v>0.34353906470467654</v>
      </c>
      <c r="M251" s="75">
        <f t="shared" si="28"/>
        <v>0.34353906470579992</v>
      </c>
      <c r="N251" s="75">
        <f>0.0526*G251*Observaciones!$F250^1.218</f>
        <v>0</v>
      </c>
      <c r="O251" s="75">
        <f>N251*Constantes!$D$31</f>
        <v>0</v>
      </c>
      <c r="P251" s="75">
        <f t="shared" si="29"/>
        <v>0</v>
      </c>
      <c r="Q251" s="15"/>
      <c r="R251" s="74">
        <v>245</v>
      </c>
      <c r="S251" s="136">
        <f>ETo!$I250*((1-Constantes!$E$21)*ETo!$K250+ETo!$L250)</f>
        <v>2.0572033233400324</v>
      </c>
      <c r="T251" s="75">
        <f>MIN(S251*U251,0.8*(X250+Observaciones!$F250-V251-W251-Constantes!$D$14))</f>
        <v>1.450104036848643E-10</v>
      </c>
      <c r="U251" s="75">
        <f>EXP(2.5*(Cálculos!X250-Constantes!$D$13)/(Constantes!$D$15))*Constantes!$E$19+Constantes!$E$18</f>
        <v>0.44392401652246843</v>
      </c>
      <c r="V251" s="75">
        <f>IF(Observaciones!$F250&gt;0.05*Constantes!$E$20,((Observaciones!$F250-0.05*Constantes!$E$20)^2)/(Observaciones!$F250+0.95*Constantes!$E$20),0)</f>
        <v>0</v>
      </c>
      <c r="W251" s="75">
        <f>MAX(0,X250+Observaciones!$F250-V251-Constantes!$D$13)</f>
        <v>0</v>
      </c>
      <c r="X251" s="75">
        <f>X250+Observaciones!$F250-V251-T251-W251-Y250</f>
        <v>26.250000000033136</v>
      </c>
      <c r="Y251" s="75">
        <f>MAX(0,(X251-Constantes!$D$14)*(1-EXP(-Constantes!$D$24)))</f>
        <v>5.6925940359222477E-13</v>
      </c>
      <c r="Z251" s="75">
        <f t="shared" si="30"/>
        <v>127.63169793951121</v>
      </c>
      <c r="AA251" s="75">
        <f>MAX(0,(Z251-Constantes!$D$13)*(1-EXP(-Constantes!$D$25)))</f>
        <v>0.36355369367372048</v>
      </c>
      <c r="AB251" s="75">
        <f t="shared" si="31"/>
        <v>0.36355369367428975</v>
      </c>
      <c r="AC251" s="75">
        <f>0.0526*V251*Observaciones!$F250^1.218</f>
        <v>0</v>
      </c>
      <c r="AD251" s="75">
        <f>AC251*Constantes!$E$31</f>
        <v>0</v>
      </c>
      <c r="AE251" s="75">
        <f t="shared" si="32"/>
        <v>0</v>
      </c>
      <c r="AF251" s="15"/>
      <c r="AG251" s="74">
        <v>245</v>
      </c>
      <c r="AH251" s="136">
        <f>ETo!$I250*((1-Constantes!$F$21)*ETo!$K250+ETo!$L250)</f>
        <v>2.0572033233400324</v>
      </c>
      <c r="AI251" s="75">
        <f>MIN(AH251*AJ251,0.8*(AM250+Observaciones!$F250-AK251-AL251-Constantes!$D$14))</f>
        <v>5.9091576076752969E-11</v>
      </c>
      <c r="AJ251" s="75">
        <f>EXP(2.5*(Cálculos!AM250-Constantes!$D$13)/(Constantes!$D$15))*Constantes!$F$19+Constantes!$F$18</f>
        <v>0.52046379015701549</v>
      </c>
      <c r="AK251" s="75">
        <f>IF(Observaciones!$F250&gt;0.05*Constantes!$F$20,((Observaciones!$F250-0.05*Constantes!$F$20)^2)/(Observaciones!$F250+0.95*Constantes!$F$20),0)</f>
        <v>0</v>
      </c>
      <c r="AL251" s="75">
        <f>MAX(0,AM250+Observaciones!$F250-AK251-Constantes!$D$13)</f>
        <v>0</v>
      </c>
      <c r="AM251" s="75">
        <f>AM250+Observaciones!$F250-AK251-AI251-AL251-AN250</f>
        <v>26.250000000013504</v>
      </c>
      <c r="AN251" s="75">
        <f>MAX(0,(AM251-Constantes!$D$14)*(1-EXP(-Constantes!$D$24)))</f>
        <v>2.3198831275373073E-13</v>
      </c>
      <c r="AO251" s="75">
        <f t="shared" si="33"/>
        <v>129.81070883974147</v>
      </c>
      <c r="AP251" s="75">
        <f>MAX(0,(AO251-Constantes!$D$13)*(1-EXP(-Constantes!$D$25)))</f>
        <v>0.3786052214098094</v>
      </c>
      <c r="AQ251" s="75">
        <f t="shared" si="34"/>
        <v>0.37860522141004138</v>
      </c>
      <c r="AR251" s="75">
        <f>0.0526*AK251*Observaciones!$F250^1.218</f>
        <v>0</v>
      </c>
      <c r="AS251" s="75">
        <f>AR251*Constantes!$F$31</f>
        <v>0</v>
      </c>
      <c r="AT251" s="75">
        <f t="shared" si="35"/>
        <v>0</v>
      </c>
      <c r="AU251" s="15"/>
      <c r="AV251" s="74">
        <v>245</v>
      </c>
      <c r="AW251" s="75">
        <f>0.0526*Observaciones!$F250^2.218</f>
        <v>0</v>
      </c>
      <c r="AX251" s="75">
        <f>IF(Observaciones!$F250&gt;0.05*$BB$7,((Observaciones!$F250-0.05*$BB$7)^2)/(Observaciones!$F250+0.95*$BB$7),0)</f>
        <v>0</v>
      </c>
      <c r="AY251" s="75">
        <f>0.0526*AX251*Observaciones!$F250^1.218</f>
        <v>0</v>
      </c>
      <c r="AZ251" s="29"/>
      <c r="BA251" s="29"/>
      <c r="BB251" s="96"/>
      <c r="BC251" s="39"/>
    </row>
    <row r="252" spans="2:55" s="2" customFormat="1" x14ac:dyDescent="0.3">
      <c r="B252" s="38"/>
      <c r="C252" s="74">
        <v>246</v>
      </c>
      <c r="D252" s="136">
        <f>ETo!$I251*((1-Constantes!$D$21)*ETo!$K251+ETo!$L251)</f>
        <v>2.1648046535227907</v>
      </c>
      <c r="E252" s="75">
        <f>MIN(D252*F252,0.8*(I251+Observaciones!$F251-G252-H252-Constantes!$D$14))</f>
        <v>5.231299837760162E-11</v>
      </c>
      <c r="F252" s="75">
        <f>EXP(2.5*(Cálculos!I251-Constantes!$D$13)/(Constantes!$D$15))*Constantes!$D$19+Constantes!$D$18</f>
        <v>0.36840825324544291</v>
      </c>
      <c r="G252" s="75">
        <f>IF(Observaciones!$F251&gt;0.05*Constantes!$D$20,((Observaciones!$F251-0.05*Constantes!$D$20)^2)/(Observaciones!$F251+0.95*Constantes!$D$20),0)</f>
        <v>0</v>
      </c>
      <c r="H252" s="75">
        <f>MAX(0,I251+Observaciones!$F251-G252-Constantes!$D$13)</f>
        <v>0</v>
      </c>
      <c r="I252" s="75">
        <f>I251+Observaciones!$F251-G252-E252-H252-J251</f>
        <v>26.250000000011955</v>
      </c>
      <c r="J252" s="75">
        <f>MAX(0,(I252-Constantes!$D$14)*(1-EXP(-Constantes!$D$24)))</f>
        <v>2.0537770913346591E-13</v>
      </c>
      <c r="K252" s="75">
        <f t="shared" si="27"/>
        <v>124.390639403541</v>
      </c>
      <c r="L252" s="75">
        <f>MAX(0,(K252-Constantes!$D$13)*(1-EXP(-Constantes!$D$25)))</f>
        <v>0.34116606704767261</v>
      </c>
      <c r="M252" s="75">
        <f t="shared" si="28"/>
        <v>0.341166067047878</v>
      </c>
      <c r="N252" s="75">
        <f>0.0526*G252*Observaciones!$F251^1.218</f>
        <v>0</v>
      </c>
      <c r="O252" s="75">
        <f>N252*Constantes!$D$31</f>
        <v>0</v>
      </c>
      <c r="P252" s="75">
        <f t="shared" si="29"/>
        <v>0</v>
      </c>
      <c r="Q252" s="15"/>
      <c r="R252" s="74">
        <v>246</v>
      </c>
      <c r="S252" s="136">
        <f>ETo!$I251*((1-Constantes!$E$21)*ETo!$K251+ETo!$L251)</f>
        <v>2.0766587482300438</v>
      </c>
      <c r="T252" s="75">
        <f>MIN(S252*U252,0.8*(X251+Observaciones!$F251-V252-W252-Constantes!$D$14))</f>
        <v>2.6508928385737819E-11</v>
      </c>
      <c r="U252" s="75">
        <f>EXP(2.5*(Cálculos!X251-Constantes!$D$13)/(Constantes!$D$15))*Constantes!$E$19+Constantes!$E$18</f>
        <v>0.44392401652226138</v>
      </c>
      <c r="V252" s="75">
        <f>IF(Observaciones!$F251&gt;0.05*Constantes!$E$20,((Observaciones!$F251-0.05*Constantes!$E$20)^2)/(Observaciones!$F251+0.95*Constantes!$E$20),0)</f>
        <v>0</v>
      </c>
      <c r="W252" s="75">
        <f>MAX(0,X251+Observaciones!$F251-V252-Constantes!$D$13)</f>
        <v>0</v>
      </c>
      <c r="X252" s="75">
        <f>X251+Observaciones!$F251-V252-T252-W252-Y251</f>
        <v>26.250000000006057</v>
      </c>
      <c r="Y252" s="75">
        <f>MAX(0,(X252-Constantes!$D$14)*(1-EXP(-Constantes!$D$24)))</f>
        <v>1.0406210819392551E-13</v>
      </c>
      <c r="Z252" s="75">
        <f t="shared" si="30"/>
        <v>127.26814424583749</v>
      </c>
      <c r="AA252" s="75">
        <f>MAX(0,(Z252-Constantes!$D$13)*(1-EXP(-Constantes!$D$25)))</f>
        <v>0.36104244487578679</v>
      </c>
      <c r="AB252" s="75">
        <f t="shared" si="31"/>
        <v>0.36104244487589088</v>
      </c>
      <c r="AC252" s="75">
        <f>0.0526*V252*Observaciones!$F251^1.218</f>
        <v>0</v>
      </c>
      <c r="AD252" s="75">
        <f>AC252*Constantes!$E$31</f>
        <v>0</v>
      </c>
      <c r="AE252" s="75">
        <f t="shared" si="32"/>
        <v>0</v>
      </c>
      <c r="AF252" s="15"/>
      <c r="AG252" s="74">
        <v>246</v>
      </c>
      <c r="AH252" s="136">
        <f>ETo!$I251*((1-Constantes!$F$21)*ETo!$K251+ETo!$L251)</f>
        <v>2.0766587482300438</v>
      </c>
      <c r="AI252" s="75">
        <f>MIN(AH252*AJ252,0.8*(AM251+Observaciones!$F251-AK252-AL252-Constantes!$D$14))</f>
        <v>1.0803091754496564E-11</v>
      </c>
      <c r="AJ252" s="75">
        <f>EXP(2.5*(Cálculos!AM251-Constantes!$D$13)/(Constantes!$D$15))*Constantes!$F$19+Constantes!$F$18</f>
        <v>0.5204637901569521</v>
      </c>
      <c r="AK252" s="75">
        <f>IF(Observaciones!$F251&gt;0.05*Constantes!$F$20,((Observaciones!$F251-0.05*Constantes!$F$20)^2)/(Observaciones!$F251+0.95*Constantes!$F$20),0)</f>
        <v>0</v>
      </c>
      <c r="AL252" s="75">
        <f>MAX(0,AM251+Observaciones!$F251-AK252-Constantes!$D$13)</f>
        <v>0</v>
      </c>
      <c r="AM252" s="75">
        <f>AM251+Observaciones!$F251-AK252-AI252-AL252-AN251</f>
        <v>26.250000000002469</v>
      </c>
      <c r="AN252" s="75">
        <f>MAX(0,(AM252-Constantes!$D$14)*(1-EXP(-Constantes!$D$24)))</f>
        <v>4.2418278706614802E-14</v>
      </c>
      <c r="AO252" s="75">
        <f t="shared" si="33"/>
        <v>129.43210361833167</v>
      </c>
      <c r="AP252" s="75">
        <f>MAX(0,(AO252-Constantes!$D$13)*(1-EXP(-Constantes!$D$25)))</f>
        <v>0.37599000411535921</v>
      </c>
      <c r="AQ252" s="75">
        <f t="shared" si="34"/>
        <v>0.37599000411540162</v>
      </c>
      <c r="AR252" s="75">
        <f>0.0526*AK252*Observaciones!$F251^1.218</f>
        <v>0</v>
      </c>
      <c r="AS252" s="75">
        <f>AR252*Constantes!$F$31</f>
        <v>0</v>
      </c>
      <c r="AT252" s="75">
        <f t="shared" si="35"/>
        <v>0</v>
      </c>
      <c r="AU252" s="15"/>
      <c r="AV252" s="74">
        <v>246</v>
      </c>
      <c r="AW252" s="75">
        <f>0.0526*Observaciones!$F251^2.218</f>
        <v>0</v>
      </c>
      <c r="AX252" s="75">
        <f>IF(Observaciones!$F251&gt;0.05*$BB$7,((Observaciones!$F251-0.05*$BB$7)^2)/(Observaciones!$F251+0.95*$BB$7),0)</f>
        <v>0</v>
      </c>
      <c r="AY252" s="75">
        <f>0.0526*AX252*Observaciones!$F251^1.218</f>
        <v>0</v>
      </c>
      <c r="AZ252" s="29"/>
      <c r="BA252" s="29"/>
      <c r="BB252" s="96"/>
      <c r="BC252" s="39"/>
    </row>
    <row r="253" spans="2:55" s="2" customFormat="1" x14ac:dyDescent="0.3">
      <c r="B253" s="38"/>
      <c r="C253" s="74">
        <v>247</v>
      </c>
      <c r="D253" s="136">
        <f>ETo!$I252*((1-Constantes!$D$21)*ETo!$K252+ETo!$L252)</f>
        <v>2.1085012538463257</v>
      </c>
      <c r="E253" s="75">
        <f>MIN(D253*F253,0.8*(I252+Observaciones!$F252-G253-H253-Constantes!$D$14))</f>
        <v>9.5639052233309485E-12</v>
      </c>
      <c r="F253" s="75">
        <f>EXP(2.5*(Cálculos!I252-Constantes!$D$13)/(Constantes!$D$15))*Constantes!$D$19+Constantes!$D$18</f>
        <v>0.36840825324534676</v>
      </c>
      <c r="G253" s="75">
        <f>IF(Observaciones!$F252&gt;0.05*Constantes!$D$20,((Observaciones!$F252-0.05*Constantes!$D$20)^2)/(Observaciones!$F252+0.95*Constantes!$D$20),0)</f>
        <v>0</v>
      </c>
      <c r="H253" s="75">
        <f>MAX(0,I252+Observaciones!$F252-G253-Constantes!$D$13)</f>
        <v>0</v>
      </c>
      <c r="I253" s="75">
        <f>I252+Observaciones!$F252-G253-E253-H253-J252</f>
        <v>26.250000000002185</v>
      </c>
      <c r="J253" s="75">
        <f>MAX(0,(I253-Constantes!$D$14)*(1-EXP(-Constantes!$D$24)))</f>
        <v>3.7535599143263458E-14</v>
      </c>
      <c r="K253" s="75">
        <f t="shared" si="27"/>
        <v>124.04947333649334</v>
      </c>
      <c r="L253" s="75">
        <f>MAX(0,(K253-Constantes!$D$13)*(1-EXP(-Constantes!$D$25)))</f>
        <v>0.33880946088281233</v>
      </c>
      <c r="M253" s="75">
        <f t="shared" si="28"/>
        <v>0.33880946088284986</v>
      </c>
      <c r="N253" s="75">
        <f>0.0526*G253*Observaciones!$F252^1.218</f>
        <v>0</v>
      </c>
      <c r="O253" s="75">
        <f>N253*Constantes!$D$31</f>
        <v>0</v>
      </c>
      <c r="P253" s="75">
        <f t="shared" si="29"/>
        <v>0</v>
      </c>
      <c r="Q253" s="15"/>
      <c r="R253" s="74">
        <v>247</v>
      </c>
      <c r="S253" s="136">
        <f>ETo!$I252*((1-Constantes!$E$21)*ETo!$K252+ETo!$L252)</f>
        <v>2.0225448584780357</v>
      </c>
      <c r="T253" s="75">
        <f>MIN(S253*U253,0.8*(X252+Observaciones!$F252-V253-W253-Constantes!$D$14))</f>
        <v>4.8459014578838833E-12</v>
      </c>
      <c r="U253" s="75">
        <f>EXP(2.5*(Cálculos!X252-Constantes!$D$13)/(Constantes!$D$15))*Constantes!$E$19+Constantes!$E$18</f>
        <v>0.44392401652222352</v>
      </c>
      <c r="V253" s="75">
        <f>IF(Observaciones!$F252&gt;0.05*Constantes!$E$20,((Observaciones!$F252-0.05*Constantes!$E$20)^2)/(Observaciones!$F252+0.95*Constantes!$E$20),0)</f>
        <v>0</v>
      </c>
      <c r="W253" s="75">
        <f>MAX(0,X252+Observaciones!$F252-V253-Constantes!$D$13)</f>
        <v>0</v>
      </c>
      <c r="X253" s="75">
        <f>X252+Observaciones!$F252-V253-T253-W253-Y252</f>
        <v>26.250000000001108</v>
      </c>
      <c r="Y253" s="75">
        <f>MAX(0,(X253-Constantes!$D$14)*(1-EXP(-Constantes!$D$24)))</f>
        <v>1.9042450297070241E-14</v>
      </c>
      <c r="Z253" s="75">
        <f t="shared" si="30"/>
        <v>126.9071018009617</v>
      </c>
      <c r="AA253" s="75">
        <f>MAX(0,(Z253-Constantes!$D$13)*(1-EXP(-Constantes!$D$25)))</f>
        <v>0.3585485425403836</v>
      </c>
      <c r="AB253" s="75">
        <f t="shared" si="31"/>
        <v>0.35854854254040264</v>
      </c>
      <c r="AC253" s="75">
        <f>0.0526*V253*Observaciones!$F252^1.218</f>
        <v>0</v>
      </c>
      <c r="AD253" s="75">
        <f>AC253*Constantes!$E$31</f>
        <v>0</v>
      </c>
      <c r="AE253" s="75">
        <f t="shared" si="32"/>
        <v>0</v>
      </c>
      <c r="AF253" s="15"/>
      <c r="AG253" s="74">
        <v>247</v>
      </c>
      <c r="AH253" s="136">
        <f>ETo!$I252*((1-Constantes!$F$21)*ETo!$K252+ETo!$L252)</f>
        <v>2.0225448584780357</v>
      </c>
      <c r="AI253" s="75">
        <f>MIN(AH253*AJ253,0.8*(AM252+Observaciones!$F252-AK253-AL253-Constantes!$D$14))</f>
        <v>1.9753088054130785E-12</v>
      </c>
      <c r="AJ253" s="75">
        <f>EXP(2.5*(Cálculos!AM252-Constantes!$D$13)/(Constantes!$D$15))*Constantes!$F$19+Constantes!$F$18</f>
        <v>0.52046379015694055</v>
      </c>
      <c r="AK253" s="75">
        <f>IF(Observaciones!$F252&gt;0.05*Constantes!$F$20,((Observaciones!$F252-0.05*Constantes!$F$20)^2)/(Observaciones!$F252+0.95*Constantes!$F$20),0)</f>
        <v>0</v>
      </c>
      <c r="AL253" s="75">
        <f>MAX(0,AM252+Observaciones!$F252-AK253-Constantes!$D$13)</f>
        <v>0</v>
      </c>
      <c r="AM253" s="75">
        <f>AM252+Observaciones!$F252-AK253-AI253-AL253-AN252</f>
        <v>26.250000000000451</v>
      </c>
      <c r="AN253" s="75">
        <f>MAX(0,(AM253-Constantes!$D$14)*(1-EXP(-Constantes!$D$24)))</f>
        <v>7.7512538068202579E-15</v>
      </c>
      <c r="AO253" s="75">
        <f t="shared" si="33"/>
        <v>129.05611361421631</v>
      </c>
      <c r="AP253" s="75">
        <f>MAX(0,(AO253-Constantes!$D$13)*(1-EXP(-Constantes!$D$25)))</f>
        <v>0.37339285144630352</v>
      </c>
      <c r="AQ253" s="75">
        <f t="shared" si="34"/>
        <v>0.37339285144631129</v>
      </c>
      <c r="AR253" s="75">
        <f>0.0526*AK253*Observaciones!$F252^1.218</f>
        <v>0</v>
      </c>
      <c r="AS253" s="75">
        <f>AR253*Constantes!$F$31</f>
        <v>0</v>
      </c>
      <c r="AT253" s="75">
        <f t="shared" si="35"/>
        <v>0</v>
      </c>
      <c r="AU253" s="15"/>
      <c r="AV253" s="74">
        <v>247</v>
      </c>
      <c r="AW253" s="75">
        <f>0.0526*Observaciones!$F252^2.218</f>
        <v>0</v>
      </c>
      <c r="AX253" s="75">
        <f>IF(Observaciones!$F252&gt;0.05*$BB$7,((Observaciones!$F252-0.05*$BB$7)^2)/(Observaciones!$F252+0.95*$BB$7),0)</f>
        <v>0</v>
      </c>
      <c r="AY253" s="75">
        <f>0.0526*AX253*Observaciones!$F252^1.218</f>
        <v>0</v>
      </c>
      <c r="AZ253" s="29"/>
      <c r="BA253" s="29"/>
      <c r="BB253" s="96"/>
      <c r="BC253" s="39"/>
    </row>
    <row r="254" spans="2:55" s="2" customFormat="1" x14ac:dyDescent="0.3">
      <c r="B254" s="38"/>
      <c r="C254" s="74">
        <v>248</v>
      </c>
      <c r="D254" s="136">
        <f>ETo!$I253*((1-Constantes!$D$21)*ETo!$K253+ETo!$L253)</f>
        <v>2.1594473173135316</v>
      </c>
      <c r="E254" s="75">
        <f>MIN(D254*F254,0.8*(I253+Observaciones!$F253-G254-H254-Constantes!$D$14))</f>
        <v>1.7479351299698465E-12</v>
      </c>
      <c r="F254" s="75">
        <f>EXP(2.5*(Cálculos!I253-Constantes!$D$13)/(Constantes!$D$15))*Constantes!$D$19+Constantes!$D$18</f>
        <v>0.36840825324532922</v>
      </c>
      <c r="G254" s="75">
        <f>IF(Observaciones!$F253&gt;0.05*Constantes!$D$20,((Observaciones!$F253-0.05*Constantes!$D$20)^2)/(Observaciones!$F253+0.95*Constantes!$D$20),0)</f>
        <v>0</v>
      </c>
      <c r="H254" s="75">
        <f>MAX(0,I253+Observaciones!$F253-G254-Constantes!$D$13)</f>
        <v>0</v>
      </c>
      <c r="I254" s="75">
        <f>I253+Observaciones!$F253-G254-E254-H254-J253</f>
        <v>26.250000000000398</v>
      </c>
      <c r="J254" s="75">
        <f>MAX(0,(I254-Constantes!$D$14)*(1-EXP(-Constantes!$D$24)))</f>
        <v>6.8357513886918813E-15</v>
      </c>
      <c r="K254" s="75">
        <f t="shared" si="27"/>
        <v>123.71066387561052</v>
      </c>
      <c r="L254" s="75">
        <f>MAX(0,(K254-Constantes!$D$13)*(1-EXP(-Constantes!$D$25)))</f>
        <v>0.3364691329857889</v>
      </c>
      <c r="M254" s="75">
        <f t="shared" si="28"/>
        <v>0.33646913298579573</v>
      </c>
      <c r="N254" s="75">
        <f>0.0526*G254*Observaciones!$F253^1.218</f>
        <v>0</v>
      </c>
      <c r="O254" s="75">
        <f>N254*Constantes!$D$31</f>
        <v>0</v>
      </c>
      <c r="P254" s="75">
        <f t="shared" si="29"/>
        <v>0</v>
      </c>
      <c r="Q254" s="15"/>
      <c r="R254" s="74">
        <v>248</v>
      </c>
      <c r="S254" s="136">
        <f>ETo!$I253*((1-Constantes!$E$21)*ETo!$K253+ETo!$L253)</f>
        <v>2.0716694669816635</v>
      </c>
      <c r="T254" s="75">
        <f>MIN(S254*U254,0.8*(X253+Observaciones!$F253-V254-W254-Constantes!$D$14))</f>
        <v>8.8675733422860511E-13</v>
      </c>
      <c r="U254" s="75">
        <f>EXP(2.5*(Cálculos!X253-Constantes!$D$13)/(Constantes!$D$15))*Constantes!$E$19+Constantes!$E$18</f>
        <v>0.44392401652221664</v>
      </c>
      <c r="V254" s="75">
        <f>IF(Observaciones!$F253&gt;0.05*Constantes!$E$20,((Observaciones!$F253-0.05*Constantes!$E$20)^2)/(Observaciones!$F253+0.95*Constantes!$E$20),0)</f>
        <v>0</v>
      </c>
      <c r="W254" s="75">
        <f>MAX(0,X253+Observaciones!$F253-V254-Constantes!$D$13)</f>
        <v>0</v>
      </c>
      <c r="X254" s="75">
        <f>X253+Observaciones!$F253-V254-T254-W254-Y253</f>
        <v>26.250000000000203</v>
      </c>
      <c r="Y254" s="75">
        <f>MAX(0,(X254-Constantes!$D$14)*(1-EXP(-Constantes!$D$24)))</f>
        <v>3.4789091888878325E-15</v>
      </c>
      <c r="Z254" s="75">
        <f t="shared" si="30"/>
        <v>126.54855325842131</v>
      </c>
      <c r="AA254" s="75">
        <f>MAX(0,(Z254-Constantes!$D$13)*(1-EXP(-Constantes!$D$25)))</f>
        <v>0.35607186684674169</v>
      </c>
      <c r="AB254" s="75">
        <f t="shared" si="31"/>
        <v>0.35607186684674519</v>
      </c>
      <c r="AC254" s="75">
        <f>0.0526*V254*Observaciones!$F253^1.218</f>
        <v>0</v>
      </c>
      <c r="AD254" s="75">
        <f>AC254*Constantes!$E$31</f>
        <v>0</v>
      </c>
      <c r="AE254" s="75">
        <f t="shared" si="32"/>
        <v>0</v>
      </c>
      <c r="AF254" s="15"/>
      <c r="AG254" s="74">
        <v>248</v>
      </c>
      <c r="AH254" s="136">
        <f>ETo!$I253*((1-Constantes!$F$21)*ETo!$K253+ETo!$L253)</f>
        <v>2.0716694669816635</v>
      </c>
      <c r="AI254" s="75">
        <f>MIN(AH254*AJ254,0.8*(AM253+Observaciones!$F253-AK254-AL254-Constantes!$D$14))</f>
        <v>3.6095570976613092E-13</v>
      </c>
      <c r="AJ254" s="75">
        <f>EXP(2.5*(Cálculos!AM253-Constantes!$D$13)/(Constantes!$D$15))*Constantes!$F$19+Constantes!$F$18</f>
        <v>0.52046379015693844</v>
      </c>
      <c r="AK254" s="75">
        <f>IF(Observaciones!$F253&gt;0.05*Constantes!$F$20,((Observaciones!$F253-0.05*Constantes!$F$20)^2)/(Observaciones!$F253+0.95*Constantes!$F$20),0)</f>
        <v>0</v>
      </c>
      <c r="AL254" s="75">
        <f>MAX(0,AM253+Observaciones!$F253-AK254-Constantes!$D$13)</f>
        <v>0</v>
      </c>
      <c r="AM254" s="75">
        <f>AM253+Observaciones!$F253-AK254-AI254-AL254-AN253</f>
        <v>26.250000000000082</v>
      </c>
      <c r="AN254" s="75">
        <f>MAX(0,(AM254-Constantes!$D$14)*(1-EXP(-Constantes!$D$24)))</f>
        <v>1.4037703744635113E-15</v>
      </c>
      <c r="AO254" s="75">
        <f t="shared" si="33"/>
        <v>128.68272076277</v>
      </c>
      <c r="AP254" s="75">
        <f>MAX(0,(AO254-Constantes!$D$13)*(1-EXP(-Constantes!$D$25)))</f>
        <v>0.37081363862115996</v>
      </c>
      <c r="AQ254" s="75">
        <f t="shared" si="34"/>
        <v>0.37081363862116135</v>
      </c>
      <c r="AR254" s="75">
        <f>0.0526*AK254*Observaciones!$F253^1.218</f>
        <v>0</v>
      </c>
      <c r="AS254" s="75">
        <f>AR254*Constantes!$F$31</f>
        <v>0</v>
      </c>
      <c r="AT254" s="75">
        <f t="shared" si="35"/>
        <v>0</v>
      </c>
      <c r="AU254" s="15"/>
      <c r="AV254" s="74">
        <v>248</v>
      </c>
      <c r="AW254" s="75">
        <f>0.0526*Observaciones!$F253^2.218</f>
        <v>0</v>
      </c>
      <c r="AX254" s="75">
        <f>IF(Observaciones!$F253&gt;0.05*$BB$7,((Observaciones!$F253-0.05*$BB$7)^2)/(Observaciones!$F253+0.95*$BB$7),0)</f>
        <v>0</v>
      </c>
      <c r="AY254" s="75">
        <f>0.0526*AX254*Observaciones!$F253^1.218</f>
        <v>0</v>
      </c>
      <c r="AZ254" s="29"/>
      <c r="BA254" s="29"/>
      <c r="BB254" s="96"/>
      <c r="BC254" s="39"/>
    </row>
    <row r="255" spans="2:55" s="2" customFormat="1" x14ac:dyDescent="0.3">
      <c r="B255" s="38"/>
      <c r="C255" s="74">
        <v>249</v>
      </c>
      <c r="D255" s="136">
        <f>ETo!$I254*((1-Constantes!$D$21)*ETo!$K254+ETo!$L254)</f>
        <v>2.0950904536097812</v>
      </c>
      <c r="E255" s="75">
        <f>MIN(D255*F255,0.8*(I254+Observaciones!$F254-G255-H255-Constantes!$D$14))</f>
        <v>3.1832314562052491E-13</v>
      </c>
      <c r="F255" s="75">
        <f>EXP(2.5*(Cálculos!I254-Constantes!$D$13)/(Constantes!$D$15))*Constantes!$D$19+Constantes!$D$18</f>
        <v>0.368408253245326</v>
      </c>
      <c r="G255" s="75">
        <f>IF(Observaciones!$F254&gt;0.05*Constantes!$D$20,((Observaciones!$F254-0.05*Constantes!$D$20)^2)/(Observaciones!$F254+0.95*Constantes!$D$20),0)</f>
        <v>0</v>
      </c>
      <c r="H255" s="75">
        <f>MAX(0,I254+Observaciones!$F254-G255-Constantes!$D$13)</f>
        <v>0</v>
      </c>
      <c r="I255" s="75">
        <f>I254+Observaciones!$F254-G255-E255-H255-J254</f>
        <v>26.250000000000071</v>
      </c>
      <c r="J255" s="75">
        <f>MAX(0,(I255-Constantes!$D$14)*(1-EXP(-Constantes!$D$24)))</f>
        <v>1.2206698908378359E-15</v>
      </c>
      <c r="K255" s="75">
        <f t="shared" si="27"/>
        <v>123.37419474262474</v>
      </c>
      <c r="L255" s="75">
        <f>MAX(0,(K255-Constantes!$D$13)*(1-EXP(-Constantes!$D$25)))</f>
        <v>0.33414497091439305</v>
      </c>
      <c r="M255" s="75">
        <f t="shared" si="28"/>
        <v>0.33414497091439427</v>
      </c>
      <c r="N255" s="75">
        <f>0.0526*G255*Observaciones!$F254^1.218</f>
        <v>0</v>
      </c>
      <c r="O255" s="75">
        <f>N255*Constantes!$D$31</f>
        <v>0</v>
      </c>
      <c r="P255" s="75">
        <f t="shared" si="29"/>
        <v>0</v>
      </c>
      <c r="Q255" s="15"/>
      <c r="R255" s="74">
        <v>249</v>
      </c>
      <c r="S255" s="136">
        <f>ETo!$I254*((1-Constantes!$E$21)*ETo!$K254+ETo!$L254)</f>
        <v>2.0098373688362305</v>
      </c>
      <c r="T255" s="75">
        <f>MIN(S255*U255,0.8*(X254+Observaciones!$F254-V255-W255-Constantes!$D$14))</f>
        <v>1.6200374375330285E-13</v>
      </c>
      <c r="U255" s="75">
        <f>EXP(2.5*(Cálculos!X254-Constantes!$D$13)/(Constantes!$D$15))*Constantes!$E$19+Constantes!$E$18</f>
        <v>0.44392401652221536</v>
      </c>
      <c r="V255" s="75">
        <f>IF(Observaciones!$F254&gt;0.05*Constantes!$E$20,((Observaciones!$F254-0.05*Constantes!$E$20)^2)/(Observaciones!$F254+0.95*Constantes!$E$20),0)</f>
        <v>0</v>
      </c>
      <c r="W255" s="75">
        <f>MAX(0,X254+Observaciones!$F254-V255-Constantes!$D$13)</f>
        <v>0</v>
      </c>
      <c r="X255" s="75">
        <f>X254+Observaciones!$F254-V255-T255-W255-Y254</f>
        <v>26.250000000000036</v>
      </c>
      <c r="Y255" s="75">
        <f>MAX(0,(X255-Constantes!$D$14)*(1-EXP(-Constantes!$D$24)))</f>
        <v>6.1033494541891797E-16</v>
      </c>
      <c r="Z255" s="75">
        <f t="shared" si="30"/>
        <v>126.19248139157456</v>
      </c>
      <c r="AA255" s="75">
        <f>MAX(0,(Z255-Constantes!$D$13)*(1-EXP(-Constantes!$D$25)))</f>
        <v>0.35361229880175465</v>
      </c>
      <c r="AB255" s="75">
        <f t="shared" si="31"/>
        <v>0.35361229880175526</v>
      </c>
      <c r="AC255" s="75">
        <f>0.0526*V255*Observaciones!$F254^1.218</f>
        <v>0</v>
      </c>
      <c r="AD255" s="75">
        <f>AC255*Constantes!$E$31</f>
        <v>0</v>
      </c>
      <c r="AE255" s="75">
        <f t="shared" si="32"/>
        <v>0</v>
      </c>
      <c r="AF255" s="15"/>
      <c r="AG255" s="74">
        <v>249</v>
      </c>
      <c r="AH255" s="136">
        <f>ETo!$I254*((1-Constantes!$F$21)*ETo!$K254+ETo!$L254)</f>
        <v>2.0098373688362305</v>
      </c>
      <c r="AI255" s="75">
        <f>MIN(AH255*AJ255,0.8*(AM254+Observaciones!$F254-AK255-AL255-Constantes!$D$14))</f>
        <v>6.5369931689929225E-14</v>
      </c>
      <c r="AJ255" s="75">
        <f>EXP(2.5*(Cálculos!AM254-Constantes!$D$13)/(Constantes!$D$15))*Constantes!$F$19+Constantes!$F$18</f>
        <v>0.52046379015693811</v>
      </c>
      <c r="AK255" s="75">
        <f>IF(Observaciones!$F254&gt;0.05*Constantes!$F$20,((Observaciones!$F254-0.05*Constantes!$F$20)^2)/(Observaciones!$F254+0.95*Constantes!$F$20),0)</f>
        <v>0</v>
      </c>
      <c r="AL255" s="75">
        <f>MAX(0,AM254+Observaciones!$F254-AK255-Constantes!$D$13)</f>
        <v>0</v>
      </c>
      <c r="AM255" s="75">
        <f>AM254+Observaciones!$F254-AK255-AI255-AL255-AN254</f>
        <v>26.250000000000018</v>
      </c>
      <c r="AN255" s="75">
        <f>MAX(0,(AM255-Constantes!$D$14)*(1-EXP(-Constantes!$D$24)))</f>
        <v>3.0516747270945899E-16</v>
      </c>
      <c r="AO255" s="75">
        <f t="shared" si="33"/>
        <v>128.31190712414883</v>
      </c>
      <c r="AP255" s="75">
        <f>MAX(0,(AO255-Constantes!$D$13)*(1-EXP(-Constantes!$D$25)))</f>
        <v>0.36825224172037491</v>
      </c>
      <c r="AQ255" s="75">
        <f t="shared" si="34"/>
        <v>0.36825224172037518</v>
      </c>
      <c r="AR255" s="75">
        <f>0.0526*AK255*Observaciones!$F254^1.218</f>
        <v>0</v>
      </c>
      <c r="AS255" s="75">
        <f>AR255*Constantes!$F$31</f>
        <v>0</v>
      </c>
      <c r="AT255" s="75">
        <f t="shared" si="35"/>
        <v>0</v>
      </c>
      <c r="AU255" s="15"/>
      <c r="AV255" s="74">
        <v>249</v>
      </c>
      <c r="AW255" s="75">
        <f>0.0526*Observaciones!$F254^2.218</f>
        <v>0</v>
      </c>
      <c r="AX255" s="75">
        <f>IF(Observaciones!$F254&gt;0.05*$BB$7,((Observaciones!$F254-0.05*$BB$7)^2)/(Observaciones!$F254+0.95*$BB$7),0)</f>
        <v>0</v>
      </c>
      <c r="AY255" s="75">
        <f>0.0526*AX255*Observaciones!$F254^1.218</f>
        <v>0</v>
      </c>
      <c r="AZ255" s="29"/>
      <c r="BA255" s="29"/>
      <c r="BB255" s="96"/>
      <c r="BC255" s="39"/>
    </row>
    <row r="256" spans="2:55" s="2" customFormat="1" x14ac:dyDescent="0.3">
      <c r="B256" s="38"/>
      <c r="C256" s="74">
        <v>250</v>
      </c>
      <c r="D256" s="136">
        <f>ETo!$I255*((1-Constantes!$D$21)*ETo!$K255+ETo!$L255)</f>
        <v>2.2501545944064674</v>
      </c>
      <c r="E256" s="75">
        <f>MIN(D256*F256,0.8*(I255+Observaciones!$F255-G256-H256-Constantes!$D$14))</f>
        <v>5.6843418860808015E-14</v>
      </c>
      <c r="F256" s="75">
        <f>EXP(2.5*(Cálculos!I255-Constantes!$D$13)/(Constantes!$D$15))*Constantes!$D$19+Constantes!$D$18</f>
        <v>0.36840825324532539</v>
      </c>
      <c r="G256" s="75">
        <f>IF(Observaciones!$F255&gt;0.05*Constantes!$D$20,((Observaciones!$F255-0.05*Constantes!$D$20)^2)/(Observaciones!$F255+0.95*Constantes!$D$20),0)</f>
        <v>0</v>
      </c>
      <c r="H256" s="75">
        <f>MAX(0,I255+Observaciones!$F255-G256-Constantes!$D$13)</f>
        <v>0</v>
      </c>
      <c r="I256" s="75">
        <f>I255+Observaciones!$F255-G256-E256-H256-J255</f>
        <v>26.250000000000014</v>
      </c>
      <c r="J256" s="75">
        <f>MAX(0,(I256-Constantes!$D$14)*(1-EXP(-Constantes!$D$24)))</f>
        <v>2.4413397816756719E-16</v>
      </c>
      <c r="K256" s="75">
        <f t="shared" si="27"/>
        <v>123.04004977171034</v>
      </c>
      <c r="L256" s="75">
        <f>MAX(0,(K256-Constantes!$D$13)*(1-EXP(-Constantes!$D$25)))</f>
        <v>0.33183686300311038</v>
      </c>
      <c r="M256" s="75">
        <f t="shared" si="28"/>
        <v>0.3318368630031106</v>
      </c>
      <c r="N256" s="75">
        <f>0.0526*G256*Observaciones!$F255^1.218</f>
        <v>0</v>
      </c>
      <c r="O256" s="75">
        <f>N256*Constantes!$D$31</f>
        <v>0</v>
      </c>
      <c r="P256" s="75">
        <f t="shared" si="29"/>
        <v>0</v>
      </c>
      <c r="Q256" s="15"/>
      <c r="R256" s="74">
        <v>250</v>
      </c>
      <c r="S256" s="136">
        <f>ETo!$I255*((1-Constantes!$E$21)*ETo!$K255+ETo!$L255)</f>
        <v>2.1592357768938255</v>
      </c>
      <c r="T256" s="75">
        <f>MIN(S256*U256,0.8*(X255+Observaciones!$F255-V256-W256-Constantes!$D$14))</f>
        <v>2.8421709430404007E-14</v>
      </c>
      <c r="U256" s="75">
        <f>EXP(2.5*(Cálculos!X255-Constantes!$D$13)/(Constantes!$D$15))*Constantes!$E$19+Constantes!$E$18</f>
        <v>0.44392401652221514</v>
      </c>
      <c r="V256" s="75">
        <f>IF(Observaciones!$F255&gt;0.05*Constantes!$E$20,((Observaciones!$F255-0.05*Constantes!$E$20)^2)/(Observaciones!$F255+0.95*Constantes!$E$20),0)</f>
        <v>0</v>
      </c>
      <c r="W256" s="75">
        <f>MAX(0,X255+Observaciones!$F255-V256-Constantes!$D$13)</f>
        <v>0</v>
      </c>
      <c r="X256" s="75">
        <f>X255+Observaciones!$F255-V256-T256-W256-Y255</f>
        <v>26.250000000000007</v>
      </c>
      <c r="Y256" s="75">
        <f>MAX(0,(X256-Constantes!$D$14)*(1-EXP(-Constantes!$D$24)))</f>
        <v>1.2206698908378359E-16</v>
      </c>
      <c r="Z256" s="75">
        <f t="shared" si="30"/>
        <v>125.83886909277281</v>
      </c>
      <c r="AA256" s="75">
        <f>MAX(0,(Z256-Constantes!$D$13)*(1-EXP(-Constantes!$D$25)))</f>
        <v>0.35116972023426135</v>
      </c>
      <c r="AB256" s="75">
        <f t="shared" si="31"/>
        <v>0.35116972023426146</v>
      </c>
      <c r="AC256" s="75">
        <f>0.0526*V256*Observaciones!$F255^1.218</f>
        <v>0</v>
      </c>
      <c r="AD256" s="75">
        <f>AC256*Constantes!$E$31</f>
        <v>0</v>
      </c>
      <c r="AE256" s="75">
        <f t="shared" si="32"/>
        <v>0</v>
      </c>
      <c r="AF256" s="15"/>
      <c r="AG256" s="74">
        <v>250</v>
      </c>
      <c r="AH256" s="136">
        <f>ETo!$I255*((1-Constantes!$F$21)*ETo!$K255+ETo!$L255)</f>
        <v>2.1592357768938255</v>
      </c>
      <c r="AI256" s="75">
        <f>MIN(AH256*AJ256,0.8*(AM255+Observaciones!$F255-AK256-AL256-Constantes!$D$14))</f>
        <v>1.4210854715202004E-14</v>
      </c>
      <c r="AJ256" s="75">
        <f>EXP(2.5*(Cálculos!AM255-Constantes!$D$13)/(Constantes!$D$15))*Constantes!$F$19+Constantes!$F$18</f>
        <v>0.520463790156938</v>
      </c>
      <c r="AK256" s="75">
        <f>IF(Observaciones!$F255&gt;0.05*Constantes!$F$20,((Observaciones!$F255-0.05*Constantes!$F$20)^2)/(Observaciones!$F255+0.95*Constantes!$F$20),0)</f>
        <v>0</v>
      </c>
      <c r="AL256" s="75">
        <f>MAX(0,AM255+Observaciones!$F255-AK256-Constantes!$D$13)</f>
        <v>0</v>
      </c>
      <c r="AM256" s="75">
        <f>AM255+Observaciones!$F255-AK256-AI256-AL256-AN255</f>
        <v>26.250000000000004</v>
      </c>
      <c r="AN256" s="75">
        <f>MAX(0,(AM256-Constantes!$D$14)*(1-EXP(-Constantes!$D$24)))</f>
        <v>6.1033494541891797E-17</v>
      </c>
      <c r="AO256" s="75">
        <f t="shared" si="33"/>
        <v>127.94365488242846</v>
      </c>
      <c r="AP256" s="75">
        <f>MAX(0,(AO256-Constantes!$D$13)*(1-EXP(-Constantes!$D$25)))</f>
        <v>0.36570853768036971</v>
      </c>
      <c r="AQ256" s="75">
        <f t="shared" si="34"/>
        <v>0.36570853768036976</v>
      </c>
      <c r="AR256" s="75">
        <f>0.0526*AK256*Observaciones!$F255^1.218</f>
        <v>0</v>
      </c>
      <c r="AS256" s="75">
        <f>AR256*Constantes!$F$31</f>
        <v>0</v>
      </c>
      <c r="AT256" s="75">
        <f t="shared" si="35"/>
        <v>0</v>
      </c>
      <c r="AU256" s="15"/>
      <c r="AV256" s="74">
        <v>250</v>
      </c>
      <c r="AW256" s="75">
        <f>0.0526*Observaciones!$F255^2.218</f>
        <v>0</v>
      </c>
      <c r="AX256" s="75">
        <f>IF(Observaciones!$F255&gt;0.05*$BB$7,((Observaciones!$F255-0.05*$BB$7)^2)/(Observaciones!$F255+0.95*$BB$7),0)</f>
        <v>0</v>
      </c>
      <c r="AY256" s="75">
        <f>0.0526*AX256*Observaciones!$F255^1.218</f>
        <v>0</v>
      </c>
      <c r="AZ256" s="29"/>
      <c r="BA256" s="29"/>
      <c r="BB256" s="96"/>
      <c r="BC256" s="39"/>
    </row>
    <row r="257" spans="2:55" s="2" customFormat="1" x14ac:dyDescent="0.3">
      <c r="B257" s="38"/>
      <c r="C257" s="74">
        <v>251</v>
      </c>
      <c r="D257" s="136">
        <f>ETo!$I256*((1-Constantes!$D$21)*ETo!$K256+ETo!$L256)</f>
        <v>2.2678489076322648</v>
      </c>
      <c r="E257" s="75">
        <f>MIN(D257*F257,0.8*(I256+Observaciones!$F256-G257-H257-Constantes!$D$14))</f>
        <v>1.1368683772161604E-14</v>
      </c>
      <c r="F257" s="75">
        <f>EXP(2.5*(Cálculos!I256-Constantes!$D$13)/(Constantes!$D$15))*Constantes!$D$19+Constantes!$D$18</f>
        <v>0.36840825324532528</v>
      </c>
      <c r="G257" s="75">
        <f>IF(Observaciones!$F256&gt;0.05*Constantes!$D$20,((Observaciones!$F256-0.05*Constantes!$D$20)^2)/(Observaciones!$F256+0.95*Constantes!$D$20),0)</f>
        <v>0</v>
      </c>
      <c r="H257" s="75">
        <f>MAX(0,I256+Observaciones!$F256-G257-Constantes!$D$13)</f>
        <v>0</v>
      </c>
      <c r="I257" s="75">
        <f>I256+Observaciones!$F256-G257-E257-H257-J256</f>
        <v>26.250000000000004</v>
      </c>
      <c r="J257" s="75">
        <f>MAX(0,(I257-Constantes!$D$14)*(1-EXP(-Constantes!$D$24)))</f>
        <v>6.1033494541891797E-17</v>
      </c>
      <c r="K257" s="75">
        <f t="shared" si="27"/>
        <v>122.70821290870724</v>
      </c>
      <c r="L257" s="75">
        <f>MAX(0,(K257-Constantes!$D$13)*(1-EXP(-Constantes!$D$25)))</f>
        <v>0.32954469835775674</v>
      </c>
      <c r="M257" s="75">
        <f t="shared" si="28"/>
        <v>0.32954469835775679</v>
      </c>
      <c r="N257" s="75">
        <f>0.0526*G257*Observaciones!$F256^1.218</f>
        <v>0</v>
      </c>
      <c r="O257" s="75">
        <f>N257*Constantes!$D$31</f>
        <v>0</v>
      </c>
      <c r="P257" s="75">
        <f t="shared" si="29"/>
        <v>0</v>
      </c>
      <c r="Q257" s="15"/>
      <c r="R257" s="74">
        <v>251</v>
      </c>
      <c r="S257" s="136">
        <f>ETo!$I256*((1-Constantes!$E$21)*ETo!$K256+ETo!$L256)</f>
        <v>2.1763719383327529</v>
      </c>
      <c r="T257" s="75">
        <f>MIN(S257*U257,0.8*(X256+Observaciones!$F256-V257-W257-Constantes!$D$14))</f>
        <v>5.6843418860808018E-15</v>
      </c>
      <c r="U257" s="75">
        <f>EXP(2.5*(Cálculos!X256-Constantes!$D$13)/(Constantes!$D$15))*Constantes!$E$19+Constantes!$E$18</f>
        <v>0.44392401652221508</v>
      </c>
      <c r="V257" s="75">
        <f>IF(Observaciones!$F256&gt;0.05*Constantes!$E$20,((Observaciones!$F256-0.05*Constantes!$E$20)^2)/(Observaciones!$F256+0.95*Constantes!$E$20),0)</f>
        <v>0</v>
      </c>
      <c r="W257" s="75">
        <f>MAX(0,X256+Observaciones!$F256-V257-Constantes!$D$13)</f>
        <v>0</v>
      </c>
      <c r="X257" s="75">
        <f>X256+Observaciones!$F256-V257-T257-W257-Y256</f>
        <v>26.25</v>
      </c>
      <c r="Y257" s="75">
        <f>MAX(0,(X257-Constantes!$D$14)*(1-EXP(-Constantes!$D$24)))</f>
        <v>0</v>
      </c>
      <c r="Z257" s="75">
        <f t="shared" si="30"/>
        <v>125.48769937253854</v>
      </c>
      <c r="AA257" s="75">
        <f>MAX(0,(Z257-Constantes!$D$13)*(1-EXP(-Constantes!$D$25)))</f>
        <v>0.34874401378936837</v>
      </c>
      <c r="AB257" s="75">
        <f t="shared" si="31"/>
        <v>0.34874401378936837</v>
      </c>
      <c r="AC257" s="75">
        <f>0.0526*V257*Observaciones!$F256^1.218</f>
        <v>0</v>
      </c>
      <c r="AD257" s="75">
        <f>AC257*Constantes!$E$31</f>
        <v>0</v>
      </c>
      <c r="AE257" s="75">
        <f t="shared" si="32"/>
        <v>0</v>
      </c>
      <c r="AF257" s="15"/>
      <c r="AG257" s="74">
        <v>251</v>
      </c>
      <c r="AH257" s="136">
        <f>ETo!$I256*((1-Constantes!$F$21)*ETo!$K256+ETo!$L256)</f>
        <v>2.1763719383327529</v>
      </c>
      <c r="AI257" s="75">
        <f>MIN(AH257*AJ257,0.8*(AM256+Observaciones!$F256-AK257-AL257-Constantes!$D$14))</f>
        <v>2.8421709430404009E-15</v>
      </c>
      <c r="AJ257" s="75">
        <f>EXP(2.5*(Cálculos!AM256-Constantes!$D$13)/(Constantes!$D$15))*Constantes!$F$19+Constantes!$F$18</f>
        <v>0.520463790156938</v>
      </c>
      <c r="AK257" s="75">
        <f>IF(Observaciones!$F256&gt;0.05*Constantes!$F$20,((Observaciones!$F256-0.05*Constantes!$F$20)^2)/(Observaciones!$F256+0.95*Constantes!$F$20),0)</f>
        <v>0</v>
      </c>
      <c r="AL257" s="75">
        <f>MAX(0,AM256+Observaciones!$F256-AK257-Constantes!$D$13)</f>
        <v>0</v>
      </c>
      <c r="AM257" s="75">
        <f>AM256+Observaciones!$F256-AK257-AI257-AL257-AN256</f>
        <v>26.25</v>
      </c>
      <c r="AN257" s="75">
        <f>MAX(0,(AM257-Constantes!$D$14)*(1-EXP(-Constantes!$D$24)))</f>
        <v>0</v>
      </c>
      <c r="AO257" s="75">
        <f t="shared" si="33"/>
        <v>127.57794634474809</v>
      </c>
      <c r="AP257" s="75">
        <f>MAX(0,(AO257-Constantes!$D$13)*(1-EXP(-Constantes!$D$25)))</f>
        <v>0.3631824042876276</v>
      </c>
      <c r="AQ257" s="75">
        <f t="shared" si="34"/>
        <v>0.3631824042876276</v>
      </c>
      <c r="AR257" s="75">
        <f>0.0526*AK257*Observaciones!$F256^1.218</f>
        <v>0</v>
      </c>
      <c r="AS257" s="75">
        <f>AR257*Constantes!$F$31</f>
        <v>0</v>
      </c>
      <c r="AT257" s="75">
        <f t="shared" si="35"/>
        <v>0</v>
      </c>
      <c r="AU257" s="15"/>
      <c r="AV257" s="74">
        <v>251</v>
      </c>
      <c r="AW257" s="75">
        <f>0.0526*Observaciones!$F256^2.218</f>
        <v>0</v>
      </c>
      <c r="AX257" s="75">
        <f>IF(Observaciones!$F256&gt;0.05*$BB$7,((Observaciones!$F256-0.05*$BB$7)^2)/(Observaciones!$F256+0.95*$BB$7),0)</f>
        <v>0</v>
      </c>
      <c r="AY257" s="75">
        <f>0.0526*AX257*Observaciones!$F256^1.218</f>
        <v>0</v>
      </c>
      <c r="AZ257" s="29"/>
      <c r="BA257" s="29"/>
      <c r="BB257" s="96"/>
      <c r="BC257" s="39"/>
    </row>
    <row r="258" spans="2:55" s="2" customFormat="1" x14ac:dyDescent="0.3">
      <c r="B258" s="38"/>
      <c r="C258" s="74">
        <v>252</v>
      </c>
      <c r="D258" s="136">
        <f>ETo!$I257*((1-Constantes!$D$21)*ETo!$K257+ETo!$L257)</f>
        <v>2.2928399204999432</v>
      </c>
      <c r="E258" s="75">
        <f>MIN(D258*F258,0.8*(I257+Observaciones!$F257-G258-H258-Constantes!$D$14))</f>
        <v>2.8421709430404009E-15</v>
      </c>
      <c r="F258" s="75">
        <f>EXP(2.5*(Cálculos!I257-Constantes!$D$13)/(Constantes!$D$15))*Constantes!$D$19+Constantes!$D$18</f>
        <v>0.36840825324532528</v>
      </c>
      <c r="G258" s="75">
        <f>IF(Observaciones!$F257&gt;0.05*Constantes!$D$20,((Observaciones!$F257-0.05*Constantes!$D$20)^2)/(Observaciones!$F257+0.95*Constantes!$D$20),0)</f>
        <v>0</v>
      </c>
      <c r="H258" s="75">
        <f>MAX(0,I257+Observaciones!$F257-G258-Constantes!$D$13)</f>
        <v>0</v>
      </c>
      <c r="I258" s="75">
        <f>I257+Observaciones!$F257-G258-E258-H258-J257</f>
        <v>26.25</v>
      </c>
      <c r="J258" s="75">
        <f>MAX(0,(I258-Constantes!$D$14)*(1-EXP(-Constantes!$D$24)))</f>
        <v>0</v>
      </c>
      <c r="K258" s="75">
        <f t="shared" si="27"/>
        <v>122.37866821034949</v>
      </c>
      <c r="L258" s="75">
        <f>MAX(0,(K258-Constantes!$D$13)*(1-EXP(-Constantes!$D$25)))</f>
        <v>0.32726836685014998</v>
      </c>
      <c r="M258" s="75">
        <f t="shared" si="28"/>
        <v>0.32726836685014998</v>
      </c>
      <c r="N258" s="75">
        <f>0.0526*G258*Observaciones!$F257^1.218</f>
        <v>0</v>
      </c>
      <c r="O258" s="75">
        <f>N258*Constantes!$D$31</f>
        <v>0</v>
      </c>
      <c r="P258" s="75">
        <f t="shared" si="29"/>
        <v>0</v>
      </c>
      <c r="Q258" s="15"/>
      <c r="R258" s="74">
        <v>252</v>
      </c>
      <c r="S258" s="136">
        <f>ETo!$I257*((1-Constantes!$E$21)*ETo!$K257+ETo!$L257)</f>
        <v>2.2005486430409782</v>
      </c>
      <c r="T258" s="75">
        <f>MIN(S258*U258,0.8*(X257+Observaciones!$F257-V258-W258-Constantes!$D$14))</f>
        <v>0</v>
      </c>
      <c r="U258" s="75">
        <f>EXP(2.5*(Cálculos!X257-Constantes!$D$13)/(Constantes!$D$15))*Constantes!$E$19+Constantes!$E$18</f>
        <v>0.44392401652221508</v>
      </c>
      <c r="V258" s="75">
        <f>IF(Observaciones!$F257&gt;0.05*Constantes!$E$20,((Observaciones!$F257-0.05*Constantes!$E$20)^2)/(Observaciones!$F257+0.95*Constantes!$E$20),0)</f>
        <v>0</v>
      </c>
      <c r="W258" s="75">
        <f>MAX(0,X257+Observaciones!$F257-V258-Constantes!$D$13)</f>
        <v>0</v>
      </c>
      <c r="X258" s="75">
        <f>X257+Observaciones!$F257-V258-T258-W258-Y257</f>
        <v>26.25</v>
      </c>
      <c r="Y258" s="75">
        <f>MAX(0,(X258-Constantes!$D$14)*(1-EXP(-Constantes!$D$24)))</f>
        <v>0</v>
      </c>
      <c r="Z258" s="75">
        <f t="shared" si="30"/>
        <v>125.13895535874917</v>
      </c>
      <c r="AA258" s="75">
        <f>MAX(0,(Z258-Constantes!$D$13)*(1-EXP(-Constantes!$D$25)))</f>
        <v>0.34633506292281185</v>
      </c>
      <c r="AB258" s="75">
        <f t="shared" si="31"/>
        <v>0.34633506292281185</v>
      </c>
      <c r="AC258" s="75">
        <f>0.0526*V258*Observaciones!$F257^1.218</f>
        <v>0</v>
      </c>
      <c r="AD258" s="75">
        <f>AC258*Constantes!$E$31</f>
        <v>0</v>
      </c>
      <c r="AE258" s="75">
        <f t="shared" si="32"/>
        <v>0</v>
      </c>
      <c r="AF258" s="15"/>
      <c r="AG258" s="74">
        <v>252</v>
      </c>
      <c r="AH258" s="136">
        <f>ETo!$I257*((1-Constantes!$F$21)*ETo!$K257+ETo!$L257)</f>
        <v>2.2005486430409782</v>
      </c>
      <c r="AI258" s="75">
        <f>MIN(AH258*AJ258,0.8*(AM257+Observaciones!$F257-AK258-AL258-Constantes!$D$14))</f>
        <v>0</v>
      </c>
      <c r="AJ258" s="75">
        <f>EXP(2.5*(Cálculos!AM257-Constantes!$D$13)/(Constantes!$D$15))*Constantes!$F$19+Constantes!$F$18</f>
        <v>0.520463790156938</v>
      </c>
      <c r="AK258" s="75">
        <f>IF(Observaciones!$F257&gt;0.05*Constantes!$F$20,((Observaciones!$F257-0.05*Constantes!$F$20)^2)/(Observaciones!$F257+0.95*Constantes!$F$20),0)</f>
        <v>0</v>
      </c>
      <c r="AL258" s="75">
        <f>MAX(0,AM257+Observaciones!$F257-AK258-Constantes!$D$13)</f>
        <v>0</v>
      </c>
      <c r="AM258" s="75">
        <f>AM257+Observaciones!$F257-AK258-AI258-AL258-AN257</f>
        <v>26.25</v>
      </c>
      <c r="AN258" s="75">
        <f>MAX(0,(AM258-Constantes!$D$14)*(1-EXP(-Constantes!$D$24)))</f>
        <v>0</v>
      </c>
      <c r="AO258" s="75">
        <f t="shared" si="33"/>
        <v>127.21476394046046</v>
      </c>
      <c r="AP258" s="75">
        <f>MAX(0,(AO258-Constantes!$D$13)*(1-EXP(-Constantes!$D$25)))</f>
        <v>0.36067372017282257</v>
      </c>
      <c r="AQ258" s="75">
        <f t="shared" si="34"/>
        <v>0.36067372017282257</v>
      </c>
      <c r="AR258" s="75">
        <f>0.0526*AK258*Observaciones!$F257^1.218</f>
        <v>0</v>
      </c>
      <c r="AS258" s="75">
        <f>AR258*Constantes!$F$31</f>
        <v>0</v>
      </c>
      <c r="AT258" s="75">
        <f t="shared" si="35"/>
        <v>0</v>
      </c>
      <c r="AU258" s="15"/>
      <c r="AV258" s="74">
        <v>252</v>
      </c>
      <c r="AW258" s="75">
        <f>0.0526*Observaciones!$F257^2.218</f>
        <v>0</v>
      </c>
      <c r="AX258" s="75">
        <f>IF(Observaciones!$F257&gt;0.05*$BB$7,((Observaciones!$F257-0.05*$BB$7)^2)/(Observaciones!$F257+0.95*$BB$7),0)</f>
        <v>0</v>
      </c>
      <c r="AY258" s="75">
        <f>0.0526*AX258*Observaciones!$F257^1.218</f>
        <v>0</v>
      </c>
      <c r="AZ258" s="29"/>
      <c r="BA258" s="29"/>
      <c r="BB258" s="96"/>
      <c r="BC258" s="39"/>
    </row>
    <row r="259" spans="2:55" s="2" customFormat="1" x14ac:dyDescent="0.3">
      <c r="B259" s="38"/>
      <c r="C259" s="74">
        <v>253</v>
      </c>
      <c r="D259" s="136">
        <f>ETo!$I258*((1-Constantes!$D$21)*ETo!$K258+ETo!$L258)</f>
        <v>2.2908319335589757</v>
      </c>
      <c r="E259" s="75">
        <f>MIN(D259*F259,0.8*(I258+Observaciones!$F258-G259-H259-Constantes!$D$14))</f>
        <v>0</v>
      </c>
      <c r="F259" s="75">
        <f>EXP(2.5*(Cálculos!I258-Constantes!$D$13)/(Constantes!$D$15))*Constantes!$D$19+Constantes!$D$18</f>
        <v>0.36840825324532528</v>
      </c>
      <c r="G259" s="75">
        <f>IF(Observaciones!$F258&gt;0.05*Constantes!$D$20,((Observaciones!$F258-0.05*Constantes!$D$20)^2)/(Observaciones!$F258+0.95*Constantes!$D$20),0)</f>
        <v>0</v>
      </c>
      <c r="H259" s="75">
        <f>MAX(0,I258+Observaciones!$F258-G259-Constantes!$D$13)</f>
        <v>0</v>
      </c>
      <c r="I259" s="75">
        <f>I258+Observaciones!$F258-G259-E259-H259-J258</f>
        <v>26.25</v>
      </c>
      <c r="J259" s="75">
        <f>MAX(0,(I259-Constantes!$D$14)*(1-EXP(-Constantes!$D$24)))</f>
        <v>0</v>
      </c>
      <c r="K259" s="75">
        <f t="shared" si="27"/>
        <v>122.05139984349934</v>
      </c>
      <c r="L259" s="75">
        <f>MAX(0,(K259-Constantes!$D$13)*(1-EXP(-Constantes!$D$25)))</f>
        <v>0.32500775911281876</v>
      </c>
      <c r="M259" s="75">
        <f t="shared" si="28"/>
        <v>0.32500775911281876</v>
      </c>
      <c r="N259" s="75">
        <f>0.0526*G259*Observaciones!$F258^1.218</f>
        <v>0</v>
      </c>
      <c r="O259" s="75">
        <f>N259*Constantes!$D$31</f>
        <v>0</v>
      </c>
      <c r="P259" s="75">
        <f t="shared" si="29"/>
        <v>0</v>
      </c>
      <c r="Q259" s="15"/>
      <c r="R259" s="74">
        <v>253</v>
      </c>
      <c r="S259" s="136">
        <f>ETo!$I258*((1-Constantes!$E$21)*ETo!$K258+ETo!$L258)</f>
        <v>2.1986782050385374</v>
      </c>
      <c r="T259" s="75">
        <f>MIN(S259*U259,0.8*(X258+Observaciones!$F258-V259-W259-Constantes!$D$14))</f>
        <v>0</v>
      </c>
      <c r="U259" s="75">
        <f>EXP(2.5*(Cálculos!X258-Constantes!$D$13)/(Constantes!$D$15))*Constantes!$E$19+Constantes!$E$18</f>
        <v>0.44392401652221508</v>
      </c>
      <c r="V259" s="75">
        <f>IF(Observaciones!$F258&gt;0.05*Constantes!$E$20,((Observaciones!$F258-0.05*Constantes!$E$20)^2)/(Observaciones!$F258+0.95*Constantes!$E$20),0)</f>
        <v>0</v>
      </c>
      <c r="W259" s="75">
        <f>MAX(0,X258+Observaciones!$F258-V259-Constantes!$D$13)</f>
        <v>0</v>
      </c>
      <c r="X259" s="75">
        <f>X258+Observaciones!$F258-V259-T259-W259-Y258</f>
        <v>26.25</v>
      </c>
      <c r="Y259" s="75">
        <f>MAX(0,(X259-Constantes!$D$14)*(1-EXP(-Constantes!$D$24)))</f>
        <v>0</v>
      </c>
      <c r="Z259" s="75">
        <f t="shared" si="30"/>
        <v>124.79262029582635</v>
      </c>
      <c r="AA259" s="75">
        <f>MAX(0,(Z259-Constantes!$D$13)*(1-EXP(-Constantes!$D$25)))</f>
        <v>0.34394275189535806</v>
      </c>
      <c r="AB259" s="75">
        <f t="shared" si="31"/>
        <v>0.34394275189535806</v>
      </c>
      <c r="AC259" s="75">
        <f>0.0526*V259*Observaciones!$F258^1.218</f>
        <v>0</v>
      </c>
      <c r="AD259" s="75">
        <f>AC259*Constantes!$E$31</f>
        <v>0</v>
      </c>
      <c r="AE259" s="75">
        <f t="shared" si="32"/>
        <v>0</v>
      </c>
      <c r="AF259" s="15"/>
      <c r="AG259" s="74">
        <v>253</v>
      </c>
      <c r="AH259" s="136">
        <f>ETo!$I258*((1-Constantes!$F$21)*ETo!$K258+ETo!$L258)</f>
        <v>2.1986782050385374</v>
      </c>
      <c r="AI259" s="75">
        <f>MIN(AH259*AJ259,0.8*(AM258+Observaciones!$F258-AK259-AL259-Constantes!$D$14))</f>
        <v>0</v>
      </c>
      <c r="AJ259" s="75">
        <f>EXP(2.5*(Cálculos!AM258-Constantes!$D$13)/(Constantes!$D$15))*Constantes!$F$19+Constantes!$F$18</f>
        <v>0.520463790156938</v>
      </c>
      <c r="AK259" s="75">
        <f>IF(Observaciones!$F258&gt;0.05*Constantes!$F$20,((Observaciones!$F258-0.05*Constantes!$F$20)^2)/(Observaciones!$F258+0.95*Constantes!$F$20),0)</f>
        <v>0</v>
      </c>
      <c r="AL259" s="75">
        <f>MAX(0,AM258+Observaciones!$F258-AK259-Constantes!$D$13)</f>
        <v>0</v>
      </c>
      <c r="AM259" s="75">
        <f>AM258+Observaciones!$F258-AK259-AI259-AL259-AN258</f>
        <v>26.25</v>
      </c>
      <c r="AN259" s="75">
        <f>MAX(0,(AM259-Constantes!$D$14)*(1-EXP(-Constantes!$D$24)))</f>
        <v>0</v>
      </c>
      <c r="AO259" s="75">
        <f t="shared" si="33"/>
        <v>126.85409022028763</v>
      </c>
      <c r="AP259" s="75">
        <f>MAX(0,(AO259-Constantes!$D$13)*(1-EXP(-Constantes!$D$25)))</f>
        <v>0.35818236480498755</v>
      </c>
      <c r="AQ259" s="75">
        <f t="shared" si="34"/>
        <v>0.35818236480498755</v>
      </c>
      <c r="AR259" s="75">
        <f>0.0526*AK259*Observaciones!$F258^1.218</f>
        <v>0</v>
      </c>
      <c r="AS259" s="75">
        <f>AR259*Constantes!$F$31</f>
        <v>0</v>
      </c>
      <c r="AT259" s="75">
        <f t="shared" si="35"/>
        <v>0</v>
      </c>
      <c r="AU259" s="15"/>
      <c r="AV259" s="74">
        <v>253</v>
      </c>
      <c r="AW259" s="75">
        <f>0.0526*Observaciones!$F258^2.218</f>
        <v>0</v>
      </c>
      <c r="AX259" s="75">
        <f>IF(Observaciones!$F258&gt;0.05*$BB$7,((Observaciones!$F258-0.05*$BB$7)^2)/(Observaciones!$F258+0.95*$BB$7),0)</f>
        <v>0</v>
      </c>
      <c r="AY259" s="75">
        <f>0.0526*AX259*Observaciones!$F258^1.218</f>
        <v>0</v>
      </c>
      <c r="AZ259" s="29"/>
      <c r="BA259" s="29"/>
      <c r="BB259" s="96"/>
      <c r="BC259" s="39"/>
    </row>
    <row r="260" spans="2:55" s="2" customFormat="1" x14ac:dyDescent="0.3">
      <c r="B260" s="38"/>
      <c r="C260" s="74">
        <v>254</v>
      </c>
      <c r="D260" s="136">
        <f>ETo!$I259*((1-Constantes!$D$21)*ETo!$K259+ETo!$L259)</f>
        <v>2.2738447575224892</v>
      </c>
      <c r="E260" s="75">
        <f>MIN(D260*F260,0.8*(I259+Observaciones!$F259-G260-H260-Constantes!$D$14))</f>
        <v>0</v>
      </c>
      <c r="F260" s="75">
        <f>EXP(2.5*(Cálculos!I259-Constantes!$D$13)/(Constantes!$D$15))*Constantes!$D$19+Constantes!$D$18</f>
        <v>0.36840825324532528</v>
      </c>
      <c r="G260" s="75">
        <f>IF(Observaciones!$F259&gt;0.05*Constantes!$D$20,((Observaciones!$F259-0.05*Constantes!$D$20)^2)/(Observaciones!$F259+0.95*Constantes!$D$20),0)</f>
        <v>0</v>
      </c>
      <c r="H260" s="75">
        <f>MAX(0,I259+Observaciones!$F259-G260-Constantes!$D$13)</f>
        <v>0</v>
      </c>
      <c r="I260" s="75">
        <f>I259+Observaciones!$F259-G260-E260-H260-J259</f>
        <v>26.25</v>
      </c>
      <c r="J260" s="75">
        <f>MAX(0,(I260-Constantes!$D$14)*(1-EXP(-Constantes!$D$24)))</f>
        <v>0</v>
      </c>
      <c r="K260" s="75">
        <f t="shared" si="27"/>
        <v>121.72639208438652</v>
      </c>
      <c r="L260" s="75">
        <f>MAX(0,(K260-Constantes!$D$13)*(1-EXP(-Constantes!$D$25)))</f>
        <v>0.32276276653374819</v>
      </c>
      <c r="M260" s="75">
        <f t="shared" si="28"/>
        <v>0.32276276653374819</v>
      </c>
      <c r="N260" s="75">
        <f>0.0526*G260*Observaciones!$F259^1.218</f>
        <v>0</v>
      </c>
      <c r="O260" s="75">
        <f>N260*Constantes!$D$31</f>
        <v>0</v>
      </c>
      <c r="P260" s="75">
        <f t="shared" si="29"/>
        <v>0</v>
      </c>
      <c r="Q260" s="15"/>
      <c r="R260" s="74">
        <v>254</v>
      </c>
      <c r="S260" s="136">
        <f>ETo!$I259*((1-Constantes!$E$21)*ETo!$K259+ETo!$L259)</f>
        <v>2.1823652715161121</v>
      </c>
      <c r="T260" s="75">
        <f>MIN(S260*U260,0.8*(X259+Observaciones!$F259-V260-W260-Constantes!$D$14))</f>
        <v>0</v>
      </c>
      <c r="U260" s="75">
        <f>EXP(2.5*(Cálculos!X259-Constantes!$D$13)/(Constantes!$D$15))*Constantes!$E$19+Constantes!$E$18</f>
        <v>0.44392401652221508</v>
      </c>
      <c r="V260" s="75">
        <f>IF(Observaciones!$F259&gt;0.05*Constantes!$E$20,((Observaciones!$F259-0.05*Constantes!$E$20)^2)/(Observaciones!$F259+0.95*Constantes!$E$20),0)</f>
        <v>0</v>
      </c>
      <c r="W260" s="75">
        <f>MAX(0,X259+Observaciones!$F259-V260-Constantes!$D$13)</f>
        <v>0</v>
      </c>
      <c r="X260" s="75">
        <f>X259+Observaciones!$F259-V260-T260-W260-Y259</f>
        <v>26.25</v>
      </c>
      <c r="Y260" s="75">
        <f>MAX(0,(X260-Constantes!$D$14)*(1-EXP(-Constantes!$D$24)))</f>
        <v>0</v>
      </c>
      <c r="Z260" s="75">
        <f t="shared" si="30"/>
        <v>124.448677543931</v>
      </c>
      <c r="AA260" s="75">
        <f>MAX(0,(Z260-Constantes!$D$13)*(1-EXP(-Constantes!$D$25)))</f>
        <v>0.34156696576724244</v>
      </c>
      <c r="AB260" s="75">
        <f t="shared" si="31"/>
        <v>0.34156696576724244</v>
      </c>
      <c r="AC260" s="75">
        <f>0.0526*V260*Observaciones!$F259^1.218</f>
        <v>0</v>
      </c>
      <c r="AD260" s="75">
        <f>AC260*Constantes!$E$31</f>
        <v>0</v>
      </c>
      <c r="AE260" s="75">
        <f t="shared" si="32"/>
        <v>0</v>
      </c>
      <c r="AF260" s="15"/>
      <c r="AG260" s="74">
        <v>254</v>
      </c>
      <c r="AH260" s="136">
        <f>ETo!$I259*((1-Constantes!$F$21)*ETo!$K259+ETo!$L259)</f>
        <v>2.1823652715161121</v>
      </c>
      <c r="AI260" s="75">
        <f>MIN(AH260*AJ260,0.8*(AM259+Observaciones!$F259-AK260-AL260-Constantes!$D$14))</f>
        <v>0</v>
      </c>
      <c r="AJ260" s="75">
        <f>EXP(2.5*(Cálculos!AM259-Constantes!$D$13)/(Constantes!$D$15))*Constantes!$F$19+Constantes!$F$18</f>
        <v>0.520463790156938</v>
      </c>
      <c r="AK260" s="75">
        <f>IF(Observaciones!$F259&gt;0.05*Constantes!$F$20,((Observaciones!$F259-0.05*Constantes!$F$20)^2)/(Observaciones!$F259+0.95*Constantes!$F$20),0)</f>
        <v>0</v>
      </c>
      <c r="AL260" s="75">
        <f>MAX(0,AM259+Observaciones!$F259-AK260-Constantes!$D$13)</f>
        <v>0</v>
      </c>
      <c r="AM260" s="75">
        <f>AM259+Observaciones!$F259-AK260-AI260-AL260-AN259</f>
        <v>26.25</v>
      </c>
      <c r="AN260" s="75">
        <f>MAX(0,(AM260-Constantes!$D$14)*(1-EXP(-Constantes!$D$24)))</f>
        <v>0</v>
      </c>
      <c r="AO260" s="75">
        <f t="shared" si="33"/>
        <v>126.49590785548264</v>
      </c>
      <c r="AP260" s="75">
        <f>MAX(0,(AO260-Constantes!$D$13)*(1-EXP(-Constantes!$D$25)))</f>
        <v>0.35570821848572381</v>
      </c>
      <c r="AQ260" s="75">
        <f t="shared" si="34"/>
        <v>0.35570821848572381</v>
      </c>
      <c r="AR260" s="75">
        <f>0.0526*AK260*Observaciones!$F259^1.218</f>
        <v>0</v>
      </c>
      <c r="AS260" s="75">
        <f>AR260*Constantes!$F$31</f>
        <v>0</v>
      </c>
      <c r="AT260" s="75">
        <f t="shared" si="35"/>
        <v>0</v>
      </c>
      <c r="AU260" s="15"/>
      <c r="AV260" s="74">
        <v>254</v>
      </c>
      <c r="AW260" s="75">
        <f>0.0526*Observaciones!$F259^2.218</f>
        <v>0</v>
      </c>
      <c r="AX260" s="75">
        <f>IF(Observaciones!$F259&gt;0.05*$BB$7,((Observaciones!$F259-0.05*$BB$7)^2)/(Observaciones!$F259+0.95*$BB$7),0)</f>
        <v>0</v>
      </c>
      <c r="AY260" s="75">
        <f>0.0526*AX260*Observaciones!$F259^1.218</f>
        <v>0</v>
      </c>
      <c r="AZ260" s="29"/>
      <c r="BA260" s="29"/>
      <c r="BB260" s="96"/>
      <c r="BC260" s="39"/>
    </row>
    <row r="261" spans="2:55" s="2" customFormat="1" x14ac:dyDescent="0.3">
      <c r="B261" s="38"/>
      <c r="C261" s="74">
        <v>255</v>
      </c>
      <c r="D261" s="136">
        <f>ETo!$I260*((1-Constantes!$D$21)*ETo!$K260+ETo!$L260)</f>
        <v>2.3233054046009496</v>
      </c>
      <c r="E261" s="75">
        <f>MIN(D261*F261,0.8*(I260+Observaciones!$F260-G261-H261-Constantes!$D$14))</f>
        <v>0</v>
      </c>
      <c r="F261" s="75">
        <f>EXP(2.5*(Cálculos!I260-Constantes!$D$13)/(Constantes!$D$15))*Constantes!$D$19+Constantes!$D$18</f>
        <v>0.36840825324532528</v>
      </c>
      <c r="G261" s="75">
        <f>IF(Observaciones!$F260&gt;0.05*Constantes!$D$20,((Observaciones!$F260-0.05*Constantes!$D$20)^2)/(Observaciones!$F260+0.95*Constantes!$D$20),0)</f>
        <v>0</v>
      </c>
      <c r="H261" s="75">
        <f>MAX(0,I260+Observaciones!$F260-G261-Constantes!$D$13)</f>
        <v>0</v>
      </c>
      <c r="I261" s="75">
        <f>I260+Observaciones!$F260-G261-E261-H261-J260</f>
        <v>26.25</v>
      </c>
      <c r="J261" s="75">
        <f>MAX(0,(I261-Constantes!$D$14)*(1-EXP(-Constantes!$D$24)))</f>
        <v>0</v>
      </c>
      <c r="K261" s="75">
        <f t="shared" si="27"/>
        <v>121.40362931785278</v>
      </c>
      <c r="L261" s="75">
        <f>MAX(0,(K261-Constantes!$D$13)*(1-EXP(-Constantes!$D$25)))</f>
        <v>0.32053328125116148</v>
      </c>
      <c r="M261" s="75">
        <f t="shared" si="28"/>
        <v>0.32053328125116148</v>
      </c>
      <c r="N261" s="75">
        <f>0.0526*G261*Observaciones!$F260^1.218</f>
        <v>0</v>
      </c>
      <c r="O261" s="75">
        <f>N261*Constantes!$D$31</f>
        <v>0</v>
      </c>
      <c r="P261" s="75">
        <f t="shared" si="29"/>
        <v>0</v>
      </c>
      <c r="Q261" s="15"/>
      <c r="R261" s="74">
        <v>255</v>
      </c>
      <c r="S261" s="136">
        <f>ETo!$I260*((1-Constantes!$E$21)*ETo!$K260+ETo!$L260)</f>
        <v>2.2301386821965536</v>
      </c>
      <c r="T261" s="75">
        <f>MIN(S261*U261,0.8*(X260+Observaciones!$F260-V261-W261-Constantes!$D$14))</f>
        <v>0</v>
      </c>
      <c r="U261" s="75">
        <f>EXP(2.5*(Cálculos!X260-Constantes!$D$13)/(Constantes!$D$15))*Constantes!$E$19+Constantes!$E$18</f>
        <v>0.44392401652221508</v>
      </c>
      <c r="V261" s="75">
        <f>IF(Observaciones!$F260&gt;0.05*Constantes!$E$20,((Observaciones!$F260-0.05*Constantes!$E$20)^2)/(Observaciones!$F260+0.95*Constantes!$E$20),0)</f>
        <v>0</v>
      </c>
      <c r="W261" s="75">
        <f>MAX(0,X260+Observaciones!$F260-V261-Constantes!$D$13)</f>
        <v>0</v>
      </c>
      <c r="X261" s="75">
        <f>X260+Observaciones!$F260-V261-T261-W261-Y260</f>
        <v>26.25</v>
      </c>
      <c r="Y261" s="75">
        <f>MAX(0,(X261-Constantes!$D$14)*(1-EXP(-Constantes!$D$24)))</f>
        <v>0</v>
      </c>
      <c r="Z261" s="75">
        <f t="shared" si="30"/>
        <v>124.10711057816376</v>
      </c>
      <c r="AA261" s="75">
        <f>MAX(0,(Z261-Constantes!$D$13)*(1-EXP(-Constantes!$D$25)))</f>
        <v>0.33920759039264742</v>
      </c>
      <c r="AB261" s="75">
        <f t="shared" si="31"/>
        <v>0.33920759039264742</v>
      </c>
      <c r="AC261" s="75">
        <f>0.0526*V261*Observaciones!$F260^1.218</f>
        <v>0</v>
      </c>
      <c r="AD261" s="75">
        <f>AC261*Constantes!$E$31</f>
        <v>0</v>
      </c>
      <c r="AE261" s="75">
        <f t="shared" si="32"/>
        <v>0</v>
      </c>
      <c r="AF261" s="15"/>
      <c r="AG261" s="74">
        <v>255</v>
      </c>
      <c r="AH261" s="136">
        <f>ETo!$I260*((1-Constantes!$F$21)*ETo!$K260+ETo!$L260)</f>
        <v>2.2301386821965536</v>
      </c>
      <c r="AI261" s="75">
        <f>MIN(AH261*AJ261,0.8*(AM260+Observaciones!$F260-AK261-AL261-Constantes!$D$14))</f>
        <v>0</v>
      </c>
      <c r="AJ261" s="75">
        <f>EXP(2.5*(Cálculos!AM260-Constantes!$D$13)/(Constantes!$D$15))*Constantes!$F$19+Constantes!$F$18</f>
        <v>0.520463790156938</v>
      </c>
      <c r="AK261" s="75">
        <f>IF(Observaciones!$F260&gt;0.05*Constantes!$F$20,((Observaciones!$F260-0.05*Constantes!$F$20)^2)/(Observaciones!$F260+0.95*Constantes!$F$20),0)</f>
        <v>0</v>
      </c>
      <c r="AL261" s="75">
        <f>MAX(0,AM260+Observaciones!$F260-AK261-Constantes!$D$13)</f>
        <v>0</v>
      </c>
      <c r="AM261" s="75">
        <f>AM260+Observaciones!$F260-AK261-AI261-AL261-AN260</f>
        <v>26.25</v>
      </c>
      <c r="AN261" s="75">
        <f>MAX(0,(AM261-Constantes!$D$14)*(1-EXP(-Constantes!$D$24)))</f>
        <v>0</v>
      </c>
      <c r="AO261" s="75">
        <f t="shared" si="33"/>
        <v>126.14019963699691</v>
      </c>
      <c r="AP261" s="75">
        <f>MAX(0,(AO261-Constantes!$D$13)*(1-EXP(-Constantes!$D$25)))</f>
        <v>0.35325116234344978</v>
      </c>
      <c r="AQ261" s="75">
        <f t="shared" si="34"/>
        <v>0.35325116234344978</v>
      </c>
      <c r="AR261" s="75">
        <f>0.0526*AK261*Observaciones!$F260^1.218</f>
        <v>0</v>
      </c>
      <c r="AS261" s="75">
        <f>AR261*Constantes!$F$31</f>
        <v>0</v>
      </c>
      <c r="AT261" s="75">
        <f t="shared" si="35"/>
        <v>0</v>
      </c>
      <c r="AU261" s="15"/>
      <c r="AV261" s="74">
        <v>255</v>
      </c>
      <c r="AW261" s="75">
        <f>0.0526*Observaciones!$F260^2.218</f>
        <v>0</v>
      </c>
      <c r="AX261" s="75">
        <f>IF(Observaciones!$F260&gt;0.05*$BB$7,((Observaciones!$F260-0.05*$BB$7)^2)/(Observaciones!$F260+0.95*$BB$7),0)</f>
        <v>0</v>
      </c>
      <c r="AY261" s="75">
        <f>0.0526*AX261*Observaciones!$F260^1.218</f>
        <v>0</v>
      </c>
      <c r="AZ261" s="29"/>
      <c r="BA261" s="29"/>
      <c r="BB261" s="96"/>
      <c r="BC261" s="39"/>
    </row>
    <row r="262" spans="2:55" s="2" customFormat="1" x14ac:dyDescent="0.3">
      <c r="B262" s="38"/>
      <c r="C262" s="74">
        <v>256</v>
      </c>
      <c r="D262" s="136">
        <f>ETo!$I261*((1-Constantes!$D$21)*ETo!$K261+ETo!$L261)</f>
        <v>2.2885417145746123</v>
      </c>
      <c r="E262" s="75">
        <f>MIN(D262*F262,0.8*(I261+Observaciones!$F261-G262-H262-Constantes!$D$14))</f>
        <v>0</v>
      </c>
      <c r="F262" s="75">
        <f>EXP(2.5*(Cálculos!I261-Constantes!$D$13)/(Constantes!$D$15))*Constantes!$D$19+Constantes!$D$18</f>
        <v>0.36840825324532528</v>
      </c>
      <c r="G262" s="75">
        <f>IF(Observaciones!$F261&gt;0.05*Constantes!$D$20,((Observaciones!$F261-0.05*Constantes!$D$20)^2)/(Observaciones!$F261+0.95*Constantes!$D$20),0)</f>
        <v>0</v>
      </c>
      <c r="H262" s="75">
        <f>MAX(0,I261+Observaciones!$F261-G262-Constantes!$D$13)</f>
        <v>0</v>
      </c>
      <c r="I262" s="75">
        <f>I261+Observaciones!$F261-G262-E262-H262-J261</f>
        <v>26.25</v>
      </c>
      <c r="J262" s="75">
        <f>MAX(0,(I262-Constantes!$D$14)*(1-EXP(-Constantes!$D$24)))</f>
        <v>0</v>
      </c>
      <c r="K262" s="75">
        <f t="shared" si="27"/>
        <v>121.08309603660162</v>
      </c>
      <c r="L262" s="75">
        <f>MAX(0,(K262-Constantes!$D$13)*(1-EXP(-Constantes!$D$25)))</f>
        <v>0.31831919614833726</v>
      </c>
      <c r="M262" s="75">
        <f t="shared" si="28"/>
        <v>0.31831919614833726</v>
      </c>
      <c r="N262" s="75">
        <f>0.0526*G262*Observaciones!$F261^1.218</f>
        <v>0</v>
      </c>
      <c r="O262" s="75">
        <f>N262*Constantes!$D$31</f>
        <v>0</v>
      </c>
      <c r="P262" s="75">
        <f t="shared" si="29"/>
        <v>0</v>
      </c>
      <c r="Q262" s="15"/>
      <c r="R262" s="74">
        <v>256</v>
      </c>
      <c r="S262" s="136">
        <f>ETo!$I261*((1-Constantes!$E$21)*ETo!$K261+ETo!$L261)</f>
        <v>2.1966752664844842</v>
      </c>
      <c r="T262" s="75">
        <f>MIN(S262*U262,0.8*(X261+Observaciones!$F261-V262-W262-Constantes!$D$14))</f>
        <v>0</v>
      </c>
      <c r="U262" s="75">
        <f>EXP(2.5*(Cálculos!X261-Constantes!$D$13)/(Constantes!$D$15))*Constantes!$E$19+Constantes!$E$18</f>
        <v>0.44392401652221508</v>
      </c>
      <c r="V262" s="75">
        <f>IF(Observaciones!$F261&gt;0.05*Constantes!$E$20,((Observaciones!$F261-0.05*Constantes!$E$20)^2)/(Observaciones!$F261+0.95*Constantes!$E$20),0)</f>
        <v>0</v>
      </c>
      <c r="W262" s="75">
        <f>MAX(0,X261+Observaciones!$F261-V262-Constantes!$D$13)</f>
        <v>0</v>
      </c>
      <c r="X262" s="75">
        <f>X261+Observaciones!$F261-V262-T262-W262-Y261</f>
        <v>26.25</v>
      </c>
      <c r="Y262" s="75">
        <f>MAX(0,(X262-Constantes!$D$14)*(1-EXP(-Constantes!$D$24)))</f>
        <v>0</v>
      </c>
      <c r="Z262" s="75">
        <f t="shared" si="30"/>
        <v>123.76790298777111</v>
      </c>
      <c r="AA262" s="75">
        <f>MAX(0,(Z262-Constantes!$D$13)*(1-EXP(-Constantes!$D$25)))</f>
        <v>0.33686451241421816</v>
      </c>
      <c r="AB262" s="75">
        <f t="shared" si="31"/>
        <v>0.33686451241421816</v>
      </c>
      <c r="AC262" s="75">
        <f>0.0526*V262*Observaciones!$F261^1.218</f>
        <v>0</v>
      </c>
      <c r="AD262" s="75">
        <f>AC262*Constantes!$E$31</f>
        <v>0</v>
      </c>
      <c r="AE262" s="75">
        <f t="shared" si="32"/>
        <v>0</v>
      </c>
      <c r="AF262" s="15"/>
      <c r="AG262" s="74">
        <v>256</v>
      </c>
      <c r="AH262" s="136">
        <f>ETo!$I261*((1-Constantes!$F$21)*ETo!$K261+ETo!$L261)</f>
        <v>2.1966752664844842</v>
      </c>
      <c r="AI262" s="75">
        <f>MIN(AH262*AJ262,0.8*(AM261+Observaciones!$F261-AK262-AL262-Constantes!$D$14))</f>
        <v>0</v>
      </c>
      <c r="AJ262" s="75">
        <f>EXP(2.5*(Cálculos!AM261-Constantes!$D$13)/(Constantes!$D$15))*Constantes!$F$19+Constantes!$F$18</f>
        <v>0.520463790156938</v>
      </c>
      <c r="AK262" s="75">
        <f>IF(Observaciones!$F261&gt;0.05*Constantes!$F$20,((Observaciones!$F261-0.05*Constantes!$F$20)^2)/(Observaciones!$F261+0.95*Constantes!$F$20),0)</f>
        <v>0</v>
      </c>
      <c r="AL262" s="75">
        <f>MAX(0,AM261+Observaciones!$F261-AK262-Constantes!$D$13)</f>
        <v>0</v>
      </c>
      <c r="AM262" s="75">
        <f>AM261+Observaciones!$F261-AK262-AI262-AL262-AN261</f>
        <v>26.25</v>
      </c>
      <c r="AN262" s="75">
        <f>MAX(0,(AM262-Constantes!$D$14)*(1-EXP(-Constantes!$D$24)))</f>
        <v>0</v>
      </c>
      <c r="AO262" s="75">
        <f t="shared" si="33"/>
        <v>125.78694847465346</v>
      </c>
      <c r="AP262" s="75">
        <f>MAX(0,(AO262-Constantes!$D$13)*(1-EXP(-Constantes!$D$25)))</f>
        <v>0.35081107832769004</v>
      </c>
      <c r="AQ262" s="75">
        <f t="shared" si="34"/>
        <v>0.35081107832769004</v>
      </c>
      <c r="AR262" s="75">
        <f>0.0526*AK262*Observaciones!$F261^1.218</f>
        <v>0</v>
      </c>
      <c r="AS262" s="75">
        <f>AR262*Constantes!$F$31</f>
        <v>0</v>
      </c>
      <c r="AT262" s="75">
        <f t="shared" si="35"/>
        <v>0</v>
      </c>
      <c r="AU262" s="15"/>
      <c r="AV262" s="74">
        <v>256</v>
      </c>
      <c r="AW262" s="75">
        <f>0.0526*Observaciones!$F261^2.218</f>
        <v>0</v>
      </c>
      <c r="AX262" s="75">
        <f>IF(Observaciones!$F261&gt;0.05*$BB$7,((Observaciones!$F261-0.05*$BB$7)^2)/(Observaciones!$F261+0.95*$BB$7),0)</f>
        <v>0</v>
      </c>
      <c r="AY262" s="75">
        <f>0.0526*AX262*Observaciones!$F261^1.218</f>
        <v>0</v>
      </c>
      <c r="AZ262" s="29"/>
      <c r="BA262" s="29"/>
      <c r="BB262" s="96"/>
      <c r="BC262" s="39"/>
    </row>
    <row r="263" spans="2:55" s="2" customFormat="1" x14ac:dyDescent="0.3">
      <c r="B263" s="38"/>
      <c r="C263" s="74">
        <v>257</v>
      </c>
      <c r="D263" s="136">
        <f>ETo!$I262*((1-Constantes!$D$21)*ETo!$K262+ETo!$L262)</f>
        <v>2.2807396266911768</v>
      </c>
      <c r="E263" s="75">
        <f>MIN(D263*F263,0.8*(I262+Observaciones!$F262-G263-H263-Constantes!$D$14))</f>
        <v>0</v>
      </c>
      <c r="F263" s="75">
        <f>EXP(2.5*(Cálculos!I262-Constantes!$D$13)/(Constantes!$D$15))*Constantes!$D$19+Constantes!$D$18</f>
        <v>0.36840825324532528</v>
      </c>
      <c r="G263" s="75">
        <f>IF(Observaciones!$F262&gt;0.05*Constantes!$D$20,((Observaciones!$F262-0.05*Constantes!$D$20)^2)/(Observaciones!$F262+0.95*Constantes!$D$20),0)</f>
        <v>0</v>
      </c>
      <c r="H263" s="75">
        <f>MAX(0,I262+Observaciones!$F262-G263-Constantes!$D$13)</f>
        <v>0</v>
      </c>
      <c r="I263" s="75">
        <f>I262+Observaciones!$F262-G263-E263-H263-J262</f>
        <v>26.25</v>
      </c>
      <c r="J263" s="75">
        <f>MAX(0,(I263-Constantes!$D$14)*(1-EXP(-Constantes!$D$24)))</f>
        <v>0</v>
      </c>
      <c r="K263" s="75">
        <f t="shared" si="27"/>
        <v>120.76477684045328</v>
      </c>
      <c r="L263" s="75">
        <f>MAX(0,(K263-Constantes!$D$13)*(1-EXP(-Constantes!$D$25)))</f>
        <v>0.31612040484846354</v>
      </c>
      <c r="M263" s="75">
        <f t="shared" si="28"/>
        <v>0.31612040484846354</v>
      </c>
      <c r="N263" s="75">
        <f>0.0526*G263*Observaciones!$F262^1.218</f>
        <v>0</v>
      </c>
      <c r="O263" s="75">
        <f>N263*Constantes!$D$31</f>
        <v>0</v>
      </c>
      <c r="P263" s="75">
        <f t="shared" si="29"/>
        <v>0</v>
      </c>
      <c r="Q263" s="15"/>
      <c r="R263" s="74">
        <v>257</v>
      </c>
      <c r="S263" s="136">
        <f>ETo!$I262*((1-Constantes!$E$21)*ETo!$K262+ETo!$L262)</f>
        <v>2.189224809116519</v>
      </c>
      <c r="T263" s="75">
        <f>MIN(S263*U263,0.8*(X262+Observaciones!$F262-V263-W263-Constantes!$D$14))</f>
        <v>0</v>
      </c>
      <c r="U263" s="75">
        <f>EXP(2.5*(Cálculos!X262-Constantes!$D$13)/(Constantes!$D$15))*Constantes!$E$19+Constantes!$E$18</f>
        <v>0.44392401652221508</v>
      </c>
      <c r="V263" s="75">
        <f>IF(Observaciones!$F262&gt;0.05*Constantes!$E$20,((Observaciones!$F262-0.05*Constantes!$E$20)^2)/(Observaciones!$F262+0.95*Constantes!$E$20),0)</f>
        <v>0</v>
      </c>
      <c r="W263" s="75">
        <f>MAX(0,X262+Observaciones!$F262-V263-Constantes!$D$13)</f>
        <v>0</v>
      </c>
      <c r="X263" s="75">
        <f>X262+Observaciones!$F262-V263-T263-W263-Y262</f>
        <v>26.25</v>
      </c>
      <c r="Y263" s="75">
        <f>MAX(0,(X263-Constantes!$D$14)*(1-EXP(-Constantes!$D$24)))</f>
        <v>0</v>
      </c>
      <c r="Z263" s="75">
        <f t="shared" si="30"/>
        <v>123.43103847535689</v>
      </c>
      <c r="AA263" s="75">
        <f>MAX(0,(Z263-Constantes!$D$13)*(1-EXP(-Constantes!$D$25)))</f>
        <v>0.33453761925761627</v>
      </c>
      <c r="AB263" s="75">
        <f t="shared" si="31"/>
        <v>0.33453761925761627</v>
      </c>
      <c r="AC263" s="75">
        <f>0.0526*V263*Observaciones!$F262^1.218</f>
        <v>0</v>
      </c>
      <c r="AD263" s="75">
        <f>AC263*Constantes!$E$31</f>
        <v>0</v>
      </c>
      <c r="AE263" s="75">
        <f t="shared" si="32"/>
        <v>0</v>
      </c>
      <c r="AF263" s="15"/>
      <c r="AG263" s="74">
        <v>257</v>
      </c>
      <c r="AH263" s="136">
        <f>ETo!$I262*((1-Constantes!$F$21)*ETo!$K262+ETo!$L262)</f>
        <v>2.189224809116519</v>
      </c>
      <c r="AI263" s="75">
        <f>MIN(AH263*AJ263,0.8*(AM262+Observaciones!$F262-AK263-AL263-Constantes!$D$14))</f>
        <v>0</v>
      </c>
      <c r="AJ263" s="75">
        <f>EXP(2.5*(Cálculos!AM262-Constantes!$D$13)/(Constantes!$D$15))*Constantes!$F$19+Constantes!$F$18</f>
        <v>0.520463790156938</v>
      </c>
      <c r="AK263" s="75">
        <f>IF(Observaciones!$F262&gt;0.05*Constantes!$F$20,((Observaciones!$F262-0.05*Constantes!$F$20)^2)/(Observaciones!$F262+0.95*Constantes!$F$20),0)</f>
        <v>0</v>
      </c>
      <c r="AL263" s="75">
        <f>MAX(0,AM262+Observaciones!$F262-AK263-Constantes!$D$13)</f>
        <v>0</v>
      </c>
      <c r="AM263" s="75">
        <f>AM262+Observaciones!$F262-AK263-AI263-AL263-AN262</f>
        <v>26.25</v>
      </c>
      <c r="AN263" s="75">
        <f>MAX(0,(AM263-Constantes!$D$14)*(1-EXP(-Constantes!$D$24)))</f>
        <v>0</v>
      </c>
      <c r="AO263" s="75">
        <f t="shared" si="33"/>
        <v>125.43613739632576</v>
      </c>
      <c r="AP263" s="75">
        <f>MAX(0,(AO263-Constantes!$D$13)*(1-EXP(-Constantes!$D$25)))</f>
        <v>0.3483878492034031</v>
      </c>
      <c r="AQ263" s="75">
        <f t="shared" si="34"/>
        <v>0.3483878492034031</v>
      </c>
      <c r="AR263" s="75">
        <f>0.0526*AK263*Observaciones!$F262^1.218</f>
        <v>0</v>
      </c>
      <c r="AS263" s="75">
        <f>AR263*Constantes!$F$31</f>
        <v>0</v>
      </c>
      <c r="AT263" s="75">
        <f t="shared" si="35"/>
        <v>0</v>
      </c>
      <c r="AU263" s="15"/>
      <c r="AV263" s="74">
        <v>257</v>
      </c>
      <c r="AW263" s="75">
        <f>0.0526*Observaciones!$F262^2.218</f>
        <v>0</v>
      </c>
      <c r="AX263" s="75">
        <f>IF(Observaciones!$F262&gt;0.05*$BB$7,((Observaciones!$F262-0.05*$BB$7)^2)/(Observaciones!$F262+0.95*$BB$7),0)</f>
        <v>0</v>
      </c>
      <c r="AY263" s="75">
        <f>0.0526*AX263*Observaciones!$F262^1.218</f>
        <v>0</v>
      </c>
      <c r="AZ263" s="29"/>
      <c r="BA263" s="29"/>
      <c r="BB263" s="96"/>
      <c r="BC263" s="39"/>
    </row>
    <row r="264" spans="2:55" s="2" customFormat="1" x14ac:dyDescent="0.3">
      <c r="B264" s="38"/>
      <c r="C264" s="74">
        <v>258</v>
      </c>
      <c r="D264" s="136">
        <f>ETo!$I263*((1-Constantes!$D$21)*ETo!$K263+ETo!$L263)</f>
        <v>2.2826800602688548</v>
      </c>
      <c r="E264" s="75">
        <f>MIN(D264*F264,0.8*(I263+Observaciones!$F263-G264-H264-Constantes!$D$14))</f>
        <v>0.4</v>
      </c>
      <c r="F264" s="75">
        <f>EXP(2.5*(Cálculos!I263-Constantes!$D$13)/(Constantes!$D$15))*Constantes!$D$19+Constantes!$D$18</f>
        <v>0.36840825324532528</v>
      </c>
      <c r="G264" s="75">
        <f>IF(Observaciones!$F263&gt;0.05*Constantes!$D$20,((Observaciones!$F263-0.05*Constantes!$D$20)^2)/(Observaciones!$F263+0.95*Constantes!$D$20),0)</f>
        <v>0</v>
      </c>
      <c r="H264" s="75">
        <f>MAX(0,I263+Observaciones!$F263-G264-Constantes!$D$13)</f>
        <v>0</v>
      </c>
      <c r="I264" s="75">
        <f>I263+Observaciones!$F263-G264-E264-H264-J263</f>
        <v>26.35</v>
      </c>
      <c r="J264" s="75">
        <f>MAX(0,(I264-Constantes!$D$14)*(1-EXP(-Constantes!$D$24)))</f>
        <v>1.7179401454749188E-3</v>
      </c>
      <c r="K264" s="75">
        <f t="shared" ref="K264:K327" si="36">K263+H264-L263</f>
        <v>120.44865643560482</v>
      </c>
      <c r="L264" s="75">
        <f>MAX(0,(K264-Constantes!$D$13)*(1-EXP(-Constantes!$D$25)))</f>
        <v>0.31393680170952676</v>
      </c>
      <c r="M264" s="75">
        <f t="shared" ref="M264:M327" si="37">G264+J264+L264</f>
        <v>0.3156547418550017</v>
      </c>
      <c r="N264" s="75">
        <f>0.0526*G264*Observaciones!$F263^1.218</f>
        <v>0</v>
      </c>
      <c r="O264" s="75">
        <f>N264*Constantes!$D$31</f>
        <v>0</v>
      </c>
      <c r="P264" s="75">
        <f t="shared" ref="P264:P327" si="38">O264*1000000/(M264/1000*10000)</f>
        <v>0</v>
      </c>
      <c r="Q264" s="15"/>
      <c r="R264" s="74">
        <v>258</v>
      </c>
      <c r="S264" s="136">
        <f>ETo!$I263*((1-Constantes!$E$21)*ETo!$K263+ETo!$L263)</f>
        <v>2.191165826402</v>
      </c>
      <c r="T264" s="75">
        <f>MIN(S264*U264,0.8*(X263+Observaciones!$F263-V264-W264-Constantes!$D$14))</f>
        <v>0.4</v>
      </c>
      <c r="U264" s="75">
        <f>EXP(2.5*(Cálculos!X263-Constantes!$D$13)/(Constantes!$D$15))*Constantes!$E$19+Constantes!$E$18</f>
        <v>0.44392401652221508</v>
      </c>
      <c r="V264" s="75">
        <f>IF(Observaciones!$F263&gt;0.05*Constantes!$E$20,((Observaciones!$F263-0.05*Constantes!$E$20)^2)/(Observaciones!$F263+0.95*Constantes!$E$20),0)</f>
        <v>0</v>
      </c>
      <c r="W264" s="75">
        <f>MAX(0,X263+Observaciones!$F263-V264-Constantes!$D$13)</f>
        <v>0</v>
      </c>
      <c r="X264" s="75">
        <f>X263+Observaciones!$F263-V264-T264-W264-Y263</f>
        <v>26.35</v>
      </c>
      <c r="Y264" s="75">
        <f>MAX(0,(X264-Constantes!$D$14)*(1-EXP(-Constantes!$D$24)))</f>
        <v>1.7179401454749188E-3</v>
      </c>
      <c r="Z264" s="75">
        <f t="shared" ref="Z264:Z327" si="39">Z263+W264-AA263</f>
        <v>123.09650085609927</v>
      </c>
      <c r="AA264" s="75">
        <f>MAX(0,(Z264-Constantes!$D$13)*(1-EXP(-Constantes!$D$25)))</f>
        <v>0.33222679912611114</v>
      </c>
      <c r="AB264" s="75">
        <f t="shared" ref="AB264:AB327" si="40">V264+Y264+AA264</f>
        <v>0.33394473927158608</v>
      </c>
      <c r="AC264" s="75">
        <f>0.0526*V264*Observaciones!$F263^1.218</f>
        <v>0</v>
      </c>
      <c r="AD264" s="75">
        <f>AC264*Constantes!$E$31</f>
        <v>0</v>
      </c>
      <c r="AE264" s="75">
        <f t="shared" ref="AE264:AE327" si="41">AD264*1000000/(AB264/1000*10000)</f>
        <v>0</v>
      </c>
      <c r="AF264" s="15"/>
      <c r="AG264" s="74">
        <v>258</v>
      </c>
      <c r="AH264" s="136">
        <f>ETo!$I263*((1-Constantes!$F$21)*ETo!$K263+ETo!$L263)</f>
        <v>2.191165826402</v>
      </c>
      <c r="AI264" s="75">
        <f>MIN(AH264*AJ264,0.8*(AM263+Observaciones!$F263-AK264-AL264-Constantes!$D$14))</f>
        <v>0.4</v>
      </c>
      <c r="AJ264" s="75">
        <f>EXP(2.5*(Cálculos!AM263-Constantes!$D$13)/(Constantes!$D$15))*Constantes!$F$19+Constantes!$F$18</f>
        <v>0.520463790156938</v>
      </c>
      <c r="AK264" s="75">
        <f>IF(Observaciones!$F263&gt;0.05*Constantes!$F$20,((Observaciones!$F263-0.05*Constantes!$F$20)^2)/(Observaciones!$F263+0.95*Constantes!$F$20),0)</f>
        <v>0</v>
      </c>
      <c r="AL264" s="75">
        <f>MAX(0,AM263+Observaciones!$F263-AK264-Constantes!$D$13)</f>
        <v>0</v>
      </c>
      <c r="AM264" s="75">
        <f>AM263+Observaciones!$F263-AK264-AI264-AL264-AN263</f>
        <v>26.35</v>
      </c>
      <c r="AN264" s="75">
        <f>MAX(0,(AM264-Constantes!$D$14)*(1-EXP(-Constantes!$D$24)))</f>
        <v>1.7179401454749188E-3</v>
      </c>
      <c r="AO264" s="75">
        <f t="shared" ref="AO264:AO327" si="42">AO263+AL264-AP263</f>
        <v>125.08774954712236</v>
      </c>
      <c r="AP264" s="75">
        <f>MAX(0,(AO264-Constantes!$D$13)*(1-EXP(-Constantes!$D$25)))</f>
        <v>0.34598135854534934</v>
      </c>
      <c r="AQ264" s="75">
        <f t="shared" ref="AQ264:AQ327" si="43">AK264+AN264+AP264</f>
        <v>0.34769929869082428</v>
      </c>
      <c r="AR264" s="75">
        <f>0.0526*AK264*Observaciones!$F263^1.218</f>
        <v>0</v>
      </c>
      <c r="AS264" s="75">
        <f>AR264*Constantes!$F$31</f>
        <v>0</v>
      </c>
      <c r="AT264" s="75">
        <f t="shared" ref="AT264:AT327" si="44">AS264*1000000/(AQ264/1000*10000)</f>
        <v>0</v>
      </c>
      <c r="AU264" s="15"/>
      <c r="AV264" s="74">
        <v>258</v>
      </c>
      <c r="AW264" s="75">
        <f>0.0526*Observaciones!$F263^2.218</f>
        <v>1.1305797794095535E-2</v>
      </c>
      <c r="AX264" s="75">
        <f>IF(Observaciones!$F263&gt;0.05*$BB$7,((Observaciones!$F263-0.05*$BB$7)^2)/(Observaciones!$F263+0.95*$BB$7),0)</f>
        <v>0</v>
      </c>
      <c r="AY264" s="75">
        <f>0.0526*AX264*Observaciones!$F263^1.218</f>
        <v>0</v>
      </c>
      <c r="AZ264" s="29"/>
      <c r="BA264" s="29"/>
      <c r="BB264" s="96"/>
      <c r="BC264" s="39"/>
    </row>
    <row r="265" spans="2:55" s="2" customFormat="1" x14ac:dyDescent="0.3">
      <c r="B265" s="38"/>
      <c r="C265" s="74">
        <v>259</v>
      </c>
      <c r="D265" s="136">
        <f>ETo!$I264*((1-Constantes!$D$21)*ETo!$K264+ETo!$L264)</f>
        <v>2.3973893680228464</v>
      </c>
      <c r="E265" s="75">
        <f>MIN(D265*F265,0.8*(I264+Observaciones!$F264-G265-H265-Constantes!$D$14))</f>
        <v>8.000000000000114E-2</v>
      </c>
      <c r="F265" s="75">
        <f>EXP(2.5*(Cálculos!I264-Constantes!$D$13)/(Constantes!$D$15))*Constantes!$D$19+Constantes!$D$18</f>
        <v>0.36858858662756938</v>
      </c>
      <c r="G265" s="75">
        <f>IF(Observaciones!$F264&gt;0.05*Constantes!$D$20,((Observaciones!$F264-0.05*Constantes!$D$20)^2)/(Observaciones!$F264+0.95*Constantes!$D$20),0)</f>
        <v>0</v>
      </c>
      <c r="H265" s="75">
        <f>MAX(0,I264+Observaciones!$F264-G265-Constantes!$D$13)</f>
        <v>0</v>
      </c>
      <c r="I265" s="75">
        <f>I264+Observaciones!$F264-G265-E265-H265-J264</f>
        <v>26.268282059854524</v>
      </c>
      <c r="J265" s="75">
        <f>MAX(0,(I265-Constantes!$D$14)*(1-EXP(-Constantes!$D$24)))</f>
        <v>3.1407484566061918E-4</v>
      </c>
      <c r="K265" s="75">
        <f t="shared" si="36"/>
        <v>120.13471963389529</v>
      </c>
      <c r="L265" s="75">
        <f>MAX(0,(K265-Constantes!$D$13)*(1-EXP(-Constantes!$D$25)))</f>
        <v>0.31176828181923583</v>
      </c>
      <c r="M265" s="75">
        <f t="shared" si="37"/>
        <v>0.31208235666489642</v>
      </c>
      <c r="N265" s="75">
        <f>0.0526*G265*Observaciones!$F264^1.218</f>
        <v>0</v>
      </c>
      <c r="O265" s="75">
        <f>N265*Constantes!$D$31</f>
        <v>0</v>
      </c>
      <c r="P265" s="75">
        <f t="shared" si="38"/>
        <v>0</v>
      </c>
      <c r="Q265" s="15"/>
      <c r="R265" s="74">
        <v>259</v>
      </c>
      <c r="S265" s="136">
        <f>ETo!$I264*((1-Constantes!$E$21)*ETo!$K264+ETo!$L264)</f>
        <v>2.3018862482395654</v>
      </c>
      <c r="T265" s="75">
        <f>MIN(S265*U265,0.8*(X264+Observaciones!$F264-V265-W265-Constantes!$D$14))</f>
        <v>8.000000000000114E-2</v>
      </c>
      <c r="U265" s="75">
        <f>EXP(2.5*(Cálculos!X264-Constantes!$D$13)/(Constantes!$D$15))*Constantes!$E$19+Constantes!$E$18</f>
        <v>0.44406415683052641</v>
      </c>
      <c r="V265" s="75">
        <f>IF(Observaciones!$F264&gt;0.05*Constantes!$E$20,((Observaciones!$F264-0.05*Constantes!$E$20)^2)/(Observaciones!$F264+0.95*Constantes!$E$20),0)</f>
        <v>0</v>
      </c>
      <c r="W265" s="75">
        <f>MAX(0,X264+Observaciones!$F264-V265-Constantes!$D$13)</f>
        <v>0</v>
      </c>
      <c r="X265" s="75">
        <f>X264+Observaciones!$F264-V265-T265-W265-Y264</f>
        <v>26.268282059854524</v>
      </c>
      <c r="Y265" s="75">
        <f>MAX(0,(X265-Constantes!$D$14)*(1-EXP(-Constantes!$D$24)))</f>
        <v>3.1407484566061918E-4</v>
      </c>
      <c r="Z265" s="75">
        <f t="shared" si="39"/>
        <v>122.76427405697316</v>
      </c>
      <c r="AA265" s="75">
        <f>MAX(0,(Z265-Constantes!$D$13)*(1-EXP(-Constantes!$D$25)))</f>
        <v>0.32993194099520862</v>
      </c>
      <c r="AB265" s="75">
        <f t="shared" si="40"/>
        <v>0.33024601584086921</v>
      </c>
      <c r="AC265" s="75">
        <f>0.0526*V265*Observaciones!$F264^1.218</f>
        <v>0</v>
      </c>
      <c r="AD265" s="75">
        <f>AC265*Constantes!$E$31</f>
        <v>0</v>
      </c>
      <c r="AE265" s="75">
        <f t="shared" si="41"/>
        <v>0</v>
      </c>
      <c r="AF265" s="15"/>
      <c r="AG265" s="74">
        <v>259</v>
      </c>
      <c r="AH265" s="136">
        <f>ETo!$I264*((1-Constantes!$F$21)*ETo!$K264+ETo!$L264)</f>
        <v>2.3018862482395654</v>
      </c>
      <c r="AI265" s="75">
        <f>MIN(AH265*AJ265,0.8*(AM264+Observaciones!$F264-AK265-AL265-Constantes!$D$14))</f>
        <v>8.000000000000114E-2</v>
      </c>
      <c r="AJ265" s="75">
        <f>EXP(2.5*(Cálculos!AM264-Constantes!$D$13)/(Constantes!$D$15))*Constantes!$F$19+Constantes!$F$18</f>
        <v>0.52056900221449343</v>
      </c>
      <c r="AK265" s="75">
        <f>IF(Observaciones!$F264&gt;0.05*Constantes!$F$20,((Observaciones!$F264-0.05*Constantes!$F$20)^2)/(Observaciones!$F264+0.95*Constantes!$F$20),0)</f>
        <v>0</v>
      </c>
      <c r="AL265" s="75">
        <f>MAX(0,AM264+Observaciones!$F264-AK265-Constantes!$D$13)</f>
        <v>0</v>
      </c>
      <c r="AM265" s="75">
        <f>AM264+Observaciones!$F264-AK265-AI265-AL265-AN264</f>
        <v>26.268282059854524</v>
      </c>
      <c r="AN265" s="75">
        <f>MAX(0,(AM265-Constantes!$D$14)*(1-EXP(-Constantes!$D$24)))</f>
        <v>3.1407484566061918E-4</v>
      </c>
      <c r="AO265" s="75">
        <f t="shared" si="42"/>
        <v>124.74176818857701</v>
      </c>
      <c r="AP265" s="75">
        <f>MAX(0,(AO265-Constantes!$D$13)*(1-EXP(-Constantes!$D$25)))</f>
        <v>0.3435914907324969</v>
      </c>
      <c r="AQ265" s="75">
        <f t="shared" si="43"/>
        <v>0.34390556557815749</v>
      </c>
      <c r="AR265" s="75">
        <f>0.0526*AK265*Observaciones!$F264^1.218</f>
        <v>0</v>
      </c>
      <c r="AS265" s="75">
        <f>AR265*Constantes!$F$31</f>
        <v>0</v>
      </c>
      <c r="AT265" s="75">
        <f t="shared" si="44"/>
        <v>0</v>
      </c>
      <c r="AU265" s="15"/>
      <c r="AV265" s="74">
        <v>259</v>
      </c>
      <c r="AW265" s="75">
        <f>0.0526*Observaciones!$F264^2.218</f>
        <v>0</v>
      </c>
      <c r="AX265" s="75">
        <f>IF(Observaciones!$F264&gt;0.05*$BB$7,((Observaciones!$F264-0.05*$BB$7)^2)/(Observaciones!$F264+0.95*$BB$7),0)</f>
        <v>0</v>
      </c>
      <c r="AY265" s="75">
        <f>0.0526*AX265*Observaciones!$F264^1.218</f>
        <v>0</v>
      </c>
      <c r="AZ265" s="29"/>
      <c r="BA265" s="29"/>
      <c r="BB265" s="96"/>
      <c r="BC265" s="39"/>
    </row>
    <row r="266" spans="2:55" s="2" customFormat="1" x14ac:dyDescent="0.3">
      <c r="B266" s="38"/>
      <c r="C266" s="74">
        <v>260</v>
      </c>
      <c r="D266" s="136">
        <f>ETo!$I265*((1-Constantes!$D$21)*ETo!$K265+ETo!$L265)</f>
        <v>2.4094303948064626</v>
      </c>
      <c r="E266" s="75">
        <f>MIN(D266*F266,0.8*(I265+Observaciones!$F265-G266-H266-Constantes!$D$14))</f>
        <v>1.4625647883619308E-2</v>
      </c>
      <c r="F266" s="75">
        <f>EXP(2.5*(Cálculos!I265-Constantes!$D$13)/(Constantes!$D$15))*Constantes!$D$19+Constantes!$D$18</f>
        <v>0.36844115285940671</v>
      </c>
      <c r="G266" s="75">
        <f>IF(Observaciones!$F265&gt;0.05*Constantes!$D$20,((Observaciones!$F265-0.05*Constantes!$D$20)^2)/(Observaciones!$F265+0.95*Constantes!$D$20),0)</f>
        <v>0</v>
      </c>
      <c r="H266" s="75">
        <f>MAX(0,I265+Observaciones!$F265-G266-Constantes!$D$13)</f>
        <v>0</v>
      </c>
      <c r="I266" s="75">
        <f>I265+Observaciones!$F265-G266-E266-H266-J265</f>
        <v>26.253342337125243</v>
      </c>
      <c r="J266" s="75">
        <f>MAX(0,(I266-Constantes!$D$14)*(1-EXP(-Constantes!$D$24)))</f>
        <v>5.7419351271665002E-5</v>
      </c>
      <c r="K266" s="75">
        <f t="shared" si="36"/>
        <v>119.82295135207605</v>
      </c>
      <c r="L266" s="75">
        <f>MAX(0,(K266-Constantes!$D$13)*(1-EXP(-Constantes!$D$25)))</f>
        <v>0.30961474098998193</v>
      </c>
      <c r="M266" s="75">
        <f t="shared" si="37"/>
        <v>0.30967216034125361</v>
      </c>
      <c r="N266" s="75">
        <f>0.0526*G266*Observaciones!$F265^1.218</f>
        <v>0</v>
      </c>
      <c r="O266" s="75">
        <f>N266*Constantes!$D$31</f>
        <v>0</v>
      </c>
      <c r="P266" s="75">
        <f t="shared" si="38"/>
        <v>0</v>
      </c>
      <c r="Q266" s="15"/>
      <c r="R266" s="74">
        <v>260</v>
      </c>
      <c r="S266" s="136">
        <f>ETo!$I265*((1-Constantes!$E$21)*ETo!$K265+ETo!$L265)</f>
        <v>2.313567356447102</v>
      </c>
      <c r="T266" s="75">
        <f>MIN(S266*U266,0.8*(X265+Observaciones!$F265-V266-W266-Constantes!$D$14))</f>
        <v>1.4625647883619308E-2</v>
      </c>
      <c r="U266" s="75">
        <f>EXP(2.5*(Cálculos!X265-Constantes!$D$13)/(Constantes!$D$15))*Constantes!$E$19+Constantes!$E$18</f>
        <v>0.44394958340286317</v>
      </c>
      <c r="V266" s="75">
        <f>IF(Observaciones!$F265&gt;0.05*Constantes!$E$20,((Observaciones!$F265-0.05*Constantes!$E$20)^2)/(Observaciones!$F265+0.95*Constantes!$E$20),0)</f>
        <v>0</v>
      </c>
      <c r="W266" s="75">
        <f>MAX(0,X265+Observaciones!$F265-V266-Constantes!$D$13)</f>
        <v>0</v>
      </c>
      <c r="X266" s="75">
        <f>X265+Observaciones!$F265-V266-T266-W266-Y265</f>
        <v>26.253342337125243</v>
      </c>
      <c r="Y266" s="75">
        <f>MAX(0,(X266-Constantes!$D$14)*(1-EXP(-Constantes!$D$24)))</f>
        <v>5.7419351271665002E-5</v>
      </c>
      <c r="Z266" s="75">
        <f t="shared" si="39"/>
        <v>122.43434211597796</v>
      </c>
      <c r="AA266" s="75">
        <f>MAX(0,(Z266-Constantes!$D$13)*(1-EXP(-Constantes!$D$25)))</f>
        <v>0.32765293460731665</v>
      </c>
      <c r="AB266" s="75">
        <f t="shared" si="40"/>
        <v>0.32771035395858833</v>
      </c>
      <c r="AC266" s="75">
        <f>0.0526*V266*Observaciones!$F265^1.218</f>
        <v>0</v>
      </c>
      <c r="AD266" s="75">
        <f>AC266*Constantes!$E$31</f>
        <v>0</v>
      </c>
      <c r="AE266" s="75">
        <f t="shared" si="41"/>
        <v>0</v>
      </c>
      <c r="AF266" s="15"/>
      <c r="AG266" s="74">
        <v>260</v>
      </c>
      <c r="AH266" s="136">
        <f>ETo!$I265*((1-Constantes!$F$21)*ETo!$K265+ETo!$L265)</f>
        <v>2.313567356447102</v>
      </c>
      <c r="AI266" s="75">
        <f>MIN(AH266*AJ266,0.8*(AM265+Observaciones!$F265-AK266-AL266-Constantes!$D$14))</f>
        <v>1.4625647883619308E-2</v>
      </c>
      <c r="AJ266" s="75">
        <f>EXP(2.5*(Cálculos!AM265-Constantes!$D$13)/(Constantes!$D$15))*Constantes!$F$19+Constantes!$F$18</f>
        <v>0.5204829848065764</v>
      </c>
      <c r="AK266" s="75">
        <f>IF(Observaciones!$F265&gt;0.05*Constantes!$F$20,((Observaciones!$F265-0.05*Constantes!$F$20)^2)/(Observaciones!$F265+0.95*Constantes!$F$20),0)</f>
        <v>0</v>
      </c>
      <c r="AL266" s="75">
        <f>MAX(0,AM265+Observaciones!$F265-AK266-Constantes!$D$13)</f>
        <v>0</v>
      </c>
      <c r="AM266" s="75">
        <f>AM265+Observaciones!$F265-AK266-AI266-AL266-AN265</f>
        <v>26.253342337125243</v>
      </c>
      <c r="AN266" s="75">
        <f>MAX(0,(AM266-Constantes!$D$14)*(1-EXP(-Constantes!$D$24)))</f>
        <v>5.7419351271665002E-5</v>
      </c>
      <c r="AO266" s="75">
        <f t="shared" si="42"/>
        <v>124.39817669784452</v>
      </c>
      <c r="AP266" s="75">
        <f>MAX(0,(AO266-Constantes!$D$13)*(1-EXP(-Constantes!$D$25)))</f>
        <v>0.34121813094246656</v>
      </c>
      <c r="AQ266" s="75">
        <f t="shared" si="43"/>
        <v>0.34127555029373824</v>
      </c>
      <c r="AR266" s="75">
        <f>0.0526*AK266*Observaciones!$F265^1.218</f>
        <v>0</v>
      </c>
      <c r="AS266" s="75">
        <f>AR266*Constantes!$F$31</f>
        <v>0</v>
      </c>
      <c r="AT266" s="75">
        <f t="shared" si="44"/>
        <v>0</v>
      </c>
      <c r="AU266" s="15"/>
      <c r="AV266" s="74">
        <v>260</v>
      </c>
      <c r="AW266" s="75">
        <f>0.0526*Observaciones!$F265^2.218</f>
        <v>0</v>
      </c>
      <c r="AX266" s="75">
        <f>IF(Observaciones!$F265&gt;0.05*$BB$7,((Observaciones!$F265-0.05*$BB$7)^2)/(Observaciones!$F265+0.95*$BB$7),0)</f>
        <v>0</v>
      </c>
      <c r="AY266" s="75">
        <f>0.0526*AX266*Observaciones!$F265^1.218</f>
        <v>0</v>
      </c>
      <c r="AZ266" s="29"/>
      <c r="BA266" s="29"/>
      <c r="BB266" s="96"/>
      <c r="BC266" s="39"/>
    </row>
    <row r="267" spans="2:55" s="2" customFormat="1" x14ac:dyDescent="0.3">
      <c r="B267" s="38"/>
      <c r="C267" s="74">
        <v>261</v>
      </c>
      <c r="D267" s="136">
        <f>ETo!$I266*((1-Constantes!$D$21)*ETo!$K266+ETo!$L266)</f>
        <v>2.3859321425890165</v>
      </c>
      <c r="E267" s="75">
        <f>MIN(D267*F267,0.8*(I266+Observaciones!$F266-G267-H267-Constantes!$D$14))</f>
        <v>2.6738697001945869E-3</v>
      </c>
      <c r="F267" s="75">
        <f>EXP(2.5*(Cálculos!I266-Constantes!$D$13)/(Constantes!$D$15))*Constantes!$D$19+Constantes!$D$18</f>
        <v>0.36841426566863156</v>
      </c>
      <c r="G267" s="75">
        <f>IF(Observaciones!$F266&gt;0.05*Constantes!$D$20,((Observaciones!$F266-0.05*Constantes!$D$20)^2)/(Observaciones!$F266+0.95*Constantes!$D$20),0)</f>
        <v>0</v>
      </c>
      <c r="H267" s="75">
        <f>MAX(0,I266+Observaciones!$F266-G267-Constantes!$D$13)</f>
        <v>0</v>
      </c>
      <c r="I267" s="75">
        <f>I266+Observaciones!$F266-G267-E267-H267-J266</f>
        <v>26.250611048073775</v>
      </c>
      <c r="J267" s="75">
        <f>MAX(0,(I267-Constantes!$D$14)*(1-EXP(-Constantes!$D$24)))</f>
        <v>1.0497440167537308E-5</v>
      </c>
      <c r="K267" s="75">
        <f t="shared" si="36"/>
        <v>119.51333661108606</v>
      </c>
      <c r="L267" s="75">
        <f>MAX(0,(K267-Constantes!$D$13)*(1-EXP(-Constantes!$D$25)))</f>
        <v>0.30747607575383268</v>
      </c>
      <c r="M267" s="75">
        <f t="shared" si="37"/>
        <v>0.30748657319400019</v>
      </c>
      <c r="N267" s="75">
        <f>0.0526*G267*Observaciones!$F266^1.218</f>
        <v>0</v>
      </c>
      <c r="O267" s="75">
        <f>N267*Constantes!$D$31</f>
        <v>0</v>
      </c>
      <c r="P267" s="75">
        <f t="shared" si="38"/>
        <v>0</v>
      </c>
      <c r="Q267" s="15"/>
      <c r="R267" s="74">
        <v>261</v>
      </c>
      <c r="S267" s="136">
        <f>ETo!$I266*((1-Constantes!$E$21)*ETo!$K266+ETo!$L266)</f>
        <v>2.2909347004069209</v>
      </c>
      <c r="T267" s="75">
        <f>MIN(S267*U267,0.8*(X266+Observaciones!$F266-V267-W267-Constantes!$D$14))</f>
        <v>2.6738697001945869E-3</v>
      </c>
      <c r="U267" s="75">
        <f>EXP(2.5*(Cálculos!X266-Constantes!$D$13)/(Constantes!$D$15))*Constantes!$E$19+Constantes!$E$18</f>
        <v>0.44392868888428888</v>
      </c>
      <c r="V267" s="75">
        <f>IF(Observaciones!$F266&gt;0.05*Constantes!$E$20,((Observaciones!$F266-0.05*Constantes!$E$20)^2)/(Observaciones!$F266+0.95*Constantes!$E$20),0)</f>
        <v>0</v>
      </c>
      <c r="W267" s="75">
        <f>MAX(0,X266+Observaciones!$F266-V267-Constantes!$D$13)</f>
        <v>0</v>
      </c>
      <c r="X267" s="75">
        <f>X266+Observaciones!$F266-V267-T267-W267-Y266</f>
        <v>26.250611048073775</v>
      </c>
      <c r="Y267" s="75">
        <f>MAX(0,(X267-Constantes!$D$14)*(1-EXP(-Constantes!$D$24)))</f>
        <v>1.0497440167537308E-5</v>
      </c>
      <c r="Z267" s="75">
        <f t="shared" si="39"/>
        <v>122.10668918137064</v>
      </c>
      <c r="AA267" s="75">
        <f>MAX(0,(Z267-Constantes!$D$13)*(1-EXP(-Constantes!$D$25)))</f>
        <v>0.32538967046644801</v>
      </c>
      <c r="AB267" s="75">
        <f t="shared" si="40"/>
        <v>0.32540016790661552</v>
      </c>
      <c r="AC267" s="75">
        <f>0.0526*V267*Observaciones!$F266^1.218</f>
        <v>0</v>
      </c>
      <c r="AD267" s="75">
        <f>AC267*Constantes!$E$31</f>
        <v>0</v>
      </c>
      <c r="AE267" s="75">
        <f t="shared" si="41"/>
        <v>0</v>
      </c>
      <c r="AF267" s="15"/>
      <c r="AG267" s="74">
        <v>261</v>
      </c>
      <c r="AH267" s="136">
        <f>ETo!$I266*((1-Constantes!$F$21)*ETo!$K266+ETo!$L266)</f>
        <v>2.2909347004069209</v>
      </c>
      <c r="AI267" s="75">
        <f>MIN(AH267*AJ267,0.8*(AM266+Observaciones!$F266-AK267-AL267-Constantes!$D$14))</f>
        <v>2.6738697001945869E-3</v>
      </c>
      <c r="AJ267" s="75">
        <f>EXP(2.5*(Cálculos!AM266-Constantes!$D$13)/(Constantes!$D$15))*Constantes!$F$19+Constantes!$F$18</f>
        <v>0.52046729799014713</v>
      </c>
      <c r="AK267" s="75">
        <f>IF(Observaciones!$F266&gt;0.05*Constantes!$F$20,((Observaciones!$F266-0.05*Constantes!$F$20)^2)/(Observaciones!$F266+0.95*Constantes!$F$20),0)</f>
        <v>0</v>
      </c>
      <c r="AL267" s="75">
        <f>MAX(0,AM266+Observaciones!$F266-AK267-Constantes!$D$13)</f>
        <v>0</v>
      </c>
      <c r="AM267" s="75">
        <f>AM266+Observaciones!$F266-AK267-AI267-AL267-AN266</f>
        <v>26.250611048073775</v>
      </c>
      <c r="AN267" s="75">
        <f>MAX(0,(AM267-Constantes!$D$14)*(1-EXP(-Constantes!$D$24)))</f>
        <v>1.0497440167537308E-5</v>
      </c>
      <c r="AO267" s="75">
        <f t="shared" si="42"/>
        <v>124.05695856690205</v>
      </c>
      <c r="AP267" s="75">
        <f>MAX(0,(AO267-Constantes!$D$13)*(1-EXP(-Constantes!$D$25)))</f>
        <v>0.33886116514601539</v>
      </c>
      <c r="AQ267" s="75">
        <f t="shared" si="43"/>
        <v>0.3388716625861829</v>
      </c>
      <c r="AR267" s="75">
        <f>0.0526*AK267*Observaciones!$F266^1.218</f>
        <v>0</v>
      </c>
      <c r="AS267" s="75">
        <f>AR267*Constantes!$F$31</f>
        <v>0</v>
      </c>
      <c r="AT267" s="75">
        <f t="shared" si="44"/>
        <v>0</v>
      </c>
      <c r="AU267" s="15"/>
      <c r="AV267" s="74">
        <v>261</v>
      </c>
      <c r="AW267" s="75">
        <f>0.0526*Observaciones!$F266^2.218</f>
        <v>0</v>
      </c>
      <c r="AX267" s="75">
        <f>IF(Observaciones!$F266&gt;0.05*$BB$7,((Observaciones!$F266-0.05*$BB$7)^2)/(Observaciones!$F266+0.95*$BB$7),0)</f>
        <v>0</v>
      </c>
      <c r="AY267" s="75">
        <f>0.0526*AX267*Observaciones!$F266^1.218</f>
        <v>0</v>
      </c>
      <c r="AZ267" s="29"/>
      <c r="BA267" s="29"/>
      <c r="BB267" s="96"/>
      <c r="BC267" s="39"/>
    </row>
    <row r="268" spans="2:55" s="2" customFormat="1" x14ac:dyDescent="0.3">
      <c r="B268" s="38"/>
      <c r="C268" s="74">
        <v>262</v>
      </c>
      <c r="D268" s="136">
        <f>ETo!$I267*((1-Constantes!$D$21)*ETo!$K267+ETo!$L267)</f>
        <v>2.4559980180575911</v>
      </c>
      <c r="E268" s="75">
        <f>MIN(D268*F268,0.8*(I267+Observaciones!$F267-G268-H268-Constantes!$D$14))</f>
        <v>4.8883845902025769E-4</v>
      </c>
      <c r="F268" s="75">
        <f>EXP(2.5*(Cálculos!I267-Constantes!$D$13)/(Constantes!$D$15))*Constantes!$D$19+Constantes!$D$18</f>
        <v>0.36840935236317429</v>
      </c>
      <c r="G268" s="75">
        <f>IF(Observaciones!$F267&gt;0.05*Constantes!$D$20,((Observaciones!$F267-0.05*Constantes!$D$20)^2)/(Observaciones!$F267+0.95*Constantes!$D$20),0)</f>
        <v>0</v>
      </c>
      <c r="H268" s="75">
        <f>MAX(0,I267+Observaciones!$F267-G268-Constantes!$D$13)</f>
        <v>0</v>
      </c>
      <c r="I268" s="75">
        <f>I267+Observaciones!$F267-G268-E268-H268-J267</f>
        <v>26.250111712174586</v>
      </c>
      <c r="J268" s="75">
        <f>MAX(0,(I268-Constantes!$D$14)*(1-EXP(-Constantes!$D$24)))</f>
        <v>1.9191482946025437E-6</v>
      </c>
      <c r="K268" s="75">
        <f t="shared" si="36"/>
        <v>119.20586053533223</v>
      </c>
      <c r="L268" s="75">
        <f>MAX(0,(K268-Constantes!$D$13)*(1-EXP(-Constantes!$D$25)))</f>
        <v>0.30535218335756087</v>
      </c>
      <c r="M268" s="75">
        <f t="shared" si="37"/>
        <v>0.30535410250585548</v>
      </c>
      <c r="N268" s="75">
        <f>0.0526*G268*Observaciones!$F267^1.218</f>
        <v>0</v>
      </c>
      <c r="O268" s="75">
        <f>N268*Constantes!$D$31</f>
        <v>0</v>
      </c>
      <c r="P268" s="75">
        <f t="shared" si="38"/>
        <v>0</v>
      </c>
      <c r="Q268" s="15"/>
      <c r="R268" s="74">
        <v>262</v>
      </c>
      <c r="S268" s="136">
        <f>ETo!$I267*((1-Constantes!$E$21)*ETo!$K267+ETo!$L267)</f>
        <v>2.3586519284013137</v>
      </c>
      <c r="T268" s="75">
        <f>MIN(S268*U268,0.8*(X267+Observaciones!$F267-V268-W268-Constantes!$D$14))</f>
        <v>4.8883845902025769E-4</v>
      </c>
      <c r="U268" s="75">
        <f>EXP(2.5*(Cálculos!X267-Constantes!$D$13)/(Constantes!$D$15))*Constantes!$E$19+Constantes!$E$18</f>
        <v>0.44392487066642461</v>
      </c>
      <c r="V268" s="75">
        <f>IF(Observaciones!$F267&gt;0.05*Constantes!$E$20,((Observaciones!$F267-0.05*Constantes!$E$20)^2)/(Observaciones!$F267+0.95*Constantes!$E$20),0)</f>
        <v>0</v>
      </c>
      <c r="W268" s="75">
        <f>MAX(0,X267+Observaciones!$F267-V268-Constantes!$D$13)</f>
        <v>0</v>
      </c>
      <c r="X268" s="75">
        <f>X267+Observaciones!$F267-V268-T268-W268-Y267</f>
        <v>26.250111712174586</v>
      </c>
      <c r="Y268" s="75">
        <f>MAX(0,(X268-Constantes!$D$14)*(1-EXP(-Constantes!$D$24)))</f>
        <v>1.9191482946025437E-6</v>
      </c>
      <c r="Z268" s="75">
        <f t="shared" si="39"/>
        <v>121.78129951090419</v>
      </c>
      <c r="AA268" s="75">
        <f>MAX(0,(Z268-Constantes!$D$13)*(1-EXP(-Constantes!$D$25)))</f>
        <v>0.32314203983295964</v>
      </c>
      <c r="AB268" s="75">
        <f t="shared" si="40"/>
        <v>0.32314395898125425</v>
      </c>
      <c r="AC268" s="75">
        <f>0.0526*V268*Observaciones!$F267^1.218</f>
        <v>0</v>
      </c>
      <c r="AD268" s="75">
        <f>AC268*Constantes!$E$31</f>
        <v>0</v>
      </c>
      <c r="AE268" s="75">
        <f t="shared" si="41"/>
        <v>0</v>
      </c>
      <c r="AF268" s="15"/>
      <c r="AG268" s="74">
        <v>262</v>
      </c>
      <c r="AH268" s="136">
        <f>ETo!$I267*((1-Constantes!$F$21)*ETo!$K267+ETo!$L267)</f>
        <v>2.3586519284013137</v>
      </c>
      <c r="AI268" s="75">
        <f>MIN(AH268*AJ268,0.8*(AM267+Observaciones!$F267-AK268-AL268-Constantes!$D$14))</f>
        <v>4.8883845902025769E-4</v>
      </c>
      <c r="AJ268" s="75">
        <f>EXP(2.5*(Cálculos!AM267-Constantes!$D$13)/(Constantes!$D$15))*Constantes!$F$19+Constantes!$F$18</f>
        <v>0.52046443141619325</v>
      </c>
      <c r="AK268" s="75">
        <f>IF(Observaciones!$F267&gt;0.05*Constantes!$F$20,((Observaciones!$F267-0.05*Constantes!$F$20)^2)/(Observaciones!$F267+0.95*Constantes!$F$20),0)</f>
        <v>0</v>
      </c>
      <c r="AL268" s="75">
        <f>MAX(0,AM267+Observaciones!$F267-AK268-Constantes!$D$13)</f>
        <v>0</v>
      </c>
      <c r="AM268" s="75">
        <f>AM267+Observaciones!$F267-AK268-AI268-AL268-AN267</f>
        <v>26.250111712174586</v>
      </c>
      <c r="AN268" s="75">
        <f>MAX(0,(AM268-Constantes!$D$14)*(1-EXP(-Constantes!$D$24)))</f>
        <v>1.9191482946025437E-6</v>
      </c>
      <c r="AO268" s="75">
        <f t="shared" si="42"/>
        <v>123.71809740175604</v>
      </c>
      <c r="AP268" s="75">
        <f>MAX(0,(AO268-Constantes!$D$13)*(1-EXP(-Constantes!$D$25)))</f>
        <v>0.33652048010155799</v>
      </c>
      <c r="AQ268" s="75">
        <f t="shared" si="43"/>
        <v>0.33652239924985261</v>
      </c>
      <c r="AR268" s="75">
        <f>0.0526*AK268*Observaciones!$F267^1.218</f>
        <v>0</v>
      </c>
      <c r="AS268" s="75">
        <f>AR268*Constantes!$F$31</f>
        <v>0</v>
      </c>
      <c r="AT268" s="75">
        <f t="shared" si="44"/>
        <v>0</v>
      </c>
      <c r="AU268" s="15"/>
      <c r="AV268" s="74">
        <v>262</v>
      </c>
      <c r="AW268" s="75">
        <f>0.0526*Observaciones!$F267^2.218</f>
        <v>0</v>
      </c>
      <c r="AX268" s="75">
        <f>IF(Observaciones!$F267&gt;0.05*$BB$7,((Observaciones!$F267-0.05*$BB$7)^2)/(Observaciones!$F267+0.95*$BB$7),0)</f>
        <v>0</v>
      </c>
      <c r="AY268" s="75">
        <f>0.0526*AX268*Observaciones!$F267^1.218</f>
        <v>0</v>
      </c>
      <c r="AZ268" s="29"/>
      <c r="BA268" s="29"/>
      <c r="BB268" s="96"/>
      <c r="BC268" s="39"/>
    </row>
    <row r="269" spans="2:55" s="2" customFormat="1" x14ac:dyDescent="0.3">
      <c r="B269" s="38"/>
      <c r="C269" s="74">
        <v>263</v>
      </c>
      <c r="D269" s="136">
        <f>ETo!$I268*((1-Constantes!$D$21)*ETo!$K268+ETo!$L268)</f>
        <v>2.5136605095244575</v>
      </c>
      <c r="E269" s="75">
        <f>MIN(D269*F269,0.8*(I268+Observaciones!$F268-G269-H269-Constantes!$D$14))</f>
        <v>8.9369739669109549E-5</v>
      </c>
      <c r="F269" s="75">
        <f>EXP(2.5*(Cálculos!I268-Constantes!$D$13)/(Constantes!$D$15))*Constantes!$D$19+Constantes!$D$18</f>
        <v>0.36840845418413554</v>
      </c>
      <c r="G269" s="75">
        <f>IF(Observaciones!$F268&gt;0.05*Constantes!$D$20,((Observaciones!$F268-0.05*Constantes!$D$20)^2)/(Observaciones!$F268+0.95*Constantes!$D$20),0)</f>
        <v>0</v>
      </c>
      <c r="H269" s="75">
        <f>MAX(0,I268+Observaciones!$F268-G269-Constantes!$D$13)</f>
        <v>0</v>
      </c>
      <c r="I269" s="75">
        <f>I268+Observaciones!$F268-G269-E269-H269-J268</f>
        <v>26.250020423286621</v>
      </c>
      <c r="J269" s="75">
        <f>MAX(0,(I269-Constantes!$D$14)*(1-EXP(-Constantes!$D$24)))</f>
        <v>3.5085983988749932E-7</v>
      </c>
      <c r="K269" s="75">
        <f t="shared" si="36"/>
        <v>118.90050835197468</v>
      </c>
      <c r="L269" s="75">
        <f>MAX(0,(K269-Constantes!$D$13)*(1-EXP(-Constantes!$D$25)))</f>
        <v>0.30324296175770749</v>
      </c>
      <c r="M269" s="75">
        <f t="shared" si="37"/>
        <v>0.30324331261754739</v>
      </c>
      <c r="N269" s="75">
        <f>0.0526*G269*Observaciones!$F268^1.218</f>
        <v>0</v>
      </c>
      <c r="O269" s="75">
        <f>N269*Constantes!$D$31</f>
        <v>0</v>
      </c>
      <c r="P269" s="75">
        <f t="shared" si="38"/>
        <v>0</v>
      </c>
      <c r="Q269" s="15"/>
      <c r="R269" s="74">
        <v>263</v>
      </c>
      <c r="S269" s="136">
        <f>ETo!$I268*((1-Constantes!$E$21)*ETo!$K268+ETo!$L268)</f>
        <v>2.4144427597916089</v>
      </c>
      <c r="T269" s="75">
        <f>MIN(S269*U269,0.8*(X268+Observaciones!$F268-V269-W269-Constantes!$D$14))</f>
        <v>8.9369739669109549E-5</v>
      </c>
      <c r="U269" s="75">
        <f>EXP(2.5*(Cálculos!X268-Constantes!$D$13)/(Constantes!$D$15))*Constantes!$E$19+Constantes!$E$18</f>
        <v>0.44392417267537138</v>
      </c>
      <c r="V269" s="75">
        <f>IF(Observaciones!$F268&gt;0.05*Constantes!$E$20,((Observaciones!$F268-0.05*Constantes!$E$20)^2)/(Observaciones!$F268+0.95*Constantes!$E$20),0)</f>
        <v>0</v>
      </c>
      <c r="W269" s="75">
        <f>MAX(0,X268+Observaciones!$F268-V269-Constantes!$D$13)</f>
        <v>0</v>
      </c>
      <c r="X269" s="75">
        <f>X268+Observaciones!$F268-V269-T269-W269-Y268</f>
        <v>26.250020423286621</v>
      </c>
      <c r="Y269" s="75">
        <f>MAX(0,(X269-Constantes!$D$14)*(1-EXP(-Constantes!$D$24)))</f>
        <v>3.5085983988749932E-7</v>
      </c>
      <c r="Z269" s="75">
        <f t="shared" si="39"/>
        <v>121.45815747107123</v>
      </c>
      <c r="AA269" s="75">
        <f>MAX(0,(Z269-Constantes!$D$13)*(1-EXP(-Constantes!$D$25)))</f>
        <v>0.32090993471832796</v>
      </c>
      <c r="AB269" s="75">
        <f t="shared" si="40"/>
        <v>0.32091028557816786</v>
      </c>
      <c r="AC269" s="75">
        <f>0.0526*V269*Observaciones!$F268^1.218</f>
        <v>0</v>
      </c>
      <c r="AD269" s="75">
        <f>AC269*Constantes!$E$31</f>
        <v>0</v>
      </c>
      <c r="AE269" s="75">
        <f t="shared" si="41"/>
        <v>0</v>
      </c>
      <c r="AF269" s="15"/>
      <c r="AG269" s="74">
        <v>263</v>
      </c>
      <c r="AH269" s="136">
        <f>ETo!$I268*((1-Constantes!$F$21)*ETo!$K268+ETo!$L268)</f>
        <v>2.4144427597916089</v>
      </c>
      <c r="AI269" s="75">
        <f>MIN(AH269*AJ269,0.8*(AM268+Observaciones!$F268-AK269-AL269-Constantes!$D$14))</f>
        <v>8.9369739669109549E-5</v>
      </c>
      <c r="AJ269" s="75">
        <f>EXP(2.5*(Cálculos!AM268-Constantes!$D$13)/(Constantes!$D$15))*Constantes!$F$19+Constantes!$F$18</f>
        <v>0.52046390739083781</v>
      </c>
      <c r="AK269" s="75">
        <f>IF(Observaciones!$F268&gt;0.05*Constantes!$F$20,((Observaciones!$F268-0.05*Constantes!$F$20)^2)/(Observaciones!$F268+0.95*Constantes!$F$20),0)</f>
        <v>0</v>
      </c>
      <c r="AL269" s="75">
        <f>MAX(0,AM268+Observaciones!$F268-AK269-Constantes!$D$13)</f>
        <v>0</v>
      </c>
      <c r="AM269" s="75">
        <f>AM268+Observaciones!$F268-AK269-AI269-AL269-AN268</f>
        <v>26.250020423286621</v>
      </c>
      <c r="AN269" s="75">
        <f>MAX(0,(AM269-Constantes!$D$14)*(1-EXP(-Constantes!$D$24)))</f>
        <v>3.5085983988749932E-7</v>
      </c>
      <c r="AO269" s="75">
        <f t="shared" si="42"/>
        <v>123.38157692165449</v>
      </c>
      <c r="AP269" s="75">
        <f>MAX(0,(AO269-Constantes!$D$13)*(1-EXP(-Constantes!$D$25)))</f>
        <v>0.33419596334972562</v>
      </c>
      <c r="AQ269" s="75">
        <f t="shared" si="43"/>
        <v>0.33419631420956553</v>
      </c>
      <c r="AR269" s="75">
        <f>0.0526*AK269*Observaciones!$F268^1.218</f>
        <v>0</v>
      </c>
      <c r="AS269" s="75">
        <f>AR269*Constantes!$F$31</f>
        <v>0</v>
      </c>
      <c r="AT269" s="75">
        <f t="shared" si="44"/>
        <v>0</v>
      </c>
      <c r="AU269" s="15"/>
      <c r="AV269" s="74">
        <v>263</v>
      </c>
      <c r="AW269" s="75">
        <f>0.0526*Observaciones!$F268^2.218</f>
        <v>0</v>
      </c>
      <c r="AX269" s="75">
        <f>IF(Observaciones!$F268&gt;0.05*$BB$7,((Observaciones!$F268-0.05*$BB$7)^2)/(Observaciones!$F268+0.95*$BB$7),0)</f>
        <v>0</v>
      </c>
      <c r="AY269" s="75">
        <f>0.0526*AX269*Observaciones!$F268^1.218</f>
        <v>0</v>
      </c>
      <c r="AZ269" s="29"/>
      <c r="BA269" s="29"/>
      <c r="BB269" s="96"/>
      <c r="BC269" s="39"/>
    </row>
    <row r="270" spans="2:55" s="2" customFormat="1" x14ac:dyDescent="0.3">
      <c r="B270" s="38"/>
      <c r="C270" s="74">
        <v>264</v>
      </c>
      <c r="D270" s="136">
        <f>ETo!$I269*((1-Constantes!$D$21)*ETo!$K269+ETo!$L269)</f>
        <v>2.4665394615521601</v>
      </c>
      <c r="E270" s="75">
        <f>MIN(D270*F270,0.8*(I269+Observaciones!$F269-G270-H270-Constantes!$D$14))</f>
        <v>1.6338629296797081E-5</v>
      </c>
      <c r="F270" s="75">
        <f>EXP(2.5*(Cálculos!I269-Constantes!$D$13)/(Constantes!$D$15))*Constantes!$D$19+Constantes!$D$18</f>
        <v>0.36840828998099284</v>
      </c>
      <c r="G270" s="75">
        <f>IF(Observaciones!$F269&gt;0.05*Constantes!$D$20,((Observaciones!$F269-0.05*Constantes!$D$20)^2)/(Observaciones!$F269+0.95*Constantes!$D$20),0)</f>
        <v>0</v>
      </c>
      <c r="H270" s="75">
        <f>MAX(0,I269+Observaciones!$F269-G270-Constantes!$D$13)</f>
        <v>0</v>
      </c>
      <c r="I270" s="75">
        <f>I269+Observaciones!$F269-G270-E270-H270-J269</f>
        <v>26.250003733797485</v>
      </c>
      <c r="J270" s="75">
        <f>MAX(0,(I270-Constantes!$D$14)*(1-EXP(-Constantes!$D$24)))</f>
        <v>6.4144405937448972E-8</v>
      </c>
      <c r="K270" s="75">
        <f t="shared" si="36"/>
        <v>118.59726539021698</v>
      </c>
      <c r="L270" s="75">
        <f>MAX(0,(K270-Constantes!$D$13)*(1-EXP(-Constantes!$D$25)))</f>
        <v>0.3011483096156794</v>
      </c>
      <c r="M270" s="75">
        <f t="shared" si="37"/>
        <v>0.30114837376008535</v>
      </c>
      <c r="N270" s="75">
        <f>0.0526*G270*Observaciones!$F269^1.218</f>
        <v>0</v>
      </c>
      <c r="O270" s="75">
        <f>N270*Constantes!$D$31</f>
        <v>0</v>
      </c>
      <c r="P270" s="75">
        <f t="shared" si="38"/>
        <v>0</v>
      </c>
      <c r="Q270" s="15"/>
      <c r="R270" s="74">
        <v>264</v>
      </c>
      <c r="S270" s="136">
        <f>ETo!$I269*((1-Constantes!$E$21)*ETo!$K269+ETo!$L269)</f>
        <v>2.3689284908836399</v>
      </c>
      <c r="T270" s="75">
        <f>MIN(S270*U270,0.8*(X269+Observaciones!$F269-V270-W270-Constantes!$D$14))</f>
        <v>1.6338629296797081E-5</v>
      </c>
      <c r="U270" s="75">
        <f>EXP(2.5*(Cálculos!X269-Constantes!$D$13)/(Constantes!$D$15))*Constantes!$E$19+Constantes!$E$18</f>
        <v>0.44392404507016175</v>
      </c>
      <c r="V270" s="75">
        <f>IF(Observaciones!$F269&gt;0.05*Constantes!$E$20,((Observaciones!$F269-0.05*Constantes!$E$20)^2)/(Observaciones!$F269+0.95*Constantes!$E$20),0)</f>
        <v>0</v>
      </c>
      <c r="W270" s="75">
        <f>MAX(0,X269+Observaciones!$F269-V270-Constantes!$D$13)</f>
        <v>0</v>
      </c>
      <c r="X270" s="75">
        <f>X269+Observaciones!$F269-V270-T270-W270-Y269</f>
        <v>26.250003733797485</v>
      </c>
      <c r="Y270" s="75">
        <f>MAX(0,(X270-Constantes!$D$14)*(1-EXP(-Constantes!$D$24)))</f>
        <v>6.4144405937448972E-8</v>
      </c>
      <c r="Z270" s="75">
        <f t="shared" si="39"/>
        <v>121.1372475363529</v>
      </c>
      <c r="AA270" s="75">
        <f>MAX(0,(Z270-Constantes!$D$13)*(1-EXP(-Constantes!$D$25)))</f>
        <v>0.31869324787996062</v>
      </c>
      <c r="AB270" s="75">
        <f t="shared" si="40"/>
        <v>0.31869331202436657</v>
      </c>
      <c r="AC270" s="75">
        <f>0.0526*V270*Observaciones!$F269^1.218</f>
        <v>0</v>
      </c>
      <c r="AD270" s="75">
        <f>AC270*Constantes!$E$31</f>
        <v>0</v>
      </c>
      <c r="AE270" s="75">
        <f t="shared" si="41"/>
        <v>0</v>
      </c>
      <c r="AF270" s="15"/>
      <c r="AG270" s="74">
        <v>264</v>
      </c>
      <c r="AH270" s="136">
        <f>ETo!$I269*((1-Constantes!$F$21)*ETo!$K269+ETo!$L269)</f>
        <v>2.3689284908836399</v>
      </c>
      <c r="AI270" s="75">
        <f>MIN(AH270*AJ270,0.8*(AM269+Observaciones!$F269-AK270-AL270-Constantes!$D$14))</f>
        <v>1.6338629296797081E-5</v>
      </c>
      <c r="AJ270" s="75">
        <f>EXP(2.5*(Cálculos!AM269-Constantes!$D$13)/(Constantes!$D$15))*Constantes!$F$19+Constantes!$F$18</f>
        <v>0.5204638115896596</v>
      </c>
      <c r="AK270" s="75">
        <f>IF(Observaciones!$F269&gt;0.05*Constantes!$F$20,((Observaciones!$F269-0.05*Constantes!$F$20)^2)/(Observaciones!$F269+0.95*Constantes!$F$20),0)</f>
        <v>0</v>
      </c>
      <c r="AL270" s="75">
        <f>MAX(0,AM269+Observaciones!$F269-AK270-Constantes!$D$13)</f>
        <v>0</v>
      </c>
      <c r="AM270" s="75">
        <f>AM269+Observaciones!$F269-AK270-AI270-AL270-AN269</f>
        <v>26.250003733797485</v>
      </c>
      <c r="AN270" s="75">
        <f>MAX(0,(AM270-Constantes!$D$14)*(1-EXP(-Constantes!$D$24)))</f>
        <v>6.4144405937448972E-8</v>
      </c>
      <c r="AO270" s="75">
        <f t="shared" si="42"/>
        <v>123.04738095830476</v>
      </c>
      <c r="AP270" s="75">
        <f>MAX(0,(AO270-Constantes!$D$13)*(1-EXP(-Constantes!$D$25)))</f>
        <v>0.33188750320796323</v>
      </c>
      <c r="AQ270" s="75">
        <f t="shared" si="43"/>
        <v>0.33188756735236918</v>
      </c>
      <c r="AR270" s="75">
        <f>0.0526*AK270*Observaciones!$F269^1.218</f>
        <v>0</v>
      </c>
      <c r="AS270" s="75">
        <f>AR270*Constantes!$F$31</f>
        <v>0</v>
      </c>
      <c r="AT270" s="75">
        <f t="shared" si="44"/>
        <v>0</v>
      </c>
      <c r="AU270" s="15"/>
      <c r="AV270" s="74">
        <v>264</v>
      </c>
      <c r="AW270" s="75">
        <f>0.0526*Observaciones!$F269^2.218</f>
        <v>0</v>
      </c>
      <c r="AX270" s="75">
        <f>IF(Observaciones!$F269&gt;0.05*$BB$7,((Observaciones!$F269-0.05*$BB$7)^2)/(Observaciones!$F269+0.95*$BB$7),0)</f>
        <v>0</v>
      </c>
      <c r="AY270" s="75">
        <f>0.0526*AX270*Observaciones!$F269^1.218</f>
        <v>0</v>
      </c>
      <c r="AZ270" s="29"/>
      <c r="BA270" s="29"/>
      <c r="BB270" s="96"/>
      <c r="BC270" s="39"/>
    </row>
    <row r="271" spans="2:55" s="2" customFormat="1" x14ac:dyDescent="0.3">
      <c r="B271" s="38"/>
      <c r="C271" s="74">
        <v>265</v>
      </c>
      <c r="D271" s="136">
        <f>ETo!$I270*((1-Constantes!$D$21)*ETo!$K270+ETo!$L270)</f>
        <v>2.4266936070830742</v>
      </c>
      <c r="E271" s="75">
        <f>MIN(D271*F271,0.8*(I270+Observaciones!$F270-G271-H271-Constantes!$D$14))</f>
        <v>2.9870379876228981E-6</v>
      </c>
      <c r="F271" s="75">
        <f>EXP(2.5*(Cálculos!I270-Constantes!$D$13)/(Constantes!$D$15))*Constantes!$D$19+Constantes!$D$18</f>
        <v>0.36840825996135912</v>
      </c>
      <c r="G271" s="75">
        <f>IF(Observaciones!$F270&gt;0.05*Constantes!$D$20,((Observaciones!$F270-0.05*Constantes!$D$20)^2)/(Observaciones!$F270+0.95*Constantes!$D$20),0)</f>
        <v>0</v>
      </c>
      <c r="H271" s="75">
        <f>MAX(0,I270+Observaciones!$F270-G271-Constantes!$D$13)</f>
        <v>0</v>
      </c>
      <c r="I271" s="75">
        <f>I270+Observaciones!$F270-G271-E271-H271-J270</f>
        <v>26.250000682615092</v>
      </c>
      <c r="J271" s="75">
        <f>MAX(0,(I271-Constantes!$D$14)*(1-EXP(-Constantes!$D$24)))</f>
        <v>1.1726918697028683E-8</v>
      </c>
      <c r="K271" s="75">
        <f t="shared" si="36"/>
        <v>118.29611708060129</v>
      </c>
      <c r="L271" s="75">
        <f>MAX(0,(K271-Constantes!$D$13)*(1-EXP(-Constantes!$D$25)))</f>
        <v>0.29906812629288015</v>
      </c>
      <c r="M271" s="75">
        <f t="shared" si="37"/>
        <v>0.29906813801979887</v>
      </c>
      <c r="N271" s="75">
        <f>0.0526*G271*Observaciones!$F270^1.218</f>
        <v>0</v>
      </c>
      <c r="O271" s="75">
        <f>N271*Constantes!$D$31</f>
        <v>0</v>
      </c>
      <c r="P271" s="75">
        <f t="shared" si="38"/>
        <v>0</v>
      </c>
      <c r="Q271" s="15"/>
      <c r="R271" s="74">
        <v>265</v>
      </c>
      <c r="S271" s="136">
        <f>ETo!$I270*((1-Constantes!$E$21)*ETo!$K270+ETo!$L270)</f>
        <v>2.3304942388905934</v>
      </c>
      <c r="T271" s="75">
        <f>MIN(S271*U271,0.8*(X270+Observaciones!$F270-V271-W271-Constantes!$D$14))</f>
        <v>2.9870379876228981E-6</v>
      </c>
      <c r="U271" s="75">
        <f>EXP(2.5*(Cálculos!X270-Constantes!$D$13)/(Constantes!$D$15))*Constantes!$E$19+Constantes!$E$18</f>
        <v>0.44392402174136553</v>
      </c>
      <c r="V271" s="75">
        <f>IF(Observaciones!$F270&gt;0.05*Constantes!$E$20,((Observaciones!$F270-0.05*Constantes!$E$20)^2)/(Observaciones!$F270+0.95*Constantes!$E$20),0)</f>
        <v>0</v>
      </c>
      <c r="W271" s="75">
        <f>MAX(0,X270+Observaciones!$F270-V271-Constantes!$D$13)</f>
        <v>0</v>
      </c>
      <c r="X271" s="75">
        <f>X270+Observaciones!$F270-V271-T271-W271-Y270</f>
        <v>26.250000682615092</v>
      </c>
      <c r="Y271" s="75">
        <f>MAX(0,(X271-Constantes!$D$14)*(1-EXP(-Constantes!$D$24)))</f>
        <v>1.1726918697028683E-8</v>
      </c>
      <c r="Z271" s="75">
        <f t="shared" si="39"/>
        <v>120.81855428847294</v>
      </c>
      <c r="AA271" s="75">
        <f>MAX(0,(Z271-Constantes!$D$13)*(1-EXP(-Constantes!$D$25)))</f>
        <v>0.31649187281604391</v>
      </c>
      <c r="AB271" s="75">
        <f t="shared" si="40"/>
        <v>0.31649188454296262</v>
      </c>
      <c r="AC271" s="75">
        <f>0.0526*V271*Observaciones!$F270^1.218</f>
        <v>0</v>
      </c>
      <c r="AD271" s="75">
        <f>AC271*Constantes!$E$31</f>
        <v>0</v>
      </c>
      <c r="AE271" s="75">
        <f t="shared" si="41"/>
        <v>0</v>
      </c>
      <c r="AF271" s="15"/>
      <c r="AG271" s="74">
        <v>265</v>
      </c>
      <c r="AH271" s="136">
        <f>ETo!$I270*((1-Constantes!$F$21)*ETo!$K270+ETo!$L270)</f>
        <v>2.3304942388905934</v>
      </c>
      <c r="AI271" s="75">
        <f>MIN(AH271*AJ271,0.8*(AM270+Observaciones!$F270-AK271-AL271-Constantes!$D$14))</f>
        <v>2.9870379876228981E-6</v>
      </c>
      <c r="AJ271" s="75">
        <f>EXP(2.5*(Cálculos!AM270-Constantes!$D$13)/(Constantes!$D$15))*Constantes!$F$19+Constantes!$F$18</f>
        <v>0.52046379407527932</v>
      </c>
      <c r="AK271" s="75">
        <f>IF(Observaciones!$F270&gt;0.05*Constantes!$F$20,((Observaciones!$F270-0.05*Constantes!$F$20)^2)/(Observaciones!$F270+0.95*Constantes!$F$20),0)</f>
        <v>0</v>
      </c>
      <c r="AL271" s="75">
        <f>MAX(0,AM270+Observaciones!$F270-AK271-Constantes!$D$13)</f>
        <v>0</v>
      </c>
      <c r="AM271" s="75">
        <f>AM270+Observaciones!$F270-AK271-AI271-AL271-AN270</f>
        <v>26.250000682615092</v>
      </c>
      <c r="AN271" s="75">
        <f>MAX(0,(AM271-Constantes!$D$14)*(1-EXP(-Constantes!$D$24)))</f>
        <v>1.1726918697028683E-8</v>
      </c>
      <c r="AO271" s="75">
        <f t="shared" si="42"/>
        <v>122.71549345509679</v>
      </c>
      <c r="AP271" s="75">
        <f>MAX(0,(AO271-Constantes!$D$13)*(1-EXP(-Constantes!$D$25)))</f>
        <v>0.32959498876516347</v>
      </c>
      <c r="AQ271" s="75">
        <f t="shared" si="43"/>
        <v>0.32959500049208218</v>
      </c>
      <c r="AR271" s="75">
        <f>0.0526*AK271*Observaciones!$F270^1.218</f>
        <v>0</v>
      </c>
      <c r="AS271" s="75">
        <f>AR271*Constantes!$F$31</f>
        <v>0</v>
      </c>
      <c r="AT271" s="75">
        <f t="shared" si="44"/>
        <v>0</v>
      </c>
      <c r="AU271" s="15"/>
      <c r="AV271" s="74">
        <v>265</v>
      </c>
      <c r="AW271" s="75">
        <f>0.0526*Observaciones!$F270^2.218</f>
        <v>0</v>
      </c>
      <c r="AX271" s="75">
        <f>IF(Observaciones!$F270&gt;0.05*$BB$7,((Observaciones!$F270-0.05*$BB$7)^2)/(Observaciones!$F270+0.95*$BB$7),0)</f>
        <v>0</v>
      </c>
      <c r="AY271" s="75">
        <f>0.0526*AX271*Observaciones!$F270^1.218</f>
        <v>0</v>
      </c>
      <c r="AZ271" s="29"/>
      <c r="BA271" s="29"/>
      <c r="BB271" s="96"/>
      <c r="BC271" s="39"/>
    </row>
    <row r="272" spans="2:55" s="2" customFormat="1" x14ac:dyDescent="0.3">
      <c r="B272" s="38"/>
      <c r="C272" s="74">
        <v>266</v>
      </c>
      <c r="D272" s="136">
        <f>ETo!$I271*((1-Constantes!$D$21)*ETo!$K271+ETo!$L271)</f>
        <v>2.3658785657603558</v>
      </c>
      <c r="E272" s="75">
        <f>MIN(D272*F272,0.8*(I271+Observaciones!$F271-G272-H272-Constantes!$D$14))</f>
        <v>5.4609207325029272E-7</v>
      </c>
      <c r="F272" s="75">
        <f>EXP(2.5*(Cálculos!I271-Constantes!$D$13)/(Constantes!$D$15))*Constantes!$D$19+Constantes!$D$18</f>
        <v>0.36840825447315451</v>
      </c>
      <c r="G272" s="75">
        <f>IF(Observaciones!$F271&gt;0.05*Constantes!$D$20,((Observaciones!$F271-0.05*Constantes!$D$20)^2)/(Observaciones!$F271+0.95*Constantes!$D$20),0)</f>
        <v>0</v>
      </c>
      <c r="H272" s="75">
        <f>MAX(0,I271+Observaciones!$F271-G272-Constantes!$D$13)</f>
        <v>0</v>
      </c>
      <c r="I272" s="75">
        <f>I271+Observaciones!$F271-G272-E272-H272-J271</f>
        <v>26.250000124796099</v>
      </c>
      <c r="J272" s="75">
        <f>MAX(0,(I272-Constantes!$D$14)*(1-EXP(-Constantes!$D$24)))</f>
        <v>2.1439222810696479E-9</v>
      </c>
      <c r="K272" s="75">
        <f t="shared" si="36"/>
        <v>117.99704895430841</v>
      </c>
      <c r="L272" s="75">
        <f>MAX(0,(K272-Constantes!$D$13)*(1-EXP(-Constantes!$D$25)))</f>
        <v>0.297002311845875</v>
      </c>
      <c r="M272" s="75">
        <f t="shared" si="37"/>
        <v>0.29700231398979726</v>
      </c>
      <c r="N272" s="75">
        <f>0.0526*G272*Observaciones!$F271^1.218</f>
        <v>0</v>
      </c>
      <c r="O272" s="75">
        <f>N272*Constantes!$D$31</f>
        <v>0</v>
      </c>
      <c r="P272" s="75">
        <f t="shared" si="38"/>
        <v>0</v>
      </c>
      <c r="Q272" s="15"/>
      <c r="R272" s="74">
        <v>266</v>
      </c>
      <c r="S272" s="136">
        <f>ETo!$I271*((1-Constantes!$E$21)*ETo!$K271+ETo!$L271)</f>
        <v>2.2718802394569724</v>
      </c>
      <c r="T272" s="75">
        <f>MIN(S272*U272,0.8*(X271+Observaciones!$F271-V272-W272-Constantes!$D$14))</f>
        <v>5.4609207325029272E-7</v>
      </c>
      <c r="U272" s="75">
        <f>EXP(2.5*(Cálculos!X271-Constantes!$D$13)/(Constantes!$D$15))*Constantes!$E$19+Constantes!$E$18</f>
        <v>0.44392401747638321</v>
      </c>
      <c r="V272" s="75">
        <f>IF(Observaciones!$F271&gt;0.05*Constantes!$E$20,((Observaciones!$F271-0.05*Constantes!$E$20)^2)/(Observaciones!$F271+0.95*Constantes!$E$20),0)</f>
        <v>0</v>
      </c>
      <c r="W272" s="75">
        <f>MAX(0,X271+Observaciones!$F271-V272-Constantes!$D$13)</f>
        <v>0</v>
      </c>
      <c r="X272" s="75">
        <f>X271+Observaciones!$F271-V272-T272-W272-Y271</f>
        <v>26.250000124796099</v>
      </c>
      <c r="Y272" s="75">
        <f>MAX(0,(X272-Constantes!$D$14)*(1-EXP(-Constantes!$D$24)))</f>
        <v>2.1439222810696479E-9</v>
      </c>
      <c r="Z272" s="75">
        <f t="shared" si="39"/>
        <v>120.50206241565689</v>
      </c>
      <c r="AA272" s="75">
        <f>MAX(0,(Z272-Constantes!$D$13)*(1-EXP(-Constantes!$D$25)))</f>
        <v>0.31430570376042605</v>
      </c>
      <c r="AB272" s="75">
        <f t="shared" si="40"/>
        <v>0.31430570590434831</v>
      </c>
      <c r="AC272" s="75">
        <f>0.0526*V272*Observaciones!$F271^1.218</f>
        <v>0</v>
      </c>
      <c r="AD272" s="75">
        <f>AC272*Constantes!$E$31</f>
        <v>0</v>
      </c>
      <c r="AE272" s="75">
        <f t="shared" si="41"/>
        <v>0</v>
      </c>
      <c r="AF272" s="15"/>
      <c r="AG272" s="74">
        <v>266</v>
      </c>
      <c r="AH272" s="136">
        <f>ETo!$I271*((1-Constantes!$F$21)*ETo!$K271+ETo!$L271)</f>
        <v>2.2718802394569724</v>
      </c>
      <c r="AI272" s="75">
        <f>MIN(AH272*AJ272,0.8*(AM271+Observaciones!$F271-AK272-AL272-Constantes!$D$14))</f>
        <v>5.4609207325029272E-7</v>
      </c>
      <c r="AJ272" s="75">
        <f>EXP(2.5*(Cálculos!AM271-Constantes!$D$13)/(Constantes!$D$15))*Constantes!$F$19+Constantes!$F$18</f>
        <v>0.52046379087329142</v>
      </c>
      <c r="AK272" s="75">
        <f>IF(Observaciones!$F271&gt;0.05*Constantes!$F$20,((Observaciones!$F271-0.05*Constantes!$F$20)^2)/(Observaciones!$F271+0.95*Constantes!$F$20),0)</f>
        <v>0</v>
      </c>
      <c r="AL272" s="75">
        <f>MAX(0,AM271+Observaciones!$F271-AK272-Constantes!$D$13)</f>
        <v>0</v>
      </c>
      <c r="AM272" s="75">
        <f>AM271+Observaciones!$F271-AK272-AI272-AL272-AN271</f>
        <v>26.250000124796099</v>
      </c>
      <c r="AN272" s="75">
        <f>MAX(0,(AM272-Constantes!$D$14)*(1-EXP(-Constantes!$D$24)))</f>
        <v>2.1439222810696479E-9</v>
      </c>
      <c r="AO272" s="75">
        <f t="shared" si="42"/>
        <v>122.38589846633162</v>
      </c>
      <c r="AP272" s="75">
        <f>MAX(0,(AO272-Constantes!$D$13)*(1-EXP(-Constantes!$D$25)))</f>
        <v>0.32731830987633798</v>
      </c>
      <c r="AQ272" s="75">
        <f t="shared" si="43"/>
        <v>0.32731831202026024</v>
      </c>
      <c r="AR272" s="75">
        <f>0.0526*AK272*Observaciones!$F271^1.218</f>
        <v>0</v>
      </c>
      <c r="AS272" s="75">
        <f>AR272*Constantes!$F$31</f>
        <v>0</v>
      </c>
      <c r="AT272" s="75">
        <f t="shared" si="44"/>
        <v>0</v>
      </c>
      <c r="AU272" s="15"/>
      <c r="AV272" s="74">
        <v>266</v>
      </c>
      <c r="AW272" s="75">
        <f>0.0526*Observaciones!$F271^2.218</f>
        <v>0</v>
      </c>
      <c r="AX272" s="75">
        <f>IF(Observaciones!$F271&gt;0.05*$BB$7,((Observaciones!$F271-0.05*$BB$7)^2)/(Observaciones!$F271+0.95*$BB$7),0)</f>
        <v>0</v>
      </c>
      <c r="AY272" s="75">
        <f>0.0526*AX272*Observaciones!$F271^1.218</f>
        <v>0</v>
      </c>
      <c r="AZ272" s="29"/>
      <c r="BA272" s="29"/>
      <c r="BB272" s="96"/>
      <c r="BC272" s="39"/>
    </row>
    <row r="273" spans="2:55" s="2" customFormat="1" x14ac:dyDescent="0.3">
      <c r="B273" s="38"/>
      <c r="C273" s="74">
        <v>267</v>
      </c>
      <c r="D273" s="136">
        <f>ETo!$I272*((1-Constantes!$D$21)*ETo!$K272+ETo!$L272)</f>
        <v>2.4075497334788829</v>
      </c>
      <c r="E273" s="75">
        <f>MIN(D273*F273,0.8*(I272+Observaciones!$F272-G273-H273-Constantes!$D$14))</f>
        <v>0.88696119245263227</v>
      </c>
      <c r="F273" s="75">
        <f>EXP(2.5*(Cálculos!I272-Constantes!$D$13)/(Constantes!$D$15))*Constantes!$D$19+Constantes!$D$18</f>
        <v>0.36840825346979772</v>
      </c>
      <c r="G273" s="75">
        <f>IF(Observaciones!$F272&gt;0.05*Constantes!$D$20,((Observaciones!$F272-0.05*Constantes!$D$20)^2)/(Observaciones!$F272+0.95*Constantes!$D$20),0)</f>
        <v>0</v>
      </c>
      <c r="H273" s="75">
        <f>MAX(0,I272+Observaciones!$F272-G273-Constantes!$D$13)</f>
        <v>0</v>
      </c>
      <c r="I273" s="75">
        <f>I272+Observaciones!$F272-G273-E273-H273-J272</f>
        <v>27.363038930199547</v>
      </c>
      <c r="J273" s="75">
        <f>MAX(0,(I273-Constantes!$D$14)*(1-EXP(-Constantes!$D$24)))</f>
        <v>1.9121342616662308E-2</v>
      </c>
      <c r="K273" s="75">
        <f t="shared" si="36"/>
        <v>117.70004664246254</v>
      </c>
      <c r="L273" s="75">
        <f>MAX(0,(K273-Constantes!$D$13)*(1-EXP(-Constantes!$D$25)))</f>
        <v>0.29495076702158873</v>
      </c>
      <c r="M273" s="75">
        <f t="shared" si="37"/>
        <v>0.31407210963825105</v>
      </c>
      <c r="N273" s="75">
        <f>0.0526*G273*Observaciones!$F272^1.218</f>
        <v>0</v>
      </c>
      <c r="O273" s="75">
        <f>N273*Constantes!$D$31</f>
        <v>0</v>
      </c>
      <c r="P273" s="75">
        <f t="shared" si="38"/>
        <v>0</v>
      </c>
      <c r="Q273" s="15"/>
      <c r="R273" s="74">
        <v>267</v>
      </c>
      <c r="S273" s="136">
        <f>ETo!$I272*((1-Constantes!$E$21)*ETo!$K272+ETo!$L272)</f>
        <v>2.3121248687310261</v>
      </c>
      <c r="T273" s="75">
        <f>MIN(S273*U273,0.8*(X272+Observaciones!$F272-V273-W273-Constantes!$D$14))</f>
        <v>1.0264077588313072</v>
      </c>
      <c r="U273" s="75">
        <f>EXP(2.5*(Cálculos!X272-Constantes!$D$13)/(Constantes!$D$15))*Constantes!$E$19+Constantes!$E$18</f>
        <v>0.44392401669665665</v>
      </c>
      <c r="V273" s="75">
        <f>IF(Observaciones!$F272&gt;0.05*Constantes!$E$20,((Observaciones!$F272-0.05*Constantes!$E$20)^2)/(Observaciones!$F272+0.95*Constantes!$E$20),0)</f>
        <v>0</v>
      </c>
      <c r="W273" s="75">
        <f>MAX(0,X272+Observaciones!$F272-V273-Constantes!$D$13)</f>
        <v>0</v>
      </c>
      <c r="X273" s="75">
        <f>X272+Observaciones!$F272-V273-T273-W273-Y272</f>
        <v>27.22359236382087</v>
      </c>
      <c r="Y273" s="75">
        <f>MAX(0,(X273-Constantes!$D$14)*(1-EXP(-Constantes!$D$24)))</f>
        <v>1.6725734071356722E-2</v>
      </c>
      <c r="Z273" s="75">
        <f t="shared" si="39"/>
        <v>120.18775671189647</v>
      </c>
      <c r="AA273" s="75">
        <f>MAX(0,(Z273-Constantes!$D$13)*(1-EXP(-Constantes!$D$25)))</f>
        <v>0.3121346356775353</v>
      </c>
      <c r="AB273" s="75">
        <f t="shared" si="40"/>
        <v>0.32886036974889205</v>
      </c>
      <c r="AC273" s="75">
        <f>0.0526*V273*Observaciones!$F272^1.218</f>
        <v>0</v>
      </c>
      <c r="AD273" s="75">
        <f>AC273*Constantes!$E$31</f>
        <v>0</v>
      </c>
      <c r="AE273" s="75">
        <f t="shared" si="41"/>
        <v>0</v>
      </c>
      <c r="AF273" s="15"/>
      <c r="AG273" s="74">
        <v>267</v>
      </c>
      <c r="AH273" s="136">
        <f>ETo!$I272*((1-Constantes!$F$21)*ETo!$K272+ETo!$L272)</f>
        <v>2.3121248687310261</v>
      </c>
      <c r="AI273" s="75">
        <f>MIN(AH273*AJ273,0.8*(AM272+Observaciones!$F272-AK273-AL273-Constantes!$D$14))</f>
        <v>1.203377272798668</v>
      </c>
      <c r="AJ273" s="75">
        <f>EXP(2.5*(Cálculos!AM272-Constantes!$D$13)/(Constantes!$D$15))*Constantes!$F$19+Constantes!$F$18</f>
        <v>0.52046379028790213</v>
      </c>
      <c r="AK273" s="75">
        <f>IF(Observaciones!$F272&gt;0.05*Constantes!$F$20,((Observaciones!$F272-0.05*Constantes!$F$20)^2)/(Observaciones!$F272+0.95*Constantes!$F$20),0)</f>
        <v>0</v>
      </c>
      <c r="AL273" s="75">
        <f>MAX(0,AM272+Observaciones!$F272-AK273-Constantes!$D$13)</f>
        <v>0</v>
      </c>
      <c r="AM273" s="75">
        <f>AM272+Observaciones!$F272-AK273-AI273-AL273-AN272</f>
        <v>27.04662284985351</v>
      </c>
      <c r="AN273" s="75">
        <f>MAX(0,(AM273-Constantes!$D$14)*(1-EXP(-Constantes!$D$24)))</f>
        <v>1.3685503745659631E-2</v>
      </c>
      <c r="AO273" s="75">
        <f t="shared" si="42"/>
        <v>122.05858015645529</v>
      </c>
      <c r="AP273" s="75">
        <f>MAX(0,(AO273-Constantes!$D$13)*(1-EXP(-Constantes!$D$25)))</f>
        <v>0.32505735715732553</v>
      </c>
      <c r="AQ273" s="75">
        <f t="shared" si="43"/>
        <v>0.33874286090298517</v>
      </c>
      <c r="AR273" s="75">
        <f>0.0526*AK273*Observaciones!$F272^1.218</f>
        <v>0</v>
      </c>
      <c r="AS273" s="75">
        <f>AR273*Constantes!$F$31</f>
        <v>0</v>
      </c>
      <c r="AT273" s="75">
        <f t="shared" si="44"/>
        <v>0</v>
      </c>
      <c r="AU273" s="15"/>
      <c r="AV273" s="74">
        <v>267</v>
      </c>
      <c r="AW273" s="75">
        <f>0.0526*Observaciones!$F272^2.218</f>
        <v>0.24472045674166781</v>
      </c>
      <c r="AX273" s="75">
        <f>IF(Observaciones!$F272&gt;0.05*$BB$7,((Observaciones!$F272-0.05*$BB$7)^2)/(Observaciones!$F272+0.95*$BB$7),0)</f>
        <v>2.0605192437462322E-3</v>
      </c>
      <c r="AY273" s="75">
        <f>0.0526*AX273*Observaciones!$F272^1.218</f>
        <v>2.5212560522728692E-4</v>
      </c>
      <c r="AZ273" s="29"/>
      <c r="BA273" s="29"/>
      <c r="BB273" s="96"/>
      <c r="BC273" s="39"/>
    </row>
    <row r="274" spans="2:55" s="2" customFormat="1" x14ac:dyDescent="0.3">
      <c r="B274" s="38"/>
      <c r="C274" s="74">
        <v>268</v>
      </c>
      <c r="D274" s="136">
        <f>ETo!$I273*((1-Constantes!$D$21)*ETo!$K273+ETo!$L273)</f>
        <v>2.4130868352355348</v>
      </c>
      <c r="E274" s="75">
        <f>MIN(D274*F274,0.8*(I273+Observaciones!$F273-G274-H274-Constantes!$D$14))</f>
        <v>0.89397273664883758</v>
      </c>
      <c r="F274" s="75">
        <f>EXP(2.5*(Cálculos!I273-Constantes!$D$13)/(Constantes!$D$15))*Constantes!$D$19+Constantes!$D$18</f>
        <v>0.37046853167286842</v>
      </c>
      <c r="G274" s="75">
        <f>IF(Observaciones!$F273&gt;0.05*Constantes!$D$20,((Observaciones!$F273-0.05*Constantes!$D$20)^2)/(Observaciones!$F273+0.95*Constantes!$D$20),0)</f>
        <v>2.7082529888160425E-2</v>
      </c>
      <c r="H274" s="75">
        <f>MAX(0,I273+Observaciones!$F273-G274-Constantes!$D$13)</f>
        <v>0</v>
      </c>
      <c r="I274" s="75">
        <f>I273+Observaciones!$F273-G274-E274-H274-J273</f>
        <v>30.922862321045887</v>
      </c>
      <c r="J274" s="75">
        <f>MAX(0,(I274-Constantes!$D$14)*(1-EXP(-Constantes!$D$24)))</f>
        <v>8.0276977756017234E-2</v>
      </c>
      <c r="K274" s="75">
        <f t="shared" si="36"/>
        <v>117.40509587544095</v>
      </c>
      <c r="L274" s="75">
        <f>MAX(0,(K274-Constantes!$D$13)*(1-EXP(-Constantes!$D$25)))</f>
        <v>0.29291339325253735</v>
      </c>
      <c r="M274" s="75">
        <f t="shared" si="37"/>
        <v>0.40027290089671502</v>
      </c>
      <c r="N274" s="75">
        <f>0.0526*G274*Observaciones!$F273^1.218</f>
        <v>8.897906073963702E-3</v>
      </c>
      <c r="O274" s="75">
        <f>N274*Constantes!$D$31</f>
        <v>1.3900404253315733E-4</v>
      </c>
      <c r="P274" s="75">
        <f t="shared" si="38"/>
        <v>34.727317842839788</v>
      </c>
      <c r="Q274" s="15"/>
      <c r="R274" s="74">
        <v>268</v>
      </c>
      <c r="S274" s="136">
        <f>ETo!$I273*((1-Constantes!$E$21)*ETo!$K273+ETo!$L273)</f>
        <v>2.3175197780088173</v>
      </c>
      <c r="T274" s="75">
        <f>MIN(S274*U274,0.8*(X273+Observaciones!$F273-V274-W274-Constantes!$D$14))</f>
        <v>1.0320366614467194</v>
      </c>
      <c r="U274" s="75">
        <f>EXP(2.5*(Cálculos!X273-Constantes!$D$13)/(Constantes!$D$15))*Constantes!$E$19+Constantes!$E$18</f>
        <v>0.44531946231476466</v>
      </c>
      <c r="V274" s="75">
        <f>IF(Observaciones!$F273&gt;0.05*Constantes!$E$20,((Observaciones!$F273-0.05*Constantes!$E$20)^2)/(Observaciones!$F273+0.95*Constantes!$E$20),0)</f>
        <v>8.8634308109737624E-3</v>
      </c>
      <c r="W274" s="75">
        <f>MAX(0,X273+Observaciones!$F273-V274-Constantes!$D$13)</f>
        <v>0</v>
      </c>
      <c r="X274" s="75">
        <f>X273+Observaciones!$F273-V274-T274-W274-Y273</f>
        <v>30.665966537491819</v>
      </c>
      <c r="Y274" s="75">
        <f>MAX(0,(X274-Constantes!$D$14)*(1-EXP(-Constantes!$D$24)))</f>
        <v>7.5863661958309611E-2</v>
      </c>
      <c r="Z274" s="75">
        <f t="shared" si="39"/>
        <v>119.87562207621893</v>
      </c>
      <c r="AA274" s="75">
        <f>MAX(0,(Z274-Constantes!$D$13)*(1-EXP(-Constantes!$D$25)))</f>
        <v>0.30997856425733356</v>
      </c>
      <c r="AB274" s="75">
        <f t="shared" si="40"/>
        <v>0.39470565702661692</v>
      </c>
      <c r="AC274" s="75">
        <f>0.0526*V274*Observaciones!$F273^1.218</f>
        <v>2.9120608441974998E-3</v>
      </c>
      <c r="AD274" s="75">
        <f>AC274*Constantes!$E$31</f>
        <v>3.4119395008317874E-5</v>
      </c>
      <c r="AE274" s="75">
        <f t="shared" si="41"/>
        <v>8.6442629845604273</v>
      </c>
      <c r="AF274" s="15"/>
      <c r="AG274" s="74">
        <v>268</v>
      </c>
      <c r="AH274" s="136">
        <f>ETo!$I273*((1-Constantes!$F$21)*ETo!$K273+ETo!$L273)</f>
        <v>2.3175197780088173</v>
      </c>
      <c r="AI274" s="75">
        <f>MIN(AH274*AJ274,0.8*(AM273+Observaciones!$F273-AK274-AL274-Constantes!$D$14))</f>
        <v>1.208162683779578</v>
      </c>
      <c r="AJ274" s="75">
        <f>EXP(2.5*(Cálculos!AM273-Constantes!$D$13)/(Constantes!$D$15))*Constantes!$F$19+Constantes!$F$18</f>
        <v>0.52131709737451115</v>
      </c>
      <c r="AK274" s="75">
        <f>IF(Observaciones!$F273&gt;0.05*Constantes!$F$20,((Observaciones!$F273-0.05*Constantes!$F$20)^2)/(Observaciones!$F273+0.95*Constantes!$F$20),0)</f>
        <v>0</v>
      </c>
      <c r="AL274" s="75">
        <f>MAX(0,AM273+Observaciones!$F273-AK274-Constantes!$D$13)</f>
        <v>0</v>
      </c>
      <c r="AM274" s="75">
        <f>AM273+Observaciones!$F273-AK274-AI274-AL274-AN273</f>
        <v>30.324774662328274</v>
      </c>
      <c r="AN274" s="75">
        <f>MAX(0,(AM274-Constantes!$D$14)*(1-EXP(-Constantes!$D$24)))</f>
        <v>7.0002189761776482E-2</v>
      </c>
      <c r="AO274" s="75">
        <f t="shared" si="42"/>
        <v>121.73352279929797</v>
      </c>
      <c r="AP274" s="75">
        <f>MAX(0,(AO274-Constantes!$D$13)*(1-EXP(-Constantes!$D$25)))</f>
        <v>0.32281202197953629</v>
      </c>
      <c r="AQ274" s="75">
        <f t="shared" si="43"/>
        <v>0.39281421174131276</v>
      </c>
      <c r="AR274" s="75">
        <f>0.0526*AK274*Observaciones!$F273^1.218</f>
        <v>0</v>
      </c>
      <c r="AS274" s="75">
        <f>AR274*Constantes!$F$31</f>
        <v>0</v>
      </c>
      <c r="AT274" s="75">
        <f t="shared" si="44"/>
        <v>0</v>
      </c>
      <c r="AU274" s="15"/>
      <c r="AV274" s="74">
        <v>268</v>
      </c>
      <c r="AW274" s="75">
        <f>0.0526*Observaciones!$F273^2.218</f>
        <v>1.4784651765617014</v>
      </c>
      <c r="AX274" s="75">
        <f>IF(Observaciones!$F273&gt;0.05*$BB$7,((Observaciones!$F273-0.05*$BB$7)^2)/(Observaciones!$F273+0.95*$BB$7),0)</f>
        <v>0.20486361979252987</v>
      </c>
      <c r="AY274" s="75">
        <f>0.0526*AX274*Observaciones!$F273^1.218</f>
        <v>6.7307495068362658E-2</v>
      </c>
      <c r="AZ274" s="29"/>
      <c r="BA274" s="29"/>
      <c r="BB274" s="96"/>
      <c r="BC274" s="39"/>
    </row>
    <row r="275" spans="2:55" s="2" customFormat="1" x14ac:dyDescent="0.3">
      <c r="B275" s="38"/>
      <c r="C275" s="74">
        <v>269</v>
      </c>
      <c r="D275" s="136">
        <f>ETo!$I274*((1-Constantes!$D$21)*ETo!$K274+ETo!$L274)</f>
        <v>2.4003053200423086</v>
      </c>
      <c r="E275" s="75">
        <f>MIN(D275*F275,0.8*(I274+Observaciones!$F274-G275-H275-Constantes!$D$14))</f>
        <v>0.90708972789238418</v>
      </c>
      <c r="F275" s="75">
        <f>EXP(2.5*(Cálculos!I274-Constantes!$D$13)/(Constantes!$D$15))*Constantes!$D$19+Constantes!$D$18</f>
        <v>0.37790597734308046</v>
      </c>
      <c r="G275" s="75">
        <f>IF(Observaciones!$F274&gt;0.05*Constantes!$D$20,((Observaciones!$F274-0.05*Constantes!$D$20)^2)/(Observaciones!$F274+0.95*Constantes!$D$20),0)</f>
        <v>0</v>
      </c>
      <c r="H275" s="75">
        <f>MAX(0,I274+Observaciones!$F274-G275-Constantes!$D$13)</f>
        <v>0</v>
      </c>
      <c r="I275" s="75">
        <f>I274+Observaciones!$F274-G275-E275-H275-J274</f>
        <v>29.935495615397485</v>
      </c>
      <c r="J275" s="75">
        <f>MAX(0,(I275-Constantes!$D$14)*(1-EXP(-Constantes!$D$24)))</f>
        <v>6.3314608736630418E-2</v>
      </c>
      <c r="K275" s="75">
        <f t="shared" si="36"/>
        <v>117.11218248218842</v>
      </c>
      <c r="L275" s="75">
        <f>MAX(0,(K275-Constantes!$D$13)*(1-EXP(-Constantes!$D$25)))</f>
        <v>0.2908900926520922</v>
      </c>
      <c r="M275" s="75">
        <f t="shared" si="37"/>
        <v>0.35420470138872262</v>
      </c>
      <c r="N275" s="75">
        <f>0.0526*G275*Observaciones!$F274^1.218</f>
        <v>0</v>
      </c>
      <c r="O275" s="75">
        <f>N275*Constantes!$D$31</f>
        <v>0</v>
      </c>
      <c r="P275" s="75">
        <f t="shared" si="38"/>
        <v>0</v>
      </c>
      <c r="Q275" s="15"/>
      <c r="R275" s="74">
        <v>269</v>
      </c>
      <c r="S275" s="136">
        <f>ETo!$I274*((1-Constantes!$E$21)*ETo!$K274+ETo!$L274)</f>
        <v>2.3052451310157362</v>
      </c>
      <c r="T275" s="75">
        <f>MIN(S275*U275,0.8*(X274+Observaciones!$F274-V275-W275-Constantes!$D$14))</f>
        <v>1.0393233001075461</v>
      </c>
      <c r="U275" s="75">
        <f>EXP(2.5*(Cálculos!X274-Constantes!$D$13)/(Constantes!$D$15))*Constantes!$E$19+Constantes!$E$18</f>
        <v>0.45085153250040694</v>
      </c>
      <c r="V275" s="75">
        <f>IF(Observaciones!$F274&gt;0.05*Constantes!$E$20,((Observaciones!$F274-0.05*Constantes!$E$20)^2)/(Observaciones!$F274+0.95*Constantes!$E$20),0)</f>
        <v>0</v>
      </c>
      <c r="W275" s="75">
        <f>MAX(0,X274+Observaciones!$F274-V275-Constantes!$D$13)</f>
        <v>0</v>
      </c>
      <c r="X275" s="75">
        <f>X274+Observaciones!$F274-V275-T275-W275-Y274</f>
        <v>29.550779575425963</v>
      </c>
      <c r="Y275" s="75">
        <f>MAX(0,(X275-Constantes!$D$14)*(1-EXP(-Constantes!$D$24)))</f>
        <v>5.6705417439878392E-2</v>
      </c>
      <c r="Z275" s="75">
        <f t="shared" si="39"/>
        <v>119.5656435119616</v>
      </c>
      <c r="AA275" s="75">
        <f>MAX(0,(Z275-Constantes!$D$13)*(1-EXP(-Constantes!$D$25)))</f>
        <v>0.30783738591030496</v>
      </c>
      <c r="AB275" s="75">
        <f t="shared" si="40"/>
        <v>0.36454280335018335</v>
      </c>
      <c r="AC275" s="75">
        <f>0.0526*V275*Observaciones!$F274^1.218</f>
        <v>0</v>
      </c>
      <c r="AD275" s="75">
        <f>AC275*Constantes!$E$31</f>
        <v>0</v>
      </c>
      <c r="AE275" s="75">
        <f t="shared" si="41"/>
        <v>0</v>
      </c>
      <c r="AF275" s="15"/>
      <c r="AG275" s="74">
        <v>269</v>
      </c>
      <c r="AH275" s="136">
        <f>ETo!$I274*((1-Constantes!$F$21)*ETo!$K274+ETo!$L274)</f>
        <v>2.3052451310157362</v>
      </c>
      <c r="AI275" s="75">
        <f>MIN(AH275*AJ275,0.8*(AM274+Observaciones!$F274-AK275-AL275-Constantes!$D$14))</f>
        <v>1.2107598281609617</v>
      </c>
      <c r="AJ275" s="75">
        <f>EXP(2.5*(Cálculos!AM274-Constantes!$D$13)/(Constantes!$D$15))*Constantes!$F$19+Constantes!$F$18</f>
        <v>0.52521955772550621</v>
      </c>
      <c r="AK275" s="75">
        <f>IF(Observaciones!$F274&gt;0.05*Constantes!$F$20,((Observaciones!$F274-0.05*Constantes!$F$20)^2)/(Observaciones!$F274+0.95*Constantes!$F$20),0)</f>
        <v>0</v>
      </c>
      <c r="AL275" s="75">
        <f>MAX(0,AM274+Observaciones!$F274-AK275-Constantes!$D$13)</f>
        <v>0</v>
      </c>
      <c r="AM275" s="75">
        <f>AM274+Observaciones!$F274-AK275-AI275-AL275-AN274</f>
        <v>29.044012644405534</v>
      </c>
      <c r="AN275" s="75">
        <f>MAX(0,(AM275-Constantes!$D$14)*(1-EXP(-Constantes!$D$24)))</f>
        <v>4.7999464887887373E-2</v>
      </c>
      <c r="AO275" s="75">
        <f t="shared" si="42"/>
        <v>121.41071077731844</v>
      </c>
      <c r="AP275" s="75">
        <f>MAX(0,(AO275-Constantes!$D$13)*(1-EXP(-Constantes!$D$25)))</f>
        <v>0.32058219646473302</v>
      </c>
      <c r="AQ275" s="75">
        <f t="shared" si="43"/>
        <v>0.36858166135262038</v>
      </c>
      <c r="AR275" s="75">
        <f>0.0526*AK275*Observaciones!$F274^1.218</f>
        <v>0</v>
      </c>
      <c r="AS275" s="75">
        <f>AR275*Constantes!$F$31</f>
        <v>0</v>
      </c>
      <c r="AT275" s="75">
        <f t="shared" si="44"/>
        <v>0</v>
      </c>
      <c r="AU275" s="15"/>
      <c r="AV275" s="74">
        <v>269</v>
      </c>
      <c r="AW275" s="75">
        <f>0.0526*Observaciones!$F274^2.218</f>
        <v>0</v>
      </c>
      <c r="AX275" s="75">
        <f>IF(Observaciones!$F274&gt;0.05*$BB$7,((Observaciones!$F274-0.05*$BB$7)^2)/(Observaciones!$F274+0.95*$BB$7),0)</f>
        <v>0</v>
      </c>
      <c r="AY275" s="75">
        <f>0.0526*AX275*Observaciones!$F274^1.218</f>
        <v>0</v>
      </c>
      <c r="AZ275" s="29"/>
      <c r="BA275" s="29"/>
      <c r="BB275" s="96"/>
      <c r="BC275" s="39"/>
    </row>
    <row r="276" spans="2:55" s="2" customFormat="1" x14ac:dyDescent="0.3">
      <c r="B276" s="38"/>
      <c r="C276" s="74">
        <v>270</v>
      </c>
      <c r="D276" s="136">
        <f>ETo!$I275*((1-Constantes!$D$21)*ETo!$K275+ETo!$L275)</f>
        <v>2.3716398711518418</v>
      </c>
      <c r="E276" s="75">
        <f>MIN(D276*F276,0.8*(I275+Observaciones!$F275-G276-H276-Constantes!$D$14))</f>
        <v>0.89103758263446198</v>
      </c>
      <c r="F276" s="75">
        <f>EXP(2.5*(Cálculos!I275-Constantes!$D$13)/(Constantes!$D$15))*Constantes!$D$19+Constantes!$D$18</f>
        <v>0.37570526346468824</v>
      </c>
      <c r="G276" s="75">
        <f>IF(Observaciones!$F275&gt;0.05*Constantes!$D$20,((Observaciones!$F275-0.05*Constantes!$D$20)^2)/(Observaciones!$F275+0.95*Constantes!$D$20),0)</f>
        <v>0</v>
      </c>
      <c r="H276" s="75">
        <f>MAX(0,I275+Observaciones!$F275-G276-Constantes!$D$13)</f>
        <v>0</v>
      </c>
      <c r="I276" s="75">
        <f>I275+Observaciones!$F275-G276-E276-H276-J275</f>
        <v>28.981143424026396</v>
      </c>
      <c r="J276" s="75">
        <f>MAX(0,(I276-Constantes!$D$14)*(1-EXP(-Constantes!$D$24)))</f>
        <v>4.6919409311847071E-2</v>
      </c>
      <c r="K276" s="75">
        <f t="shared" si="36"/>
        <v>116.82129238953632</v>
      </c>
      <c r="L276" s="75">
        <f>MAX(0,(K276-Constantes!$D$13)*(1-EXP(-Constantes!$D$25)))</f>
        <v>0.2888807680097768</v>
      </c>
      <c r="M276" s="75">
        <f t="shared" si="37"/>
        <v>0.33580017732162387</v>
      </c>
      <c r="N276" s="75">
        <f>0.0526*G276*Observaciones!$F275^1.218</f>
        <v>0</v>
      </c>
      <c r="O276" s="75">
        <f>N276*Constantes!$D$31</f>
        <v>0</v>
      </c>
      <c r="P276" s="75">
        <f t="shared" si="38"/>
        <v>0</v>
      </c>
      <c r="Q276" s="15"/>
      <c r="R276" s="74">
        <v>270</v>
      </c>
      <c r="S276" s="136">
        <f>ETo!$I275*((1-Constantes!$E$21)*ETo!$K275+ETo!$L275)</f>
        <v>2.2776655110383692</v>
      </c>
      <c r="T276" s="75">
        <f>MIN(S276*U276,0.8*(X275+Observaciones!$F275-V276-W276-Constantes!$D$14))</f>
        <v>1.0225610820714794</v>
      </c>
      <c r="U276" s="75">
        <f>EXP(2.5*(Cálculos!X275-Constantes!$D$13)/(Constantes!$D$15))*Constantes!$E$19+Constantes!$E$18</f>
        <v>0.44895138338609791</v>
      </c>
      <c r="V276" s="75">
        <f>IF(Observaciones!$F275&gt;0.05*Constantes!$E$20,((Observaciones!$F275-0.05*Constantes!$E$20)^2)/(Observaciones!$F275+0.95*Constantes!$E$20),0)</f>
        <v>0</v>
      </c>
      <c r="W276" s="75">
        <f>MAX(0,X275+Observaciones!$F275-V276-Constantes!$D$13)</f>
        <v>0</v>
      </c>
      <c r="X276" s="75">
        <f>X275+Observaciones!$F275-V276-T276-W276-Y275</f>
        <v>28.471513075914604</v>
      </c>
      <c r="Y276" s="75">
        <f>MAX(0,(X276-Constantes!$D$14)*(1-EXP(-Constantes!$D$24)))</f>
        <v>3.816426496811115E-2</v>
      </c>
      <c r="Z276" s="75">
        <f t="shared" si="39"/>
        <v>119.25780612605129</v>
      </c>
      <c r="AA276" s="75">
        <f>MAX(0,(Z276-Constantes!$D$13)*(1-EXP(-Constantes!$D$25)))</f>
        <v>0.30571099776247862</v>
      </c>
      <c r="AB276" s="75">
        <f t="shared" si="40"/>
        <v>0.34387526273058977</v>
      </c>
      <c r="AC276" s="75">
        <f>0.0526*V276*Observaciones!$F275^1.218</f>
        <v>0</v>
      </c>
      <c r="AD276" s="75">
        <f>AC276*Constantes!$E$31</f>
        <v>0</v>
      </c>
      <c r="AE276" s="75">
        <f t="shared" si="41"/>
        <v>0</v>
      </c>
      <c r="AF276" s="15"/>
      <c r="AG276" s="74">
        <v>270</v>
      </c>
      <c r="AH276" s="136">
        <f>ETo!$I275*((1-Constantes!$F$21)*ETo!$K275+ETo!$L275)</f>
        <v>2.2776655110383692</v>
      </c>
      <c r="AI276" s="75">
        <f>MIN(AH276*AJ276,0.8*(AM275+Observaciones!$F275-AK276-AL276-Constantes!$D$14))</f>
        <v>1.1926229240819306</v>
      </c>
      <c r="AJ276" s="75">
        <f>EXP(2.5*(Cálculos!AM275-Constantes!$D$13)/(Constantes!$D$15))*Constantes!$F$19+Constantes!$F$18</f>
        <v>0.52361635995367184</v>
      </c>
      <c r="AK276" s="75">
        <f>IF(Observaciones!$F275&gt;0.05*Constantes!$F$20,((Observaciones!$F275-0.05*Constantes!$F$20)^2)/(Observaciones!$F275+0.95*Constantes!$F$20),0)</f>
        <v>0</v>
      </c>
      <c r="AL276" s="75">
        <f>MAX(0,AM275+Observaciones!$F275-AK276-Constantes!$D$13)</f>
        <v>0</v>
      </c>
      <c r="AM276" s="75">
        <f>AM275+Observaciones!$F275-AK276-AI276-AL276-AN275</f>
        <v>27.803390255435716</v>
      </c>
      <c r="AN276" s="75">
        <f>MAX(0,(AM276-Constantes!$D$14)*(1-EXP(-Constantes!$D$24)))</f>
        <v>2.6686314814025166E-2</v>
      </c>
      <c r="AO276" s="75">
        <f t="shared" si="42"/>
        <v>121.09012858085372</v>
      </c>
      <c r="AP276" s="75">
        <f>MAX(0,(AO276-Constantes!$D$13)*(1-EXP(-Constantes!$D$25)))</f>
        <v>0.31836777347984785</v>
      </c>
      <c r="AQ276" s="75">
        <f t="shared" si="43"/>
        <v>0.34505408829387302</v>
      </c>
      <c r="AR276" s="75">
        <f>0.0526*AK276*Observaciones!$F275^1.218</f>
        <v>0</v>
      </c>
      <c r="AS276" s="75">
        <f>AR276*Constantes!$F$31</f>
        <v>0</v>
      </c>
      <c r="AT276" s="75">
        <f t="shared" si="44"/>
        <v>0</v>
      </c>
      <c r="AU276" s="15"/>
      <c r="AV276" s="74">
        <v>270</v>
      </c>
      <c r="AW276" s="75">
        <f>0.0526*Observaciones!$F275^2.218</f>
        <v>0</v>
      </c>
      <c r="AX276" s="75">
        <f>IF(Observaciones!$F275&gt;0.05*$BB$7,((Observaciones!$F275-0.05*$BB$7)^2)/(Observaciones!$F275+0.95*$BB$7),0)</f>
        <v>0</v>
      </c>
      <c r="AY276" s="75">
        <f>0.0526*AX276*Observaciones!$F275^1.218</f>
        <v>0</v>
      </c>
      <c r="AZ276" s="29"/>
      <c r="BA276" s="29"/>
      <c r="BB276" s="96"/>
      <c r="BC276" s="39"/>
    </row>
    <row r="277" spans="2:55" s="2" customFormat="1" x14ac:dyDescent="0.3">
      <c r="B277" s="38"/>
      <c r="C277" s="74">
        <v>271</v>
      </c>
      <c r="D277" s="136">
        <f>ETo!$I276*((1-Constantes!$D$21)*ETo!$K276+ETo!$L276)</f>
        <v>2.4234317671195442</v>
      </c>
      <c r="E277" s="75">
        <f>MIN(D277*F277,0.8*(I276+Observaciones!$F276-G277-H277-Constantes!$D$14))</f>
        <v>0.90559152224199535</v>
      </c>
      <c r="F277" s="75">
        <f>EXP(2.5*(Cálculos!I276-Constantes!$D$13)/(Constantes!$D$15))*Constantes!$D$19+Constantes!$D$18</f>
        <v>0.37368146053411205</v>
      </c>
      <c r="G277" s="75">
        <f>IF(Observaciones!$F276&gt;0.05*Constantes!$D$20,((Observaciones!$F276-0.05*Constantes!$D$20)^2)/(Observaciones!$F276+0.95*Constantes!$D$20),0)</f>
        <v>0</v>
      </c>
      <c r="H277" s="75">
        <f>MAX(0,I276+Observaciones!$F276-G277-Constantes!$D$13)</f>
        <v>0</v>
      </c>
      <c r="I277" s="75">
        <f>I276+Observaciones!$F276-G277-E277-H277-J276</f>
        <v>28.028632492472553</v>
      </c>
      <c r="J277" s="75">
        <f>MAX(0,(I277-Constantes!$D$14)*(1-EXP(-Constantes!$D$24)))</f>
        <v>3.0555841628646725E-2</v>
      </c>
      <c r="K277" s="75">
        <f t="shared" si="36"/>
        <v>116.53241162152655</v>
      </c>
      <c r="L277" s="75">
        <f>MAX(0,(K277-Constantes!$D$13)*(1-EXP(-Constantes!$D$25)))</f>
        <v>0.28688532278659673</v>
      </c>
      <c r="M277" s="75">
        <f t="shared" si="37"/>
        <v>0.31744116441524345</v>
      </c>
      <c r="N277" s="75">
        <f>0.0526*G277*Observaciones!$F276^1.218</f>
        <v>0</v>
      </c>
      <c r="O277" s="75">
        <f>N277*Constantes!$D$31</f>
        <v>0</v>
      </c>
      <c r="P277" s="75">
        <f t="shared" si="38"/>
        <v>0</v>
      </c>
      <c r="Q277" s="15"/>
      <c r="R277" s="74">
        <v>271</v>
      </c>
      <c r="S277" s="136">
        <f>ETo!$I276*((1-Constantes!$E$21)*ETo!$K276+ETo!$L276)</f>
        <v>2.3276538038258958</v>
      </c>
      <c r="T277" s="75">
        <f>MIN(S277*U277,0.8*(X276+Observaciones!$F276-V277-W277-Constantes!$D$14))</f>
        <v>1.040957203755267</v>
      </c>
      <c r="U277" s="75">
        <f>EXP(2.5*(Cálculos!X276-Constantes!$D$13)/(Constantes!$D$15))*Constantes!$E$19+Constantes!$E$18</f>
        <v>0.4472130701070221</v>
      </c>
      <c r="V277" s="75">
        <f>IF(Observaciones!$F276&gt;0.05*Constantes!$E$20,((Observaciones!$F276-0.05*Constantes!$E$20)^2)/(Observaciones!$F276+0.95*Constantes!$E$20),0)</f>
        <v>0</v>
      </c>
      <c r="W277" s="75">
        <f>MAX(0,X276+Observaciones!$F276-V277-Constantes!$D$13)</f>
        <v>0</v>
      </c>
      <c r="X277" s="75">
        <f>X276+Observaciones!$F276-V277-T277-W277-Y276</f>
        <v>27.392391607191229</v>
      </c>
      <c r="Y277" s="75">
        <f>MAX(0,(X277-Constantes!$D$14)*(1-EXP(-Constantes!$D$24)))</f>
        <v>1.9625604038473979E-2</v>
      </c>
      <c r="Z277" s="75">
        <f t="shared" si="39"/>
        <v>118.95209512828882</v>
      </c>
      <c r="AA277" s="75">
        <f>MAX(0,(Z277-Constantes!$D$13)*(1-EXP(-Constantes!$D$25)))</f>
        <v>0.30359929765048599</v>
      </c>
      <c r="AB277" s="75">
        <f t="shared" si="40"/>
        <v>0.32322490168895995</v>
      </c>
      <c r="AC277" s="75">
        <f>0.0526*V277*Observaciones!$F276^1.218</f>
        <v>0</v>
      </c>
      <c r="AD277" s="75">
        <f>AC277*Constantes!$E$31</f>
        <v>0</v>
      </c>
      <c r="AE277" s="75">
        <f t="shared" si="41"/>
        <v>0</v>
      </c>
      <c r="AF277" s="15"/>
      <c r="AG277" s="74">
        <v>271</v>
      </c>
      <c r="AH277" s="136">
        <f>ETo!$I276*((1-Constantes!$F$21)*ETo!$K276+ETo!$L276)</f>
        <v>2.3276538038258958</v>
      </c>
      <c r="AI277" s="75">
        <f>MIN(AH277*AJ277,0.8*(AM276+Observaciones!$F276-AK277-AL277-Constantes!$D$14))</f>
        <v>1.21540921470526</v>
      </c>
      <c r="AJ277" s="75">
        <f>EXP(2.5*(Cálculos!AM276-Constantes!$D$13)/(Constantes!$D$15))*Constantes!$F$19+Constantes!$F$18</f>
        <v>0.52216064635880466</v>
      </c>
      <c r="AK277" s="75">
        <f>IF(Observaciones!$F276&gt;0.05*Constantes!$F$20,((Observaciones!$F276-0.05*Constantes!$F$20)^2)/(Observaciones!$F276+0.95*Constantes!$F$20),0)</f>
        <v>0</v>
      </c>
      <c r="AL277" s="75">
        <f>MAX(0,AM276+Observaciones!$F276-AK277-Constantes!$D$13)</f>
        <v>0</v>
      </c>
      <c r="AM277" s="75">
        <f>AM276+Observaciones!$F276-AK277-AI277-AL277-AN276</f>
        <v>26.561294725916429</v>
      </c>
      <c r="AN277" s="75">
        <f>MAX(0,(AM277-Constantes!$D$14)*(1-EXP(-Constantes!$D$24)))</f>
        <v>5.3478570672643808E-3</v>
      </c>
      <c r="AO277" s="75">
        <f t="shared" si="42"/>
        <v>120.77176080737387</v>
      </c>
      <c r="AP277" s="75">
        <f>MAX(0,(AO277-Constantes!$D$13)*(1-EXP(-Constantes!$D$25)))</f>
        <v>0.31616864663183508</v>
      </c>
      <c r="AQ277" s="75">
        <f t="shared" si="43"/>
        <v>0.32151650369909945</v>
      </c>
      <c r="AR277" s="75">
        <f>0.0526*AK277*Observaciones!$F276^1.218</f>
        <v>0</v>
      </c>
      <c r="AS277" s="75">
        <f>AR277*Constantes!$F$31</f>
        <v>0</v>
      </c>
      <c r="AT277" s="75">
        <f t="shared" si="44"/>
        <v>0</v>
      </c>
      <c r="AU277" s="15"/>
      <c r="AV277" s="74">
        <v>271</v>
      </c>
      <c r="AW277" s="75">
        <f>0.0526*Observaciones!$F276^2.218</f>
        <v>0</v>
      </c>
      <c r="AX277" s="75">
        <f>IF(Observaciones!$F276&gt;0.05*$BB$7,((Observaciones!$F276-0.05*$BB$7)^2)/(Observaciones!$F276+0.95*$BB$7),0)</f>
        <v>0</v>
      </c>
      <c r="AY277" s="75">
        <f>0.0526*AX277*Observaciones!$F276^1.218</f>
        <v>0</v>
      </c>
      <c r="AZ277" s="29"/>
      <c r="BA277" s="29"/>
      <c r="BB277" s="96"/>
      <c r="BC277" s="39"/>
    </row>
    <row r="278" spans="2:55" s="2" customFormat="1" x14ac:dyDescent="0.3">
      <c r="B278" s="38"/>
      <c r="C278" s="74">
        <v>272</v>
      </c>
      <c r="D278" s="136">
        <f>ETo!$I277*((1-Constantes!$D$21)*ETo!$K277+ETo!$L277)</f>
        <v>2.4831390719820781</v>
      </c>
      <c r="E278" s="75">
        <f>MIN(D278*F278,0.8*(I277+Observaciones!$F277-G278-H278-Constantes!$D$14))</f>
        <v>0.92312668639559792</v>
      </c>
      <c r="F278" s="75">
        <f>EXP(2.5*(Cálculos!I277-Constantes!$D$13)/(Constantes!$D$15))*Constantes!$D$19+Constantes!$D$18</f>
        <v>0.37175794815984459</v>
      </c>
      <c r="G278" s="75">
        <f>IF(Observaciones!$F277&gt;0.05*Constantes!$D$20,((Observaciones!$F277-0.05*Constantes!$D$20)^2)/(Observaciones!$F277+0.95*Constantes!$D$20),0)</f>
        <v>0</v>
      </c>
      <c r="H278" s="75">
        <f>MAX(0,I277+Observaciones!$F277-G278-Constantes!$D$13)</f>
        <v>0</v>
      </c>
      <c r="I278" s="75">
        <f>I277+Observaciones!$F277-G278-E278-H278-J277</f>
        <v>27.074949964448308</v>
      </c>
      <c r="J278" s="75">
        <f>MAX(0,(I278-Constantes!$D$14)*(1-EXP(-Constantes!$D$24)))</f>
        <v>1.4172146619338353E-2</v>
      </c>
      <c r="K278" s="75">
        <f t="shared" si="36"/>
        <v>116.24552629873995</v>
      </c>
      <c r="L278" s="75">
        <f>MAX(0,(K278-Constantes!$D$13)*(1-EXP(-Constantes!$D$25)))</f>
        <v>0.28490366111040083</v>
      </c>
      <c r="M278" s="75">
        <f t="shared" si="37"/>
        <v>0.29907580772973918</v>
      </c>
      <c r="N278" s="75">
        <f>0.0526*G278*Observaciones!$F277^1.218</f>
        <v>0</v>
      </c>
      <c r="O278" s="75">
        <f>N278*Constantes!$D$31</f>
        <v>0</v>
      </c>
      <c r="P278" s="75">
        <f t="shared" si="38"/>
        <v>0</v>
      </c>
      <c r="Q278" s="15"/>
      <c r="R278" s="74">
        <v>272</v>
      </c>
      <c r="S278" s="136">
        <f>ETo!$I277*((1-Constantes!$E$21)*ETo!$K277+ETo!$L277)</f>
        <v>2.3853177076718097</v>
      </c>
      <c r="T278" s="75">
        <f>MIN(S278*U278,0.8*(X277+Observaciones!$F277-V278-W278-Constantes!$D$14))</f>
        <v>0.91391328575298303</v>
      </c>
      <c r="U278" s="75">
        <f>EXP(2.5*(Cálculos!X277-Constantes!$D$13)/(Constantes!$D$15))*Constantes!$E$19+Constantes!$E$18</f>
        <v>0.44556856817804369</v>
      </c>
      <c r="V278" s="75">
        <f>IF(Observaciones!$F277&gt;0.05*Constantes!$E$20,((Observaciones!$F277-0.05*Constantes!$E$20)^2)/(Observaciones!$F277+0.95*Constantes!$E$20),0)</f>
        <v>0</v>
      </c>
      <c r="W278" s="75">
        <f>MAX(0,X277+Observaciones!$F277-V278-Constantes!$D$13)</f>
        <v>0</v>
      </c>
      <c r="X278" s="75">
        <f>X277+Observaciones!$F277-V278-T278-W278-Y277</f>
        <v>26.458852717399772</v>
      </c>
      <c r="Y278" s="75">
        <f>MAX(0,(X278-Constantes!$D$14)*(1-EXP(-Constantes!$D$24)))</f>
        <v>3.5879646771259104E-3</v>
      </c>
      <c r="Z278" s="75">
        <f t="shared" si="39"/>
        <v>118.64849583063832</v>
      </c>
      <c r="AA278" s="75">
        <f>MAX(0,(Z278-Constantes!$D$13)*(1-EXP(-Constantes!$D$25)))</f>
        <v>0.30150218411665253</v>
      </c>
      <c r="AB278" s="75">
        <f t="shared" si="40"/>
        <v>0.30509014879377844</v>
      </c>
      <c r="AC278" s="75">
        <f>0.0526*V278*Observaciones!$F277^1.218</f>
        <v>0</v>
      </c>
      <c r="AD278" s="75">
        <f>AC278*Constantes!$E$31</f>
        <v>0</v>
      </c>
      <c r="AE278" s="75">
        <f t="shared" si="41"/>
        <v>0</v>
      </c>
      <c r="AF278" s="15"/>
      <c r="AG278" s="74">
        <v>272</v>
      </c>
      <c r="AH278" s="136">
        <f>ETo!$I277*((1-Constantes!$F$21)*ETo!$K277+ETo!$L277)</f>
        <v>2.3853177076718097</v>
      </c>
      <c r="AI278" s="75">
        <f>MIN(AH278*AJ278,0.8*(AM277+Observaciones!$F277-AK278-AL278-Constantes!$D$14))</f>
        <v>0.2490357807331435</v>
      </c>
      <c r="AJ278" s="75">
        <f>EXP(2.5*(Cálculos!AM277-Constantes!$D$13)/(Constantes!$D$15))*Constantes!$F$19+Constantes!$F$18</f>
        <v>0.52079309213448266</v>
      </c>
      <c r="AK278" s="75">
        <f>IF(Observaciones!$F277&gt;0.05*Constantes!$F$20,((Observaciones!$F277-0.05*Constantes!$F$20)^2)/(Observaciones!$F277+0.95*Constantes!$F$20),0)</f>
        <v>0</v>
      </c>
      <c r="AL278" s="75">
        <f>MAX(0,AM277+Observaciones!$F277-AK278-Constantes!$D$13)</f>
        <v>0</v>
      </c>
      <c r="AM278" s="75">
        <f>AM277+Observaciones!$F277-AK278-AI278-AL278-AN277</f>
        <v>26.306911088116021</v>
      </c>
      <c r="AN278" s="75">
        <f>MAX(0,(AM278-Constantes!$D$14)*(1-EXP(-Constantes!$D$24)))</f>
        <v>9.776984299717103E-4</v>
      </c>
      <c r="AO278" s="75">
        <f t="shared" si="42"/>
        <v>120.45559216074203</v>
      </c>
      <c r="AP278" s="75">
        <f>MAX(0,(AO278-Constantes!$D$13)*(1-EXP(-Constantes!$D$25)))</f>
        <v>0.31398471026255953</v>
      </c>
      <c r="AQ278" s="75">
        <f t="shared" si="43"/>
        <v>0.31496240869253123</v>
      </c>
      <c r="AR278" s="75">
        <f>0.0526*AK278*Observaciones!$F277^1.218</f>
        <v>0</v>
      </c>
      <c r="AS278" s="75">
        <f>AR278*Constantes!$F$31</f>
        <v>0</v>
      </c>
      <c r="AT278" s="75">
        <f t="shared" si="44"/>
        <v>0</v>
      </c>
      <c r="AU278" s="15"/>
      <c r="AV278" s="74">
        <v>272</v>
      </c>
      <c r="AW278" s="75">
        <f>0.0526*Observaciones!$F277^2.218</f>
        <v>0</v>
      </c>
      <c r="AX278" s="75">
        <f>IF(Observaciones!$F277&gt;0.05*$BB$7,((Observaciones!$F277-0.05*$BB$7)^2)/(Observaciones!$F277+0.95*$BB$7),0)</f>
        <v>0</v>
      </c>
      <c r="AY278" s="75">
        <f>0.0526*AX278*Observaciones!$F277^1.218</f>
        <v>0</v>
      </c>
      <c r="AZ278" s="29"/>
      <c r="BA278" s="29"/>
      <c r="BB278" s="96"/>
      <c r="BC278" s="39"/>
    </row>
    <row r="279" spans="2:55" s="2" customFormat="1" x14ac:dyDescent="0.3">
      <c r="B279" s="38"/>
      <c r="C279" s="74">
        <v>273</v>
      </c>
      <c r="D279" s="136">
        <f>ETo!$I278*((1-Constantes!$D$21)*ETo!$K278+ETo!$L278)</f>
        <v>2.5534573162822669</v>
      </c>
      <c r="E279" s="75">
        <f>MIN(D279*F279,0.8*(I278+Observaciones!$F278-G279-H279-Constantes!$D$14))</f>
        <v>0.6599599715586465</v>
      </c>
      <c r="F279" s="75">
        <f>EXP(2.5*(Cálculos!I278-Constantes!$D$13)/(Constantes!$D$15))*Constantes!$D$19+Constantes!$D$18</f>
        <v>0.36992393670743845</v>
      </c>
      <c r="G279" s="75">
        <f>IF(Observaciones!$F278&gt;0.05*Constantes!$D$20,((Observaciones!$F278-0.05*Constantes!$D$20)^2)/(Observaciones!$F278+0.95*Constantes!$D$20),0)</f>
        <v>0</v>
      </c>
      <c r="H279" s="75">
        <f>MAX(0,I278+Observaciones!$F278-G279-Constantes!$D$13)</f>
        <v>0</v>
      </c>
      <c r="I279" s="75">
        <f>I278+Observaciones!$F278-G279-E279-H279-J278</f>
        <v>26.400817846270325</v>
      </c>
      <c r="J279" s="75">
        <f>MAX(0,(I279-Constantes!$D$14)*(1-EXP(-Constantes!$D$24)))</f>
        <v>2.5909603276185224E-3</v>
      </c>
      <c r="K279" s="75">
        <f t="shared" si="36"/>
        <v>115.96062263762954</v>
      </c>
      <c r="L279" s="75">
        <f>MAX(0,(K279-Constantes!$D$13)*(1-EXP(-Constantes!$D$25)))</f>
        <v>0.28293568777127553</v>
      </c>
      <c r="M279" s="75">
        <f t="shared" si="37"/>
        <v>0.28552664809889405</v>
      </c>
      <c r="N279" s="75">
        <f>0.0526*G279*Observaciones!$F278^1.218</f>
        <v>0</v>
      </c>
      <c r="O279" s="75">
        <f>N279*Constantes!$D$31</f>
        <v>0</v>
      </c>
      <c r="P279" s="75">
        <f t="shared" si="38"/>
        <v>0</v>
      </c>
      <c r="Q279" s="15"/>
      <c r="R279" s="74">
        <v>273</v>
      </c>
      <c r="S279" s="136">
        <f>ETo!$I278*((1-Constantes!$E$21)*ETo!$K278+ETo!$L278)</f>
        <v>2.4532859381540724</v>
      </c>
      <c r="T279" s="75">
        <f>MIN(S279*U279,0.8*(X278+Observaciones!$F278-V279-W279-Constantes!$D$14))</f>
        <v>0.1670821739198175</v>
      </c>
      <c r="U279" s="75">
        <f>EXP(2.5*(Cálculos!X278-Constantes!$D$13)/(Constantes!$D$15))*Constantes!$E$19+Constantes!$E$18</f>
        <v>0.44421752250352753</v>
      </c>
      <c r="V279" s="75">
        <f>IF(Observaciones!$F278&gt;0.05*Constantes!$E$20,((Observaciones!$F278-0.05*Constantes!$E$20)^2)/(Observaciones!$F278+0.95*Constantes!$E$20),0)</f>
        <v>0</v>
      </c>
      <c r="W279" s="75">
        <f>MAX(0,X278+Observaciones!$F278-V279-Constantes!$D$13)</f>
        <v>0</v>
      </c>
      <c r="X279" s="75">
        <f>X278+Observaciones!$F278-V279-T279-W279-Y278</f>
        <v>26.288182578802829</v>
      </c>
      <c r="Y279" s="75">
        <f>MAX(0,(X279-Constantes!$D$14)*(1-EXP(-Constantes!$D$24)))</f>
        <v>6.5595384983138183E-4</v>
      </c>
      <c r="Z279" s="75">
        <f t="shared" si="39"/>
        <v>118.34699364652167</v>
      </c>
      <c r="AA279" s="75">
        <f>MAX(0,(Z279-Constantes!$D$13)*(1-EXP(-Constantes!$D$25)))</f>
        <v>0.2994195564041231</v>
      </c>
      <c r="AB279" s="75">
        <f t="shared" si="40"/>
        <v>0.30007551025395446</v>
      </c>
      <c r="AC279" s="75">
        <f>0.0526*V279*Observaciones!$F278^1.218</f>
        <v>0</v>
      </c>
      <c r="AD279" s="75">
        <f>AC279*Constantes!$E$31</f>
        <v>0</v>
      </c>
      <c r="AE279" s="75">
        <f t="shared" si="41"/>
        <v>0</v>
      </c>
      <c r="AF279" s="15"/>
      <c r="AG279" s="74">
        <v>273</v>
      </c>
      <c r="AH279" s="136">
        <f>ETo!$I278*((1-Constantes!$F$21)*ETo!$K278+ETo!$L278)</f>
        <v>2.4532859381540724</v>
      </c>
      <c r="AI279" s="75">
        <f>MIN(AH279*AJ279,0.8*(AM278+Observaciones!$F278-AK279-AL279-Constantes!$D$14))</f>
        <v>4.5528870492816509E-2</v>
      </c>
      <c r="AJ279" s="75">
        <f>EXP(2.5*(Cálculos!AM278-Constantes!$D$13)/(Constantes!$D$15))*Constantes!$F$19+Constantes!$F$18</f>
        <v>0.5205236013208433</v>
      </c>
      <c r="AK279" s="75">
        <f>IF(Observaciones!$F278&gt;0.05*Constantes!$F$20,((Observaciones!$F278-0.05*Constantes!$F$20)^2)/(Observaciones!$F278+0.95*Constantes!$F$20),0)</f>
        <v>0</v>
      </c>
      <c r="AL279" s="75">
        <f>MAX(0,AM278+Observaciones!$F278-AK279-Constantes!$D$13)</f>
        <v>0</v>
      </c>
      <c r="AM279" s="75">
        <f>AM278+Observaciones!$F278-AK279-AI279-AL279-AN278</f>
        <v>26.260404519193234</v>
      </c>
      <c r="AN279" s="75">
        <f>MAX(0,(AM279-Constantes!$D$14)*(1-EXP(-Constantes!$D$24)))</f>
        <v>1.7874341216420056E-4</v>
      </c>
      <c r="AO279" s="75">
        <f t="shared" si="42"/>
        <v>120.14160745047947</v>
      </c>
      <c r="AP279" s="75">
        <f>MAX(0,(AO279-Constantes!$D$13)*(1-EXP(-Constantes!$D$25)))</f>
        <v>0.31181585944371992</v>
      </c>
      <c r="AQ279" s="75">
        <f t="shared" si="43"/>
        <v>0.3119946028558841</v>
      </c>
      <c r="AR279" s="75">
        <f>0.0526*AK279*Observaciones!$F278^1.218</f>
        <v>0</v>
      </c>
      <c r="AS279" s="75">
        <f>AR279*Constantes!$F$31</f>
        <v>0</v>
      </c>
      <c r="AT279" s="75">
        <f t="shared" si="44"/>
        <v>0</v>
      </c>
      <c r="AU279" s="15"/>
      <c r="AV279" s="74">
        <v>273</v>
      </c>
      <c r="AW279" s="75">
        <f>0.0526*Observaciones!$F278^2.218</f>
        <v>0</v>
      </c>
      <c r="AX279" s="75">
        <f>IF(Observaciones!$F278&gt;0.05*$BB$7,((Observaciones!$F278-0.05*$BB$7)^2)/(Observaciones!$F278+0.95*$BB$7),0)</f>
        <v>0</v>
      </c>
      <c r="AY279" s="75">
        <f>0.0526*AX279*Observaciones!$F278^1.218</f>
        <v>0</v>
      </c>
      <c r="AZ279" s="29"/>
      <c r="BA279" s="29"/>
      <c r="BB279" s="96"/>
      <c r="BC279" s="39"/>
    </row>
    <row r="280" spans="2:55" s="2" customFormat="1" x14ac:dyDescent="0.3">
      <c r="B280" s="38"/>
      <c r="C280" s="74">
        <v>274</v>
      </c>
      <c r="D280" s="136">
        <f>ETo!$I279*((1-Constantes!$D$21)*ETo!$K279+ETo!$L279)</f>
        <v>2.4977795993405358</v>
      </c>
      <c r="E280" s="75">
        <f>MIN(D280*F280,0.8*(I279+Observaciones!$F279-G280-H280-Constantes!$D$14))</f>
        <v>0.12065427701625993</v>
      </c>
      <c r="F280" s="75">
        <f>EXP(2.5*(Cálculos!I279-Constantes!$D$13)/(Constantes!$D$15))*Constantes!$D$19+Constantes!$D$18</f>
        <v>0.36868058316910246</v>
      </c>
      <c r="G280" s="75">
        <f>IF(Observaciones!$F279&gt;0.05*Constantes!$D$20,((Observaciones!$F279-0.05*Constantes!$D$20)^2)/(Observaciones!$F279+0.95*Constantes!$D$20),0)</f>
        <v>0</v>
      </c>
      <c r="H280" s="75">
        <f>MAX(0,I279+Observaciones!$F279-G280-Constantes!$D$13)</f>
        <v>0</v>
      </c>
      <c r="I280" s="75">
        <f>I279+Observaciones!$F279-G280-E280-H280-J279</f>
        <v>26.277572608926445</v>
      </c>
      <c r="J280" s="75">
        <f>MAX(0,(I280-Constantes!$D$14)*(1-EXP(-Constantes!$D$24)))</f>
        <v>4.736809179021849E-4</v>
      </c>
      <c r="K280" s="75">
        <f t="shared" si="36"/>
        <v>115.67768694985827</v>
      </c>
      <c r="L280" s="75">
        <f>MAX(0,(K280-Constantes!$D$13)*(1-EXP(-Constantes!$D$25)))</f>
        <v>0.28098130821697015</v>
      </c>
      <c r="M280" s="75">
        <f t="shared" si="37"/>
        <v>0.28145498913487232</v>
      </c>
      <c r="N280" s="75">
        <f>0.0526*G280*Observaciones!$F279^1.218</f>
        <v>0</v>
      </c>
      <c r="O280" s="75">
        <f>N280*Constantes!$D$31</f>
        <v>0</v>
      </c>
      <c r="P280" s="75">
        <f t="shared" si="38"/>
        <v>0</v>
      </c>
      <c r="Q280" s="15"/>
      <c r="R280" s="74">
        <v>274</v>
      </c>
      <c r="S280" s="136">
        <f>ETo!$I279*((1-Constantes!$E$21)*ETo!$K279+ETo!$L279)</f>
        <v>2.3995375302211164</v>
      </c>
      <c r="T280" s="75">
        <f>MIN(S280*U280,0.8*(X279+Observaciones!$F279-V280-W280-Constantes!$D$14))</f>
        <v>3.0546063042262973E-2</v>
      </c>
      <c r="U280" s="75">
        <f>EXP(2.5*(Cálculos!X279-Constantes!$D$13)/(Constantes!$D$15))*Constantes!$E$19+Constantes!$E$18</f>
        <v>0.44397744090766972</v>
      </c>
      <c r="V280" s="75">
        <f>IF(Observaciones!$F279&gt;0.05*Constantes!$E$20,((Observaciones!$F279-0.05*Constantes!$E$20)^2)/(Observaciones!$F279+0.95*Constantes!$E$20),0)</f>
        <v>0</v>
      </c>
      <c r="W280" s="75">
        <f>MAX(0,X279+Observaciones!$F279-V280-Constantes!$D$13)</f>
        <v>0</v>
      </c>
      <c r="X280" s="75">
        <f>X279+Observaciones!$F279-V280-T280-W280-Y279</f>
        <v>26.256980561910733</v>
      </c>
      <c r="Y280" s="75">
        <f>MAX(0,(X280-Constantes!$D$14)*(1-EXP(-Constantes!$D$24)))</f>
        <v>1.199218754442199E-4</v>
      </c>
      <c r="Z280" s="75">
        <f t="shared" si="39"/>
        <v>118.04757409011755</v>
      </c>
      <c r="AA280" s="75">
        <f>MAX(0,(Z280-Constantes!$D$13)*(1-EXP(-Constantes!$D$25)))</f>
        <v>0.29735131445202095</v>
      </c>
      <c r="AB280" s="75">
        <f t="shared" si="40"/>
        <v>0.29747123632746519</v>
      </c>
      <c r="AC280" s="75">
        <f>0.0526*V280*Observaciones!$F279^1.218</f>
        <v>0</v>
      </c>
      <c r="AD280" s="75">
        <f>AC280*Constantes!$E$31</f>
        <v>0</v>
      </c>
      <c r="AE280" s="75">
        <f t="shared" si="41"/>
        <v>0</v>
      </c>
      <c r="AF280" s="15"/>
      <c r="AG280" s="74">
        <v>274</v>
      </c>
      <c r="AH280" s="136">
        <f>ETo!$I279*((1-Constantes!$F$21)*ETo!$K279+ETo!$L279)</f>
        <v>2.3995375302211164</v>
      </c>
      <c r="AI280" s="75">
        <f>MIN(AH280*AJ280,0.8*(AM279+Observaciones!$F279-AK280-AL280-Constantes!$D$14))</f>
        <v>8.3236153545868784E-3</v>
      </c>
      <c r="AJ280" s="75">
        <f>EXP(2.5*(Cálculos!AM279-Constantes!$D$13)/(Constantes!$D$15))*Constantes!$F$19+Constantes!$F$18</f>
        <v>0.52047471183436378</v>
      </c>
      <c r="AK280" s="75">
        <f>IF(Observaciones!$F279&gt;0.05*Constantes!$F$20,((Observaciones!$F279-0.05*Constantes!$F$20)^2)/(Observaciones!$F279+0.95*Constantes!$F$20),0)</f>
        <v>0</v>
      </c>
      <c r="AL280" s="75">
        <f>MAX(0,AM279+Observaciones!$F279-AK280-Constantes!$D$13)</f>
        <v>0</v>
      </c>
      <c r="AM280" s="75">
        <f>AM279+Observaciones!$F279-AK280-AI280-AL280-AN279</f>
        <v>26.251902160426482</v>
      </c>
      <c r="AN280" s="75">
        <f>MAX(0,(AM280-Constantes!$D$14)*(1-EXP(-Constantes!$D$24)))</f>
        <v>3.2677977597873644E-5</v>
      </c>
      <c r="AO280" s="75">
        <f t="shared" si="42"/>
        <v>119.82979159103574</v>
      </c>
      <c r="AP280" s="75">
        <f>MAX(0,(AO280-Constantes!$D$13)*(1-EXP(-Constantes!$D$25)))</f>
        <v>0.30966198997180783</v>
      </c>
      <c r="AQ280" s="75">
        <f t="shared" si="43"/>
        <v>0.3096946679494057</v>
      </c>
      <c r="AR280" s="75">
        <f>0.0526*AK280*Observaciones!$F279^1.218</f>
        <v>0</v>
      </c>
      <c r="AS280" s="75">
        <f>AR280*Constantes!$F$31</f>
        <v>0</v>
      </c>
      <c r="AT280" s="75">
        <f t="shared" si="44"/>
        <v>0</v>
      </c>
      <c r="AU280" s="15"/>
      <c r="AV280" s="74">
        <v>274</v>
      </c>
      <c r="AW280" s="75">
        <f>0.0526*Observaciones!$F279^2.218</f>
        <v>0</v>
      </c>
      <c r="AX280" s="75">
        <f>IF(Observaciones!$F279&gt;0.05*$BB$7,((Observaciones!$F279-0.05*$BB$7)^2)/(Observaciones!$F279+0.95*$BB$7),0)</f>
        <v>0</v>
      </c>
      <c r="AY280" s="75">
        <f>0.0526*AX280*Observaciones!$F279^1.218</f>
        <v>0</v>
      </c>
      <c r="AZ280" s="29"/>
      <c r="BA280" s="29"/>
      <c r="BB280" s="96"/>
      <c r="BC280" s="39"/>
    </row>
    <row r="281" spans="2:55" s="2" customFormat="1" x14ac:dyDescent="0.3">
      <c r="B281" s="38"/>
      <c r="C281" s="74">
        <v>275</v>
      </c>
      <c r="D281" s="136">
        <f>ETo!$I280*((1-Constantes!$D$21)*ETo!$K280+ETo!$L280)</f>
        <v>2.5654357142206736</v>
      </c>
      <c r="E281" s="75">
        <f>MIN(D281*F281,0.8*(I280+Observaciones!$F280-G281-H281-Constantes!$D$14))</f>
        <v>2.2058087141155626E-2</v>
      </c>
      <c r="F281" s="75">
        <f>EXP(2.5*(Cálculos!I280-Constantes!$D$13)/(Constantes!$D$15))*Constantes!$D$19+Constantes!$D$18</f>
        <v>0.36845788355851616</v>
      </c>
      <c r="G281" s="75">
        <f>IF(Observaciones!$F280&gt;0.05*Constantes!$D$20,((Observaciones!$F280-0.05*Constantes!$D$20)^2)/(Observaciones!$F280+0.95*Constantes!$D$20),0)</f>
        <v>0</v>
      </c>
      <c r="H281" s="75">
        <f>MAX(0,I280+Observaciones!$F280-G281-Constantes!$D$13)</f>
        <v>0</v>
      </c>
      <c r="I281" s="75">
        <f>I280+Observaciones!$F280-G281-E281-H281-J280</f>
        <v>26.255040840867387</v>
      </c>
      <c r="J281" s="75">
        <f>MAX(0,(I281-Constantes!$D$14)*(1-EXP(-Constantes!$D$24)))</f>
        <v>8.6598628930353557E-5</v>
      </c>
      <c r="K281" s="75">
        <f t="shared" si="36"/>
        <v>115.3967056416413</v>
      </c>
      <c r="L281" s="75">
        <f>MAX(0,(K281-Constantes!$D$13)*(1-EXP(-Constantes!$D$25)))</f>
        <v>0.27904042854835381</v>
      </c>
      <c r="M281" s="75">
        <f t="shared" si="37"/>
        <v>0.27912702717728416</v>
      </c>
      <c r="N281" s="75">
        <f>0.0526*G281*Observaciones!$F280^1.218</f>
        <v>0</v>
      </c>
      <c r="O281" s="75">
        <f>N281*Constantes!$D$31</f>
        <v>0</v>
      </c>
      <c r="P281" s="75">
        <f t="shared" si="38"/>
        <v>0</v>
      </c>
      <c r="Q281" s="15"/>
      <c r="R281" s="74">
        <v>275</v>
      </c>
      <c r="S281" s="136">
        <f>ETo!$I280*((1-Constantes!$E$21)*ETo!$K280+ETo!$L280)</f>
        <v>2.4649324339004766</v>
      </c>
      <c r="T281" s="75">
        <f>MIN(S281*U281,0.8*(X280+Observaciones!$F280-V281-W281-Constantes!$D$14))</f>
        <v>5.5844495285867881E-3</v>
      </c>
      <c r="U281" s="75">
        <f>EXP(2.5*(Cálculos!X280-Constantes!$D$13)/(Constantes!$D$15))*Constantes!$E$19+Constantes!$E$18</f>
        <v>0.44393377578779125</v>
      </c>
      <c r="V281" s="75">
        <f>IF(Observaciones!$F280&gt;0.05*Constantes!$E$20,((Observaciones!$F280-0.05*Constantes!$E$20)^2)/(Observaciones!$F280+0.95*Constantes!$E$20),0)</f>
        <v>0</v>
      </c>
      <c r="W281" s="75">
        <f>MAX(0,X280+Observaciones!$F280-V281-Constantes!$D$13)</f>
        <v>0</v>
      </c>
      <c r="X281" s="75">
        <f>X280+Observaciones!$F280-V281-T281-W281-Y280</f>
        <v>26.251276190506701</v>
      </c>
      <c r="Y281" s="75">
        <f>MAX(0,(X281-Constantes!$D$14)*(1-EXP(-Constantes!$D$24)))</f>
        <v>2.192418904735447E-5</v>
      </c>
      <c r="Z281" s="75">
        <f t="shared" si="39"/>
        <v>117.75022277566553</v>
      </c>
      <c r="AA281" s="75">
        <f>MAX(0,(Z281-Constantes!$D$13)*(1-EXP(-Constantes!$D$25)))</f>
        <v>0.29529735889064029</v>
      </c>
      <c r="AB281" s="75">
        <f t="shared" si="40"/>
        <v>0.29531928307968763</v>
      </c>
      <c r="AC281" s="75">
        <f>0.0526*V281*Observaciones!$F280^1.218</f>
        <v>0</v>
      </c>
      <c r="AD281" s="75">
        <f>AC281*Constantes!$E$31</f>
        <v>0</v>
      </c>
      <c r="AE281" s="75">
        <f t="shared" si="41"/>
        <v>0</v>
      </c>
      <c r="AF281" s="15"/>
      <c r="AG281" s="74">
        <v>275</v>
      </c>
      <c r="AH281" s="136">
        <f>ETo!$I280*((1-Constantes!$F$21)*ETo!$K280+ETo!$L280)</f>
        <v>2.4649324339004766</v>
      </c>
      <c r="AI281" s="75">
        <f>MIN(AH281*AJ281,0.8*(AM280+Observaciones!$F280-AK281-AL281-Constantes!$D$14))</f>
        <v>1.5217283411857352E-3</v>
      </c>
      <c r="AJ281" s="75">
        <f>EXP(2.5*(Cálculos!AM280-Constantes!$D$13)/(Constantes!$D$15))*Constantes!$F$19+Constantes!$F$18</f>
        <v>0.520465786429266</v>
      </c>
      <c r="AK281" s="75">
        <f>IF(Observaciones!$F280&gt;0.05*Constantes!$F$20,((Observaciones!$F280-0.05*Constantes!$F$20)^2)/(Observaciones!$F280+0.95*Constantes!$F$20),0)</f>
        <v>0</v>
      </c>
      <c r="AL281" s="75">
        <f>MAX(0,AM280+Observaciones!$F280-AK281-Constantes!$D$13)</f>
        <v>0</v>
      </c>
      <c r="AM281" s="75">
        <f>AM280+Observaciones!$F280-AK281-AI281-AL281-AN280</f>
        <v>26.2503477541077</v>
      </c>
      <c r="AN281" s="75">
        <f>MAX(0,(AM281-Constantes!$D$14)*(1-EXP(-Constantes!$D$24)))</f>
        <v>5.9742074237228645E-6</v>
      </c>
      <c r="AO281" s="75">
        <f t="shared" si="42"/>
        <v>119.52012960106393</v>
      </c>
      <c r="AP281" s="75">
        <f>MAX(0,(AO281-Constantes!$D$13)*(1-EXP(-Constantes!$D$25)))</f>
        <v>0.30752299836310099</v>
      </c>
      <c r="AQ281" s="75">
        <f t="shared" si="43"/>
        <v>0.30752897257052469</v>
      </c>
      <c r="AR281" s="75">
        <f>0.0526*AK281*Observaciones!$F280^1.218</f>
        <v>0</v>
      </c>
      <c r="AS281" s="75">
        <f>AR281*Constantes!$F$31</f>
        <v>0</v>
      </c>
      <c r="AT281" s="75">
        <f t="shared" si="44"/>
        <v>0</v>
      </c>
      <c r="AU281" s="15"/>
      <c r="AV281" s="74">
        <v>275</v>
      </c>
      <c r="AW281" s="75">
        <f>0.0526*Observaciones!$F280^2.218</f>
        <v>0</v>
      </c>
      <c r="AX281" s="75">
        <f>IF(Observaciones!$F280&gt;0.05*$BB$7,((Observaciones!$F280-0.05*$BB$7)^2)/(Observaciones!$F280+0.95*$BB$7),0)</f>
        <v>0</v>
      </c>
      <c r="AY281" s="75">
        <f>0.0526*AX281*Observaciones!$F280^1.218</f>
        <v>0</v>
      </c>
      <c r="AZ281" s="29"/>
      <c r="BA281" s="29"/>
      <c r="BB281" s="96"/>
      <c r="BC281" s="39"/>
    </row>
    <row r="282" spans="2:55" s="2" customFormat="1" x14ac:dyDescent="0.3">
      <c r="B282" s="38"/>
      <c r="C282" s="74">
        <v>276</v>
      </c>
      <c r="D282" s="136">
        <f>ETo!$I281*((1-Constantes!$D$21)*ETo!$K281+ETo!$L281)</f>
        <v>2.5487066959145039</v>
      </c>
      <c r="E282" s="75">
        <f>MIN(D282*F282,0.8*(I281+Observaciones!$F281-G282-H282-Constantes!$D$14))</f>
        <v>4.0326726939099444E-3</v>
      </c>
      <c r="F282" s="75">
        <f>EXP(2.5*(Cálculos!I281-Constantes!$D$13)/(Constantes!$D$15))*Constantes!$D$19+Constantes!$D$18</f>
        <v>0.36841732144760275</v>
      </c>
      <c r="G282" s="75">
        <f>IF(Observaciones!$F281&gt;0.05*Constantes!$D$20,((Observaciones!$F281-0.05*Constantes!$D$20)^2)/(Observaciones!$F281+0.95*Constantes!$D$20),0)</f>
        <v>0</v>
      </c>
      <c r="H282" s="75">
        <f>MAX(0,I281+Observaciones!$F281-G282-Constantes!$D$13)</f>
        <v>0</v>
      </c>
      <c r="I282" s="75">
        <f>I281+Observaciones!$F281-G282-E282-H282-J281</f>
        <v>26.250921569544548</v>
      </c>
      <c r="J282" s="75">
        <f>MAX(0,(I282-Constantes!$D$14)*(1-EXP(-Constantes!$D$24)))</f>
        <v>1.583201317426645E-5</v>
      </c>
      <c r="K282" s="75">
        <f t="shared" si="36"/>
        <v>115.11766521309295</v>
      </c>
      <c r="L282" s="75">
        <f>MAX(0,(K282-Constantes!$D$13)*(1-EXP(-Constantes!$D$25)))</f>
        <v>0.27711295551490461</v>
      </c>
      <c r="M282" s="75">
        <f t="shared" si="37"/>
        <v>0.2771287875280789</v>
      </c>
      <c r="N282" s="75">
        <f>0.0526*G282*Observaciones!$F281^1.218</f>
        <v>0</v>
      </c>
      <c r="O282" s="75">
        <f>N282*Constantes!$D$31</f>
        <v>0</v>
      </c>
      <c r="P282" s="75">
        <f t="shared" si="38"/>
        <v>0</v>
      </c>
      <c r="Q282" s="15"/>
      <c r="R282" s="74">
        <v>276</v>
      </c>
      <c r="S282" s="136">
        <f>ETo!$I281*((1-Constantes!$E$21)*ETo!$K281+ETo!$L281)</f>
        <v>2.4488004653390667</v>
      </c>
      <c r="T282" s="75">
        <f>MIN(S282*U282,0.8*(X281+Observaciones!$F281-V282-W282-Constantes!$D$14))</f>
        <v>1.0209524053607312E-3</v>
      </c>
      <c r="U282" s="75">
        <f>EXP(2.5*(Cálculos!X281-Constantes!$D$13)/(Constantes!$D$15))*Constantes!$E$19+Constantes!$E$18</f>
        <v>0.44392580045603203</v>
      </c>
      <c r="V282" s="75">
        <f>IF(Observaciones!$F281&gt;0.05*Constantes!$E$20,((Observaciones!$F281-0.05*Constantes!$E$20)^2)/(Observaciones!$F281+0.95*Constantes!$E$20),0)</f>
        <v>0</v>
      </c>
      <c r="W282" s="75">
        <f>MAX(0,X281+Observaciones!$F281-V282-Constantes!$D$13)</f>
        <v>0</v>
      </c>
      <c r="X282" s="75">
        <f>X281+Observaciones!$F281-V282-T282-W282-Y281</f>
        <v>26.25023331391229</v>
      </c>
      <c r="Y282" s="75">
        <f>MAX(0,(X282-Constantes!$D$14)*(1-EXP(-Constantes!$D$24)))</f>
        <v>4.0081933642019031E-6</v>
      </c>
      <c r="Z282" s="75">
        <f t="shared" si="39"/>
        <v>117.4549254167749</v>
      </c>
      <c r="AA282" s="75">
        <f>MAX(0,(Z282-Constantes!$D$13)*(1-EXP(-Constantes!$D$25)))</f>
        <v>0.29325759103667198</v>
      </c>
      <c r="AB282" s="75">
        <f t="shared" si="40"/>
        <v>0.2932615992300362</v>
      </c>
      <c r="AC282" s="75">
        <f>0.0526*V282*Observaciones!$F281^1.218</f>
        <v>0</v>
      </c>
      <c r="AD282" s="75">
        <f>AC282*Constantes!$E$31</f>
        <v>0</v>
      </c>
      <c r="AE282" s="75">
        <f t="shared" si="41"/>
        <v>0</v>
      </c>
      <c r="AF282" s="15"/>
      <c r="AG282" s="74">
        <v>276</v>
      </c>
      <c r="AH282" s="136">
        <f>ETo!$I281*((1-Constantes!$F$21)*ETo!$K281+ETo!$L281)</f>
        <v>2.4488004653390667</v>
      </c>
      <c r="AI282" s="75">
        <f>MIN(AH282*AJ282,0.8*(AM281+Observaciones!$F281-AK282-AL282-Constantes!$D$14))</f>
        <v>2.7820328616030566E-4</v>
      </c>
      <c r="AJ282" s="75">
        <f>EXP(2.5*(Cálculos!AM281-Constantes!$D$13)/(Constantes!$D$15))*Constantes!$F$19+Constantes!$F$18</f>
        <v>0.52046415510209398</v>
      </c>
      <c r="AK282" s="75">
        <f>IF(Observaciones!$F281&gt;0.05*Constantes!$F$20,((Observaciones!$F281-0.05*Constantes!$F$20)^2)/(Observaciones!$F281+0.95*Constantes!$F$20),0)</f>
        <v>0</v>
      </c>
      <c r="AL282" s="75">
        <f>MAX(0,AM281+Observaciones!$F281-AK282-Constantes!$D$13)</f>
        <v>0</v>
      </c>
      <c r="AM282" s="75">
        <f>AM281+Observaciones!$F281-AK282-AI282-AL282-AN281</f>
        <v>26.250063576614117</v>
      </c>
      <c r="AN282" s="75">
        <f>MAX(0,(AM282-Constantes!$D$14)*(1-EXP(-Constantes!$D$24)))</f>
        <v>1.0922081770541832E-6</v>
      </c>
      <c r="AO282" s="75">
        <f t="shared" si="42"/>
        <v>119.21260660270083</v>
      </c>
      <c r="AP282" s="75">
        <f>MAX(0,(AO282-Constantes!$D$13)*(1-EXP(-Constantes!$D$25)))</f>
        <v>0.30539878184869151</v>
      </c>
      <c r="AQ282" s="75">
        <f t="shared" si="43"/>
        <v>0.30539987405686858</v>
      </c>
      <c r="AR282" s="75">
        <f>0.0526*AK282*Observaciones!$F281^1.218</f>
        <v>0</v>
      </c>
      <c r="AS282" s="75">
        <f>AR282*Constantes!$F$31</f>
        <v>0</v>
      </c>
      <c r="AT282" s="75">
        <f t="shared" si="44"/>
        <v>0</v>
      </c>
      <c r="AU282" s="15"/>
      <c r="AV282" s="74">
        <v>276</v>
      </c>
      <c r="AW282" s="75">
        <f>0.0526*Observaciones!$F281^2.218</f>
        <v>0</v>
      </c>
      <c r="AX282" s="75">
        <f>IF(Observaciones!$F281&gt;0.05*$BB$7,((Observaciones!$F281-0.05*$BB$7)^2)/(Observaciones!$F281+0.95*$BB$7),0)</f>
        <v>0</v>
      </c>
      <c r="AY282" s="75">
        <f>0.0526*AX282*Observaciones!$F281^1.218</f>
        <v>0</v>
      </c>
      <c r="AZ282" s="29"/>
      <c r="BA282" s="29"/>
      <c r="BB282" s="96"/>
      <c r="BC282" s="39"/>
    </row>
    <row r="283" spans="2:55" s="2" customFormat="1" x14ac:dyDescent="0.3">
      <c r="B283" s="38"/>
      <c r="C283" s="74">
        <v>277</v>
      </c>
      <c r="D283" s="136">
        <f>ETo!$I282*((1-Constantes!$D$21)*ETo!$K282+ETo!$L282)</f>
        <v>2.2957786627467778</v>
      </c>
      <c r="E283" s="75">
        <f>MIN(D283*F283,0.8*(I282+Observaciones!$F282-G283-H283-Constantes!$D$14))</f>
        <v>7.372556356386895E-4</v>
      </c>
      <c r="F283" s="75">
        <f>EXP(2.5*(Cálculos!I282-Constantes!$D$13)/(Constantes!$D$15))*Constantes!$D$19+Constantes!$D$18</f>
        <v>0.36840991092439168</v>
      </c>
      <c r="G283" s="75">
        <f>IF(Observaciones!$F282&gt;0.05*Constantes!$D$20,((Observaciones!$F282-0.05*Constantes!$D$20)^2)/(Observaciones!$F282+0.95*Constantes!$D$20),0)</f>
        <v>0</v>
      </c>
      <c r="H283" s="75">
        <f>MAX(0,I282+Observaciones!$F282-G283-Constantes!$D$13)</f>
        <v>0</v>
      </c>
      <c r="I283" s="75">
        <f>I282+Observaciones!$F282-G283-E283-H283-J282</f>
        <v>26.250168481895734</v>
      </c>
      <c r="J283" s="75">
        <f>MAX(0,(I283-Constantes!$D$14)*(1-EXP(-Constantes!$D$24)))</f>
        <v>2.8944181246779587E-6</v>
      </c>
      <c r="K283" s="75">
        <f t="shared" si="36"/>
        <v>114.84055225757804</v>
      </c>
      <c r="L283" s="75">
        <f>MAX(0,(K283-Constantes!$D$13)*(1-EXP(-Constantes!$D$25)))</f>
        <v>0.27519879651022888</v>
      </c>
      <c r="M283" s="75">
        <f t="shared" si="37"/>
        <v>0.27520169092835356</v>
      </c>
      <c r="N283" s="75">
        <f>0.0526*G283*Observaciones!$F282^1.218</f>
        <v>0</v>
      </c>
      <c r="O283" s="75">
        <f>N283*Constantes!$D$31</f>
        <v>0</v>
      </c>
      <c r="P283" s="75">
        <f t="shared" si="38"/>
        <v>0</v>
      </c>
      <c r="Q283" s="15"/>
      <c r="R283" s="74">
        <v>277</v>
      </c>
      <c r="S283" s="136">
        <f>ETo!$I282*((1-Constantes!$E$21)*ETo!$K282+ETo!$L282)</f>
        <v>2.205022932022104</v>
      </c>
      <c r="T283" s="75">
        <f>MIN(S283*U283,0.8*(X282+Observaciones!$F282-V283-W283-Constantes!$D$14))</f>
        <v>1.8665112983171639E-4</v>
      </c>
      <c r="U283" s="75">
        <f>EXP(2.5*(Cálculos!X282-Constantes!$D$13)/(Constantes!$D$15))*Constantes!$E$19+Constantes!$E$18</f>
        <v>0.44392434265334219</v>
      </c>
      <c r="V283" s="75">
        <f>IF(Observaciones!$F282&gt;0.05*Constantes!$E$20,((Observaciones!$F282-0.05*Constantes!$E$20)^2)/(Observaciones!$F282+0.95*Constantes!$E$20),0)</f>
        <v>0</v>
      </c>
      <c r="W283" s="75">
        <f>MAX(0,X282+Observaciones!$F282-V283-Constantes!$D$13)</f>
        <v>0</v>
      </c>
      <c r="X283" s="75">
        <f>X282+Observaciones!$F282-V283-T283-W283-Y282</f>
        <v>26.250042654589095</v>
      </c>
      <c r="Y283" s="75">
        <f>MAX(0,(X283-Constantes!$D$14)*(1-EXP(-Constantes!$D$24)))</f>
        <v>7.327803099431762E-7</v>
      </c>
      <c r="Z283" s="75">
        <f t="shared" si="39"/>
        <v>117.16166782573822</v>
      </c>
      <c r="AA283" s="75">
        <f>MAX(0,(Z283-Constantes!$D$13)*(1-EXP(-Constantes!$D$25)))</f>
        <v>0.29123191288846229</v>
      </c>
      <c r="AB283" s="75">
        <f t="shared" si="40"/>
        <v>0.29123264566877222</v>
      </c>
      <c r="AC283" s="75">
        <f>0.0526*V283*Observaciones!$F282^1.218</f>
        <v>0</v>
      </c>
      <c r="AD283" s="75">
        <f>AC283*Constantes!$E$31</f>
        <v>0</v>
      </c>
      <c r="AE283" s="75">
        <f t="shared" si="41"/>
        <v>0</v>
      </c>
      <c r="AF283" s="15"/>
      <c r="AG283" s="74">
        <v>277</v>
      </c>
      <c r="AH283" s="136">
        <f>ETo!$I282*((1-Constantes!$F$21)*ETo!$K282+ETo!$L282)</f>
        <v>2.205022932022104</v>
      </c>
      <c r="AI283" s="75">
        <f>MIN(AH283*AJ283,0.8*(AM282+Observaciones!$F282-AK283-AL283-Constantes!$D$14))</f>
        <v>5.0861291293813343E-5</v>
      </c>
      <c r="AJ283" s="75">
        <f>EXP(2.5*(Cálculos!AM282-Constantes!$D$13)/(Constantes!$D$15))*Constantes!$F$19+Constantes!$F$18</f>
        <v>0.52046385687594365</v>
      </c>
      <c r="AK283" s="75">
        <f>IF(Observaciones!$F282&gt;0.05*Constantes!$F$20,((Observaciones!$F282-0.05*Constantes!$F$20)^2)/(Observaciones!$F282+0.95*Constantes!$F$20),0)</f>
        <v>0</v>
      </c>
      <c r="AL283" s="75">
        <f>MAX(0,AM282+Observaciones!$F282-AK283-Constantes!$D$13)</f>
        <v>0</v>
      </c>
      <c r="AM283" s="75">
        <f>AM282+Observaciones!$F282-AK283-AI283-AL283-AN282</f>
        <v>26.250011623114649</v>
      </c>
      <c r="AN283" s="75">
        <f>MAX(0,(AM283-Constantes!$D$14)*(1-EXP(-Constantes!$D$24)))</f>
        <v>1.9967815270165379E-7</v>
      </c>
      <c r="AO283" s="75">
        <f t="shared" si="42"/>
        <v>118.90720782085214</v>
      </c>
      <c r="AP283" s="75">
        <f>MAX(0,(AO283-Constantes!$D$13)*(1-EXP(-Constantes!$D$25)))</f>
        <v>0.30328923836954796</v>
      </c>
      <c r="AQ283" s="75">
        <f t="shared" si="43"/>
        <v>0.30328943804770064</v>
      </c>
      <c r="AR283" s="75">
        <f>0.0526*AK283*Observaciones!$F282^1.218</f>
        <v>0</v>
      </c>
      <c r="AS283" s="75">
        <f>AR283*Constantes!$F$31</f>
        <v>0</v>
      </c>
      <c r="AT283" s="75">
        <f t="shared" si="44"/>
        <v>0</v>
      </c>
      <c r="AU283" s="15"/>
      <c r="AV283" s="74">
        <v>277</v>
      </c>
      <c r="AW283" s="75">
        <f>0.0526*Observaciones!$F282^2.218</f>
        <v>0</v>
      </c>
      <c r="AX283" s="75">
        <f>IF(Observaciones!$F282&gt;0.05*$BB$7,((Observaciones!$F282-0.05*$BB$7)^2)/(Observaciones!$F282+0.95*$BB$7),0)</f>
        <v>0</v>
      </c>
      <c r="AY283" s="75">
        <f>0.0526*AX283*Observaciones!$F282^1.218</f>
        <v>0</v>
      </c>
      <c r="AZ283" s="29"/>
      <c r="BA283" s="29"/>
      <c r="BB283" s="96"/>
      <c r="BC283" s="39"/>
    </row>
    <row r="284" spans="2:55" s="2" customFormat="1" x14ac:dyDescent="0.3">
      <c r="B284" s="38"/>
      <c r="C284" s="74">
        <v>278</v>
      </c>
      <c r="D284" s="136">
        <f>ETo!$I283*((1-Constantes!$D$21)*ETo!$K283+ETo!$L283)</f>
        <v>2.5860297282505385</v>
      </c>
      <c r="E284" s="75">
        <f>MIN(D284*F284,0.8*(I283+Observaciones!$F283-G284-H284-Constantes!$D$14))</f>
        <v>1.3478551658749894E-4</v>
      </c>
      <c r="F284" s="75">
        <f>EXP(2.5*(Cálculos!I283-Constantes!$D$13)/(Constantes!$D$15))*Constantes!$D$19+Constantes!$D$18</f>
        <v>0.36840855629735236</v>
      </c>
      <c r="G284" s="75">
        <f>IF(Observaciones!$F283&gt;0.05*Constantes!$D$20,((Observaciones!$F283-0.05*Constantes!$D$20)^2)/(Observaciones!$F283+0.95*Constantes!$D$20),0)</f>
        <v>0</v>
      </c>
      <c r="H284" s="75">
        <f>MAX(0,I283+Observaciones!$F283-G284-Constantes!$D$13)</f>
        <v>0</v>
      </c>
      <c r="I284" s="75">
        <f>I283+Observaciones!$F283-G284-E284-H284-J283</f>
        <v>26.250030801961024</v>
      </c>
      <c r="J284" s="75">
        <f>MAX(0,(I284-Constantes!$D$14)*(1-EXP(-Constantes!$D$24)))</f>
        <v>5.2915925403258118E-7</v>
      </c>
      <c r="K284" s="75">
        <f t="shared" si="36"/>
        <v>114.56535346106782</v>
      </c>
      <c r="L284" s="75">
        <f>MAX(0,(K284-Constantes!$D$13)*(1-EXP(-Constantes!$D$25)))</f>
        <v>0.27329785956761232</v>
      </c>
      <c r="M284" s="75">
        <f t="shared" si="37"/>
        <v>0.27329838872686635</v>
      </c>
      <c r="N284" s="75">
        <f>0.0526*G284*Observaciones!$F283^1.218</f>
        <v>0</v>
      </c>
      <c r="O284" s="75">
        <f>N284*Constantes!$D$31</f>
        <v>0</v>
      </c>
      <c r="P284" s="75">
        <f t="shared" si="38"/>
        <v>0</v>
      </c>
      <c r="Q284" s="15"/>
      <c r="R284" s="74">
        <v>278</v>
      </c>
      <c r="S284" s="136">
        <f>ETo!$I283*((1-Constantes!$E$21)*ETo!$K283+ETo!$L283)</f>
        <v>2.4849346659179896</v>
      </c>
      <c r="T284" s="75">
        <f>MIN(S284*U284,0.8*(X283+Observaciones!$F283-V284-W284-Constantes!$D$14))</f>
        <v>3.4123671275665403E-5</v>
      </c>
      <c r="U284" s="75">
        <f>EXP(2.5*(Cálculos!X283-Constantes!$D$13)/(Constantes!$D$15))*Constantes!$E$19+Constantes!$E$18</f>
        <v>0.44392407614541146</v>
      </c>
      <c r="V284" s="75">
        <f>IF(Observaciones!$F283&gt;0.05*Constantes!$E$20,((Observaciones!$F283-0.05*Constantes!$E$20)^2)/(Observaciones!$F283+0.95*Constantes!$E$20),0)</f>
        <v>0</v>
      </c>
      <c r="W284" s="75">
        <f>MAX(0,X283+Observaciones!$F283-V284-Constantes!$D$13)</f>
        <v>0</v>
      </c>
      <c r="X284" s="75">
        <f>X283+Observaciones!$F283-V284-T284-W284-Y283</f>
        <v>26.250007798137506</v>
      </c>
      <c r="Y284" s="75">
        <f>MAX(0,(X284-Constantes!$D$14)*(1-EXP(-Constantes!$D$24)))</f>
        <v>1.3396733482175403E-7</v>
      </c>
      <c r="Z284" s="75">
        <f t="shared" si="39"/>
        <v>116.87043591284976</v>
      </c>
      <c r="AA284" s="75">
        <f>MAX(0,(Z284-Constantes!$D$13)*(1-EXP(-Constantes!$D$25)))</f>
        <v>0.28922022712130446</v>
      </c>
      <c r="AB284" s="75">
        <f t="shared" si="40"/>
        <v>0.2892203610886393</v>
      </c>
      <c r="AC284" s="75">
        <f>0.0526*V284*Observaciones!$F283^1.218</f>
        <v>0</v>
      </c>
      <c r="AD284" s="75">
        <f>AC284*Constantes!$E$31</f>
        <v>0</v>
      </c>
      <c r="AE284" s="75">
        <f t="shared" si="41"/>
        <v>0</v>
      </c>
      <c r="AF284" s="15"/>
      <c r="AG284" s="74">
        <v>278</v>
      </c>
      <c r="AH284" s="136">
        <f>ETo!$I283*((1-Constantes!$F$21)*ETo!$K283+ETo!$L283)</f>
        <v>2.4849346659179896</v>
      </c>
      <c r="AI284" s="75">
        <f>MIN(AH284*AJ284,0.8*(AM283+Observaciones!$F283-AK284-AL284-Constantes!$D$14))</f>
        <v>9.298491718823243E-6</v>
      </c>
      <c r="AJ284" s="75">
        <f>EXP(2.5*(Cálculos!AM283-Constantes!$D$13)/(Constantes!$D$15))*Constantes!$F$19+Constantes!$F$18</f>
        <v>0.52046380235453027</v>
      </c>
      <c r="AK284" s="75">
        <f>IF(Observaciones!$F283&gt;0.05*Constantes!$F$20,((Observaciones!$F283-0.05*Constantes!$F$20)^2)/(Observaciones!$F283+0.95*Constantes!$F$20),0)</f>
        <v>0</v>
      </c>
      <c r="AL284" s="75">
        <f>MAX(0,AM283+Observaciones!$F283-AK284-Constantes!$D$13)</f>
        <v>0</v>
      </c>
      <c r="AM284" s="75">
        <f>AM283+Observaciones!$F283-AK284-AI284-AL284-AN283</f>
        <v>26.250002124944778</v>
      </c>
      <c r="AN284" s="75">
        <f>MAX(0,(AM284-Constantes!$D$14)*(1-EXP(-Constantes!$D$24)))</f>
        <v>3.6505279416599968E-8</v>
      </c>
      <c r="AO284" s="75">
        <f t="shared" si="42"/>
        <v>118.60391858248259</v>
      </c>
      <c r="AP284" s="75">
        <f>MAX(0,(AO284-Constantes!$D$13)*(1-EXP(-Constantes!$D$25)))</f>
        <v>0.30119426657161241</v>
      </c>
      <c r="AQ284" s="75">
        <f t="shared" si="43"/>
        <v>0.30119430307689182</v>
      </c>
      <c r="AR284" s="75">
        <f>0.0526*AK284*Observaciones!$F283^1.218</f>
        <v>0</v>
      </c>
      <c r="AS284" s="75">
        <f>AR284*Constantes!$F$31</f>
        <v>0</v>
      </c>
      <c r="AT284" s="75">
        <f t="shared" si="44"/>
        <v>0</v>
      </c>
      <c r="AU284" s="15"/>
      <c r="AV284" s="74">
        <v>278</v>
      </c>
      <c r="AW284" s="75">
        <f>0.0526*Observaciones!$F283^2.218</f>
        <v>0</v>
      </c>
      <c r="AX284" s="75">
        <f>IF(Observaciones!$F283&gt;0.05*$BB$7,((Observaciones!$F283-0.05*$BB$7)^2)/(Observaciones!$F283+0.95*$BB$7),0)</f>
        <v>0</v>
      </c>
      <c r="AY284" s="75">
        <f>0.0526*AX284*Observaciones!$F283^1.218</f>
        <v>0</v>
      </c>
      <c r="AZ284" s="29"/>
      <c r="BA284" s="29"/>
      <c r="BB284" s="96"/>
      <c r="BC284" s="39"/>
    </row>
    <row r="285" spans="2:55" s="2" customFormat="1" x14ac:dyDescent="0.3">
      <c r="B285" s="38"/>
      <c r="C285" s="74">
        <v>279</v>
      </c>
      <c r="D285" s="136">
        <f>ETo!$I284*((1-Constantes!$D$21)*ETo!$K284+ETo!$L284)</f>
        <v>2.5393739526067098</v>
      </c>
      <c r="E285" s="75">
        <f>MIN(D285*F285,0.8*(I284+Observaciones!$F284-G285-H285-Constantes!$D$14))</f>
        <v>2.4641568819561145E-5</v>
      </c>
      <c r="F285" s="75">
        <f>EXP(2.5*(Cálculos!I284-Constantes!$D$13)/(Constantes!$D$15))*Constantes!$D$19+Constantes!$D$18</f>
        <v>0.3684083086492827</v>
      </c>
      <c r="G285" s="75">
        <f>IF(Observaciones!$F284&gt;0.05*Constantes!$D$20,((Observaciones!$F284-0.05*Constantes!$D$20)^2)/(Observaciones!$F284+0.95*Constantes!$D$20),0)</f>
        <v>0</v>
      </c>
      <c r="H285" s="75">
        <f>MAX(0,I284+Observaciones!$F284-G285-Constantes!$D$13)</f>
        <v>0</v>
      </c>
      <c r="I285" s="75">
        <f>I284+Observaciones!$F284-G285-E285-H285-J284</f>
        <v>26.250005631232948</v>
      </c>
      <c r="J285" s="75">
        <f>MAX(0,(I285-Constantes!$D$14)*(1-EXP(-Constantes!$D$24)))</f>
        <v>9.6741211505579742E-8</v>
      </c>
      <c r="K285" s="75">
        <f t="shared" si="36"/>
        <v>114.29205560150021</v>
      </c>
      <c r="L285" s="75">
        <f>MAX(0,(K285-Constantes!$D$13)*(1-EXP(-Constantes!$D$25)))</f>
        <v>0.27141005335560076</v>
      </c>
      <c r="M285" s="75">
        <f t="shared" si="37"/>
        <v>0.27141015009681224</v>
      </c>
      <c r="N285" s="75">
        <f>0.0526*G285*Observaciones!$F284^1.218</f>
        <v>0</v>
      </c>
      <c r="O285" s="75">
        <f>N285*Constantes!$D$31</f>
        <v>0</v>
      </c>
      <c r="P285" s="75">
        <f t="shared" si="38"/>
        <v>0</v>
      </c>
      <c r="Q285" s="15"/>
      <c r="R285" s="74">
        <v>279</v>
      </c>
      <c r="S285" s="136">
        <f>ETo!$I284*((1-Constantes!$E$21)*ETo!$K284+ETo!$L284)</f>
        <v>2.4398916197675335</v>
      </c>
      <c r="T285" s="75">
        <f>MIN(S285*U285,0.8*(X284+Observaciones!$F284-V285-W285-Constantes!$D$14))</f>
        <v>6.2385100051187695E-6</v>
      </c>
      <c r="U285" s="75">
        <f>EXP(2.5*(Cálculos!X284-Constantes!$D$13)/(Constantes!$D$15))*Constantes!$E$19+Constantes!$E$18</f>
        <v>0.44392402742255377</v>
      </c>
      <c r="V285" s="75">
        <f>IF(Observaciones!$F284&gt;0.05*Constantes!$E$20,((Observaciones!$F284-0.05*Constantes!$E$20)^2)/(Observaciones!$F284+0.95*Constantes!$E$20),0)</f>
        <v>0</v>
      </c>
      <c r="W285" s="75">
        <f>MAX(0,X284+Observaciones!$F284-V285-Constantes!$D$13)</f>
        <v>0</v>
      </c>
      <c r="X285" s="75">
        <f>X284+Observaciones!$F284-V285-T285-W285-Y284</f>
        <v>26.250001425660169</v>
      </c>
      <c r="Y285" s="75">
        <f>MAX(0,(X285-Constantes!$D$14)*(1-EXP(-Constantes!$D$24)))</f>
        <v>2.4491988389439016E-8</v>
      </c>
      <c r="Z285" s="75">
        <f t="shared" si="39"/>
        <v>116.58121568572845</v>
      </c>
      <c r="AA285" s="75">
        <f>MAX(0,(Z285-Constantes!$D$13)*(1-EXP(-Constantes!$D$25)))</f>
        <v>0.28722243708276257</v>
      </c>
      <c r="AB285" s="75">
        <f t="shared" si="40"/>
        <v>0.28722246157475095</v>
      </c>
      <c r="AC285" s="75">
        <f>0.0526*V285*Observaciones!$F284^1.218</f>
        <v>0</v>
      </c>
      <c r="AD285" s="75">
        <f>AC285*Constantes!$E$31</f>
        <v>0</v>
      </c>
      <c r="AE285" s="75">
        <f t="shared" si="41"/>
        <v>0</v>
      </c>
      <c r="AF285" s="15"/>
      <c r="AG285" s="74">
        <v>279</v>
      </c>
      <c r="AH285" s="136">
        <f>ETo!$I284*((1-Constantes!$F$21)*ETo!$K284+ETo!$L284)</f>
        <v>2.4398916197675335</v>
      </c>
      <c r="AI285" s="75">
        <f>MIN(AH285*AJ285,0.8*(AM284+Observaciones!$F284-AK285-AL285-Constantes!$D$14))</f>
        <v>1.699955822687116E-6</v>
      </c>
      <c r="AJ285" s="75">
        <f>EXP(2.5*(Cálculos!AM284-Constantes!$D$13)/(Constantes!$D$15))*Constantes!$F$19+Constantes!$F$18</f>
        <v>0.52046379238690854</v>
      </c>
      <c r="AK285" s="75">
        <f>IF(Observaciones!$F284&gt;0.05*Constantes!$F$20,((Observaciones!$F284-0.05*Constantes!$F$20)^2)/(Observaciones!$F284+0.95*Constantes!$F$20),0)</f>
        <v>0</v>
      </c>
      <c r="AL285" s="75">
        <f>MAX(0,AM284+Observaciones!$F284-AK285-Constantes!$D$13)</f>
        <v>0</v>
      </c>
      <c r="AM285" s="75">
        <f>AM284+Observaciones!$F284-AK285-AI285-AL285-AN284</f>
        <v>26.250000388483674</v>
      </c>
      <c r="AN285" s="75">
        <f>MAX(0,(AM285-Constantes!$D$14)*(1-EXP(-Constantes!$D$24)))</f>
        <v>6.673916988669921E-9</v>
      </c>
      <c r="AO285" s="75">
        <f t="shared" si="42"/>
        <v>118.30272431591098</v>
      </c>
      <c r="AP285" s="75">
        <f>MAX(0,(AO285-Constantes!$D$13)*(1-EXP(-Constantes!$D$25)))</f>
        <v>0.29911376580093041</v>
      </c>
      <c r="AQ285" s="75">
        <f t="shared" si="43"/>
        <v>0.29911377247484738</v>
      </c>
      <c r="AR285" s="75">
        <f>0.0526*AK285*Observaciones!$F284^1.218</f>
        <v>0</v>
      </c>
      <c r="AS285" s="75">
        <f>AR285*Constantes!$F$31</f>
        <v>0</v>
      </c>
      <c r="AT285" s="75">
        <f t="shared" si="44"/>
        <v>0</v>
      </c>
      <c r="AU285" s="15"/>
      <c r="AV285" s="74">
        <v>279</v>
      </c>
      <c r="AW285" s="75">
        <f>0.0526*Observaciones!$F284^2.218</f>
        <v>0</v>
      </c>
      <c r="AX285" s="75">
        <f>IF(Observaciones!$F284&gt;0.05*$BB$7,((Observaciones!$F284-0.05*$BB$7)^2)/(Observaciones!$F284+0.95*$BB$7),0)</f>
        <v>0</v>
      </c>
      <c r="AY285" s="75">
        <f>0.0526*AX285*Observaciones!$F284^1.218</f>
        <v>0</v>
      </c>
      <c r="AZ285" s="29"/>
      <c r="BA285" s="29"/>
      <c r="BB285" s="96"/>
      <c r="BC285" s="39"/>
    </row>
    <row r="286" spans="2:55" s="2" customFormat="1" x14ac:dyDescent="0.3">
      <c r="B286" s="38"/>
      <c r="C286" s="74">
        <v>280</v>
      </c>
      <c r="D286" s="136">
        <f>ETo!$I285*((1-Constantes!$D$21)*ETo!$K285+ETo!$L285)</f>
        <v>2.5029691972447936</v>
      </c>
      <c r="E286" s="75">
        <f>MIN(D286*F286,0.8*(I285+Observaciones!$F285-G286-H286-Constantes!$D$14))</f>
        <v>4.5049863587109943E-6</v>
      </c>
      <c r="F286" s="75">
        <f>EXP(2.5*(Cálculos!I285-Constantes!$D$13)/(Constantes!$D$15))*Constantes!$D$19+Constantes!$D$18</f>
        <v>0.36840826337430338</v>
      </c>
      <c r="G286" s="75">
        <f>IF(Observaciones!$F285&gt;0.05*Constantes!$D$20,((Observaciones!$F285-0.05*Constantes!$D$20)^2)/(Observaciones!$F285+0.95*Constantes!$D$20),0)</f>
        <v>0</v>
      </c>
      <c r="H286" s="75">
        <f>MAX(0,I285+Observaciones!$F285-G286-Constantes!$D$13)</f>
        <v>0</v>
      </c>
      <c r="I286" s="75">
        <f>I285+Observaciones!$F285-G286-E286-H286-J285</f>
        <v>26.250001029505381</v>
      </c>
      <c r="J286" s="75">
        <f>MAX(0,(I286-Constantes!$D$14)*(1-EXP(-Constantes!$D$24)))</f>
        <v>1.7686286231449889E-8</v>
      </c>
      <c r="K286" s="75">
        <f t="shared" si="36"/>
        <v>114.02064554814461</v>
      </c>
      <c r="L286" s="75">
        <f>MAX(0,(K286-Constantes!$D$13)*(1-EXP(-Constantes!$D$25)))</f>
        <v>0.26953528717361264</v>
      </c>
      <c r="M286" s="75">
        <f t="shared" si="37"/>
        <v>0.26953530485989885</v>
      </c>
      <c r="N286" s="75">
        <f>0.0526*G286*Observaciones!$F285^1.218</f>
        <v>0</v>
      </c>
      <c r="O286" s="75">
        <f>N286*Constantes!$D$31</f>
        <v>0</v>
      </c>
      <c r="P286" s="75">
        <f t="shared" si="38"/>
        <v>0</v>
      </c>
      <c r="Q286" s="15"/>
      <c r="R286" s="74">
        <v>280</v>
      </c>
      <c r="S286" s="136">
        <f>ETo!$I285*((1-Constantes!$E$21)*ETo!$K285+ETo!$L285)</f>
        <v>2.4047855922942691</v>
      </c>
      <c r="T286" s="75">
        <f>MIN(S286*U286,0.8*(X285+Observaciones!$F285-V286-W286-Constantes!$D$14))</f>
        <v>1.1405281355791887E-6</v>
      </c>
      <c r="U286" s="75">
        <f>EXP(2.5*(Cálculos!X285-Constantes!$D$13)/(Constantes!$D$15))*Constantes!$E$19+Constantes!$E$18</f>
        <v>0.44392401851502122</v>
      </c>
      <c r="V286" s="75">
        <f>IF(Observaciones!$F285&gt;0.05*Constantes!$E$20,((Observaciones!$F285-0.05*Constantes!$E$20)^2)/(Observaciones!$F285+0.95*Constantes!$E$20),0)</f>
        <v>0</v>
      </c>
      <c r="W286" s="75">
        <f>MAX(0,X285+Observaciones!$F285-V286-Constantes!$D$13)</f>
        <v>0</v>
      </c>
      <c r="X286" s="75">
        <f>X285+Observaciones!$F285-V286-T286-W286-Y285</f>
        <v>26.250000260640046</v>
      </c>
      <c r="Y286" s="75">
        <f>MAX(0,(X286-Constantes!$D$14)*(1-EXP(-Constantes!$D$24)))</f>
        <v>4.477639992881755E-9</v>
      </c>
      <c r="Z286" s="75">
        <f t="shared" si="39"/>
        <v>116.29399324864569</v>
      </c>
      <c r="AA286" s="75">
        <f>MAX(0,(Z286-Constantes!$D$13)*(1-EXP(-Constantes!$D$25)))</f>
        <v>0.28523844678802773</v>
      </c>
      <c r="AB286" s="75">
        <f t="shared" si="40"/>
        <v>0.28523845126566771</v>
      </c>
      <c r="AC286" s="75">
        <f>0.0526*V286*Observaciones!$F285^1.218</f>
        <v>0</v>
      </c>
      <c r="AD286" s="75">
        <f>AC286*Constantes!$E$31</f>
        <v>0</v>
      </c>
      <c r="AE286" s="75">
        <f t="shared" si="41"/>
        <v>0</v>
      </c>
      <c r="AF286" s="15"/>
      <c r="AG286" s="74">
        <v>280</v>
      </c>
      <c r="AH286" s="136">
        <f>ETo!$I285*((1-Constantes!$F$21)*ETo!$K285+ETo!$L285)</f>
        <v>2.4047855922942691</v>
      </c>
      <c r="AI286" s="75">
        <f>MIN(AH286*AJ286,0.8*(AM285+Observaciones!$F285-AK286-AL286-Constantes!$D$14))</f>
        <v>3.107869389396001E-7</v>
      </c>
      <c r="AJ286" s="75">
        <f>EXP(2.5*(Cálculos!AM285-Constantes!$D$13)/(Constantes!$D$15))*Constantes!$F$19+Constantes!$F$18</f>
        <v>0.52046379056462255</v>
      </c>
      <c r="AK286" s="75">
        <f>IF(Observaciones!$F285&gt;0.05*Constantes!$F$20,((Observaciones!$F285-0.05*Constantes!$F$20)^2)/(Observaciones!$F285+0.95*Constantes!$F$20),0)</f>
        <v>0</v>
      </c>
      <c r="AL286" s="75">
        <f>MAX(0,AM285+Observaciones!$F285-AK286-Constantes!$D$13)</f>
        <v>0</v>
      </c>
      <c r="AM286" s="75">
        <f>AM285+Observaciones!$F285-AK286-AI286-AL286-AN285</f>
        <v>26.250000071022818</v>
      </c>
      <c r="AN286" s="75">
        <f>MAX(0,(AM286-Constantes!$D$14)*(1-EXP(-Constantes!$D$24)))</f>
        <v>1.220129500277162E-9</v>
      </c>
      <c r="AO286" s="75">
        <f t="shared" si="42"/>
        <v>118.00361055011005</v>
      </c>
      <c r="AP286" s="75">
        <f>MAX(0,(AO286-Constantes!$D$13)*(1-EXP(-Constantes!$D$25)))</f>
        <v>0.29704763609881513</v>
      </c>
      <c r="AQ286" s="75">
        <f t="shared" si="43"/>
        <v>0.29704763731894462</v>
      </c>
      <c r="AR286" s="75">
        <f>0.0526*AK286*Observaciones!$F285^1.218</f>
        <v>0</v>
      </c>
      <c r="AS286" s="75">
        <f>AR286*Constantes!$F$31</f>
        <v>0</v>
      </c>
      <c r="AT286" s="75">
        <f t="shared" si="44"/>
        <v>0</v>
      </c>
      <c r="AU286" s="15"/>
      <c r="AV286" s="74">
        <v>280</v>
      </c>
      <c r="AW286" s="75">
        <f>0.0526*Observaciones!$F285^2.218</f>
        <v>0</v>
      </c>
      <c r="AX286" s="75">
        <f>IF(Observaciones!$F285&gt;0.05*$BB$7,((Observaciones!$F285-0.05*$BB$7)^2)/(Observaciones!$F285+0.95*$BB$7),0)</f>
        <v>0</v>
      </c>
      <c r="AY286" s="75">
        <f>0.0526*AX286*Observaciones!$F285^1.218</f>
        <v>0</v>
      </c>
      <c r="AZ286" s="29"/>
      <c r="BA286" s="29"/>
      <c r="BB286" s="96"/>
      <c r="BC286" s="39"/>
    </row>
    <row r="287" spans="2:55" s="2" customFormat="1" x14ac:dyDescent="0.3">
      <c r="B287" s="38"/>
      <c r="C287" s="74">
        <v>281</v>
      </c>
      <c r="D287" s="136">
        <f>ETo!$I286*((1-Constantes!$D$21)*ETo!$K286+ETo!$L286)</f>
        <v>2.359140568437271</v>
      </c>
      <c r="E287" s="75">
        <f>MIN(D287*F287,0.8*(I286+Observaciones!$F286-G287-H287-Constantes!$D$14))</f>
        <v>8.2360430440076018E-7</v>
      </c>
      <c r="F287" s="75">
        <f>EXP(2.5*(Cálculos!I286-Constantes!$D$13)/(Constantes!$D$15))*Constantes!$D$19+Constantes!$D$18</f>
        <v>0.36840825509711089</v>
      </c>
      <c r="G287" s="75">
        <f>IF(Observaciones!$F286&gt;0.05*Constantes!$D$20,((Observaciones!$F286-0.05*Constantes!$D$20)^2)/(Observaciones!$F286+0.95*Constantes!$D$20),0)</f>
        <v>0</v>
      </c>
      <c r="H287" s="75">
        <f>MAX(0,I286+Observaciones!$F286-G287-Constantes!$D$13)</f>
        <v>0</v>
      </c>
      <c r="I287" s="75">
        <f>I286+Observaciones!$F286-G287-E287-H287-J286</f>
        <v>26.250000188214791</v>
      </c>
      <c r="J287" s="75">
        <f>MAX(0,(I287-Constantes!$D$14)*(1-EXP(-Constantes!$D$24)))</f>
        <v>3.2334174596006865E-9</v>
      </c>
      <c r="K287" s="75">
        <f t="shared" si="36"/>
        <v>113.751110260971</v>
      </c>
      <c r="L287" s="75">
        <f>MAX(0,(K287-Constantes!$D$13)*(1-EXP(-Constantes!$D$25)))</f>
        <v>0.26767347094758109</v>
      </c>
      <c r="M287" s="75">
        <f t="shared" si="37"/>
        <v>0.26767347418099857</v>
      </c>
      <c r="N287" s="75">
        <f>0.0526*G287*Observaciones!$F286^1.218</f>
        <v>0</v>
      </c>
      <c r="O287" s="75">
        <f>N287*Constantes!$D$31</f>
        <v>0</v>
      </c>
      <c r="P287" s="75">
        <f t="shared" si="38"/>
        <v>0</v>
      </c>
      <c r="Q287" s="15"/>
      <c r="R287" s="74">
        <v>281</v>
      </c>
      <c r="S287" s="136">
        <f>ETo!$I286*((1-Constantes!$E$21)*ETo!$K286+ETo!$L286)</f>
        <v>2.2662068696784821</v>
      </c>
      <c r="T287" s="75">
        <f>MIN(S287*U287,0.8*(X286+Observaciones!$F286-V287-W287-Constantes!$D$14))</f>
        <v>2.0851203714755685E-7</v>
      </c>
      <c r="U287" s="75">
        <f>EXP(2.5*(Cálculos!X286-Constantes!$D$13)/(Constantes!$D$15))*Constantes!$E$19+Constantes!$E$18</f>
        <v>0.4439240168865411</v>
      </c>
      <c r="V287" s="75">
        <f>IF(Observaciones!$F286&gt;0.05*Constantes!$E$20,((Observaciones!$F286-0.05*Constantes!$E$20)^2)/(Observaciones!$F286+0.95*Constantes!$E$20),0)</f>
        <v>0</v>
      </c>
      <c r="W287" s="75">
        <f>MAX(0,X286+Observaciones!$F286-V287-Constantes!$D$13)</f>
        <v>0</v>
      </c>
      <c r="X287" s="75">
        <f>X286+Observaciones!$F286-V287-T287-W287-Y286</f>
        <v>26.250000047650367</v>
      </c>
      <c r="Y287" s="75">
        <f>MAX(0,(X287-Constantes!$D$14)*(1-EXP(-Constantes!$D$24)))</f>
        <v>8.1860478772474593E-10</v>
      </c>
      <c r="Z287" s="75">
        <f t="shared" si="39"/>
        <v>116.00875480185766</v>
      </c>
      <c r="AA287" s="75">
        <f>MAX(0,(Z287-Constantes!$D$13)*(1-EXP(-Constantes!$D$25)))</f>
        <v>0.28326816091530665</v>
      </c>
      <c r="AB287" s="75">
        <f t="shared" si="40"/>
        <v>0.28326816173391145</v>
      </c>
      <c r="AC287" s="75">
        <f>0.0526*V287*Observaciones!$F286^1.218</f>
        <v>0</v>
      </c>
      <c r="AD287" s="75">
        <f>AC287*Constantes!$E$31</f>
        <v>0</v>
      </c>
      <c r="AE287" s="75">
        <f t="shared" si="41"/>
        <v>0</v>
      </c>
      <c r="AF287" s="15"/>
      <c r="AG287" s="74">
        <v>281</v>
      </c>
      <c r="AH287" s="136">
        <f>ETo!$I286*((1-Constantes!$F$21)*ETo!$K286+ETo!$L286)</f>
        <v>2.2662068696784821</v>
      </c>
      <c r="AI287" s="75">
        <f>MIN(AH287*AJ287,0.8*(AM286+Observaciones!$F286-AK287-AL287-Constantes!$D$14))</f>
        <v>5.6818254279278338E-8</v>
      </c>
      <c r="AJ287" s="75">
        <f>EXP(2.5*(Cálculos!AM286-Constantes!$D$13)/(Constantes!$D$15))*Constantes!$F$19+Constantes!$F$18</f>
        <v>0.52046379023147116</v>
      </c>
      <c r="AK287" s="75">
        <f>IF(Observaciones!$F286&gt;0.05*Constantes!$F$20,((Observaciones!$F286-0.05*Constantes!$F$20)^2)/(Observaciones!$F286+0.95*Constantes!$F$20),0)</f>
        <v>0</v>
      </c>
      <c r="AL287" s="75">
        <f>MAX(0,AM286+Observaciones!$F286-AK287-Constantes!$D$13)</f>
        <v>0</v>
      </c>
      <c r="AM287" s="75">
        <f>AM286+Observaciones!$F286-AK287-AI287-AL287-AN286</f>
        <v>26.250000012984433</v>
      </c>
      <c r="AN287" s="75">
        <f>MAX(0,(AM287-Constantes!$D$14)*(1-EXP(-Constantes!$D$24)))</f>
        <v>2.2306478861724435E-10</v>
      </c>
      <c r="AO287" s="75">
        <f t="shared" si="42"/>
        <v>117.70656291401124</v>
      </c>
      <c r="AP287" s="75">
        <f>MAX(0,(AO287-Constantes!$D$13)*(1-EXP(-Constantes!$D$25)))</f>
        <v>0.29499577819704492</v>
      </c>
      <c r="AQ287" s="75">
        <f t="shared" si="43"/>
        <v>0.29499577842010971</v>
      </c>
      <c r="AR287" s="75">
        <f>0.0526*AK287*Observaciones!$F286^1.218</f>
        <v>0</v>
      </c>
      <c r="AS287" s="75">
        <f>AR287*Constantes!$F$31</f>
        <v>0</v>
      </c>
      <c r="AT287" s="75">
        <f t="shared" si="44"/>
        <v>0</v>
      </c>
      <c r="AU287" s="15"/>
      <c r="AV287" s="74">
        <v>281</v>
      </c>
      <c r="AW287" s="75">
        <f>0.0526*Observaciones!$F286^2.218</f>
        <v>0</v>
      </c>
      <c r="AX287" s="75">
        <f>IF(Observaciones!$F286&gt;0.05*$BB$7,((Observaciones!$F286-0.05*$BB$7)^2)/(Observaciones!$F286+0.95*$BB$7),0)</f>
        <v>0</v>
      </c>
      <c r="AY287" s="75">
        <f>0.0526*AX287*Observaciones!$F286^1.218</f>
        <v>0</v>
      </c>
      <c r="AZ287" s="29"/>
      <c r="BA287" s="29"/>
      <c r="BB287" s="96"/>
      <c r="BC287" s="39"/>
    </row>
    <row r="288" spans="2:55" s="2" customFormat="1" x14ac:dyDescent="0.3">
      <c r="B288" s="38"/>
      <c r="C288" s="74">
        <v>282</v>
      </c>
      <c r="D288" s="136">
        <f>ETo!$I287*((1-Constantes!$D$21)*ETo!$K287+ETo!$L287)</f>
        <v>2.5468357180199801</v>
      </c>
      <c r="E288" s="75">
        <f>MIN(D288*F288,0.8*(I287+Observaciones!$F287-G288-H288-Constantes!$D$14))</f>
        <v>1.5057183304634237E-7</v>
      </c>
      <c r="F288" s="75">
        <f>EXP(2.5*(Cálculos!I287-Constantes!$D$13)/(Constantes!$D$15))*Constantes!$D$19+Constantes!$D$18</f>
        <v>0.3684082535838698</v>
      </c>
      <c r="G288" s="75">
        <f>IF(Observaciones!$F287&gt;0.05*Constantes!$D$20,((Observaciones!$F287-0.05*Constantes!$D$20)^2)/(Observaciones!$F287+0.95*Constantes!$D$20),0)</f>
        <v>0</v>
      </c>
      <c r="H288" s="75">
        <f>MAX(0,I287+Observaciones!$F287-G288-Constantes!$D$13)</f>
        <v>0</v>
      </c>
      <c r="I288" s="75">
        <f>I287+Observaciones!$F287-G288-E288-H288-J287</f>
        <v>26.250000034409542</v>
      </c>
      <c r="J288" s="75">
        <f>MAX(0,(I288-Constantes!$D$14)*(1-EXP(-Constantes!$D$24)))</f>
        <v>5.9113533387340233E-10</v>
      </c>
      <c r="K288" s="75">
        <f t="shared" si="36"/>
        <v>113.48343679002342</v>
      </c>
      <c r="L288" s="75">
        <f>MAX(0,(K288-Constantes!$D$13)*(1-EXP(-Constantes!$D$25)))</f>
        <v>0.26582451522562622</v>
      </c>
      <c r="M288" s="75">
        <f t="shared" si="37"/>
        <v>0.26582451581676153</v>
      </c>
      <c r="N288" s="75">
        <f>0.0526*G288*Observaciones!$F287^1.218</f>
        <v>0</v>
      </c>
      <c r="O288" s="75">
        <f>N288*Constantes!$D$31</f>
        <v>0</v>
      </c>
      <c r="P288" s="75">
        <f t="shared" si="38"/>
        <v>0</v>
      </c>
      <c r="Q288" s="15"/>
      <c r="R288" s="74">
        <v>282</v>
      </c>
      <c r="S288" s="136">
        <f>ETo!$I287*((1-Constantes!$E$21)*ETo!$K287+ETo!$L287)</f>
        <v>2.4471992398418427</v>
      </c>
      <c r="T288" s="75">
        <f>MIN(S288*U288,0.8*(X287+Observaciones!$F287-V288-W288-Constantes!$D$14))</f>
        <v>3.8120293766041871E-8</v>
      </c>
      <c r="U288" s="75">
        <f>EXP(2.5*(Cálculos!X287-Constantes!$D$13)/(Constantes!$D$15))*Constantes!$E$19+Constantes!$E$18</f>
        <v>0.44392401658882136</v>
      </c>
      <c r="V288" s="75">
        <f>IF(Observaciones!$F287&gt;0.05*Constantes!$E$20,((Observaciones!$F287-0.05*Constantes!$E$20)^2)/(Observaciones!$F287+0.95*Constantes!$E$20),0)</f>
        <v>0</v>
      </c>
      <c r="W288" s="75">
        <f>MAX(0,X287+Observaciones!$F287-V288-Constantes!$D$13)</f>
        <v>0</v>
      </c>
      <c r="X288" s="75">
        <f>X287+Observaciones!$F287-V288-T288-W288-Y287</f>
        <v>26.250000008711467</v>
      </c>
      <c r="Y288" s="75">
        <f>MAX(0,(X288-Constantes!$D$14)*(1-EXP(-Constantes!$D$24)))</f>
        <v>1.4965779062639121E-10</v>
      </c>
      <c r="Z288" s="75">
        <f t="shared" si="39"/>
        <v>115.72548664094235</v>
      </c>
      <c r="AA288" s="75">
        <f>MAX(0,(Z288-Constantes!$D$13)*(1-EXP(-Constantes!$D$25)))</f>
        <v>0.28131148480124168</v>
      </c>
      <c r="AB288" s="75">
        <f t="shared" si="40"/>
        <v>0.28131148495089947</v>
      </c>
      <c r="AC288" s="75">
        <f>0.0526*V288*Observaciones!$F287^1.218</f>
        <v>0</v>
      </c>
      <c r="AD288" s="75">
        <f>AC288*Constantes!$E$31</f>
        <v>0</v>
      </c>
      <c r="AE288" s="75">
        <f t="shared" si="41"/>
        <v>0</v>
      </c>
      <c r="AF288" s="15"/>
      <c r="AG288" s="74">
        <v>282</v>
      </c>
      <c r="AH288" s="136">
        <f>ETo!$I287*((1-Constantes!$F$21)*ETo!$K287+ETo!$L287)</f>
        <v>2.4471992398418427</v>
      </c>
      <c r="AI288" s="75">
        <f>MIN(AH288*AJ288,0.8*(AM287+Observaciones!$F287-AK288-AL288-Constantes!$D$14))</f>
        <v>1.0387546467427457E-8</v>
      </c>
      <c r="AJ288" s="75">
        <f>EXP(2.5*(Cálculos!AM287-Constantes!$D$13)/(Constantes!$D$15))*Constantes!$F$19+Constantes!$F$18</f>
        <v>0.52046379017056421</v>
      </c>
      <c r="AK288" s="75">
        <f>IF(Observaciones!$F287&gt;0.05*Constantes!$F$20,((Observaciones!$F287-0.05*Constantes!$F$20)^2)/(Observaciones!$F287+0.95*Constantes!$F$20),0)</f>
        <v>0</v>
      </c>
      <c r="AL288" s="75">
        <f>MAX(0,AM287+Observaciones!$F287-AK288-Constantes!$D$13)</f>
        <v>0</v>
      </c>
      <c r="AM288" s="75">
        <f>AM287+Observaciones!$F287-AK288-AI288-AL288-AN287</f>
        <v>26.250000002373824</v>
      </c>
      <c r="AN288" s="75">
        <f>MAX(0,(AM288-Constantes!$D$14)*(1-EXP(-Constantes!$D$24)))</f>
        <v>4.0780872115044925E-11</v>
      </c>
      <c r="AO288" s="75">
        <f t="shared" si="42"/>
        <v>117.4115671358142</v>
      </c>
      <c r="AP288" s="75">
        <f>MAX(0,(AO288-Constantes!$D$13)*(1-EXP(-Constantes!$D$25)))</f>
        <v>0.29295809351309365</v>
      </c>
      <c r="AQ288" s="75">
        <f t="shared" si="43"/>
        <v>0.29295809355387453</v>
      </c>
      <c r="AR288" s="75">
        <f>0.0526*AK288*Observaciones!$F287^1.218</f>
        <v>0</v>
      </c>
      <c r="AS288" s="75">
        <f>AR288*Constantes!$F$31</f>
        <v>0</v>
      </c>
      <c r="AT288" s="75">
        <f t="shared" si="44"/>
        <v>0</v>
      </c>
      <c r="AU288" s="15"/>
      <c r="AV288" s="74">
        <v>282</v>
      </c>
      <c r="AW288" s="75">
        <f>0.0526*Observaciones!$F287^2.218</f>
        <v>0</v>
      </c>
      <c r="AX288" s="75">
        <f>IF(Observaciones!$F287&gt;0.05*$BB$7,((Observaciones!$F287-0.05*$BB$7)^2)/(Observaciones!$F287+0.95*$BB$7),0)</f>
        <v>0</v>
      </c>
      <c r="AY288" s="75">
        <f>0.0526*AX288*Observaciones!$F287^1.218</f>
        <v>0</v>
      </c>
      <c r="AZ288" s="29"/>
      <c r="BA288" s="29"/>
      <c r="BB288" s="96"/>
      <c r="BC288" s="39"/>
    </row>
    <row r="289" spans="2:55" s="2" customFormat="1" x14ac:dyDescent="0.3">
      <c r="B289" s="38"/>
      <c r="C289" s="74">
        <v>283</v>
      </c>
      <c r="D289" s="136">
        <f>ETo!$I288*((1-Constantes!$D$21)*ETo!$K288+ETo!$L288)</f>
        <v>2.5096274960882408</v>
      </c>
      <c r="E289" s="75">
        <f>MIN(D289*F289,0.8*(I288+Observaciones!$F288-G289-H289-Constantes!$D$14))</f>
        <v>0.92456748228563623</v>
      </c>
      <c r="F289" s="75">
        <f>EXP(2.5*(Cálculos!I288-Constantes!$D$13)/(Constantes!$D$15))*Constantes!$D$19+Constantes!$D$18</f>
        <v>0.36840825330721816</v>
      </c>
      <c r="G289" s="75">
        <f>IF(Observaciones!$F288&gt;0.05*Constantes!$D$20,((Observaciones!$F288-0.05*Constantes!$D$20)^2)/(Observaciones!$F288+0.95*Constantes!$D$20),0)</f>
        <v>0</v>
      </c>
      <c r="H289" s="75">
        <f>MAX(0,I288+Observaciones!$F288-G289-Constantes!$D$13)</f>
        <v>0</v>
      </c>
      <c r="I289" s="75">
        <f>I288+Observaciones!$F288-G289-E289-H289-J288</f>
        <v>28.325432551532771</v>
      </c>
      <c r="J289" s="75">
        <f>MAX(0,(I289-Constantes!$D$14)*(1-EXP(-Constantes!$D$24)))</f>
        <v>3.5654688995035391E-2</v>
      </c>
      <c r="K289" s="75">
        <f t="shared" si="36"/>
        <v>113.21761227479779</v>
      </c>
      <c r="L289" s="75">
        <f>MAX(0,(K289-Constantes!$D$13)*(1-EXP(-Constantes!$D$25)))</f>
        <v>0.26398833117375747</v>
      </c>
      <c r="M289" s="75">
        <f t="shared" si="37"/>
        <v>0.29964302016879285</v>
      </c>
      <c r="N289" s="75">
        <f>0.0526*G289*Observaciones!$F288^1.218</f>
        <v>0</v>
      </c>
      <c r="O289" s="75">
        <f>N289*Constantes!$D$31</f>
        <v>0</v>
      </c>
      <c r="P289" s="75">
        <f t="shared" si="38"/>
        <v>0</v>
      </c>
      <c r="Q289" s="15"/>
      <c r="R289" s="74">
        <v>283</v>
      </c>
      <c r="S289" s="136">
        <f>ETo!$I288*((1-Constantes!$E$21)*ETo!$K288+ETo!$L288)</f>
        <v>2.4113204745926926</v>
      </c>
      <c r="T289" s="75">
        <f>MIN(S289*U289,0.8*(X288+Observaciones!$F288-V289-W289-Constantes!$D$14))</f>
        <v>1.0704430702328045</v>
      </c>
      <c r="U289" s="75">
        <f>EXP(2.5*(Cálculos!X288-Constantes!$D$13)/(Constantes!$D$15))*Constantes!$E$19+Constantes!$E$18</f>
        <v>0.44392401653439206</v>
      </c>
      <c r="V289" s="75">
        <f>IF(Observaciones!$F288&gt;0.05*Constantes!$E$20,((Observaciones!$F288-0.05*Constantes!$E$20)^2)/(Observaciones!$F288+0.95*Constantes!$E$20),0)</f>
        <v>0</v>
      </c>
      <c r="W289" s="75">
        <f>MAX(0,X288+Observaciones!$F288-V289-Constantes!$D$13)</f>
        <v>0</v>
      </c>
      <c r="X289" s="75">
        <f>X288+Observaciones!$F288-V289-T289-W289-Y288</f>
        <v>28.179556938329004</v>
      </c>
      <c r="Y289" s="75">
        <f>MAX(0,(X289-Constantes!$D$14)*(1-EXP(-Constantes!$D$24)))</f>
        <v>3.31486332733502E-2</v>
      </c>
      <c r="Z289" s="75">
        <f t="shared" si="39"/>
        <v>115.44417515614111</v>
      </c>
      <c r="AA289" s="75">
        <f>MAX(0,(Z289-Constantes!$D$13)*(1-EXP(-Constantes!$D$25)))</f>
        <v>0.27936832443636295</v>
      </c>
      <c r="AB289" s="75">
        <f t="shared" si="40"/>
        <v>0.31251695770971316</v>
      </c>
      <c r="AC289" s="75">
        <f>0.0526*V289*Observaciones!$F288^1.218</f>
        <v>0</v>
      </c>
      <c r="AD289" s="75">
        <f>AC289*Constantes!$E$31</f>
        <v>0</v>
      </c>
      <c r="AE289" s="75">
        <f t="shared" si="41"/>
        <v>0</v>
      </c>
      <c r="AF289" s="15"/>
      <c r="AG289" s="74">
        <v>283</v>
      </c>
      <c r="AH289" s="136">
        <f>ETo!$I288*((1-Constantes!$F$21)*ETo!$K288+ETo!$L288)</f>
        <v>2.4113204745926926</v>
      </c>
      <c r="AI289" s="75">
        <f>MIN(AH289*AJ289,0.8*(AM288+Observaciones!$F288-AK289-AL289-Constantes!$D$14))</f>
        <v>1.2550049934955463</v>
      </c>
      <c r="AJ289" s="75">
        <f>EXP(2.5*(Cálculos!AM288-Constantes!$D$13)/(Constantes!$D$15))*Constantes!$F$19+Constantes!$F$18</f>
        <v>0.52046379015942912</v>
      </c>
      <c r="AK289" s="75">
        <f>IF(Observaciones!$F288&gt;0.05*Constantes!$F$20,((Observaciones!$F288-0.05*Constantes!$F$20)^2)/(Observaciones!$F288+0.95*Constantes!$F$20),0)</f>
        <v>0</v>
      </c>
      <c r="AL289" s="75">
        <f>MAX(0,AM288+Observaciones!$F288-AK289-Constantes!$D$13)</f>
        <v>0</v>
      </c>
      <c r="AM289" s="75">
        <f>AM288+Observaciones!$F288-AK289-AI289-AL289-AN288</f>
        <v>27.994995008837495</v>
      </c>
      <c r="AN289" s="75">
        <f>MAX(0,(AM289-Constantes!$D$14)*(1-EXP(-Constantes!$D$24)))</f>
        <v>2.9977969793352516E-2</v>
      </c>
      <c r="AO289" s="75">
        <f t="shared" si="42"/>
        <v>117.1186090423011</v>
      </c>
      <c r="AP289" s="75">
        <f>MAX(0,(AO289-Constantes!$D$13)*(1-EXP(-Constantes!$D$25)))</f>
        <v>0.29093448414539475</v>
      </c>
      <c r="AQ289" s="75">
        <f t="shared" si="43"/>
        <v>0.32091245393874723</v>
      </c>
      <c r="AR289" s="75">
        <f>0.0526*AK289*Observaciones!$F288^1.218</f>
        <v>0</v>
      </c>
      <c r="AS289" s="75">
        <f>AR289*Constantes!$F$31</f>
        <v>0</v>
      </c>
      <c r="AT289" s="75">
        <f t="shared" si="44"/>
        <v>0</v>
      </c>
      <c r="AU289" s="15"/>
      <c r="AV289" s="74">
        <v>283</v>
      </c>
      <c r="AW289" s="75">
        <f>0.0526*Observaciones!$F288^2.218</f>
        <v>0.6015070018585239</v>
      </c>
      <c r="AX289" s="75">
        <f>IF(Observaciones!$F288&gt;0.05*$BB$7,((Observaciones!$F288-0.05*$BB$7)^2)/(Observaciones!$F288+0.95*$BB$7),0)</f>
        <v>4.4793357041742955E-2</v>
      </c>
      <c r="AY289" s="75">
        <f>0.0526*AX289*Observaciones!$F288^1.218</f>
        <v>8.981172632452402E-3</v>
      </c>
      <c r="AZ289" s="29"/>
      <c r="BA289" s="29"/>
      <c r="BB289" s="96"/>
      <c r="BC289" s="39"/>
    </row>
    <row r="290" spans="2:55" s="2" customFormat="1" x14ac:dyDescent="0.3">
      <c r="B290" s="38"/>
      <c r="C290" s="74">
        <v>284</v>
      </c>
      <c r="D290" s="136">
        <f>ETo!$I289*((1-Constantes!$D$21)*ETo!$K289+ETo!$L289)</f>
        <v>2.5634157673503259</v>
      </c>
      <c r="E290" s="75">
        <f>MIN(D290*F290,0.8*(I289+Observaciones!$F289-G290-H290-Constantes!$D$14))</f>
        <v>0.95448084769325348</v>
      </c>
      <c r="F290" s="75">
        <f>EXP(2.5*(Cálculos!I289-Constantes!$D$13)/(Constantes!$D$15))*Constantes!$D$19+Constantes!$D$18</f>
        <v>0.37234726408812424</v>
      </c>
      <c r="G290" s="75">
        <f>IF(Observaciones!$F289&gt;0.05*Constantes!$D$20,((Observaciones!$F289-0.05*Constantes!$D$20)^2)/(Observaciones!$F289+0.95*Constantes!$D$20),0)</f>
        <v>0</v>
      </c>
      <c r="H290" s="75">
        <f>MAX(0,I289+Observaciones!$F289-G290-Constantes!$D$13)</f>
        <v>0</v>
      </c>
      <c r="I290" s="75">
        <f>I289+Observaciones!$F289-G290-E290-H290-J289</f>
        <v>27.635297014844483</v>
      </c>
      <c r="J290" s="75">
        <f>MAX(0,(I290-Constantes!$D$14)*(1-EXP(-Constantes!$D$24)))</f>
        <v>2.3798573552078671E-2</v>
      </c>
      <c r="K290" s="75">
        <f t="shared" si="36"/>
        <v>112.95362394362402</v>
      </c>
      <c r="L290" s="75">
        <f>MAX(0,(K290-Constantes!$D$13)*(1-EXP(-Constantes!$D$25)))</f>
        <v>0.26216483057160545</v>
      </c>
      <c r="M290" s="75">
        <f t="shared" si="37"/>
        <v>0.2859634041236841</v>
      </c>
      <c r="N290" s="75">
        <f>0.0526*G290*Observaciones!$F289^1.218</f>
        <v>0</v>
      </c>
      <c r="O290" s="75">
        <f>N290*Constantes!$D$31</f>
        <v>0</v>
      </c>
      <c r="P290" s="75">
        <f t="shared" si="38"/>
        <v>0</v>
      </c>
      <c r="Q290" s="15"/>
      <c r="R290" s="74">
        <v>284</v>
      </c>
      <c r="S290" s="136">
        <f>ETo!$I289*((1-Constantes!$E$21)*ETo!$K289+ETo!$L289)</f>
        <v>2.4632724726188777</v>
      </c>
      <c r="T290" s="75">
        <f>MIN(S290*U290,0.8*(X289+Observaciones!$F289-V290-W290-Constantes!$D$14))</f>
        <v>1.1004894734372674</v>
      </c>
      <c r="U290" s="75">
        <f>EXP(2.5*(Cálculos!X289-Constantes!$D$13)/(Constantes!$D$15))*Constantes!$E$19+Constantes!$E$18</f>
        <v>0.44675913268630812</v>
      </c>
      <c r="V290" s="75">
        <f>IF(Observaciones!$F289&gt;0.05*Constantes!$E$20,((Observaciones!$F289-0.05*Constantes!$E$20)^2)/(Observaciones!$F289+0.95*Constantes!$E$20),0)</f>
        <v>0</v>
      </c>
      <c r="W290" s="75">
        <f>MAX(0,X289+Observaciones!$F289-V290-Constantes!$D$13)</f>
        <v>0</v>
      </c>
      <c r="X290" s="75">
        <f>X289+Observaciones!$F289-V290-T290-W290-Y289</f>
        <v>27.345918831618388</v>
      </c>
      <c r="Y290" s="75">
        <f>MAX(0,(X290-Constantes!$D$14)*(1-EXP(-Constantes!$D$24)))</f>
        <v>1.8827229570191693E-2</v>
      </c>
      <c r="Z290" s="75">
        <f t="shared" si="39"/>
        <v>115.16480683170475</v>
      </c>
      <c r="AA290" s="75">
        <f>MAX(0,(Z290-Constantes!$D$13)*(1-EXP(-Constantes!$D$25)))</f>
        <v>0.27743858646057112</v>
      </c>
      <c r="AB290" s="75">
        <f t="shared" si="40"/>
        <v>0.2962658160307628</v>
      </c>
      <c r="AC290" s="75">
        <f>0.0526*V290*Observaciones!$F289^1.218</f>
        <v>0</v>
      </c>
      <c r="AD290" s="75">
        <f>AC290*Constantes!$E$31</f>
        <v>0</v>
      </c>
      <c r="AE290" s="75">
        <f t="shared" si="41"/>
        <v>0</v>
      </c>
      <c r="AF290" s="15"/>
      <c r="AG290" s="74">
        <v>284</v>
      </c>
      <c r="AH290" s="136">
        <f>ETo!$I289*((1-Constantes!$F$21)*ETo!$K289+ETo!$L289)</f>
        <v>2.4632724726188777</v>
      </c>
      <c r="AI290" s="75">
        <f>MIN(AH290*AJ290,0.8*(AM289+Observaciones!$F289-AK290-AL290-Constantes!$D$14))</f>
        <v>1.2867629628310484</v>
      </c>
      <c r="AJ290" s="75">
        <f>EXP(2.5*(Cálculos!AM289-Constantes!$D$13)/(Constantes!$D$15))*Constantes!$F$19+Constantes!$F$18</f>
        <v>0.52237946761244825</v>
      </c>
      <c r="AK290" s="75">
        <f>IF(Observaciones!$F289&gt;0.05*Constantes!$F$20,((Observaciones!$F289-0.05*Constantes!$F$20)^2)/(Observaciones!$F289+0.95*Constantes!$F$20),0)</f>
        <v>0</v>
      </c>
      <c r="AL290" s="75">
        <f>MAX(0,AM289+Observaciones!$F289-AK290-Constantes!$D$13)</f>
        <v>0</v>
      </c>
      <c r="AM290" s="75">
        <f>AM289+Observaciones!$F289-AK290-AI290-AL290-AN289</f>
        <v>26.978254076213094</v>
      </c>
      <c r="AN290" s="75">
        <f>MAX(0,(AM290-Constantes!$D$14)*(1-EXP(-Constantes!$D$24)))</f>
        <v>1.2510969136322079E-2</v>
      </c>
      <c r="AO290" s="75">
        <f t="shared" si="42"/>
        <v>116.82767455815571</v>
      </c>
      <c r="AP290" s="75">
        <f>MAX(0,(AO290-Constantes!$D$13)*(1-EXP(-Constantes!$D$25)))</f>
        <v>0.28892485286863678</v>
      </c>
      <c r="AQ290" s="75">
        <f t="shared" si="43"/>
        <v>0.30143582200495889</v>
      </c>
      <c r="AR290" s="75">
        <f>0.0526*AK290*Observaciones!$F289^1.218</f>
        <v>0</v>
      </c>
      <c r="AS290" s="75">
        <f>AR290*Constantes!$F$31</f>
        <v>0</v>
      </c>
      <c r="AT290" s="75">
        <f t="shared" si="44"/>
        <v>0</v>
      </c>
      <c r="AU290" s="15"/>
      <c r="AV290" s="74">
        <v>284</v>
      </c>
      <c r="AW290" s="75">
        <f>0.0526*Observaciones!$F289^2.218</f>
        <v>3.6411677467564265E-3</v>
      </c>
      <c r="AX290" s="75">
        <f>IF(Observaciones!$F289&gt;0.05*$BB$7,((Observaciones!$F289-0.05*$BB$7)^2)/(Observaciones!$F289+0.95*$BB$7),0)</f>
        <v>0</v>
      </c>
      <c r="AY290" s="75">
        <f>0.0526*AX290*Observaciones!$F289^1.218</f>
        <v>0</v>
      </c>
      <c r="AZ290" s="29"/>
      <c r="BA290" s="29"/>
      <c r="BB290" s="96"/>
      <c r="BC290" s="39"/>
    </row>
    <row r="291" spans="2:55" s="2" customFormat="1" x14ac:dyDescent="0.3">
      <c r="B291" s="38"/>
      <c r="C291" s="74">
        <v>285</v>
      </c>
      <c r="D291" s="136">
        <f>ETo!$I290*((1-Constantes!$D$21)*ETo!$K290+ETo!$L290)</f>
        <v>2.5876070121026342</v>
      </c>
      <c r="E291" s="75">
        <f>MIN(D291*F291,0.8*(I290+Observaciones!$F290-G291-H291-Constantes!$D$14))</f>
        <v>0.95997800210891882</v>
      </c>
      <c r="F291" s="75">
        <f>EXP(2.5*(Cálculos!I290-Constantes!$D$13)/(Constantes!$D$15))*Constantes!$D$19+Constantes!$D$18</f>
        <v>0.37099064796893605</v>
      </c>
      <c r="G291" s="75">
        <f>IF(Observaciones!$F290&gt;0.05*Constantes!$D$20,((Observaciones!$F290-0.05*Constantes!$D$20)^2)/(Observaciones!$F290+0.95*Constantes!$D$20),0)</f>
        <v>0.14657598499061908</v>
      </c>
      <c r="H291" s="75">
        <f>MAX(0,I290+Observaciones!$F290-G291-Constantes!$D$13)</f>
        <v>0</v>
      </c>
      <c r="I291" s="75">
        <f>I290+Observaciones!$F290-G291-E291-H291-J290</f>
        <v>32.804944454192864</v>
      </c>
      <c r="J291" s="75">
        <f>MAX(0,(I291-Constantes!$D$14)*(1-EXP(-Constantes!$D$24)))</f>
        <v>0.1126100222921594</v>
      </c>
      <c r="K291" s="75">
        <f t="shared" si="36"/>
        <v>112.69145911305242</v>
      </c>
      <c r="L291" s="75">
        <f>MAX(0,(K291-Constantes!$D$13)*(1-EXP(-Constantes!$D$25)))</f>
        <v>0.26035392580818334</v>
      </c>
      <c r="M291" s="75">
        <f t="shared" si="37"/>
        <v>0.5195399330909618</v>
      </c>
      <c r="N291" s="75">
        <f>0.0526*G291*Observaciones!$F290^1.218</f>
        <v>7.2551326065226532E-2</v>
      </c>
      <c r="O291" s="75">
        <f>N291*Constantes!$D$31</f>
        <v>1.133404593212933E-3</v>
      </c>
      <c r="P291" s="75">
        <f t="shared" si="38"/>
        <v>218.15543349475215</v>
      </c>
      <c r="Q291" s="15"/>
      <c r="R291" s="74">
        <v>285</v>
      </c>
      <c r="S291" s="136">
        <f>ETo!$I290*((1-Constantes!$E$21)*ETo!$K290+ETo!$L290)</f>
        <v>2.4866660594120567</v>
      </c>
      <c r="T291" s="75">
        <f>MIN(S291*U291,0.8*(X290+Observaciones!$F290-V291-W291-Constantes!$D$14))</f>
        <v>1.107809159081832</v>
      </c>
      <c r="U291" s="75">
        <f>EXP(2.5*(Cálculos!X290-Constantes!$D$13)/(Constantes!$D$15))*Constantes!$E$19+Constantes!$E$18</f>
        <v>0.44549977062209978</v>
      </c>
      <c r="V291" s="75">
        <f>IF(Observaciones!$F290&gt;0.05*Constantes!$E$20,((Observaciones!$F290-0.05*Constantes!$E$20)^2)/(Observaciones!$F290+0.95*Constantes!$E$20),0)</f>
        <v>8.9414939286152295E-2</v>
      </c>
      <c r="W291" s="75">
        <f>MAX(0,X290+Observaciones!$F290-V291-Constantes!$D$13)</f>
        <v>0</v>
      </c>
      <c r="X291" s="75">
        <f>X290+Observaciones!$F290-V291-T291-W291-Y290</f>
        <v>32.429867503680214</v>
      </c>
      <c r="Y291" s="75">
        <f>MAX(0,(X291-Constantes!$D$14)*(1-EXP(-Constantes!$D$24)))</f>
        <v>0.10616642478287959</v>
      </c>
      <c r="Z291" s="75">
        <f t="shared" si="39"/>
        <v>114.88736824524418</v>
      </c>
      <c r="AA291" s="75">
        <f>MAX(0,(Z291-Constantes!$D$13)*(1-EXP(-Constantes!$D$25)))</f>
        <v>0.27552217815865243</v>
      </c>
      <c r="AB291" s="75">
        <f t="shared" si="40"/>
        <v>0.4711035422276843</v>
      </c>
      <c r="AC291" s="75">
        <f>0.0526*V291*Observaciones!$F290^1.218</f>
        <v>4.4258085085815732E-2</v>
      </c>
      <c r="AD291" s="75">
        <f>AC291*Constantes!$E$31</f>
        <v>5.1855341222131236E-4</v>
      </c>
      <c r="AE291" s="75">
        <f t="shared" si="41"/>
        <v>110.07206818468275</v>
      </c>
      <c r="AF291" s="15"/>
      <c r="AG291" s="74">
        <v>285</v>
      </c>
      <c r="AH291" s="136">
        <f>ETo!$I290*((1-Constantes!$F$21)*ETo!$K290+ETo!$L290)</f>
        <v>2.4866660594120567</v>
      </c>
      <c r="AI291" s="75">
        <f>MIN(AH291*AJ291,0.8*(AM290+Observaciones!$F290-AK291-AL291-Constantes!$D$14))</f>
        <v>1.2961560050287899</v>
      </c>
      <c r="AJ291" s="75">
        <f>EXP(2.5*(Cálculos!AM290-Constantes!$D$13)/(Constantes!$D$15))*Constantes!$F$19+Constantes!$F$18</f>
        <v>0.52124248856127109</v>
      </c>
      <c r="AK291" s="75">
        <f>IF(Observaciones!$F290&gt;0.05*Constantes!$F$20,((Observaciones!$F290-0.05*Constantes!$F$20)^2)/(Observaciones!$F290+0.95*Constantes!$F$20),0)</f>
        <v>3.1748842446201977E-2</v>
      </c>
      <c r="AL291" s="75">
        <f>MAX(0,AM290+Observaciones!$F290-AK291-Constantes!$D$13)</f>
        <v>0</v>
      </c>
      <c r="AM291" s="75">
        <f>AM290+Observaciones!$F290-AK291-AI291-AL291-AN290</f>
        <v>31.937838259601783</v>
      </c>
      <c r="AN291" s="75">
        <f>MAX(0,(AM291-Constantes!$D$14)*(1-EXP(-Constantes!$D$24)))</f>
        <v>9.7713656871379576E-2</v>
      </c>
      <c r="AO291" s="75">
        <f t="shared" si="42"/>
        <v>116.53874970528707</v>
      </c>
      <c r="AP291" s="75">
        <f>MAX(0,(AO291-Constantes!$D$13)*(1-EXP(-Constantes!$D$25)))</f>
        <v>0.28692910312909303</v>
      </c>
      <c r="AQ291" s="75">
        <f t="shared" si="43"/>
        <v>0.41639160244667461</v>
      </c>
      <c r="AR291" s="75">
        <f>0.0526*AK291*Observaciones!$F290^1.218</f>
        <v>1.5714856841353132E-2</v>
      </c>
      <c r="AS291" s="75">
        <f>AR291*Constantes!$F$31</f>
        <v>1.3256955622308742E-4</v>
      </c>
      <c r="AT291" s="75">
        <f t="shared" si="44"/>
        <v>31.837711290074584</v>
      </c>
      <c r="AU291" s="15"/>
      <c r="AV291" s="74">
        <v>285</v>
      </c>
      <c r="AW291" s="75">
        <f>0.0526*Observaciones!$F290^2.218</f>
        <v>3.1183372517686312</v>
      </c>
      <c r="AX291" s="75">
        <f>IF(Observaciones!$F290&gt;0.05*$BB$7,((Observaciones!$F290-0.05*$BB$7)^2)/(Observaciones!$F290+0.95*$BB$7),0)</f>
        <v>0.53229249011857738</v>
      </c>
      <c r="AY291" s="75">
        <f>0.0526*AX291*Observaciones!$F290^1.218</f>
        <v>0.26347103186880089</v>
      </c>
      <c r="AZ291" s="29"/>
      <c r="BA291" s="29"/>
      <c r="BB291" s="96"/>
      <c r="BC291" s="39"/>
    </row>
    <row r="292" spans="2:55" s="2" customFormat="1" x14ac:dyDescent="0.3">
      <c r="B292" s="38"/>
      <c r="C292" s="74">
        <v>286</v>
      </c>
      <c r="D292" s="136">
        <f>ETo!$I291*((1-Constantes!$D$21)*ETo!$K291+ETo!$L291)</f>
        <v>2.4660631543827072</v>
      </c>
      <c r="E292" s="75">
        <f>MIN(D292*F292,0.8*(I291+Observaciones!$F291-G292-H292-Constantes!$D$14))</f>
        <v>0.94307791172593769</v>
      </c>
      <c r="F292" s="75">
        <f>EXP(2.5*(Cálculos!I291-Constantes!$D$13)/(Constantes!$D$15))*Constantes!$D$19+Constantes!$D$18</f>
        <v>0.38242244933990927</v>
      </c>
      <c r="G292" s="75">
        <f>IF(Observaciones!$F291&gt;0.05*Constantes!$D$20,((Observaciones!$F291-0.05*Constantes!$D$20)^2)/(Observaciones!$F291+0.95*Constantes!$D$20),0)</f>
        <v>2.4557956777995901E-4</v>
      </c>
      <c r="H292" s="75">
        <f>MAX(0,I291+Observaciones!$F291-G292-Constantes!$D$13)</f>
        <v>0</v>
      </c>
      <c r="I292" s="75">
        <f>I291+Observaciones!$F291-G292-E292-H292-J291</f>
        <v>35.049010940606983</v>
      </c>
      <c r="J292" s="75">
        <f>MAX(0,(I292-Constantes!$D$14)*(1-EXP(-Constantes!$D$24)))</f>
        <v>0.15116174135341548</v>
      </c>
      <c r="K292" s="75">
        <f t="shared" si="36"/>
        <v>112.43110518724423</v>
      </c>
      <c r="L292" s="75">
        <f>MAX(0,(K292-Constantes!$D$13)*(1-EXP(-Constantes!$D$25)))</f>
        <v>0.25855552987767766</v>
      </c>
      <c r="M292" s="75">
        <f t="shared" si="37"/>
        <v>0.40996285079887307</v>
      </c>
      <c r="N292" s="75">
        <f>0.0526*G292*Observaciones!$F291^1.218</f>
        <v>5.5300359371899124E-5</v>
      </c>
      <c r="O292" s="75">
        <f>N292*Constantes!$D$31</f>
        <v>8.6390814224520989E-7</v>
      </c>
      <c r="P292" s="75">
        <f t="shared" si="38"/>
        <v>0.21072839662465936</v>
      </c>
      <c r="Q292" s="15"/>
      <c r="R292" s="74">
        <v>286</v>
      </c>
      <c r="S292" s="136">
        <f>ETo!$I291*((1-Constantes!$E$21)*ETo!$K291+ETo!$L291)</f>
        <v>2.3694147522091118</v>
      </c>
      <c r="T292" s="75">
        <f>MIN(S292*U292,0.8*(X291+Observaciones!$F291-V292-W292-Constantes!$D$14))</f>
        <v>1.0759226760753504</v>
      </c>
      <c r="U292" s="75">
        <f>EXP(2.5*(Cálculos!X291-Constantes!$D$13)/(Constantes!$D$15))*Constantes!$E$19+Constantes!$E$18</f>
        <v>0.45408794516545459</v>
      </c>
      <c r="V292" s="75">
        <f>IF(Observaciones!$F291&gt;0.05*Constantes!$E$20,((Observaciones!$F291-0.05*Constantes!$E$20)^2)/(Observaciones!$F291+0.95*Constantes!$E$20),0)</f>
        <v>0</v>
      </c>
      <c r="W292" s="75">
        <f>MAX(0,X291+Observaciones!$F291-V292-Constantes!$D$13)</f>
        <v>0</v>
      </c>
      <c r="X292" s="75">
        <f>X291+Observaciones!$F291-V292-T292-W292-Y291</f>
        <v>34.547778402821983</v>
      </c>
      <c r="Y292" s="75">
        <f>MAX(0,(X292-Constantes!$D$14)*(1-EXP(-Constantes!$D$24)))</f>
        <v>0.14255086636462433</v>
      </c>
      <c r="Z292" s="75">
        <f t="shared" si="39"/>
        <v>114.61184606708552</v>
      </c>
      <c r="AA292" s="75">
        <f>MAX(0,(Z292-Constantes!$D$13)*(1-EXP(-Constantes!$D$25)))</f>
        <v>0.27361900745582374</v>
      </c>
      <c r="AB292" s="75">
        <f t="shared" si="40"/>
        <v>0.41616987382044807</v>
      </c>
      <c r="AC292" s="75">
        <f>0.0526*V292*Observaciones!$F291^1.218</f>
        <v>0</v>
      </c>
      <c r="AD292" s="75">
        <f>AC292*Constantes!$E$31</f>
        <v>0</v>
      </c>
      <c r="AE292" s="75">
        <f t="shared" si="41"/>
        <v>0</v>
      </c>
      <c r="AF292" s="15"/>
      <c r="AG292" s="74">
        <v>286</v>
      </c>
      <c r="AH292" s="136">
        <f>ETo!$I291*((1-Constantes!$F$21)*ETo!$K291+ETo!$L291)</f>
        <v>2.3694147522091118</v>
      </c>
      <c r="AI292" s="75">
        <f>MIN(AH292*AJ292,0.8*(AM291+Observaciones!$F291-AK292-AL292-Constantes!$D$14))</f>
        <v>1.2496162267827804</v>
      </c>
      <c r="AJ292" s="75">
        <f>EXP(2.5*(Cálculos!AM291-Constantes!$D$13)/(Constantes!$D$15))*Constantes!$F$19+Constantes!$F$18</f>
        <v>0.52739446549731617</v>
      </c>
      <c r="AK292" s="75">
        <f>IF(Observaciones!$F291&gt;0.05*Constantes!$F$20,((Observaciones!$F291-0.05*Constantes!$F$20)^2)/(Observaciones!$F291+0.95*Constantes!$F$20),0)</f>
        <v>0</v>
      </c>
      <c r="AL292" s="75">
        <f>MAX(0,AM291+Observaciones!$F291-AK292-Constantes!$D$13)</f>
        <v>0</v>
      </c>
      <c r="AM292" s="75">
        <f>AM291+Observaciones!$F291-AK292-AI292-AL292-AN291</f>
        <v>33.890508375947626</v>
      </c>
      <c r="AN292" s="75">
        <f>MAX(0,(AM292-Constantes!$D$14)*(1-EXP(-Constantes!$D$24)))</f>
        <v>0.13125936070877614</v>
      </c>
      <c r="AO292" s="75">
        <f t="shared" si="42"/>
        <v>116.25182060215798</v>
      </c>
      <c r="AP292" s="75">
        <f>MAX(0,(AO292-Constantes!$D$13)*(1-EXP(-Constantes!$D$25)))</f>
        <v>0.28494713903998159</v>
      </c>
      <c r="AQ292" s="75">
        <f t="shared" si="43"/>
        <v>0.41620649974875773</v>
      </c>
      <c r="AR292" s="75">
        <f>0.0526*AK292*Observaciones!$F291^1.218</f>
        <v>0</v>
      </c>
      <c r="AS292" s="75">
        <f>AR292*Constantes!$F$31</f>
        <v>0</v>
      </c>
      <c r="AT292" s="75">
        <f t="shared" si="44"/>
        <v>0</v>
      </c>
      <c r="AU292" s="15"/>
      <c r="AV292" s="74">
        <v>286</v>
      </c>
      <c r="AW292" s="75">
        <f>0.0526*Observaciones!$F291^2.218</f>
        <v>0.74310410909583668</v>
      </c>
      <c r="AX292" s="75">
        <f>IF(Observaciones!$F291&gt;0.05*$BB$7,((Observaciones!$F291-0.05*$BB$7)^2)/(Observaciones!$F291+0.95*$BB$7),0)</f>
        <v>6.7925012840267113E-2</v>
      </c>
      <c r="AY292" s="75">
        <f>0.0526*AX292*Observaciones!$F291^1.218</f>
        <v>1.529556247029999E-2</v>
      </c>
      <c r="AZ292" s="29"/>
      <c r="BA292" s="29"/>
      <c r="BB292" s="96"/>
      <c r="BC292" s="39"/>
    </row>
    <row r="293" spans="2:55" s="2" customFormat="1" x14ac:dyDescent="0.3">
      <c r="B293" s="38"/>
      <c r="C293" s="74">
        <v>287</v>
      </c>
      <c r="D293" s="136">
        <f>ETo!$I292*((1-Constantes!$D$21)*ETo!$K292+ETo!$L292)</f>
        <v>2.5627895842146513</v>
      </c>
      <c r="E293" s="75">
        <f>MIN(D293*F293,0.8*(I292+Observaciones!$F292-G293-H293-Constantes!$D$14))</f>
        <v>0.99541190530943802</v>
      </c>
      <c r="F293" s="75">
        <f>EXP(2.5*(Cálculos!I292-Constantes!$D$13)/(Constantes!$D$15))*Constantes!$D$19+Constantes!$D$18</f>
        <v>0.38840953289361635</v>
      </c>
      <c r="G293" s="75">
        <f>IF(Observaciones!$F292&gt;0.05*Constantes!$D$20,((Observaciones!$F292-0.05*Constantes!$D$20)^2)/(Observaciones!$F292+0.95*Constantes!$D$20),0)</f>
        <v>3.524190787426082</v>
      </c>
      <c r="H293" s="75">
        <f>MAX(0,I292+Observaciones!$F292-G293-Constantes!$D$13)</f>
        <v>0</v>
      </c>
      <c r="I293" s="75">
        <f>I292+Observaciones!$F292-G293-E293-H293-J292</f>
        <v>50.378246506518053</v>
      </c>
      <c r="J293" s="75">
        <f>MAX(0,(I293-Constantes!$D$14)*(1-EXP(-Constantes!$D$24)))</f>
        <v>0.41450883313461734</v>
      </c>
      <c r="K293" s="75">
        <f t="shared" si="36"/>
        <v>112.17254965736655</v>
      </c>
      <c r="L293" s="75">
        <f>MAX(0,(K293-Constantes!$D$13)*(1-EXP(-Constantes!$D$25)))</f>
        <v>0.25676955637526799</v>
      </c>
      <c r="M293" s="75">
        <f t="shared" si="37"/>
        <v>4.1954691769359673</v>
      </c>
      <c r="N293" s="75">
        <f>0.0526*G293*Observaciones!$F292^1.218</f>
        <v>7.1236027097483969</v>
      </c>
      <c r="O293" s="75">
        <f>N293*Constantes!$D$31</f>
        <v>0.1112856851740263</v>
      </c>
      <c r="P293" s="75">
        <f t="shared" si="38"/>
        <v>2652.5206235766082</v>
      </c>
      <c r="Q293" s="15"/>
      <c r="R293" s="74">
        <v>287</v>
      </c>
      <c r="S293" s="136">
        <f>ETo!$I292*((1-Constantes!$E$21)*ETo!$K292+ETo!$L292)</f>
        <v>2.4627568629758358</v>
      </c>
      <c r="T293" s="75">
        <f>MIN(S293*U293,0.8*(X292+Observaciones!$F292-V293-W293-Constantes!$D$14))</f>
        <v>1.1288815193586126</v>
      </c>
      <c r="U293" s="75">
        <f>EXP(2.5*(Cálculos!X292-Constantes!$D$13)/(Constantes!$D$15))*Constantes!$E$19+Constantes!$E$18</f>
        <v>0.45838122972259032</v>
      </c>
      <c r="V293" s="75">
        <f>IF(Observaciones!$F292&gt;0.05*Constantes!$E$20,((Observaciones!$F292-0.05*Constantes!$E$20)^2)/(Observaciones!$F292+0.95*Constantes!$E$20),0)</f>
        <v>2.9549862668948386</v>
      </c>
      <c r="W293" s="75">
        <f>MAX(0,X292+Observaciones!$F292-V293-Constantes!$D$13)</f>
        <v>0</v>
      </c>
      <c r="X293" s="75">
        <f>X292+Observaciones!$F292-V293-T293-W293-Y292</f>
        <v>50.321359750203904</v>
      </c>
      <c r="Y293" s="75">
        <f>MAX(0,(X293-Constantes!$D$14)*(1-EXP(-Constantes!$D$24)))</f>
        <v>0.41353155271043812</v>
      </c>
      <c r="Z293" s="75">
        <f t="shared" si="39"/>
        <v>114.3382270596297</v>
      </c>
      <c r="AA293" s="75">
        <f>MAX(0,(Z293-Constantes!$D$13)*(1-EXP(-Constantes!$D$25)))</f>
        <v>0.27172898291330894</v>
      </c>
      <c r="AB293" s="75">
        <f t="shared" si="40"/>
        <v>3.6402468025185857</v>
      </c>
      <c r="AC293" s="75">
        <f>0.0526*V293*Observaciones!$F292^1.218</f>
        <v>5.9730444371019695</v>
      </c>
      <c r="AD293" s="75">
        <f>AC293*Constantes!$E$31</f>
        <v>6.9983655375126505E-2</v>
      </c>
      <c r="AE293" s="75">
        <f t="shared" si="41"/>
        <v>1922.4975440320902</v>
      </c>
      <c r="AF293" s="15"/>
      <c r="AG293" s="74">
        <v>287</v>
      </c>
      <c r="AH293" s="136">
        <f>ETo!$I292*((1-Constantes!$F$21)*ETo!$K292+ETo!$L292)</f>
        <v>2.4627568629758358</v>
      </c>
      <c r="AI293" s="75">
        <f>MIN(AH293*AJ293,0.8*(AM292+Observaciones!$F292-AK293-AL293-Constantes!$D$14))</f>
        <v>1.3059500011874443</v>
      </c>
      <c r="AJ293" s="75">
        <f>EXP(2.5*(Cálculos!AM292-Constantes!$D$13)/(Constantes!$D$15))*Constantes!$F$19+Constantes!$F$18</f>
        <v>0.5302797124720704</v>
      </c>
      <c r="AK293" s="75">
        <f>IF(Observaciones!$F292&gt;0.05*Constantes!$F$20,((Observaciones!$F292-0.05*Constantes!$F$20)^2)/(Observaciones!$F292+0.95*Constantes!$F$20),0)</f>
        <v>2.2225372005766246</v>
      </c>
      <c r="AL293" s="75">
        <f>MAX(0,AM292+Observaciones!$F292-AK293-Constantes!$D$13)</f>
        <v>0</v>
      </c>
      <c r="AM293" s="75">
        <f>AM292+Observaciones!$F292-AK293-AI293-AL293-AN292</f>
        <v>50.230761813474778</v>
      </c>
      <c r="AN293" s="75">
        <f>MAX(0,(AM293-Constantes!$D$14)*(1-EXP(-Constantes!$D$24)))</f>
        <v>0.41197513438439654</v>
      </c>
      <c r="AO293" s="75">
        <f t="shared" si="42"/>
        <v>115.96687346311799</v>
      </c>
      <c r="AP293" s="75">
        <f>MAX(0,(AO293-Constantes!$D$13)*(1-EXP(-Constantes!$D$25)))</f>
        <v>0.28297886537685935</v>
      </c>
      <c r="AQ293" s="75">
        <f t="shared" si="43"/>
        <v>2.9174912003378806</v>
      </c>
      <c r="AR293" s="75">
        <f>0.0526*AK293*Observaciones!$F292^1.218</f>
        <v>4.4925127439276968</v>
      </c>
      <c r="AS293" s="75">
        <f>AR293*Constantes!$F$31</f>
        <v>3.7898558466141118E-2</v>
      </c>
      <c r="AT293" s="75">
        <f t="shared" si="44"/>
        <v>1299.0119203016623</v>
      </c>
      <c r="AU293" s="15"/>
      <c r="AV293" s="74">
        <v>287</v>
      </c>
      <c r="AW293" s="75">
        <f>0.0526*Observaciones!$F292^2.218</f>
        <v>40.42688457823914</v>
      </c>
      <c r="AX293" s="75">
        <f>IF(Observaciones!$F292&gt;0.05*$BB$7,((Observaciones!$F292-0.05*$BB$7)^2)/(Observaciones!$F292+0.95*$BB$7),0)</f>
        <v>6.3080868397003833</v>
      </c>
      <c r="AY293" s="75">
        <f>0.0526*AX293*Observaciones!$F292^1.218</f>
        <v>12.750814928903834</v>
      </c>
      <c r="AZ293" s="29"/>
      <c r="BA293" s="29"/>
      <c r="BB293" s="96"/>
      <c r="BC293" s="39"/>
    </row>
    <row r="294" spans="2:55" s="2" customFormat="1" x14ac:dyDescent="0.3">
      <c r="B294" s="38"/>
      <c r="C294" s="74">
        <v>288</v>
      </c>
      <c r="D294" s="136">
        <f>ETo!$I293*((1-Constantes!$D$21)*ETo!$K293+ETo!$L293)</f>
        <v>2.6135896122634992</v>
      </c>
      <c r="E294" s="75">
        <f>MIN(D294*F294,0.8*(I293+Observaciones!$F293-G294-H294-Constantes!$D$14))</f>
        <v>1.1871379913821221</v>
      </c>
      <c r="F294" s="75">
        <f>EXP(2.5*(Cálculos!I293-Constantes!$D$13)/(Constantes!$D$15))*Constantes!$D$19+Constantes!$D$18</f>
        <v>0.45421744324810093</v>
      </c>
      <c r="G294" s="75">
        <f>IF(Observaciones!$F293&gt;0.05*Constantes!$D$20,((Observaciones!$F293-0.05*Constantes!$D$20)^2)/(Observaciones!$F293+0.95*Constantes!$D$20),0)</f>
        <v>1.6282448663308795E-2</v>
      </c>
      <c r="H294" s="75">
        <f>MAX(0,I293+Observaciones!$F293-G294-Constantes!$D$13)</f>
        <v>0</v>
      </c>
      <c r="I294" s="75">
        <f>I293+Observaciones!$F293-G294-E294-H294-J293</f>
        <v>52.960317233338003</v>
      </c>
      <c r="J294" s="75">
        <f>MAX(0,(I294-Constantes!$D$14)*(1-EXP(-Constantes!$D$24)))</f>
        <v>0.45886726273521267</v>
      </c>
      <c r="K294" s="75">
        <f t="shared" si="36"/>
        <v>111.91578010099127</v>
      </c>
      <c r="L294" s="75">
        <f>MAX(0,(K294-Constantes!$D$13)*(1-EXP(-Constantes!$D$25)))</f>
        <v>0.25499591949297551</v>
      </c>
      <c r="M294" s="75">
        <f t="shared" si="37"/>
        <v>0.73014563089149698</v>
      </c>
      <c r="N294" s="75">
        <f>0.0526*G294*Observaciones!$F293^1.218</f>
        <v>4.9183915244236124E-3</v>
      </c>
      <c r="O294" s="75">
        <f>N294*Constantes!$D$31</f>
        <v>7.6835639640680854E-5</v>
      </c>
      <c r="P294" s="75">
        <f t="shared" si="38"/>
        <v>10.523330742507584</v>
      </c>
      <c r="Q294" s="15"/>
      <c r="R294" s="74">
        <v>288</v>
      </c>
      <c r="S294" s="136">
        <f>ETo!$I293*((1-Constantes!$E$21)*ETo!$K293+ETo!$L293)</f>
        <v>2.5118461403047223</v>
      </c>
      <c r="T294" s="75">
        <f>MIN(S294*U294,0.8*(X293+Observaciones!$F293-V294-W294-Constantes!$D$14))</f>
        <v>1.2818810554859899</v>
      </c>
      <c r="U294" s="75">
        <f>EXP(2.5*(Cálculos!X293-Constantes!$D$13)/(Constantes!$D$15))*Constantes!$E$19+Constantes!$E$18</f>
        <v>0.51033422585767119</v>
      </c>
      <c r="V294" s="75">
        <f>IF(Observaciones!$F293&gt;0.05*Constantes!$E$20,((Observaciones!$F293-0.05*Constantes!$E$20)^2)/(Observaciones!$F293+0.95*Constantes!$E$20),0)</f>
        <v>3.5427956428700524E-3</v>
      </c>
      <c r="W294" s="75">
        <f>MAX(0,X293+Observaciones!$F293-V294-Constantes!$D$13)</f>
        <v>0</v>
      </c>
      <c r="X294" s="75">
        <f>X293+Observaciones!$F293-V294-T294-W294-Y293</f>
        <v>52.822404346364607</v>
      </c>
      <c r="Y294" s="75">
        <f>MAX(0,(X294-Constantes!$D$14)*(1-EXP(-Constantes!$D$24)))</f>
        <v>0.45649800188411327</v>
      </c>
      <c r="Z294" s="75">
        <f t="shared" si="39"/>
        <v>114.0664980767164</v>
      </c>
      <c r="AA294" s="75">
        <f>MAX(0,(Z294-Constantes!$D$13)*(1-EXP(-Constantes!$D$25)))</f>
        <v>0.26985201372394574</v>
      </c>
      <c r="AB294" s="75">
        <f t="shared" si="40"/>
        <v>0.72989281125092909</v>
      </c>
      <c r="AC294" s="75">
        <f>0.0526*V294*Observaciones!$F293^1.218</f>
        <v>1.0701618916768027E-3</v>
      </c>
      <c r="AD294" s="75">
        <f>AC294*Constantes!$E$31</f>
        <v>1.253863784396022E-5</v>
      </c>
      <c r="AE294" s="75">
        <f t="shared" si="41"/>
        <v>1.7178738645844225</v>
      </c>
      <c r="AF294" s="15"/>
      <c r="AG294" s="74">
        <v>288</v>
      </c>
      <c r="AH294" s="136">
        <f>ETo!$I293*((1-Constantes!$F$21)*ETo!$K293+ETo!$L293)</f>
        <v>2.5118461403047223</v>
      </c>
      <c r="AI294" s="75">
        <f>MIN(AH294*AJ294,0.8*(AM293+Observaciones!$F293-AK294-AL294-Constantes!$D$14))</f>
        <v>1.4317425251216074</v>
      </c>
      <c r="AJ294" s="75">
        <f>EXP(2.5*(Cálculos!AM293-Constantes!$D$13)/(Constantes!$D$15))*Constantes!$F$19+Constantes!$F$18</f>
        <v>0.56999610849887361</v>
      </c>
      <c r="AK294" s="75">
        <f>IF(Observaciones!$F293&gt;0.05*Constantes!$F$20,((Observaciones!$F293-0.05*Constantes!$F$20)^2)/(Observaciones!$F293+0.95*Constantes!$F$20),0)</f>
        <v>0</v>
      </c>
      <c r="AL294" s="75">
        <f>MAX(0,AM293+Observaciones!$F293-AK294-Constantes!$D$13)</f>
        <v>0</v>
      </c>
      <c r="AM294" s="75">
        <f>AM293+Observaciones!$F293-AK294-AI294-AL294-AN293</f>
        <v>52.587044153968776</v>
      </c>
      <c r="AN294" s="75">
        <f>MAX(0,(AM294-Constantes!$D$14)*(1-EXP(-Constantes!$D$24)))</f>
        <v>0.45245465465247836</v>
      </c>
      <c r="AO294" s="75">
        <f t="shared" si="42"/>
        <v>115.68389459774113</v>
      </c>
      <c r="AP294" s="75">
        <f>MAX(0,(AO294-Constantes!$D$13)*(1-EXP(-Constantes!$D$25)))</f>
        <v>0.28102418757304626</v>
      </c>
      <c r="AQ294" s="75">
        <f t="shared" si="43"/>
        <v>0.73347884222552462</v>
      </c>
      <c r="AR294" s="75">
        <f>0.0526*AK294*Observaciones!$F293^1.218</f>
        <v>0</v>
      </c>
      <c r="AS294" s="75">
        <f>AR294*Constantes!$F$31</f>
        <v>0</v>
      </c>
      <c r="AT294" s="75">
        <f t="shared" si="44"/>
        <v>0</v>
      </c>
      <c r="AU294" s="15"/>
      <c r="AV294" s="74">
        <v>288</v>
      </c>
      <c r="AW294" s="75">
        <f>0.0526*Observaciones!$F293^2.218</f>
        <v>1.2686816847842202</v>
      </c>
      <c r="AX294" s="75">
        <f>IF(Observaciones!$F293&gt;0.05*$BB$7,((Observaciones!$F293-0.05*$BB$7)^2)/(Observaciones!$F293+0.95*$BB$7),0)</f>
        <v>0.16418262002606004</v>
      </c>
      <c r="AY294" s="75">
        <f>0.0526*AX294*Observaciones!$F293^1.218</f>
        <v>4.9594162615940303E-2</v>
      </c>
      <c r="AZ294" s="29"/>
      <c r="BA294" s="29"/>
      <c r="BB294" s="96"/>
      <c r="BC294" s="39"/>
    </row>
    <row r="295" spans="2:55" s="2" customFormat="1" x14ac:dyDescent="0.3">
      <c r="B295" s="38"/>
      <c r="C295" s="74">
        <v>289</v>
      </c>
      <c r="D295" s="136">
        <f>ETo!$I294*((1-Constantes!$D$21)*ETo!$K294+ETo!$L294)</f>
        <v>2.6643588424956035</v>
      </c>
      <c r="E295" s="75">
        <f>MIN(D295*F295,0.8*(I294+Observaciones!$F294-G295-H295-Constantes!$D$14))</f>
        <v>1.2557983825689816</v>
      </c>
      <c r="F295" s="75">
        <f>EXP(2.5*(Cálculos!I294-Constantes!$D$13)/(Constantes!$D$15))*Constantes!$D$19+Constantes!$D$18</f>
        <v>0.47133230049174718</v>
      </c>
      <c r="G295" s="75">
        <f>IF(Observaciones!$F294&gt;0.05*Constantes!$D$20,((Observaciones!$F294-0.05*Constantes!$D$20)^2)/(Observaciones!$F294+0.95*Constantes!$D$20),0)</f>
        <v>1.2181093589304077</v>
      </c>
      <c r="H295" s="75">
        <f>MAX(0,I294+Observaciones!$F294-G295-Constantes!$D$13)</f>
        <v>0</v>
      </c>
      <c r="I295" s="75">
        <f>I294+Observaciones!$F294-G295-E295-H295-J294</f>
        <v>62.627542229103398</v>
      </c>
      <c r="J295" s="75">
        <f>MAX(0,(I295-Constantes!$D$14)*(1-EXP(-Constantes!$D$24)))</f>
        <v>0.6249444018908501</v>
      </c>
      <c r="K295" s="75">
        <f t="shared" si="36"/>
        <v>111.6607841814983</v>
      </c>
      <c r="L295" s="75">
        <f>MAX(0,(K295-Constantes!$D$13)*(1-EXP(-Constantes!$D$25)))</f>
        <v>0.25323453401554064</v>
      </c>
      <c r="M295" s="75">
        <f t="shared" si="37"/>
        <v>2.0962882948367985</v>
      </c>
      <c r="N295" s="75">
        <f>0.0526*G295*Observaciones!$F294^1.218</f>
        <v>1.4025661331666786</v>
      </c>
      <c r="O295" s="75">
        <f>N295*Constantes!$D$31</f>
        <v>2.1911038485869089E-2</v>
      </c>
      <c r="P295" s="75">
        <f t="shared" si="38"/>
        <v>1045.2302071159024</v>
      </c>
      <c r="Q295" s="15"/>
      <c r="R295" s="74">
        <v>289</v>
      </c>
      <c r="S295" s="136">
        <f>ETo!$I294*((1-Constantes!$E$21)*ETo!$K294+ETo!$L294)</f>
        <v>2.5609409907737</v>
      </c>
      <c r="T295" s="75">
        <f>MIN(S295*U295,0.8*(X294+Observaciones!$F294-V295-W295-Constantes!$D$14))</f>
        <v>1.3397623136979222</v>
      </c>
      <c r="U295" s="75">
        <f>EXP(2.5*(Cálculos!X294-Constantes!$D$13)/(Constantes!$D$15))*Constantes!$E$19+Constantes!$E$18</f>
        <v>0.52315235631148194</v>
      </c>
      <c r="V295" s="75">
        <f>IF(Observaciones!$F294&gt;0.05*Constantes!$E$20,((Observaciones!$F294-0.05*Constantes!$E$20)^2)/(Observaciones!$F294+0.95*Constantes!$E$20),0)</f>
        <v>0.96110336857133138</v>
      </c>
      <c r="W295" s="75">
        <f>MAX(0,X294+Observaciones!$F294-V295-Constantes!$D$13)</f>
        <v>0</v>
      </c>
      <c r="X295" s="75">
        <f>X294+Observaciones!$F294-V295-T295-W295-Y294</f>
        <v>62.665040662211233</v>
      </c>
      <c r="Y295" s="75">
        <f>MAX(0,(X295-Constantes!$D$14)*(1-EXP(-Constantes!$D$24)))</f>
        <v>0.62558860252713355</v>
      </c>
      <c r="Z295" s="75">
        <f t="shared" si="39"/>
        <v>113.79664606299245</v>
      </c>
      <c r="AA295" s="75">
        <f>MAX(0,(Z295-Constantes!$D$13)*(1-EXP(-Constantes!$D$25)))</f>
        <v>0.26798800970782249</v>
      </c>
      <c r="AB295" s="75">
        <f t="shared" si="40"/>
        <v>1.8546799808062873</v>
      </c>
      <c r="AC295" s="75">
        <f>0.0526*V295*Observaciones!$F294^1.218</f>
        <v>1.1066420476517946</v>
      </c>
      <c r="AD295" s="75">
        <f>AC295*Constantes!$E$31</f>
        <v>1.2966060524415512E-2</v>
      </c>
      <c r="AE295" s="75">
        <f t="shared" si="41"/>
        <v>699.09961063896105</v>
      </c>
      <c r="AF295" s="15"/>
      <c r="AG295" s="74">
        <v>289</v>
      </c>
      <c r="AH295" s="136">
        <f>ETo!$I294*((1-Constantes!$F$21)*ETo!$K294+ETo!$L294)</f>
        <v>2.5609409907737</v>
      </c>
      <c r="AI295" s="75">
        <f>MIN(AH295*AJ295,0.8*(AM294+Observaciones!$F294-AK295-AL295-Constantes!$D$14))</f>
        <v>1.4827497932160714</v>
      </c>
      <c r="AJ295" s="75">
        <f>EXP(2.5*(Cálculos!AM294-Constantes!$D$13)/(Constantes!$D$15))*Constantes!$F$19+Constantes!$F$18</f>
        <v>0.57898631735677353</v>
      </c>
      <c r="AK295" s="75">
        <f>IF(Observaciones!$F294&gt;0.05*Constantes!$F$20,((Observaciones!$F294-0.05*Constantes!$F$20)^2)/(Observaciones!$F294+0.95*Constantes!$F$20),0)</f>
        <v>0.64596685864789283</v>
      </c>
      <c r="AL295" s="75">
        <f>MAX(0,AM294+Observaciones!$F294-AK295-Constantes!$D$13)</f>
        <v>0</v>
      </c>
      <c r="AM295" s="75">
        <f>AM294+Observaciones!$F294-AK295-AI295-AL295-AN294</f>
        <v>62.605872847452325</v>
      </c>
      <c r="AN295" s="75">
        <f>MAX(0,(AM295-Constantes!$D$14)*(1-EXP(-Constantes!$D$24)))</f>
        <v>0.62457213488419006</v>
      </c>
      <c r="AO295" s="75">
        <f t="shared" si="42"/>
        <v>115.40287041016808</v>
      </c>
      <c r="AP295" s="75">
        <f>MAX(0,(AO295-Constantes!$D$13)*(1-EXP(-Constantes!$D$25)))</f>
        <v>0.2790830117150821</v>
      </c>
      <c r="AQ295" s="75">
        <f t="shared" si="43"/>
        <v>1.5496220052471652</v>
      </c>
      <c r="AR295" s="75">
        <f>0.0526*AK295*Observaciones!$F294^1.218</f>
        <v>0.74378481081792847</v>
      </c>
      <c r="AS295" s="75">
        <f>AR295*Constantes!$F$31</f>
        <v>6.2745224656539436E-3</v>
      </c>
      <c r="AT295" s="75">
        <f t="shared" si="44"/>
        <v>404.90664461448171</v>
      </c>
      <c r="AU295" s="15"/>
      <c r="AV295" s="74">
        <v>289</v>
      </c>
      <c r="AW295" s="75">
        <f>0.0526*Observaciones!$F294^2.218</f>
        <v>14.508002215349354</v>
      </c>
      <c r="AX295" s="75">
        <f>IF(Observaciones!$F294&gt;0.05*$BB$7,((Observaciones!$F294-0.05*$BB$7)^2)/(Observaciones!$F294+0.95*$BB$7),0)</f>
        <v>2.5957269730569106</v>
      </c>
      <c r="AY295" s="75">
        <f>0.0526*AX295*Observaciones!$F294^1.218</f>
        <v>2.9887946567898225</v>
      </c>
      <c r="AZ295" s="29"/>
      <c r="BA295" s="29"/>
      <c r="BB295" s="96"/>
      <c r="BC295" s="39"/>
    </row>
    <row r="296" spans="2:55" s="2" customFormat="1" x14ac:dyDescent="0.3">
      <c r="B296" s="38"/>
      <c r="C296" s="74">
        <v>290</v>
      </c>
      <c r="D296" s="136">
        <f>ETo!$I295*((1-Constantes!$D$21)*ETo!$K295+ETo!$L295)</f>
        <v>2.6690015649101539</v>
      </c>
      <c r="E296" s="75">
        <f>MIN(D296*F296,0.8*(I295+Observaciones!$F295-G296-H296-Constantes!$D$14))</f>
        <v>1.4943510540518066</v>
      </c>
      <c r="F296" s="75">
        <f>EXP(2.5*(Cálculos!I295-Constantes!$D$13)/(Constantes!$D$15))*Constantes!$D$19+Constantes!$D$18</f>
        <v>0.55989141171676704</v>
      </c>
      <c r="G296" s="75">
        <f>IF(Observaciones!$F295&gt;0.05*Constantes!$D$20,((Observaciones!$F295-0.05*Constantes!$D$20)^2)/(Observaciones!$F295+0.95*Constantes!$D$20),0)</f>
        <v>0</v>
      </c>
      <c r="H296" s="75">
        <f>MAX(0,I295+Observaciones!$F295-G296-Constantes!$D$13)</f>
        <v>0</v>
      </c>
      <c r="I296" s="75">
        <f>I295+Observaciones!$F295-G296-E296-H296-J295</f>
        <v>60.508246773160742</v>
      </c>
      <c r="J296" s="75">
        <f>MAX(0,(I296-Constantes!$D$14)*(1-EXP(-Constantes!$D$24)))</f>
        <v>0.58853617445198592</v>
      </c>
      <c r="K296" s="75">
        <f t="shared" si="36"/>
        <v>111.40754964748275</v>
      </c>
      <c r="L296" s="75">
        <f>MAX(0,(K296-Constantes!$D$13)*(1-EXP(-Constantes!$D$25)))</f>
        <v>0.25148531531632812</v>
      </c>
      <c r="M296" s="75">
        <f t="shared" si="37"/>
        <v>0.84002148976831403</v>
      </c>
      <c r="N296" s="75">
        <f>0.0526*G296*Observaciones!$F295^1.218</f>
        <v>0</v>
      </c>
      <c r="O296" s="75">
        <f>N296*Constantes!$D$31</f>
        <v>0</v>
      </c>
      <c r="P296" s="75">
        <f t="shared" si="38"/>
        <v>0</v>
      </c>
      <c r="Q296" s="15"/>
      <c r="R296" s="74">
        <v>290</v>
      </c>
      <c r="S296" s="136">
        <f>ETo!$I295*((1-Constantes!$E$21)*ETo!$K295+ETo!$L295)</f>
        <v>2.5654503016246144</v>
      </c>
      <c r="T296" s="75">
        <f>MIN(S296*U296,0.8*(X295+Observaciones!$F295-V296-W296-Constantes!$D$14))</f>
        <v>1.5214862463152066</v>
      </c>
      <c r="U296" s="75">
        <f>EXP(2.5*(Cálculos!X295-Constantes!$D$13)/(Constantes!$D$15))*Constantes!$E$19+Constantes!$E$18</f>
        <v>0.59306790911197926</v>
      </c>
      <c r="V296" s="75">
        <f>IF(Observaciones!$F295&gt;0.05*Constantes!$E$20,((Observaciones!$F295-0.05*Constantes!$E$20)^2)/(Observaciones!$F295+0.95*Constantes!$E$20),0)</f>
        <v>0</v>
      </c>
      <c r="W296" s="75">
        <f>MAX(0,X295+Observaciones!$F295-V296-Constantes!$D$13)</f>
        <v>0</v>
      </c>
      <c r="X296" s="75">
        <f>X295+Observaciones!$F295-V296-T296-W296-Y295</f>
        <v>60.517965813368896</v>
      </c>
      <c r="Y296" s="75">
        <f>MAX(0,(X296-Constantes!$D$14)*(1-EXP(-Constantes!$D$24)))</f>
        <v>0.58870314174547667</v>
      </c>
      <c r="Z296" s="75">
        <f t="shared" si="39"/>
        <v>113.52865805328463</v>
      </c>
      <c r="AA296" s="75">
        <f>MAX(0,(Z296-Constantes!$D$13)*(1-EXP(-Constantes!$D$25)))</f>
        <v>0.26613688130794605</v>
      </c>
      <c r="AB296" s="75">
        <f t="shared" si="40"/>
        <v>0.85484002305342277</v>
      </c>
      <c r="AC296" s="75">
        <f>0.0526*V296*Observaciones!$F295^1.218</f>
        <v>0</v>
      </c>
      <c r="AD296" s="75">
        <f>AC296*Constantes!$E$31</f>
        <v>0</v>
      </c>
      <c r="AE296" s="75">
        <f t="shared" si="41"/>
        <v>0</v>
      </c>
      <c r="AF296" s="15"/>
      <c r="AG296" s="74">
        <v>290</v>
      </c>
      <c r="AH296" s="136">
        <f>ETo!$I295*((1-Constantes!$F$21)*ETo!$K295+ETo!$L295)</f>
        <v>2.5654503016246144</v>
      </c>
      <c r="AI296" s="75">
        <f>MIN(AH296*AJ296,0.8*(AM295+Observaciones!$F295-AK296-AL296-Constantes!$D$14))</f>
        <v>1.6214522431120131</v>
      </c>
      <c r="AJ296" s="75">
        <f>EXP(2.5*(Cálculos!AM295-Constantes!$D$13)/(Constantes!$D$15))*Constantes!$F$19+Constantes!$F$18</f>
        <v>0.63203416651072963</v>
      </c>
      <c r="AK296" s="75">
        <f>IF(Observaciones!$F295&gt;0.05*Constantes!$F$20,((Observaciones!$F295-0.05*Constantes!$F$20)^2)/(Observaciones!$F295+0.95*Constantes!$F$20),0)</f>
        <v>0</v>
      </c>
      <c r="AL296" s="75">
        <f>MAX(0,AM295+Observaciones!$F295-AK296-Constantes!$D$13)</f>
        <v>0</v>
      </c>
      <c r="AM296" s="75">
        <f>AM295+Observaciones!$F295-AK296-AI296-AL296-AN295</f>
        <v>60.359848469456125</v>
      </c>
      <c r="AN296" s="75">
        <f>MAX(0,(AM296-Constantes!$D$14)*(1-EXP(-Constantes!$D$24)))</f>
        <v>0.58598678041744057</v>
      </c>
      <c r="AO296" s="75">
        <f t="shared" si="42"/>
        <v>115.12378739845299</v>
      </c>
      <c r="AP296" s="75">
        <f>MAX(0,(AO296-Constantes!$D$13)*(1-EXP(-Constantes!$D$25)))</f>
        <v>0.27715524453821438</v>
      </c>
      <c r="AQ296" s="75">
        <f t="shared" si="43"/>
        <v>0.86314202495565495</v>
      </c>
      <c r="AR296" s="75">
        <f>0.0526*AK296*Observaciones!$F295^1.218</f>
        <v>0</v>
      </c>
      <c r="AS296" s="75">
        <f>AR296*Constantes!$F$31</f>
        <v>0</v>
      </c>
      <c r="AT296" s="75">
        <f t="shared" si="44"/>
        <v>0</v>
      </c>
      <c r="AU296" s="15"/>
      <c r="AV296" s="74">
        <v>290</v>
      </c>
      <c r="AW296" s="75">
        <f>0.0526*Observaciones!$F295^2.218</f>
        <v>0</v>
      </c>
      <c r="AX296" s="75">
        <f>IF(Observaciones!$F295&gt;0.05*$BB$7,((Observaciones!$F295-0.05*$BB$7)^2)/(Observaciones!$F295+0.95*$BB$7),0)</f>
        <v>0</v>
      </c>
      <c r="AY296" s="75">
        <f>0.0526*AX296*Observaciones!$F295^1.218</f>
        <v>0</v>
      </c>
      <c r="AZ296" s="29"/>
      <c r="BA296" s="29"/>
      <c r="BB296" s="96"/>
      <c r="BC296" s="39"/>
    </row>
    <row r="297" spans="2:55" s="2" customFormat="1" x14ac:dyDescent="0.3">
      <c r="B297" s="38"/>
      <c r="C297" s="74">
        <v>291</v>
      </c>
      <c r="D297" s="136">
        <f>ETo!$I296*((1-Constantes!$D$21)*ETo!$K296+ETo!$L296)</f>
        <v>2.6001495398778429</v>
      </c>
      <c r="E297" s="75">
        <f>MIN(D297*F297,0.8*(I296+Observaciones!$F296-G297-H297-Constantes!$D$14))</f>
        <v>1.3951349529605306</v>
      </c>
      <c r="F297" s="75">
        <f>EXP(2.5*(Cálculos!I296-Constantes!$D$13)/(Constantes!$D$15))*Constantes!$D$19+Constantes!$D$18</f>
        <v>0.53655950612212677</v>
      </c>
      <c r="G297" s="75">
        <f>IF(Observaciones!$F296&gt;0.05*Constantes!$D$20,((Observaciones!$F296-0.05*Constantes!$D$20)^2)/(Observaciones!$F296+0.95*Constantes!$D$20),0)</f>
        <v>0</v>
      </c>
      <c r="H297" s="75">
        <f>MAX(0,I296+Observaciones!$F296-G297-Constantes!$D$13)</f>
        <v>0</v>
      </c>
      <c r="I297" s="75">
        <f>I296+Observaciones!$F296-G297-E297-H297-J296</f>
        <v>58.524575645748222</v>
      </c>
      <c r="J297" s="75">
        <f>MAX(0,(I297-Constantes!$D$14)*(1-EXP(-Constantes!$D$24)))</f>
        <v>0.55445789179997185</v>
      </c>
      <c r="K297" s="75">
        <f t="shared" si="36"/>
        <v>111.15606433216642</v>
      </c>
      <c r="L297" s="75">
        <f>MAX(0,(K297-Constantes!$D$13)*(1-EXP(-Constantes!$D$25)))</f>
        <v>0.24974817935326213</v>
      </c>
      <c r="M297" s="75">
        <f t="shared" si="37"/>
        <v>0.80420607115323395</v>
      </c>
      <c r="N297" s="75">
        <f>0.0526*G297*Observaciones!$F296^1.218</f>
        <v>0</v>
      </c>
      <c r="O297" s="75">
        <f>N297*Constantes!$D$31</f>
        <v>0</v>
      </c>
      <c r="P297" s="75">
        <f t="shared" si="38"/>
        <v>0</v>
      </c>
      <c r="Q297" s="15"/>
      <c r="R297" s="74">
        <v>291</v>
      </c>
      <c r="S297" s="136">
        <f>ETo!$I296*((1-Constantes!$E$21)*ETo!$K296+ETo!$L296)</f>
        <v>2.4989356690156455</v>
      </c>
      <c r="T297" s="75">
        <f>MIN(S297*U297,0.8*(X296+Observaciones!$F296-V297-W297-Constantes!$D$14))</f>
        <v>1.4360786235704446</v>
      </c>
      <c r="U297" s="75">
        <f>EXP(2.5*(Cálculos!X296-Constantes!$D$13)/(Constantes!$D$15))*Constantes!$E$19+Constantes!$E$18</f>
        <v>0.5746761076631195</v>
      </c>
      <c r="V297" s="75">
        <f>IF(Observaciones!$F296&gt;0.05*Constantes!$E$20,((Observaciones!$F296-0.05*Constantes!$E$20)^2)/(Observaciones!$F296+0.95*Constantes!$E$20),0)</f>
        <v>0</v>
      </c>
      <c r="W297" s="75">
        <f>MAX(0,X296+Observaciones!$F296-V297-Constantes!$D$13)</f>
        <v>0</v>
      </c>
      <c r="X297" s="75">
        <f>X296+Observaciones!$F296-V297-T297-W297-Y296</f>
        <v>58.493184048052974</v>
      </c>
      <c r="Y297" s="75">
        <f>MAX(0,(X297-Constantes!$D$14)*(1-EXP(-Constantes!$D$24)))</f>
        <v>0.55391860294085915</v>
      </c>
      <c r="Z297" s="75">
        <f t="shared" si="39"/>
        <v>113.26252117197669</v>
      </c>
      <c r="AA297" s="75">
        <f>MAX(0,(Z297-Constantes!$D$13)*(1-EXP(-Constantes!$D$25)))</f>
        <v>0.26429853958593841</v>
      </c>
      <c r="AB297" s="75">
        <f t="shared" si="40"/>
        <v>0.81821714252679756</v>
      </c>
      <c r="AC297" s="75">
        <f>0.0526*V297*Observaciones!$F296^1.218</f>
        <v>0</v>
      </c>
      <c r="AD297" s="75">
        <f>AC297*Constantes!$E$31</f>
        <v>0</v>
      </c>
      <c r="AE297" s="75">
        <f t="shared" si="41"/>
        <v>0</v>
      </c>
      <c r="AF297" s="15"/>
      <c r="AG297" s="74">
        <v>291</v>
      </c>
      <c r="AH297" s="136">
        <f>ETo!$I296*((1-Constantes!$F$21)*ETo!$K296+ETo!$L296)</f>
        <v>2.4989356690156455</v>
      </c>
      <c r="AI297" s="75">
        <f>MIN(AH297*AJ297,0.8*(AM296+Observaciones!$F296-AK297-AL297-Constantes!$D$14))</f>
        <v>1.5435163868702564</v>
      </c>
      <c r="AJ297" s="75">
        <f>EXP(2.5*(Cálculos!AM296-Constantes!$D$13)/(Constantes!$D$15))*Constantes!$F$19+Constantes!$F$18</f>
        <v>0.61766951666997583</v>
      </c>
      <c r="AK297" s="75">
        <f>IF(Observaciones!$F296&gt;0.05*Constantes!$F$20,((Observaciones!$F296-0.05*Constantes!$F$20)^2)/(Observaciones!$F296+0.95*Constantes!$F$20),0)</f>
        <v>0</v>
      </c>
      <c r="AL297" s="75">
        <f>MAX(0,AM296+Observaciones!$F296-AK297-Constantes!$D$13)</f>
        <v>0</v>
      </c>
      <c r="AM297" s="75">
        <f>AM296+Observaciones!$F296-AK297-AI297-AL297-AN296</f>
        <v>58.230345302168423</v>
      </c>
      <c r="AN297" s="75">
        <f>MAX(0,(AM297-Constantes!$D$14)*(1-EXP(-Constantes!$D$24)))</f>
        <v>0.5494031906074458</v>
      </c>
      <c r="AO297" s="75">
        <f t="shared" si="42"/>
        <v>114.84663215391477</v>
      </c>
      <c r="AP297" s="75">
        <f>MAX(0,(AO297-Constantes!$D$13)*(1-EXP(-Constantes!$D$25)))</f>
        <v>0.27524079342191721</v>
      </c>
      <c r="AQ297" s="75">
        <f t="shared" si="43"/>
        <v>0.82464398402936301</v>
      </c>
      <c r="AR297" s="75">
        <f>0.0526*AK297*Observaciones!$F296^1.218</f>
        <v>0</v>
      </c>
      <c r="AS297" s="75">
        <f>AR297*Constantes!$F$31</f>
        <v>0</v>
      </c>
      <c r="AT297" s="75">
        <f t="shared" si="44"/>
        <v>0</v>
      </c>
      <c r="AU297" s="15"/>
      <c r="AV297" s="74">
        <v>291</v>
      </c>
      <c r="AW297" s="75">
        <f>0.0526*Observaciones!$F296^2.218</f>
        <v>0</v>
      </c>
      <c r="AX297" s="75">
        <f>IF(Observaciones!$F296&gt;0.05*$BB$7,((Observaciones!$F296-0.05*$BB$7)^2)/(Observaciones!$F296+0.95*$BB$7),0)</f>
        <v>0</v>
      </c>
      <c r="AY297" s="75">
        <f>0.0526*AX297*Observaciones!$F296^1.218</f>
        <v>0</v>
      </c>
      <c r="AZ297" s="29"/>
      <c r="BA297" s="29"/>
      <c r="BB297" s="96"/>
      <c r="BC297" s="39"/>
    </row>
    <row r="298" spans="2:55" s="2" customFormat="1" x14ac:dyDescent="0.3">
      <c r="B298" s="38"/>
      <c r="C298" s="74">
        <v>292</v>
      </c>
      <c r="D298" s="136">
        <f>ETo!$I297*((1-Constantes!$D$21)*ETo!$K297+ETo!$L297)</f>
        <v>2.6206812062787574</v>
      </c>
      <c r="E298" s="75">
        <f>MIN(D298*F298,0.8*(I297+Observaciones!$F297-G298-H298-Constantes!$D$14))</f>
        <v>1.3546372731366352</v>
      </c>
      <c r="F298" s="75">
        <f>EXP(2.5*(Cálculos!I297-Constantes!$D$13)/(Constantes!$D$15))*Constantes!$D$19+Constantes!$D$18</f>
        <v>0.51690273120253172</v>
      </c>
      <c r="G298" s="75">
        <f>IF(Observaciones!$F297&gt;0.05*Constantes!$D$20,((Observaciones!$F297-0.05*Constantes!$D$20)^2)/(Observaciones!$F297+0.95*Constantes!$D$20),0)</f>
        <v>0.39724445252819207</v>
      </c>
      <c r="H298" s="75">
        <f>MAX(0,I297+Observaciones!$F297-G298-Constantes!$D$13)</f>
        <v>0</v>
      </c>
      <c r="I298" s="75">
        <f>I297+Observaciones!$F297-G298-E298-H298-J297</f>
        <v>64.61823602828342</v>
      </c>
      <c r="J298" s="75">
        <f>MAX(0,(I298-Constantes!$D$14)*(1-EXP(-Constantes!$D$24)))</f>
        <v>0.65914332984044299</v>
      </c>
      <c r="K298" s="75">
        <f t="shared" si="36"/>
        <v>110.90631615281316</v>
      </c>
      <c r="L298" s="75">
        <f>MAX(0,(K298-Constantes!$D$13)*(1-EXP(-Constantes!$D$25)))</f>
        <v>0.2480230426647875</v>
      </c>
      <c r="M298" s="75">
        <f t="shared" si="37"/>
        <v>1.3044108250334228</v>
      </c>
      <c r="N298" s="75">
        <f>0.0526*G298*Observaciones!$F297^1.218</f>
        <v>0.27913593883229421</v>
      </c>
      <c r="O298" s="75">
        <f>N298*Constantes!$D$31</f>
        <v>4.360691559502217E-3</v>
      </c>
      <c r="P298" s="75">
        <f t="shared" si="38"/>
        <v>334.30353963755886</v>
      </c>
      <c r="Q298" s="15"/>
      <c r="R298" s="74">
        <v>292</v>
      </c>
      <c r="S298" s="136">
        <f>ETo!$I297*((1-Constantes!$E$21)*ETo!$K297+ETo!$L297)</f>
        <v>2.5187898457095561</v>
      </c>
      <c r="T298" s="75">
        <f>MIN(S298*U298,0.8*(X297+Observaciones!$F297-V298-W298-Constantes!$D$14))</f>
        <v>1.4082359470393648</v>
      </c>
      <c r="U298" s="75">
        <f>EXP(2.5*(Cálculos!X297-Constantes!$D$13)/(Constantes!$D$15))*Constantes!$E$19+Constantes!$E$18</f>
        <v>0.55909227577605125</v>
      </c>
      <c r="V298" s="75">
        <f>IF(Observaciones!$F297&gt;0.05*Constantes!$E$20,((Observaciones!$F297-0.05*Constantes!$E$20)^2)/(Observaciones!$F297+0.95*Constantes!$E$20),0)</f>
        <v>0.28311136930649333</v>
      </c>
      <c r="W298" s="75">
        <f>MAX(0,X297+Observaciones!$F297-V298-Constantes!$D$13)</f>
        <v>0</v>
      </c>
      <c r="X298" s="75">
        <f>X297+Observaciones!$F297-V298-T298-W298-Y297</f>
        <v>64.647918128766264</v>
      </c>
      <c r="Y298" s="75">
        <f>MAX(0,(X298-Constantes!$D$14)*(1-EXP(-Constantes!$D$24)))</f>
        <v>0.65965325056065804</v>
      </c>
      <c r="Z298" s="75">
        <f t="shared" si="39"/>
        <v>112.99822263239075</v>
      </c>
      <c r="AA298" s="75">
        <f>MAX(0,(Z298-Constantes!$D$13)*(1-EXP(-Constantes!$D$25)))</f>
        <v>0.26247289621776382</v>
      </c>
      <c r="AB298" s="75">
        <f t="shared" si="40"/>
        <v>1.2052375160849151</v>
      </c>
      <c r="AC298" s="75">
        <f>0.0526*V298*Observaciones!$F297^1.218</f>
        <v>0.19893684446066853</v>
      </c>
      <c r="AD298" s="75">
        <f>AC298*Constantes!$E$31</f>
        <v>2.3308595324808053E-3</v>
      </c>
      <c r="AE298" s="75">
        <f t="shared" si="41"/>
        <v>193.39420665001805</v>
      </c>
      <c r="AF298" s="15"/>
      <c r="AG298" s="74">
        <v>292</v>
      </c>
      <c r="AH298" s="136">
        <f>ETo!$I297*((1-Constantes!$F$21)*ETo!$K297+ETo!$L297)</f>
        <v>2.5187898457095561</v>
      </c>
      <c r="AI298" s="75">
        <f>MIN(AH298*AJ298,0.8*(AM297+Observaciones!$F297-AK298-AL298-Constantes!$D$14))</f>
        <v>1.5251176177369787</v>
      </c>
      <c r="AJ298" s="75">
        <f>EXP(2.5*(Cálculos!AM297-Constantes!$D$13)/(Constantes!$D$15))*Constantes!$F$19+Constantes!$F$18</f>
        <v>0.60549617521081645</v>
      </c>
      <c r="AK298" s="75">
        <f>IF(Observaciones!$F297&gt;0.05*Constantes!$F$20,((Observaciones!$F297-0.05*Constantes!$F$20)^2)/(Observaciones!$F297+0.95*Constantes!$F$20),0)</f>
        <v>0.15304843758420825</v>
      </c>
      <c r="AL298" s="75">
        <f>MAX(0,AM297+Observaciones!$F297-AK298-Constantes!$D$13)</f>
        <v>0</v>
      </c>
      <c r="AM298" s="75">
        <f>AM297+Observaciones!$F297-AK298-AI298-AL298-AN297</f>
        <v>64.402776056239787</v>
      </c>
      <c r="AN298" s="75">
        <f>MAX(0,(AM298-Constantes!$D$14)*(1-EXP(-Constantes!$D$24)))</f>
        <v>0.65544185648327646</v>
      </c>
      <c r="AO298" s="75">
        <f t="shared" si="42"/>
        <v>114.57139136049285</v>
      </c>
      <c r="AP298" s="75">
        <f>MAX(0,(AO298-Constantes!$D$13)*(1-EXP(-Constantes!$D$25)))</f>
        <v>0.27333956638544149</v>
      </c>
      <c r="AQ298" s="75">
        <f t="shared" si="43"/>
        <v>1.0818298604529262</v>
      </c>
      <c r="AR298" s="75">
        <f>0.0526*AK298*Observaciones!$F297^1.218</f>
        <v>0.10754415584658632</v>
      </c>
      <c r="AS298" s="75">
        <f>AR298*Constantes!$F$31</f>
        <v>9.0723581887500594E-4</v>
      </c>
      <c r="AT298" s="75">
        <f t="shared" si="44"/>
        <v>83.861229204301722</v>
      </c>
      <c r="AU298" s="15"/>
      <c r="AV298" s="74">
        <v>292</v>
      </c>
      <c r="AW298" s="75">
        <f>0.0526*Observaciones!$F297^2.218</f>
        <v>5.9025163756688794</v>
      </c>
      <c r="AX298" s="75">
        <f>IF(Observaciones!$F297&gt;0.05*$BB$7,((Observaciones!$F297-0.05*$BB$7)^2)/(Observaciones!$F297+0.95*$BB$7),0)</f>
        <v>1.0765073981812185</v>
      </c>
      <c r="AY298" s="75">
        <f>0.0526*AX298*Observaciones!$F297^1.218</f>
        <v>0.75644077932063547</v>
      </c>
      <c r="AZ298" s="29"/>
      <c r="BA298" s="29"/>
      <c r="BB298" s="96"/>
      <c r="BC298" s="39"/>
    </row>
    <row r="299" spans="2:55" s="2" customFormat="1" x14ac:dyDescent="0.3">
      <c r="B299" s="38"/>
      <c r="C299" s="74">
        <v>293</v>
      </c>
      <c r="D299" s="136">
        <f>ETo!$I298*((1-Constantes!$D$21)*ETo!$K298+ETo!$L298)</f>
        <v>2.5675328196504235</v>
      </c>
      <c r="E299" s="75">
        <f>MIN(D299*F299,0.8*(I298+Observaciones!$F298-G299-H299-Constantes!$D$14))</f>
        <v>1.5000599911300683</v>
      </c>
      <c r="F299" s="75">
        <f>EXP(2.5*(Cálculos!I298-Constantes!$D$13)/(Constantes!$D$15))*Constantes!$D$19+Constantes!$D$18</f>
        <v>0.58424179805978316</v>
      </c>
      <c r="G299" s="75">
        <f>IF(Observaciones!$F298&gt;0.05*Constantes!$D$20,((Observaciones!$F298-0.05*Constantes!$D$20)^2)/(Observaciones!$F298+0.95*Constantes!$D$20),0)</f>
        <v>7.9442918791682764E-4</v>
      </c>
      <c r="H299" s="75">
        <f>MAX(0,I298+Observaciones!$F298-G299-Constantes!$D$13)</f>
        <v>0</v>
      </c>
      <c r="I299" s="75">
        <f>I298+Observaciones!$F298-G299-E299-H299-J298</f>
        <v>65.858238278124986</v>
      </c>
      <c r="J299" s="75">
        <f>MAX(0,(I299-Constantes!$D$14)*(1-EXP(-Constantes!$D$24)))</f>
        <v>0.68044582629526318</v>
      </c>
      <c r="K299" s="75">
        <f t="shared" si="36"/>
        <v>110.65829311014838</v>
      </c>
      <c r="L299" s="75">
        <f>MAX(0,(K299-Constantes!$D$13)*(1-EXP(-Constantes!$D$25)))</f>
        <v>0.2463098223658603</v>
      </c>
      <c r="M299" s="75">
        <f t="shared" si="37"/>
        <v>0.92755007784904031</v>
      </c>
      <c r="N299" s="75">
        <f>0.0526*G299*Observaciones!$F298^1.218</f>
        <v>1.8551637825392389E-4</v>
      </c>
      <c r="O299" s="75">
        <f>N299*Constantes!$D$31</f>
        <v>2.8981567482334985E-6</v>
      </c>
      <c r="P299" s="75">
        <f t="shared" si="38"/>
        <v>0.31245286022230018</v>
      </c>
      <c r="Q299" s="15"/>
      <c r="R299" s="74">
        <v>293</v>
      </c>
      <c r="S299" s="136">
        <f>ETo!$I298*((1-Constantes!$E$21)*ETo!$K298+ETo!$L298)</f>
        <v>2.4674939381939893</v>
      </c>
      <c r="T299" s="75">
        <f>MIN(S299*U299,0.8*(X298+Observaciones!$F298-V299-W299-Constantes!$D$14))</f>
        <v>1.5099808508878121</v>
      </c>
      <c r="U299" s="75">
        <f>EXP(2.5*(Cálculos!X298-Constantes!$D$13)/(Constantes!$D$15))*Constantes!$E$19+Constantes!$E$18</f>
        <v>0.61194916328467208</v>
      </c>
      <c r="V299" s="75">
        <f>IF(Observaciones!$F298&gt;0.05*Constantes!$E$20,((Observaciones!$F298-0.05*Constantes!$E$20)^2)/(Observaciones!$F298+0.95*Constantes!$E$20),0)</f>
        <v>0</v>
      </c>
      <c r="W299" s="75">
        <f>MAX(0,X298+Observaciones!$F298-V299-Constantes!$D$13)</f>
        <v>0</v>
      </c>
      <c r="X299" s="75">
        <f>X298+Observaciones!$F298-V299-T299-W299-Y298</f>
        <v>65.878284027317804</v>
      </c>
      <c r="Y299" s="75">
        <f>MAX(0,(X299-Constantes!$D$14)*(1-EXP(-Constantes!$D$24)))</f>
        <v>0.68079020026810777</v>
      </c>
      <c r="Z299" s="75">
        <f t="shared" si="39"/>
        <v>112.73574973617299</v>
      </c>
      <c r="AA299" s="75">
        <f>MAX(0,(Z299-Constantes!$D$13)*(1-EXP(-Constantes!$D$25)))</f>
        <v>0.26065986348948528</v>
      </c>
      <c r="AB299" s="75">
        <f t="shared" si="40"/>
        <v>0.9414500637575931</v>
      </c>
      <c r="AC299" s="75">
        <f>0.0526*V299*Observaciones!$F298^1.218</f>
        <v>0</v>
      </c>
      <c r="AD299" s="75">
        <f>AC299*Constantes!$E$31</f>
        <v>0</v>
      </c>
      <c r="AE299" s="75">
        <f t="shared" si="41"/>
        <v>0</v>
      </c>
      <c r="AF299" s="15"/>
      <c r="AG299" s="74">
        <v>293</v>
      </c>
      <c r="AH299" s="136">
        <f>ETo!$I298*((1-Constantes!$F$21)*ETo!$K298+ETo!$L298)</f>
        <v>2.4674939381939893</v>
      </c>
      <c r="AI299" s="75">
        <f>MIN(AH299*AJ299,0.8*(AM298+Observaciones!$F298-AK299-AL299-Constantes!$D$14))</f>
        <v>1.5909886908714972</v>
      </c>
      <c r="AJ299" s="75">
        <f>EXP(2.5*(Cálculos!AM298-Constantes!$D$13)/(Constantes!$D$15))*Constantes!$F$19+Constantes!$F$18</f>
        <v>0.64477916895551735</v>
      </c>
      <c r="AK299" s="75">
        <f>IF(Observaciones!$F298&gt;0.05*Constantes!$F$20,((Observaciones!$F298-0.05*Constantes!$F$20)^2)/(Observaciones!$F298+0.95*Constantes!$F$20),0)</f>
        <v>0</v>
      </c>
      <c r="AL299" s="75">
        <f>MAX(0,AM298+Observaciones!$F298-AK299-Constantes!$D$13)</f>
        <v>0</v>
      </c>
      <c r="AM299" s="75">
        <f>AM298+Observaciones!$F298-AK299-AI299-AL299-AN298</f>
        <v>65.556345508885016</v>
      </c>
      <c r="AN299" s="75">
        <f>MAX(0,(AM299-Constantes!$D$14)*(1-EXP(-Constantes!$D$24)))</f>
        <v>0.67525948921620382</v>
      </c>
      <c r="AO299" s="75">
        <f t="shared" si="42"/>
        <v>114.29805179410741</v>
      </c>
      <c r="AP299" s="75">
        <f>MAX(0,(AO299-Constantes!$D$13)*(1-EXP(-Constantes!$D$25)))</f>
        <v>0.27145147208339537</v>
      </c>
      <c r="AQ299" s="75">
        <f t="shared" si="43"/>
        <v>0.9467109612995992</v>
      </c>
      <c r="AR299" s="75">
        <f>0.0526*AK299*Observaciones!$F298^1.218</f>
        <v>0</v>
      </c>
      <c r="AS299" s="75">
        <f>AR299*Constantes!$F$31</f>
        <v>0</v>
      </c>
      <c r="AT299" s="75">
        <f t="shared" si="44"/>
        <v>0</v>
      </c>
      <c r="AU299" s="15"/>
      <c r="AV299" s="74">
        <v>293</v>
      </c>
      <c r="AW299" s="75">
        <f>0.0526*Observaciones!$F298^2.218</f>
        <v>0.79397345371627714</v>
      </c>
      <c r="AX299" s="75">
        <f>IF(Observaciones!$F298&gt;0.05*$BB$7,((Observaciones!$F298-0.05*$BB$7)^2)/(Observaciones!$F298+0.95*$BB$7),0)</f>
        <v>7.6652401060814793E-2</v>
      </c>
      <c r="AY299" s="75">
        <f>0.0526*AX299*Observaciones!$F298^1.218</f>
        <v>1.7899991648794227E-2</v>
      </c>
      <c r="AZ299" s="29"/>
      <c r="BA299" s="29"/>
      <c r="BB299" s="96"/>
      <c r="BC299" s="39"/>
    </row>
    <row r="300" spans="2:55" s="2" customFormat="1" x14ac:dyDescent="0.3">
      <c r="B300" s="38"/>
      <c r="C300" s="74">
        <v>294</v>
      </c>
      <c r="D300" s="136">
        <f>ETo!$I299*((1-Constantes!$D$21)*ETo!$K299+ETo!$L299)</f>
        <v>2.6232172221588042</v>
      </c>
      <c r="E300" s="75">
        <f>MIN(D300*F300,0.8*(I299+Observaciones!$F299-G300-H300-Constantes!$D$14))</f>
        <v>1.5758065987886891</v>
      </c>
      <c r="F300" s="75">
        <f>EXP(2.5*(Cálculos!I299-Constantes!$D$13)/(Constantes!$D$15))*Constantes!$D$19+Constantes!$D$18</f>
        <v>0.60071525357395394</v>
      </c>
      <c r="G300" s="75">
        <f>IF(Observaciones!$F299&gt;0.05*Constantes!$D$20,((Observaciones!$F299-0.05*Constantes!$D$20)^2)/(Observaciones!$F299+0.95*Constantes!$D$20),0)</f>
        <v>0</v>
      </c>
      <c r="H300" s="75">
        <f>MAX(0,I299+Observaciones!$F299-G300-Constantes!$D$13)</f>
        <v>0</v>
      </c>
      <c r="I300" s="75">
        <f>I299+Observaciones!$F299-G300-E300-H300-J299</f>
        <v>63.601985853041036</v>
      </c>
      <c r="J300" s="75">
        <f>MAX(0,(I300-Constantes!$D$14)*(1-EXP(-Constantes!$D$24)))</f>
        <v>0.64168476010149511</v>
      </c>
      <c r="K300" s="75">
        <f t="shared" si="36"/>
        <v>110.41198328778252</v>
      </c>
      <c r="L300" s="75">
        <f>MAX(0,(K300-Constantes!$D$13)*(1-EXP(-Constantes!$D$25)))</f>
        <v>0.24460843614396524</v>
      </c>
      <c r="M300" s="75">
        <f t="shared" si="37"/>
        <v>0.88629319624546032</v>
      </c>
      <c r="N300" s="75">
        <f>0.0526*G300*Observaciones!$F299^1.218</f>
        <v>0</v>
      </c>
      <c r="O300" s="75">
        <f>N300*Constantes!$D$31</f>
        <v>0</v>
      </c>
      <c r="P300" s="75">
        <f t="shared" si="38"/>
        <v>0</v>
      </c>
      <c r="Q300" s="15"/>
      <c r="R300" s="74">
        <v>294</v>
      </c>
      <c r="S300" s="136">
        <f>ETo!$I299*((1-Constantes!$E$21)*ETo!$K299+ETo!$L299)</f>
        <v>2.5212816673979246</v>
      </c>
      <c r="T300" s="75">
        <f>MIN(S300*U300,0.8*(X299+Observaciones!$F299-V300-W300-Constantes!$D$14))</f>
        <v>1.5749631417091803</v>
      </c>
      <c r="U300" s="75">
        <f>EXP(2.5*(Cálculos!X299-Constantes!$D$13)/(Constantes!$D$15))*Constantes!$E$19+Constantes!$E$18</f>
        <v>0.62466766885851854</v>
      </c>
      <c r="V300" s="75">
        <f>IF(Observaciones!$F299&gt;0.05*Constantes!$E$20,((Observaciones!$F299-0.05*Constantes!$E$20)^2)/(Observaciones!$F299+0.95*Constantes!$E$20),0)</f>
        <v>0</v>
      </c>
      <c r="W300" s="75">
        <f>MAX(0,X299+Observaciones!$F299-V300-Constantes!$D$13)</f>
        <v>0</v>
      </c>
      <c r="X300" s="75">
        <f>X299+Observaciones!$F299-V300-T300-W300-Y299</f>
        <v>63.622530685340521</v>
      </c>
      <c r="Y300" s="75">
        <f>MAX(0,(X300-Constantes!$D$14)*(1-EXP(-Constantes!$D$24)))</f>
        <v>0.64203770802338844</v>
      </c>
      <c r="Z300" s="75">
        <f t="shared" si="39"/>
        <v>112.47508987268351</v>
      </c>
      <c r="AA300" s="75">
        <f>MAX(0,(Z300-Constantes!$D$13)*(1-EXP(-Constantes!$D$25)))</f>
        <v>0.25885935429305007</v>
      </c>
      <c r="AB300" s="75">
        <f t="shared" si="40"/>
        <v>0.90089706231643851</v>
      </c>
      <c r="AC300" s="75">
        <f>0.0526*V300*Observaciones!$F299^1.218</f>
        <v>0</v>
      </c>
      <c r="AD300" s="75">
        <f>AC300*Constantes!$E$31</f>
        <v>0</v>
      </c>
      <c r="AE300" s="75">
        <f t="shared" si="41"/>
        <v>0</v>
      </c>
      <c r="AF300" s="15"/>
      <c r="AG300" s="74">
        <v>294</v>
      </c>
      <c r="AH300" s="136">
        <f>ETo!$I299*((1-Constantes!$F$21)*ETo!$K299+ETo!$L299)</f>
        <v>2.5212816673979246</v>
      </c>
      <c r="AI300" s="75">
        <f>MIN(AH300*AJ300,0.8*(AM299+Observaciones!$F299-AK300-AL300-Constantes!$D$14))</f>
        <v>1.647915582759812</v>
      </c>
      <c r="AJ300" s="75">
        <f>EXP(2.5*(Cálculos!AM299-Constantes!$D$13)/(Constantes!$D$15))*Constantes!$F$19+Constantes!$F$18</f>
        <v>0.65360233410991109</v>
      </c>
      <c r="AK300" s="75">
        <f>IF(Observaciones!$F299&gt;0.05*Constantes!$F$20,((Observaciones!$F299-0.05*Constantes!$F$20)^2)/(Observaciones!$F299+0.95*Constantes!$F$20),0)</f>
        <v>0</v>
      </c>
      <c r="AL300" s="75">
        <f>MAX(0,AM299+Observaciones!$F299-AK300-Constantes!$D$13)</f>
        <v>0</v>
      </c>
      <c r="AM300" s="75">
        <f>AM299+Observaciones!$F299-AK300-AI300-AL300-AN299</f>
        <v>63.233170436908999</v>
      </c>
      <c r="AN300" s="75">
        <f>MAX(0,(AM300-Constantes!$D$14)*(1-EXP(-Constantes!$D$24)))</f>
        <v>0.63534873200506259</v>
      </c>
      <c r="AO300" s="75">
        <f t="shared" si="42"/>
        <v>114.02660032202401</v>
      </c>
      <c r="AP300" s="75">
        <f>MAX(0,(AO300-Constantes!$D$13)*(1-EXP(-Constantes!$D$25)))</f>
        <v>0.26957641980135599</v>
      </c>
      <c r="AQ300" s="75">
        <f t="shared" si="43"/>
        <v>0.90492515180641853</v>
      </c>
      <c r="AR300" s="75">
        <f>0.0526*AK300*Observaciones!$F299^1.218</f>
        <v>0</v>
      </c>
      <c r="AS300" s="75">
        <f>AR300*Constantes!$F$31</f>
        <v>0</v>
      </c>
      <c r="AT300" s="75">
        <f t="shared" si="44"/>
        <v>0</v>
      </c>
      <c r="AU300" s="15"/>
      <c r="AV300" s="74">
        <v>294</v>
      </c>
      <c r="AW300" s="75">
        <f>0.0526*Observaciones!$F299^2.218</f>
        <v>0</v>
      </c>
      <c r="AX300" s="75">
        <f>IF(Observaciones!$F299&gt;0.05*$BB$7,((Observaciones!$F299-0.05*$BB$7)^2)/(Observaciones!$F299+0.95*$BB$7),0)</f>
        <v>0</v>
      </c>
      <c r="AY300" s="75">
        <f>0.0526*AX300*Observaciones!$F299^1.218</f>
        <v>0</v>
      </c>
      <c r="AZ300" s="29"/>
      <c r="BA300" s="29"/>
      <c r="BB300" s="96"/>
      <c r="BC300" s="39"/>
    </row>
    <row r="301" spans="2:55" s="2" customFormat="1" x14ac:dyDescent="0.3">
      <c r="B301" s="38"/>
      <c r="C301" s="74">
        <v>295</v>
      </c>
      <c r="D301" s="136">
        <f>ETo!$I300*((1-Constantes!$D$21)*ETo!$K300+ETo!$L300)</f>
        <v>2.6488163906937516</v>
      </c>
      <c r="E301" s="75">
        <f>MIN(D301*F301,0.8*(I300+Observaciones!$F300-G301-H301-Constantes!$D$14))</f>
        <v>1.5137998844866829</v>
      </c>
      <c r="F301" s="75">
        <f>EXP(2.5*(Cálculos!I300-Constantes!$D$13)/(Constantes!$D$15))*Constantes!$D$19+Constantes!$D$18</f>
        <v>0.57150049728067542</v>
      </c>
      <c r="G301" s="75">
        <f>IF(Observaciones!$F300&gt;0.05*Constantes!$D$20,((Observaciones!$F300-0.05*Constantes!$D$20)^2)/(Observaciones!$F300+0.95*Constantes!$D$20),0)</f>
        <v>0</v>
      </c>
      <c r="H301" s="75">
        <f>MAX(0,I300+Observaciones!$F300-G301-Constantes!$D$13)</f>
        <v>0</v>
      </c>
      <c r="I301" s="75">
        <f>I300+Observaciones!$F300-G301-E301-H301-J300</f>
        <v>63.946501208452858</v>
      </c>
      <c r="J301" s="75">
        <f>MAX(0,(I301-Constantes!$D$14)*(1-EXP(-Constantes!$D$24)))</f>
        <v>0.6476033276994404</v>
      </c>
      <c r="K301" s="75">
        <f t="shared" si="36"/>
        <v>110.16737485163856</v>
      </c>
      <c r="L301" s="75">
        <f>MAX(0,(K301-Constantes!$D$13)*(1-EXP(-Constantes!$D$25)))</f>
        <v>0.24291880225516133</v>
      </c>
      <c r="M301" s="75">
        <f t="shared" si="37"/>
        <v>0.89052212995460178</v>
      </c>
      <c r="N301" s="75">
        <f>0.0526*G301*Observaciones!$F300^1.218</f>
        <v>0</v>
      </c>
      <c r="O301" s="75">
        <f>N301*Constantes!$D$31</f>
        <v>0</v>
      </c>
      <c r="P301" s="75">
        <f t="shared" si="38"/>
        <v>0</v>
      </c>
      <c r="Q301" s="15"/>
      <c r="R301" s="74">
        <v>295</v>
      </c>
      <c r="S301" s="136">
        <f>ETo!$I300*((1-Constantes!$E$21)*ETo!$K300+ETo!$L300)</f>
        <v>2.5460334447510951</v>
      </c>
      <c r="T301" s="75">
        <f>MIN(S301*U301,0.8*(X300+Observaciones!$F300-V301-W301-Constantes!$D$14))</f>
        <v>1.5325740078648744</v>
      </c>
      <c r="U301" s="75">
        <f>EXP(2.5*(Cálculos!X300-Constantes!$D$13)/(Constantes!$D$15))*Constantes!$E$19+Constantes!$E$18</f>
        <v>0.60194574860139027</v>
      </c>
      <c r="V301" s="75">
        <f>IF(Observaciones!$F300&gt;0.05*Constantes!$E$20,((Observaciones!$F300-0.05*Constantes!$E$20)^2)/(Observaciones!$F300+0.95*Constantes!$E$20),0)</f>
        <v>0</v>
      </c>
      <c r="W301" s="75">
        <f>MAX(0,X300+Observaciones!$F300-V301-Constantes!$D$13)</f>
        <v>0</v>
      </c>
      <c r="X301" s="75">
        <f>X300+Observaciones!$F300-V301-T301-W301-Y300</f>
        <v>63.947918969452253</v>
      </c>
      <c r="Y301" s="75">
        <f>MAX(0,(X301-Constantes!$D$14)*(1-EXP(-Constantes!$D$24)))</f>
        <v>0.64762768398481585</v>
      </c>
      <c r="Z301" s="75">
        <f t="shared" si="39"/>
        <v>112.21623051839046</v>
      </c>
      <c r="AA301" s="75">
        <f>MAX(0,(Z301-Constantes!$D$13)*(1-EXP(-Constantes!$D$25)))</f>
        <v>0.25707128212210489</v>
      </c>
      <c r="AB301" s="75">
        <f t="shared" si="40"/>
        <v>0.90469896610692069</v>
      </c>
      <c r="AC301" s="75">
        <f>0.0526*V301*Observaciones!$F300^1.218</f>
        <v>0</v>
      </c>
      <c r="AD301" s="75">
        <f>AC301*Constantes!$E$31</f>
        <v>0</v>
      </c>
      <c r="AE301" s="75">
        <f t="shared" si="41"/>
        <v>0</v>
      </c>
      <c r="AF301" s="15"/>
      <c r="AG301" s="74">
        <v>295</v>
      </c>
      <c r="AH301" s="136">
        <f>ETo!$I300*((1-Constantes!$F$21)*ETo!$K300+ETo!$L300)</f>
        <v>2.5460334447510951</v>
      </c>
      <c r="AI301" s="75">
        <f>MIN(AH301*AJ301,0.8*(AM300+Observaciones!$F300-AK301-AL301-Constantes!$D$14))</f>
        <v>1.6201700225699445</v>
      </c>
      <c r="AJ301" s="75">
        <f>EXP(2.5*(Cálculos!AM300-Constantes!$D$13)/(Constantes!$D$15))*Constantes!$F$19+Constantes!$F$18</f>
        <v>0.63635064414023645</v>
      </c>
      <c r="AK301" s="75">
        <f>IF(Observaciones!$F300&gt;0.05*Constantes!$F$20,((Observaciones!$F300-0.05*Constantes!$F$20)^2)/(Observaciones!$F300+0.95*Constantes!$F$20),0)</f>
        <v>0</v>
      </c>
      <c r="AL301" s="75">
        <f>MAX(0,AM300+Observaciones!$F300-AK301-Constantes!$D$13)</f>
        <v>0</v>
      </c>
      <c r="AM301" s="75">
        <f>AM300+Observaciones!$F300-AK301-AI301-AL301-AN300</f>
        <v>63.477651682333992</v>
      </c>
      <c r="AN301" s="75">
        <f>MAX(0,(AM301-Constantes!$D$14)*(1-EXP(-Constantes!$D$24)))</f>
        <v>0.63954877346837558</v>
      </c>
      <c r="AO301" s="75">
        <f t="shared" si="42"/>
        <v>113.75702390222266</v>
      </c>
      <c r="AP301" s="75">
        <f>MAX(0,(AO301-Constantes!$D$13)*(1-EXP(-Constantes!$D$25)))</f>
        <v>0.26771431945151064</v>
      </c>
      <c r="AQ301" s="75">
        <f t="shared" si="43"/>
        <v>0.90726309291988616</v>
      </c>
      <c r="AR301" s="75">
        <f>0.0526*AK301*Observaciones!$F300^1.218</f>
        <v>0</v>
      </c>
      <c r="AS301" s="75">
        <f>AR301*Constantes!$F$31</f>
        <v>0</v>
      </c>
      <c r="AT301" s="75">
        <f t="shared" si="44"/>
        <v>0</v>
      </c>
      <c r="AU301" s="15"/>
      <c r="AV301" s="74">
        <v>295</v>
      </c>
      <c r="AW301" s="75">
        <f>0.0526*Observaciones!$F300^2.218</f>
        <v>0.40143633905347276</v>
      </c>
      <c r="AX301" s="75">
        <f>IF(Observaciones!$F300&gt;0.05*$BB$7,((Observaciones!$F300-0.05*$BB$7)^2)/(Observaciones!$F300+0.95*$BB$7),0)</f>
        <v>1.6667444764761515E-2</v>
      </c>
      <c r="AY301" s="75">
        <f>0.0526*AX301*Observaciones!$F300^1.218</f>
        <v>2.6763672030967324E-3</v>
      </c>
      <c r="AZ301" s="29"/>
      <c r="BA301" s="29"/>
      <c r="BB301" s="96"/>
      <c r="BC301" s="39"/>
    </row>
    <row r="302" spans="2:55" s="2" customFormat="1" x14ac:dyDescent="0.3">
      <c r="B302" s="38"/>
      <c r="C302" s="74">
        <v>296</v>
      </c>
      <c r="D302" s="136">
        <f>ETo!$I301*((1-Constantes!$D$21)*ETo!$K301+ETo!$L301)</f>
        <v>2.6825096715675589</v>
      </c>
      <c r="E302" s="75">
        <f>MIN(D302*F302,0.8*(I301+Observaciones!$F301-G302-H302-Constantes!$D$14))</f>
        <v>1.5444433957901713</v>
      </c>
      <c r="F302" s="75">
        <f>EXP(2.5*(Cálculos!I301-Constantes!$D$13)/(Constantes!$D$15))*Constantes!$D$19+Constantes!$D$18</f>
        <v>0.57574569521967689</v>
      </c>
      <c r="G302" s="75">
        <f>IF(Observaciones!$F301&gt;0.05*Constantes!$D$20,((Observaciones!$F301-0.05*Constantes!$D$20)^2)/(Observaciones!$F301+0.95*Constantes!$D$20),0)</f>
        <v>9.8386462022824963E-6</v>
      </c>
      <c r="H302" s="75">
        <f>MAX(0,I301+Observaciones!$F301-G302-Constantes!$D$13)</f>
        <v>0</v>
      </c>
      <c r="I302" s="75">
        <f>I301+Observaciones!$F301-G302-E302-H302-J301</f>
        <v>64.954444646317043</v>
      </c>
      <c r="J302" s="75">
        <f>MAX(0,(I302-Constantes!$D$14)*(1-EXP(-Constantes!$D$24)))</f>
        <v>0.66491919266218902</v>
      </c>
      <c r="K302" s="75">
        <f t="shared" si="36"/>
        <v>109.92445604938339</v>
      </c>
      <c r="L302" s="75">
        <f>MAX(0,(K302-Constantes!$D$13)*(1-EXP(-Constantes!$D$25)))</f>
        <v>0.24124083952015402</v>
      </c>
      <c r="M302" s="75">
        <f t="shared" si="37"/>
        <v>0.90616987082854528</v>
      </c>
      <c r="N302" s="75">
        <f>0.0526*G302*Observaciones!$F301^1.218</f>
        <v>2.1339967878105509E-6</v>
      </c>
      <c r="O302" s="75">
        <f>N302*Constantes!$D$31</f>
        <v>3.33375265812734E-8</v>
      </c>
      <c r="P302" s="75">
        <f t="shared" si="38"/>
        <v>3.6789489095230728E-3</v>
      </c>
      <c r="Q302" s="15"/>
      <c r="R302" s="74">
        <v>296</v>
      </c>
      <c r="S302" s="136">
        <f>ETo!$I301*((1-Constantes!$E$21)*ETo!$K301+ETo!$L301)</f>
        <v>2.5786177125750429</v>
      </c>
      <c r="T302" s="75">
        <f>MIN(S302*U302,0.8*(X301+Observaciones!$F301-V302-W302-Constantes!$D$14))</f>
        <v>1.5602271008969488</v>
      </c>
      <c r="U302" s="75">
        <f>EXP(2.5*(Cálculos!X301-Constantes!$D$13)/(Constantes!$D$15))*Constantes!$E$19+Constantes!$E$18</f>
        <v>0.6050633613847648</v>
      </c>
      <c r="V302" s="75">
        <f>IF(Observaciones!$F301&gt;0.05*Constantes!$E$20,((Observaciones!$F301-0.05*Constantes!$E$20)^2)/(Observaciones!$F301+0.95*Constantes!$E$20),0)</f>
        <v>0</v>
      </c>
      <c r="W302" s="75">
        <f>MAX(0,X301+Observaciones!$F301-V302-Constantes!$D$13)</f>
        <v>0</v>
      </c>
      <c r="X302" s="75">
        <f>X301+Observaciones!$F301-V302-T302-W302-Y301</f>
        <v>64.940064184570474</v>
      </c>
      <c r="Y302" s="75">
        <f>MAX(0,(X302-Constantes!$D$14)*(1-EXP(-Constantes!$D$24)))</f>
        <v>0.66467214493673998</v>
      </c>
      <c r="Z302" s="75">
        <f t="shared" si="39"/>
        <v>111.95915923626836</v>
      </c>
      <c r="AA302" s="75">
        <f>MAX(0,(Z302-Constantes!$D$13)*(1-EXP(-Constantes!$D$25)))</f>
        <v>0.25529556106783946</v>
      </c>
      <c r="AB302" s="75">
        <f t="shared" si="40"/>
        <v>0.91996770600457944</v>
      </c>
      <c r="AC302" s="75">
        <f>0.0526*V302*Observaciones!$F301^1.218</f>
        <v>0</v>
      </c>
      <c r="AD302" s="75">
        <f>AC302*Constantes!$E$31</f>
        <v>0</v>
      </c>
      <c r="AE302" s="75">
        <f t="shared" si="41"/>
        <v>0</v>
      </c>
      <c r="AF302" s="15"/>
      <c r="AG302" s="74">
        <v>296</v>
      </c>
      <c r="AH302" s="136">
        <f>ETo!$I301*((1-Constantes!$F$21)*ETo!$K301+ETo!$L301)</f>
        <v>2.5786177125750429</v>
      </c>
      <c r="AI302" s="75">
        <f>MIN(AH302*AJ302,0.8*(AM301+Observaciones!$F301-AK302-AL302-Constantes!$D$14))</f>
        <v>1.6453409288461569</v>
      </c>
      <c r="AJ302" s="75">
        <f>EXP(2.5*(Cálculos!AM301-Constantes!$D$13)/(Constantes!$D$15))*Constantes!$F$19+Constantes!$F$18</f>
        <v>0.63807090163942792</v>
      </c>
      <c r="AK302" s="75">
        <f>IF(Observaciones!$F301&gt;0.05*Constantes!$F$20,((Observaciones!$F301-0.05*Constantes!$F$20)^2)/(Observaciones!$F301+0.95*Constantes!$F$20),0)</f>
        <v>0</v>
      </c>
      <c r="AL302" s="75">
        <f>MAX(0,AM301+Observaciones!$F301-AK302-Constantes!$D$13)</f>
        <v>0</v>
      </c>
      <c r="AM302" s="75">
        <f>AM301+Observaciones!$F301-AK302-AI302-AL302-AN301</f>
        <v>64.392761980019458</v>
      </c>
      <c r="AN302" s="75">
        <f>MAX(0,(AM302-Constantes!$D$14)*(1-EXP(-Constantes!$D$24)))</f>
        <v>0.65526982064768902</v>
      </c>
      <c r="AO302" s="75">
        <f t="shared" si="42"/>
        <v>113.48930958277114</v>
      </c>
      <c r="AP302" s="75">
        <f>MAX(0,(AO302-Constantes!$D$13)*(1-EXP(-Constantes!$D$25)))</f>
        <v>0.2658650815683285</v>
      </c>
      <c r="AQ302" s="75">
        <f t="shared" si="43"/>
        <v>0.92113490221601757</v>
      </c>
      <c r="AR302" s="75">
        <f>0.0526*AK302*Observaciones!$F301^1.218</f>
        <v>0</v>
      </c>
      <c r="AS302" s="75">
        <f>AR302*Constantes!$F$31</f>
        <v>0</v>
      </c>
      <c r="AT302" s="75">
        <f t="shared" si="44"/>
        <v>0</v>
      </c>
      <c r="AU302" s="15"/>
      <c r="AV302" s="74">
        <v>296</v>
      </c>
      <c r="AW302" s="75">
        <f>0.0526*Observaciones!$F301^2.218</f>
        <v>0.69407818724181081</v>
      </c>
      <c r="AX302" s="75">
        <f>IF(Observaciones!$F301&gt;0.05*$BB$7,((Observaciones!$F301-0.05*$BB$7)^2)/(Observaciones!$F301+0.95*$BB$7),0)</f>
        <v>5.9703226397170815E-2</v>
      </c>
      <c r="AY302" s="75">
        <f>0.0526*AX302*Observaciones!$F301^1.218</f>
        <v>1.2949595984448673E-2</v>
      </c>
      <c r="AZ302" s="29"/>
      <c r="BA302" s="29"/>
      <c r="BB302" s="96"/>
      <c r="BC302" s="39"/>
    </row>
    <row r="303" spans="2:55" s="2" customFormat="1" x14ac:dyDescent="0.3">
      <c r="B303" s="38"/>
      <c r="C303" s="74">
        <v>297</v>
      </c>
      <c r="D303" s="136">
        <f>ETo!$I302*((1-Constantes!$D$21)*ETo!$K302+ETo!$L302)</f>
        <v>2.5051907331571215</v>
      </c>
      <c r="E303" s="75">
        <f>MIN(D303*F303,0.8*(I302+Observaciones!$F302-G303-H303-Constantes!$D$14))</f>
        <v>1.4745686358297385</v>
      </c>
      <c r="F303" s="75">
        <f>EXP(2.5*(Cálculos!I302-Constantes!$D$13)/(Constantes!$D$15))*Constantes!$D$19+Constantes!$D$18</f>
        <v>0.5886053370361306</v>
      </c>
      <c r="G303" s="75">
        <f>IF(Observaciones!$F302&gt;0.05*Constantes!$D$20,((Observaciones!$F302-0.05*Constantes!$D$20)^2)/(Observaciones!$F302+0.95*Constantes!$D$20),0)</f>
        <v>0</v>
      </c>
      <c r="H303" s="75">
        <f>MAX(0,I302+Observaciones!$F302-G303-Constantes!$D$13)</f>
        <v>0</v>
      </c>
      <c r="I303" s="75">
        <f>I302+Observaciones!$F302-G303-E303-H303-J302</f>
        <v>64.614956817825117</v>
      </c>
      <c r="J303" s="75">
        <f>MAX(0,(I303-Constantes!$D$14)*(1-EXP(-Constantes!$D$24)))</f>
        <v>0.65908699496752521</v>
      </c>
      <c r="K303" s="75">
        <f t="shared" si="36"/>
        <v>109.68321520986323</v>
      </c>
      <c r="L303" s="75">
        <f>MAX(0,(K303-Constantes!$D$13)*(1-EXP(-Constantes!$D$25)))</f>
        <v>0.23957446732039522</v>
      </c>
      <c r="M303" s="75">
        <f t="shared" si="37"/>
        <v>0.89866146228792043</v>
      </c>
      <c r="N303" s="75">
        <f>0.0526*G303*Observaciones!$F302^1.218</f>
        <v>0</v>
      </c>
      <c r="O303" s="75">
        <f>N303*Constantes!$D$31</f>
        <v>0</v>
      </c>
      <c r="P303" s="75">
        <f t="shared" si="38"/>
        <v>0</v>
      </c>
      <c r="Q303" s="15"/>
      <c r="R303" s="74">
        <v>297</v>
      </c>
      <c r="S303" s="136">
        <f>ETo!$I302*((1-Constantes!$E$21)*ETo!$K302+ETo!$L302)</f>
        <v>2.4074576973948978</v>
      </c>
      <c r="T303" s="75">
        <f>MIN(S303*U303,0.8*(X302+Observaciones!$F302-V303-W303-Constantes!$D$14))</f>
        <v>1.4803382320798972</v>
      </c>
      <c r="U303" s="75">
        <f>EXP(2.5*(Cálculos!X302-Constantes!$D$13)/(Constantes!$D$15))*Constantes!$E$19+Constantes!$E$18</f>
        <v>0.6148968821681754</v>
      </c>
      <c r="V303" s="75">
        <f>IF(Observaciones!$F302&gt;0.05*Constantes!$E$20,((Observaciones!$F302-0.05*Constantes!$E$20)^2)/(Observaciones!$F302+0.95*Constantes!$E$20),0)</f>
        <v>0</v>
      </c>
      <c r="W303" s="75">
        <f>MAX(0,X302+Observaciones!$F302-V303-Constantes!$D$13)</f>
        <v>0</v>
      </c>
      <c r="X303" s="75">
        <f>X302+Observaciones!$F302-V303-T303-W303-Y302</f>
        <v>64.595053807553825</v>
      </c>
      <c r="Y303" s="75">
        <f>MAX(0,(X303-Constantes!$D$14)*(1-EXP(-Constantes!$D$24)))</f>
        <v>0.65874507316391673</v>
      </c>
      <c r="Z303" s="75">
        <f t="shared" si="39"/>
        <v>111.70386367520052</v>
      </c>
      <c r="AA303" s="75">
        <f>MAX(0,(Z303-Constantes!$D$13)*(1-EXP(-Constantes!$D$25)))</f>
        <v>0.25353210581485891</v>
      </c>
      <c r="AB303" s="75">
        <f t="shared" si="40"/>
        <v>0.91227717897877558</v>
      </c>
      <c r="AC303" s="75">
        <f>0.0526*V303*Observaciones!$F302^1.218</f>
        <v>0</v>
      </c>
      <c r="AD303" s="75">
        <f>AC303*Constantes!$E$31</f>
        <v>0</v>
      </c>
      <c r="AE303" s="75">
        <f t="shared" si="41"/>
        <v>0</v>
      </c>
      <c r="AF303" s="15"/>
      <c r="AG303" s="74">
        <v>297</v>
      </c>
      <c r="AH303" s="136">
        <f>ETo!$I302*((1-Constantes!$F$21)*ETo!$K302+ETo!$L302)</f>
        <v>2.4074576973948978</v>
      </c>
      <c r="AI303" s="75">
        <f>MIN(AH303*AJ303,0.8*(AM302+Observaciones!$F302-AK303-AL303-Constantes!$D$14))</f>
        <v>1.5520996243229574</v>
      </c>
      <c r="AJ303" s="75">
        <f>EXP(2.5*(Cálculos!AM302-Constantes!$D$13)/(Constantes!$D$15))*Constantes!$F$19+Constantes!$F$18</f>
        <v>0.64470483780565679</v>
      </c>
      <c r="AK303" s="75">
        <f>IF(Observaciones!$F302&gt;0.05*Constantes!$F$20,((Observaciones!$F302-0.05*Constantes!$F$20)^2)/(Observaciones!$F302+0.95*Constantes!$F$20),0)</f>
        <v>0</v>
      </c>
      <c r="AL303" s="75">
        <f>MAX(0,AM302+Observaciones!$F302-AK303-Constantes!$D$13)</f>
        <v>0</v>
      </c>
      <c r="AM303" s="75">
        <f>AM302+Observaciones!$F302-AK303-AI303-AL303-AN302</f>
        <v>63.985392535048803</v>
      </c>
      <c r="AN303" s="75">
        <f>MAX(0,(AM303-Constantes!$D$14)*(1-EXP(-Constantes!$D$24)))</f>
        <v>0.64827145741213987</v>
      </c>
      <c r="AO303" s="75">
        <f t="shared" si="42"/>
        <v>113.22344450120282</v>
      </c>
      <c r="AP303" s="75">
        <f>MAX(0,(AO303-Constantes!$D$13)*(1-EXP(-Constantes!$D$25)))</f>
        <v>0.26402861730426247</v>
      </c>
      <c r="AQ303" s="75">
        <f t="shared" si="43"/>
        <v>0.91230007471640229</v>
      </c>
      <c r="AR303" s="75">
        <f>0.0526*AK303*Observaciones!$F302^1.218</f>
        <v>0</v>
      </c>
      <c r="AS303" s="75">
        <f>AR303*Constantes!$F$31</f>
        <v>0</v>
      </c>
      <c r="AT303" s="75">
        <f t="shared" si="44"/>
        <v>0</v>
      </c>
      <c r="AU303" s="15"/>
      <c r="AV303" s="74">
        <v>297</v>
      </c>
      <c r="AW303" s="75">
        <f>0.0526*Observaciones!$F302^2.218</f>
        <v>0.19372254258423433</v>
      </c>
      <c r="AX303" s="75">
        <f>IF(Observaciones!$F302&gt;0.05*$BB$7,((Observaciones!$F302-0.05*$BB$7)^2)/(Observaciones!$F302+0.95*$BB$7),0)</f>
        <v>1.3395249151634377E-4</v>
      </c>
      <c r="AY303" s="75">
        <f>0.0526*AX303*Observaciones!$F302^1.218</f>
        <v>1.441645402335511E-5</v>
      </c>
      <c r="AZ303" s="29"/>
      <c r="BA303" s="29"/>
      <c r="BB303" s="96"/>
      <c r="BC303" s="39"/>
    </row>
    <row r="304" spans="2:55" s="2" customFormat="1" x14ac:dyDescent="0.3">
      <c r="B304" s="38"/>
      <c r="C304" s="74">
        <v>298</v>
      </c>
      <c r="D304" s="136">
        <f>ETo!$I303*((1-Constantes!$D$21)*ETo!$K303+ETo!$L303)</f>
        <v>2.5165979065716062</v>
      </c>
      <c r="E304" s="75">
        <f>MIN(D304*F304,0.8*(I303+Observaciones!$F303-G304-H304-Constantes!$D$14))</f>
        <v>1.4701955096973334</v>
      </c>
      <c r="F304" s="75">
        <f>EXP(2.5*(Cálculos!I303-Constantes!$D$13)/(Constantes!$D$15))*Constantes!$D$19+Constantes!$D$18</f>
        <v>0.58419960767598333</v>
      </c>
      <c r="G304" s="75">
        <f>IF(Observaciones!$F303&gt;0.05*Constantes!$D$20,((Observaciones!$F303-0.05*Constantes!$D$20)^2)/(Observaciones!$F303+0.95*Constantes!$D$20),0)</f>
        <v>0.10420604914933833</v>
      </c>
      <c r="H304" s="75">
        <f>MAX(0,I303+Observaciones!$F303-G304-Constantes!$D$13)</f>
        <v>0</v>
      </c>
      <c r="I304" s="75">
        <f>I303+Observaciones!$F303-G304-E304-H304-J303</f>
        <v>68.181468264010917</v>
      </c>
      <c r="J304" s="75">
        <f>MAX(0,(I304-Constantes!$D$14)*(1-EXP(-Constantes!$D$24)))</f>
        <v>0.72035752689450827</v>
      </c>
      <c r="K304" s="75">
        <f t="shared" si="36"/>
        <v>109.44364074254284</v>
      </c>
      <c r="L304" s="75">
        <f>MAX(0,(K304-Constantes!$D$13)*(1-EXP(-Constantes!$D$25)))</f>
        <v>0.23791960559420991</v>
      </c>
      <c r="M304" s="75">
        <f t="shared" si="37"/>
        <v>1.0624831816380564</v>
      </c>
      <c r="N304" s="75">
        <f>0.0526*G304*Observaciones!$F303^1.218</f>
        <v>4.6637361332176039E-2</v>
      </c>
      <c r="O304" s="75">
        <f>N304*Constantes!$D$31</f>
        <v>7.2857385820484111E-4</v>
      </c>
      <c r="P304" s="75">
        <f t="shared" si="38"/>
        <v>68.572742683943559</v>
      </c>
      <c r="Q304" s="15"/>
      <c r="R304" s="74">
        <v>298</v>
      </c>
      <c r="S304" s="136">
        <f>ETo!$I303*((1-Constantes!$E$21)*ETo!$K303+ETo!$L303)</f>
        <v>2.4184776644677304</v>
      </c>
      <c r="T304" s="75">
        <f>MIN(S304*U304,0.8*(X303+Observaciones!$F303-V304-W304-Constantes!$D$14))</f>
        <v>1.4787067531721174</v>
      </c>
      <c r="U304" s="75">
        <f>EXP(2.5*(Cálculos!X303-Constantes!$D$13)/(Constantes!$D$15))*Constantes!$E$19+Constantes!$E$18</f>
        <v>0.61142047119031717</v>
      </c>
      <c r="V304" s="75">
        <f>IF(Observaciones!$F303&gt;0.05*Constantes!$E$20,((Observaciones!$F303-0.05*Constantes!$E$20)^2)/(Observaciones!$F303+0.95*Constantes!$E$20),0)</f>
        <v>5.8853991618253242E-2</v>
      </c>
      <c r="W304" s="75">
        <f>MAX(0,X303+Observaciones!$F303-V304-Constantes!$D$13)</f>
        <v>0</v>
      </c>
      <c r="X304" s="75">
        <f>X303+Observaciones!$F303-V304-T304-W304-Y303</f>
        <v>68.198747989599539</v>
      </c>
      <c r="Y304" s="75">
        <f>MAX(0,(X304-Constantes!$D$14)*(1-EXP(-Constantes!$D$24)))</f>
        <v>0.72065438223742317</v>
      </c>
      <c r="Z304" s="75">
        <f t="shared" si="39"/>
        <v>111.45033156938567</v>
      </c>
      <c r="AA304" s="75">
        <f>MAX(0,(Z304-Constantes!$D$13)*(1-EXP(-Constantes!$D$25)))</f>
        <v>0.25178083163708492</v>
      </c>
      <c r="AB304" s="75">
        <f t="shared" si="40"/>
        <v>1.0312892054927614</v>
      </c>
      <c r="AC304" s="75">
        <f>0.0526*V304*Observaciones!$F303^1.218</f>
        <v>2.6340072340788528E-2</v>
      </c>
      <c r="AD304" s="75">
        <f>AC304*Constantes!$E$31</f>
        <v>3.0861557530082991E-4</v>
      </c>
      <c r="AE304" s="75">
        <f t="shared" si="41"/>
        <v>29.925221136525902</v>
      </c>
      <c r="AF304" s="15"/>
      <c r="AG304" s="74">
        <v>298</v>
      </c>
      <c r="AH304" s="136">
        <f>ETo!$I303*((1-Constantes!$F$21)*ETo!$K303+ETo!$L303)</f>
        <v>2.4184776644677304</v>
      </c>
      <c r="AI304" s="75">
        <f>MIN(AH304*AJ304,0.8*(AM303+Observaciones!$F303-AK304-AL304-Constantes!$D$14))</f>
        <v>1.5519690510477209</v>
      </c>
      <c r="AJ304" s="75">
        <f>EXP(2.5*(Cálculos!AM303-Constantes!$D$13)/(Constantes!$D$15))*Constantes!$F$19+Constantes!$F$18</f>
        <v>0.64171320407430155</v>
      </c>
      <c r="AK304" s="75">
        <f>IF(Observaciones!$F303&gt;0.05*Constantes!$F$20,((Observaciones!$F303-0.05*Constantes!$F$20)^2)/(Observaciones!$F303+0.95*Constantes!$F$20),0)</f>
        <v>1.6067541996822934E-2</v>
      </c>
      <c r="AL304" s="75">
        <f>MAX(0,AM303+Observaciones!$F303-AK304-Constantes!$D$13)</f>
        <v>0</v>
      </c>
      <c r="AM304" s="75">
        <f>AM303+Observaciones!$F303-AK304-AI304-AL304-AN303</f>
        <v>67.569084484592125</v>
      </c>
      <c r="AN304" s="75">
        <f>MAX(0,(AM304-Constantes!$D$14)*(1-EXP(-Constantes!$D$24)))</f>
        <v>0.70983714010349641</v>
      </c>
      <c r="AO304" s="75">
        <f t="shared" si="42"/>
        <v>112.95941588389856</v>
      </c>
      <c r="AP304" s="75">
        <f>MAX(0,(AO304-Constantes!$D$13)*(1-EXP(-Constantes!$D$25)))</f>
        <v>0.2622048384254802</v>
      </c>
      <c r="AQ304" s="75">
        <f t="shared" si="43"/>
        <v>0.98810952052579948</v>
      </c>
      <c r="AR304" s="75">
        <f>0.0526*AK304*Observaciones!$F303^1.218</f>
        <v>7.1910197914887815E-3</v>
      </c>
      <c r="AS304" s="75">
        <f>AR304*Constantes!$F$31</f>
        <v>6.0662996308086077E-5</v>
      </c>
      <c r="AT304" s="75">
        <f t="shared" si="44"/>
        <v>6.1392988376233513</v>
      </c>
      <c r="AU304" s="15"/>
      <c r="AV304" s="74">
        <v>298</v>
      </c>
      <c r="AW304" s="75">
        <f>0.0526*Observaciones!$F303^2.218</f>
        <v>2.5957868850681649</v>
      </c>
      <c r="AX304" s="75">
        <f>IF(Observaciones!$F303&gt;0.05*$BB$7,((Observaciones!$F303-0.05*$BB$7)^2)/(Observaciones!$F303+0.95*$BB$7),0)</f>
        <v>0.42760102492926944</v>
      </c>
      <c r="AY304" s="75">
        <f>0.0526*AX304*Observaciones!$F303^1.218</f>
        <v>0.19137260906087983</v>
      </c>
      <c r="AZ304" s="29"/>
      <c r="BA304" s="29"/>
      <c r="BB304" s="96"/>
      <c r="BC304" s="39"/>
    </row>
    <row r="305" spans="2:55" s="2" customFormat="1" x14ac:dyDescent="0.3">
      <c r="B305" s="38"/>
      <c r="C305" s="74">
        <v>299</v>
      </c>
      <c r="D305" s="136">
        <f>ETo!$I304*((1-Constantes!$D$21)*ETo!$K304+ETo!$L304)</f>
        <v>2.5993310622724621</v>
      </c>
      <c r="E305" s="75">
        <f>MIN(D305*F305,0.8*(I304+Observaciones!$F304-G305-H305-Constantes!$D$14))</f>
        <v>1.6493963022373783</v>
      </c>
      <c r="F305" s="75">
        <f>EXP(2.5*(Cálculos!I304-Constantes!$D$13)/(Constantes!$D$15))*Constantes!$D$19+Constantes!$D$18</f>
        <v>0.63454645165337098</v>
      </c>
      <c r="G305" s="75">
        <f>IF(Observaciones!$F304&gt;0.05*Constantes!$D$20,((Observaciones!$F304-0.05*Constantes!$D$20)^2)/(Observaciones!$F304+0.95*Constantes!$D$20),0)</f>
        <v>0</v>
      </c>
      <c r="H305" s="75">
        <f>MAX(0,I304+Observaciones!$F304-G305-Constantes!$D$13)</f>
        <v>0</v>
      </c>
      <c r="I305" s="75">
        <f>I304+Observaciones!$F304-G305-E305-H305-J304</f>
        <v>67.511714434879039</v>
      </c>
      <c r="J305" s="75">
        <f>MAX(0,(I305-Constantes!$D$14)*(1-EXP(-Constantes!$D$24)))</f>
        <v>0.7088515569879964</v>
      </c>
      <c r="K305" s="75">
        <f t="shared" si="36"/>
        <v>109.20572113694863</v>
      </c>
      <c r="L305" s="75">
        <f>MAX(0,(K305-Constantes!$D$13)*(1-EXP(-Constantes!$D$25)))</f>
        <v>0.23627617483294927</v>
      </c>
      <c r="M305" s="75">
        <f t="shared" si="37"/>
        <v>0.94512773182094567</v>
      </c>
      <c r="N305" s="75">
        <f>0.0526*G305*Observaciones!$F304^1.218</f>
        <v>0</v>
      </c>
      <c r="O305" s="75">
        <f>N305*Constantes!$D$31</f>
        <v>0</v>
      </c>
      <c r="P305" s="75">
        <f t="shared" si="38"/>
        <v>0</v>
      </c>
      <c r="Q305" s="15"/>
      <c r="R305" s="74">
        <v>299</v>
      </c>
      <c r="S305" s="136">
        <f>ETo!$I304*((1-Constantes!$E$21)*ETo!$K304+ETo!$L304)</f>
        <v>2.4983124162602568</v>
      </c>
      <c r="T305" s="75">
        <f>MIN(S305*U305,0.8*(X304+Observaciones!$F304-V305-W305-Constantes!$D$14))</f>
        <v>1.626282227295075</v>
      </c>
      <c r="U305" s="75">
        <f>EXP(2.5*(Cálculos!X304-Constantes!$D$13)/(Constantes!$D$15))*Constantes!$E$19+Constantes!$E$18</f>
        <v>0.65095230552849326</v>
      </c>
      <c r="V305" s="75">
        <f>IF(Observaciones!$F304&gt;0.05*Constantes!$E$20,((Observaciones!$F304-0.05*Constantes!$E$20)^2)/(Observaciones!$F304+0.95*Constantes!$E$20),0)</f>
        <v>0</v>
      </c>
      <c r="W305" s="75">
        <f>MAX(0,X304+Observaciones!$F304-V305-Constantes!$D$13)</f>
        <v>0</v>
      </c>
      <c r="X305" s="75">
        <f>X304+Observaciones!$F304-V305-T305-W305-Y304</f>
        <v>67.551811380067036</v>
      </c>
      <c r="Y305" s="75">
        <f>MAX(0,(X305-Constantes!$D$14)*(1-EXP(-Constantes!$D$24)))</f>
        <v>0.70954039850649009</v>
      </c>
      <c r="Z305" s="75">
        <f t="shared" si="39"/>
        <v>111.19855073774858</v>
      </c>
      <c r="AA305" s="75">
        <f>MAX(0,(Z305-Constantes!$D$13)*(1-EXP(-Constantes!$D$25)))</f>
        <v>0.25004165439368481</v>
      </c>
      <c r="AB305" s="75">
        <f t="shared" si="40"/>
        <v>0.95958205290017484</v>
      </c>
      <c r="AC305" s="75">
        <f>0.0526*V305*Observaciones!$F304^1.218</f>
        <v>0</v>
      </c>
      <c r="AD305" s="75">
        <f>AC305*Constantes!$E$31</f>
        <v>0</v>
      </c>
      <c r="AE305" s="75">
        <f t="shared" si="41"/>
        <v>0</v>
      </c>
      <c r="AF305" s="15"/>
      <c r="AG305" s="74">
        <v>299</v>
      </c>
      <c r="AH305" s="136">
        <f>ETo!$I304*((1-Constantes!$F$21)*ETo!$K304+ETo!$L304)</f>
        <v>2.4983124162602568</v>
      </c>
      <c r="AI305" s="75">
        <f>MIN(AH305*AJ305,0.8*(AM304+Observaciones!$F304-AK305-AL305-Constantes!$D$14))</f>
        <v>1.6746285185220731</v>
      </c>
      <c r="AJ305" s="75">
        <f>EXP(2.5*(Cálculos!AM304-Constantes!$D$13)/(Constantes!$D$15))*Constantes!$F$19+Constantes!$F$18</f>
        <v>0.67030388498362325</v>
      </c>
      <c r="AK305" s="75">
        <f>IF(Observaciones!$F304&gt;0.05*Constantes!$F$20,((Observaciones!$F304-0.05*Constantes!$F$20)^2)/(Observaciones!$F304+0.95*Constantes!$F$20),0)</f>
        <v>0</v>
      </c>
      <c r="AL305" s="75">
        <f>MAX(0,AM304+Observaciones!$F304-AK305-Constantes!$D$13)</f>
        <v>0</v>
      </c>
      <c r="AM305" s="75">
        <f>AM304+Observaciones!$F304-AK305-AI305-AL305-AN304</f>
        <v>66.884618825966555</v>
      </c>
      <c r="AN305" s="75">
        <f>MAX(0,(AM305-Constantes!$D$14)*(1-EXP(-Constantes!$D$24)))</f>
        <v>0.69807842977197865</v>
      </c>
      <c r="AO305" s="75">
        <f t="shared" si="42"/>
        <v>112.69721104547308</v>
      </c>
      <c r="AP305" s="75">
        <f>MAX(0,(AO305-Constantes!$D$13)*(1-EXP(-Constantes!$D$25)))</f>
        <v>0.26039365730762498</v>
      </c>
      <c r="AQ305" s="75">
        <f t="shared" si="43"/>
        <v>0.95847208707960363</v>
      </c>
      <c r="AR305" s="75">
        <f>0.0526*AK305*Observaciones!$F304^1.218</f>
        <v>0</v>
      </c>
      <c r="AS305" s="75">
        <f>AR305*Constantes!$F$31</f>
        <v>0</v>
      </c>
      <c r="AT305" s="75">
        <f t="shared" si="44"/>
        <v>0</v>
      </c>
      <c r="AU305" s="15"/>
      <c r="AV305" s="74">
        <v>299</v>
      </c>
      <c r="AW305" s="75">
        <f>0.0526*Observaciones!$F304^2.218</f>
        <v>0.17065595668433275</v>
      </c>
      <c r="AX305" s="75">
        <f>IF(Observaciones!$F304&gt;0.05*$BB$7,((Observaciones!$F304-0.05*$BB$7)^2)/(Observaciones!$F304+0.95*$BB$7),0)</f>
        <v>0</v>
      </c>
      <c r="AY305" s="75">
        <f>0.0526*AX305*Observaciones!$F304^1.218</f>
        <v>0</v>
      </c>
      <c r="AZ305" s="29"/>
      <c r="BA305" s="29"/>
      <c r="BB305" s="96"/>
      <c r="BC305" s="39"/>
    </row>
    <row r="306" spans="2:55" s="2" customFormat="1" x14ac:dyDescent="0.3">
      <c r="B306" s="38"/>
      <c r="C306" s="74">
        <v>300</v>
      </c>
      <c r="D306" s="136">
        <f>ETo!$I305*((1-Constantes!$D$21)*ETo!$K305+ETo!$L305)</f>
        <v>2.6819460469777474</v>
      </c>
      <c r="E306" s="75">
        <f>MIN(D306*F306,0.8*(I305+Observaciones!$F305-G306-H306-Constantes!$D$14))</f>
        <v>1.674544166440654</v>
      </c>
      <c r="F306" s="75">
        <f>EXP(2.5*(Cálculos!I305-Constantes!$D$13)/(Constantes!$D$15))*Constantes!$D$19+Constantes!$D$18</f>
        <v>0.62437652999309123</v>
      </c>
      <c r="G306" s="75">
        <f>IF(Observaciones!$F305&gt;0.05*Constantes!$D$20,((Observaciones!$F305-0.05*Constantes!$D$20)^2)/(Observaciones!$F305+0.95*Constantes!$D$20),0)</f>
        <v>0</v>
      </c>
      <c r="H306" s="75">
        <f>MAX(0,I305+Observaciones!$F305-G306-Constantes!$D$13)</f>
        <v>0</v>
      </c>
      <c r="I306" s="75">
        <f>I305+Observaciones!$F305-G306-E306-H306-J305</f>
        <v>65.428318711450387</v>
      </c>
      <c r="J306" s="75">
        <f>MAX(0,(I306-Constantes!$D$14)*(1-EXP(-Constantes!$D$24)))</f>
        <v>0.67306006546610853</v>
      </c>
      <c r="K306" s="75">
        <f t="shared" si="36"/>
        <v>108.96944496211567</v>
      </c>
      <c r="L306" s="75">
        <f>MAX(0,(K306-Constantes!$D$13)*(1-EXP(-Constantes!$D$25)))</f>
        <v>0.23464409607717096</v>
      </c>
      <c r="M306" s="75">
        <f t="shared" si="37"/>
        <v>0.90770416154327949</v>
      </c>
      <c r="N306" s="75">
        <f>0.0526*G306*Observaciones!$F305^1.218</f>
        <v>0</v>
      </c>
      <c r="O306" s="75">
        <f>N306*Constantes!$D$31</f>
        <v>0</v>
      </c>
      <c r="P306" s="75">
        <f t="shared" si="38"/>
        <v>0</v>
      </c>
      <c r="Q306" s="15"/>
      <c r="R306" s="74">
        <v>300</v>
      </c>
      <c r="S306" s="136">
        <f>ETo!$I305*((1-Constantes!$E$21)*ETo!$K305+ETo!$L305)</f>
        <v>2.578132429687638</v>
      </c>
      <c r="T306" s="75">
        <f>MIN(S306*U306,0.8*(X305+Observaciones!$F305-V306-W306-Constantes!$D$14))</f>
        <v>1.6585309235987142</v>
      </c>
      <c r="U306" s="75">
        <f>EXP(2.5*(Cálculos!X305-Constantes!$D$13)/(Constantes!$D$15))*Constantes!$E$19+Constantes!$E$18</f>
        <v>0.64330711041079414</v>
      </c>
      <c r="V306" s="75">
        <f>IF(Observaciones!$F305&gt;0.05*Constantes!$E$20,((Observaciones!$F305-0.05*Constantes!$E$20)^2)/(Observaciones!$F305+0.95*Constantes!$E$20),0)</f>
        <v>0</v>
      </c>
      <c r="W306" s="75">
        <f>MAX(0,X305+Observaciones!$F305-V306-Constantes!$D$13)</f>
        <v>0</v>
      </c>
      <c r="X306" s="75">
        <f>X305+Observaciones!$F305-V306-T306-W306-Y305</f>
        <v>65.483740057961825</v>
      </c>
      <c r="Y306" s="75">
        <f>MAX(0,(X306-Constantes!$D$14)*(1-EXP(-Constantes!$D$24)))</f>
        <v>0.67401217102699129</v>
      </c>
      <c r="Z306" s="75">
        <f t="shared" si="39"/>
        <v>110.94850908335489</v>
      </c>
      <c r="AA306" s="75">
        <f>MAX(0,(Z306-Constantes!$D$13)*(1-EXP(-Constantes!$D$25)))</f>
        <v>0.24831449052502935</v>
      </c>
      <c r="AB306" s="75">
        <f t="shared" si="40"/>
        <v>0.9223266615520207</v>
      </c>
      <c r="AC306" s="75">
        <f>0.0526*V306*Observaciones!$F305^1.218</f>
        <v>0</v>
      </c>
      <c r="AD306" s="75">
        <f>AC306*Constantes!$E$31</f>
        <v>0</v>
      </c>
      <c r="AE306" s="75">
        <f t="shared" si="41"/>
        <v>0</v>
      </c>
      <c r="AF306" s="15"/>
      <c r="AG306" s="74">
        <v>300</v>
      </c>
      <c r="AH306" s="136">
        <f>ETo!$I305*((1-Constantes!$F$21)*ETo!$K305+ETo!$L305)</f>
        <v>2.578132429687638</v>
      </c>
      <c r="AI306" s="75">
        <f>MIN(AH306*AJ306,0.8*(AM305+Observaciones!$F305-AK306-AL306-Constantes!$D$14))</f>
        <v>1.7129879576502729</v>
      </c>
      <c r="AJ306" s="75">
        <f>EXP(2.5*(Cálculos!AM305-Constantes!$D$13)/(Constantes!$D$15))*Constantes!$F$19+Constantes!$F$18</f>
        <v>0.66442977789849822</v>
      </c>
      <c r="AK306" s="75">
        <f>IF(Observaciones!$F305&gt;0.05*Constantes!$F$20,((Observaciones!$F305-0.05*Constantes!$F$20)^2)/(Observaciones!$F305+0.95*Constantes!$F$20),0)</f>
        <v>0</v>
      </c>
      <c r="AL306" s="75">
        <f>MAX(0,AM305+Observaciones!$F305-AK306-Constantes!$D$13)</f>
        <v>0</v>
      </c>
      <c r="AM306" s="75">
        <f>AM305+Observaciones!$F305-AK306-AI306-AL306-AN305</f>
        <v>64.7735524385443</v>
      </c>
      <c r="AN306" s="75">
        <f>MAX(0,(AM306-Constantes!$D$14)*(1-EXP(-Constantes!$D$24)))</f>
        <v>0.66181157280482517</v>
      </c>
      <c r="AO306" s="75">
        <f t="shared" si="42"/>
        <v>112.43681738816545</v>
      </c>
      <c r="AP306" s="75">
        <f>MAX(0,(AO306-Constantes!$D$13)*(1-EXP(-Constantes!$D$25)))</f>
        <v>0.2585949869316056</v>
      </c>
      <c r="AQ306" s="75">
        <f t="shared" si="43"/>
        <v>0.92040655973643082</v>
      </c>
      <c r="AR306" s="75">
        <f>0.0526*AK306*Observaciones!$F305^1.218</f>
        <v>0</v>
      </c>
      <c r="AS306" s="75">
        <f>AR306*Constantes!$F$31</f>
        <v>0</v>
      </c>
      <c r="AT306" s="75">
        <f t="shared" si="44"/>
        <v>0</v>
      </c>
      <c r="AU306" s="15"/>
      <c r="AV306" s="74">
        <v>300</v>
      </c>
      <c r="AW306" s="75">
        <f>0.0526*Observaciones!$F305^2.218</f>
        <v>3.6411677467564265E-3</v>
      </c>
      <c r="AX306" s="75">
        <f>IF(Observaciones!$F305&gt;0.05*$BB$7,((Observaciones!$F305-0.05*$BB$7)^2)/(Observaciones!$F305+0.95*$BB$7),0)</f>
        <v>0</v>
      </c>
      <c r="AY306" s="75">
        <f>0.0526*AX306*Observaciones!$F305^1.218</f>
        <v>0</v>
      </c>
      <c r="AZ306" s="29"/>
      <c r="BA306" s="29"/>
      <c r="BB306" s="96"/>
      <c r="BC306" s="39"/>
    </row>
    <row r="307" spans="2:55" s="2" customFormat="1" x14ac:dyDescent="0.3">
      <c r="B307" s="38"/>
      <c r="C307" s="74">
        <v>301</v>
      </c>
      <c r="D307" s="136">
        <f>ETo!$I306*((1-Constantes!$D$21)*ETo!$K306+ETo!$L306)</f>
        <v>2.7617737474317776</v>
      </c>
      <c r="E307" s="75">
        <f>MIN(D307*F307,0.8*(I306+Observaciones!$F306-G307-H307-Constantes!$D$14))</f>
        <v>1.6429370894332851</v>
      </c>
      <c r="F307" s="75">
        <f>EXP(2.5*(Cálculos!I306-Constantes!$D$13)/(Constantes!$D$15))*Constantes!$D$19+Constantes!$D$18</f>
        <v>0.59488475149750464</v>
      </c>
      <c r="G307" s="75">
        <f>IF(Observaciones!$F306&gt;0.05*Constantes!$D$20,((Observaciones!$F306-0.05*Constantes!$D$20)^2)/(Observaciones!$F306+0.95*Constantes!$D$20),0)</f>
        <v>0</v>
      </c>
      <c r="H307" s="75">
        <f>MAX(0,I306+Observaciones!$F306-G307-Constantes!$D$13)</f>
        <v>0</v>
      </c>
      <c r="I307" s="75">
        <f>I306+Observaciones!$F306-G307-E307-H307-J306</f>
        <v>64.512321556551001</v>
      </c>
      <c r="J307" s="75">
        <f>MAX(0,(I307-Constantes!$D$14)*(1-EXP(-Constantes!$D$24)))</f>
        <v>0.65732378261068414</v>
      </c>
      <c r="K307" s="75">
        <f t="shared" si="36"/>
        <v>108.7348008660385</v>
      </c>
      <c r="L307" s="75">
        <f>MAX(0,(K307-Constantes!$D$13)*(1-EXP(-Constantes!$D$25)))</f>
        <v>0.23302329091284529</v>
      </c>
      <c r="M307" s="75">
        <f t="shared" si="37"/>
        <v>0.89034707352352949</v>
      </c>
      <c r="N307" s="75">
        <f>0.0526*G307*Observaciones!$F306^1.218</f>
        <v>0</v>
      </c>
      <c r="O307" s="75">
        <f>N307*Constantes!$D$31</f>
        <v>0</v>
      </c>
      <c r="P307" s="75">
        <f t="shared" si="38"/>
        <v>0</v>
      </c>
      <c r="Q307" s="15"/>
      <c r="R307" s="74">
        <v>301</v>
      </c>
      <c r="S307" s="136">
        <f>ETo!$I306*((1-Constantes!$E$21)*ETo!$K306+ETo!$L306)</f>
        <v>2.6553587473054954</v>
      </c>
      <c r="T307" s="75">
        <f>MIN(S307*U307,0.8*(X306+Observaciones!$F306-V307-W307-Constantes!$D$14))</f>
        <v>1.6476540037220597</v>
      </c>
      <c r="U307" s="75">
        <f>EXP(2.5*(Cálculos!X306-Constantes!$D$13)/(Constantes!$D$15))*Constantes!$E$19+Constantes!$E$18</f>
        <v>0.62050146911184934</v>
      </c>
      <c r="V307" s="75">
        <f>IF(Observaciones!$F306&gt;0.05*Constantes!$E$20,((Observaciones!$F306-0.05*Constantes!$E$20)^2)/(Observaciones!$F306+0.95*Constantes!$E$20),0)</f>
        <v>0</v>
      </c>
      <c r="W307" s="75">
        <f>MAX(0,X306+Observaciones!$F306-V307-Constantes!$D$13)</f>
        <v>0</v>
      </c>
      <c r="X307" s="75">
        <f>X306+Observaciones!$F306-V307-T307-W307-Y306</f>
        <v>64.56207388321279</v>
      </c>
      <c r="Y307" s="75">
        <f>MAX(0,(X307-Constantes!$D$14)*(1-EXP(-Constantes!$D$24)))</f>
        <v>0.65817849780371485</v>
      </c>
      <c r="Z307" s="75">
        <f t="shared" si="39"/>
        <v>110.70019459282986</v>
      </c>
      <c r="AA307" s="75">
        <f>MAX(0,(Z307-Constantes!$D$13)*(1-EXP(-Constantes!$D$25)))</f>
        <v>0.24659925704867758</v>
      </c>
      <c r="AB307" s="75">
        <f t="shared" si="40"/>
        <v>0.90477775485239242</v>
      </c>
      <c r="AC307" s="75">
        <f>0.0526*V307*Observaciones!$F306^1.218</f>
        <v>0</v>
      </c>
      <c r="AD307" s="75">
        <f>AC307*Constantes!$E$31</f>
        <v>0</v>
      </c>
      <c r="AE307" s="75">
        <f t="shared" si="41"/>
        <v>0</v>
      </c>
      <c r="AF307" s="15"/>
      <c r="AG307" s="74">
        <v>301</v>
      </c>
      <c r="AH307" s="136">
        <f>ETo!$I306*((1-Constantes!$F$21)*ETo!$K306+ETo!$L306)</f>
        <v>2.6553587473054954</v>
      </c>
      <c r="AI307" s="75">
        <f>MIN(AH307*AJ307,0.8*(AM306+Observaciones!$F306-AK307-AL307-Constantes!$D$14))</f>
        <v>1.7194997649053299</v>
      </c>
      <c r="AJ307" s="75">
        <f>EXP(2.5*(Cálculos!AM306-Constantes!$D$13)/(Constantes!$D$15))*Constantes!$F$19+Constantes!$F$18</f>
        <v>0.64755836349803164</v>
      </c>
      <c r="AK307" s="75">
        <f>IF(Observaciones!$F306&gt;0.05*Constantes!$F$20,((Observaciones!$F306-0.05*Constantes!$F$20)^2)/(Observaciones!$F306+0.95*Constantes!$F$20),0)</f>
        <v>0</v>
      </c>
      <c r="AL307" s="75">
        <f>MAX(0,AM306+Observaciones!$F306-AK307-Constantes!$D$13)</f>
        <v>0</v>
      </c>
      <c r="AM307" s="75">
        <f>AM306+Observaciones!$F306-AK307-AI307-AL307-AN306</f>
        <v>63.792241100834147</v>
      </c>
      <c r="AN307" s="75">
        <f>MAX(0,(AM307-Constantes!$D$14)*(1-EXP(-Constantes!$D$24)))</f>
        <v>0.64495323138220573</v>
      </c>
      <c r="AO307" s="75">
        <f t="shared" si="42"/>
        <v>112.17822240123384</v>
      </c>
      <c r="AP307" s="75">
        <f>MAX(0,(AO307-Constantes!$D$13)*(1-EXP(-Constantes!$D$25)))</f>
        <v>0.25680874087941585</v>
      </c>
      <c r="AQ307" s="75">
        <f t="shared" si="43"/>
        <v>0.90176197226162158</v>
      </c>
      <c r="AR307" s="75">
        <f>0.0526*AK307*Observaciones!$F306^1.218</f>
        <v>0</v>
      </c>
      <c r="AS307" s="75">
        <f>AR307*Constantes!$F$31</f>
        <v>0</v>
      </c>
      <c r="AT307" s="75">
        <f t="shared" si="44"/>
        <v>0</v>
      </c>
      <c r="AU307" s="15"/>
      <c r="AV307" s="74">
        <v>301</v>
      </c>
      <c r="AW307" s="75">
        <f>0.0526*Observaciones!$F306^2.218</f>
        <v>0.11094244358496377</v>
      </c>
      <c r="AX307" s="75">
        <f>IF(Observaciones!$F306&gt;0.05*$BB$7,((Observaciones!$F306-0.05*$BB$7)^2)/(Observaciones!$F306+0.95*$BB$7),0)</f>
        <v>0</v>
      </c>
      <c r="AY307" s="75">
        <f>0.0526*AX307*Observaciones!$F306^1.218</f>
        <v>0</v>
      </c>
      <c r="AZ307" s="29"/>
      <c r="BA307" s="29"/>
      <c r="BB307" s="96"/>
      <c r="BC307" s="39"/>
    </row>
    <row r="308" spans="2:55" s="2" customFormat="1" x14ac:dyDescent="0.3">
      <c r="B308" s="38"/>
      <c r="C308" s="74">
        <v>302</v>
      </c>
      <c r="D308" s="136">
        <f>ETo!$I307*((1-Constantes!$D$21)*ETo!$K307+ETo!$L307)</f>
        <v>2.7563710770508378</v>
      </c>
      <c r="E308" s="75">
        <f>MIN(D308*F308,0.8*(I307+Observaciones!$F307-G308-H308-Constantes!$D$14))</f>
        <v>1.6066409611654151</v>
      </c>
      <c r="F308" s="75">
        <f>EXP(2.5*(Cálculos!I307-Constantes!$D$13)/(Constantes!$D$15))*Constantes!$D$19+Constantes!$D$18</f>
        <v>0.58288268025378887</v>
      </c>
      <c r="G308" s="75">
        <f>IF(Observaciones!$F307&gt;0.05*Constantes!$D$20,((Observaciones!$F307-0.05*Constantes!$D$20)^2)/(Observaciones!$F307+0.95*Constantes!$D$20),0)</f>
        <v>0</v>
      </c>
      <c r="H308" s="75">
        <f>MAX(0,I307+Observaciones!$F307-G308-Constantes!$D$13)</f>
        <v>0</v>
      </c>
      <c r="I308" s="75">
        <f>I307+Observaciones!$F307-G308-E308-H308-J307</f>
        <v>62.248356812774901</v>
      </c>
      <c r="J308" s="75">
        <f>MAX(0,(I308-Constantes!$D$14)*(1-EXP(-Constantes!$D$24)))</f>
        <v>0.61843022339795672</v>
      </c>
      <c r="K308" s="75">
        <f t="shared" si="36"/>
        <v>108.50177757512566</v>
      </c>
      <c r="L308" s="75">
        <f>MAX(0,(K308-Constantes!$D$13)*(1-EXP(-Constantes!$D$25)))</f>
        <v>0.23141368146758795</v>
      </c>
      <c r="M308" s="75">
        <f t="shared" si="37"/>
        <v>0.84984390486554462</v>
      </c>
      <c r="N308" s="75">
        <f>0.0526*G308*Observaciones!$F307^1.218</f>
        <v>0</v>
      </c>
      <c r="O308" s="75">
        <f>N308*Constantes!$D$31</f>
        <v>0</v>
      </c>
      <c r="P308" s="75">
        <f t="shared" si="38"/>
        <v>0</v>
      </c>
      <c r="Q308" s="15"/>
      <c r="R308" s="74">
        <v>302</v>
      </c>
      <c r="S308" s="136">
        <f>ETo!$I307*((1-Constantes!$E$21)*ETo!$K307+ETo!$L307)</f>
        <v>2.6501395127607918</v>
      </c>
      <c r="T308" s="75">
        <f>MIN(S308*U308,0.8*(X307+Observaciones!$F307-V308-W308-Constantes!$D$14))</f>
        <v>1.6194773768357622</v>
      </c>
      <c r="U308" s="75">
        <f>EXP(2.5*(Cálculos!X307-Constantes!$D$13)/(Constantes!$D$15))*Constantes!$E$19+Constantes!$E$18</f>
        <v>0.61109136671399844</v>
      </c>
      <c r="V308" s="75">
        <f>IF(Observaciones!$F307&gt;0.05*Constantes!$E$20,((Observaciones!$F307-0.05*Constantes!$E$20)^2)/(Observaciones!$F307+0.95*Constantes!$E$20),0)</f>
        <v>0</v>
      </c>
      <c r="W308" s="75">
        <f>MAX(0,X307+Observaciones!$F307-V308-Constantes!$D$13)</f>
        <v>0</v>
      </c>
      <c r="X308" s="75">
        <f>X307+Observaciones!$F307-V308-T308-W308-Y307</f>
        <v>62.284418008573311</v>
      </c>
      <c r="Y308" s="75">
        <f>MAX(0,(X308-Constantes!$D$14)*(1-EXP(-Constantes!$D$24)))</f>
        <v>0.61904973315751588</v>
      </c>
      <c r="Z308" s="75">
        <f t="shared" si="39"/>
        <v>110.45359533578119</v>
      </c>
      <c r="AA308" s="75">
        <f>MAX(0,(Z308-Constantes!$D$13)*(1-EXP(-Constantes!$D$25)))</f>
        <v>0.24489587155539033</v>
      </c>
      <c r="AB308" s="75">
        <f t="shared" si="40"/>
        <v>0.86394560471290616</v>
      </c>
      <c r="AC308" s="75">
        <f>0.0526*V308*Observaciones!$F307^1.218</f>
        <v>0</v>
      </c>
      <c r="AD308" s="75">
        <f>AC308*Constantes!$E$31</f>
        <v>0</v>
      </c>
      <c r="AE308" s="75">
        <f t="shared" si="41"/>
        <v>0</v>
      </c>
      <c r="AF308" s="15"/>
      <c r="AG308" s="74">
        <v>302</v>
      </c>
      <c r="AH308" s="136">
        <f>ETo!$I307*((1-Constantes!$F$21)*ETo!$K307+ETo!$L307)</f>
        <v>2.6501395127607918</v>
      </c>
      <c r="AI308" s="75">
        <f>MIN(AH308*AJ308,0.8*(AM307+Observaciones!$F307-AK308-AL308-Constantes!$D$14))</f>
        <v>1.6969278857399852</v>
      </c>
      <c r="AJ308" s="75">
        <f>EXP(2.5*(Cálculos!AM307-Constantes!$D$13)/(Constantes!$D$15))*Constantes!$F$19+Constantes!$F$18</f>
        <v>0.64031643525521598</v>
      </c>
      <c r="AK308" s="75">
        <f>IF(Observaciones!$F307&gt;0.05*Constantes!$F$20,((Observaciones!$F307-0.05*Constantes!$F$20)^2)/(Observaciones!$F307+0.95*Constantes!$F$20),0)</f>
        <v>0</v>
      </c>
      <c r="AL308" s="75">
        <f>MAX(0,AM307+Observaciones!$F307-AK308-Constantes!$D$13)</f>
        <v>0</v>
      </c>
      <c r="AM308" s="75">
        <f>AM307+Observaciones!$F307-AK308-AI308-AL308-AN307</f>
        <v>61.450359983711955</v>
      </c>
      <c r="AN308" s="75">
        <f>MAX(0,(AM308-Constantes!$D$14)*(1-EXP(-Constantes!$D$24)))</f>
        <v>0.60472111551186769</v>
      </c>
      <c r="AO308" s="75">
        <f t="shared" si="42"/>
        <v>111.92141366035442</v>
      </c>
      <c r="AP308" s="75">
        <f>MAX(0,(AO308-Constantes!$D$13)*(1-EXP(-Constantes!$D$25)))</f>
        <v>0.25503483332998217</v>
      </c>
      <c r="AQ308" s="75">
        <f t="shared" si="43"/>
        <v>0.8597559488418498</v>
      </c>
      <c r="AR308" s="75">
        <f>0.0526*AK308*Observaciones!$F307^1.218</f>
        <v>0</v>
      </c>
      <c r="AS308" s="75">
        <f>AR308*Constantes!$F$31</f>
        <v>0</v>
      </c>
      <c r="AT308" s="75">
        <f t="shared" si="44"/>
        <v>0</v>
      </c>
      <c r="AU308" s="15"/>
      <c r="AV308" s="74">
        <v>302</v>
      </c>
      <c r="AW308" s="75">
        <f>0.0526*Observaciones!$F307^2.218</f>
        <v>0</v>
      </c>
      <c r="AX308" s="75">
        <f>IF(Observaciones!$F307&gt;0.05*$BB$7,((Observaciones!$F307-0.05*$BB$7)^2)/(Observaciones!$F307+0.95*$BB$7),0)</f>
        <v>0</v>
      </c>
      <c r="AY308" s="75">
        <f>0.0526*AX308*Observaciones!$F307^1.218</f>
        <v>0</v>
      </c>
      <c r="AZ308" s="29"/>
      <c r="BA308" s="29"/>
      <c r="BB308" s="96"/>
      <c r="BC308" s="39"/>
    </row>
    <row r="309" spans="2:55" s="2" customFormat="1" x14ac:dyDescent="0.3">
      <c r="B309" s="38"/>
      <c r="C309" s="74">
        <v>303</v>
      </c>
      <c r="D309" s="136">
        <f>ETo!$I308*((1-Constantes!$D$21)*ETo!$K308+ETo!$L308)</f>
        <v>2.6792745186896769</v>
      </c>
      <c r="E309" s="75">
        <f>MIN(D309*F309,0.8*(I308+Observaciones!$F308-G309-H309-Constantes!$D$14))</f>
        <v>1.4884132342000347</v>
      </c>
      <c r="F309" s="75">
        <f>EXP(2.5*(Cálculos!I308-Constantes!$D$13)/(Constantes!$D$15))*Constantes!$D$19+Constantes!$D$18</f>
        <v>0.55552845511625903</v>
      </c>
      <c r="G309" s="75">
        <f>IF(Observaciones!$F308&gt;0.05*Constantes!$D$20,((Observaciones!$F308-0.05*Constantes!$D$20)^2)/(Observaciones!$F308+0.95*Constantes!$D$20),0)</f>
        <v>0</v>
      </c>
      <c r="H309" s="75">
        <f>MAX(0,I308+Observaciones!$F308-G309-Constantes!$D$13)</f>
        <v>0</v>
      </c>
      <c r="I309" s="75">
        <f>I308+Observaciones!$F308-G309-E309-H309-J308</f>
        <v>62.641513355176912</v>
      </c>
      <c r="J309" s="75">
        <f>MAX(0,(I309-Constantes!$D$14)*(1-EXP(-Constantes!$D$24)))</f>
        <v>0.62518441747444187</v>
      </c>
      <c r="K309" s="75">
        <f t="shared" si="36"/>
        <v>108.27036389365807</v>
      </c>
      <c r="L309" s="75">
        <f>MAX(0,(K309-Constantes!$D$13)*(1-EXP(-Constantes!$D$25)))</f>
        <v>0.22981519040691828</v>
      </c>
      <c r="M309" s="75">
        <f t="shared" si="37"/>
        <v>0.8549996078813602</v>
      </c>
      <c r="N309" s="75">
        <f>0.0526*G309*Observaciones!$F308^1.218</f>
        <v>0</v>
      </c>
      <c r="O309" s="75">
        <f>N309*Constantes!$D$31</f>
        <v>0</v>
      </c>
      <c r="P309" s="75">
        <f t="shared" si="38"/>
        <v>0</v>
      </c>
      <c r="Q309" s="15"/>
      <c r="R309" s="74">
        <v>303</v>
      </c>
      <c r="S309" s="136">
        <f>ETo!$I308*((1-Constantes!$E$21)*ETo!$K308+ETo!$L308)</f>
        <v>2.575589621550372</v>
      </c>
      <c r="T309" s="75">
        <f>MIN(S309*U309,0.8*(X308+Observaciones!$F308-V309-W309-Constantes!$D$14))</f>
        <v>1.5187172832818265</v>
      </c>
      <c r="U309" s="75">
        <f>EXP(2.5*(Cálculos!X308-Constantes!$D$13)/(Constantes!$D$15))*Constantes!$E$19+Constantes!$E$18</f>
        <v>0.58965810025575316</v>
      </c>
      <c r="V309" s="75">
        <f>IF(Observaciones!$F308&gt;0.05*Constantes!$E$20,((Observaciones!$F308-0.05*Constantes!$E$20)^2)/(Observaciones!$F308+0.95*Constantes!$E$20),0)</f>
        <v>0</v>
      </c>
      <c r="W309" s="75">
        <f>MAX(0,X308+Observaciones!$F308-V309-Constantes!$D$13)</f>
        <v>0</v>
      </c>
      <c r="X309" s="75">
        <f>X308+Observaciones!$F308-V309-T309-W309-Y308</f>
        <v>62.646650992133971</v>
      </c>
      <c r="Y309" s="75">
        <f>MAX(0,(X309-Constantes!$D$14)*(1-EXP(-Constantes!$D$24)))</f>
        <v>0.62527267900225592</v>
      </c>
      <c r="Z309" s="75">
        <f t="shared" si="39"/>
        <v>110.2086994642258</v>
      </c>
      <c r="AA309" s="75">
        <f>MAX(0,(Z309-Constantes!$D$13)*(1-EXP(-Constantes!$D$25)))</f>
        <v>0.24320425220517045</v>
      </c>
      <c r="AB309" s="75">
        <f t="shared" si="40"/>
        <v>0.86847693120742631</v>
      </c>
      <c r="AC309" s="75">
        <f>0.0526*V309*Observaciones!$F308^1.218</f>
        <v>0</v>
      </c>
      <c r="AD309" s="75">
        <f>AC309*Constantes!$E$31</f>
        <v>0</v>
      </c>
      <c r="AE309" s="75">
        <f t="shared" si="41"/>
        <v>0</v>
      </c>
      <c r="AF309" s="15"/>
      <c r="AG309" s="74">
        <v>303</v>
      </c>
      <c r="AH309" s="136">
        <f>ETo!$I308*((1-Constantes!$F$21)*ETo!$K308+ETo!$L308)</f>
        <v>2.575589621550372</v>
      </c>
      <c r="AI309" s="75">
        <f>MIN(AH309*AJ309,0.8*(AM308+Observaciones!$F308-AK309-AL309-Constantes!$D$14))</f>
        <v>1.608294768195798</v>
      </c>
      <c r="AJ309" s="75">
        <f>EXP(2.5*(Cálculos!AM308-Constantes!$D$13)/(Constantes!$D$15))*Constantes!$F$19+Constantes!$F$18</f>
        <v>0.62443750927513353</v>
      </c>
      <c r="AK309" s="75">
        <f>IF(Observaciones!$F308&gt;0.05*Constantes!$F$20,((Observaciones!$F308-0.05*Constantes!$F$20)^2)/(Observaciones!$F308+0.95*Constantes!$F$20),0)</f>
        <v>0</v>
      </c>
      <c r="AL309" s="75">
        <f>MAX(0,AM308+Observaciones!$F308-AK309-Constantes!$D$13)</f>
        <v>0</v>
      </c>
      <c r="AM309" s="75">
        <f>AM308+Observaciones!$F308-AK309-AI309-AL309-AN308</f>
        <v>61.737344100004293</v>
      </c>
      <c r="AN309" s="75">
        <f>MAX(0,(AM309-Constantes!$D$14)*(1-EXP(-Constantes!$D$24)))</f>
        <v>0.60965133085679013</v>
      </c>
      <c r="AO309" s="75">
        <f t="shared" si="42"/>
        <v>111.66637882702443</v>
      </c>
      <c r="AP309" s="75">
        <f>MAX(0,(AO309-Constantes!$D$13)*(1-EXP(-Constantes!$D$25)))</f>
        <v>0.25327317905504054</v>
      </c>
      <c r="AQ309" s="75">
        <f t="shared" si="43"/>
        <v>0.86292450991183067</v>
      </c>
      <c r="AR309" s="75">
        <f>0.0526*AK309*Observaciones!$F308^1.218</f>
        <v>0</v>
      </c>
      <c r="AS309" s="75">
        <f>AR309*Constantes!$F$31</f>
        <v>0</v>
      </c>
      <c r="AT309" s="75">
        <f t="shared" si="44"/>
        <v>0</v>
      </c>
      <c r="AU309" s="15"/>
      <c r="AV309" s="74">
        <v>303</v>
      </c>
      <c r="AW309" s="75">
        <f>0.0526*Observaciones!$F308^2.218</f>
        <v>0.40143633905347276</v>
      </c>
      <c r="AX309" s="75">
        <f>IF(Observaciones!$F308&gt;0.05*$BB$7,((Observaciones!$F308-0.05*$BB$7)^2)/(Observaciones!$F308+0.95*$BB$7),0)</f>
        <v>1.6667444764761515E-2</v>
      </c>
      <c r="AY309" s="75">
        <f>0.0526*AX309*Observaciones!$F308^1.218</f>
        <v>2.6763672030967324E-3</v>
      </c>
      <c r="AZ309" s="29"/>
      <c r="BA309" s="29"/>
      <c r="BB309" s="96"/>
      <c r="BC309" s="39"/>
    </row>
    <row r="310" spans="2:55" s="2" customFormat="1" x14ac:dyDescent="0.3">
      <c r="B310" s="38"/>
      <c r="C310" s="74">
        <v>304</v>
      </c>
      <c r="D310" s="136">
        <f>ETo!$I309*((1-Constantes!$D$21)*ETo!$K309+ETo!$L309)</f>
        <v>2.7230871702820858</v>
      </c>
      <c r="E310" s="75">
        <f>MIN(D310*F310,0.8*(I309+Observaciones!$F309-G310-H310-Constantes!$D$14))</f>
        <v>1.5250752942849746</v>
      </c>
      <c r="F310" s="75">
        <f>EXP(2.5*(Cálculos!I309-Constantes!$D$13)/(Constantes!$D$15))*Constantes!$D$19+Constantes!$D$18</f>
        <v>0.56005379149393564</v>
      </c>
      <c r="G310" s="75">
        <f>IF(Observaciones!$F309&gt;0.05*Constantes!$D$20,((Observaciones!$F309-0.05*Constantes!$D$20)^2)/(Observaciones!$F309+0.95*Constantes!$D$20),0)</f>
        <v>0</v>
      </c>
      <c r="H310" s="75">
        <f>MAX(0,I309+Observaciones!$F309-G310-Constantes!$D$13)</f>
        <v>0</v>
      </c>
      <c r="I310" s="75">
        <f>I309+Observaciones!$F309-G310-E310-H310-J309</f>
        <v>60.491253643417494</v>
      </c>
      <c r="J310" s="75">
        <f>MAX(0,(I310-Constantes!$D$14)*(1-EXP(-Constantes!$D$24)))</f>
        <v>0.58824424265415409</v>
      </c>
      <c r="K310" s="75">
        <f t="shared" si="36"/>
        <v>108.04054870325115</v>
      </c>
      <c r="L310" s="75">
        <f>MAX(0,(K310-Constantes!$D$13)*(1-EXP(-Constantes!$D$25)))</f>
        <v>0.22822774093054399</v>
      </c>
      <c r="M310" s="75">
        <f t="shared" si="37"/>
        <v>0.81647198358469808</v>
      </c>
      <c r="N310" s="75">
        <f>0.0526*G310*Observaciones!$F309^1.218</f>
        <v>0</v>
      </c>
      <c r="O310" s="75">
        <f>N310*Constantes!$D$31</f>
        <v>0</v>
      </c>
      <c r="P310" s="75">
        <f t="shared" si="38"/>
        <v>0</v>
      </c>
      <c r="Q310" s="15"/>
      <c r="R310" s="74">
        <v>304</v>
      </c>
      <c r="S310" s="136">
        <f>ETo!$I309*((1-Constantes!$E$21)*ETo!$K309+ETo!$L309)</f>
        <v>2.6179587416670338</v>
      </c>
      <c r="T310" s="75">
        <f>MIN(S310*U310,0.8*(X309+Observaciones!$F309-V310-W310-Constantes!$D$14))</f>
        <v>1.5521920067078077</v>
      </c>
      <c r="U310" s="75">
        <f>EXP(2.5*(Cálculos!X309-Constantes!$D$13)/(Constantes!$D$15))*Constantes!$E$19+Constantes!$E$18</f>
        <v>0.59290163057322309</v>
      </c>
      <c r="V310" s="75">
        <f>IF(Observaciones!$F309&gt;0.05*Constantes!$E$20,((Observaciones!$F309-0.05*Constantes!$E$20)^2)/(Observaciones!$F309+0.95*Constantes!$E$20),0)</f>
        <v>0</v>
      </c>
      <c r="W310" s="75">
        <f>MAX(0,X309+Observaciones!$F309-V310-Constantes!$D$13)</f>
        <v>0</v>
      </c>
      <c r="X310" s="75">
        <f>X309+Observaciones!$F309-V310-T310-W310-Y309</f>
        <v>60.469186306423907</v>
      </c>
      <c r="Y310" s="75">
        <f>MAX(0,(X310-Constantes!$D$14)*(1-EXP(-Constantes!$D$24)))</f>
        <v>0.58786513901290405</v>
      </c>
      <c r="Z310" s="75">
        <f t="shared" si="39"/>
        <v>109.96549521202063</v>
      </c>
      <c r="AA310" s="75">
        <f>MAX(0,(Z310-Constantes!$D$13)*(1-EXP(-Constantes!$D$25)))</f>
        <v>0.24152431772333094</v>
      </c>
      <c r="AB310" s="75">
        <f t="shared" si="40"/>
        <v>0.82938945673623499</v>
      </c>
      <c r="AC310" s="75">
        <f>0.0526*V310*Observaciones!$F309^1.218</f>
        <v>0</v>
      </c>
      <c r="AD310" s="75">
        <f>AC310*Constantes!$E$31</f>
        <v>0</v>
      </c>
      <c r="AE310" s="75">
        <f t="shared" si="41"/>
        <v>0</v>
      </c>
      <c r="AF310" s="15"/>
      <c r="AG310" s="74">
        <v>304</v>
      </c>
      <c r="AH310" s="136">
        <f>ETo!$I309*((1-Constantes!$F$21)*ETo!$K309+ETo!$L309)</f>
        <v>2.6179587416670338</v>
      </c>
      <c r="AI310" s="75">
        <f>MIN(AH310*AJ310,0.8*(AM309+Observaciones!$F309-AK310-AL310-Constantes!$D$14))</f>
        <v>1.6395815240452263</v>
      </c>
      <c r="AJ310" s="75">
        <f>EXP(2.5*(Cálculos!AM309-Constantes!$D$13)/(Constantes!$D$15))*Constantes!$F$19+Constantes!$F$18</f>
        <v>0.62628241536044693</v>
      </c>
      <c r="AK310" s="75">
        <f>IF(Observaciones!$F309&gt;0.05*Constantes!$F$20,((Observaciones!$F309-0.05*Constantes!$F$20)^2)/(Observaciones!$F309+0.95*Constantes!$F$20),0)</f>
        <v>0</v>
      </c>
      <c r="AL310" s="75">
        <f>MAX(0,AM309+Observaciones!$F309-AK310-Constantes!$D$13)</f>
        <v>0</v>
      </c>
      <c r="AM310" s="75">
        <f>AM309+Observaciones!$F309-AK310-AI310-AL310-AN309</f>
        <v>59.488111245102274</v>
      </c>
      <c r="AN310" s="75">
        <f>MAX(0,(AM310-Constantes!$D$14)*(1-EXP(-Constantes!$D$24)))</f>
        <v>0.57101085667721729</v>
      </c>
      <c r="AO310" s="75">
        <f t="shared" si="42"/>
        <v>111.41310564796939</v>
      </c>
      <c r="AP310" s="75">
        <f>MAX(0,(AO310-Constantes!$D$13)*(1-EXP(-Constantes!$D$25)))</f>
        <v>0.25152369341504138</v>
      </c>
      <c r="AQ310" s="75">
        <f t="shared" si="43"/>
        <v>0.82253455009225873</v>
      </c>
      <c r="AR310" s="75">
        <f>0.0526*AK310*Observaciones!$F309^1.218</f>
        <v>0</v>
      </c>
      <c r="AS310" s="75">
        <f>AR310*Constantes!$F$31</f>
        <v>0</v>
      </c>
      <c r="AT310" s="75">
        <f t="shared" si="44"/>
        <v>0</v>
      </c>
      <c r="AU310" s="15"/>
      <c r="AV310" s="74">
        <v>304</v>
      </c>
      <c r="AW310" s="75">
        <f>0.0526*Observaciones!$F309^2.218</f>
        <v>0</v>
      </c>
      <c r="AX310" s="75">
        <f>IF(Observaciones!$F309&gt;0.05*$BB$7,((Observaciones!$F309-0.05*$BB$7)^2)/(Observaciones!$F309+0.95*$BB$7),0)</f>
        <v>0</v>
      </c>
      <c r="AY310" s="75">
        <f>0.0526*AX310*Observaciones!$F309^1.218</f>
        <v>0</v>
      </c>
      <c r="AZ310" s="29"/>
      <c r="BA310" s="29"/>
      <c r="BB310" s="96"/>
      <c r="BC310" s="39"/>
    </row>
    <row r="311" spans="2:55" s="2" customFormat="1" x14ac:dyDescent="0.3">
      <c r="B311" s="38"/>
      <c r="C311" s="74">
        <v>305</v>
      </c>
      <c r="D311" s="136">
        <f>ETo!$I310*((1-Constantes!$D$21)*ETo!$K310+ETo!$L310)</f>
        <v>2.7034457493537749</v>
      </c>
      <c r="E311" s="75">
        <f>MIN(D311*F311,0.8*(I310+Observaciones!$F310-G311-H311-Constantes!$D$14))</f>
        <v>1.4500809445903484</v>
      </c>
      <c r="F311" s="75">
        <f>EXP(2.5*(Cálculos!I310-Constantes!$D$13)/(Constantes!$D$15))*Constantes!$D$19+Constantes!$D$18</f>
        <v>0.53638248333149363</v>
      </c>
      <c r="G311" s="75">
        <f>IF(Observaciones!$F310&gt;0.05*Constantes!$D$20,((Observaciones!$F310-0.05*Constantes!$D$20)^2)/(Observaciones!$F310+0.95*Constantes!$D$20),0)</f>
        <v>0</v>
      </c>
      <c r="H311" s="75">
        <f>MAX(0,I310+Observaciones!$F310-G311-Constantes!$D$13)</f>
        <v>0</v>
      </c>
      <c r="I311" s="75">
        <f>I310+Observaciones!$F310-G311-E311-H311-J310</f>
        <v>58.85292845617299</v>
      </c>
      <c r="J311" s="75">
        <f>MAX(0,(I311-Constantes!$D$14)*(1-EXP(-Constantes!$D$24)))</f>
        <v>0.56009879654905403</v>
      </c>
      <c r="K311" s="75">
        <f t="shared" si="36"/>
        <v>107.8123209623206</v>
      </c>
      <c r="L311" s="75">
        <f>MAX(0,(K311-Constantes!$D$13)*(1-EXP(-Constantes!$D$25)))</f>
        <v>0.22665125676867123</v>
      </c>
      <c r="M311" s="75">
        <f t="shared" si="37"/>
        <v>0.7867500533177253</v>
      </c>
      <c r="N311" s="75">
        <f>0.0526*G311*Observaciones!$F310^1.218</f>
        <v>0</v>
      </c>
      <c r="O311" s="75">
        <f>N311*Constantes!$D$31</f>
        <v>0</v>
      </c>
      <c r="P311" s="75">
        <f t="shared" si="38"/>
        <v>0</v>
      </c>
      <c r="Q311" s="15"/>
      <c r="R311" s="74">
        <v>305</v>
      </c>
      <c r="S311" s="136">
        <f>ETo!$I310*((1-Constantes!$E$21)*ETo!$K310+ETo!$L310)</f>
        <v>2.5989766634263054</v>
      </c>
      <c r="T311" s="75">
        <f>MIN(S311*U311,0.8*(X310+Observaciones!$F310-V311-W311-Constantes!$D$14))</f>
        <v>1.492543798119973</v>
      </c>
      <c r="U311" s="75">
        <f>EXP(2.5*(Cálculos!X310-Constantes!$D$13)/(Constantes!$D$15))*Constantes!$E$19+Constantes!$E$18</f>
        <v>0.57428133892988087</v>
      </c>
      <c r="V311" s="75">
        <f>IF(Observaciones!$F310&gt;0.05*Constantes!$E$20,((Observaciones!$F310-0.05*Constantes!$E$20)^2)/(Observaciones!$F310+0.95*Constantes!$E$20),0)</f>
        <v>0</v>
      </c>
      <c r="W311" s="75">
        <f>MAX(0,X310+Observaciones!$F310-V311-Constantes!$D$13)</f>
        <v>0</v>
      </c>
      <c r="X311" s="75">
        <f>X310+Observaciones!$F310-V311-T311-W311-Y310</f>
        <v>58.788777369291026</v>
      </c>
      <c r="Y311" s="75">
        <f>MAX(0,(X311-Constantes!$D$14)*(1-EXP(-Constantes!$D$24)))</f>
        <v>0.55899671927375028</v>
      </c>
      <c r="Z311" s="75">
        <f t="shared" si="39"/>
        <v>109.7239708942973</v>
      </c>
      <c r="AA311" s="75">
        <f>MAX(0,(Z311-Constantes!$D$13)*(1-EXP(-Constantes!$D$25)))</f>
        <v>0.23985598739659023</v>
      </c>
      <c r="AB311" s="75">
        <f t="shared" si="40"/>
        <v>0.79885270667034047</v>
      </c>
      <c r="AC311" s="75">
        <f>0.0526*V311*Observaciones!$F310^1.218</f>
        <v>0</v>
      </c>
      <c r="AD311" s="75">
        <f>AC311*Constantes!$E$31</f>
        <v>0</v>
      </c>
      <c r="AE311" s="75">
        <f t="shared" si="41"/>
        <v>0</v>
      </c>
      <c r="AF311" s="15"/>
      <c r="AG311" s="74">
        <v>305</v>
      </c>
      <c r="AH311" s="136">
        <f>ETo!$I310*((1-Constantes!$F$21)*ETo!$K310+ETo!$L310)</f>
        <v>2.5989766634263054</v>
      </c>
      <c r="AI311" s="75">
        <f>MIN(AH311*AJ311,0.8*(AM310+Observaciones!$F310-AK311-AL311-Constantes!$D$14))</f>
        <v>1.5919382090569076</v>
      </c>
      <c r="AJ311" s="75">
        <f>EXP(2.5*(Cálculos!AM310-Constantes!$D$13)/(Constantes!$D$15))*Constantes!$F$19+Constantes!$F$18</f>
        <v>0.61252501088571143</v>
      </c>
      <c r="AK311" s="75">
        <f>IF(Observaciones!$F310&gt;0.05*Constantes!$F$20,((Observaciones!$F310-0.05*Constantes!$F$20)^2)/(Observaciones!$F310+0.95*Constantes!$F$20),0)</f>
        <v>0</v>
      </c>
      <c r="AL311" s="75">
        <f>MAX(0,AM310+Observaciones!$F310-AK311-Constantes!$D$13)</f>
        <v>0</v>
      </c>
      <c r="AM311" s="75">
        <f>AM310+Observaciones!$F310-AK311-AI311-AL311-AN310</f>
        <v>57.725162179368148</v>
      </c>
      <c r="AN311" s="75">
        <f>MAX(0,(AM311-Constantes!$D$14)*(1-EXP(-Constantes!$D$24)))</f>
        <v>0.54072444693269606</v>
      </c>
      <c r="AO311" s="75">
        <f t="shared" si="42"/>
        <v>111.16158195455435</v>
      </c>
      <c r="AP311" s="75">
        <f>MAX(0,(AO311-Constantes!$D$13)*(1-EXP(-Constantes!$D$25)))</f>
        <v>0.24978629235508346</v>
      </c>
      <c r="AQ311" s="75">
        <f t="shared" si="43"/>
        <v>0.79051073928777948</v>
      </c>
      <c r="AR311" s="75">
        <f>0.0526*AK311*Observaciones!$F310^1.218</f>
        <v>0</v>
      </c>
      <c r="AS311" s="75">
        <f>AR311*Constantes!$F$31</f>
        <v>0</v>
      </c>
      <c r="AT311" s="75">
        <f t="shared" si="44"/>
        <v>0</v>
      </c>
      <c r="AU311" s="15"/>
      <c r="AV311" s="74">
        <v>305</v>
      </c>
      <c r="AW311" s="75">
        <f>0.0526*Observaciones!$F310^2.218</f>
        <v>6.8921513346888582E-3</v>
      </c>
      <c r="AX311" s="75">
        <f>IF(Observaciones!$F310&gt;0.05*$BB$7,((Observaciones!$F310-0.05*$BB$7)^2)/(Observaciones!$F310+0.95*$BB$7),0)</f>
        <v>0</v>
      </c>
      <c r="AY311" s="75">
        <f>0.0526*AX311*Observaciones!$F310^1.218</f>
        <v>0</v>
      </c>
      <c r="AZ311" s="29"/>
      <c r="BA311" s="29"/>
      <c r="BB311" s="96"/>
      <c r="BC311" s="39"/>
    </row>
    <row r="312" spans="2:55" s="2" customFormat="1" x14ac:dyDescent="0.3">
      <c r="B312" s="38"/>
      <c r="C312" s="74">
        <v>306</v>
      </c>
      <c r="D312" s="136">
        <f>ETo!$I311*((1-Constantes!$D$21)*ETo!$K311+ETo!$L311)</f>
        <v>2.7112250605372368</v>
      </c>
      <c r="E312" s="75">
        <f>MIN(D312*F312,0.8*(I311+Observaciones!$F311-G312-H312-Constantes!$D$14))</f>
        <v>1.4098911342544767</v>
      </c>
      <c r="F312" s="75">
        <f>EXP(2.5*(Cálculos!I311-Constantes!$D$13)/(Constantes!$D$15))*Constantes!$D$19+Constantes!$D$18</f>
        <v>0.52001995510291676</v>
      </c>
      <c r="G312" s="75">
        <f>IF(Observaciones!$F311&gt;0.05*Constantes!$D$20,((Observaciones!$F311-0.05*Constantes!$D$20)^2)/(Observaciones!$F311+0.95*Constantes!$D$20),0)</f>
        <v>0</v>
      </c>
      <c r="H312" s="75">
        <f>MAX(0,I311+Observaciones!$F311-G312-Constantes!$D$13)</f>
        <v>0</v>
      </c>
      <c r="I312" s="75">
        <f>I311+Observaciones!$F311-G312-E312-H312-J311</f>
        <v>59.082938525369457</v>
      </c>
      <c r="J312" s="75">
        <f>MAX(0,(I312-Constantes!$D$14)*(1-EXP(-Constantes!$D$24)))</f>
        <v>0.56405023186641468</v>
      </c>
      <c r="K312" s="75">
        <f t="shared" si="36"/>
        <v>107.58566970555192</v>
      </c>
      <c r="L312" s="75">
        <f>MAX(0,(K312-Constantes!$D$13)*(1-EXP(-Constantes!$D$25)))</f>
        <v>0.22508566217834006</v>
      </c>
      <c r="M312" s="75">
        <f t="shared" si="37"/>
        <v>0.7891358940447547</v>
      </c>
      <c r="N312" s="75">
        <f>0.0526*G312*Observaciones!$F311^1.218</f>
        <v>0</v>
      </c>
      <c r="O312" s="75">
        <f>N312*Constantes!$D$31</f>
        <v>0</v>
      </c>
      <c r="P312" s="75">
        <f t="shared" si="38"/>
        <v>0</v>
      </c>
      <c r="Q312" s="15"/>
      <c r="R312" s="74">
        <v>306</v>
      </c>
      <c r="S312" s="136">
        <f>ETo!$I311*((1-Constantes!$E$21)*ETo!$K311+ETo!$L311)</f>
        <v>2.6065079466892707</v>
      </c>
      <c r="T312" s="75">
        <f>MIN(S312*U312,0.8*(X311+Observaciones!$F311-V312-W312-Constantes!$D$14))</f>
        <v>1.4629487195421949</v>
      </c>
      <c r="U312" s="75">
        <f>EXP(2.5*(Cálculos!X311-Constantes!$D$13)/(Constantes!$D$15))*Constantes!$E$19+Constantes!$E$18</f>
        <v>0.56126769972077017</v>
      </c>
      <c r="V312" s="75">
        <f>IF(Observaciones!$F311&gt;0.05*Constantes!$E$20,((Observaciones!$F311-0.05*Constantes!$E$20)^2)/(Observaciones!$F311+0.95*Constantes!$E$20),0)</f>
        <v>0</v>
      </c>
      <c r="W312" s="75">
        <f>MAX(0,X311+Observaciones!$F311-V312-Constantes!$D$13)</f>
        <v>0</v>
      </c>
      <c r="X312" s="75">
        <f>X311+Observaciones!$F311-V312-T312-W312-Y311</f>
        <v>58.966831930475081</v>
      </c>
      <c r="Y312" s="75">
        <f>MAX(0,(X312-Constantes!$D$14)*(1-EXP(-Constantes!$D$24)))</f>
        <v>0.56205559006118033</v>
      </c>
      <c r="Z312" s="75">
        <f t="shared" si="39"/>
        <v>109.4841149069007</v>
      </c>
      <c r="AA312" s="75">
        <f>MAX(0,(Z312-Constantes!$D$13)*(1-EXP(-Constantes!$D$25)))</f>
        <v>0.23819918106919399</v>
      </c>
      <c r="AB312" s="75">
        <f t="shared" si="40"/>
        <v>0.80025477113037435</v>
      </c>
      <c r="AC312" s="75">
        <f>0.0526*V312*Observaciones!$F311^1.218</f>
        <v>0</v>
      </c>
      <c r="AD312" s="75">
        <f>AC312*Constantes!$E$31</f>
        <v>0</v>
      </c>
      <c r="AE312" s="75">
        <f t="shared" si="41"/>
        <v>0</v>
      </c>
      <c r="AF312" s="15"/>
      <c r="AG312" s="74">
        <v>306</v>
      </c>
      <c r="AH312" s="136">
        <f>ETo!$I311*((1-Constantes!$F$21)*ETo!$K311+ETo!$L311)</f>
        <v>2.6065079466892707</v>
      </c>
      <c r="AI312" s="75">
        <f>MIN(AH312*AJ312,0.8*(AM311+Observaciones!$F311-AK312-AL312-Constantes!$D$14))</f>
        <v>1.5711983061549477</v>
      </c>
      <c r="AJ312" s="75">
        <f>EXP(2.5*(Cálculos!AM311-Constantes!$D$13)/(Constantes!$D$15))*Constantes!$F$19+Constantes!$F$18</f>
        <v>0.60279820291768127</v>
      </c>
      <c r="AK312" s="75">
        <f>IF(Observaciones!$F311&gt;0.05*Constantes!$F$20,((Observaciones!$F311-0.05*Constantes!$F$20)^2)/(Observaciones!$F311+0.95*Constantes!$F$20),0)</f>
        <v>0</v>
      </c>
      <c r="AL312" s="75">
        <f>MAX(0,AM311+Observaciones!$F311-AK312-Constantes!$D$13)</f>
        <v>0</v>
      </c>
      <c r="AM312" s="75">
        <f>AM311+Observaciones!$F311-AK312-AI312-AL312-AN311</f>
        <v>57.813239426280511</v>
      </c>
      <c r="AN312" s="75">
        <f>MAX(0,(AM312-Constantes!$D$14)*(1-EXP(-Constantes!$D$24)))</f>
        <v>0.54223756131643264</v>
      </c>
      <c r="AO312" s="75">
        <f t="shared" si="42"/>
        <v>110.91179566219927</v>
      </c>
      <c r="AP312" s="75">
        <f>MAX(0,(AO312-Constantes!$D$13)*(1-EXP(-Constantes!$D$25)))</f>
        <v>0.24806089240087484</v>
      </c>
      <c r="AQ312" s="75">
        <f t="shared" si="43"/>
        <v>0.79029845371730745</v>
      </c>
      <c r="AR312" s="75">
        <f>0.0526*AK312*Observaciones!$F311^1.218</f>
        <v>0</v>
      </c>
      <c r="AS312" s="75">
        <f>AR312*Constantes!$F$31</f>
        <v>0</v>
      </c>
      <c r="AT312" s="75">
        <f t="shared" si="44"/>
        <v>0</v>
      </c>
      <c r="AU312" s="15"/>
      <c r="AV312" s="74">
        <v>306</v>
      </c>
      <c r="AW312" s="75">
        <f>0.0526*Observaciones!$F311^2.218</f>
        <v>0.30232861200727251</v>
      </c>
      <c r="AX312" s="75">
        <f>IF(Observaciones!$F311&gt;0.05*$BB$7,((Observaciones!$F311-0.05*$BB$7)^2)/(Observaciones!$F311+0.95*$BB$7),0)</f>
        <v>6.2440408225724973E-3</v>
      </c>
      <c r="AY312" s="75">
        <f>0.0526*AX312*Observaciones!$F311^1.218</f>
        <v>8.5806917963867778E-4</v>
      </c>
      <c r="AZ312" s="29"/>
      <c r="BA312" s="29"/>
      <c r="BB312" s="96"/>
      <c r="BC312" s="39"/>
    </row>
    <row r="313" spans="2:55" s="2" customFormat="1" x14ac:dyDescent="0.3">
      <c r="B313" s="38"/>
      <c r="C313" s="74">
        <v>307</v>
      </c>
      <c r="D313" s="136">
        <f>ETo!$I312*((1-Constantes!$D$21)*ETo!$K312+ETo!$L312)</f>
        <v>2.7354466625102449</v>
      </c>
      <c r="E313" s="75">
        <f>MIN(D313*F313,0.8*(I312+Observaciones!$F312-G313-H313-Constantes!$D$14))</f>
        <v>1.4285460820318967</v>
      </c>
      <c r="F313" s="75">
        <f>EXP(2.5*(Cálculos!I312-Constantes!$D$13)/(Constantes!$D$15))*Constantes!$D$19+Constantes!$D$18</f>
        <v>0.52223503444989816</v>
      </c>
      <c r="G313" s="75">
        <f>IF(Observaciones!$F312&gt;0.05*Constantes!$D$20,((Observaciones!$F312-0.05*Constantes!$D$20)^2)/(Observaciones!$F312+0.95*Constantes!$D$20),0)</f>
        <v>0</v>
      </c>
      <c r="H313" s="75">
        <f>MAX(0,I312+Observaciones!$F312-G313-Constantes!$D$13)</f>
        <v>0</v>
      </c>
      <c r="I313" s="75">
        <f>I312+Observaciones!$F312-G313-E313-H313-J312</f>
        <v>57.090342211471139</v>
      </c>
      <c r="J313" s="75">
        <f>MAX(0,(I313-Constantes!$D$14)*(1-EXP(-Constantes!$D$24)))</f>
        <v>0.52981861985270251</v>
      </c>
      <c r="K313" s="75">
        <f t="shared" si="36"/>
        <v>107.36058404337358</v>
      </c>
      <c r="L313" s="75">
        <f>MAX(0,(K313-Constantes!$D$13)*(1-EXP(-Constantes!$D$25)))</f>
        <v>0.22353088193978535</v>
      </c>
      <c r="M313" s="75">
        <f t="shared" si="37"/>
        <v>0.75334950179248783</v>
      </c>
      <c r="N313" s="75">
        <f>0.0526*G313*Observaciones!$F312^1.218</f>
        <v>0</v>
      </c>
      <c r="O313" s="75">
        <f>N313*Constantes!$D$31</f>
        <v>0</v>
      </c>
      <c r="P313" s="75">
        <f t="shared" si="38"/>
        <v>0</v>
      </c>
      <c r="Q313" s="15"/>
      <c r="R313" s="74">
        <v>307</v>
      </c>
      <c r="S313" s="136">
        <f>ETo!$I312*((1-Constantes!$E$21)*ETo!$K312+ETo!$L312)</f>
        <v>2.6299405983724156</v>
      </c>
      <c r="T313" s="75">
        <f>MIN(S313*U313,0.8*(X312+Observaciones!$F312-V313-W313-Constantes!$D$14))</f>
        <v>1.4795890604918354</v>
      </c>
      <c r="U313" s="75">
        <f>EXP(2.5*(Cálculos!X312-Constantes!$D$13)/(Constantes!$D$15))*Constantes!$E$19+Constantes!$E$18</f>
        <v>0.56259409866804777</v>
      </c>
      <c r="V313" s="75">
        <f>IF(Observaciones!$F312&gt;0.05*Constantes!$E$20,((Observaciones!$F312-0.05*Constantes!$E$20)^2)/(Observaciones!$F312+0.95*Constantes!$E$20),0)</f>
        <v>0</v>
      </c>
      <c r="W313" s="75">
        <f>MAX(0,X312+Observaciones!$F312-V313-Constantes!$D$13)</f>
        <v>0</v>
      </c>
      <c r="X313" s="75">
        <f>X312+Observaciones!$F312-V313-T313-W313-Y312</f>
        <v>56.925187279922071</v>
      </c>
      <c r="Y313" s="75">
        <f>MAX(0,(X313-Constantes!$D$14)*(1-EXP(-Constantes!$D$24)))</f>
        <v>0.52698135698138948</v>
      </c>
      <c r="Z313" s="75">
        <f t="shared" si="39"/>
        <v>109.24591572583151</v>
      </c>
      <c r="AA313" s="75">
        <f>MAX(0,(Z313-Constantes!$D$13)*(1-EXP(-Constantes!$D$25)))</f>
        <v>0.23655381913906426</v>
      </c>
      <c r="AB313" s="75">
        <f t="shared" si="40"/>
        <v>0.76353517612045374</v>
      </c>
      <c r="AC313" s="75">
        <f>0.0526*V313*Observaciones!$F312^1.218</f>
        <v>0</v>
      </c>
      <c r="AD313" s="75">
        <f>AC313*Constantes!$E$31</f>
        <v>0</v>
      </c>
      <c r="AE313" s="75">
        <f t="shared" si="41"/>
        <v>0</v>
      </c>
      <c r="AF313" s="15"/>
      <c r="AG313" s="74">
        <v>307</v>
      </c>
      <c r="AH313" s="136">
        <f>ETo!$I312*((1-Constantes!$F$21)*ETo!$K312+ETo!$L312)</f>
        <v>2.6299405983724156</v>
      </c>
      <c r="AI313" s="75">
        <f>MIN(AH313*AJ313,0.8*(AM312+Observaciones!$F312-AK313-AL313-Constantes!$D$14))</f>
        <v>1.5865473547072217</v>
      </c>
      <c r="AJ313" s="75">
        <f>EXP(2.5*(Cálculos!AM312-Constantes!$D$13)/(Constantes!$D$15))*Constantes!$F$19+Constantes!$F$18</f>
        <v>0.60326357016925936</v>
      </c>
      <c r="AK313" s="75">
        <f>IF(Observaciones!$F312&gt;0.05*Constantes!$F$20,((Observaciones!$F312-0.05*Constantes!$F$20)^2)/(Observaciones!$F312+0.95*Constantes!$F$20),0)</f>
        <v>0</v>
      </c>
      <c r="AL313" s="75">
        <f>MAX(0,AM312+Observaciones!$F312-AK313-Constantes!$D$13)</f>
        <v>0</v>
      </c>
      <c r="AM313" s="75">
        <f>AM312+Observaciones!$F312-AK313-AI313-AL313-AN312</f>
        <v>55.684454510256856</v>
      </c>
      <c r="AN313" s="75">
        <f>MAX(0,(AM313-Constantes!$D$14)*(1-EXP(-Constantes!$D$24)))</f>
        <v>0.50566631063324829</v>
      </c>
      <c r="AO313" s="75">
        <f t="shared" si="42"/>
        <v>110.6637347697984</v>
      </c>
      <c r="AP313" s="75">
        <f>MAX(0,(AO313-Constantes!$D$13)*(1-EXP(-Constantes!$D$25)))</f>
        <v>0.24634741065472288</v>
      </c>
      <c r="AQ313" s="75">
        <f t="shared" si="43"/>
        <v>0.75201372128797117</v>
      </c>
      <c r="AR313" s="75">
        <f>0.0526*AK313*Observaciones!$F312^1.218</f>
        <v>0</v>
      </c>
      <c r="AS313" s="75">
        <f>AR313*Constantes!$F$31</f>
        <v>0</v>
      </c>
      <c r="AT313" s="75">
        <f t="shared" si="44"/>
        <v>0</v>
      </c>
      <c r="AU313" s="15"/>
      <c r="AV313" s="74">
        <v>307</v>
      </c>
      <c r="AW313" s="75">
        <f>0.0526*Observaciones!$F312^2.218</f>
        <v>0</v>
      </c>
      <c r="AX313" s="75">
        <f>IF(Observaciones!$F312&gt;0.05*$BB$7,((Observaciones!$F312-0.05*$BB$7)^2)/(Observaciones!$F312+0.95*$BB$7),0)</f>
        <v>0</v>
      </c>
      <c r="AY313" s="75">
        <f>0.0526*AX313*Observaciones!$F312^1.218</f>
        <v>0</v>
      </c>
      <c r="AZ313" s="29"/>
      <c r="BA313" s="29"/>
      <c r="BB313" s="96"/>
      <c r="BC313" s="39"/>
    </row>
    <row r="314" spans="2:55" s="2" customFormat="1" x14ac:dyDescent="0.3">
      <c r="B314" s="38"/>
      <c r="C314" s="74">
        <v>308</v>
      </c>
      <c r="D314" s="136">
        <f>ETo!$I313*((1-Constantes!$D$21)*ETo!$K313+ETo!$L313)</f>
        <v>2.6960621588262903</v>
      </c>
      <c r="E314" s="75">
        <f>MIN(D314*F314,0.8*(I313+Observaciones!$F313-G314-H314-Constantes!$D$14))</f>
        <v>1.358507153453729</v>
      </c>
      <c r="F314" s="75">
        <f>EXP(2.5*(Cálculos!I313-Constantes!$D$13)/(Constantes!$D$15))*Constantes!$D$19+Constantes!$D$18</f>
        <v>0.50388569455132459</v>
      </c>
      <c r="G314" s="75">
        <f>IF(Observaciones!$F313&gt;0.05*Constantes!$D$20,((Observaciones!$F313-0.05*Constantes!$D$20)^2)/(Observaciones!$F313+0.95*Constantes!$D$20),0)</f>
        <v>0</v>
      </c>
      <c r="H314" s="75">
        <f>MAX(0,I313+Observaciones!$F313-G314-Constantes!$D$13)</f>
        <v>0</v>
      </c>
      <c r="I314" s="75">
        <f>I313+Observaciones!$F313-G314-E314-H314-J313</f>
        <v>57.802016438164706</v>
      </c>
      <c r="J314" s="75">
        <f>MAX(0,(I314-Constantes!$D$14)*(1-EXP(-Constantes!$D$24)))</f>
        <v>0.54204475709806932</v>
      </c>
      <c r="K314" s="75">
        <f t="shared" si="36"/>
        <v>107.1370531614338</v>
      </c>
      <c r="L314" s="75">
        <f>MAX(0,(K314-Constantes!$D$13)*(1-EXP(-Constantes!$D$25)))</f>
        <v>0.22198684135282296</v>
      </c>
      <c r="M314" s="75">
        <f t="shared" si="37"/>
        <v>0.7640315984508923</v>
      </c>
      <c r="N314" s="75">
        <f>0.0526*G314*Observaciones!$F313^1.218</f>
        <v>0</v>
      </c>
      <c r="O314" s="75">
        <f>N314*Constantes!$D$31</f>
        <v>0</v>
      </c>
      <c r="P314" s="75">
        <f t="shared" si="38"/>
        <v>0</v>
      </c>
      <c r="Q314" s="15"/>
      <c r="R314" s="74">
        <v>308</v>
      </c>
      <c r="S314" s="136">
        <f>ETo!$I313*((1-Constantes!$E$21)*ETo!$K313+ETo!$L313)</f>
        <v>2.5918686345481294</v>
      </c>
      <c r="T314" s="75">
        <f>MIN(S314*U314,0.8*(X313+Observaciones!$F313-V314-W314-Constantes!$D$14))</f>
        <v>1.4205725336665114</v>
      </c>
      <c r="U314" s="75">
        <f>EXP(2.5*(Cálculos!X313-Constantes!$D$13)/(Constantes!$D$15))*Constantes!$E$19+Constantes!$E$18</f>
        <v>0.54808816879493438</v>
      </c>
      <c r="V314" s="75">
        <f>IF(Observaciones!$F313&gt;0.05*Constantes!$E$20,((Observaciones!$F313-0.05*Constantes!$E$20)^2)/(Observaciones!$F313+0.95*Constantes!$E$20),0)</f>
        <v>0</v>
      </c>
      <c r="W314" s="75">
        <f>MAX(0,X313+Observaciones!$F313-V314-Constantes!$D$13)</f>
        <v>0</v>
      </c>
      <c r="X314" s="75">
        <f>X313+Observaciones!$F313-V314-T314-W314-Y313</f>
        <v>57.577633389274176</v>
      </c>
      <c r="Y314" s="75">
        <f>MAX(0,(X314-Constantes!$D$14)*(1-EXP(-Constantes!$D$24)))</f>
        <v>0.53818999062153838</v>
      </c>
      <c r="Z314" s="75">
        <f t="shared" si="39"/>
        <v>109.00936190669245</v>
      </c>
      <c r="AA314" s="75">
        <f>MAX(0,(Z314-Constantes!$D$13)*(1-EXP(-Constantes!$D$25)))</f>
        <v>0.23491982255397462</v>
      </c>
      <c r="AB314" s="75">
        <f t="shared" si="40"/>
        <v>0.77310981317551297</v>
      </c>
      <c r="AC314" s="75">
        <f>0.0526*V314*Observaciones!$F313^1.218</f>
        <v>0</v>
      </c>
      <c r="AD314" s="75">
        <f>AC314*Constantes!$E$31</f>
        <v>0</v>
      </c>
      <c r="AE314" s="75">
        <f t="shared" si="41"/>
        <v>0</v>
      </c>
      <c r="AF314" s="15"/>
      <c r="AG314" s="74">
        <v>308</v>
      </c>
      <c r="AH314" s="136">
        <f>ETo!$I313*((1-Constantes!$F$21)*ETo!$K313+ETo!$L313)</f>
        <v>2.5918686345481294</v>
      </c>
      <c r="AI314" s="75">
        <f>MIN(AH314*AJ314,0.8*(AM313+Observaciones!$F313-AK314-AL314-Constantes!$D$14))</f>
        <v>1.5358998482931463</v>
      </c>
      <c r="AJ314" s="75">
        <f>EXP(2.5*(Cálculos!AM313-Constantes!$D$13)/(Constantes!$D$15))*Constantes!$F$19+Constantes!$F$18</f>
        <v>0.59258398663438339</v>
      </c>
      <c r="AK314" s="75">
        <f>IF(Observaciones!$F313&gt;0.05*Constantes!$F$20,((Observaciones!$F313-0.05*Constantes!$F$20)^2)/(Observaciones!$F313+0.95*Constantes!$F$20),0)</f>
        <v>0</v>
      </c>
      <c r="AL314" s="75">
        <f>MAX(0,AM313+Observaciones!$F313-AK314-Constantes!$D$13)</f>
        <v>0</v>
      </c>
      <c r="AM314" s="75">
        <f>AM313+Observaciones!$F313-AK314-AI314-AL314-AN313</f>
        <v>56.242888351330464</v>
      </c>
      <c r="AN314" s="75">
        <f>MAX(0,(AM314-Constantes!$D$14)*(1-EXP(-Constantes!$D$24)))</f>
        <v>0.51525986977496918</v>
      </c>
      <c r="AO314" s="75">
        <f t="shared" si="42"/>
        <v>110.41738735914367</v>
      </c>
      <c r="AP314" s="75">
        <f>MAX(0,(AO314-Constantes!$D$13)*(1-EXP(-Constantes!$D$25)))</f>
        <v>0.24464576479155101</v>
      </c>
      <c r="AQ314" s="75">
        <f t="shared" si="43"/>
        <v>0.75990563456652016</v>
      </c>
      <c r="AR314" s="75">
        <f>0.0526*AK314*Observaciones!$F313^1.218</f>
        <v>0</v>
      </c>
      <c r="AS314" s="75">
        <f>AR314*Constantes!$F$31</f>
        <v>0</v>
      </c>
      <c r="AT314" s="75">
        <f t="shared" si="44"/>
        <v>0</v>
      </c>
      <c r="AU314" s="15"/>
      <c r="AV314" s="74">
        <v>308</v>
      </c>
      <c r="AW314" s="75">
        <f>0.0526*Observaciones!$F313^2.218</f>
        <v>0.43792186533391209</v>
      </c>
      <c r="AX314" s="75">
        <f>IF(Observaciones!$F313&gt;0.05*$BB$7,((Observaciones!$F313-0.05*$BB$7)^2)/(Observaciones!$F313+0.95*$BB$7),0)</f>
        <v>2.1229385132854627E-2</v>
      </c>
      <c r="AY314" s="75">
        <f>0.0526*AX314*Observaciones!$F313^1.218</f>
        <v>3.5756968989506619E-3</v>
      </c>
      <c r="AZ314" s="29"/>
      <c r="BA314" s="29"/>
      <c r="BB314" s="96"/>
      <c r="BC314" s="39"/>
    </row>
    <row r="315" spans="2:55" s="2" customFormat="1" x14ac:dyDescent="0.3">
      <c r="B315" s="38"/>
      <c r="C315" s="74">
        <v>309</v>
      </c>
      <c r="D315" s="136">
        <f>ETo!$I314*((1-Constantes!$D$21)*ETo!$K314+ETo!$L314)</f>
        <v>2.7725622460533215</v>
      </c>
      <c r="E315" s="75">
        <f>MIN(D315*F315,0.8*(I314+Observaciones!$F314-G315-H315-Constantes!$D$14))</f>
        <v>1.4146310502835828</v>
      </c>
      <c r="F315" s="75">
        <f>EXP(2.5*(Cálculos!I314-Constantes!$D$13)/(Constantes!$D$15))*Constantes!$D$19+Constantes!$D$18</f>
        <v>0.5102251725086705</v>
      </c>
      <c r="G315" s="75">
        <f>IF(Observaciones!$F314&gt;0.05*Constantes!$D$20,((Observaciones!$F314-0.05*Constantes!$D$20)^2)/(Observaciones!$F314+0.95*Constantes!$D$20),0)</f>
        <v>0</v>
      </c>
      <c r="H315" s="75">
        <f>MAX(0,I314+Observaciones!$F314-G315-Constantes!$D$13)</f>
        <v>0</v>
      </c>
      <c r="I315" s="75">
        <f>I314+Observaciones!$F314-G315-E315-H315-J314</f>
        <v>56.945340630783058</v>
      </c>
      <c r="J315" s="75">
        <f>MAX(0,(I315-Constantes!$D$14)*(1-EXP(-Constantes!$D$24)))</f>
        <v>0.52732757948648878</v>
      </c>
      <c r="K315" s="75">
        <f t="shared" si="36"/>
        <v>106.91506632008098</v>
      </c>
      <c r="L315" s="75">
        <f>MAX(0,(K315-Constantes!$D$13)*(1-EXP(-Constantes!$D$25)))</f>
        <v>0.2204534662332604</v>
      </c>
      <c r="M315" s="75">
        <f t="shared" si="37"/>
        <v>0.74778104571974913</v>
      </c>
      <c r="N315" s="75">
        <f>0.0526*G315*Observaciones!$F314^1.218</f>
        <v>0</v>
      </c>
      <c r="O315" s="75">
        <f>N315*Constantes!$D$31</f>
        <v>0</v>
      </c>
      <c r="P315" s="75">
        <f t="shared" si="38"/>
        <v>0</v>
      </c>
      <c r="Q315" s="15"/>
      <c r="R315" s="74">
        <v>309</v>
      </c>
      <c r="S315" s="136">
        <f>ETo!$I314*((1-Constantes!$E$21)*ETo!$K314+ETo!$L314)</f>
        <v>2.6658654182861916</v>
      </c>
      <c r="T315" s="75">
        <f>MIN(S315*U315,0.8*(X314+Observaciones!$F314-V315-W315-Constantes!$D$14))</f>
        <v>1.4730499586339871</v>
      </c>
      <c r="U315" s="75">
        <f>EXP(2.5*(Cálculos!X314-Constantes!$D$13)/(Constantes!$D$15))*Constantes!$E$19+Constantes!$E$18</f>
        <v>0.55255976109287941</v>
      </c>
      <c r="V315" s="75">
        <f>IF(Observaciones!$F314&gt;0.05*Constantes!$E$20,((Observaciones!$F314-0.05*Constantes!$E$20)^2)/(Observaciones!$F314+0.95*Constantes!$E$20),0)</f>
        <v>0</v>
      </c>
      <c r="W315" s="75">
        <f>MAX(0,X314+Observaciones!$F314-V315-Constantes!$D$13)</f>
        <v>0</v>
      </c>
      <c r="X315" s="75">
        <f>X314+Observaciones!$F314-V315-T315-W315-Y314</f>
        <v>56.666393440018652</v>
      </c>
      <c r="Y315" s="75">
        <f>MAX(0,(X315-Constantes!$D$14)*(1-EXP(-Constantes!$D$24)))</f>
        <v>0.52253543371167266</v>
      </c>
      <c r="Z315" s="75">
        <f t="shared" si="39"/>
        <v>108.77444208413847</v>
      </c>
      <c r="AA315" s="75">
        <f>MAX(0,(Z315-Constantes!$D$13)*(1-EXP(-Constantes!$D$25)))</f>
        <v>0.23329711280775231</v>
      </c>
      <c r="AB315" s="75">
        <f t="shared" si="40"/>
        <v>0.755832546519425</v>
      </c>
      <c r="AC315" s="75">
        <f>0.0526*V315*Observaciones!$F314^1.218</f>
        <v>0</v>
      </c>
      <c r="AD315" s="75">
        <f>AC315*Constantes!$E$31</f>
        <v>0</v>
      </c>
      <c r="AE315" s="75">
        <f t="shared" si="41"/>
        <v>0</v>
      </c>
      <c r="AF315" s="15"/>
      <c r="AG315" s="74">
        <v>309</v>
      </c>
      <c r="AH315" s="136">
        <f>ETo!$I314*((1-Constantes!$F$21)*ETo!$K314+ETo!$L314)</f>
        <v>2.6658654182861916</v>
      </c>
      <c r="AI315" s="75">
        <f>MIN(AH315*AJ315,0.8*(AM314+Observaciones!$F314-AK315-AL315-Constantes!$D$14))</f>
        <v>1.5869195781296133</v>
      </c>
      <c r="AJ315" s="75">
        <f>EXP(2.5*(Cálculos!AM314-Constantes!$D$13)/(Constantes!$D$15))*Constantes!$F$19+Constantes!$F$18</f>
        <v>0.59527370258240508</v>
      </c>
      <c r="AK315" s="75">
        <f>IF(Observaciones!$F314&gt;0.05*Constantes!$F$20,((Observaciones!$F314-0.05*Constantes!$F$20)^2)/(Observaciones!$F314+0.95*Constantes!$F$20),0)</f>
        <v>0</v>
      </c>
      <c r="AL315" s="75">
        <f>MAX(0,AM314+Observaciones!$F314-AK315-Constantes!$D$13)</f>
        <v>0</v>
      </c>
      <c r="AM315" s="75">
        <f>AM314+Observaciones!$F314-AK315-AI315-AL315-AN314</f>
        <v>55.240708903425883</v>
      </c>
      <c r="AN315" s="75">
        <f>MAX(0,(AM315-Constantes!$D$14)*(1-EXP(-Constantes!$D$24)))</f>
        <v>0.49804302670971778</v>
      </c>
      <c r="AO315" s="75">
        <f t="shared" si="42"/>
        <v>110.17274159435212</v>
      </c>
      <c r="AP315" s="75">
        <f>MAX(0,(AO315-Constantes!$D$13)*(1-EXP(-Constantes!$D$25)))</f>
        <v>0.24295587305494351</v>
      </c>
      <c r="AQ315" s="75">
        <f t="shared" si="43"/>
        <v>0.74099889976466127</v>
      </c>
      <c r="AR315" s="75">
        <f>0.0526*AK315*Observaciones!$F314^1.218</f>
        <v>0</v>
      </c>
      <c r="AS315" s="75">
        <f>AR315*Constantes!$F$31</f>
        <v>0</v>
      </c>
      <c r="AT315" s="75">
        <f t="shared" si="44"/>
        <v>0</v>
      </c>
      <c r="AU315" s="15"/>
      <c r="AV315" s="74">
        <v>309</v>
      </c>
      <c r="AW315" s="75">
        <f>0.0526*Observaciones!$F314^2.218</f>
        <v>6.4982246287524456E-2</v>
      </c>
      <c r="AX315" s="75">
        <f>IF(Observaciones!$F314&gt;0.05*$BB$7,((Observaciones!$F314-0.05*$BB$7)^2)/(Observaciones!$F314+0.95*$BB$7),0)</f>
        <v>0</v>
      </c>
      <c r="AY315" s="75">
        <f>0.0526*AX315*Observaciones!$F314^1.218</f>
        <v>0</v>
      </c>
      <c r="AZ315" s="29"/>
      <c r="BA315" s="29"/>
      <c r="BB315" s="96"/>
      <c r="BC315" s="39"/>
    </row>
    <row r="316" spans="2:55" s="2" customFormat="1" x14ac:dyDescent="0.3">
      <c r="B316" s="38"/>
      <c r="C316" s="74">
        <v>310</v>
      </c>
      <c r="D316" s="136">
        <f>ETo!$I315*((1-Constantes!$D$21)*ETo!$K315+ETo!$L315)</f>
        <v>2.7412190580341358</v>
      </c>
      <c r="E316" s="75">
        <f>MIN(D316*F316,0.8*(I315+Observaciones!$F315-G316-H316-Constantes!$D$14))</f>
        <v>1.3777974835572246</v>
      </c>
      <c r="F316" s="75">
        <f>EXP(2.5*(Cálculos!I315-Constantes!$D$13)/(Constantes!$D$15))*Constantes!$D$19+Constantes!$D$18</f>
        <v>0.50262217443698631</v>
      </c>
      <c r="G316" s="75">
        <f>IF(Observaciones!$F315&gt;0.05*Constantes!$D$20,((Observaciones!$F315-0.05*Constantes!$D$20)^2)/(Observaciones!$F315+0.95*Constantes!$D$20),0)</f>
        <v>0</v>
      </c>
      <c r="H316" s="75">
        <f>MAX(0,I315+Observaciones!$F315-G316-Constantes!$D$13)</f>
        <v>0</v>
      </c>
      <c r="I316" s="75">
        <f>I315+Observaciones!$F315-G316-E316-H316-J315</f>
        <v>55.140215567739347</v>
      </c>
      <c r="J316" s="75">
        <f>MAX(0,(I316-Constantes!$D$14)*(1-EXP(-Constantes!$D$24)))</f>
        <v>0.49631661135243194</v>
      </c>
      <c r="K316" s="75">
        <f t="shared" si="36"/>
        <v>106.69461285384772</v>
      </c>
      <c r="L316" s="75">
        <f>MAX(0,(K316-Constantes!$D$13)*(1-EXP(-Constantes!$D$25)))</f>
        <v>0.21893068290933285</v>
      </c>
      <c r="M316" s="75">
        <f t="shared" si="37"/>
        <v>0.71524729426176481</v>
      </c>
      <c r="N316" s="75">
        <f>0.0526*G316*Observaciones!$F315^1.218</f>
        <v>0</v>
      </c>
      <c r="O316" s="75">
        <f>N316*Constantes!$D$31</f>
        <v>0</v>
      </c>
      <c r="P316" s="75">
        <f t="shared" si="38"/>
        <v>0</v>
      </c>
      <c r="Q316" s="15"/>
      <c r="R316" s="74">
        <v>310</v>
      </c>
      <c r="S316" s="136">
        <f>ETo!$I315*((1-Constantes!$E$21)*ETo!$K315+ETo!$L315)</f>
        <v>2.6355471204617125</v>
      </c>
      <c r="T316" s="75">
        <f>MIN(S316*U316,0.8*(X315+Observaciones!$F315-V316-W316-Constantes!$D$14))</f>
        <v>1.4399457539563547</v>
      </c>
      <c r="U316" s="75">
        <f>EXP(2.5*(Cálculos!X315-Constantes!$D$13)/(Constantes!$D$15))*Constantes!$E$19+Constantes!$E$18</f>
        <v>0.54635553383849023</v>
      </c>
      <c r="V316" s="75">
        <f>IF(Observaciones!$F315&gt;0.05*Constantes!$E$20,((Observaciones!$F315-0.05*Constantes!$E$20)^2)/(Observaciones!$F315+0.95*Constantes!$E$20),0)</f>
        <v>0</v>
      </c>
      <c r="W316" s="75">
        <f>MAX(0,X315+Observaciones!$F315-V316-Constantes!$D$13)</f>
        <v>0</v>
      </c>
      <c r="X316" s="75">
        <f>X315+Observaciones!$F315-V316-T316-W316-Y315</f>
        <v>54.803912252350628</v>
      </c>
      <c r="Y316" s="75">
        <f>MAX(0,(X316-Constantes!$D$14)*(1-EXP(-Constantes!$D$24)))</f>
        <v>0.49053912168680608</v>
      </c>
      <c r="Z316" s="75">
        <f t="shared" si="39"/>
        <v>108.54114497133072</v>
      </c>
      <c r="AA316" s="75">
        <f>MAX(0,(Z316-Constantes!$D$13)*(1-EXP(-Constantes!$D$25)))</f>
        <v>0.23168561193650644</v>
      </c>
      <c r="AB316" s="75">
        <f t="shared" si="40"/>
        <v>0.72222473362331252</v>
      </c>
      <c r="AC316" s="75">
        <f>0.0526*V316*Observaciones!$F315^1.218</f>
        <v>0</v>
      </c>
      <c r="AD316" s="75">
        <f>AC316*Constantes!$E$31</f>
        <v>0</v>
      </c>
      <c r="AE316" s="75">
        <f t="shared" si="41"/>
        <v>0</v>
      </c>
      <c r="AF316" s="15"/>
      <c r="AG316" s="74">
        <v>310</v>
      </c>
      <c r="AH316" s="136">
        <f>ETo!$I315*((1-Constantes!$F$21)*ETo!$K315+ETo!$L315)</f>
        <v>2.6355471204617125</v>
      </c>
      <c r="AI316" s="75">
        <f>MIN(AH316*AJ316,0.8*(AM315+Observaciones!$F315-AK316-AL316-Constantes!$D$14))</f>
        <v>1.5562929980999731</v>
      </c>
      <c r="AJ316" s="75">
        <f>EXP(2.5*(Cálculos!AM315-Constantes!$D$13)/(Constantes!$D$15))*Constantes!$F$19+Constantes!$F$18</f>
        <v>0.59050091953102002</v>
      </c>
      <c r="AK316" s="75">
        <f>IF(Observaciones!$F315&gt;0.05*Constantes!$F$20,((Observaciones!$F315-0.05*Constantes!$F$20)^2)/(Observaciones!$F315+0.95*Constantes!$F$20),0)</f>
        <v>0</v>
      </c>
      <c r="AL316" s="75">
        <f>MAX(0,AM315+Observaciones!$F315-AK316-Constantes!$D$13)</f>
        <v>0</v>
      </c>
      <c r="AM316" s="75">
        <f>AM315+Observaciones!$F315-AK316-AI316-AL316-AN315</f>
        <v>53.286372878616199</v>
      </c>
      <c r="AN316" s="75">
        <f>MAX(0,(AM316-Constantes!$D$14)*(1-EXP(-Constantes!$D$24)))</f>
        <v>0.46446870356203401</v>
      </c>
      <c r="AO316" s="75">
        <f t="shared" si="42"/>
        <v>109.92978572129718</v>
      </c>
      <c r="AP316" s="75">
        <f>MAX(0,(AO316-Constantes!$D$13)*(1-EXP(-Constantes!$D$25)))</f>
        <v>0.24127765425321759</v>
      </c>
      <c r="AQ316" s="75">
        <f t="shared" si="43"/>
        <v>0.70574635781525163</v>
      </c>
      <c r="AR316" s="75">
        <f>0.0526*AK316*Observaciones!$F315^1.218</f>
        <v>0</v>
      </c>
      <c r="AS316" s="75">
        <f>AR316*Constantes!$F$31</f>
        <v>0</v>
      </c>
      <c r="AT316" s="75">
        <f t="shared" si="44"/>
        <v>0</v>
      </c>
      <c r="AU316" s="15"/>
      <c r="AV316" s="74">
        <v>310</v>
      </c>
      <c r="AW316" s="75">
        <f>0.0526*Observaciones!$F315^2.218</f>
        <v>3.1840930012055863E-4</v>
      </c>
      <c r="AX316" s="75">
        <f>IF(Observaciones!$F315&gt;0.05*$BB$7,((Observaciones!$F315-0.05*$BB$7)^2)/(Observaciones!$F315+0.95*$BB$7),0)</f>
        <v>0</v>
      </c>
      <c r="AY316" s="75">
        <f>0.0526*AX316*Observaciones!$F315^1.218</f>
        <v>0</v>
      </c>
      <c r="AZ316" s="29"/>
      <c r="BA316" s="29"/>
      <c r="BB316" s="96"/>
      <c r="BC316" s="39"/>
    </row>
    <row r="317" spans="2:55" s="2" customFormat="1" x14ac:dyDescent="0.3">
      <c r="B317" s="38"/>
      <c r="C317" s="74">
        <v>311</v>
      </c>
      <c r="D317" s="136">
        <f>ETo!$I316*((1-Constantes!$D$21)*ETo!$K316+ETo!$L316)</f>
        <v>2.7290896026069933</v>
      </c>
      <c r="E317" s="75">
        <f>MIN(D317*F317,0.8*(I316+Observaciones!$F316-G317-H317-Constantes!$D$14))</f>
        <v>1.3308527962713006</v>
      </c>
      <c r="F317" s="75">
        <f>EXP(2.5*(Cálculos!I316-Constantes!$D$13)/(Constantes!$D$15))*Constantes!$D$19+Constantes!$D$18</f>
        <v>0.48765448924798538</v>
      </c>
      <c r="G317" s="75">
        <f>IF(Observaciones!$F316&gt;0.05*Constantes!$D$20,((Observaciones!$F316-0.05*Constantes!$D$20)^2)/(Observaciones!$F316+0.95*Constantes!$D$20),0)</f>
        <v>0</v>
      </c>
      <c r="H317" s="75">
        <f>MAX(0,I316+Observaciones!$F316-G317-Constantes!$D$13)</f>
        <v>0</v>
      </c>
      <c r="I317" s="75">
        <f>I316+Observaciones!$F316-G317-E317-H317-J316</f>
        <v>55.313046160115611</v>
      </c>
      <c r="J317" s="75">
        <f>MAX(0,(I317-Constantes!$D$14)*(1-EXP(-Constantes!$D$24)))</f>
        <v>0.49928573748252586</v>
      </c>
      <c r="K317" s="75">
        <f t="shared" si="36"/>
        <v>106.47568217093838</v>
      </c>
      <c r="L317" s="75">
        <f>MAX(0,(K317-Constantes!$D$13)*(1-EXP(-Constantes!$D$25)))</f>
        <v>0.21741841821816379</v>
      </c>
      <c r="M317" s="75">
        <f t="shared" si="37"/>
        <v>0.71670415570068968</v>
      </c>
      <c r="N317" s="75">
        <f>0.0526*G317*Observaciones!$F316^1.218</f>
        <v>0</v>
      </c>
      <c r="O317" s="75">
        <f>N317*Constantes!$D$31</f>
        <v>0</v>
      </c>
      <c r="P317" s="75">
        <f t="shared" si="38"/>
        <v>0</v>
      </c>
      <c r="Q317" s="15"/>
      <c r="R317" s="74">
        <v>311</v>
      </c>
      <c r="S317" s="136">
        <f>ETo!$I316*((1-Constantes!$E$21)*ETo!$K316+ETo!$L316)</f>
        <v>2.6238233506570645</v>
      </c>
      <c r="T317" s="75">
        <f>MIN(S317*U317,0.8*(X316+Observaciones!$F316-V317-W317-Constantes!$D$14))</f>
        <v>1.402543418975327</v>
      </c>
      <c r="U317" s="75">
        <f>EXP(2.5*(Cálculos!X316-Constantes!$D$13)/(Constantes!$D$15))*Constantes!$E$19+Constantes!$E$18</f>
        <v>0.53454186183078922</v>
      </c>
      <c r="V317" s="75">
        <f>IF(Observaciones!$F316&gt;0.05*Constantes!$E$20,((Observaciones!$F316-0.05*Constantes!$E$20)^2)/(Observaciones!$F316+0.95*Constantes!$E$20),0)</f>
        <v>0</v>
      </c>
      <c r="W317" s="75">
        <f>MAX(0,X316+Observaciones!$F316-V317-Constantes!$D$13)</f>
        <v>0</v>
      </c>
      <c r="X317" s="75">
        <f>X316+Observaciones!$F316-V317-T317-W317-Y316</f>
        <v>54.910829711688493</v>
      </c>
      <c r="Y317" s="75">
        <f>MAX(0,(X317-Constantes!$D$14)*(1-EXP(-Constantes!$D$24)))</f>
        <v>0.49237589964329304</v>
      </c>
      <c r="Z317" s="75">
        <f t="shared" si="39"/>
        <v>108.30945935939421</v>
      </c>
      <c r="AA317" s="75">
        <f>MAX(0,(Z317-Constantes!$D$13)*(1-EXP(-Constantes!$D$25)))</f>
        <v>0.23008524251488185</v>
      </c>
      <c r="AB317" s="75">
        <f t="shared" si="40"/>
        <v>0.72246114215817492</v>
      </c>
      <c r="AC317" s="75">
        <f>0.0526*V317*Observaciones!$F316^1.218</f>
        <v>0</v>
      </c>
      <c r="AD317" s="75">
        <f>AC317*Constantes!$E$31</f>
        <v>0</v>
      </c>
      <c r="AE317" s="75">
        <f t="shared" si="41"/>
        <v>0</v>
      </c>
      <c r="AF317" s="15"/>
      <c r="AG317" s="74">
        <v>311</v>
      </c>
      <c r="AH317" s="136">
        <f>ETo!$I316*((1-Constantes!$F$21)*ETo!$K316+ETo!$L316)</f>
        <v>2.6238233506570645</v>
      </c>
      <c r="AI317" s="75">
        <f>MIN(AH317*AJ317,0.8*(AM316+Observaciones!$F316-AK317-AL317-Constantes!$D$14))</f>
        <v>1.526725173036803</v>
      </c>
      <c r="AJ317" s="75">
        <f>EXP(2.5*(Cálculos!AM316-Constantes!$D$13)/(Constantes!$D$15))*Constantes!$F$19+Constantes!$F$18</f>
        <v>0.5818704116092559</v>
      </c>
      <c r="AK317" s="75">
        <f>IF(Observaciones!$F316&gt;0.05*Constantes!$F$20,((Observaciones!$F316-0.05*Constantes!$F$20)^2)/(Observaciones!$F316+0.95*Constantes!$F$20),0)</f>
        <v>0</v>
      </c>
      <c r="AL317" s="75">
        <f>MAX(0,AM316+Observaciones!$F316-AK317-Constantes!$D$13)</f>
        <v>0</v>
      </c>
      <c r="AM317" s="75">
        <f>AM316+Observaciones!$F316-AK317-AI317-AL317-AN316</f>
        <v>53.295179002017363</v>
      </c>
      <c r="AN317" s="75">
        <f>MAX(0,(AM317-Constantes!$D$14)*(1-EXP(-Constantes!$D$24)))</f>
        <v>0.4646199874912027</v>
      </c>
      <c r="AO317" s="75">
        <f t="shared" si="42"/>
        <v>109.68850806704395</v>
      </c>
      <c r="AP317" s="75">
        <f>MAX(0,(AO317-Constantes!$D$13)*(1-EXP(-Constantes!$D$25)))</f>
        <v>0.23961102775552218</v>
      </c>
      <c r="AQ317" s="75">
        <f t="shared" si="43"/>
        <v>0.70423101524672482</v>
      </c>
      <c r="AR317" s="75">
        <f>0.0526*AK317*Observaciones!$F316^1.218</f>
        <v>0</v>
      </c>
      <c r="AS317" s="75">
        <f>AR317*Constantes!$F$31</f>
        <v>0</v>
      </c>
      <c r="AT317" s="75">
        <f t="shared" si="44"/>
        <v>0</v>
      </c>
      <c r="AU317" s="15"/>
      <c r="AV317" s="74">
        <v>311</v>
      </c>
      <c r="AW317" s="75">
        <f>0.0526*Observaciones!$F316^2.218</f>
        <v>0.24472045674166781</v>
      </c>
      <c r="AX317" s="75">
        <f>IF(Observaciones!$F316&gt;0.05*$BB$7,((Observaciones!$F316-0.05*$BB$7)^2)/(Observaciones!$F316+0.95*$BB$7),0)</f>
        <v>2.0605192437462322E-3</v>
      </c>
      <c r="AY317" s="75">
        <f>0.0526*AX317*Observaciones!$F316^1.218</f>
        <v>2.5212560522728692E-4</v>
      </c>
      <c r="AZ317" s="29"/>
      <c r="BA317" s="29"/>
      <c r="BB317" s="96"/>
      <c r="BC317" s="39"/>
    </row>
    <row r="318" spans="2:55" s="2" customFormat="1" x14ac:dyDescent="0.3">
      <c r="B318" s="38"/>
      <c r="C318" s="74">
        <v>312</v>
      </c>
      <c r="D318" s="136">
        <f>ETo!$I317*((1-Constantes!$D$21)*ETo!$K317+ETo!$L317)</f>
        <v>2.7306772325481581</v>
      </c>
      <c r="E318" s="75">
        <f>MIN(D318*F318,0.8*(I317+Observaciones!$F317-G318-H318-Constantes!$D$14))</f>
        <v>1.3353785363121229</v>
      </c>
      <c r="F318" s="75">
        <f>EXP(2.5*(Cálculos!I317-Constantes!$D$13)/(Constantes!$D$15))*Constantes!$D$19+Constantes!$D$18</f>
        <v>0.48902833348268016</v>
      </c>
      <c r="G318" s="75">
        <f>IF(Observaciones!$F317&gt;0.05*Constantes!$D$20,((Observaciones!$F317-0.05*Constantes!$D$20)^2)/(Observaciones!$F317+0.95*Constantes!$D$20),0)</f>
        <v>0</v>
      </c>
      <c r="H318" s="75">
        <f>MAX(0,I317+Observaciones!$F317-G318-Constantes!$D$13)</f>
        <v>0</v>
      </c>
      <c r="I318" s="75">
        <f>I317+Observaciones!$F317-G318-E318-H318-J317</f>
        <v>53.478381886320967</v>
      </c>
      <c r="J318" s="75">
        <f>MAX(0,(I318-Constantes!$D$14)*(1-EXP(-Constantes!$D$24)))</f>
        <v>0.46776730338832223</v>
      </c>
      <c r="K318" s="75">
        <f t="shared" si="36"/>
        <v>106.25826375272023</v>
      </c>
      <c r="L318" s="75">
        <f>MAX(0,(K318-Constantes!$D$13)*(1-EXP(-Constantes!$D$25)))</f>
        <v>0.21591659950224945</v>
      </c>
      <c r="M318" s="75">
        <f t="shared" si="37"/>
        <v>0.68368390289057168</v>
      </c>
      <c r="N318" s="75">
        <f>0.0526*G318*Observaciones!$F317^1.218</f>
        <v>0</v>
      </c>
      <c r="O318" s="75">
        <f>N318*Constantes!$D$31</f>
        <v>0</v>
      </c>
      <c r="P318" s="75">
        <f t="shared" si="38"/>
        <v>0</v>
      </c>
      <c r="Q318" s="15"/>
      <c r="R318" s="74">
        <v>312</v>
      </c>
      <c r="S318" s="136">
        <f>ETo!$I317*((1-Constantes!$E$21)*ETo!$K317+ETo!$L317)</f>
        <v>2.625365359048196</v>
      </c>
      <c r="T318" s="75">
        <f>MIN(S318*U318,0.8*(X317+Observaciones!$F317-V318-W318-Constantes!$D$14))</f>
        <v>1.405069129778491</v>
      </c>
      <c r="U318" s="75">
        <f>EXP(2.5*(Cálculos!X317-Constantes!$D$13)/(Constantes!$D$15))*Constantes!$E$19+Constantes!$E$18</f>
        <v>0.53518994030144695</v>
      </c>
      <c r="V318" s="75">
        <f>IF(Observaciones!$F317&gt;0.05*Constantes!$E$20,((Observaciones!$F317-0.05*Constantes!$E$20)^2)/(Observaciones!$F317+0.95*Constantes!$E$20),0)</f>
        <v>0</v>
      </c>
      <c r="W318" s="75">
        <f>MAX(0,X317+Observaciones!$F317-V318-Constantes!$D$13)</f>
        <v>0</v>
      </c>
      <c r="X318" s="75">
        <f>X317+Observaciones!$F317-V318-T318-W318-Y317</f>
        <v>53.013384682266711</v>
      </c>
      <c r="Y318" s="75">
        <f>MAX(0,(X318-Constantes!$D$14)*(1-EXP(-Constantes!$D$24)))</f>
        <v>0.45977892974453832</v>
      </c>
      <c r="Z318" s="75">
        <f t="shared" si="39"/>
        <v>108.07937411687932</v>
      </c>
      <c r="AA318" s="75">
        <f>MAX(0,(Z318-Constantes!$D$13)*(1-EXP(-Constantes!$D$25)))</f>
        <v>0.22849592765233956</v>
      </c>
      <c r="AB318" s="75">
        <f t="shared" si="40"/>
        <v>0.68827485739687788</v>
      </c>
      <c r="AC318" s="75">
        <f>0.0526*V318*Observaciones!$F317^1.218</f>
        <v>0</v>
      </c>
      <c r="AD318" s="75">
        <f>AC318*Constantes!$E$31</f>
        <v>0</v>
      </c>
      <c r="AE318" s="75">
        <f t="shared" si="41"/>
        <v>0</v>
      </c>
      <c r="AF318" s="15"/>
      <c r="AG318" s="74">
        <v>312</v>
      </c>
      <c r="AH318" s="136">
        <f>ETo!$I317*((1-Constantes!$F$21)*ETo!$K317+ETo!$L317)</f>
        <v>2.625365359048196</v>
      </c>
      <c r="AI318" s="75">
        <f>MIN(AH318*AJ318,0.8*(AM317+Observaciones!$F317-AK318-AL318-Constantes!$D$14))</f>
        <v>1.5277195099580849</v>
      </c>
      <c r="AJ318" s="75">
        <f>EXP(2.5*(Cálculos!AM317-Constantes!$D$13)/(Constantes!$D$15))*Constantes!$F$19+Constantes!$F$18</f>
        <v>0.58190739231508204</v>
      </c>
      <c r="AK318" s="75">
        <f>IF(Observaciones!$F317&gt;0.05*Constantes!$F$20,((Observaciones!$F317-0.05*Constantes!$F$20)^2)/(Observaciones!$F317+0.95*Constantes!$F$20),0)</f>
        <v>0</v>
      </c>
      <c r="AL318" s="75">
        <f>MAX(0,AM317+Observaciones!$F317-AK318-Constantes!$D$13)</f>
        <v>0</v>
      </c>
      <c r="AM318" s="75">
        <f>AM317+Observaciones!$F317-AK318-AI318-AL318-AN317</f>
        <v>51.302839504568077</v>
      </c>
      <c r="AN318" s="75">
        <f>MAX(0,(AM318-Constantes!$D$14)*(1-EXP(-Constantes!$D$24)))</f>
        <v>0.43039278743036863</v>
      </c>
      <c r="AO318" s="75">
        <f t="shared" si="42"/>
        <v>109.44889703928844</v>
      </c>
      <c r="AP318" s="75">
        <f>MAX(0,(AO318-Constantes!$D$13)*(1-EXP(-Constantes!$D$25)))</f>
        <v>0.23795591348796444</v>
      </c>
      <c r="AQ318" s="75">
        <f t="shared" si="43"/>
        <v>0.66834870091833309</v>
      </c>
      <c r="AR318" s="75">
        <f>0.0526*AK318*Observaciones!$F317^1.218</f>
        <v>0</v>
      </c>
      <c r="AS318" s="75">
        <f>AR318*Constantes!$F$31</f>
        <v>0</v>
      </c>
      <c r="AT318" s="75">
        <f t="shared" si="44"/>
        <v>0</v>
      </c>
      <c r="AU318" s="15"/>
      <c r="AV318" s="74">
        <v>312</v>
      </c>
      <c r="AW318" s="75">
        <f>0.0526*Observaciones!$F317^2.218</f>
        <v>0</v>
      </c>
      <c r="AX318" s="75">
        <f>IF(Observaciones!$F317&gt;0.05*$BB$7,((Observaciones!$F317-0.05*$BB$7)^2)/(Observaciones!$F317+0.95*$BB$7),0)</f>
        <v>0</v>
      </c>
      <c r="AY318" s="75">
        <f>0.0526*AX318*Observaciones!$F317^1.218</f>
        <v>0</v>
      </c>
      <c r="AZ318" s="29"/>
      <c r="BA318" s="29"/>
      <c r="BB318" s="96"/>
      <c r="BC318" s="39"/>
    </row>
    <row r="319" spans="2:55" s="2" customFormat="1" x14ac:dyDescent="0.3">
      <c r="B319" s="38"/>
      <c r="C319" s="74">
        <v>313</v>
      </c>
      <c r="D319" s="136">
        <f>ETo!$I318*((1-Constantes!$D$21)*ETo!$K318+ETo!$L318)</f>
        <v>2.75984822174529</v>
      </c>
      <c r="E319" s="75">
        <f>MIN(D319*F319,0.8*(I318+Observaciones!$F318-G319-H319-Constantes!$D$14))</f>
        <v>1.3110595850566331</v>
      </c>
      <c r="F319" s="75">
        <f>EXP(2.5*(Cálculos!I318-Constantes!$D$13)/(Constantes!$D$15))*Constantes!$D$19+Constantes!$D$18</f>
        <v>0.47504771267006018</v>
      </c>
      <c r="G319" s="75">
        <f>IF(Observaciones!$F318&gt;0.05*Constantes!$D$20,((Observaciones!$F318-0.05*Constantes!$D$20)^2)/(Observaciones!$F318+0.95*Constantes!$D$20),0)</f>
        <v>0</v>
      </c>
      <c r="H319" s="75">
        <f>MAX(0,I318+Observaciones!$F318-G319-Constantes!$D$13)</f>
        <v>0</v>
      </c>
      <c r="I319" s="75">
        <f>I318+Observaciones!$F318-G319-E319-H319-J318</f>
        <v>52.099554997876012</v>
      </c>
      <c r="J319" s="75">
        <f>MAX(0,(I319-Constantes!$D$14)*(1-EXP(-Constantes!$D$24)))</f>
        <v>0.444079882735124</v>
      </c>
      <c r="K319" s="75">
        <f t="shared" si="36"/>
        <v>106.04234715321797</v>
      </c>
      <c r="L319" s="75">
        <f>MAX(0,(K319-Constantes!$D$13)*(1-EXP(-Constantes!$D$25)))</f>
        <v>0.21442515460596795</v>
      </c>
      <c r="M319" s="75">
        <f t="shared" si="37"/>
        <v>0.65850503734109189</v>
      </c>
      <c r="N319" s="75">
        <f>0.0526*G319*Observaciones!$F318^1.218</f>
        <v>0</v>
      </c>
      <c r="O319" s="75">
        <f>N319*Constantes!$D$31</f>
        <v>0</v>
      </c>
      <c r="P319" s="75">
        <f t="shared" si="38"/>
        <v>0</v>
      </c>
      <c r="Q319" s="15"/>
      <c r="R319" s="74">
        <v>313</v>
      </c>
      <c r="S319" s="136">
        <f>ETo!$I318*((1-Constantes!$E$21)*ETo!$K318+ETo!$L318)</f>
        <v>2.6535869802137269</v>
      </c>
      <c r="T319" s="75">
        <f>MIN(S319*U319,0.8*(X318+Observaciones!$F318-V319-W319-Constantes!$D$14))</f>
        <v>1.3910113202734546</v>
      </c>
      <c r="U319" s="75">
        <f>EXP(2.5*(Cálculos!X318-Constantes!$D$13)/(Constantes!$D$15))*Constantes!$E$19+Constantes!$E$18</f>
        <v>0.52420038636209276</v>
      </c>
      <c r="V319" s="75">
        <f>IF(Observaciones!$F318&gt;0.05*Constantes!$E$20,((Observaciones!$F318-0.05*Constantes!$E$20)^2)/(Observaciones!$F318+0.95*Constantes!$E$20),0)</f>
        <v>0</v>
      </c>
      <c r="W319" s="75">
        <f>MAX(0,X318+Observaciones!$F318-V319-Constantes!$D$13)</f>
        <v>0</v>
      </c>
      <c r="X319" s="75">
        <f>X318+Observaciones!$F318-V319-T319-W319-Y318</f>
        <v>51.562594432248716</v>
      </c>
      <c r="Y319" s="75">
        <f>MAX(0,(X319-Constantes!$D$14)*(1-EXP(-Constantes!$D$24)))</f>
        <v>0.43485522161284362</v>
      </c>
      <c r="Z319" s="75">
        <f t="shared" si="39"/>
        <v>107.85087818922698</v>
      </c>
      <c r="AA319" s="75">
        <f>MAX(0,(Z319-Constantes!$D$13)*(1-EXP(-Constantes!$D$25)))</f>
        <v>0.22691759098946226</v>
      </c>
      <c r="AB319" s="75">
        <f t="shared" si="40"/>
        <v>0.66177281260230592</v>
      </c>
      <c r="AC319" s="75">
        <f>0.0526*V319*Observaciones!$F318^1.218</f>
        <v>0</v>
      </c>
      <c r="AD319" s="75">
        <f>AC319*Constantes!$E$31</f>
        <v>0</v>
      </c>
      <c r="AE319" s="75">
        <f t="shared" si="41"/>
        <v>0</v>
      </c>
      <c r="AF319" s="15"/>
      <c r="AG319" s="74">
        <v>313</v>
      </c>
      <c r="AH319" s="136">
        <f>ETo!$I318*((1-Constantes!$F$21)*ETo!$K318+ETo!$L318)</f>
        <v>2.6535869802137269</v>
      </c>
      <c r="AI319" s="75">
        <f>MIN(AH319*AJ319,0.8*(AM318+Observaciones!$F318-AK319-AL319-Constantes!$D$14))</f>
        <v>1.5230318991938061</v>
      </c>
      <c r="AJ319" s="75">
        <f>EXP(2.5*(Cálculos!AM318-Constantes!$D$13)/(Constantes!$D$15))*Constantes!$F$19+Constantes!$F$18</f>
        <v>0.57395212990950728</v>
      </c>
      <c r="AK319" s="75">
        <f>IF(Observaciones!$F318&gt;0.05*Constantes!$F$20,((Observaciones!$F318-0.05*Constantes!$F$20)^2)/(Observaciones!$F318+0.95*Constantes!$F$20),0)</f>
        <v>0</v>
      </c>
      <c r="AL319" s="75">
        <f>MAX(0,AM318+Observaciones!$F318-AK319-Constantes!$D$13)</f>
        <v>0</v>
      </c>
      <c r="AM319" s="75">
        <f>AM318+Observaciones!$F318-AK319-AI319-AL319-AN318</f>
        <v>49.749414817943901</v>
      </c>
      <c r="AN319" s="75">
        <f>MAX(0,(AM319-Constantes!$D$14)*(1-EXP(-Constantes!$D$24)))</f>
        <v>0.40370588110913436</v>
      </c>
      <c r="AO319" s="75">
        <f t="shared" si="42"/>
        <v>109.21094112580047</v>
      </c>
      <c r="AP319" s="75">
        <f>MAX(0,(AO319-Constantes!$D$13)*(1-EXP(-Constantes!$D$25)))</f>
        <v>0.23631223192976203</v>
      </c>
      <c r="AQ319" s="75">
        <f t="shared" si="43"/>
        <v>0.64001811303889644</v>
      </c>
      <c r="AR319" s="75">
        <f>0.0526*AK319*Observaciones!$F318^1.218</f>
        <v>0</v>
      </c>
      <c r="AS319" s="75">
        <f>AR319*Constantes!$F$31</f>
        <v>0</v>
      </c>
      <c r="AT319" s="75">
        <f t="shared" si="44"/>
        <v>0</v>
      </c>
      <c r="AU319" s="15"/>
      <c r="AV319" s="74">
        <v>313</v>
      </c>
      <c r="AW319" s="75">
        <f>0.0526*Observaciones!$F318^2.218</f>
        <v>6.8921513346888582E-3</v>
      </c>
      <c r="AX319" s="75">
        <f>IF(Observaciones!$F318&gt;0.05*$BB$7,((Observaciones!$F318-0.05*$BB$7)^2)/(Observaciones!$F318+0.95*$BB$7),0)</f>
        <v>0</v>
      </c>
      <c r="AY319" s="75">
        <f>0.0526*AX319*Observaciones!$F318^1.218</f>
        <v>0</v>
      </c>
      <c r="AZ319" s="29"/>
      <c r="BA319" s="29"/>
      <c r="BB319" s="96"/>
      <c r="BC319" s="39"/>
    </row>
    <row r="320" spans="2:55" s="2" customFormat="1" x14ac:dyDescent="0.3">
      <c r="B320" s="38"/>
      <c r="C320" s="74">
        <v>314</v>
      </c>
      <c r="D320" s="136">
        <f>ETo!$I319*((1-Constantes!$D$21)*ETo!$K319+ETo!$L319)</f>
        <v>2.7224700289310193</v>
      </c>
      <c r="E320" s="75">
        <f>MIN(D320*F320,0.8*(I319+Observaciones!$F319-G320-H320-Constantes!$D$14))</f>
        <v>1.2669648230987465</v>
      </c>
      <c r="F320" s="75">
        <f>EXP(2.5*(Cálculos!I319-Constantes!$D$13)/(Constantes!$D$15))*Constantes!$D$19+Constantes!$D$18</f>
        <v>0.46537328588929283</v>
      </c>
      <c r="G320" s="75">
        <f>IF(Observaciones!$F319&gt;0.05*Constantes!$D$20,((Observaciones!$F319-0.05*Constantes!$D$20)^2)/(Observaciones!$F319+0.95*Constantes!$D$20),0)</f>
        <v>0</v>
      </c>
      <c r="H320" s="75">
        <f>MAX(0,I319+Observaciones!$F319-G320-Constantes!$D$13)</f>
        <v>0</v>
      </c>
      <c r="I320" s="75">
        <f>I319+Observaciones!$F319-G320-E320-H320-J319</f>
        <v>50.388510292042142</v>
      </c>
      <c r="J320" s="75">
        <f>MAX(0,(I320-Constantes!$D$14)*(1-EXP(-Constantes!$D$24)))</f>
        <v>0.41468515882658114</v>
      </c>
      <c r="K320" s="75">
        <f t="shared" si="36"/>
        <v>105.82792199861201</v>
      </c>
      <c r="L320" s="75">
        <f>MAX(0,(K320-Constantes!$D$13)*(1-EXP(-Constantes!$D$25)))</f>
        <v>0.21294401187211301</v>
      </c>
      <c r="M320" s="75">
        <f t="shared" si="37"/>
        <v>0.62762917069869417</v>
      </c>
      <c r="N320" s="75">
        <f>0.0526*G320*Observaciones!$F319^1.218</f>
        <v>0</v>
      </c>
      <c r="O320" s="75">
        <f>N320*Constantes!$D$31</f>
        <v>0</v>
      </c>
      <c r="P320" s="75">
        <f t="shared" si="38"/>
        <v>0</v>
      </c>
      <c r="Q320" s="15"/>
      <c r="R320" s="74">
        <v>314</v>
      </c>
      <c r="S320" s="136">
        <f>ETo!$I319*((1-Constantes!$E$21)*ETo!$K319+ETo!$L319)</f>
        <v>2.6174419636577455</v>
      </c>
      <c r="T320" s="75">
        <f>MIN(S320*U320,0.8*(X319+Observaciones!$F319-V320-W320-Constantes!$D$14))</f>
        <v>1.3518833870637734</v>
      </c>
      <c r="U320" s="75">
        <f>EXP(2.5*(Cálculos!X319-Constantes!$D$13)/(Constantes!$D$15))*Constantes!$E$19+Constantes!$E$18</f>
        <v>0.51649030077235536</v>
      </c>
      <c r="V320" s="75">
        <f>IF(Observaciones!$F319&gt;0.05*Constantes!$E$20,((Observaciones!$F319-0.05*Constantes!$E$20)^2)/(Observaciones!$F319+0.95*Constantes!$E$20),0)</f>
        <v>0</v>
      </c>
      <c r="W320" s="75">
        <f>MAX(0,X319+Observaciones!$F319-V320-Constantes!$D$13)</f>
        <v>0</v>
      </c>
      <c r="X320" s="75">
        <f>X319+Observaciones!$F319-V320-T320-W320-Y319</f>
        <v>49.775855823572101</v>
      </c>
      <c r="Y320" s="75">
        <f>MAX(0,(X320-Constantes!$D$14)*(1-EXP(-Constantes!$D$24)))</f>
        <v>0.40416012175968846</v>
      </c>
      <c r="Z320" s="75">
        <f t="shared" si="39"/>
        <v>107.62396059823752</v>
      </c>
      <c r="AA320" s="75">
        <f>MAX(0,(Z320-Constantes!$D$13)*(1-EXP(-Constantes!$D$25)))</f>
        <v>0.22535015669428576</v>
      </c>
      <c r="AB320" s="75">
        <f t="shared" si="40"/>
        <v>0.62951027845397423</v>
      </c>
      <c r="AC320" s="75">
        <f>0.0526*V320*Observaciones!$F319^1.218</f>
        <v>0</v>
      </c>
      <c r="AD320" s="75">
        <f>AC320*Constantes!$E$31</f>
        <v>0</v>
      </c>
      <c r="AE320" s="75">
        <f t="shared" si="41"/>
        <v>0</v>
      </c>
      <c r="AF320" s="15"/>
      <c r="AG320" s="74">
        <v>314</v>
      </c>
      <c r="AH320" s="136">
        <f>ETo!$I319*((1-Constantes!$F$21)*ETo!$K319+ETo!$L319)</f>
        <v>2.6174419636577455</v>
      </c>
      <c r="AI320" s="75">
        <f>MIN(AH320*AJ320,0.8*(AM319+Observaciones!$F319-AK320-AL320-Constantes!$D$14))</f>
        <v>1.4874646355714245</v>
      </c>
      <c r="AJ320" s="75">
        <f>EXP(2.5*(Cálculos!AM319-Constantes!$D$13)/(Constantes!$D$15))*Constantes!$F$19+Constantes!$F$18</f>
        <v>0.56828944298454143</v>
      </c>
      <c r="AK320" s="75">
        <f>IF(Observaciones!$F319&gt;0.05*Constantes!$F$20,((Observaciones!$F319-0.05*Constantes!$F$20)^2)/(Observaciones!$F319+0.95*Constantes!$F$20),0)</f>
        <v>0</v>
      </c>
      <c r="AL320" s="75">
        <f>MAX(0,AM319+Observaciones!$F319-AK320-Constantes!$D$13)</f>
        <v>0</v>
      </c>
      <c r="AM320" s="75">
        <f>AM319+Observaciones!$F319-AK320-AI320-AL320-AN319</f>
        <v>47.858244301263341</v>
      </c>
      <c r="AN320" s="75">
        <f>MAX(0,(AM320-Constantes!$D$14)*(1-EXP(-Constantes!$D$24)))</f>
        <v>0.37121670358369402</v>
      </c>
      <c r="AO320" s="75">
        <f t="shared" si="42"/>
        <v>108.97462889387072</v>
      </c>
      <c r="AP320" s="75">
        <f>MAX(0,(AO320-Constantes!$D$13)*(1-EXP(-Constantes!$D$25)))</f>
        <v>0.23467990410942299</v>
      </c>
      <c r="AQ320" s="75">
        <f t="shared" si="43"/>
        <v>0.60589660769311704</v>
      </c>
      <c r="AR320" s="75">
        <f>0.0526*AK320*Observaciones!$F319^1.218</f>
        <v>0</v>
      </c>
      <c r="AS320" s="75">
        <f>AR320*Constantes!$F$31</f>
        <v>0</v>
      </c>
      <c r="AT320" s="75">
        <f t="shared" si="44"/>
        <v>0</v>
      </c>
      <c r="AU320" s="15"/>
      <c r="AV320" s="74">
        <v>314</v>
      </c>
      <c r="AW320" s="75">
        <f>0.0526*Observaciones!$F319^2.218</f>
        <v>0</v>
      </c>
      <c r="AX320" s="75">
        <f>IF(Observaciones!$F319&gt;0.05*$BB$7,((Observaciones!$F319-0.05*$BB$7)^2)/(Observaciones!$F319+0.95*$BB$7),0)</f>
        <v>0</v>
      </c>
      <c r="AY320" s="75">
        <f>0.0526*AX320*Observaciones!$F319^1.218</f>
        <v>0</v>
      </c>
      <c r="AZ320" s="29"/>
      <c r="BA320" s="29"/>
      <c r="BB320" s="96"/>
      <c r="BC320" s="39"/>
    </row>
    <row r="321" spans="2:55" s="2" customFormat="1" x14ac:dyDescent="0.3">
      <c r="B321" s="38"/>
      <c r="C321" s="74">
        <v>315</v>
      </c>
      <c r="D321" s="136">
        <f>ETo!$I320*((1-Constantes!$D$21)*ETo!$K320+ETo!$L320)</f>
        <v>2.6377846262391902</v>
      </c>
      <c r="E321" s="75">
        <f>MIN(D321*F321,0.8*(I320+Observaciones!$F320-G321-H321-Constantes!$D$14))</f>
        <v>1.1982956675503953</v>
      </c>
      <c r="F321" s="75">
        <f>EXP(2.5*(Cálculos!I320-Constantes!$D$13)/(Constantes!$D$15))*Constantes!$D$19+Constantes!$D$18</f>
        <v>0.4542810871025737</v>
      </c>
      <c r="G321" s="75">
        <f>IF(Observaciones!$F320&gt;0.05*Constantes!$D$20,((Observaciones!$F320-0.05*Constantes!$D$20)^2)/(Observaciones!$F320+0.95*Constantes!$D$20),0)</f>
        <v>0</v>
      </c>
      <c r="H321" s="75">
        <f>MAX(0,I320+Observaciones!$F320-G321-Constantes!$D$13)</f>
        <v>0</v>
      </c>
      <c r="I321" s="75">
        <f>I320+Observaciones!$F320-G321-E321-H321-J320</f>
        <v>48.775529465665166</v>
      </c>
      <c r="J321" s="75">
        <f>MAX(0,(I321-Constantes!$D$14)*(1-EXP(-Constantes!$D$24)))</f>
        <v>0.38697511367143833</v>
      </c>
      <c r="K321" s="75">
        <f t="shared" si="36"/>
        <v>105.6149779867399</v>
      </c>
      <c r="L321" s="75">
        <f>MAX(0,(K321-Constantes!$D$13)*(1-EXP(-Constantes!$D$25)))</f>
        <v>0.21147310013845053</v>
      </c>
      <c r="M321" s="75">
        <f t="shared" si="37"/>
        <v>0.59844821380988888</v>
      </c>
      <c r="N321" s="75">
        <f>0.0526*G321*Observaciones!$F320^1.218</f>
        <v>0</v>
      </c>
      <c r="O321" s="75">
        <f>N321*Constantes!$D$31</f>
        <v>0</v>
      </c>
      <c r="P321" s="75">
        <f t="shared" si="38"/>
        <v>0</v>
      </c>
      <c r="Q321" s="15"/>
      <c r="R321" s="74">
        <v>315</v>
      </c>
      <c r="S321" s="136">
        <f>ETo!$I320*((1-Constantes!$E$21)*ETo!$K320+ETo!$L320)</f>
        <v>2.5356286951148364</v>
      </c>
      <c r="T321" s="75">
        <f>MIN(S321*U321,0.8*(X320+Observaciones!$F320-V321-W321-Constantes!$D$14))</f>
        <v>1.287466049782072</v>
      </c>
      <c r="U321" s="75">
        <f>EXP(2.5*(Cálculos!X320-Constantes!$D$13)/(Constantes!$D$15))*Constantes!$E$19+Constantes!$E$18</f>
        <v>0.50775022867603403</v>
      </c>
      <c r="V321" s="75">
        <f>IF(Observaciones!$F320&gt;0.05*Constantes!$E$20,((Observaciones!$F320-0.05*Constantes!$E$20)^2)/(Observaciones!$F320+0.95*Constantes!$E$20),0)</f>
        <v>0</v>
      </c>
      <c r="W321" s="75">
        <f>MAX(0,X320+Observaciones!$F320-V321-Constantes!$D$13)</f>
        <v>0</v>
      </c>
      <c r="X321" s="75">
        <f>X320+Observaciones!$F320-V321-T321-W321-Y320</f>
        <v>48.084229652030345</v>
      </c>
      <c r="Y321" s="75">
        <f>MAX(0,(X321-Constantes!$D$14)*(1-EXP(-Constantes!$D$24)))</f>
        <v>0.37509899664741264</v>
      </c>
      <c r="Z321" s="75">
        <f t="shared" si="39"/>
        <v>107.39861044154323</v>
      </c>
      <c r="AA321" s="75">
        <f>MAX(0,(Z321-Constantes!$D$13)*(1-EXP(-Constantes!$D$25)))</f>
        <v>0.22379354945865529</v>
      </c>
      <c r="AB321" s="75">
        <f t="shared" si="40"/>
        <v>0.5988925461060679</v>
      </c>
      <c r="AC321" s="75">
        <f>0.0526*V321*Observaciones!$F320^1.218</f>
        <v>0</v>
      </c>
      <c r="AD321" s="75">
        <f>AC321*Constantes!$E$31</f>
        <v>0</v>
      </c>
      <c r="AE321" s="75">
        <f t="shared" si="41"/>
        <v>0</v>
      </c>
      <c r="AF321" s="15"/>
      <c r="AG321" s="74">
        <v>315</v>
      </c>
      <c r="AH321" s="136">
        <f>ETo!$I320*((1-Constantes!$F$21)*ETo!$K320+ETo!$L320)</f>
        <v>2.5356286951148364</v>
      </c>
      <c r="AI321" s="75">
        <f>MIN(AH321*AJ321,0.8*(AM320+Observaciones!$F320-AK321-AL321-Constantes!$D$14))</f>
        <v>1.4249663798210994</v>
      </c>
      <c r="AJ321" s="75">
        <f>EXP(2.5*(Cálculos!AM320-Constantes!$D$13)/(Constantes!$D$15))*Constantes!$F$19+Constantes!$F$18</f>
        <v>0.56197754133578459</v>
      </c>
      <c r="AK321" s="75">
        <f>IF(Observaciones!$F320&gt;0.05*Constantes!$F$20,((Observaciones!$F320-0.05*Constantes!$F$20)^2)/(Observaciones!$F320+0.95*Constantes!$F$20),0)</f>
        <v>0</v>
      </c>
      <c r="AL321" s="75">
        <f>MAX(0,AM320+Observaciones!$F320-AK321-Constantes!$D$13)</f>
        <v>0</v>
      </c>
      <c r="AM321" s="75">
        <f>AM320+Observaciones!$F320-AK321-AI321-AL321-AN320</f>
        <v>46.062061217858549</v>
      </c>
      <c r="AN321" s="75">
        <f>MAX(0,(AM321-Constantes!$D$14)*(1-EXP(-Constantes!$D$24)))</f>
        <v>0.34035935330765427</v>
      </c>
      <c r="AO321" s="75">
        <f t="shared" si="42"/>
        <v>108.73994898976129</v>
      </c>
      <c r="AP321" s="75">
        <f>MAX(0,(AO321-Constantes!$D$13)*(1-EXP(-Constantes!$D$25)))</f>
        <v>0.23305885160095116</v>
      </c>
      <c r="AQ321" s="75">
        <f t="shared" si="43"/>
        <v>0.5734182049086054</v>
      </c>
      <c r="AR321" s="75">
        <f>0.0526*AK321*Observaciones!$F320^1.218</f>
        <v>0</v>
      </c>
      <c r="AS321" s="75">
        <f>AR321*Constantes!$F$31</f>
        <v>0</v>
      </c>
      <c r="AT321" s="75">
        <f t="shared" si="44"/>
        <v>0</v>
      </c>
      <c r="AU321" s="15"/>
      <c r="AV321" s="74">
        <v>315</v>
      </c>
      <c r="AW321" s="75">
        <f>0.0526*Observaciones!$F320^2.218</f>
        <v>0</v>
      </c>
      <c r="AX321" s="75">
        <f>IF(Observaciones!$F320&gt;0.05*$BB$7,((Observaciones!$F320-0.05*$BB$7)^2)/(Observaciones!$F320+0.95*$BB$7),0)</f>
        <v>0</v>
      </c>
      <c r="AY321" s="75">
        <f>0.0526*AX321*Observaciones!$F320^1.218</f>
        <v>0</v>
      </c>
      <c r="AZ321" s="29"/>
      <c r="BA321" s="29"/>
      <c r="BB321" s="96"/>
      <c r="BC321" s="39"/>
    </row>
    <row r="322" spans="2:55" s="2" customFormat="1" x14ac:dyDescent="0.3">
      <c r="B322" s="38"/>
      <c r="C322" s="74">
        <v>316</v>
      </c>
      <c r="D322" s="136">
        <f>ETo!$I321*((1-Constantes!$D$21)*ETo!$K321+ETo!$L321)</f>
        <v>2.7138655805038399</v>
      </c>
      <c r="E322" s="75">
        <f>MIN(D322*F322,0.8*(I321+Observaciones!$F321-G322-H322-Constantes!$D$14))</f>
        <v>1.2067997042882119</v>
      </c>
      <c r="F322" s="75">
        <f>EXP(2.5*(Cálculos!I321-Constantes!$D$13)/(Constantes!$D$15))*Constantes!$D$19+Constantes!$D$18</f>
        <v>0.44467924754923371</v>
      </c>
      <c r="G322" s="75">
        <f>IF(Observaciones!$F321&gt;0.05*Constantes!$D$20,((Observaciones!$F321-0.05*Constantes!$D$20)^2)/(Observaciones!$F321+0.95*Constantes!$D$20),0)</f>
        <v>0</v>
      </c>
      <c r="H322" s="75">
        <f>MAX(0,I321+Observaciones!$F321-G322-Constantes!$D$13)</f>
        <v>0</v>
      </c>
      <c r="I322" s="75">
        <f>I321+Observaciones!$F321-G322-E322-H322-J321</f>
        <v>47.181754647705517</v>
      </c>
      <c r="J322" s="75">
        <f>MAX(0,(I322-Constantes!$D$14)*(1-EXP(-Constantes!$D$24)))</f>
        <v>0.35959501624524015</v>
      </c>
      <c r="K322" s="75">
        <f t="shared" si="36"/>
        <v>105.40350488660145</v>
      </c>
      <c r="L322" s="75">
        <f>MAX(0,(K322-Constantes!$D$13)*(1-EXP(-Constantes!$D$25)))</f>
        <v>0.21001234873430003</v>
      </c>
      <c r="M322" s="75">
        <f t="shared" si="37"/>
        <v>0.56960736497954012</v>
      </c>
      <c r="N322" s="75">
        <f>0.0526*G322*Observaciones!$F321^1.218</f>
        <v>0</v>
      </c>
      <c r="O322" s="75">
        <f>N322*Constantes!$D$31</f>
        <v>0</v>
      </c>
      <c r="P322" s="75">
        <f t="shared" si="38"/>
        <v>0</v>
      </c>
      <c r="Q322" s="15"/>
      <c r="R322" s="74">
        <v>316</v>
      </c>
      <c r="S322" s="136">
        <f>ETo!$I321*((1-Constantes!$E$21)*ETo!$K321+ETo!$L321)</f>
        <v>2.6091347352388428</v>
      </c>
      <c r="T322" s="75">
        <f>MIN(S322*U322,0.8*(X321+Observaciones!$F321-V322-W322-Constantes!$D$14))</f>
        <v>1.3050415854110213</v>
      </c>
      <c r="U322" s="75">
        <f>EXP(2.5*(Cálculos!X321-Constantes!$D$13)/(Constantes!$D$15))*Constantes!$E$19+Constantes!$E$18</f>
        <v>0.50018175289500966</v>
      </c>
      <c r="V322" s="75">
        <f>IF(Observaciones!$F321&gt;0.05*Constantes!$E$20,((Observaciones!$F321-0.05*Constantes!$E$20)^2)/(Observaciones!$F321+0.95*Constantes!$E$20),0)</f>
        <v>0</v>
      </c>
      <c r="W322" s="75">
        <f>MAX(0,X321+Observaciones!$F321-V322-Constantes!$D$13)</f>
        <v>0</v>
      </c>
      <c r="X322" s="75">
        <f>X321+Observaciones!$F321-V322-T322-W322-Y321</f>
        <v>46.404089069971917</v>
      </c>
      <c r="Y322" s="75">
        <f>MAX(0,(X322-Constantes!$D$14)*(1-EXP(-Constantes!$D$24)))</f>
        <v>0.34623518708781537</v>
      </c>
      <c r="Z322" s="75">
        <f t="shared" si="39"/>
        <v>107.17481689208456</v>
      </c>
      <c r="AA322" s="75">
        <f>MAX(0,(Z322-Constantes!$D$13)*(1-EXP(-Constantes!$D$25)))</f>
        <v>0.22224769449460766</v>
      </c>
      <c r="AB322" s="75">
        <f t="shared" si="40"/>
        <v>0.56848288158242299</v>
      </c>
      <c r="AC322" s="75">
        <f>0.0526*V322*Observaciones!$F321^1.218</f>
        <v>0</v>
      </c>
      <c r="AD322" s="75">
        <f>AC322*Constantes!$E$31</f>
        <v>0</v>
      </c>
      <c r="AE322" s="75">
        <f t="shared" si="41"/>
        <v>0</v>
      </c>
      <c r="AF322" s="15"/>
      <c r="AG322" s="74">
        <v>316</v>
      </c>
      <c r="AH322" s="136">
        <f>ETo!$I321*((1-Constantes!$F$21)*ETo!$K321+ETo!$L321)</f>
        <v>2.6091347352388428</v>
      </c>
      <c r="AI322" s="75">
        <f>MIN(AH322*AJ322,0.8*(AM321+Observaciones!$F321-AK322-AL322-Constantes!$D$14))</f>
        <v>1.4520453329765703</v>
      </c>
      <c r="AJ322" s="75">
        <f>EXP(2.5*(Cálculos!AM321-Constantes!$D$13)/(Constantes!$D$15))*Constantes!$F$19+Constantes!$F$18</f>
        <v>0.55652370625606984</v>
      </c>
      <c r="AK322" s="75">
        <f>IF(Observaciones!$F321&gt;0.05*Constantes!$F$20,((Observaciones!$F321-0.05*Constantes!$F$20)^2)/(Observaciones!$F321+0.95*Constantes!$F$20),0)</f>
        <v>0</v>
      </c>
      <c r="AL322" s="75">
        <f>MAX(0,AM321+Observaciones!$F321-AK322-Constantes!$D$13)</f>
        <v>0</v>
      </c>
      <c r="AM322" s="75">
        <f>AM321+Observaciones!$F321-AK322-AI322-AL322-AN321</f>
        <v>44.269656531574327</v>
      </c>
      <c r="AN322" s="75">
        <f>MAX(0,(AM322-Constantes!$D$14)*(1-EXP(-Constantes!$D$24)))</f>
        <v>0.3095669136326043</v>
      </c>
      <c r="AO322" s="75">
        <f t="shared" si="42"/>
        <v>108.50689013816034</v>
      </c>
      <c r="AP322" s="75">
        <f>MAX(0,(AO322-Constantes!$D$13)*(1-EXP(-Constantes!$D$25)))</f>
        <v>0.23144899652007847</v>
      </c>
      <c r="AQ322" s="75">
        <f t="shared" si="43"/>
        <v>0.5410159101526828</v>
      </c>
      <c r="AR322" s="75">
        <f>0.0526*AK322*Observaciones!$F321^1.218</f>
        <v>0</v>
      </c>
      <c r="AS322" s="75">
        <f>AR322*Constantes!$F$31</f>
        <v>0</v>
      </c>
      <c r="AT322" s="75">
        <f t="shared" si="44"/>
        <v>0</v>
      </c>
      <c r="AU322" s="15"/>
      <c r="AV322" s="74">
        <v>316</v>
      </c>
      <c r="AW322" s="75">
        <f>0.0526*Observaciones!$F321^2.218</f>
        <v>0</v>
      </c>
      <c r="AX322" s="75">
        <f>IF(Observaciones!$F321&gt;0.05*$BB$7,((Observaciones!$F321-0.05*$BB$7)^2)/(Observaciones!$F321+0.95*$BB$7),0)</f>
        <v>0</v>
      </c>
      <c r="AY322" s="75">
        <f>0.0526*AX322*Observaciones!$F321^1.218</f>
        <v>0</v>
      </c>
      <c r="AZ322" s="29"/>
      <c r="BA322" s="29"/>
      <c r="BB322" s="96"/>
      <c r="BC322" s="39"/>
    </row>
    <row r="323" spans="2:55" s="2" customFormat="1" x14ac:dyDescent="0.3">
      <c r="B323" s="38"/>
      <c r="C323" s="74">
        <v>317</v>
      </c>
      <c r="D323" s="136">
        <f>ETo!$I322*((1-Constantes!$D$21)*ETo!$K322+ETo!$L322)</f>
        <v>2.7953862411015509</v>
      </c>
      <c r="E323" s="75">
        <f>MIN(D323*F323,0.8*(I322+Observaciones!$F322-G323-H323-Constantes!$D$14))</f>
        <v>1.2186226140324095</v>
      </c>
      <c r="F323" s="75">
        <f>EXP(2.5*(Cálculos!I322-Constantes!$D$13)/(Constantes!$D$15))*Constantes!$D$19+Constantes!$D$18</f>
        <v>0.43594069260074719</v>
      </c>
      <c r="G323" s="75">
        <f>IF(Observaciones!$F322&gt;0.05*Constantes!$D$20,((Observaciones!$F322-0.05*Constantes!$D$20)^2)/(Observaciones!$F322+0.95*Constantes!$D$20),0)</f>
        <v>0</v>
      </c>
      <c r="H323" s="75">
        <f>MAX(0,I322+Observaciones!$F322-G323-Constantes!$D$13)</f>
        <v>0</v>
      </c>
      <c r="I323" s="75">
        <f>I322+Observaciones!$F322-G323-E323-H323-J322</f>
        <v>48.003537017427867</v>
      </c>
      <c r="J323" s="75">
        <f>MAX(0,(I323-Constantes!$D$14)*(1-EXP(-Constantes!$D$24)))</f>
        <v>0.37371274548313527</v>
      </c>
      <c r="K323" s="75">
        <f t="shared" si="36"/>
        <v>105.19349253786716</v>
      </c>
      <c r="L323" s="75">
        <f>MAX(0,(K323-Constantes!$D$13)*(1-EXP(-Constantes!$D$25)))</f>
        <v>0.20856168747713907</v>
      </c>
      <c r="M323" s="75">
        <f t="shared" si="37"/>
        <v>0.58227443296027437</v>
      </c>
      <c r="N323" s="75">
        <f>0.0526*G323*Observaciones!$F322^1.218</f>
        <v>0</v>
      </c>
      <c r="O323" s="75">
        <f>N323*Constantes!$D$31</f>
        <v>0</v>
      </c>
      <c r="P323" s="75">
        <f t="shared" si="38"/>
        <v>0</v>
      </c>
      <c r="Q323" s="15"/>
      <c r="R323" s="74">
        <v>317</v>
      </c>
      <c r="S323" s="136">
        <f>ETo!$I322*((1-Constantes!$E$21)*ETo!$K322+ETo!$L322)</f>
        <v>2.6879962257242611</v>
      </c>
      <c r="T323" s="75">
        <f>MIN(S323*U323,0.8*(X322+Observaciones!$F322-V323-W323-Constantes!$D$14))</f>
        <v>1.3259543652353141</v>
      </c>
      <c r="U323" s="75">
        <f>EXP(2.5*(Cálculos!X322-Constantes!$D$13)/(Constantes!$D$15))*Constantes!$E$19+Constantes!$E$18</f>
        <v>0.49328728684432782</v>
      </c>
      <c r="V323" s="75">
        <f>IF(Observaciones!$F322&gt;0.05*Constantes!$E$20,((Observaciones!$F322-0.05*Constantes!$E$20)^2)/(Observaciones!$F322+0.95*Constantes!$E$20),0)</f>
        <v>0</v>
      </c>
      <c r="W323" s="75">
        <f>MAX(0,X322+Observaciones!$F322-V323-Constantes!$D$13)</f>
        <v>0</v>
      </c>
      <c r="X323" s="75">
        <f>X322+Observaciones!$F322-V323-T323-W323-Y322</f>
        <v>47.13189951764879</v>
      </c>
      <c r="Y323" s="75">
        <f>MAX(0,(X323-Constantes!$D$14)*(1-EXP(-Constantes!$D$24)))</f>
        <v>0.35873853495141689</v>
      </c>
      <c r="Z323" s="75">
        <f t="shared" si="39"/>
        <v>106.95256919758995</v>
      </c>
      <c r="AA323" s="75">
        <f>MAX(0,(Z323-Constantes!$D$13)*(1-EXP(-Constantes!$D$25)))</f>
        <v>0.22071251753077789</v>
      </c>
      <c r="AB323" s="75">
        <f t="shared" si="40"/>
        <v>0.57945105248219475</v>
      </c>
      <c r="AC323" s="75">
        <f>0.0526*V323*Observaciones!$F322^1.218</f>
        <v>0</v>
      </c>
      <c r="AD323" s="75">
        <f>AC323*Constantes!$E$31</f>
        <v>0</v>
      </c>
      <c r="AE323" s="75">
        <f t="shared" si="41"/>
        <v>0</v>
      </c>
      <c r="AF323" s="15"/>
      <c r="AG323" s="74">
        <v>317</v>
      </c>
      <c r="AH323" s="136">
        <f>ETo!$I322*((1-Constantes!$F$21)*ETo!$K322+ETo!$L322)</f>
        <v>2.6879962257242611</v>
      </c>
      <c r="AI323" s="75">
        <f>MIN(AH323*AJ323,0.8*(AM322+Observaciones!$F322-AK323-AL323-Constantes!$D$14))</f>
        <v>1.4825906110144962</v>
      </c>
      <c r="AJ323" s="75">
        <f>EXP(2.5*(Cálculos!AM322-Constantes!$D$13)/(Constantes!$D$15))*Constantes!$F$19+Constantes!$F$18</f>
        <v>0.55155978153020768</v>
      </c>
      <c r="AK323" s="75">
        <f>IF(Observaciones!$F322&gt;0.05*Constantes!$F$20,((Observaciones!$F322-0.05*Constantes!$F$20)^2)/(Observaciones!$F322+0.95*Constantes!$F$20),0)</f>
        <v>0</v>
      </c>
      <c r="AL323" s="75">
        <f>MAX(0,AM322+Observaciones!$F322-AK323-Constantes!$D$13)</f>
        <v>0</v>
      </c>
      <c r="AM323" s="75">
        <f>AM322+Observaciones!$F322-AK323-AI323-AL323-AN322</f>
        <v>44.877499006927231</v>
      </c>
      <c r="AN323" s="75">
        <f>MAX(0,(AM323-Constantes!$D$14)*(1-EXP(-Constantes!$D$24)))</f>
        <v>0.32000928353794017</v>
      </c>
      <c r="AO323" s="75">
        <f t="shared" si="42"/>
        <v>108.27544114164027</v>
      </c>
      <c r="AP323" s="75">
        <f>MAX(0,(AO323-Constantes!$D$13)*(1-EXP(-Constantes!$D$25)))</f>
        <v>0.22985026152052263</v>
      </c>
      <c r="AQ323" s="75">
        <f t="shared" si="43"/>
        <v>0.5498595450584628</v>
      </c>
      <c r="AR323" s="75">
        <f>0.0526*AK323*Observaciones!$F322^1.218</f>
        <v>0</v>
      </c>
      <c r="AS323" s="75">
        <f>AR323*Constantes!$F$31</f>
        <v>0</v>
      </c>
      <c r="AT323" s="75">
        <f t="shared" si="44"/>
        <v>0</v>
      </c>
      <c r="AU323" s="15"/>
      <c r="AV323" s="74">
        <v>317</v>
      </c>
      <c r="AW323" s="75">
        <f>0.0526*Observaciones!$F322^2.218</f>
        <v>0.36668595716871932</v>
      </c>
      <c r="AX323" s="75">
        <f>IF(Observaciones!$F322&gt;0.05*$BB$7,((Observaciones!$F322-0.05*$BB$7)^2)/(Observaciones!$F322+0.95*$BB$7),0)</f>
        <v>1.2646160328663239E-2</v>
      </c>
      <c r="AY323" s="75">
        <f>0.0526*AX323*Observaciones!$F322^1.218</f>
        <v>1.9321539185937356E-3</v>
      </c>
      <c r="AZ323" s="29"/>
      <c r="BA323" s="29"/>
      <c r="BB323" s="96"/>
      <c r="BC323" s="39"/>
    </row>
    <row r="324" spans="2:55" s="2" customFormat="1" x14ac:dyDescent="0.3">
      <c r="B324" s="38"/>
      <c r="C324" s="74">
        <v>318</v>
      </c>
      <c r="D324" s="136">
        <f>ETo!$I323*((1-Constantes!$D$21)*ETo!$K323+ETo!$L323)</f>
        <v>2.788115119130429</v>
      </c>
      <c r="E324" s="75">
        <f>MIN(D324*F324,0.8*(I323+Observaciones!$F323-G324-H324-Constantes!$D$14))</f>
        <v>1.2277667106643892</v>
      </c>
      <c r="F324" s="75">
        <f>EXP(2.5*(Cálculos!I323-Constantes!$D$13)/(Constantes!$D$15))*Constantes!$D$19+Constantes!$D$18</f>
        <v>0.44035725147794869</v>
      </c>
      <c r="G324" s="75">
        <f>IF(Observaciones!$F323&gt;0.05*Constantes!$D$20,((Observaciones!$F323-0.05*Constantes!$D$20)^2)/(Observaciones!$F323+0.95*Constantes!$D$20),0)</f>
        <v>0</v>
      </c>
      <c r="H324" s="75">
        <f>MAX(0,I323+Observaciones!$F323-G324-Constantes!$D$13)</f>
        <v>0</v>
      </c>
      <c r="I324" s="75">
        <f>I323+Observaciones!$F323-G324-E324-H324-J323</f>
        <v>47.002057561280346</v>
      </c>
      <c r="J324" s="75">
        <f>MAX(0,(I324-Constantes!$D$14)*(1-EXP(-Constantes!$D$24)))</f>
        <v>0.35650792785729341</v>
      </c>
      <c r="K324" s="75">
        <f t="shared" si="36"/>
        <v>104.98493085039001</v>
      </c>
      <c r="L324" s="75">
        <f>MAX(0,(K324-Constantes!$D$13)*(1-EXP(-Constantes!$D$25)))</f>
        <v>0.20712104666923123</v>
      </c>
      <c r="M324" s="75">
        <f t="shared" si="37"/>
        <v>0.56362897452652461</v>
      </c>
      <c r="N324" s="75">
        <f>0.0526*G324*Observaciones!$F323^1.218</f>
        <v>0</v>
      </c>
      <c r="O324" s="75">
        <f>N324*Constantes!$D$31</f>
        <v>0</v>
      </c>
      <c r="P324" s="75">
        <f t="shared" si="38"/>
        <v>0</v>
      </c>
      <c r="Q324" s="15"/>
      <c r="R324" s="74">
        <v>318</v>
      </c>
      <c r="S324" s="136">
        <f>ETo!$I323*((1-Constantes!$E$21)*ETo!$K323+ETo!$L323)</f>
        <v>2.6809618460171549</v>
      </c>
      <c r="T324" s="75">
        <f>MIN(S324*U324,0.8*(X323+Observaciones!$F323-V324-W324-Constantes!$D$14))</f>
        <v>1.3302961732466334</v>
      </c>
      <c r="U324" s="75">
        <f>EXP(2.5*(Cálculos!X323-Constantes!$D$13)/(Constantes!$D$15))*Constantes!$E$19+Constantes!$E$18</f>
        <v>0.496201083660674</v>
      </c>
      <c r="V324" s="75">
        <f>IF(Observaciones!$F323&gt;0.05*Constantes!$E$20,((Observaciones!$F323-0.05*Constantes!$E$20)^2)/(Observaciones!$F323+0.95*Constantes!$E$20),0)</f>
        <v>0</v>
      </c>
      <c r="W324" s="75">
        <f>MAX(0,X323+Observaciones!$F323-V324-Constantes!$D$13)</f>
        <v>0</v>
      </c>
      <c r="X324" s="75">
        <f>X323+Observaciones!$F323-V324-T324-W324-Y323</f>
        <v>46.042864809450748</v>
      </c>
      <c r="Y324" s="75">
        <f>MAX(0,(X324-Constantes!$D$14)*(1-EXP(-Constantes!$D$24)))</f>
        <v>0.34002957050112737</v>
      </c>
      <c r="Z324" s="75">
        <f t="shared" si="39"/>
        <v>106.73185668005918</v>
      </c>
      <c r="AA324" s="75">
        <f>MAX(0,(Z324-Constantes!$D$13)*(1-EXP(-Constantes!$D$25)))</f>
        <v>0.2191879448088308</v>
      </c>
      <c r="AB324" s="75">
        <f t="shared" si="40"/>
        <v>0.55921751530995811</v>
      </c>
      <c r="AC324" s="75">
        <f>0.0526*V324*Observaciones!$F323^1.218</f>
        <v>0</v>
      </c>
      <c r="AD324" s="75">
        <f>AC324*Constantes!$E$31</f>
        <v>0</v>
      </c>
      <c r="AE324" s="75">
        <f t="shared" si="41"/>
        <v>0</v>
      </c>
      <c r="AF324" s="15"/>
      <c r="AG324" s="74">
        <v>318</v>
      </c>
      <c r="AH324" s="136">
        <f>ETo!$I323*((1-Constantes!$F$21)*ETo!$K323+ETo!$L323)</f>
        <v>2.6809618460171549</v>
      </c>
      <c r="AI324" s="75">
        <f>MIN(AH324*AJ324,0.8*(AM323+Observaciones!$F323-AK324-AL324-Constantes!$D$14))</f>
        <v>1.4830874071467459</v>
      </c>
      <c r="AJ324" s="75">
        <f>EXP(2.5*(Cálculos!AM323-Constantes!$D$13)/(Constantes!$D$15))*Constantes!$F$19+Constantes!$F$18</f>
        <v>0.55319228408640919</v>
      </c>
      <c r="AK324" s="75">
        <f>IF(Observaciones!$F323&gt;0.05*Constantes!$F$20,((Observaciones!$F323-0.05*Constantes!$F$20)^2)/(Observaciones!$F323+0.95*Constantes!$F$20),0)</f>
        <v>0</v>
      </c>
      <c r="AL324" s="75">
        <f>MAX(0,AM323+Observaciones!$F323-AK324-Constantes!$D$13)</f>
        <v>0</v>
      </c>
      <c r="AM324" s="75">
        <f>AM323+Observaciones!$F323-AK324-AI324-AL324-AN323</f>
        <v>43.674402316242542</v>
      </c>
      <c r="AN324" s="75">
        <f>MAX(0,(AM324-Constantes!$D$14)*(1-EXP(-Constantes!$D$24)))</f>
        <v>0.29934080249978801</v>
      </c>
      <c r="AO324" s="75">
        <f t="shared" si="42"/>
        <v>108.04559088011975</v>
      </c>
      <c r="AP324" s="75">
        <f>MAX(0,(AO324-Constantes!$D$13)*(1-EXP(-Constantes!$D$25)))</f>
        <v>0.2282625697902711</v>
      </c>
      <c r="AQ324" s="75">
        <f t="shared" si="43"/>
        <v>0.52760337229005905</v>
      </c>
      <c r="AR324" s="75">
        <f>0.0526*AK324*Observaciones!$F323^1.218</f>
        <v>0</v>
      </c>
      <c r="AS324" s="75">
        <f>AR324*Constantes!$F$31</f>
        <v>0</v>
      </c>
      <c r="AT324" s="75">
        <f t="shared" si="44"/>
        <v>0</v>
      </c>
      <c r="AU324" s="15"/>
      <c r="AV324" s="74">
        <v>318</v>
      </c>
      <c r="AW324" s="75">
        <f>0.0526*Observaciones!$F323^2.218</f>
        <v>1.6940460723560119E-2</v>
      </c>
      <c r="AX324" s="75">
        <f>IF(Observaciones!$F323&gt;0.05*$BB$7,((Observaciones!$F323-0.05*$BB$7)^2)/(Observaciones!$F323+0.95*$BB$7),0)</f>
        <v>0</v>
      </c>
      <c r="AY324" s="75">
        <f>0.0526*AX324*Observaciones!$F323^1.218</f>
        <v>0</v>
      </c>
      <c r="AZ324" s="29"/>
      <c r="BA324" s="29"/>
      <c r="BB324" s="96"/>
      <c r="BC324" s="39"/>
    </row>
    <row r="325" spans="2:55" s="2" customFormat="1" x14ac:dyDescent="0.3">
      <c r="B325" s="38"/>
      <c r="C325" s="74">
        <v>319</v>
      </c>
      <c r="D325" s="136">
        <f>ETo!$I324*((1-Constantes!$D$21)*ETo!$K324+ETo!$L324)</f>
        <v>2.7696607126948671</v>
      </c>
      <c r="E325" s="75">
        <f>MIN(D325*F325,0.8*(I324+Observaciones!$F324-G325-H325-Constantes!$D$14))</f>
        <v>1.204800983749196</v>
      </c>
      <c r="F325" s="75">
        <f>EXP(2.5*(Cálculos!I324-Constantes!$D$13)/(Constantes!$D$15))*Constantes!$D$19+Constantes!$D$18</f>
        <v>0.43499948503689834</v>
      </c>
      <c r="G325" s="75">
        <f>IF(Observaciones!$F324&gt;0.05*Constantes!$D$20,((Observaciones!$F324-0.05*Constantes!$D$20)^2)/(Observaciones!$F324+0.95*Constantes!$D$20),0)</f>
        <v>1.4440314933965459</v>
      </c>
      <c r="H325" s="75">
        <f>MAX(0,I324+Observaciones!$F324-G325-Constantes!$D$13)</f>
        <v>0</v>
      </c>
      <c r="I325" s="75">
        <f>I324+Observaciones!$F324-G325-E325-H325-J324</f>
        <v>57.496717156277313</v>
      </c>
      <c r="J325" s="75">
        <f>MAX(0,(I325-Constantes!$D$14)*(1-EXP(-Constantes!$D$24)))</f>
        <v>0.5367998981706793</v>
      </c>
      <c r="K325" s="75">
        <f t="shared" si="36"/>
        <v>104.77780980372079</v>
      </c>
      <c r="L325" s="75">
        <f>MAX(0,(K325-Constantes!$D$13)*(1-EXP(-Constantes!$D$25)))</f>
        <v>0.20569035709427763</v>
      </c>
      <c r="M325" s="75">
        <f t="shared" si="37"/>
        <v>2.1865217486615025</v>
      </c>
      <c r="N325" s="75">
        <f>0.0526*G325*Observaciones!$F324^1.218</f>
        <v>1.8084601325759333</v>
      </c>
      <c r="O325" s="75">
        <f>N325*Constantes!$D$31</f>
        <v>2.8251958056028571E-2</v>
      </c>
      <c r="P325" s="75">
        <f t="shared" si="38"/>
        <v>1292.0959086422647</v>
      </c>
      <c r="Q325" s="15"/>
      <c r="R325" s="74">
        <v>319</v>
      </c>
      <c r="S325" s="136">
        <f>ETo!$I324*((1-Constantes!$E$21)*ETo!$K324+ETo!$L324)</f>
        <v>2.663107086642198</v>
      </c>
      <c r="T325" s="75">
        <f>MIN(S325*U325,0.8*(X324+Observaciones!$F324-V325-W325-Constantes!$D$14))</f>
        <v>1.3099317962656218</v>
      </c>
      <c r="U325" s="75">
        <f>EXP(2.5*(Cálculos!X324-Constantes!$D$13)/(Constantes!$D$15))*Constantes!$E$19+Constantes!$E$18</f>
        <v>0.4918810072775785</v>
      </c>
      <c r="V325" s="75">
        <f>IF(Observaciones!$F324&gt;0.05*Constantes!$E$20,((Observaciones!$F324-0.05*Constantes!$E$20)^2)/(Observaciones!$F324+0.95*Constantes!$E$20),0)</f>
        <v>1.1524535407653163</v>
      </c>
      <c r="W325" s="75">
        <f>MAX(0,X324+Observaciones!$F324-V325-Constantes!$D$13)</f>
        <v>0</v>
      </c>
      <c r="X325" s="75">
        <f>X324+Observaciones!$F324-V325-T325-W325-Y324</f>
        <v>56.74044990191868</v>
      </c>
      <c r="Y325" s="75">
        <f>MAX(0,(X325-Constantes!$D$14)*(1-EXP(-Constantes!$D$24)))</f>
        <v>0.52380767940097162</v>
      </c>
      <c r="Z325" s="75">
        <f t="shared" si="39"/>
        <v>106.51266873525034</v>
      </c>
      <c r="AA325" s="75">
        <f>MAX(0,(Z325-Constantes!$D$13)*(1-EXP(-Constantes!$D$25)))</f>
        <v>0.21767390307991705</v>
      </c>
      <c r="AB325" s="75">
        <f t="shared" si="40"/>
        <v>1.8939351232462049</v>
      </c>
      <c r="AC325" s="75">
        <f>0.0526*V325*Observaciones!$F324^1.218</f>
        <v>1.4432969728505181</v>
      </c>
      <c r="AD325" s="75">
        <f>AC325*Constantes!$E$31</f>
        <v>1.6910505022283265E-2</v>
      </c>
      <c r="AE325" s="75">
        <f t="shared" si="41"/>
        <v>892.87667854739709</v>
      </c>
      <c r="AF325" s="15"/>
      <c r="AG325" s="74">
        <v>319</v>
      </c>
      <c r="AH325" s="136">
        <f>ETo!$I324*((1-Constantes!$F$21)*ETo!$K324+ETo!$L324)</f>
        <v>2.663107086642198</v>
      </c>
      <c r="AI325" s="75">
        <f>MIN(AH325*AJ325,0.8*(AM324+Observaciones!$F324-AK325-AL325-Constantes!$D$14))</f>
        <v>1.4647346095370604</v>
      </c>
      <c r="AJ325" s="75">
        <f>EXP(2.5*(Cálculos!AM324-Constantes!$D$13)/(Constantes!$D$15))*Constantes!$F$19+Constantes!$F$18</f>
        <v>0.55000965484414066</v>
      </c>
      <c r="AK325" s="75">
        <f>IF(Observaciones!$F324&gt;0.05*Constantes!$F$20,((Observaciones!$F324-0.05*Constantes!$F$20)^2)/(Observaciones!$F324+0.95*Constantes!$F$20),0)</f>
        <v>0.79190405554237109</v>
      </c>
      <c r="AL325" s="75">
        <f>MAX(0,AM324+Observaciones!$F324-AK325-Constantes!$D$13)</f>
        <v>0</v>
      </c>
      <c r="AM325" s="75">
        <f>AM324+Observaciones!$F324-AK325-AI325-AL325-AN324</f>
        <v>54.618422848663329</v>
      </c>
      <c r="AN325" s="75">
        <f>MAX(0,(AM325-Constantes!$D$14)*(1-EXP(-Constantes!$D$24)))</f>
        <v>0.48735252475525997</v>
      </c>
      <c r="AO325" s="75">
        <f t="shared" si="42"/>
        <v>107.81732831032947</v>
      </c>
      <c r="AP325" s="75">
        <f>MAX(0,(AO325-Constantes!$D$13)*(1-EXP(-Constantes!$D$25)))</f>
        <v>0.22668584504789088</v>
      </c>
      <c r="AQ325" s="75">
        <f t="shared" si="43"/>
        <v>1.5059424253455218</v>
      </c>
      <c r="AR325" s="75">
        <f>0.0526*AK325*Observaciones!$F324^1.218</f>
        <v>0.99175601073978714</v>
      </c>
      <c r="AS325" s="75">
        <f>AR325*Constantes!$F$31</f>
        <v>8.3663921060595711E-3</v>
      </c>
      <c r="AT325" s="75">
        <f t="shared" si="44"/>
        <v>555.55856354468506</v>
      </c>
      <c r="AU325" s="15"/>
      <c r="AV325" s="74">
        <v>319</v>
      </c>
      <c r="AW325" s="75">
        <f>0.0526*Observaciones!$F324^2.218</f>
        <v>16.906980146499279</v>
      </c>
      <c r="AX325" s="75">
        <f>IF(Observaciones!$F324&gt;0.05*$BB$7,((Observaciones!$F324-0.05*$BB$7)^2)/(Observaciones!$F324+0.95*$BB$7),0)</f>
        <v>2.9844081425480202</v>
      </c>
      <c r="AY325" s="75">
        <f>0.0526*AX325*Observaciones!$F324^1.218</f>
        <v>3.7375799418600115</v>
      </c>
      <c r="AZ325" s="29"/>
      <c r="BA325" s="29"/>
      <c r="BB325" s="96"/>
      <c r="BC325" s="39"/>
    </row>
    <row r="326" spans="2:55" s="2" customFormat="1" x14ac:dyDescent="0.3">
      <c r="B326" s="38"/>
      <c r="C326" s="74">
        <v>320</v>
      </c>
      <c r="D326" s="136">
        <f>ETo!$I325*((1-Constantes!$D$21)*ETo!$K325+ETo!$L325)</f>
        <v>2.7538923693646091</v>
      </c>
      <c r="E326" s="75">
        <f>MIN(D326*F326,0.8*(I325+Observaciones!$F325-G326-H326-Constantes!$D$14))</f>
        <v>1.3975377406082428</v>
      </c>
      <c r="F326" s="75">
        <f>EXP(2.5*(Cálculos!I325-Constantes!$D$13)/(Constantes!$D$15))*Constantes!$D$19+Constantes!$D$18</f>
        <v>0.50747725515891862</v>
      </c>
      <c r="G326" s="75">
        <f>IF(Observaciones!$F325&gt;0.05*Constantes!$D$20,((Observaciones!$F325-0.05*Constantes!$D$20)^2)/(Observaciones!$F325+0.95*Constantes!$D$20),0)</f>
        <v>0.57294128177586812</v>
      </c>
      <c r="H326" s="75">
        <f>MAX(0,I325+Observaciones!$F325-G326-Constantes!$D$13)</f>
        <v>0</v>
      </c>
      <c r="I326" s="75">
        <f>I325+Observaciones!$F325-G326-E326-H326-J325</f>
        <v>64.489438235722517</v>
      </c>
      <c r="J326" s="75">
        <f>MAX(0,(I326-Constantes!$D$14)*(1-EXP(-Constantes!$D$24)))</f>
        <v>0.65693066085555374</v>
      </c>
      <c r="K326" s="75">
        <f t="shared" si="36"/>
        <v>104.5721194466265</v>
      </c>
      <c r="L326" s="75">
        <f>MAX(0,(K326-Constantes!$D$13)*(1-EXP(-Constantes!$D$25)))</f>
        <v>0.20426955001409117</v>
      </c>
      <c r="M326" s="75">
        <f t="shared" si="37"/>
        <v>1.4341414926455132</v>
      </c>
      <c r="N326" s="75">
        <f>0.0526*G326*Observaciones!$F325^1.218</f>
        <v>0.4676955209102111</v>
      </c>
      <c r="O326" s="75">
        <f>N326*Constantes!$D$31</f>
        <v>7.3063895641022206E-3</v>
      </c>
      <c r="P326" s="75">
        <f t="shared" si="38"/>
        <v>509.46085874862786</v>
      </c>
      <c r="Q326" s="15"/>
      <c r="R326" s="74">
        <v>320</v>
      </c>
      <c r="S326" s="136">
        <f>ETo!$I325*((1-Constantes!$E$21)*ETo!$K325+ETo!$L325)</f>
        <v>2.6478562561792405</v>
      </c>
      <c r="T326" s="75">
        <f>MIN(S326*U326,0.8*(X325+Observaciones!$F325-V326-W326-Constantes!$D$14))</f>
        <v>1.4479775416335288</v>
      </c>
      <c r="U326" s="75">
        <f>EXP(2.5*(Cálculos!X325-Constantes!$D$13)/(Constantes!$D$15))*Constantes!$E$19+Constantes!$E$18</f>
        <v>0.54684899841311907</v>
      </c>
      <c r="V326" s="75">
        <f>IF(Observaciones!$F325&gt;0.05*Constantes!$E$20,((Observaciones!$F325-0.05*Constantes!$E$20)^2)/(Observaciones!$F325+0.95*Constantes!$E$20),0)</f>
        <v>0.42473650202348645</v>
      </c>
      <c r="W326" s="75">
        <f>MAX(0,X325+Observaciones!$F325-V326-Constantes!$D$13)</f>
        <v>0</v>
      </c>
      <c r="X326" s="75">
        <f>X325+Observaciones!$F325-V326-T326-W326-Y325</f>
        <v>63.843928178860679</v>
      </c>
      <c r="Y326" s="75">
        <f>MAX(0,(X326-Constantes!$D$14)*(1-EXP(-Constantes!$D$24)))</f>
        <v>0.64584118444564642</v>
      </c>
      <c r="Z326" s="75">
        <f t="shared" si="39"/>
        <v>106.29499483217043</v>
      </c>
      <c r="AA326" s="75">
        <f>MAX(0,(Z326-Constantes!$D$13)*(1-EXP(-Constantes!$D$25)))</f>
        <v>0.21617031960115435</v>
      </c>
      <c r="AB326" s="75">
        <f t="shared" si="40"/>
        <v>1.2867480060702872</v>
      </c>
      <c r="AC326" s="75">
        <f>0.0526*V326*Observaciones!$F325^1.218</f>
        <v>0.34671504023542388</v>
      </c>
      <c r="AD326" s="75">
        <f>AC326*Constantes!$E$31</f>
        <v>4.062314644520163E-3</v>
      </c>
      <c r="AE326" s="75">
        <f t="shared" si="41"/>
        <v>315.70397819588794</v>
      </c>
      <c r="AF326" s="15"/>
      <c r="AG326" s="74">
        <v>320</v>
      </c>
      <c r="AH326" s="136">
        <f>ETo!$I325*((1-Constantes!$F$21)*ETo!$K325+ETo!$L325)</f>
        <v>2.6478562561792405</v>
      </c>
      <c r="AI326" s="75">
        <f>MIN(AH326*AJ326,0.8*(AM325+Observaciones!$F325-AK326-AL326-Constantes!$D$14))</f>
        <v>1.5560350784853514</v>
      </c>
      <c r="AJ326" s="75">
        <f>EXP(2.5*(Cálculos!AM325-Constantes!$D$13)/(Constantes!$D$15))*Constantes!$F$19+Constantes!$F$18</f>
        <v>0.58765844061741213</v>
      </c>
      <c r="AK326" s="75">
        <f>IF(Observaciones!$F325&gt;0.05*Constantes!$F$20,((Observaciones!$F325-0.05*Constantes!$F$20)^2)/(Observaciones!$F325+0.95*Constantes!$F$20),0)</f>
        <v>0.25095629126775848</v>
      </c>
      <c r="AL326" s="75">
        <f>MAX(0,AM325+Observaciones!$F325-AK326-Constantes!$D$13)</f>
        <v>0</v>
      </c>
      <c r="AM326" s="75">
        <f>AM325+Observaciones!$F325-AK326-AI326-AL326-AN325</f>
        <v>61.824078954154963</v>
      </c>
      <c r="AN326" s="75">
        <f>MAX(0,(AM326-Constantes!$D$14)*(1-EXP(-Constantes!$D$24)))</f>
        <v>0.61114138373636351</v>
      </c>
      <c r="AO326" s="75">
        <f t="shared" si="42"/>
        <v>107.59064246528158</v>
      </c>
      <c r="AP326" s="75">
        <f>MAX(0,(AO326-Constantes!$D$13)*(1-EXP(-Constantes!$D$25)))</f>
        <v>0.22512001153886316</v>
      </c>
      <c r="AQ326" s="75">
        <f t="shared" si="43"/>
        <v>1.0872176865429852</v>
      </c>
      <c r="AR326" s="75">
        <f>0.0526*AK326*Observaciones!$F325^1.218</f>
        <v>0.20485717664883502</v>
      </c>
      <c r="AS326" s="75">
        <f>AR326*Constantes!$F$31</f>
        <v>1.7281624179983461E-3</v>
      </c>
      <c r="AT326" s="75">
        <f t="shared" si="44"/>
        <v>158.95275062102479</v>
      </c>
      <c r="AU326" s="15"/>
      <c r="AV326" s="74">
        <v>320</v>
      </c>
      <c r="AW326" s="75">
        <f>0.0526*Observaciones!$F325^2.218</f>
        <v>7.7549089059795255</v>
      </c>
      <c r="AX326" s="75">
        <f>IF(Observaciones!$F325&gt;0.05*$BB$7,((Observaciones!$F325-0.05*$BB$7)^2)/(Observaciones!$F325+0.95*$BB$7),0)</f>
        <v>1.4230702891277449</v>
      </c>
      <c r="AY326" s="75">
        <f>0.0526*AX326*Observaciones!$F325^1.218</f>
        <v>1.1616611009464852</v>
      </c>
      <c r="AZ326" s="29"/>
      <c r="BA326" s="29"/>
      <c r="BB326" s="96"/>
      <c r="BC326" s="39"/>
    </row>
    <row r="327" spans="2:55" s="2" customFormat="1" x14ac:dyDescent="0.3">
      <c r="B327" s="38"/>
      <c r="C327" s="74">
        <v>321</v>
      </c>
      <c r="D327" s="136">
        <f>ETo!$I326*((1-Constantes!$D$21)*ETo!$K326+ETo!$L326)</f>
        <v>2.7935574512331423</v>
      </c>
      <c r="E327" s="75">
        <f>MIN(D327*F327,0.8*(I326+Observaciones!$F326-G327-H327-Constantes!$D$14))</f>
        <v>1.6274986493423338</v>
      </c>
      <c r="F327" s="75">
        <f>EXP(2.5*(Cálculos!I326-Constantes!$D$13)/(Constantes!$D$15))*Constantes!$D$19+Constantes!$D$18</f>
        <v>0.58259000495011026</v>
      </c>
      <c r="G327" s="75">
        <f>IF(Observaciones!$F326&gt;0.05*Constantes!$D$20,((Observaciones!$F326-0.05*Constantes!$D$20)^2)/(Observaciones!$F326+0.95*Constantes!$D$20),0)</f>
        <v>0</v>
      </c>
      <c r="H327" s="75">
        <f>MAX(0,I326+Observaciones!$F326-G327-Constantes!$D$13)</f>
        <v>0</v>
      </c>
      <c r="I327" s="75">
        <f>I326+Observaciones!$F326-G327-E327-H327-J326</f>
        <v>62.705008925524631</v>
      </c>
      <c r="J327" s="75">
        <f>MAX(0,(I327-Constantes!$D$14)*(1-EXP(-Constantes!$D$24)))</f>
        <v>0.62627523336804358</v>
      </c>
      <c r="K327" s="75">
        <f t="shared" si="36"/>
        <v>104.36784989661241</v>
      </c>
      <c r="L327" s="75">
        <f>MAX(0,(K327-Constantes!$D$13)*(1-EXP(-Constantes!$D$25)))</f>
        <v>0.20285855716529422</v>
      </c>
      <c r="M327" s="75">
        <f t="shared" si="37"/>
        <v>0.8291337905333378</v>
      </c>
      <c r="N327" s="75">
        <f>0.0526*G327*Observaciones!$F326^1.218</f>
        <v>0</v>
      </c>
      <c r="O327" s="75">
        <f>N327*Constantes!$D$31</f>
        <v>0</v>
      </c>
      <c r="P327" s="75">
        <f t="shared" si="38"/>
        <v>0</v>
      </c>
      <c r="Q327" s="15"/>
      <c r="R327" s="74">
        <v>321</v>
      </c>
      <c r="S327" s="136">
        <f>ETo!$I326*((1-Constantes!$E$21)*ETo!$K326+ETo!$L326)</f>
        <v>2.6862383936572076</v>
      </c>
      <c r="T327" s="75">
        <f>MIN(S327*U327,0.8*(X326+Observaciones!$F326-V327-W327-Constantes!$D$14))</f>
        <v>1.6226527694820181</v>
      </c>
      <c r="U327" s="75">
        <f>EXP(2.5*(Cálculos!X326-Constantes!$D$13)/(Constantes!$D$15))*Constantes!$E$19+Constantes!$E$18</f>
        <v>0.60406134217776564</v>
      </c>
      <c r="V327" s="75">
        <f>IF(Observaciones!$F326&gt;0.05*Constantes!$E$20,((Observaciones!$F326-0.05*Constantes!$E$20)^2)/(Observaciones!$F326+0.95*Constantes!$E$20),0)</f>
        <v>0</v>
      </c>
      <c r="W327" s="75">
        <f>MAX(0,X326+Observaciones!$F326-V327-Constantes!$D$13)</f>
        <v>0</v>
      </c>
      <c r="X327" s="75">
        <f>X326+Observaciones!$F326-V327-T327-W327-Y326</f>
        <v>62.075434224933019</v>
      </c>
      <c r="Y327" s="75">
        <f>MAX(0,(X327-Constantes!$D$14)*(1-EXP(-Constantes!$D$24)))</f>
        <v>0.61545951684082689</v>
      </c>
      <c r="Z327" s="75">
        <f t="shared" si="39"/>
        <v>106.07882451256928</v>
      </c>
      <c r="AA327" s="75">
        <f>MAX(0,(Z327-Constantes!$D$13)*(1-EXP(-Constantes!$D$25)))</f>
        <v>0.214677122132132</v>
      </c>
      <c r="AB327" s="75">
        <f t="shared" si="40"/>
        <v>0.83013663897295886</v>
      </c>
      <c r="AC327" s="75">
        <f>0.0526*V327*Observaciones!$F326^1.218</f>
        <v>0</v>
      </c>
      <c r="AD327" s="75">
        <f>AC327*Constantes!$E$31</f>
        <v>0</v>
      </c>
      <c r="AE327" s="75">
        <f t="shared" si="41"/>
        <v>0</v>
      </c>
      <c r="AF327" s="15"/>
      <c r="AG327" s="74">
        <v>321</v>
      </c>
      <c r="AH327" s="136">
        <f>ETo!$I326*((1-Constantes!$F$21)*ETo!$K326+ETo!$L326)</f>
        <v>2.6862383936572076</v>
      </c>
      <c r="AI327" s="75">
        <f>MIN(AH327*AJ327,0.8*(AM326+Observaciones!$F326-AK327-AL327-Constantes!$D$14))</f>
        <v>1.6838560814458834</v>
      </c>
      <c r="AJ327" s="75">
        <f>EXP(2.5*(Cálculos!AM326-Constantes!$D$13)/(Constantes!$D$15))*Constantes!$F$19+Constantes!$F$18</f>
        <v>0.62684536317470307</v>
      </c>
      <c r="AK327" s="75">
        <f>IF(Observaciones!$F326&gt;0.05*Constantes!$F$20,((Observaciones!$F326-0.05*Constantes!$F$20)^2)/(Observaciones!$F326+0.95*Constantes!$F$20),0)</f>
        <v>0</v>
      </c>
      <c r="AL327" s="75">
        <f>MAX(0,AM326+Observaciones!$F326-AK327-Constantes!$D$13)</f>
        <v>0</v>
      </c>
      <c r="AM327" s="75">
        <f>AM326+Observaciones!$F326-AK327-AI327-AL327-AN326</f>
        <v>60.029081488972722</v>
      </c>
      <c r="AN327" s="75">
        <f>MAX(0,(AM327-Constantes!$D$14)*(1-EXP(-Constantes!$D$24)))</f>
        <v>0.58030440167174113</v>
      </c>
      <c r="AO327" s="75">
        <f t="shared" si="42"/>
        <v>107.36552245374271</v>
      </c>
      <c r="AP327" s="75">
        <f>MAX(0,(AO327-Constantes!$D$13)*(1-EXP(-Constantes!$D$25)))</f>
        <v>0.22356499403194396</v>
      </c>
      <c r="AQ327" s="75">
        <f t="shared" si="43"/>
        <v>0.8038693957036851</v>
      </c>
      <c r="AR327" s="75">
        <f>0.0526*AK327*Observaciones!$F326^1.218</f>
        <v>0</v>
      </c>
      <c r="AS327" s="75">
        <f>AR327*Constantes!$F$31</f>
        <v>0</v>
      </c>
      <c r="AT327" s="75">
        <f t="shared" si="44"/>
        <v>0</v>
      </c>
      <c r="AU327" s="15"/>
      <c r="AV327" s="74">
        <v>321</v>
      </c>
      <c r="AW327" s="75">
        <f>0.0526*Observaciones!$F326^2.218</f>
        <v>1.1305797794095535E-2</v>
      </c>
      <c r="AX327" s="75">
        <f>IF(Observaciones!$F326&gt;0.05*$BB$7,((Observaciones!$F326-0.05*$BB$7)^2)/(Observaciones!$F326+0.95*$BB$7),0)</f>
        <v>0</v>
      </c>
      <c r="AY327" s="75">
        <f>0.0526*AX327*Observaciones!$F326^1.218</f>
        <v>0</v>
      </c>
      <c r="AZ327" s="29"/>
      <c r="BA327" s="29"/>
      <c r="BB327" s="96"/>
      <c r="BC327" s="39"/>
    </row>
    <row r="328" spans="2:55" s="2" customFormat="1" x14ac:dyDescent="0.3">
      <c r="B328" s="38"/>
      <c r="C328" s="74">
        <v>322</v>
      </c>
      <c r="D328" s="136">
        <f>ETo!$I327*((1-Constantes!$D$21)*ETo!$K327+ETo!$L327)</f>
        <v>2.8276188642004239</v>
      </c>
      <c r="E328" s="75">
        <f>MIN(D328*F328,0.8*(I327+Observaciones!$F327-G328-H328-Constantes!$D$14))</f>
        <v>1.5857095388272813</v>
      </c>
      <c r="F328" s="75">
        <f>EXP(2.5*(Cálculos!I327-Constantes!$D$13)/(Constantes!$D$15))*Constantes!$D$19+Constantes!$D$18</f>
        <v>0.56079323805037573</v>
      </c>
      <c r="G328" s="75">
        <f>IF(Observaciones!$F327&gt;0.05*Constantes!$D$20,((Observaciones!$F327-0.05*Constantes!$D$20)^2)/(Observaciones!$F327+0.95*Constantes!$D$20),0)</f>
        <v>0</v>
      </c>
      <c r="H328" s="75">
        <f>MAX(0,I327+Observaciones!$F327-G328-Constantes!$D$13)</f>
        <v>0</v>
      </c>
      <c r="I328" s="75">
        <f>I327+Observaciones!$F327-G328-E328-H328-J327</f>
        <v>61.09302415332931</v>
      </c>
      <c r="J328" s="75">
        <f>MAX(0,(I328-Constantes!$D$14)*(1-EXP(-Constantes!$D$24)))</f>
        <v>0.59858229982755817</v>
      </c>
      <c r="K328" s="75">
        <f t="shared" ref="K328:K371" si="45">K327+H328-L327</f>
        <v>104.16499133944711</v>
      </c>
      <c r="L328" s="75">
        <f>MAX(0,(K328-Constantes!$D$13)*(1-EXP(-Constantes!$D$25)))</f>
        <v>0.20145731075603859</v>
      </c>
      <c r="M328" s="75">
        <f t="shared" ref="M328:M371" si="46">G328+J328+L328</f>
        <v>0.80003961058359674</v>
      </c>
      <c r="N328" s="75">
        <f>0.0526*G328*Observaciones!$F327^1.218</f>
        <v>0</v>
      </c>
      <c r="O328" s="75">
        <f>N328*Constantes!$D$31</f>
        <v>0</v>
      </c>
      <c r="P328" s="75">
        <f t="shared" ref="P328:P371" si="47">O328*1000000/(M328/1000*10000)</f>
        <v>0</v>
      </c>
      <c r="Q328" s="15"/>
      <c r="R328" s="74">
        <v>322</v>
      </c>
      <c r="S328" s="136">
        <f>ETo!$I327*((1-Constantes!$E$21)*ETo!$K327+ETo!$L327)</f>
        <v>2.7192183247590629</v>
      </c>
      <c r="T328" s="75">
        <f>MIN(S328*U328,0.8*(X327+Observaciones!$F327-V328-W328-Constantes!$D$14))</f>
        <v>1.5983946819581401</v>
      </c>
      <c r="U328" s="75">
        <f>EXP(2.5*(Cálculos!X327-Constantes!$D$13)/(Constantes!$D$15))*Constantes!$E$19+Constantes!$E$18</f>
        <v>0.58781403001164545</v>
      </c>
      <c r="V328" s="75">
        <f>IF(Observaciones!$F327&gt;0.05*Constantes!$E$20,((Observaciones!$F327-0.05*Constantes!$E$20)^2)/(Observaciones!$F327+0.95*Constantes!$E$20),0)</f>
        <v>0</v>
      </c>
      <c r="W328" s="75">
        <f>MAX(0,X327+Observaciones!$F327-V328-Constantes!$D$13)</f>
        <v>0</v>
      </c>
      <c r="X328" s="75">
        <f>X327+Observaciones!$F327-V328-T328-W328-Y327</f>
        <v>60.461580026134051</v>
      </c>
      <c r="Y328" s="75">
        <f>MAX(0,(X328-Constantes!$D$14)*(1-EXP(-Constantes!$D$24)))</f>
        <v>0.58773446767022719</v>
      </c>
      <c r="Z328" s="75">
        <f t="shared" ref="Z328:Z371" si="48">Z327+W328-AA327</f>
        <v>105.86414739043715</v>
      </c>
      <c r="AA328" s="75">
        <f>MAX(0,(Z328-Constantes!$D$13)*(1-EXP(-Constantes!$D$25)))</f>
        <v>0.21319423893144032</v>
      </c>
      <c r="AB328" s="75">
        <f t="shared" ref="AB328:AB371" si="49">V328+Y328+AA328</f>
        <v>0.80092870660166748</v>
      </c>
      <c r="AC328" s="75">
        <f>0.0526*V328*Observaciones!$F327^1.218</f>
        <v>0</v>
      </c>
      <c r="AD328" s="75">
        <f>AC328*Constantes!$E$31</f>
        <v>0</v>
      </c>
      <c r="AE328" s="75">
        <f t="shared" ref="AE328:AE371" si="50">AD328*1000000/(AB328/1000*10000)</f>
        <v>0</v>
      </c>
      <c r="AF328" s="15"/>
      <c r="AG328" s="74">
        <v>322</v>
      </c>
      <c r="AH328" s="136">
        <f>ETo!$I327*((1-Constantes!$F$21)*ETo!$K327+ETo!$L327)</f>
        <v>2.7192183247590629</v>
      </c>
      <c r="AI328" s="75">
        <f>MIN(AH328*AJ328,0.8*(AM327+Observaciones!$F327-AK328-AL328-Constantes!$D$14))</f>
        <v>1.6741965935698089</v>
      </c>
      <c r="AJ328" s="75">
        <f>EXP(2.5*(Cálculos!AM327-Constantes!$D$13)/(Constantes!$D$15))*Constantes!$F$19+Constantes!$F$18</f>
        <v>0.61569039099431322</v>
      </c>
      <c r="AK328" s="75">
        <f>IF(Observaciones!$F327&gt;0.05*Constantes!$F$20,((Observaciones!$F327-0.05*Constantes!$F$20)^2)/(Observaciones!$F327+0.95*Constantes!$F$20),0)</f>
        <v>0</v>
      </c>
      <c r="AL328" s="75">
        <f>MAX(0,AM327+Observaciones!$F327-AK328-Constantes!$D$13)</f>
        <v>0</v>
      </c>
      <c r="AM328" s="75">
        <f>AM327+Observaciones!$F327-AK328-AI328-AL328-AN327</f>
        <v>58.374580493731173</v>
      </c>
      <c r="AN328" s="75">
        <f>MAX(0,(AM328-Constantes!$D$14)*(1-EXP(-Constantes!$D$24)))</f>
        <v>0.5518810648672049</v>
      </c>
      <c r="AO328" s="75">
        <f t="shared" ref="AO328:AO371" si="51">AO327+AL328-AP327</f>
        <v>107.14195745971077</v>
      </c>
      <c r="AP328" s="75">
        <f>MAX(0,(AO328-Constantes!$D$13)*(1-EXP(-Constantes!$D$25)))</f>
        <v>0.22202071781554925</v>
      </c>
      <c r="AQ328" s="75">
        <f t="shared" ref="AQ328:AQ371" si="52">AK328+AN328+AP328</f>
        <v>0.77390178268275411</v>
      </c>
      <c r="AR328" s="75">
        <f>0.0526*AK328*Observaciones!$F327^1.218</f>
        <v>0</v>
      </c>
      <c r="AS328" s="75">
        <f>AR328*Constantes!$F$31</f>
        <v>0</v>
      </c>
      <c r="AT328" s="75">
        <f t="shared" ref="AT328:AT371" si="53">AS328*1000000/(AQ328/1000*10000)</f>
        <v>0</v>
      </c>
      <c r="AU328" s="15"/>
      <c r="AV328" s="74">
        <v>322</v>
      </c>
      <c r="AW328" s="75">
        <f>0.0526*Observaciones!$F327^2.218</f>
        <v>1.6940460723560119E-2</v>
      </c>
      <c r="AX328" s="75">
        <f>IF(Observaciones!$F327&gt;0.05*$BB$7,((Observaciones!$F327-0.05*$BB$7)^2)/(Observaciones!$F327+0.95*$BB$7),0)</f>
        <v>0</v>
      </c>
      <c r="AY328" s="75">
        <f>0.0526*AX328*Observaciones!$F327^1.218</f>
        <v>0</v>
      </c>
      <c r="AZ328" s="29"/>
      <c r="BA328" s="29"/>
      <c r="BB328" s="96"/>
      <c r="BC328" s="39"/>
    </row>
    <row r="329" spans="2:55" s="2" customFormat="1" x14ac:dyDescent="0.3">
      <c r="B329" s="38"/>
      <c r="C329" s="74">
        <v>323</v>
      </c>
      <c r="D329" s="136">
        <f>ETo!$I328*((1-Constantes!$D$21)*ETo!$K328+ETo!$L328)</f>
        <v>2.6866446407855085</v>
      </c>
      <c r="E329" s="75">
        <f>MIN(D329*F329,0.8*(I328+Observaciones!$F328-G329-H329-Constantes!$D$14))</f>
        <v>1.4581663676651597</v>
      </c>
      <c r="F329" s="75">
        <f>EXP(2.5*(Cálculos!I328-Constantes!$D$13)/(Constantes!$D$15))*Constantes!$D$19+Constantes!$D$18</f>
        <v>0.54274627374568896</v>
      </c>
      <c r="G329" s="75">
        <f>IF(Observaciones!$F328&gt;0.05*Constantes!$D$20,((Observaciones!$F328-0.05*Constantes!$D$20)^2)/(Observaciones!$F328+0.95*Constantes!$D$20),0)</f>
        <v>4.3049590003904712E-3</v>
      </c>
      <c r="H329" s="75">
        <f>MAX(0,I328+Observaciones!$F328-G329-Constantes!$D$13)</f>
        <v>0</v>
      </c>
      <c r="I329" s="75">
        <f>I328+Observaciones!$F328-G329-E329-H329-J328</f>
        <v>62.731970526836207</v>
      </c>
      <c r="J329" s="75">
        <f>MAX(0,(I329-Constantes!$D$14)*(1-EXP(-Constantes!$D$24)))</f>
        <v>0.62673841754083803</v>
      </c>
      <c r="K329" s="75">
        <f t="shared" si="45"/>
        <v>103.96353402869107</v>
      </c>
      <c r="L329" s="75">
        <f>MAX(0,(K329-Constantes!$D$13)*(1-EXP(-Constantes!$D$25)))</f>
        <v>0.20006574346274877</v>
      </c>
      <c r="M329" s="75">
        <f t="shared" si="46"/>
        <v>0.8311091200039773</v>
      </c>
      <c r="N329" s="75">
        <f>0.0526*G329*Observaciones!$F328^1.218</f>
        <v>1.1143573033926839E-3</v>
      </c>
      <c r="O329" s="75">
        <f>N329*Constantes!$D$31</f>
        <v>1.7408609251471745E-5</v>
      </c>
      <c r="P329" s="75">
        <f t="shared" si="47"/>
        <v>2.0946237783299066</v>
      </c>
      <c r="Q329" s="15"/>
      <c r="R329" s="74">
        <v>323</v>
      </c>
      <c r="S329" s="136">
        <f>ETo!$I328*((1-Constantes!$E$21)*ETo!$K328+ETo!$L328)</f>
        <v>2.5828577792247338</v>
      </c>
      <c r="T329" s="75">
        <f>MIN(S329*U329,0.8*(X328+Observaciones!$F328-V329-W329-Constantes!$D$14))</f>
        <v>1.4831282604063147</v>
      </c>
      <c r="U329" s="75">
        <f>EXP(2.5*(Cálculos!X328-Constantes!$D$13)/(Constantes!$D$15))*Constantes!$E$19+Constantes!$E$18</f>
        <v>0.57421987084843984</v>
      </c>
      <c r="V329" s="75">
        <f>IF(Observaciones!$F328&gt;0.05*Constantes!$E$20,((Observaciones!$F328-0.05*Constantes!$E$20)^2)/(Observaciones!$F328+0.95*Constantes!$E$20),0)</f>
        <v>2.2573872999389843E-6</v>
      </c>
      <c r="W329" s="75">
        <f>MAX(0,X328+Observaciones!$F328-V329-Constantes!$D$13)</f>
        <v>0</v>
      </c>
      <c r="X329" s="75">
        <f>X328+Observaciones!$F328-V329-T329-W329-Y328</f>
        <v>62.090715040670204</v>
      </c>
      <c r="Y329" s="75">
        <f>MAX(0,(X329-Constantes!$D$14)*(1-EXP(-Constantes!$D$24)))</f>
        <v>0.61572203210893206</v>
      </c>
      <c r="Z329" s="75">
        <f t="shared" si="48"/>
        <v>105.65095315150572</v>
      </c>
      <c r="AA329" s="75">
        <f>MAX(0,(Z329-Constantes!$D$13)*(1-EXP(-Constantes!$D$25)))</f>
        <v>0.21172159875322377</v>
      </c>
      <c r="AB329" s="75">
        <f t="shared" si="49"/>
        <v>0.82744588824945575</v>
      </c>
      <c r="AC329" s="75">
        <f>0.0526*V329*Observaciones!$F328^1.218</f>
        <v>5.8433449053631694E-7</v>
      </c>
      <c r="AD329" s="75">
        <f>AC329*Constantes!$E$31</f>
        <v>6.8464020383774023E-9</v>
      </c>
      <c r="AE329" s="75">
        <f t="shared" si="50"/>
        <v>8.2741386906419316E-4</v>
      </c>
      <c r="AF329" s="15"/>
      <c r="AG329" s="74">
        <v>323</v>
      </c>
      <c r="AH329" s="136">
        <f>ETo!$I328*((1-Constantes!$F$21)*ETo!$K328+ETo!$L328)</f>
        <v>2.5828577792247338</v>
      </c>
      <c r="AI329" s="75">
        <f>MIN(AH329*AJ329,0.8*(AM328+Observaciones!$F328-AK329-AL329-Constantes!$D$14))</f>
        <v>1.5659334370619906</v>
      </c>
      <c r="AJ329" s="75">
        <f>EXP(2.5*(Cálculos!AM328-Constantes!$D$13)/(Constantes!$D$15))*Constantes!$F$19+Constantes!$F$18</f>
        <v>0.60627938930962688</v>
      </c>
      <c r="AK329" s="75">
        <f>IF(Observaciones!$F328&gt;0.05*Constantes!$F$20,((Observaciones!$F328-0.05*Constantes!$F$20)^2)/(Observaciones!$F328+0.95*Constantes!$F$20),0)</f>
        <v>0</v>
      </c>
      <c r="AL329" s="75">
        <f>MAX(0,AM328+Observaciones!$F328-AK329-Constantes!$D$13)</f>
        <v>0</v>
      </c>
      <c r="AM329" s="75">
        <f>AM328+Observaciones!$F328-AK329-AI329-AL329-AN328</f>
        <v>59.95676599180198</v>
      </c>
      <c r="AN329" s="75">
        <f>MAX(0,(AM329-Constantes!$D$14)*(1-EXP(-Constantes!$D$24)))</f>
        <v>0.57906206471444521</v>
      </c>
      <c r="AO329" s="75">
        <f t="shared" si="51"/>
        <v>106.91993674189521</v>
      </c>
      <c r="AP329" s="75">
        <f>MAX(0,(AO329-Constantes!$D$13)*(1-EXP(-Constantes!$D$25)))</f>
        <v>0.22048710869416574</v>
      </c>
      <c r="AQ329" s="75">
        <f t="shared" si="52"/>
        <v>0.79954917340861098</v>
      </c>
      <c r="AR329" s="75">
        <f>0.0526*AK329*Observaciones!$F328^1.218</f>
        <v>0</v>
      </c>
      <c r="AS329" s="75">
        <f>AR329*Constantes!$F$31</f>
        <v>0</v>
      </c>
      <c r="AT329" s="75">
        <f t="shared" si="53"/>
        <v>0</v>
      </c>
      <c r="AU329" s="15"/>
      <c r="AV329" s="74">
        <v>323</v>
      </c>
      <c r="AW329" s="75">
        <f>0.0526*Observaciones!$F328^2.218</f>
        <v>0.95776104306195564</v>
      </c>
      <c r="AX329" s="75">
        <f>IF(Observaciones!$F328&gt;0.05*$BB$7,((Observaciones!$F328-0.05*$BB$7)^2)/(Observaciones!$F328+0.95*$BB$7),0)</f>
        <v>0.10582673876477437</v>
      </c>
      <c r="AY329" s="75">
        <f>0.0526*AX329*Observaciones!$F328^1.218</f>
        <v>2.7393710190052805E-2</v>
      </c>
      <c r="AZ329" s="29"/>
      <c r="BA329" s="29"/>
      <c r="BB329" s="96"/>
      <c r="BC329" s="39"/>
    </row>
    <row r="330" spans="2:55" s="2" customFormat="1" x14ac:dyDescent="0.3">
      <c r="B330" s="38"/>
      <c r="C330" s="74">
        <v>324</v>
      </c>
      <c r="D330" s="136">
        <f>ETo!$I329*((1-Constantes!$D$21)*ETo!$K329+ETo!$L329)</f>
        <v>2.7066969285408824</v>
      </c>
      <c r="E330" s="75">
        <f>MIN(D330*F330,0.8*(I329+Observaciones!$F329-G330-H330-Constantes!$D$14))</f>
        <v>1.5187491706563589</v>
      </c>
      <c r="F330" s="75">
        <f>EXP(2.5*(Cálculos!I329-Constantes!$D$13)/(Constantes!$D$15))*Constantes!$D$19+Constantes!$D$18</f>
        <v>0.56110795214707743</v>
      </c>
      <c r="G330" s="75">
        <f>IF(Observaciones!$F329&gt;0.05*Constantes!$D$20,((Observaciones!$F329-0.05*Constantes!$D$20)^2)/(Observaciones!$F329+0.95*Constantes!$D$20),0)</f>
        <v>1.4701471085559688</v>
      </c>
      <c r="H330" s="75">
        <f>MAX(0,I329+Observaciones!$F329-G330-Constantes!$D$13)</f>
        <v>0</v>
      </c>
      <c r="I330" s="75">
        <f>I329+Observaciones!$F329-G330-E330-H330-J329</f>
        <v>72.71633583008304</v>
      </c>
      <c r="J330" s="75">
        <f>MAX(0,(I330-Constantes!$D$14)*(1-EXP(-Constantes!$D$24)))</f>
        <v>0.79826383735618156</v>
      </c>
      <c r="K330" s="75">
        <f t="shared" si="45"/>
        <v>103.76346828522833</v>
      </c>
      <c r="L330" s="75">
        <f>MAX(0,(K330-Constantes!$D$13)*(1-EXP(-Constantes!$D$25)))</f>
        <v>0.19868378842688708</v>
      </c>
      <c r="M330" s="75">
        <f t="shared" si="46"/>
        <v>2.4670947343390375</v>
      </c>
      <c r="N330" s="75">
        <f>0.0526*G330*Observaciones!$F329^1.218</f>
        <v>1.8577913166281608</v>
      </c>
      <c r="O330" s="75">
        <f>N330*Constantes!$D$31</f>
        <v>2.9022615101540875E-2</v>
      </c>
      <c r="P330" s="75">
        <f t="shared" si="47"/>
        <v>1176.3883525662975</v>
      </c>
      <c r="Q330" s="15"/>
      <c r="R330" s="74">
        <v>324</v>
      </c>
      <c r="S330" s="136">
        <f>ETo!$I329*((1-Constantes!$E$21)*ETo!$K329+ETo!$L329)</f>
        <v>2.6022373282755984</v>
      </c>
      <c r="T330" s="75">
        <f>MIN(S330*U330,0.8*(X329+Observaciones!$F329-V330-W330-Constantes!$D$14))</f>
        <v>1.5299807506666709</v>
      </c>
      <c r="U330" s="75">
        <f>EXP(2.5*(Cálculos!X329-Constantes!$D$13)/(Constantes!$D$15))*Constantes!$E$19+Constantes!$E$18</f>
        <v>0.58794819905243989</v>
      </c>
      <c r="V330" s="75">
        <f>IF(Observaciones!$F329&gt;0.05*Constantes!$E$20,((Observaciones!$F329-0.05*Constantes!$E$20)^2)/(Observaciones!$F329+0.95*Constantes!$E$20),0)</f>
        <v>1.1746559061004596</v>
      </c>
      <c r="W330" s="75">
        <f>MAX(0,X329+Observaciones!$F329-V330-Constantes!$D$13)</f>
        <v>0</v>
      </c>
      <c r="X330" s="75">
        <f>X329+Observaciones!$F329-V330-T330-W330-Y329</f>
        <v>72.370356351794143</v>
      </c>
      <c r="Y330" s="75">
        <f>MAX(0,(X330-Constantes!$D$14)*(1-EXP(-Constantes!$D$24)))</f>
        <v>0.79232011700355198</v>
      </c>
      <c r="Z330" s="75">
        <f t="shared" si="48"/>
        <v>105.43923155275249</v>
      </c>
      <c r="AA330" s="75">
        <f>MAX(0,(Z330-Constantes!$D$13)*(1-EXP(-Constantes!$D$25)))</f>
        <v>0.2102591308437578</v>
      </c>
      <c r="AB330" s="75">
        <f t="shared" si="49"/>
        <v>2.1772351539477692</v>
      </c>
      <c r="AC330" s="75">
        <f>0.0526*V330*Observaciones!$F329^1.218</f>
        <v>1.4843858343692677</v>
      </c>
      <c r="AD330" s="75">
        <f>AC330*Constantes!$E$31</f>
        <v>1.7391925971778101E-2</v>
      </c>
      <c r="AE330" s="75">
        <f t="shared" si="50"/>
        <v>798.80787981229366</v>
      </c>
      <c r="AF330" s="15"/>
      <c r="AG330" s="74">
        <v>324</v>
      </c>
      <c r="AH330" s="136">
        <f>ETo!$I329*((1-Constantes!$F$21)*ETo!$K329+ETo!$L329)</f>
        <v>2.6022373282755984</v>
      </c>
      <c r="AI330" s="75">
        <f>MIN(AH330*AJ330,0.8*(AM329+Observaciones!$F329-AK330-AL330-Constantes!$D$14))</f>
        <v>1.6010581314133725</v>
      </c>
      <c r="AJ330" s="75">
        <f>EXP(2.5*(Cálculos!AM329-Constantes!$D$13)/(Constantes!$D$15))*Constantes!$F$19+Constantes!$F$18</f>
        <v>0.61526214923460942</v>
      </c>
      <c r="AK330" s="75">
        <f>IF(Observaciones!$F329&gt;0.05*Constantes!$F$20,((Observaciones!$F329-0.05*Constantes!$F$20)^2)/(Observaciones!$F329+0.95*Constantes!$F$20),0)</f>
        <v>0.8089521557299223</v>
      </c>
      <c r="AL330" s="75">
        <f>MAX(0,AM329+Observaciones!$F329-AK330-Constantes!$D$13)</f>
        <v>0</v>
      </c>
      <c r="AM330" s="75">
        <f>AM329+Observaciones!$F329-AK330-AI330-AL330-AN329</f>
        <v>70.567693639944238</v>
      </c>
      <c r="AN330" s="75">
        <f>MAX(0,(AM330-Constantes!$D$14)*(1-EXP(-Constantes!$D$24)))</f>
        <v>0.76135145058917608</v>
      </c>
      <c r="AO330" s="75">
        <f t="shared" si="51"/>
        <v>106.69944963320104</v>
      </c>
      <c r="AP330" s="75">
        <f>MAX(0,(AO330-Constantes!$D$13)*(1-EXP(-Constantes!$D$25)))</f>
        <v>0.218964092984786</v>
      </c>
      <c r="AQ330" s="75">
        <f t="shared" si="52"/>
        <v>1.7892676993038845</v>
      </c>
      <c r="AR330" s="75">
        <f>0.0526*AK330*Observaciones!$F329^1.218</f>
        <v>1.022254359265345</v>
      </c>
      <c r="AS330" s="75">
        <f>AR330*Constantes!$F$31</f>
        <v>8.6236742798895503E-3</v>
      </c>
      <c r="AT330" s="75">
        <f t="shared" si="53"/>
        <v>481.96668856452254</v>
      </c>
      <c r="AU330" s="15"/>
      <c r="AV330" s="74">
        <v>324</v>
      </c>
      <c r="AW330" s="75">
        <f>0.0526*Observaciones!$F329^2.218</f>
        <v>17.186009317775095</v>
      </c>
      <c r="AX330" s="75">
        <f>IF(Observaciones!$F329&gt;0.05*$BB$7,((Observaciones!$F329-0.05*$BB$7)^2)/(Observaciones!$F329+0.95*$BB$7),0)</f>
        <v>3.0288166090580324</v>
      </c>
      <c r="AY330" s="75">
        <f>0.0526*AX330*Observaciones!$F329^1.218</f>
        <v>3.8274463577281841</v>
      </c>
      <c r="AZ330" s="29"/>
      <c r="BA330" s="29"/>
      <c r="BB330" s="96"/>
      <c r="BC330" s="39"/>
    </row>
    <row r="331" spans="2:55" s="2" customFormat="1" x14ac:dyDescent="0.3">
      <c r="B331" s="38"/>
      <c r="C331" s="74">
        <v>325</v>
      </c>
      <c r="D331" s="136">
        <f>ETo!$I330*((1-Constantes!$D$21)*ETo!$K330+ETo!$L330)</f>
        <v>2.7739237090414166</v>
      </c>
      <c r="E331" s="75">
        <f>MIN(D331*F331,0.8*(I330+Observaciones!$F330-G331-H331-Constantes!$D$14))</f>
        <v>1.9789474149436854</v>
      </c>
      <c r="F331" s="75">
        <f>EXP(2.5*(Cálculos!I330-Constantes!$D$13)/(Constantes!$D$15))*Constantes!$D$19+Constantes!$D$18</f>
        <v>0.71341090185481315</v>
      </c>
      <c r="G331" s="75">
        <f>IF(Observaciones!$F330&gt;0.05*Constantes!$D$20,((Observaciones!$F330-0.05*Constantes!$D$20)^2)/(Observaciones!$F330+0.95*Constantes!$D$20),0)</f>
        <v>0.20640572703607293</v>
      </c>
      <c r="H331" s="75">
        <f>MAX(0,I330+Observaciones!$F330-G331-Constantes!$D$13)</f>
        <v>4.4099301030469746</v>
      </c>
      <c r="I331" s="75">
        <f>I330+Observaciones!$F330-G331-E331-H331-J330</f>
        <v>72.222788747700122</v>
      </c>
      <c r="J331" s="75">
        <f>MAX(0,(I331-Constantes!$D$14)*(1-EXP(-Constantes!$D$24)))</f>
        <v>0.78978499389110535</v>
      </c>
      <c r="K331" s="75">
        <f t="shared" si="45"/>
        <v>107.97471459984841</v>
      </c>
      <c r="L331" s="75">
        <f>MAX(0,(K331-Constantes!$D$13)*(1-EXP(-Constantes!$D$25)))</f>
        <v>0.22777299156089093</v>
      </c>
      <c r="M331" s="75">
        <f t="shared" si="46"/>
        <v>1.2239637124880693</v>
      </c>
      <c r="N331" s="75">
        <f>0.0526*G331*Observaciones!$F330^1.218</f>
        <v>0.11413679676017202</v>
      </c>
      <c r="O331" s="75">
        <f>N331*Constantes!$D$31</f>
        <v>1.7830572743258658E-3</v>
      </c>
      <c r="P331" s="75">
        <f t="shared" si="47"/>
        <v>145.67893280931284</v>
      </c>
      <c r="Q331" s="15"/>
      <c r="R331" s="74">
        <v>325</v>
      </c>
      <c r="S331" s="136">
        <f>ETo!$I330*((1-Constantes!$E$21)*ETo!$K330+ETo!$L330)</f>
        <v>2.6672475830937312</v>
      </c>
      <c r="T331" s="75">
        <f>MIN(S331*U331,0.8*(X330+Observaciones!$F330-V331-W331-Constantes!$D$14))</f>
        <v>1.8853105003545827</v>
      </c>
      <c r="U331" s="75">
        <f>EXP(2.5*(Cálculos!X330-Constantes!$D$13)/(Constantes!$D$15))*Constantes!$E$19+Constantes!$E$18</f>
        <v>0.70683745757408001</v>
      </c>
      <c r="V331" s="75">
        <f>IF(Observaciones!$F330&gt;0.05*Constantes!$E$20,((Observaciones!$F330-0.05*Constantes!$E$20)^2)/(Observaciones!$F330+0.95*Constantes!$E$20),0)</f>
        <v>0.13414032582592325</v>
      </c>
      <c r="W331" s="75">
        <f>MAX(0,X330+Observaciones!$F330-V331-Constantes!$D$13)</f>
        <v>4.1362160259682241</v>
      </c>
      <c r="X331" s="75">
        <f>X330+Observaciones!$F330-V331-T331-W331-Y330</f>
        <v>72.322369382641867</v>
      </c>
      <c r="Y331" s="75">
        <f>MAX(0,(X331-Constantes!$D$14)*(1-EXP(-Constantes!$D$24)))</f>
        <v>0.79149572959588843</v>
      </c>
      <c r="Z331" s="75">
        <f t="shared" si="48"/>
        <v>109.36518844787696</v>
      </c>
      <c r="AA331" s="75">
        <f>MAX(0,(Z331-Constantes!$D$13)*(1-EXP(-Constantes!$D$25)))</f>
        <v>0.23737769601083036</v>
      </c>
      <c r="AB331" s="75">
        <f t="shared" si="49"/>
        <v>1.1630137514326422</v>
      </c>
      <c r="AC331" s="75">
        <f>0.0526*V331*Observaciones!$F330^1.218</f>
        <v>7.4175980124141186E-2</v>
      </c>
      <c r="AD331" s="75">
        <f>AC331*Constantes!$E$31</f>
        <v>8.6908883481181263E-4</v>
      </c>
      <c r="AE331" s="75">
        <f t="shared" si="50"/>
        <v>74.727305136438645</v>
      </c>
      <c r="AF331" s="15"/>
      <c r="AG331" s="74">
        <v>325</v>
      </c>
      <c r="AH331" s="136">
        <f>ETo!$I330*((1-Constantes!$F$21)*ETo!$K330+ETo!$L330)</f>
        <v>2.6672475830937312</v>
      </c>
      <c r="AI331" s="75">
        <f>MIN(AH331*AJ331,0.8*(AM330+Observaciones!$F330-AK331-AL331-Constantes!$D$14))</f>
        <v>1.8633743765365272</v>
      </c>
      <c r="AJ331" s="75">
        <f>EXP(2.5*(Cálculos!AM330-Constantes!$D$13)/(Constantes!$D$15))*Constantes!$F$19+Constantes!$F$18</f>
        <v>0.69861320274408334</v>
      </c>
      <c r="AK331" s="75">
        <f>IF(Observaciones!$F330&gt;0.05*Constantes!$F$20,((Observaciones!$F330-0.05*Constantes!$F$20)^2)/(Observaciones!$F330+0.95*Constantes!$F$20),0)</f>
        <v>5.7374766296921051E-2</v>
      </c>
      <c r="AL331" s="75">
        <f>MAX(0,AM330+Observaciones!$F330-AK331-Constantes!$D$13)</f>
        <v>2.4103188736473271</v>
      </c>
      <c r="AM331" s="75">
        <f>AM330+Observaciones!$F330-AK331-AI331-AL331-AN330</f>
        <v>72.375274172874299</v>
      </c>
      <c r="AN331" s="75">
        <f>MAX(0,(AM331-Constantes!$D$14)*(1-EXP(-Constantes!$D$24)))</f>
        <v>0.7924046022261706</v>
      </c>
      <c r="AO331" s="75">
        <f t="shared" si="51"/>
        <v>108.89080441386358</v>
      </c>
      <c r="AP331" s="75">
        <f>MAX(0,(AO331-Constantes!$D$13)*(1-EXP(-Constantes!$D$25)))</f>
        <v>0.2341008861312856</v>
      </c>
      <c r="AQ331" s="75">
        <f t="shared" si="52"/>
        <v>1.0838802546543773</v>
      </c>
      <c r="AR331" s="75">
        <f>0.0526*AK331*Observaciones!$F330^1.218</f>
        <v>3.1726697383980873E-2</v>
      </c>
      <c r="AS331" s="75">
        <f>AR331*Constantes!$F$31</f>
        <v>2.6764444850369847E-4</v>
      </c>
      <c r="AT331" s="75">
        <f t="shared" si="53"/>
        <v>24.693175039805823</v>
      </c>
      <c r="AU331" s="15"/>
      <c r="AV331" s="74">
        <v>325</v>
      </c>
      <c r="AW331" s="75">
        <f>0.0526*Observaciones!$F330^2.218</f>
        <v>3.8155137890507769</v>
      </c>
      <c r="AX331" s="75">
        <f>IF(Observaciones!$F330&gt;0.05*$BB$7,((Observaciones!$F330-0.05*$BB$7)^2)/(Observaciones!$F330+0.95*$BB$7),0)</f>
        <v>0.67103148649911282</v>
      </c>
      <c r="AY331" s="75">
        <f>0.0526*AX331*Observaciones!$F330^1.218</f>
        <v>0.37106230284414565</v>
      </c>
      <c r="AZ331" s="29"/>
      <c r="BA331" s="29"/>
      <c r="BB331" s="96"/>
      <c r="BC331" s="39"/>
    </row>
    <row r="332" spans="2:55" s="2" customFormat="1" x14ac:dyDescent="0.3">
      <c r="B332" s="38"/>
      <c r="C332" s="74">
        <v>326</v>
      </c>
      <c r="D332" s="136">
        <f>ETo!$I331*((1-Constantes!$D$21)*ETo!$K331+ETo!$L331)</f>
        <v>2.7883094768310044</v>
      </c>
      <c r="E332" s="75">
        <f>MIN(D332*F332,0.8*(I331+Observaciones!$F331-G332-H332-Constantes!$D$14))</f>
        <v>1.9627239888786432</v>
      </c>
      <c r="F332" s="75">
        <f>EXP(2.5*(Cálculos!I331-Constantes!$D$13)/(Constantes!$D$15))*Constantes!$D$19+Constantes!$D$18</f>
        <v>0.70391181652810531</v>
      </c>
      <c r="G332" s="75">
        <f>IF(Observaciones!$F331&gt;0.05*Constantes!$D$20,((Observaciones!$F331-0.05*Constantes!$D$20)^2)/(Observaciones!$F331+0.95*Constantes!$D$20),0)</f>
        <v>0</v>
      </c>
      <c r="H332" s="75">
        <f>MAX(0,I331+Observaciones!$F331-G332-Constantes!$D$13)</f>
        <v>0</v>
      </c>
      <c r="I332" s="75">
        <f>I331+Observaciones!$F331-G332-E332-H332-J331</f>
        <v>69.470279764930382</v>
      </c>
      <c r="J332" s="75">
        <f>MAX(0,(I332-Constantes!$D$14)*(1-EXP(-Constantes!$D$24)))</f>
        <v>0.74249853706830138</v>
      </c>
      <c r="K332" s="75">
        <f t="shared" si="45"/>
        <v>107.74694160828751</v>
      </c>
      <c r="L332" s="75">
        <f>MAX(0,(K332-Constantes!$D$13)*(1-EXP(-Constantes!$D$25)))</f>
        <v>0.22619964858236408</v>
      </c>
      <c r="M332" s="75">
        <f t="shared" si="46"/>
        <v>0.96869818565066546</v>
      </c>
      <c r="N332" s="75">
        <f>0.0526*G332*Observaciones!$F331^1.218</f>
        <v>0</v>
      </c>
      <c r="O332" s="75">
        <f>N332*Constantes!$D$31</f>
        <v>0</v>
      </c>
      <c r="P332" s="75">
        <f t="shared" si="47"/>
        <v>0</v>
      </c>
      <c r="Q332" s="15"/>
      <c r="R332" s="74">
        <v>326</v>
      </c>
      <c r="S332" s="136">
        <f>ETo!$I331*((1-Constantes!$E$21)*ETo!$K331+ETo!$L331)</f>
        <v>2.6811697940942882</v>
      </c>
      <c r="T332" s="75">
        <f>MIN(S332*U332,0.8*(X331+Observaciones!$F331-V332-W332-Constantes!$D$14))</f>
        <v>1.8932390443443317</v>
      </c>
      <c r="U332" s="75">
        <f>EXP(2.5*(Cálculos!X331-Constantes!$D$13)/(Constantes!$D$15))*Constantes!$E$19+Constantes!$E$18</f>
        <v>0.7061242628178559</v>
      </c>
      <c r="V332" s="75">
        <f>IF(Observaciones!$F331&gt;0.05*Constantes!$E$20,((Observaciones!$F331-0.05*Constantes!$E$20)^2)/(Observaciones!$F331+0.95*Constantes!$E$20),0)</f>
        <v>0</v>
      </c>
      <c r="W332" s="75">
        <f>MAX(0,X331+Observaciones!$F331-V332-Constantes!$D$13)</f>
        <v>0</v>
      </c>
      <c r="X332" s="75">
        <f>X331+Observaciones!$F331-V332-T332-W332-Y331</f>
        <v>69.637634608701646</v>
      </c>
      <c r="Y332" s="75">
        <f>MAX(0,(X332-Constantes!$D$14)*(1-EXP(-Constantes!$D$24)))</f>
        <v>0.74537359311484463</v>
      </c>
      <c r="Z332" s="75">
        <f t="shared" si="48"/>
        <v>109.12781075186614</v>
      </c>
      <c r="AA332" s="75">
        <f>MAX(0,(Z332-Constantes!$D$13)*(1-EXP(-Constantes!$D$25)))</f>
        <v>0.23573800849248969</v>
      </c>
      <c r="AB332" s="75">
        <f t="shared" si="49"/>
        <v>0.98111160160733435</v>
      </c>
      <c r="AC332" s="75">
        <f>0.0526*V332*Observaciones!$F331^1.218</f>
        <v>0</v>
      </c>
      <c r="AD332" s="75">
        <f>AC332*Constantes!$E$31</f>
        <v>0</v>
      </c>
      <c r="AE332" s="75">
        <f t="shared" si="50"/>
        <v>0</v>
      </c>
      <c r="AF332" s="15"/>
      <c r="AG332" s="74">
        <v>326</v>
      </c>
      <c r="AH332" s="136">
        <f>ETo!$I331*((1-Constantes!$F$21)*ETo!$K331+ETo!$L331)</f>
        <v>2.6811697940942882</v>
      </c>
      <c r="AI332" s="75">
        <f>MIN(AH332*AJ332,0.8*(AM331+Observaciones!$F331-AK332-AL332-Constantes!$D$14))</f>
        <v>1.9248231433785949</v>
      </c>
      <c r="AJ332" s="75">
        <f>EXP(2.5*(Cálculos!AM331-Constantes!$D$13)/(Constantes!$D$15))*Constantes!$F$19+Constantes!$F$18</f>
        <v>0.71790423255488345</v>
      </c>
      <c r="AK332" s="75">
        <f>IF(Observaciones!$F331&gt;0.05*Constantes!$F$20,((Observaciones!$F331-0.05*Constantes!$F$20)^2)/(Observaciones!$F331+0.95*Constantes!$F$20),0)</f>
        <v>0</v>
      </c>
      <c r="AL332" s="75">
        <f>MAX(0,AM331+Observaciones!$F331-AK332-Constantes!$D$13)</f>
        <v>0</v>
      </c>
      <c r="AM332" s="75">
        <f>AM331+Observaciones!$F331-AK332-AI332-AL332-AN331</f>
        <v>69.658046427269539</v>
      </c>
      <c r="AN332" s="75">
        <f>MAX(0,(AM332-Constantes!$D$14)*(1-EXP(-Constantes!$D$24)))</f>
        <v>0.745724255940444</v>
      </c>
      <c r="AO332" s="75">
        <f t="shared" si="51"/>
        <v>108.65670352773229</v>
      </c>
      <c r="AP332" s="75">
        <f>MAX(0,(AO332-Constantes!$D$13)*(1-EXP(-Constantes!$D$25)))</f>
        <v>0.2324838331921398</v>
      </c>
      <c r="AQ332" s="75">
        <f t="shared" si="52"/>
        <v>0.97820808913258384</v>
      </c>
      <c r="AR332" s="75">
        <f>0.0526*AK332*Observaciones!$F331^1.218</f>
        <v>0</v>
      </c>
      <c r="AS332" s="75">
        <f>AR332*Constantes!$F$31</f>
        <v>0</v>
      </c>
      <c r="AT332" s="75">
        <f t="shared" si="53"/>
        <v>0</v>
      </c>
      <c r="AU332" s="15"/>
      <c r="AV332" s="74">
        <v>326</v>
      </c>
      <c r="AW332" s="75">
        <f>0.0526*Observaciones!$F331^2.218</f>
        <v>0</v>
      </c>
      <c r="AX332" s="75">
        <f>IF(Observaciones!$F331&gt;0.05*$BB$7,((Observaciones!$F331-0.05*$BB$7)^2)/(Observaciones!$F331+0.95*$BB$7),0)</f>
        <v>0</v>
      </c>
      <c r="AY332" s="75">
        <f>0.0526*AX332*Observaciones!$F331^1.218</f>
        <v>0</v>
      </c>
      <c r="AZ332" s="29"/>
      <c r="BA332" s="29"/>
      <c r="BB332" s="96"/>
      <c r="BC332" s="39"/>
    </row>
    <row r="333" spans="2:55" s="2" customFormat="1" x14ac:dyDescent="0.3">
      <c r="B333" s="38"/>
      <c r="C333" s="74">
        <v>327</v>
      </c>
      <c r="D333" s="136">
        <f>ETo!$I332*((1-Constantes!$D$21)*ETo!$K332+ETo!$L332)</f>
        <v>2.810982254307536</v>
      </c>
      <c r="E333" s="75">
        <f>MIN(D333*F333,0.8*(I332+Observaciones!$F332-G333-H333-Constantes!$D$14))</f>
        <v>1.841550726425246</v>
      </c>
      <c r="F333" s="75">
        <f>EXP(2.5*(Cálculos!I332-Constantes!$D$13)/(Constantes!$D$15))*Constantes!$D$19+Constantes!$D$18</f>
        <v>0.65512712632862136</v>
      </c>
      <c r="G333" s="75">
        <f>IF(Observaciones!$F332&gt;0.05*Constantes!$D$20,((Observaciones!$F332-0.05*Constantes!$D$20)^2)/(Observaciones!$F332+0.95*Constantes!$D$20),0)</f>
        <v>0</v>
      </c>
      <c r="H333" s="75">
        <f>MAX(0,I332+Observaciones!$F332-G333-Constantes!$D$13)</f>
        <v>0</v>
      </c>
      <c r="I333" s="75">
        <f>I332+Observaciones!$F332-G333-E333-H333-J332</f>
        <v>66.886230501436842</v>
      </c>
      <c r="J333" s="75">
        <f>MAX(0,(I333-Constantes!$D$14)*(1-EXP(-Constantes!$D$24)))</f>
        <v>0.69810611739189743</v>
      </c>
      <c r="K333" s="75">
        <f t="shared" si="45"/>
        <v>107.52074195970515</v>
      </c>
      <c r="L333" s="75">
        <f>MAX(0,(K333-Constantes!$D$13)*(1-EXP(-Constantes!$D$25)))</f>
        <v>0.22463717347764051</v>
      </c>
      <c r="M333" s="75">
        <f t="shared" si="46"/>
        <v>0.92274329086953788</v>
      </c>
      <c r="N333" s="75">
        <f>0.0526*G333*Observaciones!$F332^1.218</f>
        <v>0</v>
      </c>
      <c r="O333" s="75">
        <f>N333*Constantes!$D$31</f>
        <v>0</v>
      </c>
      <c r="P333" s="75">
        <f t="shared" si="47"/>
        <v>0</v>
      </c>
      <c r="Q333" s="15"/>
      <c r="R333" s="74">
        <v>327</v>
      </c>
      <c r="S333" s="136">
        <f>ETo!$I332*((1-Constantes!$E$21)*ETo!$K332+ETo!$L332)</f>
        <v>2.7031174322785092</v>
      </c>
      <c r="T333" s="75">
        <f>MIN(S333*U333,0.8*(X332+Observaciones!$F332-V333-W333-Constantes!$D$14))</f>
        <v>1.80809856128442</v>
      </c>
      <c r="U333" s="75">
        <f>EXP(2.5*(Cálculos!X332-Constantes!$D$13)/(Constantes!$D$15))*Constantes!$E$19+Constantes!$E$18</f>
        <v>0.6688938259557371</v>
      </c>
      <c r="V333" s="75">
        <f>IF(Observaciones!$F332&gt;0.05*Constantes!$E$20,((Observaciones!$F332-0.05*Constantes!$E$20)^2)/(Observaciones!$F332+0.95*Constantes!$E$20),0)</f>
        <v>0</v>
      </c>
      <c r="W333" s="75">
        <f>MAX(0,X332+Observaciones!$F332-V333-Constantes!$D$13)</f>
        <v>0</v>
      </c>
      <c r="X333" s="75">
        <f>X332+Observaciones!$F332-V333-T333-W333-Y332</f>
        <v>67.084162454302373</v>
      </c>
      <c r="Y333" s="75">
        <f>MAX(0,(X333-Constantes!$D$14)*(1-EXP(-Constantes!$D$24)))</f>
        <v>0.70150646987089693</v>
      </c>
      <c r="Z333" s="75">
        <f t="shared" si="48"/>
        <v>108.89207274337365</v>
      </c>
      <c r="AA333" s="75">
        <f>MAX(0,(Z333-Constantes!$D$13)*(1-EXP(-Constantes!$D$25)))</f>
        <v>0.23410964712316373</v>
      </c>
      <c r="AB333" s="75">
        <f t="shared" si="49"/>
        <v>0.93561611699406066</v>
      </c>
      <c r="AC333" s="75">
        <f>0.0526*V333*Observaciones!$F332^1.218</f>
        <v>0</v>
      </c>
      <c r="AD333" s="75">
        <f>AC333*Constantes!$E$31</f>
        <v>0</v>
      </c>
      <c r="AE333" s="75">
        <f t="shared" si="50"/>
        <v>0</v>
      </c>
      <c r="AF333" s="15"/>
      <c r="AG333" s="74">
        <v>327</v>
      </c>
      <c r="AH333" s="136">
        <f>ETo!$I332*((1-Constantes!$F$21)*ETo!$K332+ETo!$L332)</f>
        <v>2.7031174322785092</v>
      </c>
      <c r="AI333" s="75">
        <f>MIN(AH333*AJ333,0.8*(AM332+Observaciones!$F332-AK333-AL333-Constantes!$D$14))</f>
        <v>1.8639642475058502</v>
      </c>
      <c r="AJ333" s="75">
        <f>EXP(2.5*(Cálculos!AM332-Constantes!$D$13)/(Constantes!$D$15))*Constantes!$F$19+Constantes!$F$18</f>
        <v>0.68956095848735632</v>
      </c>
      <c r="AK333" s="75">
        <f>IF(Observaciones!$F332&gt;0.05*Constantes!$F$20,((Observaciones!$F332-0.05*Constantes!$F$20)^2)/(Observaciones!$F332+0.95*Constantes!$F$20),0)</f>
        <v>0</v>
      </c>
      <c r="AL333" s="75">
        <f>MAX(0,AM332+Observaciones!$F332-AK333-Constantes!$D$13)</f>
        <v>0</v>
      </c>
      <c r="AM333" s="75">
        <f>AM332+Observaciones!$F332-AK333-AI333-AL333-AN332</f>
        <v>67.048357923823247</v>
      </c>
      <c r="AN333" s="75">
        <f>MAX(0,(AM333-Constantes!$D$14)*(1-EXP(-Constantes!$D$24)))</f>
        <v>0.70089136946789721</v>
      </c>
      <c r="AO333" s="75">
        <f t="shared" si="51"/>
        <v>108.42421969454016</v>
      </c>
      <c r="AP333" s="75">
        <f>MAX(0,(AO333-Constantes!$D$13)*(1-EXP(-Constantes!$D$25)))</f>
        <v>0.23087795005354977</v>
      </c>
      <c r="AQ333" s="75">
        <f t="shared" si="52"/>
        <v>0.93176931952144693</v>
      </c>
      <c r="AR333" s="75">
        <f>0.0526*AK333*Observaciones!$F332^1.218</f>
        <v>0</v>
      </c>
      <c r="AS333" s="75">
        <f>AR333*Constantes!$F$31</f>
        <v>0</v>
      </c>
      <c r="AT333" s="75">
        <f t="shared" si="53"/>
        <v>0</v>
      </c>
      <c r="AU333" s="15"/>
      <c r="AV333" s="74">
        <v>327</v>
      </c>
      <c r="AW333" s="75">
        <f>0.0526*Observaciones!$F332^2.218</f>
        <v>0</v>
      </c>
      <c r="AX333" s="75">
        <f>IF(Observaciones!$F332&gt;0.05*$BB$7,((Observaciones!$F332-0.05*$BB$7)^2)/(Observaciones!$F332+0.95*$BB$7),0)</f>
        <v>0</v>
      </c>
      <c r="AY333" s="75">
        <f>0.0526*AX333*Observaciones!$F332^1.218</f>
        <v>0</v>
      </c>
      <c r="AZ333" s="29"/>
      <c r="BA333" s="29"/>
      <c r="BB333" s="96"/>
      <c r="BC333" s="39"/>
    </row>
    <row r="334" spans="2:55" s="2" customFormat="1" x14ac:dyDescent="0.3">
      <c r="B334" s="38"/>
      <c r="C334" s="74">
        <v>328</v>
      </c>
      <c r="D334" s="136">
        <f>ETo!$I333*((1-Constantes!$D$21)*ETo!$K333+ETo!$L333)</f>
        <v>2.7391215492391598</v>
      </c>
      <c r="E334" s="75">
        <f>MIN(D334*F334,0.8*(I333+Observaciones!$F333-G334-H334-Constantes!$D$14))</f>
        <v>1.6850778169864542</v>
      </c>
      <c r="F334" s="75">
        <f>EXP(2.5*(Cálculos!I333-Constantes!$D$13)/(Constantes!$D$15))*Constantes!$D$19+Constantes!$D$18</f>
        <v>0.61518913516434304</v>
      </c>
      <c r="G334" s="75">
        <f>IF(Observaciones!$F333&gt;0.05*Constantes!$D$20,((Observaciones!$F333-0.05*Constantes!$D$20)^2)/(Observaciones!$F333+0.95*Constantes!$D$20),0)</f>
        <v>0</v>
      </c>
      <c r="H334" s="75">
        <f>MAX(0,I333+Observaciones!$F333-G334-Constantes!$D$13)</f>
        <v>0</v>
      </c>
      <c r="I334" s="75">
        <f>I333+Observaciones!$F333-G334-E334-H334-J333</f>
        <v>64.50304656705849</v>
      </c>
      <c r="J334" s="75">
        <f>MAX(0,(I334-Constantes!$D$14)*(1-EXP(-Constantes!$D$24)))</f>
        <v>0.65716444384270367</v>
      </c>
      <c r="K334" s="75">
        <f t="shared" si="45"/>
        <v>107.2961047862275</v>
      </c>
      <c r="L334" s="75">
        <f>MAX(0,(K334-Constantes!$D$13)*(1-EXP(-Constantes!$D$25)))</f>
        <v>0.22308549117683232</v>
      </c>
      <c r="M334" s="75">
        <f t="shared" si="46"/>
        <v>0.88024993501953597</v>
      </c>
      <c r="N334" s="75">
        <f>0.0526*G334*Observaciones!$F333^1.218</f>
        <v>0</v>
      </c>
      <c r="O334" s="75">
        <f>N334*Constantes!$D$31</f>
        <v>0</v>
      </c>
      <c r="P334" s="75">
        <f t="shared" si="47"/>
        <v>0</v>
      </c>
      <c r="Q334" s="15"/>
      <c r="R334" s="74">
        <v>328</v>
      </c>
      <c r="S334" s="136">
        <f>ETo!$I333*((1-Constantes!$E$21)*ETo!$K333+ETo!$L333)</f>
        <v>2.6335907572566013</v>
      </c>
      <c r="T334" s="75">
        <f>MIN(S334*U334,0.8*(X333+Observaciones!$F333-V334-W334-Constantes!$D$14))</f>
        <v>1.6800636090445322</v>
      </c>
      <c r="U334" s="75">
        <f>EXP(2.5*(Cálculos!X333-Constantes!$D$13)/(Constantes!$D$15))*Constantes!$E$19+Constantes!$E$18</f>
        <v>0.63793647681033261</v>
      </c>
      <c r="V334" s="75">
        <f>IF(Observaciones!$F333&gt;0.05*Constantes!$E$20,((Observaciones!$F333-0.05*Constantes!$E$20)^2)/(Observaciones!$F333+0.95*Constantes!$E$20),0)</f>
        <v>0</v>
      </c>
      <c r="W334" s="75">
        <f>MAX(0,X333+Observaciones!$F333-V334-Constantes!$D$13)</f>
        <v>0</v>
      </c>
      <c r="X334" s="75">
        <f>X333+Observaciones!$F333-V334-T334-W334-Y333</f>
        <v>64.702592375386942</v>
      </c>
      <c r="Y334" s="75">
        <f>MAX(0,(X334-Constantes!$D$14)*(1-EXP(-Constantes!$D$24)))</f>
        <v>0.66059252139259061</v>
      </c>
      <c r="Z334" s="75">
        <f t="shared" si="48"/>
        <v>108.65796309625048</v>
      </c>
      <c r="AA334" s="75">
        <f>MAX(0,(Z334-Constantes!$D$13)*(1-EXP(-Constantes!$D$25)))</f>
        <v>0.23249253366742659</v>
      </c>
      <c r="AB334" s="75">
        <f t="shared" si="49"/>
        <v>0.89308505506001723</v>
      </c>
      <c r="AC334" s="75">
        <f>0.0526*V334*Observaciones!$F333^1.218</f>
        <v>0</v>
      </c>
      <c r="AD334" s="75">
        <f>AC334*Constantes!$E$31</f>
        <v>0</v>
      </c>
      <c r="AE334" s="75">
        <f t="shared" si="50"/>
        <v>0</v>
      </c>
      <c r="AF334" s="15"/>
      <c r="AG334" s="74">
        <v>328</v>
      </c>
      <c r="AH334" s="136">
        <f>ETo!$I333*((1-Constantes!$F$21)*ETo!$K333+ETo!$L333)</f>
        <v>2.6335907572566013</v>
      </c>
      <c r="AI334" s="75">
        <f>MIN(AH334*AJ334,0.8*(AM333+Observaciones!$F333-AK334-AL334-Constantes!$D$14))</f>
        <v>1.7534876208344994</v>
      </c>
      <c r="AJ334" s="75">
        <f>EXP(2.5*(Cálculos!AM333-Constantes!$D$13)/(Constantes!$D$15))*Constantes!$F$19+Constantes!$F$18</f>
        <v>0.66581628751655364</v>
      </c>
      <c r="AK334" s="75">
        <f>IF(Observaciones!$F333&gt;0.05*Constantes!$F$20,((Observaciones!$F333-0.05*Constantes!$F$20)^2)/(Observaciones!$F333+0.95*Constantes!$F$20),0)</f>
        <v>0</v>
      </c>
      <c r="AL334" s="75">
        <f>MAX(0,AM333+Observaciones!$F333-AK334-Constantes!$D$13)</f>
        <v>0</v>
      </c>
      <c r="AM334" s="75">
        <f>AM333+Observaciones!$F333-AK334-AI334-AL334-AN333</f>
        <v>64.593978933520845</v>
      </c>
      <c r="AN334" s="75">
        <f>MAX(0,(AM334-Constantes!$D$14)*(1-EXP(-Constantes!$D$24)))</f>
        <v>0.65872660747139089</v>
      </c>
      <c r="AO334" s="75">
        <f t="shared" si="51"/>
        <v>108.1933417444866</v>
      </c>
      <c r="AP334" s="75">
        <f>MAX(0,(AO334-Constantes!$D$13)*(1-EXP(-Constantes!$D$25)))</f>
        <v>0.22928315956006706</v>
      </c>
      <c r="AQ334" s="75">
        <f t="shared" si="52"/>
        <v>0.88800976703145795</v>
      </c>
      <c r="AR334" s="75">
        <f>0.0526*AK334*Observaciones!$F333^1.218</f>
        <v>0</v>
      </c>
      <c r="AS334" s="75">
        <f>AR334*Constantes!$F$31</f>
        <v>0</v>
      </c>
      <c r="AT334" s="75">
        <f t="shared" si="53"/>
        <v>0</v>
      </c>
      <c r="AU334" s="15"/>
      <c r="AV334" s="74">
        <v>328</v>
      </c>
      <c r="AW334" s="75">
        <f>0.0526*Observaciones!$F333^2.218</f>
        <v>0</v>
      </c>
      <c r="AX334" s="75">
        <f>IF(Observaciones!$F333&gt;0.05*$BB$7,((Observaciones!$F333-0.05*$BB$7)^2)/(Observaciones!$F333+0.95*$BB$7),0)</f>
        <v>0</v>
      </c>
      <c r="AY334" s="75">
        <f>0.0526*AX334*Observaciones!$F333^1.218</f>
        <v>0</v>
      </c>
      <c r="AZ334" s="29"/>
      <c r="BA334" s="29"/>
      <c r="BB334" s="96"/>
      <c r="BC334" s="39"/>
    </row>
    <row r="335" spans="2:55" s="2" customFormat="1" x14ac:dyDescent="0.3">
      <c r="B335" s="38"/>
      <c r="C335" s="74">
        <v>329</v>
      </c>
      <c r="D335" s="136">
        <f>ETo!$I334*((1-Constantes!$D$21)*ETo!$K334+ETo!$L334)</f>
        <v>2.7728205239330705</v>
      </c>
      <c r="E335" s="75">
        <f>MIN(D335*F335,0.8*(I334+Observaciones!$F334-G335-H335-Constantes!$D$14))</f>
        <v>1.6159000150372478</v>
      </c>
      <c r="F335" s="75">
        <f>EXP(2.5*(Cálculos!I334-Constantes!$D$13)/(Constantes!$D$15))*Constantes!$D$19+Constantes!$D$18</f>
        <v>0.58276401270472267</v>
      </c>
      <c r="G335" s="75">
        <f>IF(Observaciones!$F334&gt;0.05*Constantes!$D$20,((Observaciones!$F334-0.05*Constantes!$D$20)^2)/(Observaciones!$F334+0.95*Constantes!$D$20),0)</f>
        <v>0.28826831063673158</v>
      </c>
      <c r="H335" s="75">
        <f>MAX(0,I334+Observaciones!$F334-G335-Constantes!$D$13)</f>
        <v>0</v>
      </c>
      <c r="I335" s="75">
        <f>I334+Observaciones!$F334-G335-E335-H335-J334</f>
        <v>69.541713797541803</v>
      </c>
      <c r="J335" s="75">
        <f>MAX(0,(I335-Constantes!$D$14)*(1-EXP(-Constantes!$D$24)))</f>
        <v>0.74372573099206452</v>
      </c>
      <c r="K335" s="75">
        <f t="shared" si="45"/>
        <v>107.07301929505067</v>
      </c>
      <c r="L335" s="75">
        <f>MAX(0,(K335-Constantes!$D$13)*(1-EXP(-Constantes!$D$25)))</f>
        <v>0.22154452712859726</v>
      </c>
      <c r="M335" s="75">
        <f t="shared" si="46"/>
        <v>1.2535385687573932</v>
      </c>
      <c r="N335" s="75">
        <f>0.0526*G335*Observaciones!$F334^1.218</f>
        <v>0.17931375390288867</v>
      </c>
      <c r="O335" s="75">
        <f>N335*Constantes!$D$31</f>
        <v>2.8012586857071517E-3</v>
      </c>
      <c r="P335" s="75">
        <f t="shared" si="47"/>
        <v>223.4680890978872</v>
      </c>
      <c r="Q335" s="15"/>
      <c r="R335" s="74">
        <v>329</v>
      </c>
      <c r="S335" s="136">
        <f>ETo!$I334*((1-Constantes!$E$21)*ETo!$K334+ETo!$L334)</f>
        <v>2.666186515097261</v>
      </c>
      <c r="T335" s="75">
        <f>MIN(S335*U335,0.8*(X334+Observaciones!$F334-V335-W335-Constantes!$D$14))</f>
        <v>1.6330324847154101</v>
      </c>
      <c r="U335" s="75">
        <f>EXP(2.5*(Cálculos!X334-Constantes!$D$13)/(Constantes!$D$15))*Constantes!$E$19+Constantes!$E$18</f>
        <v>0.61249746612563527</v>
      </c>
      <c r="V335" s="75">
        <f>IF(Observaciones!$F334&gt;0.05*Constantes!$E$20,((Observaciones!$F334-0.05*Constantes!$E$20)^2)/(Observaciones!$F334+0.95*Constantes!$E$20),0)</f>
        <v>0.19716494051024899</v>
      </c>
      <c r="W335" s="75">
        <f>MAX(0,X334+Observaciones!$F334-V335-Constantes!$D$13)</f>
        <v>0</v>
      </c>
      <c r="X335" s="75">
        <f>X334+Observaciones!$F334-V335-T335-W335-Y334</f>
        <v>69.811802428768686</v>
      </c>
      <c r="Y335" s="75">
        <f>MAX(0,(X335-Constantes!$D$14)*(1-EXP(-Constantes!$D$24)))</f>
        <v>0.7483656920162749</v>
      </c>
      <c r="Z335" s="75">
        <f t="shared" si="48"/>
        <v>108.42547056258306</v>
      </c>
      <c r="AA335" s="75">
        <f>MAX(0,(Z335-Constantes!$D$13)*(1-EXP(-Constantes!$D$25)))</f>
        <v>0.23088659043026377</v>
      </c>
      <c r="AB335" s="75">
        <f t="shared" si="49"/>
        <v>1.1764172229567877</v>
      </c>
      <c r="AC335" s="75">
        <f>0.0526*V335*Observaciones!$F334^1.218</f>
        <v>0.12264402404427024</v>
      </c>
      <c r="AD335" s="75">
        <f>AC335*Constantes!$E$31</f>
        <v>1.4369685681925575E-3</v>
      </c>
      <c r="AE335" s="75">
        <f t="shared" si="50"/>
        <v>122.14786898315755</v>
      </c>
      <c r="AF335" s="15"/>
      <c r="AG335" s="74">
        <v>329</v>
      </c>
      <c r="AH335" s="136">
        <f>ETo!$I334*((1-Constantes!$F$21)*ETo!$K334+ETo!$L334)</f>
        <v>2.666186515097261</v>
      </c>
      <c r="AI335" s="75">
        <f>MIN(AH335*AJ335,0.8*(AM334+Observaciones!$F334-AK335-AL335-Constantes!$D$14))</f>
        <v>1.7229050598748881</v>
      </c>
      <c r="AJ335" s="75">
        <f>EXP(2.5*(Cálculos!AM334-Constantes!$D$13)/(Constantes!$D$15))*Constantes!$F$19+Constantes!$F$18</f>
        <v>0.64620575121768531</v>
      </c>
      <c r="AK335" s="75">
        <f>IF(Observaciones!$F334&gt;0.05*Constantes!$F$20,((Observaciones!$F334-0.05*Constantes!$F$20)^2)/(Observaciones!$F334+0.95*Constantes!$F$20),0)</f>
        <v>9.6480348490925585E-2</v>
      </c>
      <c r="AL335" s="75">
        <f>MAX(0,AM334+Observaciones!$F334-AK335-Constantes!$D$13)</f>
        <v>0</v>
      </c>
      <c r="AM335" s="75">
        <f>AM334+Observaciones!$F334-AK335-AI335-AL335-AN334</f>
        <v>69.715866917683627</v>
      </c>
      <c r="AN335" s="75">
        <f>MAX(0,(AM335-Constantes!$D$14)*(1-EXP(-Constantes!$D$24)))</f>
        <v>0.74671757735757804</v>
      </c>
      <c r="AO335" s="75">
        <f t="shared" si="51"/>
        <v>107.96405858492653</v>
      </c>
      <c r="AP335" s="75">
        <f>MAX(0,(AO335-Constantes!$D$13)*(1-EXP(-Constantes!$D$25)))</f>
        <v>0.22769938508919504</v>
      </c>
      <c r="AQ335" s="75">
        <f t="shared" si="52"/>
        <v>1.0708973109376987</v>
      </c>
      <c r="AR335" s="75">
        <f>0.0526*AK335*Observaciones!$F334^1.218</f>
        <v>6.0014413056897226E-2</v>
      </c>
      <c r="AS335" s="75">
        <f>AR335*Constantes!$F$31</f>
        <v>5.0627786089694126E-4</v>
      </c>
      <c r="AT335" s="75">
        <f t="shared" si="53"/>
        <v>47.276041850701304</v>
      </c>
      <c r="AU335" s="15"/>
      <c r="AV335" s="74">
        <v>329</v>
      </c>
      <c r="AW335" s="75">
        <f>0.0526*Observaciones!$F334^2.218</f>
        <v>4.72748644015644</v>
      </c>
      <c r="AX335" s="75">
        <f>IF(Observaciones!$F334&gt;0.05*$BB$7,((Observaciones!$F334-0.05*$BB$7)^2)/(Observaciones!$F334+0.95*$BB$7),0)</f>
        <v>0.85016527070729775</v>
      </c>
      <c r="AY335" s="75">
        <f>0.0526*AX335*Observaciones!$F334^1.218</f>
        <v>0.52883484067903708</v>
      </c>
      <c r="AZ335" s="29"/>
      <c r="BA335" s="29"/>
      <c r="BB335" s="96"/>
      <c r="BC335" s="39"/>
    </row>
    <row r="336" spans="2:55" s="2" customFormat="1" x14ac:dyDescent="0.3">
      <c r="B336" s="38"/>
      <c r="C336" s="74">
        <v>330</v>
      </c>
      <c r="D336" s="136">
        <f>ETo!$I335*((1-Constantes!$D$21)*ETo!$K335+ETo!$L335)</f>
        <v>2.8148171277573772</v>
      </c>
      <c r="E336" s="75">
        <f>MIN(D336*F336,0.8*(I335+Observaciones!$F335-G336-H336-Constantes!$D$14))</f>
        <v>1.8473873094279616</v>
      </c>
      <c r="F336" s="75">
        <f>EXP(2.5*(Cálculos!I335-Constantes!$D$13)/(Constantes!$D$15))*Constantes!$D$19+Constantes!$D$18</f>
        <v>0.65630811011151302</v>
      </c>
      <c r="G336" s="75">
        <f>IF(Observaciones!$F335&gt;0.05*Constantes!$D$20,((Observaciones!$F335-0.05*Constantes!$D$20)^2)/(Observaciones!$F335+0.95*Constantes!$D$20),0)</f>
        <v>1.2668803418803418</v>
      </c>
      <c r="H336" s="75">
        <f>MAX(0,I335+Observaciones!$F335-G336-Constantes!$D$13)</f>
        <v>6.0748334556614623</v>
      </c>
      <c r="I336" s="75">
        <f>I335+Observaciones!$F335-G336-E336-H336-J335</f>
        <v>72.408886959579974</v>
      </c>
      <c r="J336" s="75">
        <f>MAX(0,(I336-Constantes!$D$14)*(1-EXP(-Constantes!$D$24)))</f>
        <v>0.79298204978300024</v>
      </c>
      <c r="K336" s="75">
        <f t="shared" si="45"/>
        <v>112.92630822358353</v>
      </c>
      <c r="L336" s="75">
        <f>MAX(0,(K336-Constantes!$D$13)*(1-EXP(-Constantes!$D$25)))</f>
        <v>0.2619761471107851</v>
      </c>
      <c r="M336" s="75">
        <f t="shared" si="46"/>
        <v>2.3218385387741272</v>
      </c>
      <c r="N336" s="75">
        <f>0.0526*G336*Observaciones!$F335^1.218</f>
        <v>1.486973005643355</v>
      </c>
      <c r="O336" s="75">
        <f>N336*Constantes!$D$31</f>
        <v>2.3229651696023163E-2</v>
      </c>
      <c r="P336" s="75">
        <f t="shared" si="47"/>
        <v>1000.4852322025735</v>
      </c>
      <c r="Q336" s="15"/>
      <c r="R336" s="74">
        <v>330</v>
      </c>
      <c r="S336" s="136">
        <f>ETo!$I335*((1-Constantes!$E$21)*ETo!$K335+ETo!$L335)</f>
        <v>2.7068334840985213</v>
      </c>
      <c r="T336" s="75">
        <f>MIN(S336*U336,0.8*(X335+Observaciones!$F335-V336-W336-Constantes!$D$14))</f>
        <v>1.8167095091190415</v>
      </c>
      <c r="U336" s="75">
        <f>EXP(2.5*(Cálculos!X335-Constantes!$D$13)/(Constantes!$D$15))*Constantes!$E$19+Constantes!$E$18</f>
        <v>0.67115672973288754</v>
      </c>
      <c r="V336" s="75">
        <f>IF(Observaciones!$F335&gt;0.05*Constantes!$E$20,((Observaciones!$F335-0.05*Constantes!$E$20)^2)/(Observaciones!$F335+0.95*Constantes!$E$20),0)</f>
        <v>1.0022951766752279</v>
      </c>
      <c r="W336" s="75">
        <f>MAX(0,X335+Observaciones!$F335-V336-Constantes!$D$13)</f>
        <v>6.6095072520934508</v>
      </c>
      <c r="X336" s="75">
        <f>X335+Observaciones!$F335-V336-T336-W336-Y335</f>
        <v>72.434924798864685</v>
      </c>
      <c r="Y336" s="75">
        <f>MAX(0,(X336-Constantes!$D$14)*(1-EXP(-Constantes!$D$24)))</f>
        <v>0.79342936427708655</v>
      </c>
      <c r="Z336" s="75">
        <f t="shared" si="48"/>
        <v>114.80409122424625</v>
      </c>
      <c r="AA336" s="75">
        <f>MAX(0,(Z336-Constantes!$D$13)*(1-EXP(-Constantes!$D$25)))</f>
        <v>0.27494694175611917</v>
      </c>
      <c r="AB336" s="75">
        <f t="shared" si="49"/>
        <v>2.0706714827084336</v>
      </c>
      <c r="AC336" s="75">
        <f>0.0526*V336*Observaciones!$F335^1.218</f>
        <v>1.1764219730416892</v>
      </c>
      <c r="AD336" s="75">
        <f>AC336*Constantes!$E$31</f>
        <v>1.3783642630494367E-2</v>
      </c>
      <c r="AE336" s="75">
        <f t="shared" si="50"/>
        <v>665.66052343877323</v>
      </c>
      <c r="AF336" s="15"/>
      <c r="AG336" s="74">
        <v>330</v>
      </c>
      <c r="AH336" s="136">
        <f>ETo!$I335*((1-Constantes!$F$21)*ETo!$K335+ETo!$L335)</f>
        <v>2.7068334840985213</v>
      </c>
      <c r="AI336" s="75">
        <f>MIN(AH336*AJ336,0.8*(AM335+Observaciones!$F335-AK336-AL336-Constantes!$D$14))</f>
        <v>1.8680503993462387</v>
      </c>
      <c r="AJ336" s="75">
        <f>EXP(2.5*(Cálculos!AM335-Constantes!$D$13)/(Constantes!$D$15))*Constantes!$F$19+Constantes!$F$18</f>
        <v>0.69012386994627806</v>
      </c>
      <c r="AK336" s="75">
        <f>IF(Observaciones!$F335&gt;0.05*Constantes!$F$20,((Observaciones!$F335-0.05*Constantes!$F$20)^2)/(Observaciones!$F335+0.95*Constantes!$F$20),0)</f>
        <v>0.67722200157797374</v>
      </c>
      <c r="AL336" s="75">
        <f>MAX(0,AM335+Observaciones!$F335-AK336-Constantes!$D$13)</f>
        <v>6.8386449161056504</v>
      </c>
      <c r="AM336" s="75">
        <f>AM335+Observaciones!$F335-AK336-AI336-AL336-AN335</f>
        <v>72.385232023296183</v>
      </c>
      <c r="AN336" s="75">
        <f>MAX(0,(AM336-Constantes!$D$14)*(1-EXP(-Constantes!$D$24)))</f>
        <v>0.79257567213619451</v>
      </c>
      <c r="AO336" s="75">
        <f t="shared" si="51"/>
        <v>114.57500411594299</v>
      </c>
      <c r="AP336" s="75">
        <f>MAX(0,(AO336-Constantes!$D$13)*(1-EXP(-Constantes!$D$25)))</f>
        <v>0.27336452151019819</v>
      </c>
      <c r="AQ336" s="75">
        <f t="shared" si="52"/>
        <v>1.7431621952243663</v>
      </c>
      <c r="AR336" s="75">
        <f>0.0526*AK336*Observaciones!$F335^1.218</f>
        <v>0.79487446594961986</v>
      </c>
      <c r="AS336" s="75">
        <f>AR336*Constantes!$F$31</f>
        <v>6.7055116230337391E-3</v>
      </c>
      <c r="AT336" s="75">
        <f t="shared" si="53"/>
        <v>384.67514046624086</v>
      </c>
      <c r="AU336" s="15"/>
      <c r="AV336" s="74">
        <v>330</v>
      </c>
      <c r="AW336" s="75">
        <f>0.0526*Observaciones!$F335^2.218</f>
        <v>15.023719165130638</v>
      </c>
      <c r="AX336" s="75">
        <f>IF(Observaciones!$F335&gt;0.05*$BB$7,((Observaciones!$F335-0.05*$BB$7)^2)/(Observaciones!$F335+0.95*$BB$7),0)</f>
        <v>2.6803602911260813</v>
      </c>
      <c r="AY336" s="75">
        <f>0.0526*AX336*Observaciones!$F335^1.218</f>
        <v>3.1460140840035975</v>
      </c>
      <c r="AZ336" s="29"/>
      <c r="BA336" s="29"/>
      <c r="BB336" s="96"/>
      <c r="BC336" s="39"/>
    </row>
    <row r="337" spans="2:55" s="2" customFormat="1" x14ac:dyDescent="0.3">
      <c r="B337" s="38"/>
      <c r="C337" s="74">
        <v>331</v>
      </c>
      <c r="D337" s="136">
        <f>ETo!$I336*((1-Constantes!$D$21)*ETo!$K336+ETo!$L336)</f>
        <v>2.7984064953873231</v>
      </c>
      <c r="E337" s="75">
        <f>MIN(D337*F337,0.8*(I336+Observaciones!$F336-G337-H337-Constantes!$D$14))</f>
        <v>1.9797756620730786</v>
      </c>
      <c r="F337" s="75">
        <f>EXP(2.5*(Cálculos!I336-Constantes!$D$13)/(Constantes!$D$15))*Constantes!$D$19+Constantes!$D$18</f>
        <v>0.70746536121052739</v>
      </c>
      <c r="G337" s="75">
        <f>IF(Observaciones!$F336&gt;0.05*Constantes!$D$20,((Observaciones!$F336-0.05*Constantes!$D$20)^2)/(Observaciones!$F336+0.95*Constantes!$D$20),0)</f>
        <v>0</v>
      </c>
      <c r="H337" s="75">
        <f>MAX(0,I336+Observaciones!$F336-G337-Constantes!$D$13)</f>
        <v>0</v>
      </c>
      <c r="I337" s="75">
        <f>I336+Observaciones!$F336-G337-E337-H337-J336</f>
        <v>69.936129247723883</v>
      </c>
      <c r="J337" s="75">
        <f>MAX(0,(I337-Constantes!$D$14)*(1-EXP(-Constantes!$D$24)))</f>
        <v>0.75050155235069804</v>
      </c>
      <c r="K337" s="75">
        <f t="shared" si="45"/>
        <v>112.66433207647275</v>
      </c>
      <c r="L337" s="75">
        <f>MAX(0,(K337-Constantes!$D$13)*(1-EXP(-Constantes!$D$25)))</f>
        <v>0.26016654567922959</v>
      </c>
      <c r="M337" s="75">
        <f t="shared" si="46"/>
        <v>1.0106680980299276</v>
      </c>
      <c r="N337" s="75">
        <f>0.0526*G337*Observaciones!$F336^1.218</f>
        <v>0</v>
      </c>
      <c r="O337" s="75">
        <f>N337*Constantes!$D$31</f>
        <v>0</v>
      </c>
      <c r="P337" s="75">
        <f t="shared" si="47"/>
        <v>0</v>
      </c>
      <c r="Q337" s="15"/>
      <c r="R337" s="74">
        <v>331</v>
      </c>
      <c r="S337" s="136">
        <f>ETo!$I336*((1-Constantes!$E$21)*ETo!$K336+ETo!$L336)</f>
        <v>2.6909480974621305</v>
      </c>
      <c r="T337" s="75">
        <f>MIN(S337*U337,0.8*(X336+Observaciones!$F336-V337-W337-Constantes!$D$14))</f>
        <v>1.9046526981675422</v>
      </c>
      <c r="U337" s="75">
        <f>EXP(2.5*(Cálculos!X336-Constantes!$D$13)/(Constantes!$D$15))*Constantes!$E$19+Constantes!$E$18</f>
        <v>0.70779986427974806</v>
      </c>
      <c r="V337" s="75">
        <f>IF(Observaciones!$F336&gt;0.05*Constantes!$E$20,((Observaciones!$F336-0.05*Constantes!$E$20)^2)/(Observaciones!$F336+0.95*Constantes!$E$20),0)</f>
        <v>0</v>
      </c>
      <c r="W337" s="75">
        <f>MAX(0,X336+Observaciones!$F336-V337-Constantes!$D$13)</f>
        <v>0</v>
      </c>
      <c r="X337" s="75">
        <f>X336+Observaciones!$F336-V337-T337-W337-Y336</f>
        <v>70.036842736420056</v>
      </c>
      <c r="Y337" s="75">
        <f>MAX(0,(X337-Constantes!$D$14)*(1-EXP(-Constantes!$D$24)))</f>
        <v>0.75223174980491792</v>
      </c>
      <c r="Z337" s="75">
        <f t="shared" si="48"/>
        <v>114.52914428249014</v>
      </c>
      <c r="AA337" s="75">
        <f>MAX(0,(Z337-Constantes!$D$13)*(1-EXP(-Constantes!$D$25)))</f>
        <v>0.27304774450136582</v>
      </c>
      <c r="AB337" s="75">
        <f t="shared" si="49"/>
        <v>1.0252794943062837</v>
      </c>
      <c r="AC337" s="75">
        <f>0.0526*V337*Observaciones!$F336^1.218</f>
        <v>0</v>
      </c>
      <c r="AD337" s="75">
        <f>AC337*Constantes!$E$31</f>
        <v>0</v>
      </c>
      <c r="AE337" s="75">
        <f t="shared" si="50"/>
        <v>0</v>
      </c>
      <c r="AF337" s="15"/>
      <c r="AG337" s="74">
        <v>331</v>
      </c>
      <c r="AH337" s="136">
        <f>ETo!$I336*((1-Constantes!$F$21)*ETo!$K336+ETo!$L336)</f>
        <v>2.6909480974621305</v>
      </c>
      <c r="AI337" s="75">
        <f>MIN(AH337*AJ337,0.8*(AM336+Observaciones!$F336-AK337-AL337-Constantes!$D$14))</f>
        <v>1.9321425398156955</v>
      </c>
      <c r="AJ337" s="75">
        <f>EXP(2.5*(Cálculos!AM336-Constantes!$D$13)/(Constantes!$D$15))*Constantes!$F$19+Constantes!$F$18</f>
        <v>0.71801553572806742</v>
      </c>
      <c r="AK337" s="75">
        <f>IF(Observaciones!$F336&gt;0.05*Constantes!$F$20,((Observaciones!$F336-0.05*Constantes!$F$20)^2)/(Observaciones!$F336+0.95*Constantes!$F$20),0)</f>
        <v>0</v>
      </c>
      <c r="AL337" s="75">
        <f>MAX(0,AM336+Observaciones!$F336-AK337-Constantes!$D$13)</f>
        <v>0</v>
      </c>
      <c r="AM337" s="75">
        <f>AM336+Observaciones!$F336-AK337-AI337-AL337-AN336</f>
        <v>69.960513811344285</v>
      </c>
      <c r="AN337" s="75">
        <f>MAX(0,(AM337-Constantes!$D$14)*(1-EXP(-Constantes!$D$24)))</f>
        <v>0.75092046455843176</v>
      </c>
      <c r="AO337" s="75">
        <f t="shared" si="51"/>
        <v>114.30163959443279</v>
      </c>
      <c r="AP337" s="75">
        <f>MAX(0,(AO337-Constantes!$D$13)*(1-EXP(-Constantes!$D$25)))</f>
        <v>0.27147625483051396</v>
      </c>
      <c r="AQ337" s="75">
        <f t="shared" si="52"/>
        <v>1.0223967193889458</v>
      </c>
      <c r="AR337" s="75">
        <f>0.0526*AK337*Observaciones!$F336^1.218</f>
        <v>0</v>
      </c>
      <c r="AS337" s="75">
        <f>AR337*Constantes!$F$31</f>
        <v>0</v>
      </c>
      <c r="AT337" s="75">
        <f t="shared" si="53"/>
        <v>0</v>
      </c>
      <c r="AU337" s="15"/>
      <c r="AV337" s="74">
        <v>331</v>
      </c>
      <c r="AW337" s="75">
        <f>0.0526*Observaciones!$F336^2.218</f>
        <v>3.6411677467564265E-3</v>
      </c>
      <c r="AX337" s="75">
        <f>IF(Observaciones!$F336&gt;0.05*$BB$7,((Observaciones!$F336-0.05*$BB$7)^2)/(Observaciones!$F336+0.95*$BB$7),0)</f>
        <v>0</v>
      </c>
      <c r="AY337" s="75">
        <f>0.0526*AX337*Observaciones!$F336^1.218</f>
        <v>0</v>
      </c>
      <c r="AZ337" s="29"/>
      <c r="BA337" s="29"/>
      <c r="BB337" s="96"/>
      <c r="BC337" s="39"/>
    </row>
    <row r="338" spans="2:55" s="2" customFormat="1" x14ac:dyDescent="0.3">
      <c r="B338" s="38"/>
      <c r="C338" s="74">
        <v>332</v>
      </c>
      <c r="D338" s="136">
        <f>ETo!$I337*((1-Constantes!$D$21)*ETo!$K337+ETo!$L337)</f>
        <v>2.8014161021724133</v>
      </c>
      <c r="E338" s="75">
        <f>MIN(D338*F338,0.8*(I337+Observaciones!$F337-G338-H338-Constantes!$D$14))</f>
        <v>1.8570790485230031</v>
      </c>
      <c r="F338" s="75">
        <f>EXP(2.5*(Cálculos!I337-Constantes!$D$13)/(Constantes!$D$15))*Constantes!$D$19+Constantes!$D$18</f>
        <v>0.66290725147288709</v>
      </c>
      <c r="G338" s="75">
        <f>IF(Observaciones!$F337&gt;0.05*Constantes!$D$20,((Observaciones!$F337-0.05*Constantes!$D$20)^2)/(Observaciones!$F337+0.95*Constantes!$D$20),0)</f>
        <v>0</v>
      </c>
      <c r="H338" s="75">
        <f>MAX(0,I337+Observaciones!$F337-G338-Constantes!$D$13)</f>
        <v>0</v>
      </c>
      <c r="I338" s="75">
        <f>I337+Observaciones!$F337-G338-E338-H338-J337</f>
        <v>67.32854864685018</v>
      </c>
      <c r="J338" s="75">
        <f>MAX(0,(I338-Constantes!$D$14)*(1-EXP(-Constantes!$D$24)))</f>
        <v>0.70570487838267326</v>
      </c>
      <c r="K338" s="75">
        <f t="shared" si="45"/>
        <v>112.40416553079352</v>
      </c>
      <c r="L338" s="75">
        <f>MAX(0,(K338-Constantes!$D$13)*(1-EXP(-Constantes!$D$25)))</f>
        <v>0.25836944407781975</v>
      </c>
      <c r="M338" s="75">
        <f t="shared" si="46"/>
        <v>0.96407432246049307</v>
      </c>
      <c r="N338" s="75">
        <f>0.0526*G338*Observaciones!$F337^1.218</f>
        <v>0</v>
      </c>
      <c r="O338" s="75">
        <f>N338*Constantes!$D$31</f>
        <v>0</v>
      </c>
      <c r="P338" s="75">
        <f t="shared" si="47"/>
        <v>0</v>
      </c>
      <c r="Q338" s="15"/>
      <c r="R338" s="74">
        <v>332</v>
      </c>
      <c r="S338" s="136">
        <f>ETo!$I337*((1-Constantes!$E$21)*ETo!$K337+ETo!$L337)</f>
        <v>2.6938619539213997</v>
      </c>
      <c r="T338" s="75">
        <f>MIN(S338*U338,0.8*(X337+Observaciones!$F337-V338-W338-Constantes!$D$14))</f>
        <v>1.8159611457521223</v>
      </c>
      <c r="U338" s="75">
        <f>EXP(2.5*(Cálculos!X337-Constantes!$D$13)/(Constantes!$D$15))*Constantes!$E$19+Constantes!$E$18</f>
        <v>0.67411069194123507</v>
      </c>
      <c r="V338" s="75">
        <f>IF(Observaciones!$F337&gt;0.05*Constantes!$E$20,((Observaciones!$F337-0.05*Constantes!$E$20)^2)/(Observaciones!$F337+0.95*Constantes!$E$20),0)</f>
        <v>0</v>
      </c>
      <c r="W338" s="75">
        <f>MAX(0,X337+Observaciones!$F337-V338-Constantes!$D$13)</f>
        <v>0</v>
      </c>
      <c r="X338" s="75">
        <f>X337+Observaciones!$F337-V338-T338-W338-Y337</f>
        <v>67.468649840863009</v>
      </c>
      <c r="Y338" s="75">
        <f>MAX(0,(X338-Constantes!$D$14)*(1-EXP(-Constantes!$D$24)))</f>
        <v>0.70811173303890929</v>
      </c>
      <c r="Z338" s="75">
        <f t="shared" si="48"/>
        <v>114.25609653798877</v>
      </c>
      <c r="AA338" s="75">
        <f>MAX(0,(Z338-Constantes!$D$13)*(1-EXP(-Constantes!$D$25)))</f>
        <v>0.27116166596031555</v>
      </c>
      <c r="AB338" s="75">
        <f t="shared" si="49"/>
        <v>0.97927339899922483</v>
      </c>
      <c r="AC338" s="75">
        <f>0.0526*V338*Observaciones!$F337^1.218</f>
        <v>0</v>
      </c>
      <c r="AD338" s="75">
        <f>AC338*Constantes!$E$31</f>
        <v>0</v>
      </c>
      <c r="AE338" s="75">
        <f t="shared" si="50"/>
        <v>0</v>
      </c>
      <c r="AF338" s="15"/>
      <c r="AG338" s="74">
        <v>332</v>
      </c>
      <c r="AH338" s="136">
        <f>ETo!$I337*((1-Constantes!$F$21)*ETo!$K337+ETo!$L337)</f>
        <v>2.6938619539213997</v>
      </c>
      <c r="AI338" s="75">
        <f>MIN(AH338*AJ338,0.8*(AM337+Observaciones!$F337-AK338-AL338-Constantes!$D$14))</f>
        <v>1.8655645640829859</v>
      </c>
      <c r="AJ338" s="75">
        <f>EXP(2.5*(Cálculos!AM337-Constantes!$D$13)/(Constantes!$D$15))*Constantes!$F$19+Constantes!$F$18</f>
        <v>0.69252418869026366</v>
      </c>
      <c r="AK338" s="75">
        <f>IF(Observaciones!$F337&gt;0.05*Constantes!$F$20,((Observaciones!$F337-0.05*Constantes!$F$20)^2)/(Observaciones!$F337+0.95*Constantes!$F$20),0)</f>
        <v>0</v>
      </c>
      <c r="AL338" s="75">
        <f>MAX(0,AM337+Observaciones!$F337-AK338-Constantes!$D$13)</f>
        <v>0</v>
      </c>
      <c r="AM338" s="75">
        <f>AM337+Observaciones!$F337-AK338-AI338-AL338-AN337</f>
        <v>67.344028782702864</v>
      </c>
      <c r="AN338" s="75">
        <f>MAX(0,(AM338-Constantes!$D$14)*(1-EXP(-Constantes!$D$24)))</f>
        <v>0.70597081785106053</v>
      </c>
      <c r="AO338" s="75">
        <f t="shared" si="51"/>
        <v>114.03016333960227</v>
      </c>
      <c r="AP338" s="75">
        <f>MAX(0,(AO338-Constantes!$D$13)*(1-EXP(-Constantes!$D$25)))</f>
        <v>0.26960103136153574</v>
      </c>
      <c r="AQ338" s="75">
        <f t="shared" si="52"/>
        <v>0.97557184921259621</v>
      </c>
      <c r="AR338" s="75">
        <f>0.0526*AK338*Observaciones!$F337^1.218</f>
        <v>0</v>
      </c>
      <c r="AS338" s="75">
        <f>AR338*Constantes!$F$31</f>
        <v>0</v>
      </c>
      <c r="AT338" s="75">
        <f t="shared" si="53"/>
        <v>0</v>
      </c>
      <c r="AU338" s="15"/>
      <c r="AV338" s="74">
        <v>332</v>
      </c>
      <c r="AW338" s="75">
        <f>0.0526*Observaciones!$F337^2.218</f>
        <v>0</v>
      </c>
      <c r="AX338" s="75">
        <f>IF(Observaciones!$F337&gt;0.05*$BB$7,((Observaciones!$F337-0.05*$BB$7)^2)/(Observaciones!$F337+0.95*$BB$7),0)</f>
        <v>0</v>
      </c>
      <c r="AY338" s="75">
        <f>0.0526*AX338*Observaciones!$F337^1.218</f>
        <v>0</v>
      </c>
      <c r="AZ338" s="29"/>
      <c r="BA338" s="29"/>
      <c r="BB338" s="96"/>
      <c r="BC338" s="39"/>
    </row>
    <row r="339" spans="2:55" s="2" customFormat="1" x14ac:dyDescent="0.3">
      <c r="B339" s="38"/>
      <c r="C339" s="74">
        <v>333</v>
      </c>
      <c r="D339" s="136">
        <f>ETo!$I338*((1-Constantes!$D$21)*ETo!$K338+ETo!$L338)</f>
        <v>2.7293208860852363</v>
      </c>
      <c r="E339" s="75">
        <f>MIN(D339*F339,0.8*(I338+Observaciones!$F338-G339-H339-Constantes!$D$14))</f>
        <v>1.6966974123077885</v>
      </c>
      <c r="F339" s="75">
        <f>EXP(2.5*(Cálculos!I338-Constantes!$D$13)/(Constantes!$D$15))*Constantes!$D$19+Constantes!$D$18</f>
        <v>0.62165552645640831</v>
      </c>
      <c r="G339" s="75">
        <f>IF(Observaciones!$F338&gt;0.05*Constantes!$D$20,((Observaciones!$F338-0.05*Constantes!$D$20)^2)/(Observaciones!$F338+0.95*Constantes!$D$20),0)</f>
        <v>0</v>
      </c>
      <c r="H339" s="75">
        <f>MAX(0,I338+Observaciones!$F338-G339-Constantes!$D$13)</f>
        <v>0</v>
      </c>
      <c r="I339" s="75">
        <f>I338+Observaciones!$F338-G339-E339-H339-J338</f>
        <v>64.92614635615972</v>
      </c>
      <c r="J339" s="75">
        <f>MAX(0,(I339-Constantes!$D$14)*(1-EXP(-Constantes!$D$24)))</f>
        <v>0.66443304497509337</v>
      </c>
      <c r="K339" s="75">
        <f t="shared" si="45"/>
        <v>112.14579608671571</v>
      </c>
      <c r="L339" s="75">
        <f>MAX(0,(K339-Constantes!$D$13)*(1-EXP(-Constantes!$D$25)))</f>
        <v>0.25658475596392172</v>
      </c>
      <c r="M339" s="75">
        <f t="shared" si="46"/>
        <v>0.92101780093901509</v>
      </c>
      <c r="N339" s="75">
        <f>0.0526*G339*Observaciones!$F338^1.218</f>
        <v>0</v>
      </c>
      <c r="O339" s="75">
        <f>N339*Constantes!$D$31</f>
        <v>0</v>
      </c>
      <c r="P339" s="75">
        <f t="shared" si="47"/>
        <v>0</v>
      </c>
      <c r="Q339" s="15"/>
      <c r="R339" s="74">
        <v>333</v>
      </c>
      <c r="S339" s="136">
        <f>ETo!$I338*((1-Constantes!$E$21)*ETo!$K338+ETo!$L338)</f>
        <v>2.6241206910258654</v>
      </c>
      <c r="T339" s="75">
        <f>MIN(S339*U339,0.8*(X338+Observaciones!$F338-V339-W339-Constantes!$D$14))</f>
        <v>1.6855845501505469</v>
      </c>
      <c r="U339" s="75">
        <f>EXP(2.5*(Cálculos!X338-Constantes!$D$13)/(Constantes!$D$15))*Constantes!$E$19+Constantes!$E$18</f>
        <v>0.64234261629620004</v>
      </c>
      <c r="V339" s="75">
        <f>IF(Observaciones!$F338&gt;0.05*Constantes!$E$20,((Observaciones!$F338-0.05*Constantes!$E$20)^2)/(Observaciones!$F338+0.95*Constantes!$E$20),0)</f>
        <v>0</v>
      </c>
      <c r="W339" s="75">
        <f>MAX(0,X338+Observaciones!$F338-V339-Constantes!$D$13)</f>
        <v>0</v>
      </c>
      <c r="X339" s="75">
        <f>X338+Observaciones!$F338-V339-T339-W339-Y338</f>
        <v>65.074953557673552</v>
      </c>
      <c r="Y339" s="75">
        <f>MAX(0,(X339-Constantes!$D$14)*(1-EXP(-Constantes!$D$24)))</f>
        <v>0.66698946362925726</v>
      </c>
      <c r="Z339" s="75">
        <f t="shared" si="48"/>
        <v>113.98493487202845</v>
      </c>
      <c r="AA339" s="75">
        <f>MAX(0,(Z339-Constantes!$D$13)*(1-EXP(-Constantes!$D$25)))</f>
        <v>0.26928861551539368</v>
      </c>
      <c r="AB339" s="75">
        <f t="shared" si="49"/>
        <v>0.936278079144651</v>
      </c>
      <c r="AC339" s="75">
        <f>0.0526*V339*Observaciones!$F338^1.218</f>
        <v>0</v>
      </c>
      <c r="AD339" s="75">
        <f>AC339*Constantes!$E$31</f>
        <v>0</v>
      </c>
      <c r="AE339" s="75">
        <f t="shared" si="50"/>
        <v>0</v>
      </c>
      <c r="AF339" s="15"/>
      <c r="AG339" s="74">
        <v>333</v>
      </c>
      <c r="AH339" s="136">
        <f>ETo!$I338*((1-Constantes!$F$21)*ETo!$K338+ETo!$L338)</f>
        <v>2.6241206910258654</v>
      </c>
      <c r="AI339" s="75">
        <f>MIN(AH339*AJ339,0.8*(AM338+Observaciones!$F338-AK339-AL339-Constantes!$D$14))</f>
        <v>1.7538301521848818</v>
      </c>
      <c r="AJ339" s="75">
        <f>EXP(2.5*(Cálculos!AM338-Constantes!$D$13)/(Constantes!$D$15))*Constantes!$F$19+Constantes!$F$18</f>
        <v>0.66834965258371748</v>
      </c>
      <c r="AK339" s="75">
        <f>IF(Observaciones!$F338&gt;0.05*Constantes!$F$20,((Observaciones!$F338-0.05*Constantes!$F$20)^2)/(Observaciones!$F338+0.95*Constantes!$F$20),0)</f>
        <v>0</v>
      </c>
      <c r="AL339" s="75">
        <f>MAX(0,AM338+Observaciones!$F338-AK339-Constantes!$D$13)</f>
        <v>0</v>
      </c>
      <c r="AM339" s="75">
        <f>AM338+Observaciones!$F338-AK339-AI339-AL339-AN338</f>
        <v>64.884227812666921</v>
      </c>
      <c r="AN339" s="75">
        <f>MAX(0,(AM339-Constantes!$D$14)*(1-EXP(-Constantes!$D$24)))</f>
        <v>0.66371290948803219</v>
      </c>
      <c r="AO339" s="75">
        <f t="shared" si="51"/>
        <v>113.76056230824074</v>
      </c>
      <c r="AP339" s="75">
        <f>MAX(0,(AO339-Constantes!$D$13)*(1-EXP(-Constantes!$D$25)))</f>
        <v>0.26773876100722616</v>
      </c>
      <c r="AQ339" s="75">
        <f t="shared" si="52"/>
        <v>0.93145167049525834</v>
      </c>
      <c r="AR339" s="75">
        <f>0.0526*AK339*Observaciones!$F338^1.218</f>
        <v>0</v>
      </c>
      <c r="AS339" s="75">
        <f>AR339*Constantes!$F$31</f>
        <v>0</v>
      </c>
      <c r="AT339" s="75">
        <f t="shared" si="53"/>
        <v>0</v>
      </c>
      <c r="AU339" s="15"/>
      <c r="AV339" s="74">
        <v>333</v>
      </c>
      <c r="AW339" s="75">
        <f>0.0526*Observaciones!$F338^2.218</f>
        <v>0</v>
      </c>
      <c r="AX339" s="75">
        <f>IF(Observaciones!$F338&gt;0.05*$BB$7,((Observaciones!$F338-0.05*$BB$7)^2)/(Observaciones!$F338+0.95*$BB$7),0)</f>
        <v>0</v>
      </c>
      <c r="AY339" s="75">
        <f>0.0526*AX339*Observaciones!$F338^1.218</f>
        <v>0</v>
      </c>
      <c r="AZ339" s="29"/>
      <c r="BA339" s="29"/>
      <c r="BB339" s="96"/>
      <c r="BC339" s="39"/>
    </row>
    <row r="340" spans="2:55" s="2" customFormat="1" x14ac:dyDescent="0.3">
      <c r="B340" s="38"/>
      <c r="C340" s="74">
        <v>334</v>
      </c>
      <c r="D340" s="136">
        <f>ETo!$I339*((1-Constantes!$D$21)*ETo!$K339+ETo!$L339)</f>
        <v>2.6682574144307858</v>
      </c>
      <c r="E340" s="75">
        <f>MIN(D340*F340,0.8*(I339+Observaciones!$F339-G340-H340-Constantes!$D$14))</f>
        <v>1.5695628175179126</v>
      </c>
      <c r="F340" s="75">
        <f>EXP(2.5*(Cálculos!I339-Constantes!$D$13)/(Constantes!$D$15))*Constantes!$D$19+Constantes!$D$18</f>
        <v>0.58823515640927937</v>
      </c>
      <c r="G340" s="75">
        <f>IF(Observaciones!$F339&gt;0.05*Constantes!$D$20,((Observaciones!$F339-0.05*Constantes!$D$20)^2)/(Observaciones!$F339+0.95*Constantes!$D$20),0)</f>
        <v>0</v>
      </c>
      <c r="H340" s="75">
        <f>MAX(0,I339+Observaciones!$F339-G340-Constantes!$D$13)</f>
        <v>0</v>
      </c>
      <c r="I340" s="75">
        <f>I339+Observaciones!$F339-G340-E340-H340-J339</f>
        <v>62.692150493666716</v>
      </c>
      <c r="J340" s="75">
        <f>MAX(0,(I340-Constantes!$D$14)*(1-EXP(-Constantes!$D$24)))</f>
        <v>0.62605433320507797</v>
      </c>
      <c r="K340" s="75">
        <f t="shared" si="45"/>
        <v>111.88921133075178</v>
      </c>
      <c r="L340" s="75">
        <f>MAX(0,(K340-Constantes!$D$13)*(1-EXP(-Constantes!$D$25)))</f>
        <v>0.25481239559131391</v>
      </c>
      <c r="M340" s="75">
        <f t="shared" si="46"/>
        <v>0.88086672879639183</v>
      </c>
      <c r="N340" s="75">
        <f>0.0526*G340*Observaciones!$F339^1.218</f>
        <v>0</v>
      </c>
      <c r="O340" s="75">
        <f>N340*Constantes!$D$31</f>
        <v>0</v>
      </c>
      <c r="P340" s="75">
        <f t="shared" si="47"/>
        <v>0</v>
      </c>
      <c r="Q340" s="15"/>
      <c r="R340" s="74">
        <v>334</v>
      </c>
      <c r="S340" s="136">
        <f>ETo!$I339*((1-Constantes!$E$21)*ETo!$K339+ETo!$L339)</f>
        <v>2.5651165575214163</v>
      </c>
      <c r="T340" s="75">
        <f>MIN(S340*U340,0.8*(X339+Observaciones!$F339-V340-W340-Constantes!$D$14))</f>
        <v>1.5808117537249953</v>
      </c>
      <c r="U340" s="75">
        <f>EXP(2.5*(Cálculos!X339-Constantes!$D$13)/(Constantes!$D$15))*Constantes!$E$19+Constantes!$E$18</f>
        <v>0.61627287426364719</v>
      </c>
      <c r="V340" s="75">
        <f>IF(Observaciones!$F339&gt;0.05*Constantes!$E$20,((Observaciones!$F339-0.05*Constantes!$E$20)^2)/(Observaciones!$F339+0.95*Constantes!$E$20),0)</f>
        <v>0</v>
      </c>
      <c r="W340" s="75">
        <f>MAX(0,X339+Observaciones!$F339-V340-Constantes!$D$13)</f>
        <v>0</v>
      </c>
      <c r="X340" s="75">
        <f>X339+Observaciones!$F339-V340-T340-W340-Y339</f>
        <v>62.827152340319302</v>
      </c>
      <c r="Y340" s="75">
        <f>MAX(0,(X340-Constantes!$D$14)*(1-EXP(-Constantes!$D$24)))</f>
        <v>0.62837358412585509</v>
      </c>
      <c r="Z340" s="75">
        <f t="shared" si="48"/>
        <v>113.71564625651305</v>
      </c>
      <c r="AA340" s="75">
        <f>MAX(0,(Z340-Constantes!$D$13)*(1-EXP(-Constantes!$D$25)))</f>
        <v>0.26742850317496686</v>
      </c>
      <c r="AB340" s="75">
        <f t="shared" si="49"/>
        <v>0.89580208730082189</v>
      </c>
      <c r="AC340" s="75">
        <f>0.0526*V340*Observaciones!$F339^1.218</f>
        <v>0</v>
      </c>
      <c r="AD340" s="75">
        <f>AC340*Constantes!$E$31</f>
        <v>0</v>
      </c>
      <c r="AE340" s="75">
        <f t="shared" si="50"/>
        <v>0</v>
      </c>
      <c r="AF340" s="15"/>
      <c r="AG340" s="74">
        <v>334</v>
      </c>
      <c r="AH340" s="136">
        <f>ETo!$I339*((1-Constantes!$F$21)*ETo!$K339+ETo!$L339)</f>
        <v>2.5651165575214163</v>
      </c>
      <c r="AI340" s="75">
        <f>MIN(AH340*AJ340,0.8*(AM339+Observaciones!$F339-AK340-AL340-Constantes!$D$14))</f>
        <v>1.6632170504949193</v>
      </c>
      <c r="AJ340" s="75">
        <f>EXP(2.5*(Cálculos!AM339-Constantes!$D$13)/(Constantes!$D$15))*Constantes!$F$19+Constantes!$F$18</f>
        <v>0.6483982357909025</v>
      </c>
      <c r="AK340" s="75">
        <f>IF(Observaciones!$F339&gt;0.05*Constantes!$F$20,((Observaciones!$F339-0.05*Constantes!$F$20)^2)/(Observaciones!$F339+0.95*Constantes!$F$20),0)</f>
        <v>0</v>
      </c>
      <c r="AL340" s="75">
        <f>MAX(0,AM339+Observaciones!$F339-AK340-Constantes!$D$13)</f>
        <v>0</v>
      </c>
      <c r="AM340" s="75">
        <f>AM339+Observaciones!$F339-AK340-AI340-AL340-AN339</f>
        <v>62.557297852683966</v>
      </c>
      <c r="AN340" s="75">
        <f>MAX(0,(AM340-Constantes!$D$14)*(1-EXP(-Constantes!$D$24)))</f>
        <v>0.62373764554840216</v>
      </c>
      <c r="AO340" s="75">
        <f t="shared" si="51"/>
        <v>113.49282354723351</v>
      </c>
      <c r="AP340" s="75">
        <f>MAX(0,(AO340-Constantes!$D$13)*(1-EXP(-Constantes!$D$25)))</f>
        <v>0.26588935429388638</v>
      </c>
      <c r="AQ340" s="75">
        <f t="shared" si="52"/>
        <v>0.88962699984228855</v>
      </c>
      <c r="AR340" s="75">
        <f>0.0526*AK340*Observaciones!$F339^1.218</f>
        <v>0</v>
      </c>
      <c r="AS340" s="75">
        <f>AR340*Constantes!$F$31</f>
        <v>0</v>
      </c>
      <c r="AT340" s="75">
        <f t="shared" si="53"/>
        <v>0</v>
      </c>
      <c r="AU340" s="15"/>
      <c r="AV340" s="74">
        <v>334</v>
      </c>
      <c r="AW340" s="75">
        <f>0.0526*Observaciones!$F339^2.218</f>
        <v>0</v>
      </c>
      <c r="AX340" s="75">
        <f>IF(Observaciones!$F339&gt;0.05*$BB$7,((Observaciones!$F339-0.05*$BB$7)^2)/(Observaciones!$F339+0.95*$BB$7),0)</f>
        <v>0</v>
      </c>
      <c r="AY340" s="75">
        <f>0.0526*AX340*Observaciones!$F339^1.218</f>
        <v>0</v>
      </c>
      <c r="AZ340" s="29"/>
      <c r="BA340" s="29"/>
      <c r="BB340" s="96"/>
      <c r="BC340" s="39"/>
    </row>
    <row r="341" spans="2:55" s="2" customFormat="1" x14ac:dyDescent="0.3">
      <c r="B341" s="38"/>
      <c r="C341" s="74">
        <v>335</v>
      </c>
      <c r="D341" s="136">
        <f>ETo!$I340*((1-Constantes!$D$21)*ETo!$K340+ETo!$L340)</f>
        <v>2.6154366031683267</v>
      </c>
      <c r="E341" s="75">
        <f>MIN(D341*F341,0.8*(I340+Observaciones!$F340-G341-H341-Constantes!$D$14))</f>
        <v>1.4663270052432154</v>
      </c>
      <c r="F341" s="75">
        <f>EXP(2.5*(Cálculos!I340-Constantes!$D$13)/(Constantes!$D$15))*Constantes!$D$19+Constantes!$D$18</f>
        <v>0.56064329889201447</v>
      </c>
      <c r="G341" s="75">
        <f>IF(Observaciones!$F340&gt;0.05*Constantes!$D$20,((Observaciones!$F340-0.05*Constantes!$D$20)^2)/(Observaciones!$F340+0.95*Constantes!$D$20),0)</f>
        <v>0</v>
      </c>
      <c r="H341" s="75">
        <f>MAX(0,I340+Observaciones!$F340-G341-Constantes!$D$13)</f>
        <v>0</v>
      </c>
      <c r="I341" s="75">
        <f>I340+Observaciones!$F340-G341-E341-H341-J340</f>
        <v>60.599769155218425</v>
      </c>
      <c r="J341" s="75">
        <f>MAX(0,(I341-Constantes!$D$14)*(1-EXP(-Constantes!$D$24)))</f>
        <v>0.59010847419544976</v>
      </c>
      <c r="K341" s="75">
        <f t="shared" si="45"/>
        <v>111.63439893516046</v>
      </c>
      <c r="L341" s="75">
        <f>MAX(0,(K341-Constantes!$D$13)*(1-EXP(-Constantes!$D$25)))</f>
        <v>0.25305227780606709</v>
      </c>
      <c r="M341" s="75">
        <f t="shared" si="46"/>
        <v>0.84316075200151686</v>
      </c>
      <c r="N341" s="75">
        <f>0.0526*G341*Observaciones!$F340^1.218</f>
        <v>0</v>
      </c>
      <c r="O341" s="75">
        <f>N341*Constantes!$D$31</f>
        <v>0</v>
      </c>
      <c r="P341" s="75">
        <f t="shared" si="47"/>
        <v>0</v>
      </c>
      <c r="Q341" s="15"/>
      <c r="R341" s="74">
        <v>335</v>
      </c>
      <c r="S341" s="136">
        <f>ETo!$I340*((1-Constantes!$E$21)*ETo!$K340+ETo!$L340)</f>
        <v>2.5141237525863542</v>
      </c>
      <c r="T341" s="75">
        <f>MIN(S341*U341,0.8*(X340+Observaciones!$F340-V341-W341-Constantes!$D$14))</f>
        <v>1.4947484415811083</v>
      </c>
      <c r="U341" s="75">
        <f>EXP(2.5*(Cálculos!X340-Constantes!$D$13)/(Constantes!$D$15))*Constantes!$E$19+Constantes!$E$18</f>
        <v>0.59454051935328001</v>
      </c>
      <c r="V341" s="75">
        <f>IF(Observaciones!$F340&gt;0.05*Constantes!$E$20,((Observaciones!$F340-0.05*Constantes!$E$20)^2)/(Observaciones!$F340+0.95*Constantes!$E$20),0)</f>
        <v>0</v>
      </c>
      <c r="W341" s="75">
        <f>MAX(0,X340+Observaciones!$F340-V341-Constantes!$D$13)</f>
        <v>0</v>
      </c>
      <c r="X341" s="75">
        <f>X340+Observaciones!$F340-V341-T341-W341-Y340</f>
        <v>60.704030314612339</v>
      </c>
      <c r="Y341" s="75">
        <f>MAX(0,(X341-Constantes!$D$14)*(1-EXP(-Constantes!$D$24)))</f>
        <v>0.59189961850881545</v>
      </c>
      <c r="Z341" s="75">
        <f t="shared" si="48"/>
        <v>113.44821775333808</v>
      </c>
      <c r="AA341" s="75">
        <f>MAX(0,(Z341-Constantes!$D$13)*(1-EXP(-Constantes!$D$25)))</f>
        <v>0.26558123956901908</v>
      </c>
      <c r="AB341" s="75">
        <f t="shared" si="49"/>
        <v>0.85748085807783458</v>
      </c>
      <c r="AC341" s="75">
        <f>0.0526*V341*Observaciones!$F340^1.218</f>
        <v>0</v>
      </c>
      <c r="AD341" s="75">
        <f>AC341*Constantes!$E$31</f>
        <v>0</v>
      </c>
      <c r="AE341" s="75">
        <f t="shared" si="50"/>
        <v>0</v>
      </c>
      <c r="AF341" s="15"/>
      <c r="AG341" s="74">
        <v>335</v>
      </c>
      <c r="AH341" s="136">
        <f>ETo!$I340*((1-Constantes!$F$21)*ETo!$K340+ETo!$L340)</f>
        <v>2.5141237525863542</v>
      </c>
      <c r="AI341" s="75">
        <f>MIN(AH341*AJ341,0.8*(AM340+Observaciones!$F340-AK341-AL341-Constantes!$D$14))</f>
        <v>1.5881862430703031</v>
      </c>
      <c r="AJ341" s="75">
        <f>EXP(2.5*(Cálculos!AM340-Constantes!$D$13)/(Constantes!$D$15))*Constantes!$F$19+Constantes!$F$18</f>
        <v>0.6317056753616398</v>
      </c>
      <c r="AK341" s="75">
        <f>IF(Observaciones!$F340&gt;0.05*Constantes!$F$20,((Observaciones!$F340-0.05*Constantes!$F$20)^2)/(Observaciones!$F340+0.95*Constantes!$F$20),0)</f>
        <v>0</v>
      </c>
      <c r="AL341" s="75">
        <f>MAX(0,AM340+Observaciones!$F340-AK341-Constantes!$D$13)</f>
        <v>0</v>
      </c>
      <c r="AM341" s="75">
        <f>AM340+Observaciones!$F340-AK341-AI341-AL341-AN340</f>
        <v>60.34537396406526</v>
      </c>
      <c r="AN341" s="75">
        <f>MAX(0,(AM341-Constantes!$D$14)*(1-EXP(-Constantes!$D$24)))</f>
        <v>0.58573811707847201</v>
      </c>
      <c r="AO341" s="75">
        <f t="shared" si="51"/>
        <v>113.22693419293962</v>
      </c>
      <c r="AP341" s="75">
        <f>MAX(0,(AO341-Constantes!$D$13)*(1-EXP(-Constantes!$D$25)))</f>
        <v>0.26405272236585781</v>
      </c>
      <c r="AQ341" s="75">
        <f t="shared" si="52"/>
        <v>0.84979083944432987</v>
      </c>
      <c r="AR341" s="75">
        <f>0.0526*AK341*Observaciones!$F340^1.218</f>
        <v>0</v>
      </c>
      <c r="AS341" s="75">
        <f>AR341*Constantes!$F$31</f>
        <v>0</v>
      </c>
      <c r="AT341" s="75">
        <f t="shared" si="53"/>
        <v>0</v>
      </c>
      <c r="AU341" s="15"/>
      <c r="AV341" s="74">
        <v>335</v>
      </c>
      <c r="AW341" s="75">
        <f>0.0526*Observaciones!$F340^2.218</f>
        <v>0</v>
      </c>
      <c r="AX341" s="75">
        <f>IF(Observaciones!$F340&gt;0.05*$BB$7,((Observaciones!$F340-0.05*$BB$7)^2)/(Observaciones!$F340+0.95*$BB$7),0)</f>
        <v>0</v>
      </c>
      <c r="AY341" s="75">
        <f>0.0526*AX341*Observaciones!$F340^1.218</f>
        <v>0</v>
      </c>
      <c r="AZ341" s="29"/>
      <c r="BA341" s="29"/>
      <c r="BB341" s="96"/>
      <c r="BC341" s="39"/>
    </row>
    <row r="342" spans="2:55" s="2" customFormat="1" x14ac:dyDescent="0.3">
      <c r="B342" s="38"/>
      <c r="C342" s="74">
        <v>336</v>
      </c>
      <c r="D342" s="136">
        <f>ETo!$I341*((1-Constantes!$D$21)*ETo!$K341+ETo!$L341)</f>
        <v>2.6239089134310056</v>
      </c>
      <c r="E342" s="75">
        <f>MIN(D342*F342,0.8*(I341+Observaciones!$F341-G342-H342-Constantes!$D$14))</f>
        <v>1.4103919241226353</v>
      </c>
      <c r="F342" s="75">
        <f>EXP(2.5*(Cálculos!I341-Constantes!$D$13)/(Constantes!$D$15))*Constantes!$D$19+Constantes!$D$18</f>
        <v>0.53751558101093388</v>
      </c>
      <c r="G342" s="75">
        <f>IF(Observaciones!$F341&gt;0.05*Constantes!$D$20,((Observaciones!$F341-0.05*Constantes!$D$20)^2)/(Observaciones!$F341+0.95*Constantes!$D$20),0)</f>
        <v>0</v>
      </c>
      <c r="H342" s="75">
        <f>MAX(0,I341+Observaciones!$F341-G342-Constantes!$D$13)</f>
        <v>0</v>
      </c>
      <c r="I342" s="75">
        <f>I341+Observaciones!$F341-G342-E342-H342-J341</f>
        <v>58.599268756900344</v>
      </c>
      <c r="J342" s="75">
        <f>MAX(0,(I342-Constantes!$D$14)*(1-EXP(-Constantes!$D$24)))</f>
        <v>0.55574107474235834</v>
      </c>
      <c r="K342" s="75">
        <f t="shared" si="45"/>
        <v>111.3813466573544</v>
      </c>
      <c r="L342" s="75">
        <f>MAX(0,(K342-Constantes!$D$13)*(1-EXP(-Constantes!$D$25)))</f>
        <v>0.25130431804245323</v>
      </c>
      <c r="M342" s="75">
        <f t="shared" si="46"/>
        <v>0.80704539278481158</v>
      </c>
      <c r="N342" s="75">
        <f>0.0526*G342*Observaciones!$F341^1.218</f>
        <v>0</v>
      </c>
      <c r="O342" s="75">
        <f>N342*Constantes!$D$31</f>
        <v>0</v>
      </c>
      <c r="P342" s="75">
        <f t="shared" si="47"/>
        <v>0</v>
      </c>
      <c r="Q342" s="15"/>
      <c r="R342" s="74">
        <v>336</v>
      </c>
      <c r="S342" s="136">
        <f>ETo!$I341*((1-Constantes!$E$21)*ETo!$K341+ETo!$L341)</f>
        <v>2.522300788005575</v>
      </c>
      <c r="T342" s="75">
        <f>MIN(S342*U342,0.8*(X341+Observaciones!$F341-V342-W342-Constantes!$D$14))</f>
        <v>1.4533270467407386</v>
      </c>
      <c r="U342" s="75">
        <f>EXP(2.5*(Cálculos!X341-Constantes!$D$13)/(Constantes!$D$15))*Constantes!$E$19+Constantes!$E$18</f>
        <v>0.57619101324148914</v>
      </c>
      <c r="V342" s="75">
        <f>IF(Observaciones!$F341&gt;0.05*Constantes!$E$20,((Observaciones!$F341-0.05*Constantes!$E$20)^2)/(Observaciones!$F341+0.95*Constantes!$E$20),0)</f>
        <v>0</v>
      </c>
      <c r="W342" s="75">
        <f>MAX(0,X341+Observaciones!$F341-V342-Constantes!$D$13)</f>
        <v>0</v>
      </c>
      <c r="X342" s="75">
        <f>X341+Observaciones!$F341-V342-T342-W342-Y341</f>
        <v>58.658803649362781</v>
      </c>
      <c r="Y342" s="75">
        <f>MAX(0,(X342-Constantes!$D$14)*(1-EXP(-Constantes!$D$24)))</f>
        <v>0.55676384856053585</v>
      </c>
      <c r="Z342" s="75">
        <f t="shared" si="48"/>
        <v>113.18263651376907</v>
      </c>
      <c r="AA342" s="75">
        <f>MAX(0,(Z342-Constantes!$D$13)*(1-EXP(-Constantes!$D$25)))</f>
        <v>0.26374673594485848</v>
      </c>
      <c r="AB342" s="75">
        <f t="shared" si="49"/>
        <v>0.82051058450539438</v>
      </c>
      <c r="AC342" s="75">
        <f>0.0526*V342*Observaciones!$F341^1.218</f>
        <v>0</v>
      </c>
      <c r="AD342" s="75">
        <f>AC342*Constantes!$E$31</f>
        <v>0</v>
      </c>
      <c r="AE342" s="75">
        <f t="shared" si="50"/>
        <v>0</v>
      </c>
      <c r="AF342" s="15"/>
      <c r="AG342" s="74">
        <v>336</v>
      </c>
      <c r="AH342" s="136">
        <f>ETo!$I341*((1-Constantes!$F$21)*ETo!$K341+ETo!$L341)</f>
        <v>2.522300788005575</v>
      </c>
      <c r="AI342" s="75">
        <f>MIN(AH342*AJ342,0.8*(AM341+Observaciones!$F341-AK342-AL342-Constantes!$D$14))</f>
        <v>1.557728082521854</v>
      </c>
      <c r="AJ342" s="75">
        <f>EXP(2.5*(Cálculos!AM341-Constantes!$D$13)/(Constantes!$D$15))*Constantes!$F$19+Constantes!$F$18</f>
        <v>0.6175822050761739</v>
      </c>
      <c r="AK342" s="75">
        <f>IF(Observaciones!$F341&gt;0.05*Constantes!$F$20,((Observaciones!$F341-0.05*Constantes!$F$20)^2)/(Observaciones!$F341+0.95*Constantes!$F$20),0)</f>
        <v>0</v>
      </c>
      <c r="AL342" s="75">
        <f>MAX(0,AM341+Observaciones!$F341-AK342-Constantes!$D$13)</f>
        <v>0</v>
      </c>
      <c r="AM342" s="75">
        <f>AM341+Observaciones!$F341-AK342-AI342-AL342-AN341</f>
        <v>58.201907764464934</v>
      </c>
      <c r="AN342" s="75">
        <f>MAX(0,(AM342-Constantes!$D$14)*(1-EXP(-Constantes!$D$24)))</f>
        <v>0.54891465073085299</v>
      </c>
      <c r="AO342" s="75">
        <f t="shared" si="51"/>
        <v>112.96288147057376</v>
      </c>
      <c r="AP342" s="75">
        <f>MAX(0,(AO342-Constantes!$D$13)*(1-EXP(-Constantes!$D$25)))</f>
        <v>0.26222877698125252</v>
      </c>
      <c r="AQ342" s="75">
        <f t="shared" si="52"/>
        <v>0.81114342771210546</v>
      </c>
      <c r="AR342" s="75">
        <f>0.0526*AK342*Observaciones!$F341^1.218</f>
        <v>0</v>
      </c>
      <c r="AS342" s="75">
        <f>AR342*Constantes!$F$31</f>
        <v>0</v>
      </c>
      <c r="AT342" s="75">
        <f t="shared" si="53"/>
        <v>0</v>
      </c>
      <c r="AU342" s="15"/>
      <c r="AV342" s="74">
        <v>336</v>
      </c>
      <c r="AW342" s="75">
        <f>0.0526*Observaciones!$F341^2.218</f>
        <v>0</v>
      </c>
      <c r="AX342" s="75">
        <f>IF(Observaciones!$F341&gt;0.05*$BB$7,((Observaciones!$F341-0.05*$BB$7)^2)/(Observaciones!$F341+0.95*$BB$7),0)</f>
        <v>0</v>
      </c>
      <c r="AY342" s="75">
        <f>0.0526*AX342*Observaciones!$F341^1.218</f>
        <v>0</v>
      </c>
      <c r="AZ342" s="29"/>
      <c r="BA342" s="29"/>
      <c r="BB342" s="96"/>
      <c r="BC342" s="39"/>
    </row>
    <row r="343" spans="2:55" s="2" customFormat="1" x14ac:dyDescent="0.3">
      <c r="B343" s="38"/>
      <c r="C343" s="74">
        <v>337</v>
      </c>
      <c r="D343" s="136">
        <f>ETo!$I342*((1-Constantes!$D$21)*ETo!$K342+ETo!$L342)</f>
        <v>2.6936402008810916</v>
      </c>
      <c r="E343" s="75">
        <f>MIN(D343*F343,0.8*(I342+Observaciones!$F342-G343-H343-Constantes!$D$14))</f>
        <v>1.3942476342333132</v>
      </c>
      <c r="F343" s="75">
        <f>EXP(2.5*(Cálculos!I342-Constantes!$D$13)/(Constantes!$D$15))*Constantes!$D$19+Constantes!$D$18</f>
        <v>0.51760722674737847</v>
      </c>
      <c r="G343" s="75">
        <f>IF(Observaciones!$F342&gt;0.05*Constantes!$D$20,((Observaciones!$F342-0.05*Constantes!$D$20)^2)/(Observaciones!$F342+0.95*Constantes!$D$20),0)</f>
        <v>0</v>
      </c>
      <c r="H343" s="75">
        <f>MAX(0,I342+Observaciones!$F342-G343-Constantes!$D$13)</f>
        <v>0</v>
      </c>
      <c r="I343" s="75">
        <f>I342+Observaciones!$F342-G343-E343-H343-J342</f>
        <v>56.64928004792467</v>
      </c>
      <c r="J343" s="75">
        <f>MAX(0,(I343-Constantes!$D$14)*(1-EXP(-Constantes!$D$24)))</f>
        <v>0.52224143587863758</v>
      </c>
      <c r="K343" s="75">
        <f t="shared" si="45"/>
        <v>111.13004233931194</v>
      </c>
      <c r="L343" s="75">
        <f>MAX(0,(K343-Constantes!$D$13)*(1-EXP(-Constantes!$D$25)))</f>
        <v>0.2495684323188824</v>
      </c>
      <c r="M343" s="75">
        <f t="shared" si="46"/>
        <v>0.77180986819751995</v>
      </c>
      <c r="N343" s="75">
        <f>0.0526*G343*Observaciones!$F342^1.218</f>
        <v>0</v>
      </c>
      <c r="O343" s="75">
        <f>N343*Constantes!$D$31</f>
        <v>0</v>
      </c>
      <c r="P343" s="75">
        <f t="shared" si="47"/>
        <v>0</v>
      </c>
      <c r="Q343" s="15"/>
      <c r="R343" s="74">
        <v>337</v>
      </c>
      <c r="S343" s="136">
        <f>ETo!$I342*((1-Constantes!$E$21)*ETo!$K342+ETo!$L342)</f>
        <v>2.5896381606573975</v>
      </c>
      <c r="T343" s="75">
        <f>MIN(S343*U343,0.8*(X342+Observaciones!$F342-V343-W343-Constantes!$D$14))</f>
        <v>1.4509926287995125</v>
      </c>
      <c r="U343" s="75">
        <f>EXP(2.5*(Cálculos!X342-Constantes!$D$13)/(Constantes!$D$15))*Constantes!$E$19+Constantes!$E$18</f>
        <v>0.56030709264462186</v>
      </c>
      <c r="V343" s="75">
        <f>IF(Observaciones!$F342&gt;0.05*Constantes!$E$20,((Observaciones!$F342-0.05*Constantes!$E$20)^2)/(Observaciones!$F342+0.95*Constantes!$E$20),0)</f>
        <v>0</v>
      </c>
      <c r="W343" s="75">
        <f>MAX(0,X342+Observaciones!$F342-V343-Constantes!$D$13)</f>
        <v>0</v>
      </c>
      <c r="X343" s="75">
        <f>X342+Observaciones!$F342-V343-T343-W343-Y342</f>
        <v>56.651047172002734</v>
      </c>
      <c r="Y343" s="75">
        <f>MAX(0,(X343-Constantes!$D$14)*(1-EXP(-Constantes!$D$24)))</f>
        <v>0.52227179401259505</v>
      </c>
      <c r="Z343" s="75">
        <f t="shared" si="48"/>
        <v>112.91888977782421</v>
      </c>
      <c r="AA343" s="75">
        <f>MAX(0,(Z343-Constantes!$D$13)*(1-EXP(-Constantes!$D$25)))</f>
        <v>0.26192490416285247</v>
      </c>
      <c r="AB343" s="75">
        <f t="shared" si="49"/>
        <v>0.78419669817544757</v>
      </c>
      <c r="AC343" s="75">
        <f>0.0526*V343*Observaciones!$F342^1.218</f>
        <v>0</v>
      </c>
      <c r="AD343" s="75">
        <f>AC343*Constantes!$E$31</f>
        <v>0</v>
      </c>
      <c r="AE343" s="75">
        <f t="shared" si="50"/>
        <v>0</v>
      </c>
      <c r="AF343" s="15"/>
      <c r="AG343" s="74">
        <v>337</v>
      </c>
      <c r="AH343" s="136">
        <f>ETo!$I342*((1-Constantes!$F$21)*ETo!$K342+ETo!$L342)</f>
        <v>2.5896381606573975</v>
      </c>
      <c r="AI343" s="75">
        <f>MIN(AH343*AJ343,0.8*(AM342+Observaciones!$F342-AK343-AL343-Constantes!$D$14))</f>
        <v>1.5676178791216318</v>
      </c>
      <c r="AJ343" s="75">
        <f>EXP(2.5*(Cálculos!AM342-Constantes!$D$13)/(Constantes!$D$15))*Constantes!$F$19+Constantes!$F$18</f>
        <v>0.60534243854503644</v>
      </c>
      <c r="AK343" s="75">
        <f>IF(Observaciones!$F342&gt;0.05*Constantes!$F$20,((Observaciones!$F342-0.05*Constantes!$F$20)^2)/(Observaciones!$F342+0.95*Constantes!$F$20),0)</f>
        <v>0</v>
      </c>
      <c r="AL343" s="75">
        <f>MAX(0,AM342+Observaciones!$F342-AK343-Constantes!$D$13)</f>
        <v>0</v>
      </c>
      <c r="AM343" s="75">
        <f>AM342+Observaciones!$F342-AK343-AI343-AL343-AN342</f>
        <v>56.085375234612449</v>
      </c>
      <c r="AN343" s="75">
        <f>MAX(0,(AM343-Constantes!$D$14)*(1-EXP(-Constantes!$D$24)))</f>
        <v>0.51255388870848173</v>
      </c>
      <c r="AO343" s="75">
        <f t="shared" si="51"/>
        <v>112.70065269359252</v>
      </c>
      <c r="AP343" s="75">
        <f>MAX(0,(AO343-Constantes!$D$13)*(1-EXP(-Constantes!$D$25)))</f>
        <v>0.2604174305077141</v>
      </c>
      <c r="AQ343" s="75">
        <f t="shared" si="52"/>
        <v>0.77297131921619577</v>
      </c>
      <c r="AR343" s="75">
        <f>0.0526*AK343*Observaciones!$F342^1.218</f>
        <v>0</v>
      </c>
      <c r="AS343" s="75">
        <f>AR343*Constantes!$F$31</f>
        <v>0</v>
      </c>
      <c r="AT343" s="75">
        <f t="shared" si="53"/>
        <v>0</v>
      </c>
      <c r="AU343" s="15"/>
      <c r="AV343" s="74">
        <v>337</v>
      </c>
      <c r="AW343" s="75">
        <f>0.0526*Observaciones!$F342^2.218</f>
        <v>0</v>
      </c>
      <c r="AX343" s="75">
        <f>IF(Observaciones!$F342&gt;0.05*$BB$7,((Observaciones!$F342-0.05*$BB$7)^2)/(Observaciones!$F342+0.95*$BB$7),0)</f>
        <v>0</v>
      </c>
      <c r="AY343" s="75">
        <f>0.0526*AX343*Observaciones!$F342^1.218</f>
        <v>0</v>
      </c>
      <c r="AZ343" s="29"/>
      <c r="BA343" s="29"/>
      <c r="BB343" s="96"/>
      <c r="BC343" s="39"/>
    </row>
    <row r="344" spans="2:55" s="2" customFormat="1" x14ac:dyDescent="0.3">
      <c r="B344" s="38"/>
      <c r="C344" s="74">
        <v>338</v>
      </c>
      <c r="D344" s="136">
        <f>ETo!$I343*((1-Constantes!$D$21)*ETo!$K343+ETo!$L343)</f>
        <v>2.6909233307687472</v>
      </c>
      <c r="E344" s="75">
        <f>MIN(D344*F344,0.8*(I343+Observaciones!$F343-G344-H344-Constantes!$D$14))</f>
        <v>1.3456536460999295</v>
      </c>
      <c r="F344" s="75">
        <f>EXP(2.5*(Cálculos!I343-Constantes!$D$13)/(Constantes!$D$15))*Constantes!$D$19+Constantes!$D$18</f>
        <v>0.50007134380729501</v>
      </c>
      <c r="G344" s="75">
        <f>IF(Observaciones!$F343&gt;0.05*Constantes!$D$20,((Observaciones!$F343-0.05*Constantes!$D$20)^2)/(Observaciones!$F343+0.95*Constantes!$D$20),0)</f>
        <v>0</v>
      </c>
      <c r="H344" s="75">
        <f>MAX(0,I343+Observaciones!$F343-G344-Constantes!$D$13)</f>
        <v>0</v>
      </c>
      <c r="I344" s="75">
        <f>I343+Observaciones!$F343-G344-E344-H344-J343</f>
        <v>54.781384965946103</v>
      </c>
      <c r="J344" s="75">
        <f>MAX(0,(I344-Constantes!$D$14)*(1-EXP(-Constantes!$D$24)))</f>
        <v>0.49015211638997663</v>
      </c>
      <c r="K344" s="75">
        <f t="shared" si="45"/>
        <v>110.88047390699306</v>
      </c>
      <c r="L344" s="75">
        <f>MAX(0,(K344-Constantes!$D$13)*(1-EXP(-Constantes!$D$25)))</f>
        <v>0.24784453723386793</v>
      </c>
      <c r="M344" s="75">
        <f t="shared" si="46"/>
        <v>0.73799665362384459</v>
      </c>
      <c r="N344" s="75">
        <f>0.0526*G344*Observaciones!$F343^1.218</f>
        <v>0</v>
      </c>
      <c r="O344" s="75">
        <f>N344*Constantes!$D$31</f>
        <v>0</v>
      </c>
      <c r="P344" s="75">
        <f t="shared" si="47"/>
        <v>0</v>
      </c>
      <c r="Q344" s="15"/>
      <c r="R344" s="74">
        <v>338</v>
      </c>
      <c r="S344" s="136">
        <f>ETo!$I343*((1-Constantes!$E$21)*ETo!$K343+ETo!$L343)</f>
        <v>2.5870135183463852</v>
      </c>
      <c r="T344" s="75">
        <f>MIN(S344*U344,0.8*(X343+Observaciones!$F343-V344-W344-Constantes!$D$14))</f>
        <v>1.4131652158328492</v>
      </c>
      <c r="U344" s="75">
        <f>EXP(2.5*(Cálculos!X343-Constantes!$D$13)/(Constantes!$D$15))*Constantes!$E$19+Constantes!$E$18</f>
        <v>0.54625351039376946</v>
      </c>
      <c r="V344" s="75">
        <f>IF(Observaciones!$F343&gt;0.05*Constantes!$E$20,((Observaciones!$F343-0.05*Constantes!$E$20)^2)/(Observaciones!$F343+0.95*Constantes!$E$20),0)</f>
        <v>0</v>
      </c>
      <c r="W344" s="75">
        <f>MAX(0,X343+Observaciones!$F343-V344-Constantes!$D$13)</f>
        <v>0</v>
      </c>
      <c r="X344" s="75">
        <f>X343+Observaciones!$F343-V344-T344-W344-Y343</f>
        <v>54.71561016215729</v>
      </c>
      <c r="Y344" s="75">
        <f>MAX(0,(X344-Constantes!$D$14)*(1-EXP(-Constantes!$D$24)))</f>
        <v>0.48902214463008126</v>
      </c>
      <c r="Z344" s="75">
        <f t="shared" si="48"/>
        <v>112.65696487366135</v>
      </c>
      <c r="AA344" s="75">
        <f>MAX(0,(Z344-Constantes!$D$13)*(1-EXP(-Constantes!$D$25)))</f>
        <v>0.26011565669219361</v>
      </c>
      <c r="AB344" s="75">
        <f t="shared" si="49"/>
        <v>0.74913780132227492</v>
      </c>
      <c r="AC344" s="75">
        <f>0.0526*V344*Observaciones!$F343^1.218</f>
        <v>0</v>
      </c>
      <c r="AD344" s="75">
        <f>AC344*Constantes!$E$31</f>
        <v>0</v>
      </c>
      <c r="AE344" s="75">
        <f t="shared" si="50"/>
        <v>0</v>
      </c>
      <c r="AF344" s="15"/>
      <c r="AG344" s="74">
        <v>338</v>
      </c>
      <c r="AH344" s="136">
        <f>ETo!$I343*((1-Constantes!$F$21)*ETo!$K343+ETo!$L343)</f>
        <v>2.5870135183463852</v>
      </c>
      <c r="AI344" s="75">
        <f>MIN(AH344*AJ344,0.8*(AM343+Observaciones!$F343-AK344-AL344-Constantes!$D$14))</f>
        <v>1.5379982148046887</v>
      </c>
      <c r="AJ344" s="75">
        <f>EXP(2.5*(Cálculos!AM343-Constantes!$D$13)/(Constantes!$D$15))*Constantes!$F$19+Constantes!$F$18</f>
        <v>0.59450721996527278</v>
      </c>
      <c r="AK344" s="75">
        <f>IF(Observaciones!$F343&gt;0.05*Constantes!$F$20,((Observaciones!$F343-0.05*Constantes!$F$20)^2)/(Observaciones!$F343+0.95*Constantes!$F$20),0)</f>
        <v>0</v>
      </c>
      <c r="AL344" s="75">
        <f>MAX(0,AM343+Observaciones!$F343-AK344-Constantes!$D$13)</f>
        <v>0</v>
      </c>
      <c r="AM344" s="75">
        <f>AM343+Observaciones!$F343-AK344-AI344-AL344-AN343</f>
        <v>54.03482313109928</v>
      </c>
      <c r="AN344" s="75">
        <f>MAX(0,(AM344-Constantes!$D$14)*(1-EXP(-Constantes!$D$24)))</f>
        <v>0.47732663091834909</v>
      </c>
      <c r="AO344" s="75">
        <f t="shared" si="51"/>
        <v>112.4402352630848</v>
      </c>
      <c r="AP344" s="75">
        <f>MAX(0,(AO344-Constantes!$D$13)*(1-EXP(-Constantes!$D$25)))</f>
        <v>0.25861859591820663</v>
      </c>
      <c r="AQ344" s="75">
        <f t="shared" si="52"/>
        <v>0.73594522683655572</v>
      </c>
      <c r="AR344" s="75">
        <f>0.0526*AK344*Observaciones!$F343^1.218</f>
        <v>0</v>
      </c>
      <c r="AS344" s="75">
        <f>AR344*Constantes!$F$31</f>
        <v>0</v>
      </c>
      <c r="AT344" s="75">
        <f t="shared" si="53"/>
        <v>0</v>
      </c>
      <c r="AU344" s="15"/>
      <c r="AV344" s="74">
        <v>338</v>
      </c>
      <c r="AW344" s="75">
        <f>0.0526*Observaciones!$F343^2.218</f>
        <v>0</v>
      </c>
      <c r="AX344" s="75">
        <f>IF(Observaciones!$F343&gt;0.05*$BB$7,((Observaciones!$F343-0.05*$BB$7)^2)/(Observaciones!$F343+0.95*$BB$7),0)</f>
        <v>0</v>
      </c>
      <c r="AY344" s="75">
        <f>0.0526*AX344*Observaciones!$F343^1.218</f>
        <v>0</v>
      </c>
      <c r="AZ344" s="29"/>
      <c r="BA344" s="29"/>
      <c r="BB344" s="96"/>
      <c r="BC344" s="39"/>
    </row>
    <row r="345" spans="2:55" s="2" customFormat="1" x14ac:dyDescent="0.3">
      <c r="B345" s="38"/>
      <c r="C345" s="74">
        <v>339</v>
      </c>
      <c r="D345" s="136">
        <f>ETo!$I344*((1-Constantes!$D$21)*ETo!$K344+ETo!$L344)</f>
        <v>2.6909728644948556</v>
      </c>
      <c r="E345" s="75">
        <f>MIN(D345*F345,0.8*(I344+Observaciones!$F344-G345-H345-Constantes!$D$14))</f>
        <v>1.3046931840151448</v>
      </c>
      <c r="F345" s="75">
        <f>EXP(2.5*(Cálculos!I344-Constantes!$D$13)/(Constantes!$D$15))*Constantes!$D$19+Constantes!$D$18</f>
        <v>0.48484070621056197</v>
      </c>
      <c r="G345" s="75">
        <f>IF(Observaciones!$F344&gt;0.05*Constantes!$D$20,((Observaciones!$F344-0.05*Constantes!$D$20)^2)/(Observaciones!$F344+0.95*Constantes!$D$20),0)</f>
        <v>0</v>
      </c>
      <c r="H345" s="75">
        <f>MAX(0,I344+Observaciones!$F344-G345-Constantes!$D$13)</f>
        <v>0</v>
      </c>
      <c r="I345" s="75">
        <f>I344+Observaciones!$F344-G345-E345-H345-J344</f>
        <v>52.986539665540981</v>
      </c>
      <c r="J345" s="75">
        <f>MAX(0,(I345-Constantes!$D$14)*(1-EXP(-Constantes!$D$24)))</f>
        <v>0.45931774842514755</v>
      </c>
      <c r="K345" s="75">
        <f t="shared" si="45"/>
        <v>110.63262936975919</v>
      </c>
      <c r="L345" s="75">
        <f>MAX(0,(K345-Constantes!$D$13)*(1-EXP(-Constantes!$D$25)))</f>
        <v>0.24613254996201922</v>
      </c>
      <c r="M345" s="75">
        <f t="shared" si="46"/>
        <v>0.70545029838716677</v>
      </c>
      <c r="N345" s="75">
        <f>0.0526*G345*Observaciones!$F344^1.218</f>
        <v>0</v>
      </c>
      <c r="O345" s="75">
        <f>N345*Constantes!$D$31</f>
        <v>0</v>
      </c>
      <c r="P345" s="75">
        <f t="shared" si="47"/>
        <v>0</v>
      </c>
      <c r="Q345" s="15"/>
      <c r="R345" s="74">
        <v>339</v>
      </c>
      <c r="S345" s="136">
        <f>ETo!$I344*((1-Constantes!$E$21)*ETo!$K344+ETo!$L344)</f>
        <v>2.5870616286895589</v>
      </c>
      <c r="T345" s="75">
        <f>MIN(S345*U345,0.8*(X344+Observaciones!$F344-V345-W345-Constantes!$D$14))</f>
        <v>1.3815149509268014</v>
      </c>
      <c r="U345" s="75">
        <f>EXP(2.5*(Cálculos!X344-Constantes!$D$13)/(Constantes!$D$15))*Constantes!$E$19+Constantes!$E$18</f>
        <v>0.53400929286195209</v>
      </c>
      <c r="V345" s="75">
        <f>IF(Observaciones!$F344&gt;0.05*Constantes!$E$20,((Observaciones!$F344-0.05*Constantes!$E$20)^2)/(Observaciones!$F344+0.95*Constantes!$E$20),0)</f>
        <v>0</v>
      </c>
      <c r="W345" s="75">
        <f>MAX(0,X344+Observaciones!$F344-V345-Constantes!$D$13)</f>
        <v>0</v>
      </c>
      <c r="X345" s="75">
        <f>X344+Observaciones!$F344-V345-T345-W345-Y344</f>
        <v>52.845073066600406</v>
      </c>
      <c r="Y345" s="75">
        <f>MAX(0,(X345-Constantes!$D$14)*(1-EXP(-Constantes!$D$24)))</f>
        <v>0.45688743692950945</v>
      </c>
      <c r="Z345" s="75">
        <f t="shared" si="48"/>
        <v>112.39684921696916</v>
      </c>
      <c r="AA345" s="75">
        <f>MAX(0,(Z345-Constantes!$D$13)*(1-EXP(-Constantes!$D$25)))</f>
        <v>0.25831890660669388</v>
      </c>
      <c r="AB345" s="75">
        <f t="shared" si="49"/>
        <v>0.71520634353620327</v>
      </c>
      <c r="AC345" s="75">
        <f>0.0526*V345*Observaciones!$F344^1.218</f>
        <v>0</v>
      </c>
      <c r="AD345" s="75">
        <f>AC345*Constantes!$E$31</f>
        <v>0</v>
      </c>
      <c r="AE345" s="75">
        <f t="shared" si="50"/>
        <v>0</v>
      </c>
      <c r="AF345" s="15"/>
      <c r="AG345" s="74">
        <v>339</v>
      </c>
      <c r="AH345" s="136">
        <f>ETo!$I344*((1-Constantes!$F$21)*ETo!$K344+ETo!$L344)</f>
        <v>2.5870616286895589</v>
      </c>
      <c r="AI345" s="75">
        <f>MIN(AH345*AJ345,0.8*(AM344+Observaciones!$F344-AK345-AL345-Constantes!$D$14))</f>
        <v>1.5136221100116536</v>
      </c>
      <c r="AJ345" s="75">
        <f>EXP(2.5*(Cálculos!AM344-Constantes!$D$13)/(Constantes!$D$15))*Constantes!$F$19+Constantes!$F$18</f>
        <v>0.58507385105408505</v>
      </c>
      <c r="AK345" s="75">
        <f>IF(Observaciones!$F344&gt;0.05*Constantes!$F$20,((Observaciones!$F344-0.05*Constantes!$F$20)^2)/(Observaciones!$F344+0.95*Constantes!$F$20),0)</f>
        <v>0</v>
      </c>
      <c r="AL345" s="75">
        <f>MAX(0,AM344+Observaciones!$F344-AK345-Constantes!$D$13)</f>
        <v>0</v>
      </c>
      <c r="AM345" s="75">
        <f>AM344+Observaciones!$F344-AK345-AI345-AL345-AN344</f>
        <v>52.043874390169279</v>
      </c>
      <c r="AN345" s="75">
        <f>MAX(0,(AM345-Constantes!$D$14)*(1-EXP(-Constantes!$D$24)))</f>
        <v>0.44312332322208564</v>
      </c>
      <c r="AO345" s="75">
        <f t="shared" si="51"/>
        <v>112.18161666716659</v>
      </c>
      <c r="AP345" s="75">
        <f>MAX(0,(AO345-Constantes!$D$13)*(1-EXP(-Constantes!$D$25)))</f>
        <v>0.25683218678683428</v>
      </c>
      <c r="AQ345" s="75">
        <f t="shared" si="52"/>
        <v>0.69995551000891987</v>
      </c>
      <c r="AR345" s="75">
        <f>0.0526*AK345*Observaciones!$F344^1.218</f>
        <v>0</v>
      </c>
      <c r="AS345" s="75">
        <f>AR345*Constantes!$F$31</f>
        <v>0</v>
      </c>
      <c r="AT345" s="75">
        <f t="shared" si="53"/>
        <v>0</v>
      </c>
      <c r="AU345" s="15"/>
      <c r="AV345" s="74">
        <v>339</v>
      </c>
      <c r="AW345" s="75">
        <f>0.0526*Observaciones!$F344^2.218</f>
        <v>0</v>
      </c>
      <c r="AX345" s="75">
        <f>IF(Observaciones!$F344&gt;0.05*$BB$7,((Observaciones!$F344-0.05*$BB$7)^2)/(Observaciones!$F344+0.95*$BB$7),0)</f>
        <v>0</v>
      </c>
      <c r="AY345" s="75">
        <f>0.0526*AX345*Observaciones!$F344^1.218</f>
        <v>0</v>
      </c>
      <c r="AZ345" s="29"/>
      <c r="BA345" s="29"/>
      <c r="BB345" s="96"/>
      <c r="BC345" s="39"/>
    </row>
    <row r="346" spans="2:55" s="2" customFormat="1" x14ac:dyDescent="0.3">
      <c r="B346" s="38"/>
      <c r="C346" s="74">
        <v>340</v>
      </c>
      <c r="D346" s="136">
        <f>ETo!$I345*((1-Constantes!$D$21)*ETo!$K345+ETo!$L345)</f>
        <v>2.7104901628258817</v>
      </c>
      <c r="E346" s="75">
        <f>MIN(D346*F346,0.8*(I345+Observaciones!$F345-G346-H346-Constantes!$D$14))</f>
        <v>1.2780448953585051</v>
      </c>
      <c r="F346" s="75">
        <f>EXP(2.5*(Cálculos!I345-Constantes!$D$13)/(Constantes!$D$15))*Constantes!$D$19+Constantes!$D$18</f>
        <v>0.47151799806794026</v>
      </c>
      <c r="G346" s="75">
        <f>IF(Observaciones!$F345&gt;0.05*Constantes!$D$20,((Observaciones!$F345-0.05*Constantes!$D$20)^2)/(Observaciones!$F345+0.95*Constantes!$D$20),0)</f>
        <v>0</v>
      </c>
      <c r="H346" s="75">
        <f>MAX(0,I345+Observaciones!$F345-G346-Constantes!$D$13)</f>
        <v>0</v>
      </c>
      <c r="I346" s="75">
        <f>I345+Observaciones!$F345-G346-E346-H346-J345</f>
        <v>51.249177021757326</v>
      </c>
      <c r="J346" s="75">
        <f>MAX(0,(I346-Constantes!$D$14)*(1-EXP(-Constantes!$D$24)))</f>
        <v>0.42947089809510419</v>
      </c>
      <c r="K346" s="75">
        <f t="shared" si="45"/>
        <v>110.38649681979717</v>
      </c>
      <c r="L346" s="75">
        <f>MAX(0,(K346-Constantes!$D$13)*(1-EXP(-Constantes!$D$25)))</f>
        <v>0.24443238825006264</v>
      </c>
      <c r="M346" s="75">
        <f t="shared" si="46"/>
        <v>0.67390328634516683</v>
      </c>
      <c r="N346" s="75">
        <f>0.0526*G346*Observaciones!$F345^1.218</f>
        <v>0</v>
      </c>
      <c r="O346" s="75">
        <f>N346*Constantes!$D$31</f>
        <v>0</v>
      </c>
      <c r="P346" s="75">
        <f t="shared" si="47"/>
        <v>0</v>
      </c>
      <c r="Q346" s="15"/>
      <c r="R346" s="74">
        <v>340</v>
      </c>
      <c r="S346" s="136">
        <f>ETo!$I345*((1-Constantes!$E$21)*ETo!$K345+ETo!$L345)</f>
        <v>2.6059215615753968</v>
      </c>
      <c r="T346" s="75">
        <f>MIN(S346*U346,0.8*(X345+Observaciones!$F345-V346-W346-Constantes!$D$14))</f>
        <v>1.3636167784775952</v>
      </c>
      <c r="U346" s="75">
        <f>EXP(2.5*(Cálculos!X345-Constantes!$D$13)/(Constantes!$D$15))*Constantes!$E$19+Constantes!$E$18</f>
        <v>0.52327621774357147</v>
      </c>
      <c r="V346" s="75">
        <f>IF(Observaciones!$F345&gt;0.05*Constantes!$E$20,((Observaciones!$F345-0.05*Constantes!$E$20)^2)/(Observaciones!$F345+0.95*Constantes!$E$20),0)</f>
        <v>0</v>
      </c>
      <c r="W346" s="75">
        <f>MAX(0,X345+Observaciones!$F345-V346-Constantes!$D$13)</f>
        <v>0</v>
      </c>
      <c r="X346" s="75">
        <f>X345+Observaciones!$F345-V346-T346-W346-Y345</f>
        <v>51.024568851193308</v>
      </c>
      <c r="Y346" s="75">
        <f>MAX(0,(X346-Constantes!$D$14)*(1-EXP(-Constantes!$D$24)))</f>
        <v>0.42561226416296821</v>
      </c>
      <c r="Z346" s="75">
        <f t="shared" si="48"/>
        <v>112.13853031036247</v>
      </c>
      <c r="AA346" s="75">
        <f>MAX(0,(Z346-Constantes!$D$13)*(1-EXP(-Constantes!$D$25)))</f>
        <v>0.25653456758060827</v>
      </c>
      <c r="AB346" s="75">
        <f t="shared" si="49"/>
        <v>0.68214683174357649</v>
      </c>
      <c r="AC346" s="75">
        <f>0.0526*V346*Observaciones!$F345^1.218</f>
        <v>0</v>
      </c>
      <c r="AD346" s="75">
        <f>AC346*Constantes!$E$31</f>
        <v>0</v>
      </c>
      <c r="AE346" s="75">
        <f t="shared" si="50"/>
        <v>0</v>
      </c>
      <c r="AF346" s="15"/>
      <c r="AG346" s="74">
        <v>340</v>
      </c>
      <c r="AH346" s="136">
        <f>ETo!$I345*((1-Constantes!$F$21)*ETo!$K345+ETo!$L345)</f>
        <v>2.6059215615753968</v>
      </c>
      <c r="AI346" s="75">
        <f>MIN(AH346*AJ346,0.8*(AM345+Observaciones!$F345-AK346-AL346-Constantes!$D$14))</f>
        <v>1.5031386182673543</v>
      </c>
      <c r="AJ346" s="75">
        <f>EXP(2.5*(Cálculos!AM345-Constantes!$D$13)/(Constantes!$D$15))*Constantes!$F$19+Constantes!$F$18</f>
        <v>0.57681652449993137</v>
      </c>
      <c r="AK346" s="75">
        <f>IF(Observaciones!$F345&gt;0.05*Constantes!$F$20,((Observaciones!$F345-0.05*Constantes!$F$20)^2)/(Observaciones!$F345+0.95*Constantes!$F$20),0)</f>
        <v>0</v>
      </c>
      <c r="AL346" s="75">
        <f>MAX(0,AM345+Observaciones!$F345-AK346-Constantes!$D$13)</f>
        <v>0</v>
      </c>
      <c r="AM346" s="75">
        <f>AM345+Observaciones!$F345-AK346-AI346-AL346-AN345</f>
        <v>50.097612448679833</v>
      </c>
      <c r="AN346" s="75">
        <f>MAX(0,(AM346-Constantes!$D$14)*(1-EXP(-Constantes!$D$24)))</f>
        <v>0.40968770799313936</v>
      </c>
      <c r="AO346" s="75">
        <f t="shared" si="51"/>
        <v>111.92478448037976</v>
      </c>
      <c r="AP346" s="75">
        <f>MAX(0,(AO346-Constantes!$D$13)*(1-EXP(-Constantes!$D$25)))</f>
        <v>0.25505811728468814</v>
      </c>
      <c r="AQ346" s="75">
        <f t="shared" si="52"/>
        <v>0.66474582527782755</v>
      </c>
      <c r="AR346" s="75">
        <f>0.0526*AK346*Observaciones!$F345^1.218</f>
        <v>0</v>
      </c>
      <c r="AS346" s="75">
        <f>AR346*Constantes!$F$31</f>
        <v>0</v>
      </c>
      <c r="AT346" s="75">
        <f t="shared" si="53"/>
        <v>0</v>
      </c>
      <c r="AU346" s="15"/>
      <c r="AV346" s="74">
        <v>340</v>
      </c>
      <c r="AW346" s="75">
        <f>0.0526*Observaciones!$F345^2.218</f>
        <v>0</v>
      </c>
      <c r="AX346" s="75">
        <f>IF(Observaciones!$F345&gt;0.05*$BB$7,((Observaciones!$F345-0.05*$BB$7)^2)/(Observaciones!$F345+0.95*$BB$7),0)</f>
        <v>0</v>
      </c>
      <c r="AY346" s="75">
        <f>0.0526*AX346*Observaciones!$F345^1.218</f>
        <v>0</v>
      </c>
      <c r="AZ346" s="29"/>
      <c r="BA346" s="29"/>
      <c r="BB346" s="96"/>
      <c r="BC346" s="39"/>
    </row>
    <row r="347" spans="2:55" s="2" customFormat="1" x14ac:dyDescent="0.3">
      <c r="B347" s="38"/>
      <c r="C347" s="74">
        <v>341</v>
      </c>
      <c r="D347" s="136">
        <f>ETo!$I346*((1-Constantes!$D$21)*ETo!$K346+ETo!$L346)</f>
        <v>2.6910292173448145</v>
      </c>
      <c r="E347" s="75">
        <f>MIN(D347*F347,0.8*(I346+Observaciones!$F346-G347-H347-Constantes!$D$14))</f>
        <v>1.2371707781867165</v>
      </c>
      <c r="F347" s="75">
        <f>EXP(2.5*(Cálculos!I346-Constantes!$D$13)/(Constantes!$D$15))*Constantes!$D$19+Constantes!$D$18</f>
        <v>0.45973888734192508</v>
      </c>
      <c r="G347" s="75">
        <f>IF(Observaciones!$F346&gt;0.05*Constantes!$D$20,((Observaciones!$F346-0.05*Constantes!$D$20)^2)/(Observaciones!$F346+0.95*Constantes!$D$20),0)</f>
        <v>0</v>
      </c>
      <c r="H347" s="75">
        <f>MAX(0,I346+Observaciones!$F346-G347-Constantes!$D$13)</f>
        <v>0</v>
      </c>
      <c r="I347" s="75">
        <f>I346+Observaciones!$F346-G347-E347-H347-J346</f>
        <v>49.682535345475507</v>
      </c>
      <c r="J347" s="75">
        <f>MAX(0,(I347-Constantes!$D$14)*(1-EXP(-Constantes!$D$24)))</f>
        <v>0.402556931802518</v>
      </c>
      <c r="K347" s="75">
        <f t="shared" si="45"/>
        <v>110.14206443154711</v>
      </c>
      <c r="L347" s="75">
        <f>MAX(0,(K347-Constantes!$D$13)*(1-EXP(-Constantes!$D$25)))</f>
        <v>0.24274397041288914</v>
      </c>
      <c r="M347" s="75">
        <f t="shared" si="46"/>
        <v>0.64530090221540715</v>
      </c>
      <c r="N347" s="75">
        <f>0.0526*G347*Observaciones!$F346^1.218</f>
        <v>0</v>
      </c>
      <c r="O347" s="75">
        <f>N347*Constantes!$D$31</f>
        <v>0</v>
      </c>
      <c r="P347" s="75">
        <f t="shared" si="47"/>
        <v>0</v>
      </c>
      <c r="Q347" s="15"/>
      <c r="R347" s="74">
        <v>341</v>
      </c>
      <c r="S347" s="136">
        <f>ETo!$I346*((1-Constantes!$E$21)*ETo!$K346+ETo!$L346)</f>
        <v>2.5871163622047488</v>
      </c>
      <c r="T347" s="75">
        <f>MIN(S347*U347,0.8*(X346+Observaciones!$F346-V347-W347-Constantes!$D$14))</f>
        <v>1.3291923728573796</v>
      </c>
      <c r="U347" s="75">
        <f>EXP(2.5*(Cálculos!X346-Constantes!$D$13)/(Constantes!$D$15))*Constantes!$E$19+Constantes!$E$18</f>
        <v>0.51377371048151754</v>
      </c>
      <c r="V347" s="75">
        <f>IF(Observaciones!$F346&gt;0.05*Constantes!$E$20,((Observaciones!$F346-0.05*Constantes!$E$20)^2)/(Observaciones!$F346+0.95*Constantes!$E$20),0)</f>
        <v>0</v>
      </c>
      <c r="W347" s="75">
        <f>MAX(0,X346+Observaciones!$F346-V347-Constantes!$D$13)</f>
        <v>0</v>
      </c>
      <c r="X347" s="75">
        <f>X346+Observaciones!$F346-V347-T347-W347-Y346</f>
        <v>49.36976421417296</v>
      </c>
      <c r="Y347" s="75">
        <f>MAX(0,(X347-Constantes!$D$14)*(1-EXP(-Constantes!$D$24)))</f>
        <v>0.39718371097441552</v>
      </c>
      <c r="Z347" s="75">
        <f t="shared" si="48"/>
        <v>111.88199574278187</v>
      </c>
      <c r="AA347" s="75">
        <f>MAX(0,(Z347-Constantes!$D$13)*(1-EXP(-Constantes!$D$25)))</f>
        <v>0.25476255388448726</v>
      </c>
      <c r="AB347" s="75">
        <f t="shared" si="49"/>
        <v>0.65194626485890272</v>
      </c>
      <c r="AC347" s="75">
        <f>0.0526*V347*Observaciones!$F346^1.218</f>
        <v>0</v>
      </c>
      <c r="AD347" s="75">
        <f>AC347*Constantes!$E$31</f>
        <v>0</v>
      </c>
      <c r="AE347" s="75">
        <f t="shared" si="50"/>
        <v>0</v>
      </c>
      <c r="AF347" s="15"/>
      <c r="AG347" s="74">
        <v>341</v>
      </c>
      <c r="AH347" s="136">
        <f>ETo!$I346*((1-Constantes!$F$21)*ETo!$K346+ETo!$L346)</f>
        <v>2.5871163622047488</v>
      </c>
      <c r="AI347" s="75">
        <f>MIN(AH347*AJ347,0.8*(AM346+Observaciones!$F346-AK347-AL347-Constantes!$D$14))</f>
        <v>1.473413969977128</v>
      </c>
      <c r="AJ347" s="75">
        <f>EXP(2.5*(Cálculos!AM346-Constantes!$D$13)/(Constantes!$D$15))*Constantes!$F$19+Constantes!$F$18</f>
        <v>0.5695197910315406</v>
      </c>
      <c r="AK347" s="75">
        <f>IF(Observaciones!$F346&gt;0.05*Constantes!$F$20,((Observaciones!$F346-0.05*Constantes!$F$20)^2)/(Observaciones!$F346+0.95*Constantes!$F$20),0)</f>
        <v>0</v>
      </c>
      <c r="AL347" s="75">
        <f>MAX(0,AM346+Observaciones!$F346-AK347-Constantes!$D$13)</f>
        <v>0</v>
      </c>
      <c r="AM347" s="75">
        <f>AM346+Observaciones!$F346-AK347-AI347-AL347-AN346</f>
        <v>48.314510770709568</v>
      </c>
      <c r="AN347" s="75">
        <f>MAX(0,(AM347-Constantes!$D$14)*(1-EXP(-Constantes!$D$24)))</f>
        <v>0.37905508843265168</v>
      </c>
      <c r="AO347" s="75">
        <f t="shared" si="51"/>
        <v>111.66972636309507</v>
      </c>
      <c r="AP347" s="75">
        <f>MAX(0,(AO347-Constantes!$D$13)*(1-EXP(-Constantes!$D$25)))</f>
        <v>0.25329630217572313</v>
      </c>
      <c r="AQ347" s="75">
        <f t="shared" si="52"/>
        <v>0.63235139060837486</v>
      </c>
      <c r="AR347" s="75">
        <f>0.0526*AK347*Observaciones!$F346^1.218</f>
        <v>0</v>
      </c>
      <c r="AS347" s="75">
        <f>AR347*Constantes!$F$31</f>
        <v>0</v>
      </c>
      <c r="AT347" s="75">
        <f t="shared" si="53"/>
        <v>0</v>
      </c>
      <c r="AU347" s="15"/>
      <c r="AV347" s="74">
        <v>341</v>
      </c>
      <c r="AW347" s="75">
        <f>0.0526*Observaciones!$F346^2.218</f>
        <v>3.1840930012055863E-4</v>
      </c>
      <c r="AX347" s="75">
        <f>IF(Observaciones!$F346&gt;0.05*$BB$7,((Observaciones!$F346-0.05*$BB$7)^2)/(Observaciones!$F346+0.95*$BB$7),0)</f>
        <v>0</v>
      </c>
      <c r="AY347" s="75">
        <f>0.0526*AX347*Observaciones!$F346^1.218</f>
        <v>0</v>
      </c>
      <c r="AZ347" s="29"/>
      <c r="BA347" s="29"/>
      <c r="BB347" s="96"/>
      <c r="BC347" s="39"/>
    </row>
    <row r="348" spans="2:55" s="2" customFormat="1" x14ac:dyDescent="0.3">
      <c r="B348" s="38"/>
      <c r="C348" s="74">
        <v>342</v>
      </c>
      <c r="D348" s="136">
        <f>ETo!$I347*((1-Constantes!$D$21)*ETo!$K347+ETo!$L347)</f>
        <v>2.688256246227803</v>
      </c>
      <c r="E348" s="75">
        <f>MIN(D348*F348,0.8*(I347+Observaciones!$F347-G348-H348-Constantes!$D$14))</f>
        <v>1.2096632387915593</v>
      </c>
      <c r="F348" s="75">
        <f>EXP(2.5*(Cálculos!I347-Constantes!$D$13)/(Constantes!$D$15))*Constantes!$D$19+Constantes!$D$18</f>
        <v>0.4499806298186696</v>
      </c>
      <c r="G348" s="75">
        <f>IF(Observaciones!$F347&gt;0.05*Constantes!$D$20,((Observaciones!$F347-0.05*Constantes!$D$20)^2)/(Observaciones!$F347+0.95*Constantes!$D$20),0)</f>
        <v>0</v>
      </c>
      <c r="H348" s="75">
        <f>MAX(0,I347+Observaciones!$F347-G348-Constantes!$D$13)</f>
        <v>0</v>
      </c>
      <c r="I348" s="75">
        <f>I347+Observaciones!$F347-G348-E348-H348-J347</f>
        <v>48.070315174881436</v>
      </c>
      <c r="J348" s="75">
        <f>MAX(0,(I348-Constantes!$D$14)*(1-EXP(-Constantes!$D$24)))</f>
        <v>0.3748599542584386</v>
      </c>
      <c r="K348" s="75">
        <f t="shared" si="45"/>
        <v>109.89932046113422</v>
      </c>
      <c r="L348" s="75">
        <f>MAX(0,(K348-Constantes!$D$13)*(1-EXP(-Constantes!$D$25)))</f>
        <v>0.24106721532963007</v>
      </c>
      <c r="M348" s="75">
        <f t="shared" si="46"/>
        <v>0.6159271695880687</v>
      </c>
      <c r="N348" s="75">
        <f>0.0526*G348*Observaciones!$F347^1.218</f>
        <v>0</v>
      </c>
      <c r="O348" s="75">
        <f>N348*Constantes!$D$31</f>
        <v>0</v>
      </c>
      <c r="P348" s="75">
        <f t="shared" si="47"/>
        <v>0</v>
      </c>
      <c r="Q348" s="15"/>
      <c r="R348" s="74">
        <v>342</v>
      </c>
      <c r="S348" s="136">
        <f>ETo!$I347*((1-Constantes!$E$21)*ETo!$K347+ETo!$L347)</f>
        <v>2.5844373531071367</v>
      </c>
      <c r="T348" s="75">
        <f>MIN(S348*U348,0.8*(X347+Observaciones!$F347-V348-W348-Constantes!$D$14))</f>
        <v>1.3073971001165732</v>
      </c>
      <c r="U348" s="75">
        <f>EXP(2.5*(Cálculos!X347-Constantes!$D$13)/(Constantes!$D$15))*Constantes!$E$19+Constantes!$E$18</f>
        <v>0.50587300889485931</v>
      </c>
      <c r="V348" s="75">
        <f>IF(Observaciones!$F347&gt;0.05*Constantes!$E$20,((Observaciones!$F347-0.05*Constantes!$E$20)^2)/(Observaciones!$F347+0.95*Constantes!$E$20),0)</f>
        <v>0</v>
      </c>
      <c r="W348" s="75">
        <f>MAX(0,X347+Observaciones!$F347-V348-Constantes!$D$13)</f>
        <v>0</v>
      </c>
      <c r="X348" s="75">
        <f>X347+Observaciones!$F347-V348-T348-W348-Y347</f>
        <v>47.665183403081969</v>
      </c>
      <c r="Y348" s="75">
        <f>MAX(0,(X348-Constantes!$D$14)*(1-EXP(-Constantes!$D$24)))</f>
        <v>0.36790003290862183</v>
      </c>
      <c r="Z348" s="75">
        <f t="shared" si="48"/>
        <v>111.62723318889738</v>
      </c>
      <c r="AA348" s="75">
        <f>MAX(0,(Z348-Constantes!$D$13)*(1-EXP(-Constantes!$D$25)))</f>
        <v>0.25300278038105778</v>
      </c>
      <c r="AB348" s="75">
        <f t="shared" si="49"/>
        <v>0.62090281328967967</v>
      </c>
      <c r="AC348" s="75">
        <f>0.0526*V348*Observaciones!$F347^1.218</f>
        <v>0</v>
      </c>
      <c r="AD348" s="75">
        <f>AC348*Constantes!$E$31</f>
        <v>0</v>
      </c>
      <c r="AE348" s="75">
        <f t="shared" si="50"/>
        <v>0</v>
      </c>
      <c r="AF348" s="15"/>
      <c r="AG348" s="74">
        <v>342</v>
      </c>
      <c r="AH348" s="136">
        <f>ETo!$I347*((1-Constantes!$F$21)*ETo!$K347+ETo!$L347)</f>
        <v>2.5844373531071367</v>
      </c>
      <c r="AI348" s="75">
        <f>MIN(AH348*AJ348,0.8*(AM347+Observaciones!$F347-AK348-AL348-Constantes!$D$14))</f>
        <v>1.4561878083382467</v>
      </c>
      <c r="AJ348" s="75">
        <f>EXP(2.5*(Cálculos!AM347-Constantes!$D$13)/(Constantes!$D$15))*Constantes!$F$19+Constantes!$F$18</f>
        <v>0.56344480804982433</v>
      </c>
      <c r="AK348" s="75">
        <f>IF(Observaciones!$F347&gt;0.05*Constantes!$F$20,((Observaciones!$F347-0.05*Constantes!$F$20)^2)/(Observaciones!$F347+0.95*Constantes!$F$20),0)</f>
        <v>0</v>
      </c>
      <c r="AL348" s="75">
        <f>MAX(0,AM347+Observaciones!$F347-AK348-Constantes!$D$13)</f>
        <v>0</v>
      </c>
      <c r="AM348" s="75">
        <f>AM347+Observaciones!$F347-AK348-AI348-AL348-AN347</f>
        <v>46.479267873938667</v>
      </c>
      <c r="AN348" s="75">
        <f>MAX(0,(AM348-Constantes!$D$14)*(1-EXP(-Constantes!$D$24)))</f>
        <v>0.34752671394204804</v>
      </c>
      <c r="AO348" s="75">
        <f t="shared" si="51"/>
        <v>111.41643006091934</v>
      </c>
      <c r="AP348" s="75">
        <f>MAX(0,(AO348-Constantes!$D$13)*(1-EXP(-Constantes!$D$25)))</f>
        <v>0.25154665681266236</v>
      </c>
      <c r="AQ348" s="75">
        <f t="shared" si="52"/>
        <v>0.59907337075471045</v>
      </c>
      <c r="AR348" s="75">
        <f>0.0526*AK348*Observaciones!$F347^1.218</f>
        <v>0</v>
      </c>
      <c r="AS348" s="75">
        <f>AR348*Constantes!$F$31</f>
        <v>0</v>
      </c>
      <c r="AT348" s="75">
        <f t="shared" si="53"/>
        <v>0</v>
      </c>
      <c r="AU348" s="15"/>
      <c r="AV348" s="74">
        <v>342</v>
      </c>
      <c r="AW348" s="75">
        <f>0.0526*Observaciones!$F347^2.218</f>
        <v>0</v>
      </c>
      <c r="AX348" s="75">
        <f>IF(Observaciones!$F347&gt;0.05*$BB$7,((Observaciones!$F347-0.05*$BB$7)^2)/(Observaciones!$F347+0.95*$BB$7),0)</f>
        <v>0</v>
      </c>
      <c r="AY348" s="75">
        <f>0.0526*AX348*Observaciones!$F347^1.218</f>
        <v>0</v>
      </c>
      <c r="AZ348" s="29"/>
      <c r="BA348" s="29"/>
      <c r="BB348" s="96"/>
      <c r="BC348" s="39"/>
    </row>
    <row r="349" spans="2:55" s="2" customFormat="1" x14ac:dyDescent="0.3">
      <c r="B349" s="38"/>
      <c r="C349" s="74">
        <v>343</v>
      </c>
      <c r="D349" s="136">
        <f>ETo!$I348*((1-Constantes!$D$21)*ETo!$K348+ETo!$L348)</f>
        <v>2.7661588530308063</v>
      </c>
      <c r="E349" s="75">
        <f>MIN(D349*F349,0.8*(I348+Observaciones!$F348-G349-H349-Constantes!$D$14))</f>
        <v>1.2191136603986237</v>
      </c>
      <c r="F349" s="75">
        <f>EXP(2.5*(Cálculos!I348-Constantes!$D$13)/(Constantes!$D$15))*Constantes!$D$19+Constantes!$D$18</f>
        <v>0.44072438539199343</v>
      </c>
      <c r="G349" s="75">
        <f>IF(Observaciones!$F348&gt;0.05*Constantes!$D$20,((Observaciones!$F348-0.05*Constantes!$D$20)^2)/(Observaciones!$F348+0.95*Constantes!$D$20),0)</f>
        <v>0</v>
      </c>
      <c r="H349" s="75">
        <f>MAX(0,I348+Observaciones!$F348-G349-Constantes!$D$13)</f>
        <v>0</v>
      </c>
      <c r="I349" s="75">
        <f>I348+Observaciones!$F348-G349-E349-H349-J348</f>
        <v>46.47634156022437</v>
      </c>
      <c r="J349" s="75">
        <f>MAX(0,(I349-Constantes!$D$14)*(1-EXP(-Constantes!$D$24)))</f>
        <v>0.34747644162396757</v>
      </c>
      <c r="K349" s="75">
        <f t="shared" si="45"/>
        <v>109.65825324580459</v>
      </c>
      <c r="L349" s="75">
        <f>MAX(0,(K349-Constantes!$D$13)*(1-EXP(-Constantes!$D$25)))</f>
        <v>0.23940204243975957</v>
      </c>
      <c r="M349" s="75">
        <f t="shared" si="46"/>
        <v>0.58687848406372711</v>
      </c>
      <c r="N349" s="75">
        <f>0.0526*G349*Observaciones!$F348^1.218</f>
        <v>0</v>
      </c>
      <c r="O349" s="75">
        <f>N349*Constantes!$D$31</f>
        <v>0</v>
      </c>
      <c r="P349" s="75">
        <f t="shared" si="47"/>
        <v>0</v>
      </c>
      <c r="Q349" s="15"/>
      <c r="R349" s="74">
        <v>343</v>
      </c>
      <c r="S349" s="136">
        <f>ETo!$I348*((1-Constantes!$E$21)*ETo!$K348+ETo!$L348)</f>
        <v>2.6597482817710718</v>
      </c>
      <c r="T349" s="75">
        <f>MIN(S349*U349,0.8*(X348+Observaciones!$F348-V349-W349-Constantes!$D$14))</f>
        <v>1.3256350272783182</v>
      </c>
      <c r="U349" s="75">
        <f>EXP(2.5*(Cálculos!X348-Constantes!$D$13)/(Constantes!$D$15))*Constantes!$E$19+Constantes!$E$18</f>
        <v>0.49840619744497211</v>
      </c>
      <c r="V349" s="75">
        <f>IF(Observaciones!$F348&gt;0.05*Constantes!$E$20,((Observaciones!$F348-0.05*Constantes!$E$20)^2)/(Observaciones!$F348+0.95*Constantes!$E$20),0)</f>
        <v>0</v>
      </c>
      <c r="W349" s="75">
        <f>MAX(0,X348+Observaciones!$F348-V349-Constantes!$D$13)</f>
        <v>0</v>
      </c>
      <c r="X349" s="75">
        <f>X348+Observaciones!$F348-V349-T349-W349-Y348</f>
        <v>45.97164834289503</v>
      </c>
      <c r="Y349" s="75">
        <f>MAX(0,(X349-Constantes!$D$14)*(1-EXP(-Constantes!$D$24)))</f>
        <v>0.33880611423197798</v>
      </c>
      <c r="Z349" s="75">
        <f t="shared" si="48"/>
        <v>111.37423040851633</v>
      </c>
      <c r="AA349" s="75">
        <f>MAX(0,(Z349-Constantes!$D$13)*(1-EXP(-Constantes!$D$25)))</f>
        <v>0.25125516252113306</v>
      </c>
      <c r="AB349" s="75">
        <f t="shared" si="49"/>
        <v>0.59006127675311104</v>
      </c>
      <c r="AC349" s="75">
        <f>0.0526*V349*Observaciones!$F348^1.218</f>
        <v>0</v>
      </c>
      <c r="AD349" s="75">
        <f>AC349*Constantes!$E$31</f>
        <v>0</v>
      </c>
      <c r="AE349" s="75">
        <f t="shared" si="50"/>
        <v>0</v>
      </c>
      <c r="AF349" s="15"/>
      <c r="AG349" s="74">
        <v>343</v>
      </c>
      <c r="AH349" s="136">
        <f>ETo!$I348*((1-Constantes!$F$21)*ETo!$K348+ETo!$L348)</f>
        <v>2.6597482817710718</v>
      </c>
      <c r="AI349" s="75">
        <f>MIN(AH349*AJ349,0.8*(AM348+Observaciones!$F348-AK349-AL349-Constantes!$D$14))</f>
        <v>1.4834641587041797</v>
      </c>
      <c r="AJ349" s="75">
        <f>EXP(2.5*(Cálculos!AM348-Constantes!$D$13)/(Constantes!$D$15))*Constantes!$F$19+Constantes!$F$18</f>
        <v>0.55774607276609323</v>
      </c>
      <c r="AK349" s="75">
        <f>IF(Observaciones!$F348&gt;0.05*Constantes!$F$20,((Observaciones!$F348-0.05*Constantes!$F$20)^2)/(Observaciones!$F348+0.95*Constantes!$F$20),0)</f>
        <v>0</v>
      </c>
      <c r="AL349" s="75">
        <f>MAX(0,AM348+Observaciones!$F348-AK349-Constantes!$D$13)</f>
        <v>0</v>
      </c>
      <c r="AM349" s="75">
        <f>AM348+Observaciones!$F348-AK349-AI349-AL349-AN348</f>
        <v>44.648277001292442</v>
      </c>
      <c r="AN349" s="75">
        <f>MAX(0,(AM349-Constantes!$D$14)*(1-EXP(-Constantes!$D$24)))</f>
        <v>0.31607138668087742</v>
      </c>
      <c r="AO349" s="75">
        <f t="shared" si="51"/>
        <v>111.16488340410667</v>
      </c>
      <c r="AP349" s="75">
        <f>MAX(0,(AO349-Constantes!$D$13)*(1-EXP(-Constantes!$D$25)))</f>
        <v>0.24980909713293054</v>
      </c>
      <c r="AQ349" s="75">
        <f t="shared" si="52"/>
        <v>0.56588048381380796</v>
      </c>
      <c r="AR349" s="75">
        <f>0.0526*AK349*Observaciones!$F348^1.218</f>
        <v>0</v>
      </c>
      <c r="AS349" s="75">
        <f>AR349*Constantes!$F$31</f>
        <v>0</v>
      </c>
      <c r="AT349" s="75">
        <f t="shared" si="53"/>
        <v>0</v>
      </c>
      <c r="AU349" s="15"/>
      <c r="AV349" s="74">
        <v>343</v>
      </c>
      <c r="AW349" s="75">
        <f>0.0526*Observaciones!$F348^2.218</f>
        <v>0</v>
      </c>
      <c r="AX349" s="75">
        <f>IF(Observaciones!$F348&gt;0.05*$BB$7,((Observaciones!$F348-0.05*$BB$7)^2)/(Observaciones!$F348+0.95*$BB$7),0)</f>
        <v>0</v>
      </c>
      <c r="AY349" s="75">
        <f>0.0526*AX349*Observaciones!$F348^1.218</f>
        <v>0</v>
      </c>
      <c r="AZ349" s="29"/>
      <c r="BA349" s="29"/>
      <c r="BB349" s="96"/>
      <c r="BC349" s="39"/>
    </row>
    <row r="350" spans="2:55" s="2" customFormat="1" x14ac:dyDescent="0.3">
      <c r="B350" s="38"/>
      <c r="C350" s="74">
        <v>344</v>
      </c>
      <c r="D350" s="136">
        <f>ETo!$I349*((1-Constantes!$D$21)*ETo!$K349+ETo!$L349)</f>
        <v>2.5795135407244389</v>
      </c>
      <c r="E350" s="75">
        <f>MIN(D350*F350,0.8*(I349+Observaciones!$F349-G350-H350-Constantes!$D$14))</f>
        <v>1.1151113314463144</v>
      </c>
      <c r="F350" s="75">
        <f>EXP(2.5*(Cálculos!I349-Constantes!$D$13)/(Constantes!$D$15))*Constantes!$D$19+Constantes!$D$18</f>
        <v>0.43229520366585977</v>
      </c>
      <c r="G350" s="75">
        <f>IF(Observaciones!$F349&gt;0.05*Constantes!$D$20,((Observaciones!$F349-0.05*Constantes!$D$20)^2)/(Observaciones!$F349+0.95*Constantes!$D$20),0)</f>
        <v>0</v>
      </c>
      <c r="H350" s="75">
        <f>MAX(0,I349+Observaciones!$F349-G350-Constantes!$D$13)</f>
        <v>0</v>
      </c>
      <c r="I350" s="75">
        <f>I349+Observaciones!$F349-G350-E350-H350-J349</f>
        <v>45.013753787154087</v>
      </c>
      <c r="J350" s="75">
        <f>MAX(0,(I350-Constantes!$D$14)*(1-EXP(-Constantes!$D$24)))</f>
        <v>0.32235005910758591</v>
      </c>
      <c r="K350" s="75">
        <f t="shared" si="45"/>
        <v>109.41885120336482</v>
      </c>
      <c r="L350" s="75">
        <f>MAX(0,(K350-Constantes!$D$13)*(1-EXP(-Constantes!$D$25)))</f>
        <v>0.237748371739224</v>
      </c>
      <c r="M350" s="75">
        <f t="shared" si="46"/>
        <v>0.56009843084680988</v>
      </c>
      <c r="N350" s="75">
        <f>0.0526*G350*Observaciones!$F349^1.218</f>
        <v>0</v>
      </c>
      <c r="O350" s="75">
        <f>N350*Constantes!$D$31</f>
        <v>0</v>
      </c>
      <c r="P350" s="75">
        <f t="shared" si="47"/>
        <v>0</v>
      </c>
      <c r="Q350" s="15"/>
      <c r="R350" s="74">
        <v>344</v>
      </c>
      <c r="S350" s="136">
        <f>ETo!$I349*((1-Constantes!$E$21)*ETo!$K349+ETo!$L349)</f>
        <v>2.4794696091433441</v>
      </c>
      <c r="T350" s="75">
        <f>MIN(S350*U350,0.8*(X349+Observaciones!$F349-V350-W350-Constantes!$D$14))</f>
        <v>1.2189241598879974</v>
      </c>
      <c r="U350" s="75">
        <f>EXP(2.5*(Cálculos!X349-Constantes!$D$13)/(Constantes!$D$15))*Constantes!$E$19+Constantes!$E$18</f>
        <v>0.49160681598720435</v>
      </c>
      <c r="V350" s="75">
        <f>IF(Observaciones!$F349&gt;0.05*Constantes!$E$20,((Observaciones!$F349-0.05*Constantes!$E$20)^2)/(Observaciones!$F349+0.95*Constantes!$E$20),0)</f>
        <v>0</v>
      </c>
      <c r="W350" s="75">
        <f>MAX(0,X349+Observaciones!$F349-V350-Constantes!$D$13)</f>
        <v>0</v>
      </c>
      <c r="X350" s="75">
        <f>X349+Observaciones!$F349-V350-T350-W350-Y349</f>
        <v>44.413918068775054</v>
      </c>
      <c r="Y350" s="75">
        <f>MAX(0,(X350-Constantes!$D$14)*(1-EXP(-Constantes!$D$24)))</f>
        <v>0.31204524049465476</v>
      </c>
      <c r="Z350" s="75">
        <f t="shared" si="48"/>
        <v>111.12297524599519</v>
      </c>
      <c r="AA350" s="75">
        <f>MAX(0,(Z350-Constantes!$D$13)*(1-EXP(-Constantes!$D$25)))</f>
        <v>0.24951961633955005</v>
      </c>
      <c r="AB350" s="75">
        <f t="shared" si="49"/>
        <v>0.56156485683420487</v>
      </c>
      <c r="AC350" s="75">
        <f>0.0526*V350*Observaciones!$F349^1.218</f>
        <v>0</v>
      </c>
      <c r="AD350" s="75">
        <f>AC350*Constantes!$E$31</f>
        <v>0</v>
      </c>
      <c r="AE350" s="75">
        <f t="shared" si="50"/>
        <v>0</v>
      </c>
      <c r="AF350" s="15"/>
      <c r="AG350" s="74">
        <v>344</v>
      </c>
      <c r="AH350" s="136">
        <f>ETo!$I349*((1-Constantes!$F$21)*ETo!$K349+ETo!$L349)</f>
        <v>2.4794696091433441</v>
      </c>
      <c r="AI350" s="75">
        <f>MIN(AH350*AJ350,0.8*(AM349+Observaciones!$F349-AK350-AL350-Constantes!$D$14))</f>
        <v>1.3700821851958109</v>
      </c>
      <c r="AJ350" s="75">
        <f>EXP(2.5*(Cálculos!AM349-Constantes!$D$13)/(Constantes!$D$15))*Constantes!$F$19+Constantes!$F$18</f>
        <v>0.55257067081744704</v>
      </c>
      <c r="AK350" s="75">
        <f>IF(Observaciones!$F349&gt;0.05*Constantes!$F$20,((Observaciones!$F349-0.05*Constantes!$F$20)^2)/(Observaciones!$F349+0.95*Constantes!$F$20),0)</f>
        <v>0</v>
      </c>
      <c r="AL350" s="75">
        <f>MAX(0,AM349+Observaciones!$F349-AK350-Constantes!$D$13)</f>
        <v>0</v>
      </c>
      <c r="AM350" s="75">
        <f>AM349+Observaciones!$F349-AK350-AI350-AL350-AN349</f>
        <v>42.962123429415755</v>
      </c>
      <c r="AN350" s="75">
        <f>MAX(0,(AM350-Constantes!$D$14)*(1-EXP(-Constantes!$D$24)))</f>
        <v>0.28710427755524892</v>
      </c>
      <c r="AO350" s="75">
        <f t="shared" si="51"/>
        <v>110.91507430697375</v>
      </c>
      <c r="AP350" s="75">
        <f>MAX(0,(AO350-Constantes!$D$13)*(1-EXP(-Constantes!$D$25)))</f>
        <v>0.24808353965461491</v>
      </c>
      <c r="AQ350" s="75">
        <f t="shared" si="52"/>
        <v>0.53518781720986386</v>
      </c>
      <c r="AR350" s="75">
        <f>0.0526*AK350*Observaciones!$F349^1.218</f>
        <v>0</v>
      </c>
      <c r="AS350" s="75">
        <f>AR350*Constantes!$F$31</f>
        <v>0</v>
      </c>
      <c r="AT350" s="75">
        <f t="shared" si="53"/>
        <v>0</v>
      </c>
      <c r="AU350" s="15"/>
      <c r="AV350" s="74">
        <v>344</v>
      </c>
      <c r="AW350" s="75">
        <f>0.0526*Observaciones!$F349^2.218</f>
        <v>0</v>
      </c>
      <c r="AX350" s="75">
        <f>IF(Observaciones!$F349&gt;0.05*$BB$7,((Observaciones!$F349-0.05*$BB$7)^2)/(Observaciones!$F349+0.95*$BB$7),0)</f>
        <v>0</v>
      </c>
      <c r="AY350" s="75">
        <f>0.0526*AX350*Observaciones!$F349^1.218</f>
        <v>0</v>
      </c>
      <c r="AZ350" s="29"/>
      <c r="BA350" s="29"/>
      <c r="BB350" s="96"/>
      <c r="BC350" s="39"/>
    </row>
    <row r="351" spans="2:55" s="2" customFormat="1" x14ac:dyDescent="0.3">
      <c r="B351" s="38"/>
      <c r="C351" s="74">
        <v>345</v>
      </c>
      <c r="D351" s="136">
        <f>ETo!$I350*((1-Constantes!$D$21)*ETo!$K350+ETo!$L350)</f>
        <v>2.724421072305482</v>
      </c>
      <c r="E351" s="75">
        <f>MIN(D351*F351,0.8*(I350+Observaciones!$F350-G351-H351-Constantes!$D$14))</f>
        <v>1.1582716828554807</v>
      </c>
      <c r="F351" s="75">
        <f>EXP(2.5*(Cálculos!I350-Constantes!$D$13)/(Constantes!$D$15))*Constantes!$D$19+Constantes!$D$18</f>
        <v>0.42514415067099687</v>
      </c>
      <c r="G351" s="75">
        <f>IF(Observaciones!$F350&gt;0.05*Constantes!$D$20,((Observaciones!$F350-0.05*Constantes!$D$20)^2)/(Observaciones!$F350+0.95*Constantes!$D$20),0)</f>
        <v>0</v>
      </c>
      <c r="H351" s="75">
        <f>MAX(0,I350+Observaciones!$F350-G351-Constantes!$D$13)</f>
        <v>0</v>
      </c>
      <c r="I351" s="75">
        <f>I350+Observaciones!$F350-G351-E351-H351-J350</f>
        <v>43.533132045191024</v>
      </c>
      <c r="J351" s="75">
        <f>MAX(0,(I351-Constantes!$D$14)*(1-EXP(-Constantes!$D$24)))</f>
        <v>0.29691386379977275</v>
      </c>
      <c r="K351" s="75">
        <f t="shared" si="45"/>
        <v>109.18110283162559</v>
      </c>
      <c r="L351" s="75">
        <f>MAX(0,(K351-Constantes!$D$13)*(1-EXP(-Constantes!$D$25)))</f>
        <v>0.23610612377659798</v>
      </c>
      <c r="M351" s="75">
        <f t="shared" si="46"/>
        <v>0.5330199875763707</v>
      </c>
      <c r="N351" s="75">
        <f>0.0526*G351*Observaciones!$F350^1.218</f>
        <v>0</v>
      </c>
      <c r="O351" s="75">
        <f>N351*Constantes!$D$31</f>
        <v>0</v>
      </c>
      <c r="P351" s="75">
        <f t="shared" si="47"/>
        <v>0</v>
      </c>
      <c r="Q351" s="15"/>
      <c r="R351" s="74">
        <v>345</v>
      </c>
      <c r="S351" s="136">
        <f>ETo!$I350*((1-Constantes!$E$21)*ETo!$K350+ETo!$L350)</f>
        <v>2.619386908310553</v>
      </c>
      <c r="T351" s="75">
        <f>MIN(S351*U351,0.8*(X350+Observaciones!$F350-V351-W351-Constantes!$D$14))</f>
        <v>1.2726375011872015</v>
      </c>
      <c r="U351" s="75">
        <f>EXP(2.5*(Cálculos!X350-Constantes!$D$13)/(Constantes!$D$15))*Constantes!$E$19+Constantes!$E$18</f>
        <v>0.48585319608550104</v>
      </c>
      <c r="V351" s="75">
        <f>IF(Observaciones!$F350&gt;0.05*Constantes!$E$20,((Observaciones!$F350-0.05*Constantes!$E$20)^2)/(Observaciones!$F350+0.95*Constantes!$E$20),0)</f>
        <v>0</v>
      </c>
      <c r="W351" s="75">
        <f>MAX(0,X350+Observaciones!$F350-V351-Constantes!$D$13)</f>
        <v>0</v>
      </c>
      <c r="X351" s="75">
        <f>X350+Observaciones!$F350-V351-T351-W351-Y350</f>
        <v>42.829235327093201</v>
      </c>
      <c r="Y351" s="75">
        <f>MAX(0,(X351-Constantes!$D$14)*(1-EXP(-Constantes!$D$24)))</f>
        <v>0.28482133949689004</v>
      </c>
      <c r="Z351" s="75">
        <f t="shared" si="48"/>
        <v>110.87345562965564</v>
      </c>
      <c r="AA351" s="75">
        <f>MAX(0,(Z351-Constantes!$D$13)*(1-EXP(-Constantes!$D$25)))</f>
        <v>0.24779605845113553</v>
      </c>
      <c r="AB351" s="75">
        <f t="shared" si="49"/>
        <v>0.53261739794802554</v>
      </c>
      <c r="AC351" s="75">
        <f>0.0526*V351*Observaciones!$F350^1.218</f>
        <v>0</v>
      </c>
      <c r="AD351" s="75">
        <f>AC351*Constantes!$E$31</f>
        <v>0</v>
      </c>
      <c r="AE351" s="75">
        <f t="shared" si="50"/>
        <v>0</v>
      </c>
      <c r="AF351" s="15"/>
      <c r="AG351" s="74">
        <v>345</v>
      </c>
      <c r="AH351" s="136">
        <f>ETo!$I350*((1-Constantes!$F$21)*ETo!$K350+ETo!$L350)</f>
        <v>2.619386908310553</v>
      </c>
      <c r="AI351" s="75">
        <f>MIN(AH351*AJ351,0.8*(AM350+Observaciones!$F350-AK351-AL351-Constantes!$D$14))</f>
        <v>1.4359895664283564</v>
      </c>
      <c r="AJ351" s="75">
        <f>EXP(2.5*(Cálculos!AM350-Constantes!$D$13)/(Constantes!$D$15))*Constantes!$F$19+Constantes!$F$18</f>
        <v>0.54821590574205703</v>
      </c>
      <c r="AK351" s="75">
        <f>IF(Observaciones!$F350&gt;0.05*Constantes!$F$20,((Observaciones!$F350-0.05*Constantes!$F$20)^2)/(Observaciones!$F350+0.95*Constantes!$F$20),0)</f>
        <v>0</v>
      </c>
      <c r="AL351" s="75">
        <f>MAX(0,AM350+Observaciones!$F350-AK351-Constantes!$D$13)</f>
        <v>0</v>
      </c>
      <c r="AM351" s="75">
        <f>AM350+Observaciones!$F350-AK351-AI351-AL351-AN350</f>
        <v>41.239029585432149</v>
      </c>
      <c r="AN351" s="75">
        <f>MAX(0,(AM351-Constantes!$D$14)*(1-EXP(-Constantes!$D$24)))</f>
        <v>0.25750255666524802</v>
      </c>
      <c r="AO351" s="75">
        <f t="shared" si="51"/>
        <v>110.66699076731913</v>
      </c>
      <c r="AP351" s="75">
        <f>MAX(0,(AO351-Constantes!$D$13)*(1-EXP(-Constantes!$D$25)))</f>
        <v>0.24636990147245438</v>
      </c>
      <c r="AQ351" s="75">
        <f t="shared" si="52"/>
        <v>0.50387245813770243</v>
      </c>
      <c r="AR351" s="75">
        <f>0.0526*AK351*Observaciones!$F350^1.218</f>
        <v>0</v>
      </c>
      <c r="AS351" s="75">
        <f>AR351*Constantes!$F$31</f>
        <v>0</v>
      </c>
      <c r="AT351" s="75">
        <f t="shared" si="53"/>
        <v>0</v>
      </c>
      <c r="AU351" s="15"/>
      <c r="AV351" s="74">
        <v>345</v>
      </c>
      <c r="AW351" s="75">
        <f>0.0526*Observaciones!$F350^2.218</f>
        <v>0</v>
      </c>
      <c r="AX351" s="75">
        <f>IF(Observaciones!$F350&gt;0.05*$BB$7,((Observaciones!$F350-0.05*$BB$7)^2)/(Observaciones!$F350+0.95*$BB$7),0)</f>
        <v>0</v>
      </c>
      <c r="AY351" s="75">
        <f>0.0526*AX351*Observaciones!$F350^1.218</f>
        <v>0</v>
      </c>
      <c r="AZ351" s="29"/>
      <c r="BA351" s="29"/>
      <c r="BB351" s="96"/>
      <c r="BC351" s="39"/>
    </row>
    <row r="352" spans="2:55" s="2" customFormat="1" x14ac:dyDescent="0.3">
      <c r="B352" s="38"/>
      <c r="C352" s="74">
        <v>346</v>
      </c>
      <c r="D352" s="136">
        <f>ETo!$I351*((1-Constantes!$D$21)*ETo!$K351+ETo!$L351)</f>
        <v>2.6743054412562941</v>
      </c>
      <c r="E352" s="75">
        <f>MIN(D352*F352,0.8*(I351+Observaciones!$F351-G352-H352-Constantes!$D$14))</f>
        <v>1.1190125709131051</v>
      </c>
      <c r="F352" s="75">
        <f>EXP(2.5*(Cálculos!I351-Constantes!$D$13)/(Constantes!$D$15))*Constantes!$D$19+Constantes!$D$18</f>
        <v>0.41843110126845967</v>
      </c>
      <c r="G352" s="75">
        <f>IF(Observaciones!$F351&gt;0.05*Constantes!$D$20,((Observaciones!$F351-0.05*Constantes!$D$20)^2)/(Observaciones!$F351+0.95*Constantes!$D$20),0)</f>
        <v>0</v>
      </c>
      <c r="H352" s="75">
        <f>MAX(0,I351+Observaciones!$F351-G352-Constantes!$D$13)</f>
        <v>0</v>
      </c>
      <c r="I352" s="75">
        <f>I351+Observaciones!$F351-G352-E352-H352-J351</f>
        <v>42.117205610478145</v>
      </c>
      <c r="J352" s="75">
        <f>MAX(0,(I352-Constantes!$D$14)*(1-EXP(-Constantes!$D$24)))</f>
        <v>0.27258909514744883</v>
      </c>
      <c r="K352" s="75">
        <f t="shared" si="45"/>
        <v>108.944996707849</v>
      </c>
      <c r="L352" s="75">
        <f>MAX(0,(K352-Constantes!$D$13)*(1-EXP(-Constantes!$D$25)))</f>
        <v>0.2344752196492674</v>
      </c>
      <c r="M352" s="75">
        <f t="shared" si="46"/>
        <v>0.50706431479671621</v>
      </c>
      <c r="N352" s="75">
        <f>0.0526*G352*Observaciones!$F351^1.218</f>
        <v>0</v>
      </c>
      <c r="O352" s="75">
        <f>N352*Constantes!$D$31</f>
        <v>0</v>
      </c>
      <c r="P352" s="75">
        <f t="shared" si="47"/>
        <v>0</v>
      </c>
      <c r="Q352" s="15"/>
      <c r="R352" s="74">
        <v>346</v>
      </c>
      <c r="S352" s="136">
        <f>ETo!$I351*((1-Constantes!$E$21)*ETo!$K351+ETo!$L351)</f>
        <v>2.5709606536878193</v>
      </c>
      <c r="T352" s="75">
        <f>MIN(S352*U352,0.8*(X351+Observaciones!$F351-V352-W352-Constantes!$D$14))</f>
        <v>1.2352259957747875</v>
      </c>
      <c r="U352" s="75">
        <f>EXP(2.5*(Cálculos!X351-Constantes!$D$13)/(Constantes!$D$15))*Constantes!$E$19+Constantes!$E$18</f>
        <v>0.48045309211673987</v>
      </c>
      <c r="V352" s="75">
        <f>IF(Observaciones!$F351&gt;0.05*Constantes!$E$20,((Observaciones!$F351-0.05*Constantes!$E$20)^2)/(Observaciones!$F351+0.95*Constantes!$E$20),0)</f>
        <v>0</v>
      </c>
      <c r="W352" s="75">
        <f>MAX(0,X351+Observaciones!$F351-V352-Constantes!$D$13)</f>
        <v>0</v>
      </c>
      <c r="X352" s="75">
        <f>X351+Observaciones!$F351-V352-T352-W352-Y351</f>
        <v>41.309187991821524</v>
      </c>
      <c r="Y352" s="75">
        <f>MAX(0,(X352-Constantes!$D$14)*(1-EXP(-Constantes!$D$24)))</f>
        <v>0.25870783609403653</v>
      </c>
      <c r="Z352" s="75">
        <f t="shared" si="48"/>
        <v>110.62565957120451</v>
      </c>
      <c r="AA352" s="75">
        <f>MAX(0,(Z352-Constantes!$D$13)*(1-EXP(-Constantes!$D$25)))</f>
        <v>0.24608440604669984</v>
      </c>
      <c r="AB352" s="75">
        <f t="shared" si="49"/>
        <v>0.50479224214073637</v>
      </c>
      <c r="AC352" s="75">
        <f>0.0526*V352*Observaciones!$F351^1.218</f>
        <v>0</v>
      </c>
      <c r="AD352" s="75">
        <f>AC352*Constantes!$E$31</f>
        <v>0</v>
      </c>
      <c r="AE352" s="75">
        <f t="shared" si="50"/>
        <v>0</v>
      </c>
      <c r="AF352" s="15"/>
      <c r="AG352" s="74">
        <v>346</v>
      </c>
      <c r="AH352" s="136">
        <f>ETo!$I351*((1-Constantes!$F$21)*ETo!$K351+ETo!$L351)</f>
        <v>2.5709606536878193</v>
      </c>
      <c r="AI352" s="75">
        <f>MIN(AH352*AJ352,0.8*(AM351+Observaciones!$F351-AK352-AL352-Constantes!$D$14))</f>
        <v>1.3989578517279317</v>
      </c>
      <c r="AJ352" s="75">
        <f>EXP(2.5*(Cálculos!AM351-Constantes!$D$13)/(Constantes!$D$15))*Constantes!$F$19+Constantes!$F$18</f>
        <v>0.54413818030285621</v>
      </c>
      <c r="AK352" s="75">
        <f>IF(Observaciones!$F351&gt;0.05*Constantes!$F$20,((Observaciones!$F351-0.05*Constantes!$F$20)^2)/(Observaciones!$F351+0.95*Constantes!$F$20),0)</f>
        <v>0</v>
      </c>
      <c r="AL352" s="75">
        <f>MAX(0,AM351+Observaciones!$F351-AK352-Constantes!$D$13)</f>
        <v>0</v>
      </c>
      <c r="AM352" s="75">
        <f>AM351+Observaciones!$F351-AK352-AI352-AL352-AN351</f>
        <v>39.58256917703897</v>
      </c>
      <c r="AN352" s="75">
        <f>MAX(0,(AM352-Constantes!$D$14)*(1-EXP(-Constantes!$D$24)))</f>
        <v>0.2290455583155642</v>
      </c>
      <c r="AO352" s="75">
        <f t="shared" si="51"/>
        <v>110.42062086584669</v>
      </c>
      <c r="AP352" s="75">
        <f>MAX(0,(AO352-Constantes!$D$13)*(1-EXP(-Constantes!$D$25)))</f>
        <v>0.24466810025385644</v>
      </c>
      <c r="AQ352" s="75">
        <f t="shared" si="52"/>
        <v>0.4737136585694206</v>
      </c>
      <c r="AR352" s="75">
        <f>0.0526*AK352*Observaciones!$F351^1.218</f>
        <v>0</v>
      </c>
      <c r="AS352" s="75">
        <f>AR352*Constantes!$F$31</f>
        <v>0</v>
      </c>
      <c r="AT352" s="75">
        <f t="shared" si="53"/>
        <v>0</v>
      </c>
      <c r="AU352" s="15"/>
      <c r="AV352" s="74">
        <v>346</v>
      </c>
      <c r="AW352" s="75">
        <f>0.0526*Observaciones!$F351^2.218</f>
        <v>0</v>
      </c>
      <c r="AX352" s="75">
        <f>IF(Observaciones!$F351&gt;0.05*$BB$7,((Observaciones!$F351-0.05*$BB$7)^2)/(Observaciones!$F351+0.95*$BB$7),0)</f>
        <v>0</v>
      </c>
      <c r="AY352" s="75">
        <f>0.0526*AX352*Observaciones!$F351^1.218</f>
        <v>0</v>
      </c>
      <c r="AZ352" s="29"/>
      <c r="BA352" s="29"/>
      <c r="BB352" s="96"/>
      <c r="BC352" s="39"/>
    </row>
    <row r="353" spans="2:55" s="2" customFormat="1" x14ac:dyDescent="0.3">
      <c r="B353" s="38"/>
      <c r="C353" s="74">
        <v>347</v>
      </c>
      <c r="D353" s="136">
        <f>ETo!$I352*((1-Constantes!$D$21)*ETo!$K352+ETo!$L352)</f>
        <v>2.593434553952561</v>
      </c>
      <c r="E353" s="75">
        <f>MIN(D353*F353,0.8*(I352+Observaciones!$F352-G353-H353-Constantes!$D$14))</f>
        <v>1.0697165936864566</v>
      </c>
      <c r="F353" s="75">
        <f>EXP(2.5*(Cálculos!I352-Constantes!$D$13)/(Constantes!$D$15))*Constantes!$D$19+Constantes!$D$18</f>
        <v>0.41247101919581497</v>
      </c>
      <c r="G353" s="75">
        <f>IF(Observaciones!$F352&gt;0.05*Constantes!$D$20,((Observaciones!$F352-0.05*Constantes!$D$20)^2)/(Observaciones!$F352+0.95*Constantes!$D$20),0)</f>
        <v>1.3280946837407822E-2</v>
      </c>
      <c r="H353" s="75">
        <f>MAX(0,I352+Observaciones!$F352-G353-Constantes!$D$13)</f>
        <v>0</v>
      </c>
      <c r="I353" s="75">
        <f>I352+Observaciones!$F352-G353-E353-H353-J352</f>
        <v>44.861618974806838</v>
      </c>
      <c r="J353" s="75">
        <f>MAX(0,(I353-Constantes!$D$14)*(1-EXP(-Constantes!$D$24)))</f>
        <v>0.31973647409102962</v>
      </c>
      <c r="K353" s="75">
        <f t="shared" si="45"/>
        <v>108.71052148819973</v>
      </c>
      <c r="L353" s="75">
        <f>MAX(0,(K353-Constantes!$D$13)*(1-EXP(-Constantes!$D$25)))</f>
        <v>0.23285558099963807</v>
      </c>
      <c r="M353" s="75">
        <f t="shared" si="46"/>
        <v>0.56587300192807555</v>
      </c>
      <c r="N353" s="75">
        <f>0.0526*G353*Observaciones!$F352^1.218</f>
        <v>3.8957001304390222E-3</v>
      </c>
      <c r="O353" s="75">
        <f>N353*Constantes!$D$31</f>
        <v>6.0859045052466513E-5</v>
      </c>
      <c r="P353" s="75">
        <f t="shared" si="47"/>
        <v>10.754894622133238</v>
      </c>
      <c r="Q353" s="15"/>
      <c r="R353" s="74">
        <v>347</v>
      </c>
      <c r="S353" s="136">
        <f>ETo!$I352*((1-Constantes!$E$21)*ETo!$K352+ETo!$L352)</f>
        <v>2.4928972624712404</v>
      </c>
      <c r="T353" s="75">
        <f>MIN(S353*U353,0.8*(X352+Observaciones!$F352-V353-W353-Constantes!$D$14))</f>
        <v>1.1857957518147946</v>
      </c>
      <c r="U353" s="75">
        <f>EXP(2.5*(Cálculos!X352-Constantes!$D$13)/(Constantes!$D$15))*Constantes!$E$19+Constantes!$E$18</f>
        <v>0.47566972360477477</v>
      </c>
      <c r="V353" s="75">
        <f>IF(Observaciones!$F352&gt;0.05*Constantes!$E$20,((Observaciones!$F352-0.05*Constantes!$E$20)^2)/(Observaciones!$F352+0.95*Constantes!$E$20),0)</f>
        <v>2.2990957413966252E-3</v>
      </c>
      <c r="W353" s="75">
        <f>MAX(0,X352+Observaciones!$F352-V353-Constantes!$D$13)</f>
        <v>0</v>
      </c>
      <c r="X353" s="75">
        <f>X352+Observaciones!$F352-V353-T353-W353-Y352</f>
        <v>43.962385308171292</v>
      </c>
      <c r="Y353" s="75">
        <f>MAX(0,(X353-Constantes!$D$14)*(1-EXP(-Constantes!$D$24)))</f>
        <v>0.30428817793027174</v>
      </c>
      <c r="Z353" s="75">
        <f t="shared" si="48"/>
        <v>110.3795751651578</v>
      </c>
      <c r="AA353" s="75">
        <f>MAX(0,(Z353-Constantes!$D$13)*(1-EXP(-Constantes!$D$25)))</f>
        <v>0.24438457688905793</v>
      </c>
      <c r="AB353" s="75">
        <f t="shared" si="49"/>
        <v>0.55097185056072628</v>
      </c>
      <c r="AC353" s="75">
        <f>0.0526*V353*Observaciones!$F352^1.218</f>
        <v>6.7439375289290603E-4</v>
      </c>
      <c r="AD353" s="75">
        <f>AC353*Constantes!$E$31</f>
        <v>7.9015886264684151E-6</v>
      </c>
      <c r="AE353" s="75">
        <f t="shared" si="50"/>
        <v>1.434118388884466</v>
      </c>
      <c r="AF353" s="15"/>
      <c r="AG353" s="74">
        <v>347</v>
      </c>
      <c r="AH353" s="136">
        <f>ETo!$I352*((1-Constantes!$F$21)*ETo!$K352+ETo!$L352)</f>
        <v>2.4928972624712404</v>
      </c>
      <c r="AI353" s="75">
        <f>MIN(AH353*AJ353,0.8*(AM352+Observaciones!$F352-AK353-AL353-Constantes!$D$14))</f>
        <v>1.3475197161261125</v>
      </c>
      <c r="AJ353" s="75">
        <f>EXP(2.5*(Cálculos!AM352-Constantes!$D$13)/(Constantes!$D$15))*Constantes!$F$19+Constantes!$F$18</f>
        <v>0.54054362223908869</v>
      </c>
      <c r="AK353" s="75">
        <f>IF(Observaciones!$F352&gt;0.05*Constantes!$F$20,((Observaciones!$F352-0.05*Constantes!$F$20)^2)/(Observaciones!$F352+0.95*Constantes!$F$20),0)</f>
        <v>0</v>
      </c>
      <c r="AL353" s="75">
        <f>MAX(0,AM352+Observaciones!$F352-AK353-Constantes!$D$13)</f>
        <v>0</v>
      </c>
      <c r="AM353" s="75">
        <f>AM352+Observaciones!$F352-AK353-AI353-AL353-AN352</f>
        <v>42.106003902597294</v>
      </c>
      <c r="AN353" s="75">
        <f>MAX(0,(AM353-Constantes!$D$14)*(1-EXP(-Constantes!$D$24)))</f>
        <v>0.27239665651078487</v>
      </c>
      <c r="AO353" s="75">
        <f t="shared" si="51"/>
        <v>110.17595276559283</v>
      </c>
      <c r="AP353" s="75">
        <f>MAX(0,(AO353-Constantes!$D$13)*(1-EXP(-Constantes!$D$25)))</f>
        <v>0.24297805423494115</v>
      </c>
      <c r="AQ353" s="75">
        <f t="shared" si="52"/>
        <v>0.51537471074572605</v>
      </c>
      <c r="AR353" s="75">
        <f>0.0526*AK353*Observaciones!$F352^1.218</f>
        <v>0</v>
      </c>
      <c r="AS353" s="75">
        <f>AR353*Constantes!$F$31</f>
        <v>0</v>
      </c>
      <c r="AT353" s="75">
        <f t="shared" si="53"/>
        <v>0</v>
      </c>
      <c r="AU353" s="15"/>
      <c r="AV353" s="74">
        <v>347</v>
      </c>
      <c r="AW353" s="75">
        <f>0.0526*Observaciones!$F352^2.218</f>
        <v>1.2026529983397987</v>
      </c>
      <c r="AX353" s="75">
        <f>IF(Observaciones!$F352&gt;0.05*$BB$7,((Observaciones!$F352-0.05*$BB$7)^2)/(Observaciones!$F352+0.95*$BB$7),0)</f>
        <v>0.15155665486705905</v>
      </c>
      <c r="AY353" s="75">
        <f>0.0526*AX353*Observaciones!$F352^1.218</f>
        <v>4.4456113510785045E-2</v>
      </c>
      <c r="AZ353" s="29"/>
      <c r="BA353" s="29"/>
      <c r="BB353" s="96"/>
      <c r="BC353" s="39"/>
    </row>
    <row r="354" spans="2:55" s="2" customFormat="1" x14ac:dyDescent="0.3">
      <c r="B354" s="38"/>
      <c r="C354" s="74">
        <v>348</v>
      </c>
      <c r="D354" s="136">
        <f>ETo!$I353*((1-Constantes!$D$21)*ETo!$K353+ETo!$L353)</f>
        <v>2.7744322812168147</v>
      </c>
      <c r="E354" s="75">
        <f>MIN(D354*F354,0.8*(I353+Observaciones!$F353-G354-H354-Constantes!$D$14))</f>
        <v>1.1775540945611829</v>
      </c>
      <c r="F354" s="75">
        <f>EXP(2.5*(Cálculos!I353-Constantes!$D$13)/(Constantes!$D$15))*Constantes!$D$19+Constantes!$D$18</f>
        <v>0.42443064930196439</v>
      </c>
      <c r="G354" s="75">
        <f>IF(Observaciones!$F353&gt;0.05*Constantes!$D$20,((Observaciones!$F353-0.05*Constantes!$D$20)^2)/(Observaciones!$F353+0.95*Constantes!$D$20),0)</f>
        <v>0</v>
      </c>
      <c r="H354" s="75">
        <f>MAX(0,I353+Observaciones!$F353-G354-Constantes!$D$13)</f>
        <v>0</v>
      </c>
      <c r="I354" s="75">
        <f>I353+Observaciones!$F353-G354-E354-H354-J353</f>
        <v>43.764328406154625</v>
      </c>
      <c r="J354" s="75">
        <f>MAX(0,(I354-Constantes!$D$14)*(1-EXP(-Constantes!$D$24)))</f>
        <v>0.30088567889964352</v>
      </c>
      <c r="K354" s="75">
        <f t="shared" si="45"/>
        <v>108.47766590720009</v>
      </c>
      <c r="L354" s="75">
        <f>MAX(0,(K354-Constantes!$D$13)*(1-EXP(-Constantes!$D$25)))</f>
        <v>0.2312471300113714</v>
      </c>
      <c r="M354" s="75">
        <f t="shared" si="46"/>
        <v>0.53213280891101489</v>
      </c>
      <c r="N354" s="75">
        <f>0.0526*G354*Observaciones!$F353^1.218</f>
        <v>0</v>
      </c>
      <c r="O354" s="75">
        <f>N354*Constantes!$D$31</f>
        <v>0</v>
      </c>
      <c r="P354" s="75">
        <f t="shared" si="47"/>
        <v>0</v>
      </c>
      <c r="Q354" s="15"/>
      <c r="R354" s="74">
        <v>348</v>
      </c>
      <c r="S354" s="136">
        <f>ETo!$I353*((1-Constantes!$E$21)*ETo!$K353+ETo!$L353)</f>
        <v>2.6677519575165292</v>
      </c>
      <c r="T354" s="75">
        <f>MIN(S354*U354,0.8*(X353+Observaciones!$F353-V354-W354-Constantes!$D$14))</f>
        <v>1.2919110437497574</v>
      </c>
      <c r="U354" s="75">
        <f>EXP(2.5*(Cálculos!X353-Constantes!$D$13)/(Constantes!$D$15))*Constantes!$E$19+Constantes!$E$18</f>
        <v>0.48426955141377792</v>
      </c>
      <c r="V354" s="75">
        <f>IF(Observaciones!$F353&gt;0.05*Constantes!$E$20,((Observaciones!$F353-0.05*Constantes!$E$20)^2)/(Observaciones!$F353+0.95*Constantes!$E$20),0)</f>
        <v>0</v>
      </c>
      <c r="W354" s="75">
        <f>MAX(0,X353+Observaciones!$F353-V354-Constantes!$D$13)</f>
        <v>0</v>
      </c>
      <c r="X354" s="75">
        <f>X353+Observaciones!$F353-V354-T354-W354-Y353</f>
        <v>42.76618608649126</v>
      </c>
      <c r="Y354" s="75">
        <f>MAX(0,(X354-Constantes!$D$14)*(1-EXP(-Constantes!$D$24)))</f>
        <v>0.28373819128117223</v>
      </c>
      <c r="Z354" s="75">
        <f t="shared" si="48"/>
        <v>110.13519058826874</v>
      </c>
      <c r="AA354" s="75">
        <f>MAX(0,(Z354-Constantes!$D$13)*(1-EXP(-Constantes!$D$25)))</f>
        <v>0.24269648930907869</v>
      </c>
      <c r="AB354" s="75">
        <f t="shared" si="49"/>
        <v>0.52643468059025089</v>
      </c>
      <c r="AC354" s="75">
        <f>0.0526*V354*Observaciones!$F353^1.218</f>
        <v>0</v>
      </c>
      <c r="AD354" s="75">
        <f>AC354*Constantes!$E$31</f>
        <v>0</v>
      </c>
      <c r="AE354" s="75">
        <f t="shared" si="50"/>
        <v>0</v>
      </c>
      <c r="AF354" s="15"/>
      <c r="AG354" s="74">
        <v>348</v>
      </c>
      <c r="AH354" s="136">
        <f>ETo!$I353*((1-Constantes!$F$21)*ETo!$K353+ETo!$L353)</f>
        <v>2.6677519575165292</v>
      </c>
      <c r="AI354" s="75">
        <f>MIN(AH354*AJ354,0.8*(AM353+Observaciones!$F353-AK354-AL354-Constantes!$D$14))</f>
        <v>1.4569789968238511</v>
      </c>
      <c r="AJ354" s="75">
        <f>EXP(2.5*(Cálculos!AM353-Constantes!$D$13)/(Constantes!$D$15))*Constantes!$F$19+Constantes!$F$18</f>
        <v>0.54614485155515957</v>
      </c>
      <c r="AK354" s="75">
        <f>IF(Observaciones!$F353&gt;0.05*Constantes!$F$20,((Observaciones!$F353-0.05*Constantes!$F$20)^2)/(Observaciones!$F353+0.95*Constantes!$F$20),0)</f>
        <v>0</v>
      </c>
      <c r="AL354" s="75">
        <f>MAX(0,AM353+Observaciones!$F353-AK354-Constantes!$D$13)</f>
        <v>0</v>
      </c>
      <c r="AM354" s="75">
        <f>AM353+Observaciones!$F353-AK354-AI354-AL354-AN353</f>
        <v>40.776628249262657</v>
      </c>
      <c r="AN354" s="75">
        <f>MAX(0,(AM354-Constantes!$D$14)*(1-EXP(-Constantes!$D$24)))</f>
        <v>0.24955877847798</v>
      </c>
      <c r="AO354" s="75">
        <f t="shared" si="51"/>
        <v>109.93297471135789</v>
      </c>
      <c r="AP354" s="75">
        <f>MAX(0,(AO354-Constantes!$D$13)*(1-EXP(-Constantes!$D$25)))</f>
        <v>0.24129968221661316</v>
      </c>
      <c r="AQ354" s="75">
        <f t="shared" si="52"/>
        <v>0.49085846069459316</v>
      </c>
      <c r="AR354" s="75">
        <f>0.0526*AK354*Observaciones!$F353^1.218</f>
        <v>0</v>
      </c>
      <c r="AS354" s="75">
        <f>AR354*Constantes!$F$31</f>
        <v>0</v>
      </c>
      <c r="AT354" s="75">
        <f t="shared" si="53"/>
        <v>0</v>
      </c>
      <c r="AU354" s="15"/>
      <c r="AV354" s="74">
        <v>348</v>
      </c>
      <c r="AW354" s="75">
        <f>0.0526*Observaciones!$F353^2.218</f>
        <v>6.8921513346888582E-3</v>
      </c>
      <c r="AX354" s="75">
        <f>IF(Observaciones!$F353&gt;0.05*$BB$7,((Observaciones!$F353-0.05*$BB$7)^2)/(Observaciones!$F353+0.95*$BB$7),0)</f>
        <v>0</v>
      </c>
      <c r="AY354" s="75">
        <f>0.0526*AX354*Observaciones!$F353^1.218</f>
        <v>0</v>
      </c>
      <c r="AZ354" s="29"/>
      <c r="BA354" s="29"/>
      <c r="BB354" s="96"/>
      <c r="BC354" s="39"/>
    </row>
    <row r="355" spans="2:55" s="2" customFormat="1" x14ac:dyDescent="0.3">
      <c r="B355" s="38"/>
      <c r="C355" s="74">
        <v>349</v>
      </c>
      <c r="D355" s="136">
        <f>ETo!$I354*((1-Constantes!$D$21)*ETo!$K354+ETo!$L354)</f>
        <v>2.7187855054587331</v>
      </c>
      <c r="E355" s="75">
        <f>MIN(D355*F355,0.8*(I354+Observaciones!$F354-G355-H355-Constantes!$D$14))</f>
        <v>1.1403838254086367</v>
      </c>
      <c r="F355" s="75">
        <f>EXP(2.5*(Cálculos!I354-Constantes!$D$13)/(Constantes!$D$15))*Constantes!$D$19+Constantes!$D$18</f>
        <v>0.41944604424254606</v>
      </c>
      <c r="G355" s="75">
        <f>IF(Observaciones!$F354&gt;0.05*Constantes!$D$20,((Observaciones!$F354-0.05*Constantes!$D$20)^2)/(Observaciones!$F354+0.95*Constantes!$D$20),0)</f>
        <v>0</v>
      </c>
      <c r="H355" s="75">
        <f>MAX(0,I354+Observaciones!$F354-G355-Constantes!$D$13)</f>
        <v>0</v>
      </c>
      <c r="I355" s="75">
        <f>I354+Observaciones!$F354-G355-E355-H355-J354</f>
        <v>42.323058901846345</v>
      </c>
      <c r="J355" s="75">
        <f>MAX(0,(I355-Constantes!$D$14)*(1-EXP(-Constantes!$D$24)))</f>
        <v>0.27612553148064456</v>
      </c>
      <c r="K355" s="75">
        <f t="shared" si="45"/>
        <v>108.24641877718872</v>
      </c>
      <c r="L355" s="75">
        <f>MAX(0,(K355-Constantes!$D$13)*(1-EXP(-Constantes!$D$25)))</f>
        <v>0.22964978940564554</v>
      </c>
      <c r="M355" s="75">
        <f t="shared" si="46"/>
        <v>0.50577532088629007</v>
      </c>
      <c r="N355" s="75">
        <f>0.0526*G355*Observaciones!$F354^1.218</f>
        <v>0</v>
      </c>
      <c r="O355" s="75">
        <f>N355*Constantes!$D$31</f>
        <v>0</v>
      </c>
      <c r="P355" s="75">
        <f t="shared" si="47"/>
        <v>0</v>
      </c>
      <c r="Q355" s="15"/>
      <c r="R355" s="74">
        <v>349</v>
      </c>
      <c r="S355" s="136">
        <f>ETo!$I354*((1-Constantes!$E$21)*ETo!$K354+ETo!$L354)</f>
        <v>2.6139390114497552</v>
      </c>
      <c r="T355" s="75">
        <f>MIN(S355*U355,0.8*(X354+Observaciones!$F354-V355-W355-Constantes!$D$14))</f>
        <v>1.2553368517069943</v>
      </c>
      <c r="U355" s="75">
        <f>EXP(2.5*(Cálculos!X354-Constantes!$D$13)/(Constantes!$D$15))*Constantes!$E$19+Constantes!$E$18</f>
        <v>0.48024718488391716</v>
      </c>
      <c r="V355" s="75">
        <f>IF(Observaciones!$F354&gt;0.05*Constantes!$E$20,((Observaciones!$F354-0.05*Constantes!$E$20)^2)/(Observaciones!$F354+0.95*Constantes!$E$20),0)</f>
        <v>0</v>
      </c>
      <c r="W355" s="75">
        <f>MAX(0,X354+Observaciones!$F354-V355-Constantes!$D$13)</f>
        <v>0</v>
      </c>
      <c r="X355" s="75">
        <f>X354+Observaciones!$F354-V355-T355-W355-Y354</f>
        <v>41.227111043503093</v>
      </c>
      <c r="Y355" s="75">
        <f>MAX(0,(X355-Constantes!$D$14)*(1-EXP(-Constantes!$D$24)))</f>
        <v>0.2572978032486935</v>
      </c>
      <c r="Z355" s="75">
        <f t="shared" si="48"/>
        <v>109.89249409895966</v>
      </c>
      <c r="AA355" s="75">
        <f>MAX(0,(Z355-Constantes!$D$13)*(1-EXP(-Constantes!$D$25)))</f>
        <v>0.24102006220176084</v>
      </c>
      <c r="AB355" s="75">
        <f t="shared" si="49"/>
        <v>0.49831786545045431</v>
      </c>
      <c r="AC355" s="75">
        <f>0.0526*V355*Observaciones!$F354^1.218</f>
        <v>0</v>
      </c>
      <c r="AD355" s="75">
        <f>AC355*Constantes!$E$31</f>
        <v>0</v>
      </c>
      <c r="AE355" s="75">
        <f t="shared" si="50"/>
        <v>0</v>
      </c>
      <c r="AF355" s="15"/>
      <c r="AG355" s="74">
        <v>349</v>
      </c>
      <c r="AH355" s="136">
        <f>ETo!$I354*((1-Constantes!$F$21)*ETo!$K354+ETo!$L354)</f>
        <v>2.6139390114497552</v>
      </c>
      <c r="AI355" s="75">
        <f>MIN(AH355*AJ355,0.8*(AM354+Observaciones!$F354-AK355-AL355-Constantes!$D$14))</f>
        <v>1.419640336851012</v>
      </c>
      <c r="AJ355" s="75">
        <f>EXP(2.5*(Cálculos!AM354-Constantes!$D$13)/(Constantes!$D$15))*Constantes!$F$19+Constantes!$F$18</f>
        <v>0.5431038484955486</v>
      </c>
      <c r="AK355" s="75">
        <f>IF(Observaciones!$F354&gt;0.05*Constantes!$F$20,((Observaciones!$F354-0.05*Constantes!$F$20)^2)/(Observaciones!$F354+0.95*Constantes!$F$20),0)</f>
        <v>0</v>
      </c>
      <c r="AL355" s="75">
        <f>MAX(0,AM354+Observaciones!$F354-AK355-Constantes!$D$13)</f>
        <v>0</v>
      </c>
      <c r="AM355" s="75">
        <f>AM354+Observaciones!$F354-AK355-AI355-AL355-AN354</f>
        <v>39.107429133933664</v>
      </c>
      <c r="AN355" s="75">
        <f>MAX(0,(AM355-Constantes!$D$14)*(1-EXP(-Constantes!$D$24)))</f>
        <v>0.22088293676783144</v>
      </c>
      <c r="AO355" s="75">
        <f t="shared" si="51"/>
        <v>109.69167502914128</v>
      </c>
      <c r="AP355" s="75">
        <f>MAX(0,(AO355-Constantes!$D$13)*(1-EXP(-Constantes!$D$25)))</f>
        <v>0.23963290356066019</v>
      </c>
      <c r="AQ355" s="75">
        <f t="shared" si="52"/>
        <v>0.46051584032849163</v>
      </c>
      <c r="AR355" s="75">
        <f>0.0526*AK355*Observaciones!$F354^1.218</f>
        <v>0</v>
      </c>
      <c r="AS355" s="75">
        <f>AR355*Constantes!$F$31</f>
        <v>0</v>
      </c>
      <c r="AT355" s="75">
        <f t="shared" si="53"/>
        <v>0</v>
      </c>
      <c r="AU355" s="15"/>
      <c r="AV355" s="74">
        <v>349</v>
      </c>
      <c r="AW355" s="75">
        <f>0.0526*Observaciones!$F354^2.218</f>
        <v>0</v>
      </c>
      <c r="AX355" s="75">
        <f>IF(Observaciones!$F354&gt;0.05*$BB$7,((Observaciones!$F354-0.05*$BB$7)^2)/(Observaciones!$F354+0.95*$BB$7),0)</f>
        <v>0</v>
      </c>
      <c r="AY355" s="75">
        <f>0.0526*AX355*Observaciones!$F354^1.218</f>
        <v>0</v>
      </c>
      <c r="AZ355" s="29"/>
      <c r="BA355" s="29"/>
      <c r="BB355" s="96"/>
      <c r="BC355" s="39"/>
    </row>
    <row r="356" spans="2:55" s="2" customFormat="1" x14ac:dyDescent="0.3">
      <c r="B356" s="38"/>
      <c r="C356" s="74">
        <v>350</v>
      </c>
      <c r="D356" s="136">
        <f>ETo!$I355*((1-Constantes!$D$21)*ETo!$K355+ETo!$L355)</f>
        <v>2.7549277097233889</v>
      </c>
      <c r="E356" s="75">
        <f>MIN(D356*F356,0.8*(I355+Observaciones!$F355-G356-H356-Constantes!$D$14))</f>
        <v>1.138641561868819</v>
      </c>
      <c r="F356" s="75">
        <f>EXP(2.5*(Cálculos!I355-Constantes!$D$13)/(Constantes!$D$15))*Constantes!$D$19+Constantes!$D$18</f>
        <v>0.41331086759555857</v>
      </c>
      <c r="G356" s="75">
        <f>IF(Observaciones!$F355&gt;0.05*Constantes!$D$20,((Observaciones!$F355-0.05*Constantes!$D$20)^2)/(Observaciones!$F355+0.95*Constantes!$D$20),0)</f>
        <v>0.34073362605195751</v>
      </c>
      <c r="H356" s="75">
        <f>MAX(0,I355+Observaciones!$F355-G356-Constantes!$D$13)</f>
        <v>0</v>
      </c>
      <c r="I356" s="75">
        <f>I355+Observaciones!$F355-G356-E356-H356-J355</f>
        <v>48.567558182444927</v>
      </c>
      <c r="J356" s="75">
        <f>MAX(0,(I356-Constantes!$D$14)*(1-EXP(-Constantes!$D$24)))</f>
        <v>0.38340229150593857</v>
      </c>
      <c r="K356" s="75">
        <f t="shared" si="45"/>
        <v>108.01676898778308</v>
      </c>
      <c r="L356" s="75">
        <f>MAX(0,(K356-Constantes!$D$13)*(1-EXP(-Constantes!$D$25)))</f>
        <v>0.22806348243744232</v>
      </c>
      <c r="M356" s="75">
        <f t="shared" si="46"/>
        <v>0.95219939999533842</v>
      </c>
      <c r="N356" s="75">
        <f>0.0526*G356*Observaciones!$F355^1.218</f>
        <v>0.22561311578468832</v>
      </c>
      <c r="O356" s="75">
        <f>N356*Constantes!$D$31</f>
        <v>3.5245522802650454E-3</v>
      </c>
      <c r="P356" s="75">
        <f t="shared" si="47"/>
        <v>370.14855084788962</v>
      </c>
      <c r="Q356" s="15"/>
      <c r="R356" s="74">
        <v>350</v>
      </c>
      <c r="S356" s="136">
        <f>ETo!$I355*((1-Constantes!$E$21)*ETo!$K355+ETo!$L355)</f>
        <v>2.648884323078414</v>
      </c>
      <c r="T356" s="75">
        <f>MIN(S356*U356,0.8*(X355+Observaciones!$F355-V356-W356-Constantes!$D$14))</f>
        <v>1.2593376105568568</v>
      </c>
      <c r="U356" s="75">
        <f>EXP(2.5*(Cálculos!X355-Constantes!$D$13)/(Constantes!$D$15))*Constantes!$E$19+Constantes!$E$18</f>
        <v>0.47542189728138501</v>
      </c>
      <c r="V356" s="75">
        <f>IF(Observaciones!$F355&gt;0.05*Constantes!$E$20,((Observaciones!$F355-0.05*Constantes!$E$20)^2)/(Observaciones!$F355+0.95*Constantes!$E$20),0)</f>
        <v>0.23830853464905666</v>
      </c>
      <c r="W356" s="75">
        <f>MAX(0,X355+Observaciones!$F355-V356-Constantes!$D$13)</f>
        <v>0</v>
      </c>
      <c r="X356" s="75">
        <f>X355+Observaciones!$F355-V356-T356-W356-Y355</f>
        <v>47.472167095048491</v>
      </c>
      <c r="Y356" s="75">
        <f>MAX(0,(X356-Constantes!$D$14)*(1-EXP(-Constantes!$D$24)))</f>
        <v>0.36458412826560122</v>
      </c>
      <c r="Z356" s="75">
        <f t="shared" si="48"/>
        <v>109.6514740367579</v>
      </c>
      <c r="AA356" s="75">
        <f>MAX(0,(Z356-Constantes!$D$13)*(1-EXP(-Constantes!$D$25)))</f>
        <v>0.23935521502233634</v>
      </c>
      <c r="AB356" s="75">
        <f t="shared" si="49"/>
        <v>0.84224787793699418</v>
      </c>
      <c r="AC356" s="75">
        <f>0.0526*V356*Observaciones!$F355^1.218</f>
        <v>0.15779344012280866</v>
      </c>
      <c r="AD356" s="75">
        <f>AC356*Constantes!$E$31</f>
        <v>1.8487995276606679E-3</v>
      </c>
      <c r="AE356" s="75">
        <f t="shared" si="50"/>
        <v>219.5077691604431</v>
      </c>
      <c r="AF356" s="15"/>
      <c r="AG356" s="74">
        <v>350</v>
      </c>
      <c r="AH356" s="136">
        <f>ETo!$I355*((1-Constantes!$F$21)*ETo!$K355+ETo!$L355)</f>
        <v>2.648884323078414</v>
      </c>
      <c r="AI356" s="75">
        <f>MIN(AH356*AJ356,0.8*(AM355+Observaciones!$F355-AK356-AL356-Constantes!$D$14))</f>
        <v>1.4292523381168014</v>
      </c>
      <c r="AJ356" s="75">
        <f>EXP(2.5*(Cálculos!AM355-Constantes!$D$13)/(Constantes!$D$15))*Constantes!$F$19+Constantes!$F$18</f>
        <v>0.53956766841965709</v>
      </c>
      <c r="AK356" s="75">
        <f>IF(Observaciones!$F355&gt;0.05*Constantes!$F$20,((Observaciones!$F355-0.05*Constantes!$F$20)^2)/(Observaciones!$F355+0.95*Constantes!$F$20),0)</f>
        <v>0.12319926201760563</v>
      </c>
      <c r="AL356" s="75">
        <f>MAX(0,AM355+Observaciones!$F355-AK356-Constantes!$D$13)</f>
        <v>0</v>
      </c>
      <c r="AM356" s="75">
        <f>AM355+Observaciones!$F355-AK356-AI356-AL356-AN355</f>
        <v>45.334094597031424</v>
      </c>
      <c r="AN356" s="75">
        <f>MAX(0,(AM356-Constantes!$D$14)*(1-EXP(-Constantes!$D$24)))</f>
        <v>0.32785332248280807</v>
      </c>
      <c r="AO356" s="75">
        <f t="shared" si="51"/>
        <v>109.45204212558062</v>
      </c>
      <c r="AP356" s="75">
        <f>MAX(0,(AO356-Constantes!$D$13)*(1-EXP(-Constantes!$D$25)))</f>
        <v>0.23797763818587858</v>
      </c>
      <c r="AQ356" s="75">
        <f t="shared" si="52"/>
        <v>0.68903022268629233</v>
      </c>
      <c r="AR356" s="75">
        <f>0.0526*AK356*Observaciones!$F355^1.218</f>
        <v>8.1575069910851061E-2</v>
      </c>
      <c r="AS356" s="75">
        <f>AR356*Constantes!$F$31</f>
        <v>6.8816222292850874E-4</v>
      </c>
      <c r="AT356" s="75">
        <f t="shared" si="53"/>
        <v>99.874025880258259</v>
      </c>
      <c r="AU356" s="15"/>
      <c r="AV356" s="74">
        <v>350</v>
      </c>
      <c r="AW356" s="75">
        <f>0.0526*Observaciones!$F355^2.218</f>
        <v>5.2971141920764859</v>
      </c>
      <c r="AX356" s="75">
        <f>IF(Observaciones!$F355&gt;0.05*$BB$7,((Observaciones!$F355-0.05*$BB$7)^2)/(Observaciones!$F355+0.95*$BB$7),0)</f>
        <v>0.96053147319399168</v>
      </c>
      <c r="AY356" s="75">
        <f>0.0526*AX356*Observaciones!$F355^1.218</f>
        <v>0.63600561232400366</v>
      </c>
      <c r="AZ356" s="29"/>
      <c r="BA356" s="29"/>
      <c r="BB356" s="96"/>
      <c r="BC356" s="39"/>
    </row>
    <row r="357" spans="2:55" s="2" customFormat="1" x14ac:dyDescent="0.3">
      <c r="B357" s="38"/>
      <c r="C357" s="74">
        <v>351</v>
      </c>
      <c r="D357" s="136">
        <f>ETo!$I356*((1-Constantes!$D$21)*ETo!$K356+ETo!$L356)</f>
        <v>2.6630743751482475</v>
      </c>
      <c r="E357" s="75">
        <f>MIN(D357*F357,0.8*(I356+Observaciones!$F356-G357-H357-Constantes!$D$14))</f>
        <v>1.1810682442222342</v>
      </c>
      <c r="F357" s="75">
        <f>EXP(2.5*(Cálculos!I356-Constantes!$D$13)/(Constantes!$D$15))*Constantes!$D$19+Constantes!$D$18</f>
        <v>0.4434980319152696</v>
      </c>
      <c r="G357" s="75">
        <f>IF(Observaciones!$F356&gt;0.05*Constantes!$D$20,((Observaciones!$F356-0.05*Constantes!$D$20)^2)/(Observaciones!$F356+0.95*Constantes!$D$20),0)</f>
        <v>0</v>
      </c>
      <c r="H357" s="75">
        <f>MAX(0,I356+Observaciones!$F356-G357-Constantes!$D$13)</f>
        <v>0</v>
      </c>
      <c r="I357" s="75">
        <f>I356+Observaciones!$F356-G357-E357-H357-J356</f>
        <v>48.803087646716754</v>
      </c>
      <c r="J357" s="75">
        <f>MAX(0,(I357-Constantes!$D$14)*(1-EXP(-Constantes!$D$24)))</f>
        <v>0.38744854672708623</v>
      </c>
      <c r="K357" s="75">
        <f t="shared" si="45"/>
        <v>107.78870550534563</v>
      </c>
      <c r="L357" s="75">
        <f>MAX(0,(K357-Constantes!$D$13)*(1-EXP(-Constantes!$D$25)))</f>
        <v>0.22648813289186018</v>
      </c>
      <c r="M357" s="75">
        <f t="shared" si="46"/>
        <v>0.61393667961894638</v>
      </c>
      <c r="N357" s="75">
        <f>0.0526*G357*Observaciones!$F356^1.218</f>
        <v>0</v>
      </c>
      <c r="O357" s="75">
        <f>N357*Constantes!$D$31</f>
        <v>0</v>
      </c>
      <c r="P357" s="75">
        <f t="shared" si="47"/>
        <v>0</v>
      </c>
      <c r="Q357" s="15"/>
      <c r="R357" s="74">
        <v>351</v>
      </c>
      <c r="S357" s="136">
        <f>ETo!$I356*((1-Constantes!$E$21)*ETo!$K356+ETo!$L356)</f>
        <v>2.5601130757087023</v>
      </c>
      <c r="T357" s="75">
        <f>MIN(S357*U357,0.8*(X356+Observaciones!$F356-V357-W357-Constantes!$D$14))</f>
        <v>1.2739151040708701</v>
      </c>
      <c r="U357" s="75">
        <f>EXP(2.5*(Cálculos!X356-Constantes!$D$13)/(Constantes!$D$15))*Constantes!$E$19+Constantes!$E$18</f>
        <v>0.49760110838784688</v>
      </c>
      <c r="V357" s="75">
        <f>IF(Observaciones!$F356&gt;0.05*Constantes!$E$20,((Observaciones!$F356-0.05*Constantes!$E$20)^2)/(Observaciones!$F356+0.95*Constantes!$E$20),0)</f>
        <v>0</v>
      </c>
      <c r="W357" s="75">
        <f>MAX(0,X356+Observaciones!$F356-V357-Constantes!$D$13)</f>
        <v>0</v>
      </c>
      <c r="X357" s="75">
        <f>X356+Observaciones!$F356-V357-T357-W357-Y356</f>
        <v>47.633667862712016</v>
      </c>
      <c r="Y357" s="75">
        <f>MAX(0,(X357-Constantes!$D$14)*(1-EXP(-Constantes!$D$24)))</f>
        <v>0.36735861478854304</v>
      </c>
      <c r="Z357" s="75">
        <f t="shared" si="48"/>
        <v>109.41211882173556</v>
      </c>
      <c r="AA357" s="75">
        <f>MAX(0,(Z357-Constantes!$D$13)*(1-EXP(-Constantes!$D$25)))</f>
        <v>0.23770186778240024</v>
      </c>
      <c r="AB357" s="75">
        <f t="shared" si="49"/>
        <v>0.60506048257094325</v>
      </c>
      <c r="AC357" s="75">
        <f>0.0526*V357*Observaciones!$F356^1.218</f>
        <v>0</v>
      </c>
      <c r="AD357" s="75">
        <f>AC357*Constantes!$E$31</f>
        <v>0</v>
      </c>
      <c r="AE357" s="75">
        <f t="shared" si="50"/>
        <v>0</v>
      </c>
      <c r="AF357" s="15"/>
      <c r="AG357" s="74">
        <v>351</v>
      </c>
      <c r="AH357" s="136">
        <f>ETo!$I356*((1-Constantes!$F$21)*ETo!$K356+ETo!$L356)</f>
        <v>2.5601130757087023</v>
      </c>
      <c r="AI357" s="75">
        <f>MIN(AH357*AJ357,0.8*(AM356+Observaciones!$F356-AK357-AL357-Constantes!$D$14))</f>
        <v>1.4194610597450614</v>
      </c>
      <c r="AJ357" s="75">
        <f>EXP(2.5*(Cálculos!AM356-Constantes!$D$13)/(Constantes!$D$15))*Constantes!$F$19+Constantes!$F$18</f>
        <v>0.55445248618642351</v>
      </c>
      <c r="AK357" s="75">
        <f>IF(Observaciones!$F356&gt;0.05*Constantes!$F$20,((Observaciones!$F356-0.05*Constantes!$F$20)^2)/(Observaciones!$F356+0.95*Constantes!$F$20),0)</f>
        <v>0</v>
      </c>
      <c r="AL357" s="75">
        <f>MAX(0,AM356+Observaciones!$F356-AK357-Constantes!$D$13)</f>
        <v>0</v>
      </c>
      <c r="AM357" s="75">
        <f>AM356+Observaciones!$F356-AK357-AI357-AL357-AN356</f>
        <v>45.386780214803551</v>
      </c>
      <c r="AN357" s="75">
        <f>MAX(0,(AM357-Constantes!$D$14)*(1-EXP(-Constantes!$D$24)))</f>
        <v>0.32875842986140691</v>
      </c>
      <c r="AO357" s="75">
        <f t="shared" si="51"/>
        <v>109.21406448739474</v>
      </c>
      <c r="AP357" s="75">
        <f>MAX(0,(AO357-Constantes!$D$13)*(1-EXP(-Constantes!$D$25)))</f>
        <v>0.2363338065642262</v>
      </c>
      <c r="AQ357" s="75">
        <f t="shared" si="52"/>
        <v>0.56509223642563311</v>
      </c>
      <c r="AR357" s="75">
        <f>0.0526*AK357*Observaciones!$F356^1.218</f>
        <v>0</v>
      </c>
      <c r="AS357" s="75">
        <f>AR357*Constantes!$F$31</f>
        <v>0</v>
      </c>
      <c r="AT357" s="75">
        <f t="shared" si="53"/>
        <v>0</v>
      </c>
      <c r="AU357" s="15"/>
      <c r="AV357" s="74">
        <v>351</v>
      </c>
      <c r="AW357" s="75">
        <f>0.0526*Observaciones!$F356^2.218</f>
        <v>0.19372254258423433</v>
      </c>
      <c r="AX357" s="75">
        <f>IF(Observaciones!$F356&gt;0.05*$BB$7,((Observaciones!$F356-0.05*$BB$7)^2)/(Observaciones!$F356+0.95*$BB$7),0)</f>
        <v>1.3395249151634377E-4</v>
      </c>
      <c r="AY357" s="75">
        <f>0.0526*AX357*Observaciones!$F356^1.218</f>
        <v>1.441645402335511E-5</v>
      </c>
      <c r="AZ357" s="29"/>
      <c r="BA357" s="29"/>
      <c r="BB357" s="96"/>
      <c r="BC357" s="39"/>
    </row>
    <row r="358" spans="2:55" s="2" customFormat="1" x14ac:dyDescent="0.3">
      <c r="B358" s="38"/>
      <c r="C358" s="74">
        <v>352</v>
      </c>
      <c r="D358" s="136">
        <f>ETo!$I357*((1-Constantes!$D$21)*ETo!$K357+ETo!$L357)</f>
        <v>2.6435560747325946</v>
      </c>
      <c r="E358" s="75">
        <f>MIN(D358*F358,0.8*(I357+Observaciones!$F357-G358-H358-Constantes!$D$14))</f>
        <v>1.1759508062828263</v>
      </c>
      <c r="F358" s="75">
        <f>EXP(2.5*(Cálculos!I357-Constantes!$D$13)/(Constantes!$D$15))*Constantes!$D$19+Constantes!$D$18</f>
        <v>0.44483671730011559</v>
      </c>
      <c r="G358" s="75">
        <f>IF(Observaciones!$F357&gt;0.05*Constantes!$D$20,((Observaciones!$F357-0.05*Constantes!$D$20)^2)/(Observaciones!$F357+0.95*Constantes!$D$20),0)</f>
        <v>0</v>
      </c>
      <c r="H358" s="75">
        <f>MAX(0,I357+Observaciones!$F357-G358-Constantes!$D$13)</f>
        <v>0</v>
      </c>
      <c r="I358" s="75">
        <f>I357+Observaciones!$F357-G358-E358-H358-J357</f>
        <v>47.839688293706843</v>
      </c>
      <c r="J358" s="75">
        <f>MAX(0,(I358-Constantes!$D$14)*(1-EXP(-Constantes!$D$24)))</f>
        <v>0.37089792248048359</v>
      </c>
      <c r="K358" s="75">
        <f t="shared" si="45"/>
        <v>107.56221737245377</v>
      </c>
      <c r="L358" s="75">
        <f>MAX(0,(K358-Constantes!$D$13)*(1-EXP(-Constantes!$D$25)))</f>
        <v>0.22492366508045245</v>
      </c>
      <c r="M358" s="75">
        <f t="shared" si="46"/>
        <v>0.59582158756093606</v>
      </c>
      <c r="N358" s="75">
        <f>0.0526*G358*Observaciones!$F357^1.218</f>
        <v>0</v>
      </c>
      <c r="O358" s="75">
        <f>N358*Constantes!$D$31</f>
        <v>0</v>
      </c>
      <c r="P358" s="75">
        <f t="shared" si="47"/>
        <v>0</v>
      </c>
      <c r="Q358" s="15"/>
      <c r="R358" s="74">
        <v>352</v>
      </c>
      <c r="S358" s="136">
        <f>ETo!$I357*((1-Constantes!$E$21)*ETo!$K357+ETo!$L357)</f>
        <v>2.5412665950290059</v>
      </c>
      <c r="T358" s="75">
        <f>MIN(S358*U358,0.8*(X357+Observaciones!$F357-V358-W358-Constantes!$D$14))</f>
        <v>1.2662475750985638</v>
      </c>
      <c r="U358" s="75">
        <f>EXP(2.5*(Cálculos!X357-Constantes!$D$13)/(Constantes!$D$15))*Constantes!$E$19+Constantes!$E$18</f>
        <v>0.49827419821890462</v>
      </c>
      <c r="V358" s="75">
        <f>IF(Observaciones!$F357&gt;0.05*Constantes!$E$20,((Observaciones!$F357-0.05*Constantes!$E$20)^2)/(Observaciones!$F357+0.95*Constantes!$E$20),0)</f>
        <v>0</v>
      </c>
      <c r="W358" s="75">
        <f>MAX(0,X357+Observaciones!$F357-V358-Constantes!$D$13)</f>
        <v>0</v>
      </c>
      <c r="X358" s="75">
        <f>X357+Observaciones!$F357-V358-T358-W358-Y357</f>
        <v>46.600061672824914</v>
      </c>
      <c r="Y358" s="75">
        <f>MAX(0,(X358-Constantes!$D$14)*(1-EXP(-Constantes!$D$24)))</f>
        <v>0.34960187910635904</v>
      </c>
      <c r="Z358" s="75">
        <f t="shared" si="48"/>
        <v>109.17441695395316</v>
      </c>
      <c r="AA358" s="75">
        <f>MAX(0,(Z358-Constantes!$D$13)*(1-EXP(-Constantes!$D$25)))</f>
        <v>0.2360599410460682</v>
      </c>
      <c r="AB358" s="75">
        <f t="shared" si="49"/>
        <v>0.58566182015242729</v>
      </c>
      <c r="AC358" s="75">
        <f>0.0526*V358*Observaciones!$F357^1.218</f>
        <v>0</v>
      </c>
      <c r="AD358" s="75">
        <f>AC358*Constantes!$E$31</f>
        <v>0</v>
      </c>
      <c r="AE358" s="75">
        <f t="shared" si="50"/>
        <v>0</v>
      </c>
      <c r="AF358" s="15"/>
      <c r="AG358" s="74">
        <v>352</v>
      </c>
      <c r="AH358" s="136">
        <f>ETo!$I357*((1-Constantes!$F$21)*ETo!$K357+ETo!$L357)</f>
        <v>2.5412665950290059</v>
      </c>
      <c r="AI358" s="75">
        <f>MIN(AH358*AJ358,0.8*(AM357+Observaciones!$F357-AK358-AL358-Constantes!$D$14))</f>
        <v>1.4093859613254607</v>
      </c>
      <c r="AJ358" s="75">
        <f>EXP(2.5*(Cálculos!AM357-Constantes!$D$13)/(Constantes!$D$15))*Constantes!$F$19+Constantes!$F$18</f>
        <v>0.55459980628650807</v>
      </c>
      <c r="AK358" s="75">
        <f>IF(Observaciones!$F357&gt;0.05*Constantes!$F$20,((Observaciones!$F357-0.05*Constantes!$F$20)^2)/(Observaciones!$F357+0.95*Constantes!$F$20),0)</f>
        <v>0</v>
      </c>
      <c r="AL358" s="75">
        <f>MAX(0,AM357+Observaciones!$F357-AK358-Constantes!$D$13)</f>
        <v>0</v>
      </c>
      <c r="AM358" s="75">
        <f>AM357+Observaciones!$F357-AK358-AI358-AL358-AN357</f>
        <v>44.248635823616681</v>
      </c>
      <c r="AN358" s="75">
        <f>MAX(0,(AM358-Constantes!$D$14)*(1-EXP(-Constantes!$D$24)))</f>
        <v>0.30920579045173685</v>
      </c>
      <c r="AO358" s="75">
        <f t="shared" si="51"/>
        <v>108.9777306808305</v>
      </c>
      <c r="AP358" s="75">
        <f>MAX(0,(AO358-Constantes!$D$13)*(1-EXP(-Constantes!$D$25)))</f>
        <v>0.23470132971700108</v>
      </c>
      <c r="AQ358" s="75">
        <f t="shared" si="52"/>
        <v>0.54390712016873799</v>
      </c>
      <c r="AR358" s="75">
        <f>0.0526*AK358*Observaciones!$F357^1.218</f>
        <v>0</v>
      </c>
      <c r="AS358" s="75">
        <f>AR358*Constantes!$F$31</f>
        <v>0</v>
      </c>
      <c r="AT358" s="75">
        <f t="shared" si="53"/>
        <v>0</v>
      </c>
      <c r="AU358" s="15"/>
      <c r="AV358" s="74">
        <v>352</v>
      </c>
      <c r="AW358" s="75">
        <f>0.0526*Observaciones!$F357^2.218</f>
        <v>1.6940460723560119E-2</v>
      </c>
      <c r="AX358" s="75">
        <f>IF(Observaciones!$F357&gt;0.05*$BB$7,((Observaciones!$F357-0.05*$BB$7)^2)/(Observaciones!$F357+0.95*$BB$7),0)</f>
        <v>0</v>
      </c>
      <c r="AY358" s="75">
        <f>0.0526*AX358*Observaciones!$F357^1.218</f>
        <v>0</v>
      </c>
      <c r="AZ358" s="29"/>
      <c r="BA358" s="29"/>
      <c r="BB358" s="96"/>
      <c r="BC358" s="39"/>
    </row>
    <row r="359" spans="2:55" s="2" customFormat="1" x14ac:dyDescent="0.3">
      <c r="B359" s="38"/>
      <c r="C359" s="74">
        <v>353</v>
      </c>
      <c r="D359" s="136">
        <f>ETo!$I358*((1-Constantes!$D$21)*ETo!$K358+ETo!$L358)</f>
        <v>2.6435445136634312</v>
      </c>
      <c r="E359" s="75">
        <f>MIN(D359*F359,0.8*(I358+Observaciones!$F358-G359-H359-Constantes!$D$14))</f>
        <v>1.1617366998717524</v>
      </c>
      <c r="F359" s="75">
        <f>EXP(2.5*(Cálculos!I358-Constantes!$D$13)/(Constantes!$D$15))*Constantes!$D$19+Constantes!$D$18</f>
        <v>0.43946175064092813</v>
      </c>
      <c r="G359" s="75">
        <f>IF(Observaciones!$F358&gt;0.05*Constantes!$D$20,((Observaciones!$F358-0.05*Constantes!$D$20)^2)/(Observaciones!$F358+0.95*Constantes!$D$20),0)</f>
        <v>2.5372541115769107</v>
      </c>
      <c r="H359" s="75">
        <f>MAX(0,I358+Observaciones!$F358-G359-Constantes!$D$13)</f>
        <v>0</v>
      </c>
      <c r="I359" s="75">
        <f>I358+Observaciones!$F358-G359-E359-H359-J358</f>
        <v>60.969799559777698</v>
      </c>
      <c r="J359" s="75">
        <f>MAX(0,(I359-Constantes!$D$14)*(1-EXP(-Constantes!$D$24)))</f>
        <v>0.59646537506583674</v>
      </c>
      <c r="K359" s="75">
        <f t="shared" si="45"/>
        <v>107.33729370737332</v>
      </c>
      <c r="L359" s="75">
        <f>MAX(0,(K359-Constantes!$D$13)*(1-EXP(-Constantes!$D$25)))</f>
        <v>0.22337000383759062</v>
      </c>
      <c r="M359" s="75">
        <f t="shared" si="46"/>
        <v>3.3570894904803383</v>
      </c>
      <c r="N359" s="75">
        <f>0.0526*G359*Observaciones!$F358^1.218</f>
        <v>4.2679896485976929</v>
      </c>
      <c r="O359" s="75">
        <f>N359*Constantes!$D$31</f>
        <v>6.6674991814166126E-2</v>
      </c>
      <c r="P359" s="75">
        <f t="shared" si="47"/>
        <v>1986.0951578215497</v>
      </c>
      <c r="Q359" s="15"/>
      <c r="R359" s="74">
        <v>353</v>
      </c>
      <c r="S359" s="136">
        <f>ETo!$I358*((1-Constantes!$E$21)*ETo!$K358+ETo!$L358)</f>
        <v>2.5412553661744739</v>
      </c>
      <c r="T359" s="75">
        <f>MIN(S359*U359,0.8*(X358+Observaciones!$F358-V359-W359-Constantes!$D$14))</f>
        <v>1.2555356680828866</v>
      </c>
      <c r="U359" s="75">
        <f>EXP(2.5*(Cálculos!X358-Constantes!$D$13)/(Constantes!$D$15))*Constantes!$E$19+Constantes!$E$18</f>
        <v>0.49406119699529866</v>
      </c>
      <c r="V359" s="75">
        <f>IF(Observaciones!$F358&gt;0.05*Constantes!$E$20,((Observaciones!$F358-0.05*Constantes!$E$20)^2)/(Observaciones!$F358+0.95*Constantes!$E$20),0)</f>
        <v>2.0927040412918485</v>
      </c>
      <c r="W359" s="75">
        <f>MAX(0,X358+Observaciones!$F358-V359-Constantes!$D$13)</f>
        <v>0</v>
      </c>
      <c r="X359" s="75">
        <f>X358+Observaciones!$F358-V359-T359-W359-Y358</f>
        <v>60.10222008434382</v>
      </c>
      <c r="Y359" s="75">
        <f>MAX(0,(X359-Constantes!$D$14)*(1-EXP(-Constantes!$D$24)))</f>
        <v>0.58156087896345765</v>
      </c>
      <c r="Z359" s="75">
        <f t="shared" si="48"/>
        <v>108.93835701290709</v>
      </c>
      <c r="AA359" s="75">
        <f>MAX(0,(Z359-Constantes!$D$13)*(1-EXP(-Constantes!$D$25)))</f>
        <v>0.23442935592615946</v>
      </c>
      <c r="AB359" s="75">
        <f t="shared" si="49"/>
        <v>2.9086942761814658</v>
      </c>
      <c r="AC359" s="75">
        <f>0.0526*V359*Observaciones!$F358^1.218</f>
        <v>3.5201989209748992</v>
      </c>
      <c r="AD359" s="75">
        <f>AC359*Constantes!$E$31</f>
        <v>4.1244693678677523E-2</v>
      </c>
      <c r="AE359" s="75">
        <f t="shared" si="50"/>
        <v>1417.9796761873358</v>
      </c>
      <c r="AF359" s="15"/>
      <c r="AG359" s="74">
        <v>353</v>
      </c>
      <c r="AH359" s="136">
        <f>ETo!$I358*((1-Constantes!$F$21)*ETo!$K358+ETo!$L358)</f>
        <v>2.5412553661744739</v>
      </c>
      <c r="AI359" s="75">
        <f>MIN(AH359*AJ359,0.8*(AM358+Observaciones!$F358-AK359-AL359-Constantes!$D$14))</f>
        <v>1.4015130860003928</v>
      </c>
      <c r="AJ359" s="75">
        <f>EXP(2.5*(Cálculos!AM358-Constantes!$D$13)/(Constantes!$D$15))*Constantes!$F$19+Constantes!$F$18</f>
        <v>0.55150423080470923</v>
      </c>
      <c r="AK359" s="75">
        <f>IF(Observaciones!$F358&gt;0.05*Constantes!$F$20,((Observaciones!$F358-0.05*Constantes!$F$20)^2)/(Observaciones!$F358+0.95*Constantes!$F$20),0)</f>
        <v>1.5287227758253521</v>
      </c>
      <c r="AL359" s="75">
        <f>MAX(0,AM358+Observaciones!$F358-AK359-Constantes!$D$13)</f>
        <v>0</v>
      </c>
      <c r="AM359" s="75">
        <f>AM358+Observaciones!$F358-AK359-AI359-AL359-AN358</f>
        <v>58.209194171339206</v>
      </c>
      <c r="AN359" s="75">
        <f>MAX(0,(AM359-Constantes!$D$14)*(1-EXP(-Constantes!$D$24)))</f>
        <v>0.54903982683970876</v>
      </c>
      <c r="AO359" s="75">
        <f t="shared" si="51"/>
        <v>108.74302935111351</v>
      </c>
      <c r="AP359" s="75">
        <f>MAX(0,(AO359-Constantes!$D$13)*(1-EXP(-Constantes!$D$25)))</f>
        <v>0.23308012921104718</v>
      </c>
      <c r="AQ359" s="75">
        <f t="shared" si="52"/>
        <v>2.3108427318761082</v>
      </c>
      <c r="AR359" s="75">
        <f>0.0526*AK359*Observaciones!$F358^1.218</f>
        <v>2.5715094727910768</v>
      </c>
      <c r="AS359" s="75">
        <f>AR359*Constantes!$F$31</f>
        <v>2.1693094189334333E-2</v>
      </c>
      <c r="AT359" s="75">
        <f t="shared" si="53"/>
        <v>938.75251180431121</v>
      </c>
      <c r="AU359" s="15"/>
      <c r="AV359" s="74">
        <v>353</v>
      </c>
      <c r="AW359" s="75">
        <f>0.0526*Observaciones!$F358^2.218</f>
        <v>28.932625085098845</v>
      </c>
      <c r="AX359" s="75">
        <f>IF(Observaciones!$F358&gt;0.05*$BB$7,((Observaciones!$F358-0.05*$BB$7)^2)/(Observaciones!$F358+0.95*$BB$7),0)</f>
        <v>4.7753082397961304</v>
      </c>
      <c r="AY359" s="75">
        <f>0.0526*AX359*Observaciones!$F358^1.218</f>
        <v>8.0326862190584158</v>
      </c>
      <c r="AZ359" s="29"/>
      <c r="BA359" s="29"/>
      <c r="BB359" s="96"/>
      <c r="BC359" s="39"/>
    </row>
    <row r="360" spans="2:55" s="2" customFormat="1" x14ac:dyDescent="0.3">
      <c r="B360" s="38"/>
      <c r="C360" s="74">
        <v>354</v>
      </c>
      <c r="D360" s="136">
        <f>ETo!$I359*((1-Constantes!$D$21)*ETo!$K359+ETo!$L359)</f>
        <v>2.6936690608804259</v>
      </c>
      <c r="E360" s="75">
        <f>MIN(D360*F360,0.8*(I359+Observaciones!$F359-G360-H360-Constantes!$D$14))</f>
        <v>1.4584254867218109</v>
      </c>
      <c r="F360" s="75">
        <f>EXP(2.5*(Cálculos!I359-Constantes!$D$13)/(Constantes!$D$15))*Constantes!$D$19+Constantes!$D$18</f>
        <v>0.54142712180282626</v>
      </c>
      <c r="G360" s="75">
        <f>IF(Observaciones!$F359&gt;0.05*Constantes!$D$20,((Observaciones!$F359-0.05*Constantes!$D$20)^2)/(Observaciones!$F359+0.95*Constantes!$D$20),0)</f>
        <v>0</v>
      </c>
      <c r="H360" s="75">
        <f>MAX(0,I359+Observaciones!$F359-G360-Constantes!$D$13)</f>
        <v>0</v>
      </c>
      <c r="I360" s="75">
        <f>I359+Observaciones!$F359-G360-E360-H360-J359</f>
        <v>58.91490869799005</v>
      </c>
      <c r="J360" s="75">
        <f>MAX(0,(I360-Constantes!$D$14)*(1-EXP(-Constantes!$D$24)))</f>
        <v>0.56116358000549171</v>
      </c>
      <c r="K360" s="75">
        <f t="shared" si="45"/>
        <v>107.11392370353573</v>
      </c>
      <c r="L360" s="75">
        <f>MAX(0,(K360-Constantes!$D$13)*(1-EXP(-Constantes!$D$25)))</f>
        <v>0.22182707451685318</v>
      </c>
      <c r="M360" s="75">
        <f t="shared" si="46"/>
        <v>0.78299065452234484</v>
      </c>
      <c r="N360" s="75">
        <f>0.0526*G360*Observaciones!$F359^1.218</f>
        <v>0</v>
      </c>
      <c r="O360" s="75">
        <f>N360*Constantes!$D$31</f>
        <v>0</v>
      </c>
      <c r="P360" s="75">
        <f t="shared" si="47"/>
        <v>0</v>
      </c>
      <c r="Q360" s="15"/>
      <c r="R360" s="74">
        <v>354</v>
      </c>
      <c r="S360" s="136">
        <f>ETo!$I359*((1-Constantes!$E$21)*ETo!$K359+ETo!$L359)</f>
        <v>2.5896661913464061</v>
      </c>
      <c r="T360" s="75">
        <f>MIN(S360*U360,0.8*(X359+Observaciones!$F359-V360-W360-Constantes!$D$14))</f>
        <v>1.4795875422037219</v>
      </c>
      <c r="U360" s="75">
        <f>EXP(2.5*(Cálculos!X359-Constantes!$D$13)/(Constantes!$D$15))*Constantes!$E$19+Constantes!$E$18</f>
        <v>0.57134295808003821</v>
      </c>
      <c r="V360" s="75">
        <f>IF(Observaciones!$F359&gt;0.05*Constantes!$E$20,((Observaciones!$F359-0.05*Constantes!$E$20)^2)/(Observaciones!$F359+0.95*Constantes!$E$20),0)</f>
        <v>0</v>
      </c>
      <c r="W360" s="75">
        <f>MAX(0,X359+Observaciones!$F359-V360-Constantes!$D$13)</f>
        <v>0</v>
      </c>
      <c r="X360" s="75">
        <f>X359+Observaciones!$F359-V360-T360-W360-Y359</f>
        <v>58.041071663176638</v>
      </c>
      <c r="Y360" s="75">
        <f>MAX(0,(X360-Constantes!$D$14)*(1-EXP(-Constantes!$D$24)))</f>
        <v>0.5461515827784047</v>
      </c>
      <c r="Z360" s="75">
        <f t="shared" si="48"/>
        <v>108.70392765698094</v>
      </c>
      <c r="AA360" s="75">
        <f>MAX(0,(Z360-Constantes!$D$13)*(1-EXP(-Constantes!$D$25)))</f>
        <v>0.23281003408040685</v>
      </c>
      <c r="AB360" s="75">
        <f t="shared" si="49"/>
        <v>0.7789616168588116</v>
      </c>
      <c r="AC360" s="75">
        <f>0.0526*V360*Observaciones!$F359^1.218</f>
        <v>0</v>
      </c>
      <c r="AD360" s="75">
        <f>AC360*Constantes!$E$31</f>
        <v>0</v>
      </c>
      <c r="AE360" s="75">
        <f t="shared" si="50"/>
        <v>0</v>
      </c>
      <c r="AF360" s="15"/>
      <c r="AG360" s="74">
        <v>354</v>
      </c>
      <c r="AH360" s="136">
        <f>ETo!$I359*((1-Constantes!$F$21)*ETo!$K359+ETo!$L359)</f>
        <v>2.5896661913464061</v>
      </c>
      <c r="AI360" s="75">
        <f>MIN(AH360*AJ360,0.8*(AM359+Observaciones!$F359-AK360-AL360-Constantes!$D$14))</f>
        <v>1.5677368019527438</v>
      </c>
      <c r="AJ360" s="75">
        <f>EXP(2.5*(Cálculos!AM359-Constantes!$D$13)/(Constantes!$D$15))*Constantes!$F$19+Constantes!$F$18</f>
        <v>0.60538180835486521</v>
      </c>
      <c r="AK360" s="75">
        <f>IF(Observaciones!$F359&gt;0.05*Constantes!$F$20,((Observaciones!$F359-0.05*Constantes!$F$20)^2)/(Observaciones!$F359+0.95*Constantes!$F$20),0)</f>
        <v>0</v>
      </c>
      <c r="AL360" s="75">
        <f>MAX(0,AM359+Observaciones!$F359-AK360-Constantes!$D$13)</f>
        <v>0</v>
      </c>
      <c r="AM360" s="75">
        <f>AM359+Observaciones!$F359-AK360-AI360-AL360-AN359</f>
        <v>56.092417542546755</v>
      </c>
      <c r="AN360" s="75">
        <f>MAX(0,(AM360-Constantes!$D$14)*(1-EXP(-Constantes!$D$24)))</f>
        <v>0.51267487134365308</v>
      </c>
      <c r="AO360" s="75">
        <f t="shared" si="51"/>
        <v>108.50994922190246</v>
      </c>
      <c r="AP360" s="75">
        <f>MAX(0,(AO360-Constantes!$D$13)*(1-EXP(-Constantes!$D$25)))</f>
        <v>0.23147012715498563</v>
      </c>
      <c r="AQ360" s="75">
        <f t="shared" si="52"/>
        <v>0.74414499849863869</v>
      </c>
      <c r="AR360" s="75">
        <f>0.0526*AK360*Observaciones!$F359^1.218</f>
        <v>0</v>
      </c>
      <c r="AS360" s="75">
        <f>AR360*Constantes!$F$31</f>
        <v>0</v>
      </c>
      <c r="AT360" s="75">
        <f t="shared" si="53"/>
        <v>0</v>
      </c>
      <c r="AU360" s="15"/>
      <c r="AV360" s="74">
        <v>354</v>
      </c>
      <c r="AW360" s="75">
        <f>0.0526*Observaciones!$F359^2.218</f>
        <v>0</v>
      </c>
      <c r="AX360" s="75">
        <f>IF(Observaciones!$F359&gt;0.05*$BB$7,((Observaciones!$F359-0.05*$BB$7)^2)/(Observaciones!$F359+0.95*$BB$7),0)</f>
        <v>0</v>
      </c>
      <c r="AY360" s="75">
        <f>0.0526*AX360*Observaciones!$F359^1.218</f>
        <v>0</v>
      </c>
      <c r="AZ360" s="29"/>
      <c r="BA360" s="29"/>
      <c r="BB360" s="96"/>
      <c r="BC360" s="39"/>
    </row>
    <row r="361" spans="2:55" s="2" customFormat="1" x14ac:dyDescent="0.3">
      <c r="B361" s="38"/>
      <c r="C361" s="74">
        <v>355</v>
      </c>
      <c r="D361" s="136">
        <f>ETo!$I360*((1-Constantes!$D$21)*ETo!$K360+ETo!$L360)</f>
        <v>2.6936642797527153</v>
      </c>
      <c r="E361" s="75">
        <f>MIN(D361*F361,0.8*(I360+Observaciones!$F360-G361-H361-Constantes!$D$14))</f>
        <v>1.4023600833269134</v>
      </c>
      <c r="F361" s="75">
        <f>EXP(2.5*(Cálculos!I360-Constantes!$D$13)/(Constantes!$D$15))*Constantes!$D$19+Constantes!$D$18</f>
        <v>0.52061427768409707</v>
      </c>
      <c r="G361" s="75">
        <f>IF(Observaciones!$F360&gt;0.05*Constantes!$D$20,((Observaciones!$F360-0.05*Constantes!$D$20)^2)/(Observaciones!$F360+0.95*Constantes!$D$20),0)</f>
        <v>0</v>
      </c>
      <c r="H361" s="75">
        <f>MAX(0,I360+Observaciones!$F360-G361-Constantes!$D$13)</f>
        <v>0</v>
      </c>
      <c r="I361" s="75">
        <f>I360+Observaciones!$F360-G361-E361-H361-J360</f>
        <v>56.951385034657648</v>
      </c>
      <c r="J361" s="75">
        <f>MAX(0,(I361-Constantes!$D$14)*(1-EXP(-Constantes!$D$24)))</f>
        <v>0.527431418727205</v>
      </c>
      <c r="K361" s="75">
        <f t="shared" si="45"/>
        <v>106.89209662901888</v>
      </c>
      <c r="L361" s="75">
        <f>MAX(0,(K361-Constantes!$D$13)*(1-EXP(-Constantes!$D$25)))</f>
        <v>0.22029480298743906</v>
      </c>
      <c r="M361" s="75">
        <f t="shared" si="46"/>
        <v>0.74772622171464409</v>
      </c>
      <c r="N361" s="75">
        <f>0.0526*G361*Observaciones!$F360^1.218</f>
        <v>0</v>
      </c>
      <c r="O361" s="75">
        <f>N361*Constantes!$D$31</f>
        <v>0</v>
      </c>
      <c r="P361" s="75">
        <f t="shared" si="47"/>
        <v>0</v>
      </c>
      <c r="Q361" s="15"/>
      <c r="R361" s="74">
        <v>355</v>
      </c>
      <c r="S361" s="136">
        <f>ETo!$I360*((1-Constantes!$E$21)*ETo!$K360+ETo!$L360)</f>
        <v>2.5896615476074221</v>
      </c>
      <c r="T361" s="75">
        <f>MIN(S361*U361,0.8*(X360+Observaciones!$F360-V361-W361-Constantes!$D$14))</f>
        <v>1.4394066293339274</v>
      </c>
      <c r="U361" s="75">
        <f>EXP(2.5*(Cálculos!X360-Constantes!$D$13)/(Constantes!$D$15))*Constantes!$E$19+Constantes!$E$18</f>
        <v>0.55582808906584313</v>
      </c>
      <c r="V361" s="75">
        <f>IF(Observaciones!$F360&gt;0.05*Constantes!$E$20,((Observaciones!$F360-0.05*Constantes!$E$20)^2)/(Observaciones!$F360+0.95*Constantes!$E$20),0)</f>
        <v>0</v>
      </c>
      <c r="W361" s="75">
        <f>MAX(0,X360+Observaciones!$F360-V361-Constantes!$D$13)</f>
        <v>0</v>
      </c>
      <c r="X361" s="75">
        <f>X360+Observaciones!$F360-V361-T361-W361-Y360</f>
        <v>56.0555134510643</v>
      </c>
      <c r="Y361" s="75">
        <f>MAX(0,(X361-Constantes!$D$14)*(1-EXP(-Constantes!$D$24)))</f>
        <v>0.5120408811407533</v>
      </c>
      <c r="Z361" s="75">
        <f t="shared" si="48"/>
        <v>108.47111762290054</v>
      </c>
      <c r="AA361" s="75">
        <f>MAX(0,(Z361-Constantes!$D$13)*(1-EXP(-Constantes!$D$25)))</f>
        <v>0.23120189770769264</v>
      </c>
      <c r="AB361" s="75">
        <f t="shared" si="49"/>
        <v>0.74324277884844592</v>
      </c>
      <c r="AC361" s="75">
        <f>0.0526*V361*Observaciones!$F360^1.218</f>
        <v>0</v>
      </c>
      <c r="AD361" s="75">
        <f>AC361*Constantes!$E$31</f>
        <v>0</v>
      </c>
      <c r="AE361" s="75">
        <f t="shared" si="50"/>
        <v>0</v>
      </c>
      <c r="AF361" s="15"/>
      <c r="AG361" s="74">
        <v>355</v>
      </c>
      <c r="AH361" s="136">
        <f>ETo!$I360*((1-Constantes!$F$21)*ETo!$K360+ETo!$L360)</f>
        <v>2.5896615476074221</v>
      </c>
      <c r="AI361" s="75">
        <f>MIN(AH361*AJ361,0.8*(AM360+Observaciones!$F360-AK361-AL361-Constantes!$D$14))</f>
        <v>1.5396608902817546</v>
      </c>
      <c r="AJ361" s="75">
        <f>EXP(2.5*(Cálculos!AM360-Constantes!$D$13)/(Constantes!$D$15))*Constantes!$F$19+Constantes!$F$18</f>
        <v>0.59454135684419496</v>
      </c>
      <c r="AK361" s="75">
        <f>IF(Observaciones!$F360&gt;0.05*Constantes!$F$20,((Observaciones!$F360-0.05*Constantes!$F$20)^2)/(Observaciones!$F360+0.95*Constantes!$F$20),0)</f>
        <v>0</v>
      </c>
      <c r="AL361" s="75">
        <f>MAX(0,AM360+Observaciones!$F360-AK361-Constantes!$D$13)</f>
        <v>0</v>
      </c>
      <c r="AM361" s="75">
        <f>AM360+Observaciones!$F360-AK361-AI361-AL361-AN360</f>
        <v>54.040081780921348</v>
      </c>
      <c r="AN361" s="75">
        <f>MAX(0,(AM361-Constantes!$D$14)*(1-EXP(-Constantes!$D$24)))</f>
        <v>0.47741697137475231</v>
      </c>
      <c r="AO361" s="75">
        <f t="shared" si="51"/>
        <v>108.27847909474747</v>
      </c>
      <c r="AP361" s="75">
        <f>MAX(0,(AO361-Constantes!$D$13)*(1-EXP(-Constantes!$D$25)))</f>
        <v>0.22987124619547264</v>
      </c>
      <c r="AQ361" s="75">
        <f t="shared" si="52"/>
        <v>0.70728821757022498</v>
      </c>
      <c r="AR361" s="75">
        <f>0.0526*AK361*Observaciones!$F360^1.218</f>
        <v>0</v>
      </c>
      <c r="AS361" s="75">
        <f>AR361*Constantes!$F$31</f>
        <v>0</v>
      </c>
      <c r="AT361" s="75">
        <f t="shared" si="53"/>
        <v>0</v>
      </c>
      <c r="AU361" s="15"/>
      <c r="AV361" s="74">
        <v>355</v>
      </c>
      <c r="AW361" s="75">
        <f>0.0526*Observaciones!$F360^2.218</f>
        <v>0</v>
      </c>
      <c r="AX361" s="75">
        <f>IF(Observaciones!$F360&gt;0.05*$BB$7,((Observaciones!$F360-0.05*$BB$7)^2)/(Observaciones!$F360+0.95*$BB$7),0)</f>
        <v>0</v>
      </c>
      <c r="AY361" s="75">
        <f>0.0526*AX361*Observaciones!$F360^1.218</f>
        <v>0</v>
      </c>
      <c r="AZ361" s="29"/>
      <c r="BA361" s="29"/>
      <c r="BB361" s="96"/>
      <c r="BC361" s="39"/>
    </row>
    <row r="362" spans="2:55" s="2" customFormat="1" x14ac:dyDescent="0.3">
      <c r="B362" s="38"/>
      <c r="C362" s="74">
        <v>356</v>
      </c>
      <c r="D362" s="136">
        <f>ETo!$I361*((1-Constantes!$D$21)*ETo!$K361+ETo!$L361)</f>
        <v>2.704796107657613</v>
      </c>
      <c r="E362" s="75">
        <f>MIN(D362*F362,0.8*(I361+Observaciones!$F361-G362-H362-Constantes!$D$14))</f>
        <v>1.3596324554987356</v>
      </c>
      <c r="F362" s="75">
        <f>EXP(2.5*(Cálculos!I361-Constantes!$D$13)/(Constantes!$D$15))*Constantes!$D$19+Constantes!$D$18</f>
        <v>0.50267465693604318</v>
      </c>
      <c r="G362" s="75">
        <f>IF(Observaciones!$F361&gt;0.05*Constantes!$D$20,((Observaciones!$F361-0.05*Constantes!$D$20)^2)/(Observaciones!$F361+0.95*Constantes!$D$20),0)</f>
        <v>1.6861910337905652</v>
      </c>
      <c r="H362" s="75">
        <f>MAX(0,I361+Observaciones!$F361-G362-Constantes!$D$13)</f>
        <v>0</v>
      </c>
      <c r="I362" s="75">
        <f>I361+Observaciones!$F361-G362-E362-H362-J361</f>
        <v>67.778130126641145</v>
      </c>
      <c r="J362" s="75">
        <f>MAX(0,(I362-Constantes!$D$14)*(1-EXP(-Constantes!$D$24)))</f>
        <v>0.71342841911062227</v>
      </c>
      <c r="K362" s="75">
        <f t="shared" si="45"/>
        <v>106.67180182603144</v>
      </c>
      <c r="L362" s="75">
        <f>MAX(0,(K362-Constantes!$D$13)*(1-EXP(-Constantes!$D$25)))</f>
        <v>0.21877311563060603</v>
      </c>
      <c r="M362" s="75">
        <f t="shared" si="46"/>
        <v>2.6183925685317937</v>
      </c>
      <c r="N362" s="75">
        <f>0.0526*G362*Observaciones!$F361^1.218</f>
        <v>2.2844309484759462</v>
      </c>
      <c r="O362" s="75">
        <f>N362*Constantes!$D$31</f>
        <v>3.5687625165563952E-2</v>
      </c>
      <c r="P362" s="75">
        <f t="shared" si="47"/>
        <v>1362.9593054327604</v>
      </c>
      <c r="Q362" s="15"/>
      <c r="R362" s="74">
        <v>356</v>
      </c>
      <c r="S362" s="136">
        <f>ETo!$I361*((1-Constantes!$E$21)*ETo!$K361+ETo!$L361)</f>
        <v>2.6004180927857838</v>
      </c>
      <c r="T362" s="75">
        <f>MIN(S362*U362,0.8*(X361+Observaciones!$F361-V362-W362-Constantes!$D$14))</f>
        <v>1.4103516424886726</v>
      </c>
      <c r="U362" s="75">
        <f>EXP(2.5*(Cálculos!X361-Constantes!$D$13)/(Constantes!$D$15))*Constantes!$E$19+Constantes!$E$18</f>
        <v>0.54235572595089387</v>
      </c>
      <c r="V362" s="75">
        <f>IF(Observaciones!$F361&gt;0.05*Constantes!$E$20,((Observaciones!$F361-0.05*Constantes!$E$20)^2)/(Observaciones!$F361+0.95*Constantes!$E$20),0)</f>
        <v>1.3589072844010244</v>
      </c>
      <c r="W362" s="75">
        <f>MAX(0,X361+Observaciones!$F361-V362-Constantes!$D$13)</f>
        <v>0</v>
      </c>
      <c r="X362" s="75">
        <f>X361+Observaciones!$F361-V362-T362-W362-Y361</f>
        <v>67.174213643033852</v>
      </c>
      <c r="Y362" s="75">
        <f>MAX(0,(X362-Constantes!$D$14)*(1-EXP(-Constantes!$D$24)))</f>
        <v>0.7030534953935923</v>
      </c>
      <c r="Z362" s="75">
        <f t="shared" si="48"/>
        <v>108.23991572519284</v>
      </c>
      <c r="AA362" s="75">
        <f>MAX(0,(Z362-Constantes!$D$13)*(1-EXP(-Constantes!$D$25)))</f>
        <v>0.22960486954431081</v>
      </c>
      <c r="AB362" s="75">
        <f t="shared" si="49"/>
        <v>2.2915656493389274</v>
      </c>
      <c r="AC362" s="75">
        <f>0.0526*V362*Observaciones!$F361^1.218</f>
        <v>1.8410309356328127</v>
      </c>
      <c r="AD362" s="75">
        <f>AC362*Constantes!$E$31</f>
        <v>2.1570586974702918E-2</v>
      </c>
      <c r="AE362" s="75">
        <f t="shared" si="50"/>
        <v>941.30347000643928</v>
      </c>
      <c r="AF362" s="15"/>
      <c r="AG362" s="74">
        <v>356</v>
      </c>
      <c r="AH362" s="136">
        <f>ETo!$I361*((1-Constantes!$F$21)*ETo!$K361+ETo!$L361)</f>
        <v>2.6004180927857838</v>
      </c>
      <c r="AI362" s="75">
        <f>MIN(AH362*AJ362,0.8*(AM361+Observaciones!$F361-AK362-AL362-Constantes!$D$14))</f>
        <v>1.5214962953461373</v>
      </c>
      <c r="AJ362" s="75">
        <f>EXP(2.5*(Cálculos!AM361-Constantes!$D$13)/(Constantes!$D$15))*Constantes!$F$19+Constantes!$F$18</f>
        <v>0.58509679638330159</v>
      </c>
      <c r="AK362" s="75">
        <f>IF(Observaciones!$F361&gt;0.05*Constantes!$F$20,((Observaciones!$F361-0.05*Constantes!$F$20)^2)/(Observaciones!$F361+0.95*Constantes!$F$20),0)</f>
        <v>0.95122707247225324</v>
      </c>
      <c r="AL362" s="75">
        <f>MAX(0,AM361+Observaciones!$F361-AK362-Constantes!$D$13)</f>
        <v>0</v>
      </c>
      <c r="AM362" s="75">
        <f>AM361+Observaciones!$F361-AK362-AI362-AL362-AN361</f>
        <v>65.489941441728206</v>
      </c>
      <c r="AN362" s="75">
        <f>MAX(0,(AM362-Constantes!$D$14)*(1-EXP(-Constantes!$D$24)))</f>
        <v>0.67411870708828892</v>
      </c>
      <c r="AO362" s="75">
        <f t="shared" si="51"/>
        <v>108.048607848552</v>
      </c>
      <c r="AP362" s="75">
        <f>MAX(0,(AO362-Constantes!$D$13)*(1-EXP(-Constantes!$D$25)))</f>
        <v>0.22828340951348319</v>
      </c>
      <c r="AQ362" s="75">
        <f t="shared" si="52"/>
        <v>1.8536291890740253</v>
      </c>
      <c r="AR362" s="75">
        <f>0.0526*AK362*Observaciones!$F361^1.218</f>
        <v>1.2887107805921876</v>
      </c>
      <c r="AS362" s="75">
        <f>AR362*Constantes!$F$31</f>
        <v>1.0871484099902518E-2</v>
      </c>
      <c r="AT362" s="75">
        <f t="shared" si="53"/>
        <v>586.49724356861975</v>
      </c>
      <c r="AU362" s="15"/>
      <c r="AV362" s="74">
        <v>356</v>
      </c>
      <c r="AW362" s="75">
        <f>0.0526*Observaciones!$F361^2.218</f>
        <v>19.508943529431356</v>
      </c>
      <c r="AX362" s="75">
        <f>IF(Observaciones!$F361&gt;0.05*$BB$7,((Observaciones!$F361-0.05*$BB$7)^2)/(Observaciones!$F361+0.95*$BB$7),0)</f>
        <v>3.3925456641945551</v>
      </c>
      <c r="AY362" s="75">
        <f>0.0526*AX362*Observaciones!$F361^1.218</f>
        <v>4.5961792905408876</v>
      </c>
      <c r="AZ362" s="29"/>
      <c r="BA362" s="29"/>
      <c r="BB362" s="96"/>
      <c r="BC362" s="39"/>
    </row>
    <row r="363" spans="2:55" s="2" customFormat="1" x14ac:dyDescent="0.3">
      <c r="B363" s="38"/>
      <c r="C363" s="74">
        <v>357</v>
      </c>
      <c r="D363" s="136">
        <f>ETo!$I362*((1-Constantes!$D$21)*ETo!$K362+ETo!$L362)</f>
        <v>2.788240379590806</v>
      </c>
      <c r="E363" s="75">
        <f>MIN(D363*F363,0.8*(I362+Observaciones!$F362-G363-H363-Constantes!$D$14))</f>
        <v>1.752074905609611</v>
      </c>
      <c r="F363" s="75">
        <f>EXP(2.5*(Cálculos!I362-Constantes!$D$13)/(Constantes!$D$15))*Constantes!$D$19+Constantes!$D$18</f>
        <v>0.62838014915584162</v>
      </c>
      <c r="G363" s="75">
        <f>IF(Observaciones!$F362&gt;0.05*Constantes!$D$20,((Observaciones!$F362-0.05*Constantes!$D$20)^2)/(Observaciones!$F362+0.95*Constantes!$D$20),0)</f>
        <v>0</v>
      </c>
      <c r="H363" s="75">
        <f>MAX(0,I362+Observaciones!$F362-G363-Constantes!$D$13)</f>
        <v>0</v>
      </c>
      <c r="I363" s="75">
        <f>I362+Observaciones!$F362-G363-E363-H363-J362</f>
        <v>67.512626801920902</v>
      </c>
      <c r="J363" s="75">
        <f>MAX(0,(I363-Constantes!$D$14)*(1-EXP(-Constantes!$D$24)))</f>
        <v>0.70886723090768267</v>
      </c>
      <c r="K363" s="75">
        <f t="shared" si="45"/>
        <v>106.45302871040083</v>
      </c>
      <c r="L363" s="75">
        <f>MAX(0,(K363-Constantes!$D$13)*(1-EXP(-Constantes!$D$25)))</f>
        <v>0.21726193933613372</v>
      </c>
      <c r="M363" s="75">
        <f t="shared" si="46"/>
        <v>0.92612917024381636</v>
      </c>
      <c r="N363" s="75">
        <f>0.0526*G363*Observaciones!$F362^1.218</f>
        <v>0</v>
      </c>
      <c r="O363" s="75">
        <f>N363*Constantes!$D$31</f>
        <v>0</v>
      </c>
      <c r="P363" s="75">
        <f t="shared" si="47"/>
        <v>0</v>
      </c>
      <c r="Q363" s="15"/>
      <c r="R363" s="74">
        <v>357</v>
      </c>
      <c r="S363" s="136">
        <f>ETo!$I362*((1-Constantes!$E$21)*ETo!$K362+ETo!$L362)</f>
        <v>2.6811124618831195</v>
      </c>
      <c r="T363" s="75">
        <f>MIN(S363*U363,0.8*(X362+Observaciones!$F362-V363-W363-Constantes!$D$14))</f>
        <v>1.7131254041926001</v>
      </c>
      <c r="U363" s="75">
        <f>EXP(2.5*(Cálculos!X362-Constantes!$D$13)/(Constantes!$D$15))*Constantes!$E$19+Constantes!$E$18</f>
        <v>0.63896066597272116</v>
      </c>
      <c r="V363" s="75">
        <f>IF(Observaciones!$F362&gt;0.05*Constantes!$E$20,((Observaciones!$F362-0.05*Constantes!$E$20)^2)/(Observaciones!$F362+0.95*Constantes!$E$20),0)</f>
        <v>0</v>
      </c>
      <c r="W363" s="75">
        <f>MAX(0,X362+Observaciones!$F362-V363-Constantes!$D$13)</f>
        <v>0</v>
      </c>
      <c r="X363" s="75">
        <f>X362+Observaciones!$F362-V363-T363-W363-Y362</f>
        <v>66.958034743447669</v>
      </c>
      <c r="Y363" s="75">
        <f>MAX(0,(X363-Constantes!$D$14)*(1-EXP(-Constantes!$D$24)))</f>
        <v>0.69933967129155539</v>
      </c>
      <c r="Z363" s="75">
        <f t="shared" si="48"/>
        <v>108.01031085564853</v>
      </c>
      <c r="AA363" s="75">
        <f>MAX(0,(Z363-Constantes!$D$13)*(1-EXP(-Constantes!$D$25)))</f>
        <v>0.22801887286025468</v>
      </c>
      <c r="AB363" s="75">
        <f t="shared" si="49"/>
        <v>0.92735854415181007</v>
      </c>
      <c r="AC363" s="75">
        <f>0.0526*V363*Observaciones!$F362^1.218</f>
        <v>0</v>
      </c>
      <c r="AD363" s="75">
        <f>AC363*Constantes!$E$31</f>
        <v>0</v>
      </c>
      <c r="AE363" s="75">
        <f t="shared" si="50"/>
        <v>0</v>
      </c>
      <c r="AF363" s="15"/>
      <c r="AG363" s="74">
        <v>357</v>
      </c>
      <c r="AH363" s="136">
        <f>ETo!$I362*((1-Constantes!$F$21)*ETo!$K362+ETo!$L362)</f>
        <v>2.6811124618831195</v>
      </c>
      <c r="AI363" s="75">
        <f>MIN(AH363*AJ363,0.8*(AM362+Observaciones!$F362-AK363-AL363-Constantes!$D$14))</f>
        <v>1.7509813449492062</v>
      </c>
      <c r="AJ363" s="75">
        <f>EXP(2.5*(Cálculos!AM362-Constantes!$D$13)/(Constantes!$D$15))*Constantes!$F$19+Constantes!$F$18</f>
        <v>0.65308015603320801</v>
      </c>
      <c r="AK363" s="75">
        <f>IF(Observaciones!$F362&gt;0.05*Constantes!$F$20,((Observaciones!$F362-0.05*Constantes!$F$20)^2)/(Observaciones!$F362+0.95*Constantes!$F$20),0)</f>
        <v>0</v>
      </c>
      <c r="AL363" s="75">
        <f>MAX(0,AM362+Observaciones!$F362-AK363-Constantes!$D$13)</f>
        <v>0</v>
      </c>
      <c r="AM363" s="75">
        <f>AM362+Observaciones!$F362-AK363-AI363-AL363-AN362</f>
        <v>65.264841389690716</v>
      </c>
      <c r="AN363" s="75">
        <f>MAX(0,(AM363-Constantes!$D$14)*(1-EXP(-Constantes!$D$24)))</f>
        <v>0.67025162292685203</v>
      </c>
      <c r="AO363" s="75">
        <f t="shared" si="51"/>
        <v>107.82032443903852</v>
      </c>
      <c r="AP363" s="75">
        <f>MAX(0,(AO363-Constantes!$D$13)*(1-EXP(-Constantes!$D$25)))</f>
        <v>0.22670654082061983</v>
      </c>
      <c r="AQ363" s="75">
        <f t="shared" si="52"/>
        <v>0.89695816374747184</v>
      </c>
      <c r="AR363" s="75">
        <f>0.0526*AK363*Observaciones!$F362^1.218</f>
        <v>0</v>
      </c>
      <c r="AS363" s="75">
        <f>AR363*Constantes!$F$31</f>
        <v>0</v>
      </c>
      <c r="AT363" s="75">
        <f t="shared" si="53"/>
        <v>0</v>
      </c>
      <c r="AU363" s="15"/>
      <c r="AV363" s="74">
        <v>357</v>
      </c>
      <c r="AW363" s="75">
        <f>0.0526*Observaciones!$F362^2.218</f>
        <v>0.30232861200727251</v>
      </c>
      <c r="AX363" s="75">
        <f>IF(Observaciones!$F362&gt;0.05*$BB$7,((Observaciones!$F362-0.05*$BB$7)^2)/(Observaciones!$F362+0.95*$BB$7),0)</f>
        <v>6.2440408225724973E-3</v>
      </c>
      <c r="AY363" s="75">
        <f>0.0526*AX363*Observaciones!$F362^1.218</f>
        <v>8.5806917963867778E-4</v>
      </c>
      <c r="AZ363" s="29"/>
      <c r="BA363" s="29"/>
      <c r="BB363" s="96"/>
      <c r="BC363" s="39"/>
    </row>
    <row r="364" spans="2:55" s="2" customFormat="1" x14ac:dyDescent="0.3">
      <c r="B364" s="38"/>
      <c r="C364" s="74">
        <v>358</v>
      </c>
      <c r="D364" s="136">
        <f>ETo!$I363*((1-Constantes!$D$21)*ETo!$K363+ETo!$L363)</f>
        <v>2.6964562698547963</v>
      </c>
      <c r="E364" s="75">
        <f>MIN(D364*F364,0.8*(I363+Observaciones!$F363-G364-H364-Constantes!$D$14))</f>
        <v>1.6836407284833816</v>
      </c>
      <c r="F364" s="75">
        <f>EXP(2.5*(Cálculos!I363-Constantes!$D$13)/(Constantes!$D$15))*Constantes!$D$19+Constantes!$D$18</f>
        <v>0.62439014765629608</v>
      </c>
      <c r="G364" s="75">
        <f>IF(Observaciones!$F363&gt;0.05*Constantes!$D$20,((Observaciones!$F363-0.05*Constantes!$D$20)^2)/(Observaciones!$F363+0.95*Constantes!$D$20),0)</f>
        <v>0</v>
      </c>
      <c r="H364" s="75">
        <f>MAX(0,I363+Observaciones!$F363-G364-Constantes!$D$13)</f>
        <v>0</v>
      </c>
      <c r="I364" s="75">
        <f>I363+Observaciones!$F363-G364-E364-H364-J363</f>
        <v>65.120118842529834</v>
      </c>
      <c r="J364" s="75">
        <f>MAX(0,(I364-Constantes!$D$14)*(1-EXP(-Constantes!$D$24)))</f>
        <v>0.6677653761896214</v>
      </c>
      <c r="K364" s="75">
        <f t="shared" si="45"/>
        <v>106.23576677106469</v>
      </c>
      <c r="L364" s="75">
        <f>MAX(0,(K364-Constantes!$D$13)*(1-EXP(-Constantes!$D$25)))</f>
        <v>0.21576120149881092</v>
      </c>
      <c r="M364" s="75">
        <f t="shared" si="46"/>
        <v>0.88352657768843235</v>
      </c>
      <c r="N364" s="75">
        <f>0.0526*G364*Observaciones!$F363^1.218</f>
        <v>0</v>
      </c>
      <c r="O364" s="75">
        <f>N364*Constantes!$D$31</f>
        <v>0</v>
      </c>
      <c r="P364" s="75">
        <f t="shared" si="47"/>
        <v>0</v>
      </c>
      <c r="Q364" s="15"/>
      <c r="R364" s="74">
        <v>358</v>
      </c>
      <c r="S364" s="136">
        <f>ETo!$I363*((1-Constantes!$E$21)*ETo!$K363+ETo!$L363)</f>
        <v>2.5923592735820913</v>
      </c>
      <c r="T364" s="75">
        <f>MIN(S364*U364,0.8*(X363+Observaciones!$F363-V364-W364-Constantes!$D$14))</f>
        <v>1.6500623493574524</v>
      </c>
      <c r="U364" s="75">
        <f>EXP(2.5*(Cálculos!X363-Constantes!$D$13)/(Constantes!$D$15))*Constantes!$E$19+Constantes!$E$18</f>
        <v>0.63650990284128939</v>
      </c>
      <c r="V364" s="75">
        <f>IF(Observaciones!$F363&gt;0.05*Constantes!$E$20,((Observaciones!$F363-0.05*Constantes!$E$20)^2)/(Observaciones!$F363+0.95*Constantes!$E$20),0)</f>
        <v>0</v>
      </c>
      <c r="W364" s="75">
        <f>MAX(0,X363+Observaciones!$F363-V364-Constantes!$D$13)</f>
        <v>0</v>
      </c>
      <c r="X364" s="75">
        <f>X363+Observaciones!$F363-V364-T364-W364-Y363</f>
        <v>64.60863272279866</v>
      </c>
      <c r="Y364" s="75">
        <f>MAX(0,(X364-Constantes!$D$14)*(1-EXP(-Constantes!$D$24)))</f>
        <v>0.65897835080022771</v>
      </c>
      <c r="Z364" s="75">
        <f t="shared" si="48"/>
        <v>107.78229198278827</v>
      </c>
      <c r="AA364" s="75">
        <f>MAX(0,(Z364-Constantes!$D$13)*(1-EXP(-Constantes!$D$25)))</f>
        <v>0.22644383145553049</v>
      </c>
      <c r="AB364" s="75">
        <f t="shared" si="49"/>
        <v>0.88542218225575819</v>
      </c>
      <c r="AC364" s="75">
        <f>0.0526*V364*Observaciones!$F363^1.218</f>
        <v>0</v>
      </c>
      <c r="AD364" s="75">
        <f>AC364*Constantes!$E$31</f>
        <v>0</v>
      </c>
      <c r="AE364" s="75">
        <f t="shared" si="50"/>
        <v>0</v>
      </c>
      <c r="AF364" s="15"/>
      <c r="AG364" s="74">
        <v>358</v>
      </c>
      <c r="AH364" s="136">
        <f>ETo!$I363*((1-Constantes!$F$21)*ETo!$K363+ETo!$L363)</f>
        <v>2.5923592735820913</v>
      </c>
      <c r="AI364" s="75">
        <f>MIN(AH364*AJ364,0.8*(AM363+Observaciones!$F363-AK364-AL364-Constantes!$D$14))</f>
        <v>1.6884637927970081</v>
      </c>
      <c r="AJ364" s="75">
        <f>EXP(2.5*(Cálculos!AM363-Constantes!$D$13)/(Constantes!$D$15))*Constantes!$F$19+Constantes!$F$18</f>
        <v>0.65132322128479858</v>
      </c>
      <c r="AK364" s="75">
        <f>IF(Observaciones!$F363&gt;0.05*Constantes!$F$20,((Observaciones!$F363-0.05*Constantes!$F$20)^2)/(Observaciones!$F363+0.95*Constantes!$F$20),0)</f>
        <v>0</v>
      </c>
      <c r="AL364" s="75">
        <f>MAX(0,AM363+Observaciones!$F363-AK364-Constantes!$D$13)</f>
        <v>0</v>
      </c>
      <c r="AM364" s="75">
        <f>AM363+Observaciones!$F363-AK364-AI364-AL364-AN363</f>
        <v>62.906125973966851</v>
      </c>
      <c r="AN364" s="75">
        <f>MAX(0,(AM364-Constantes!$D$14)*(1-EXP(-Constantes!$D$24)))</f>
        <v>0.62973030388262663</v>
      </c>
      <c r="AO364" s="75">
        <f t="shared" si="51"/>
        <v>107.5936178982179</v>
      </c>
      <c r="AP364" s="75">
        <f>MAX(0,(AO364-Constantes!$D$13)*(1-EXP(-Constantes!$D$25)))</f>
        <v>0.22514056435544763</v>
      </c>
      <c r="AQ364" s="75">
        <f t="shared" si="52"/>
        <v>0.85487086823807423</v>
      </c>
      <c r="AR364" s="75">
        <f>0.0526*AK364*Observaciones!$F363^1.218</f>
        <v>0</v>
      </c>
      <c r="AS364" s="75">
        <f>AR364*Constantes!$F$31</f>
        <v>0</v>
      </c>
      <c r="AT364" s="75">
        <f t="shared" si="53"/>
        <v>0</v>
      </c>
      <c r="AU364" s="15"/>
      <c r="AV364" s="74">
        <v>358</v>
      </c>
      <c r="AW364" s="75">
        <f>0.0526*Observaciones!$F363^2.218</f>
        <v>0</v>
      </c>
      <c r="AX364" s="75">
        <f>IF(Observaciones!$F363&gt;0.05*$BB$7,((Observaciones!$F363-0.05*$BB$7)^2)/(Observaciones!$F363+0.95*$BB$7),0)</f>
        <v>0</v>
      </c>
      <c r="AY364" s="75">
        <f>0.0526*AX364*Observaciones!$F363^1.218</f>
        <v>0</v>
      </c>
      <c r="AZ364" s="29"/>
      <c r="BA364" s="29"/>
      <c r="BB364" s="96"/>
      <c r="BC364" s="39"/>
    </row>
    <row r="365" spans="2:55" s="2" customFormat="1" x14ac:dyDescent="0.3">
      <c r="B365" s="38"/>
      <c r="C365" s="74">
        <v>359</v>
      </c>
      <c r="D365" s="136">
        <f>ETo!$I364*((1-Constantes!$D$21)*ETo!$K364+ETo!$L364)</f>
        <v>2.6992497057092302</v>
      </c>
      <c r="E365" s="75">
        <f>MIN(D365*F365,0.8*(I364+Observaciones!$F364-G365-H365-Constantes!$D$14))</f>
        <v>1.5946719081848792</v>
      </c>
      <c r="F365" s="75">
        <f>EXP(2.5*(Cálculos!I364-Constantes!$D$13)/(Constantes!$D$15))*Constantes!$D$19+Constantes!$D$18</f>
        <v>0.59078339614595898</v>
      </c>
      <c r="G365" s="75">
        <f>IF(Observaciones!$F364&gt;0.05*Constantes!$D$20,((Observaciones!$F364-0.05*Constantes!$D$20)^2)/(Observaciones!$F364+0.95*Constantes!$D$20),0)</f>
        <v>4.7168391839183927</v>
      </c>
      <c r="H365" s="75">
        <f>MAX(0,I364+Observaciones!$F364-G365-Constantes!$D$13)</f>
        <v>8.4032796586114387</v>
      </c>
      <c r="I365" s="75">
        <f>I364+Observaciones!$F364-G365-E365-H365-J364</f>
        <v>72.737562715625501</v>
      </c>
      <c r="J365" s="75">
        <f>MAX(0,(I365-Constantes!$D$14)*(1-EXP(-Constantes!$D$24)))</f>
        <v>0.79862850254454953</v>
      </c>
      <c r="K365" s="75">
        <f t="shared" si="45"/>
        <v>114.42328522817732</v>
      </c>
      <c r="L365" s="75">
        <f>MAX(0,(K365-Constantes!$D$13)*(1-EXP(-Constantes!$D$25)))</f>
        <v>0.27231652260066896</v>
      </c>
      <c r="M365" s="75">
        <f t="shared" si="46"/>
        <v>5.7877842090636111</v>
      </c>
      <c r="N365" s="75">
        <f>0.0526*G365*Observaciones!$F364^1.218</f>
        <v>11.30371809564809</v>
      </c>
      <c r="O365" s="75">
        <f>N365*Constantes!$D$31</f>
        <v>0.17658789583630044</v>
      </c>
      <c r="P365" s="75">
        <f t="shared" si="47"/>
        <v>3051.0449155959482</v>
      </c>
      <c r="Q365" s="15"/>
      <c r="R365" s="74">
        <v>359</v>
      </c>
      <c r="S365" s="136">
        <f>ETo!$I364*((1-Constantes!$E$21)*ETo!$K364+ETo!$L364)</f>
        <v>2.5950585262319743</v>
      </c>
      <c r="T365" s="75">
        <f>MIN(S365*U365,0.8*(X364+Observaciones!$F364-V365-W365-Constantes!$D$14))</f>
        <v>1.5870239653424085</v>
      </c>
      <c r="U365" s="75">
        <f>EXP(2.5*(Cálculos!X364-Constantes!$D$13)/(Constantes!$D$15))*Constantes!$E$19+Constantes!$E$18</f>
        <v>0.61155613613337956</v>
      </c>
      <c r="V365" s="75">
        <f>IF(Observaciones!$F364&gt;0.05*Constantes!$E$20,((Observaciones!$F364-0.05*Constantes!$E$20)^2)/(Observaciones!$F364+0.95*Constantes!$E$20),0)</f>
        <v>4.0082626135439803</v>
      </c>
      <c r="W365" s="75">
        <f>MAX(0,X364+Observaciones!$F364-V365-Constantes!$D$13)</f>
        <v>8.6003701092546834</v>
      </c>
      <c r="X365" s="75">
        <f>X364+Observaciones!$F364-V365-T365-W365-Y364</f>
        <v>72.753997683857364</v>
      </c>
      <c r="Y365" s="75">
        <f>MAX(0,(X365-Constantes!$D$14)*(1-EXP(-Constantes!$D$24)))</f>
        <v>0.79891084546170066</v>
      </c>
      <c r="Z365" s="75">
        <f t="shared" si="48"/>
        <v>116.15621826058742</v>
      </c>
      <c r="AA365" s="75">
        <f>MAX(0,(Z365-Constantes!$D$13)*(1-EXP(-Constantes!$D$25)))</f>
        <v>0.28428676542935294</v>
      </c>
      <c r="AB365" s="75">
        <f t="shared" si="49"/>
        <v>5.0914602244350338</v>
      </c>
      <c r="AC365" s="75">
        <f>0.0526*V365*Observaciones!$F364^1.218</f>
        <v>9.6056424376944971</v>
      </c>
      <c r="AD365" s="75">
        <f>AC365*Constantes!$E$31</f>
        <v>0.1125452819069368</v>
      </c>
      <c r="AE365" s="75">
        <f t="shared" si="50"/>
        <v>2210.4715925464234</v>
      </c>
      <c r="AF365" s="15"/>
      <c r="AG365" s="74">
        <v>359</v>
      </c>
      <c r="AH365" s="136">
        <f>ETo!$I364*((1-Constantes!$F$21)*ETo!$K364+ETo!$L364)</f>
        <v>2.5950585262319743</v>
      </c>
      <c r="AI365" s="75">
        <f>MIN(AH365*AJ365,0.8*(AM364+Observaciones!$F364-AK365-AL365-Constantes!$D$14))</f>
        <v>1.6454822558682904</v>
      </c>
      <c r="AJ365" s="75">
        <f>EXP(2.5*(Cálculos!AM364-Constantes!$D$13)/(Constantes!$D$15))*Constantes!$F$19+Constantes!$F$18</f>
        <v>0.63408290766279218</v>
      </c>
      <c r="AK365" s="75">
        <f>IF(Observaciones!$F364&gt;0.05*Constantes!$F$20,((Observaciones!$F364-0.05*Constantes!$F$20)^2)/(Observaciones!$F364+0.95*Constantes!$F$20),0)</f>
        <v>3.0848963428437823</v>
      </c>
      <c r="AL365" s="75">
        <f>MAX(0,AM364+Observaciones!$F364-AK365-Constantes!$D$13)</f>
        <v>7.8212296311230745</v>
      </c>
      <c r="AM365" s="75">
        <f>AM364+Observaciones!$F364-AK365-AI365-AL365-AN364</f>
        <v>72.724787440249088</v>
      </c>
      <c r="AN365" s="75">
        <f>MAX(0,(AM365-Constantes!$D$14)*(1-EXP(-Constantes!$D$24)))</f>
        <v>0.79840903096016314</v>
      </c>
      <c r="AO365" s="75">
        <f t="shared" si="51"/>
        <v>115.18970696498553</v>
      </c>
      <c r="AP365" s="75">
        <f>MAX(0,(AO365-Constantes!$D$13)*(1-EXP(-Constantes!$D$25)))</f>
        <v>0.27761058424482654</v>
      </c>
      <c r="AQ365" s="75">
        <f t="shared" si="52"/>
        <v>4.160915958048772</v>
      </c>
      <c r="AR365" s="75">
        <f>0.0526*AK365*Observaciones!$F364^1.218</f>
        <v>7.3928317786814723</v>
      </c>
      <c r="AS365" s="75">
        <f>AR365*Constantes!$F$31</f>
        <v>6.2365469696977018E-2</v>
      </c>
      <c r="AT365" s="75">
        <f t="shared" si="53"/>
        <v>1498.8399267314883</v>
      </c>
      <c r="AU365" s="15"/>
      <c r="AV365" s="74">
        <v>359</v>
      </c>
      <c r="AW365" s="75">
        <f>0.0526*Observaciones!$F364^2.218</f>
        <v>55.118588118564972</v>
      </c>
      <c r="AX365" s="75">
        <f>IF(Observaciones!$F364&gt;0.05*$BB$7,((Observaciones!$F364-0.05*$BB$7)^2)/(Observaciones!$F364+0.95*$BB$7),0)</f>
        <v>8.0912125154299339</v>
      </c>
      <c r="AY365" s="75">
        <f>0.0526*AX365*Observaciones!$F364^1.218</f>
        <v>19.390270000772201</v>
      </c>
      <c r="AZ365" s="29"/>
      <c r="BA365" s="29"/>
      <c r="BB365" s="96"/>
      <c r="BC365" s="39"/>
    </row>
    <row r="366" spans="2:55" s="2" customFormat="1" x14ac:dyDescent="0.3">
      <c r="B366" s="38"/>
      <c r="C366" s="74">
        <v>360</v>
      </c>
      <c r="D366" s="136">
        <f>ETo!$I365*((1-Constantes!$D$21)*ETo!$K365+ETo!$L365)</f>
        <v>2.671422497856307</v>
      </c>
      <c r="E366" s="75">
        <f>MIN(D366*F366,0.8*(I365+Observaciones!$F365-G366-H366-Constantes!$D$14))</f>
        <v>1.9069278003935919</v>
      </c>
      <c r="F366" s="75">
        <f>EXP(2.5*(Cálculos!I365-Constantes!$D$13)/(Constantes!$D$15))*Constantes!$D$19+Constantes!$D$18</f>
        <v>0.71382486369109088</v>
      </c>
      <c r="G366" s="75">
        <f>IF(Observaciones!$F365&gt;0.05*Constantes!$D$20,((Observaciones!$F365-0.05*Constantes!$D$20)^2)/(Observaciones!$F365+0.95*Constantes!$D$20),0)</f>
        <v>6.0916179337231879E-3</v>
      </c>
      <c r="H366" s="75">
        <f>MAX(0,I365+Observaciones!$F365-G366-Constantes!$D$13)</f>
        <v>1.531471097691778</v>
      </c>
      <c r="I366" s="75">
        <f>I365+Observaciones!$F365-G366-E366-H366-J365</f>
        <v>72.294443697061865</v>
      </c>
      <c r="J366" s="75">
        <f>MAX(0,(I366-Constantes!$D$14)*(1-EXP(-Constantes!$D$24)))</f>
        <v>0.7910159830324105</v>
      </c>
      <c r="K366" s="75">
        <f t="shared" si="45"/>
        <v>115.68243980326842</v>
      </c>
      <c r="L366" s="75">
        <f>MAX(0,(K366-Constantes!$D$13)*(1-EXP(-Constantes!$D$25)))</f>
        <v>0.28101413857358787</v>
      </c>
      <c r="M366" s="75">
        <f t="shared" si="46"/>
        <v>1.0781217395397216</v>
      </c>
      <c r="N366" s="75">
        <f>0.0526*G366*Observaciones!$F365^1.218</f>
        <v>1.6289014931478746E-3</v>
      </c>
      <c r="O366" s="75">
        <f>N366*Constantes!$D$31</f>
        <v>2.5446873742395757E-5</v>
      </c>
      <c r="P366" s="75">
        <f t="shared" si="47"/>
        <v>2.3602968764232224</v>
      </c>
      <c r="Q366" s="15"/>
      <c r="R366" s="74">
        <v>360</v>
      </c>
      <c r="S366" s="136">
        <f>ETo!$I365*((1-Constantes!$E$21)*ETo!$K365+ETo!$L365)</f>
        <v>2.5681755614436517</v>
      </c>
      <c r="T366" s="75">
        <f>MIN(S366*U366,0.8*(X365+Observaciones!$F365-V366-W366-Constantes!$D$14))</f>
        <v>1.8300890450382397</v>
      </c>
      <c r="U366" s="75">
        <f>EXP(2.5*(Cálculos!X365-Constantes!$D$13)/(Constantes!$D$15))*Constantes!$E$19+Constantes!$E$18</f>
        <v>0.71260278016565559</v>
      </c>
      <c r="V366" s="75">
        <f>IF(Observaciones!$F365&gt;0.05*Constantes!$E$20,((Observaciones!$F365-0.05*Constantes!$E$20)^2)/(Observaciones!$F365+0.95*Constantes!$E$20),0)</f>
        <v>1.7259720040295996E-4</v>
      </c>
      <c r="W366" s="75">
        <f>MAX(0,X365+Observaciones!$F365-V366-Constantes!$D$13)</f>
        <v>1.553825086656957</v>
      </c>
      <c r="X366" s="75">
        <f>X365+Observaciones!$F365-V366-T366-W366-Y365</f>
        <v>72.371000109500059</v>
      </c>
      <c r="Y366" s="75">
        <f>MAX(0,(X366-Constantes!$D$14)*(1-EXP(-Constantes!$D$24)))</f>
        <v>0.79233117637562156</v>
      </c>
      <c r="Z366" s="75">
        <f t="shared" si="48"/>
        <v>117.42575658181502</v>
      </c>
      <c r="AA366" s="75">
        <f>MAX(0,(Z366-Constantes!$D$13)*(1-EXP(-Constantes!$D$25)))</f>
        <v>0.29305610717609032</v>
      </c>
      <c r="AB366" s="75">
        <f t="shared" si="49"/>
        <v>1.0855598807521147</v>
      </c>
      <c r="AC366" s="75">
        <f>0.0526*V366*Observaciones!$F365^1.218</f>
        <v>4.6152572355713993E-5</v>
      </c>
      <c r="AD366" s="75">
        <f>AC366*Constantes!$E$31</f>
        <v>5.4075032463428144E-7</v>
      </c>
      <c r="AE366" s="75">
        <f t="shared" si="50"/>
        <v>4.9813035118765649E-2</v>
      </c>
      <c r="AF366" s="15"/>
      <c r="AG366" s="74">
        <v>360</v>
      </c>
      <c r="AH366" s="136">
        <f>ETo!$I365*((1-Constantes!$F$21)*ETo!$K365+ETo!$L365)</f>
        <v>2.5681755614436517</v>
      </c>
      <c r="AI366" s="75">
        <f>MIN(AH366*AJ366,0.8*(AM365+Observaciones!$F365-AK366-AL366-Constantes!$D$14))</f>
        <v>1.8538249636424204</v>
      </c>
      <c r="AJ366" s="75">
        <f>EXP(2.5*(Cálculos!AM365-Constantes!$D$13)/(Constantes!$D$15))*Constantes!$F$19+Constantes!$F$18</f>
        <v>0.72184510727153228</v>
      </c>
      <c r="AK366" s="75">
        <f>IF(Observaciones!$F365&gt;0.05*Constantes!$F$20,((Observaciones!$F365-0.05*Constantes!$F$20)^2)/(Observaciones!$F365+0.95*Constantes!$F$20),0)</f>
        <v>0</v>
      </c>
      <c r="AL366" s="75">
        <f>MAX(0,AM365+Observaciones!$F365-AK366-Constantes!$D$13)</f>
        <v>1.5247874402490851</v>
      </c>
      <c r="AM366" s="75">
        <f>AM365+Observaciones!$F365-AK366-AI366-AL366-AN365</f>
        <v>72.347766005397418</v>
      </c>
      <c r="AN366" s="75">
        <f>MAX(0,(AM366-Constantes!$D$14)*(1-EXP(-Constantes!$D$24)))</f>
        <v>0.79193202837380083</v>
      </c>
      <c r="AO366" s="75">
        <f t="shared" si="51"/>
        <v>116.43688382098979</v>
      </c>
      <c r="AP366" s="75">
        <f>MAX(0,(AO366-Constantes!$D$13)*(1-EXP(-Constantes!$D$25)))</f>
        <v>0.28622546406849914</v>
      </c>
      <c r="AQ366" s="75">
        <f t="shared" si="52"/>
        <v>1.0781574924422999</v>
      </c>
      <c r="AR366" s="75">
        <f>0.0526*AK366*Observaciones!$F365^1.218</f>
        <v>0</v>
      </c>
      <c r="AS366" s="75">
        <f>AR366*Constantes!$F$31</f>
        <v>0</v>
      </c>
      <c r="AT366" s="75">
        <f t="shared" si="53"/>
        <v>0</v>
      </c>
      <c r="AU366" s="15"/>
      <c r="AV366" s="74">
        <v>360</v>
      </c>
      <c r="AW366" s="75">
        <f>0.0526*Observaciones!$F365^2.218</f>
        <v>1.0161217826375908</v>
      </c>
      <c r="AX366" s="75">
        <f>IF(Observaciones!$F365&gt;0.05*$BB$7,((Observaciones!$F365-0.05*$BB$7)^2)/(Observaciones!$F365+0.95*$BB$7),0)</f>
        <v>0.11653532226287651</v>
      </c>
      <c r="AY366" s="75">
        <f>0.0526*AX366*Observaciones!$F365^1.218</f>
        <v>3.1161599841578999E-2</v>
      </c>
      <c r="AZ366" s="29"/>
      <c r="BA366" s="29"/>
      <c r="BB366" s="96"/>
      <c r="BC366" s="39"/>
    </row>
    <row r="367" spans="2:55" s="2" customFormat="1" x14ac:dyDescent="0.3">
      <c r="B367" s="38"/>
      <c r="C367" s="74">
        <v>361</v>
      </c>
      <c r="D367" s="136">
        <f>ETo!$I366*((1-Constantes!$D$21)*ETo!$K366+ETo!$L366)</f>
        <v>2.7604807702554552</v>
      </c>
      <c r="E367" s="75">
        <f>MIN(D367*F367,0.8*(I366+Observaciones!$F366-G367-H367-Constantes!$D$14))</f>
        <v>1.9469009846461576</v>
      </c>
      <c r="F367" s="75">
        <f>EXP(2.5*(Cálculos!I366-Constantes!$D$13)/(Constantes!$D$15))*Constantes!$D$19+Constantes!$D$18</f>
        <v>0.705276053948382</v>
      </c>
      <c r="G367" s="75">
        <f>IF(Observaciones!$F366&gt;0.05*Constantes!$D$20,((Observaciones!$F366-0.05*Constantes!$D$20)^2)/(Observaciones!$F366+0.95*Constantes!$D$20),0)</f>
        <v>0</v>
      </c>
      <c r="H367" s="75">
        <f>MAX(0,I366+Observaciones!$F366-G367-Constantes!$D$13)</f>
        <v>9.4443697061862508E-2</v>
      </c>
      <c r="I367" s="75">
        <f>I366+Observaciones!$F366-G367-E367-H367-J366</f>
        <v>72.262083032321428</v>
      </c>
      <c r="J367" s="75">
        <f>MAX(0,(I367-Constantes!$D$14)*(1-EXP(-Constantes!$D$24)))</f>
        <v>0.7904600461814919</v>
      </c>
      <c r="K367" s="75">
        <f t="shared" si="45"/>
        <v>115.4958693617567</v>
      </c>
      <c r="L367" s="75">
        <f>MAX(0,(K367-Constantes!$D$13)*(1-EXP(-Constantes!$D$25)))</f>
        <v>0.27972540239753141</v>
      </c>
      <c r="M367" s="75">
        <f t="shared" si="46"/>
        <v>1.0701854485790232</v>
      </c>
      <c r="N367" s="75">
        <f>0.0526*G367*Observaciones!$F366^1.218</f>
        <v>0</v>
      </c>
      <c r="O367" s="75">
        <f>N367*Constantes!$D$31</f>
        <v>0</v>
      </c>
      <c r="P367" s="75">
        <f t="shared" si="47"/>
        <v>0</v>
      </c>
      <c r="Q367" s="15"/>
      <c r="R367" s="74">
        <v>361</v>
      </c>
      <c r="S367" s="136">
        <f>ETo!$I366*((1-Constantes!$E$21)*ETo!$K366+ETo!$L366)</f>
        <v>2.6542553352054079</v>
      </c>
      <c r="T367" s="75">
        <f>MIN(S367*U367,0.8*(X366+Observaciones!$F366-V367-W367-Constantes!$D$14))</f>
        <v>1.8761525196704976</v>
      </c>
      <c r="U367" s="75">
        <f>EXP(2.5*(Cálculos!X366-Constantes!$D$13)/(Constantes!$D$15))*Constantes!$E$19+Constantes!$E$18</f>
        <v>0.70684703720311282</v>
      </c>
      <c r="V367" s="75">
        <f>IF(Observaciones!$F366&gt;0.05*Constantes!$E$20,((Observaciones!$F366-0.05*Constantes!$E$20)^2)/(Observaciones!$F366+0.95*Constantes!$E$20),0)</f>
        <v>0</v>
      </c>
      <c r="W367" s="75">
        <f>MAX(0,X366+Observaciones!$F366-V367-Constantes!$D$13)</f>
        <v>0.1710001095000564</v>
      </c>
      <c r="X367" s="75">
        <f>X366+Observaciones!$F366-V367-T367-W367-Y366</f>
        <v>72.331516303953876</v>
      </c>
      <c r="Y367" s="75">
        <f>MAX(0,(X367-Constantes!$D$14)*(1-EXP(-Constantes!$D$24)))</f>
        <v>0.79165286822918235</v>
      </c>
      <c r="Z367" s="75">
        <f t="shared" si="48"/>
        <v>117.30370058413899</v>
      </c>
      <c r="AA367" s="75">
        <f>MAX(0,(Z367-Constantes!$D$13)*(1-EXP(-Constantes!$D$25)))</f>
        <v>0.29221300481520601</v>
      </c>
      <c r="AB367" s="75">
        <f t="shared" si="49"/>
        <v>1.0838658730443884</v>
      </c>
      <c r="AC367" s="75">
        <f>0.0526*V367*Observaciones!$F366^1.218</f>
        <v>0</v>
      </c>
      <c r="AD367" s="75">
        <f>AC367*Constantes!$E$31</f>
        <v>0</v>
      </c>
      <c r="AE367" s="75">
        <f t="shared" si="50"/>
        <v>0</v>
      </c>
      <c r="AF367" s="15"/>
      <c r="AG367" s="74">
        <v>361</v>
      </c>
      <c r="AH367" s="136">
        <f>ETo!$I366*((1-Constantes!$F$21)*ETo!$K366+ETo!$L366)</f>
        <v>2.6542553352054079</v>
      </c>
      <c r="AI367" s="75">
        <f>MIN(AH367*AJ367,0.8*(AM366+Observaciones!$F366-AK367-AL367-Constantes!$D$14))</f>
        <v>1.9046858174928103</v>
      </c>
      <c r="AJ367" s="75">
        <f>EXP(2.5*(Cálculos!AM366-Constantes!$D$13)/(Constantes!$D$15))*Constantes!$F$19+Constantes!$F$18</f>
        <v>0.71759705715931443</v>
      </c>
      <c r="AK367" s="75">
        <f>IF(Observaciones!$F366&gt;0.05*Constantes!$F$20,((Observaciones!$F366-0.05*Constantes!$F$20)^2)/(Observaciones!$F366+0.95*Constantes!$F$20),0)</f>
        <v>0</v>
      </c>
      <c r="AL367" s="75">
        <f>MAX(0,AM366+Observaciones!$F366-AK367-Constantes!$D$13)</f>
        <v>0.1477660053974148</v>
      </c>
      <c r="AM367" s="75">
        <f>AM366+Observaciones!$F366-AK367-AI367-AL367-AN366</f>
        <v>72.303382154133388</v>
      </c>
      <c r="AN367" s="75">
        <f>MAX(0,(AM367-Constantes!$D$14)*(1-EXP(-Constantes!$D$24)))</f>
        <v>0.79116954037482812</v>
      </c>
      <c r="AO367" s="75">
        <f t="shared" si="51"/>
        <v>116.29842436231871</v>
      </c>
      <c r="AP367" s="75">
        <f>MAX(0,(AO367-Constantes!$D$13)*(1-EXP(-Constantes!$D$25)))</f>
        <v>0.28526905472594316</v>
      </c>
      <c r="AQ367" s="75">
        <f t="shared" si="52"/>
        <v>1.0764385951007713</v>
      </c>
      <c r="AR367" s="75">
        <f>0.0526*AK367*Observaciones!$F366^1.218</f>
        <v>0</v>
      </c>
      <c r="AS367" s="75">
        <f>AR367*Constantes!$F$31</f>
        <v>0</v>
      </c>
      <c r="AT367" s="75">
        <f t="shared" si="53"/>
        <v>0</v>
      </c>
      <c r="AU367" s="15"/>
      <c r="AV367" s="74">
        <v>361</v>
      </c>
      <c r="AW367" s="75">
        <f>0.0526*Observaciones!$F366^2.218</f>
        <v>0.51615751836785251</v>
      </c>
      <c r="AX367" s="75">
        <f>IF(Observaciones!$F366&gt;0.05*$BB$7,((Observaciones!$F366-0.05*$BB$7)^2)/(Observaciones!$F366+0.95*$BB$7),0)</f>
        <v>3.1957062669984396E-2</v>
      </c>
      <c r="AY367" s="75">
        <f>0.0526*AX367*Observaciones!$F366^1.218</f>
        <v>5.8910279150232447E-3</v>
      </c>
      <c r="AZ367" s="29"/>
      <c r="BA367" s="29"/>
      <c r="BB367" s="96"/>
      <c r="BC367" s="39"/>
    </row>
    <row r="368" spans="2:55" s="2" customFormat="1" x14ac:dyDescent="0.3">
      <c r="B368" s="38"/>
      <c r="C368" s="74">
        <v>362</v>
      </c>
      <c r="D368" s="136">
        <f>ETo!$I367*((1-Constantes!$D$21)*ETo!$K367+ETo!$L367)</f>
        <v>2.7883060015710788</v>
      </c>
      <c r="E368" s="75">
        <f>MIN(D368*F368,0.8*(I367+Observaciones!$F367-G368-H368-Constantes!$D$14))</f>
        <v>1.9648058081657518</v>
      </c>
      <c r="F368" s="75">
        <f>EXP(2.5*(Cálculos!I367-Constantes!$D$13)/(Constantes!$D$15))*Constantes!$D$19+Constantes!$D$18</f>
        <v>0.70465931897671075</v>
      </c>
      <c r="G368" s="75">
        <f>IF(Observaciones!$F367&gt;0.05*Constantes!$D$20,((Observaciones!$F367-0.05*Constantes!$D$20)^2)/(Observaciones!$F367+0.95*Constantes!$D$20),0)</f>
        <v>0.14657598499061908</v>
      </c>
      <c r="H368" s="75">
        <f>MAX(0,I367+Observaciones!$F367-G368-Constantes!$D$13)</f>
        <v>3.4155070473308058</v>
      </c>
      <c r="I368" s="75">
        <f>I367+Observaciones!$F367-G368-E368-H368-J367</f>
        <v>72.244734145652757</v>
      </c>
      <c r="J368" s="75">
        <f>MAX(0,(I368-Constantes!$D$14)*(1-EXP(-Constantes!$D$24)))</f>
        <v>0.79016200269261794</v>
      </c>
      <c r="K368" s="75">
        <f t="shared" si="45"/>
        <v>118.63165100668998</v>
      </c>
      <c r="L368" s="75">
        <f>MAX(0,(K368-Constantes!$D$13)*(1-EXP(-Constantes!$D$25)))</f>
        <v>0.30138582841836703</v>
      </c>
      <c r="M368" s="75">
        <f t="shared" si="46"/>
        <v>1.2381238161016039</v>
      </c>
      <c r="N368" s="75">
        <f>0.0526*G368*Observaciones!$F367^1.218</f>
        <v>7.2551326065226532E-2</v>
      </c>
      <c r="O368" s="75">
        <f>N368*Constantes!$D$31</f>
        <v>1.133404593212933E-3</v>
      </c>
      <c r="P368" s="75">
        <f t="shared" si="47"/>
        <v>91.54210414767779</v>
      </c>
      <c r="Q368" s="15"/>
      <c r="R368" s="74">
        <v>362</v>
      </c>
      <c r="S368" s="136">
        <f>ETo!$I367*((1-Constantes!$E$21)*ETo!$K367+ETo!$L367)</f>
        <v>2.6811761981743039</v>
      </c>
      <c r="T368" s="75">
        <f>MIN(S368*U368,0.8*(X367+Observaciones!$F367-V368-W368-Constantes!$D$14))</f>
        <v>1.8936076930994268</v>
      </c>
      <c r="U368" s="75">
        <f>EXP(2.5*(Cálculos!X367-Constantes!$D$13)/(Constantes!$D$15))*Constantes!$E$19+Constantes!$E$18</f>
        <v>0.70626007137794344</v>
      </c>
      <c r="V368" s="75">
        <f>IF(Observaciones!$F367&gt;0.05*Constantes!$E$20,((Observaciones!$F367-0.05*Constantes!$E$20)^2)/(Observaciones!$F367+0.95*Constantes!$E$20),0)</f>
        <v>8.9414939286152295E-2</v>
      </c>
      <c r="W368" s="75">
        <f>MAX(0,X367+Observaciones!$F367-V368-Constantes!$D$13)</f>
        <v>3.5421013646677153</v>
      </c>
      <c r="X368" s="75">
        <f>X367+Observaciones!$F367-V368-T368-W368-Y367</f>
        <v>72.314739438671396</v>
      </c>
      <c r="Y368" s="75">
        <f>MAX(0,(X368-Constantes!$D$14)*(1-EXP(-Constantes!$D$24)))</f>
        <v>0.79136465172534243</v>
      </c>
      <c r="Z368" s="75">
        <f t="shared" si="48"/>
        <v>120.5535889439915</v>
      </c>
      <c r="AA368" s="75">
        <f>MAX(0,(Z368-Constantes!$D$13)*(1-EXP(-Constantes!$D$25)))</f>
        <v>0.31466162349001103</v>
      </c>
      <c r="AB368" s="75">
        <f t="shared" si="49"/>
        <v>1.1954412145015056</v>
      </c>
      <c r="AC368" s="75">
        <f>0.0526*V368*Observaciones!$F367^1.218</f>
        <v>4.4258085085815732E-2</v>
      </c>
      <c r="AD368" s="75">
        <f>AC368*Constantes!$E$31</f>
        <v>5.1855341222131236E-4</v>
      </c>
      <c r="AE368" s="75">
        <f t="shared" si="50"/>
        <v>43.377575235897069</v>
      </c>
      <c r="AF368" s="15"/>
      <c r="AG368" s="74">
        <v>362</v>
      </c>
      <c r="AH368" s="136">
        <f>ETo!$I367*((1-Constantes!$F$21)*ETo!$K367+ETo!$L367)</f>
        <v>2.6811761981743039</v>
      </c>
      <c r="AI368" s="75">
        <f>MIN(AH368*AJ368,0.8*(AM367+Observaciones!$F367-AK368-AL368-Constantes!$D$14))</f>
        <v>1.9226777492961769</v>
      </c>
      <c r="AJ368" s="75">
        <f>EXP(2.5*(Cálculos!AM367-Constantes!$D$13)/(Constantes!$D$15))*Constantes!$F$19+Constantes!$F$18</f>
        <v>0.7171023488144449</v>
      </c>
      <c r="AK368" s="75">
        <f>IF(Observaciones!$F367&gt;0.05*Constantes!$F$20,((Observaciones!$F367-0.05*Constantes!$F$20)^2)/(Observaciones!$F367+0.95*Constantes!$F$20),0)</f>
        <v>3.1748842446201977E-2</v>
      </c>
      <c r="AL368" s="75">
        <f>MAX(0,AM367+Observaciones!$F367-AK368-Constantes!$D$13)</f>
        <v>3.5716333116871795</v>
      </c>
      <c r="AM368" s="75">
        <f>AM367+Observaciones!$F367-AK368-AI368-AL368-AN367</f>
        <v>72.286152710329006</v>
      </c>
      <c r="AN368" s="75">
        <f>MAX(0,(AM368-Constantes!$D$14)*(1-EXP(-Constantes!$D$24)))</f>
        <v>0.79087354884287064</v>
      </c>
      <c r="AO368" s="75">
        <f t="shared" si="51"/>
        <v>119.58478861927995</v>
      </c>
      <c r="AP368" s="75">
        <f>MAX(0,(AO368-Constantes!$D$13)*(1-EXP(-Constantes!$D$25)))</f>
        <v>0.30796963082646489</v>
      </c>
      <c r="AQ368" s="75">
        <f t="shared" si="52"/>
        <v>1.1305920221155374</v>
      </c>
      <c r="AR368" s="75">
        <f>0.0526*AK368*Observaciones!$F367^1.218</f>
        <v>1.5714856841353132E-2</v>
      </c>
      <c r="AS368" s="75">
        <f>AR368*Constantes!$F$31</f>
        <v>1.3256955622308742E-4</v>
      </c>
      <c r="AT368" s="75">
        <f t="shared" si="53"/>
        <v>11.725675896334945</v>
      </c>
      <c r="AU368" s="15"/>
      <c r="AV368" s="74">
        <v>362</v>
      </c>
      <c r="AW368" s="75">
        <f>0.0526*Observaciones!$F367^2.218</f>
        <v>3.1183372517686312</v>
      </c>
      <c r="AX368" s="75">
        <f>IF(Observaciones!$F367&gt;0.05*$BB$7,((Observaciones!$F367-0.05*$BB$7)^2)/(Observaciones!$F367+0.95*$BB$7),0)</f>
        <v>0.53229249011857738</v>
      </c>
      <c r="AY368" s="75">
        <f>0.0526*AX368*Observaciones!$F367^1.218</f>
        <v>0.26347103186880089</v>
      </c>
      <c r="AZ368" s="29"/>
      <c r="BA368" s="29"/>
      <c r="BB368" s="96"/>
      <c r="BC368" s="39"/>
    </row>
    <row r="369" spans="2:55" s="2" customFormat="1" x14ac:dyDescent="0.3">
      <c r="B369" s="38"/>
      <c r="C369" s="74">
        <v>363</v>
      </c>
      <c r="D369" s="136">
        <f>ETo!$I368*((1-Constantes!$D$21)*ETo!$K368+ETo!$L368)</f>
        <v>2.6742596545853261</v>
      </c>
      <c r="E369" s="75">
        <f>MIN(D369*F369,0.8*(I368+Observaciones!$F368-G369-H369-Constantes!$D$14))</f>
        <v>1.8835589015055414</v>
      </c>
      <c r="F369" s="75">
        <f>EXP(2.5*(Cálculos!I368-Constantes!$D$13)/(Constantes!$D$15))*Constantes!$D$19+Constantes!$D$18</f>
        <v>0.70432910217822819</v>
      </c>
      <c r="G369" s="75">
        <f>IF(Observaciones!$F368&gt;0.05*Constantes!$D$20,((Observaciones!$F368-0.05*Constantes!$D$20)^2)/(Observaciones!$F368+0.95*Constantes!$D$20),0)</f>
        <v>8.1841183339820857E-3</v>
      </c>
      <c r="H369" s="75">
        <f>MAX(0,I368+Observaciones!$F368-G369-Constantes!$D$13)</f>
        <v>1.1365500273187763</v>
      </c>
      <c r="I369" s="75">
        <f>I368+Observaciones!$F368-G369-E369-H369-J368</f>
        <v>72.326279095801851</v>
      </c>
      <c r="J369" s="75">
        <f>MAX(0,(I369-Constantes!$D$14)*(1-EXP(-Constantes!$D$24)))</f>
        <v>0.7915628961278367</v>
      </c>
      <c r="K369" s="75">
        <f t="shared" si="45"/>
        <v>119.46681520559039</v>
      </c>
      <c r="L369" s="75">
        <f>MAX(0,(K369-Constantes!$D$13)*(1-EXP(-Constantes!$D$25)))</f>
        <v>0.30715472893309587</v>
      </c>
      <c r="M369" s="75">
        <f t="shared" si="46"/>
        <v>1.1069017433949147</v>
      </c>
      <c r="N369" s="75">
        <f>0.0526*G369*Observaciones!$F368^1.218</f>
        <v>2.2587820909389452E-3</v>
      </c>
      <c r="O369" s="75">
        <f>N369*Constantes!$D$31</f>
        <v>3.528693596359174E-5</v>
      </c>
      <c r="P369" s="75">
        <f t="shared" si="47"/>
        <v>3.1879013809631567</v>
      </c>
      <c r="Q369" s="15"/>
      <c r="R369" s="74">
        <v>363</v>
      </c>
      <c r="S369" s="136">
        <f>ETo!$I368*((1-Constantes!$E$21)*ETo!$K368+ETo!$L368)</f>
        <v>2.5709161827257869</v>
      </c>
      <c r="T369" s="75">
        <f>MIN(S369*U369,0.8*(X368+Observaciones!$F368-V369-W369-Constantes!$D$14))</f>
        <v>1.815095172549883</v>
      </c>
      <c r="U369" s="75">
        <f>EXP(2.5*(Cálculos!X368-Constantes!$D$13)/(Constantes!$D$15))*Constantes!$E$19+Constantes!$E$18</f>
        <v>0.70601102624257761</v>
      </c>
      <c r="V369" s="75">
        <f>IF(Observaciones!$F368&gt;0.05*Constantes!$E$20,((Observaciones!$F368-0.05*Constantes!$E$20)^2)/(Observaciones!$F368+0.95*Constantes!$E$20),0)</f>
        <v>6.1291166811592711E-4</v>
      </c>
      <c r="W369" s="75">
        <f>MAX(0,X368+Observaciones!$F368-V369-Constantes!$D$13)</f>
        <v>1.2141265270032875</v>
      </c>
      <c r="X369" s="75">
        <f>X368+Observaciones!$F368-V369-T369-W369-Y368</f>
        <v>72.393540175724766</v>
      </c>
      <c r="Y369" s="75">
        <f>MAX(0,(X369-Constantes!$D$14)*(1-EXP(-Constantes!$D$24)))</f>
        <v>0.79271840122211235</v>
      </c>
      <c r="Z369" s="75">
        <f t="shared" si="48"/>
        <v>121.45305384750478</v>
      </c>
      <c r="AA369" s="75">
        <f>MAX(0,(Z369-Constantes!$D$13)*(1-EXP(-Constantes!$D$25)))</f>
        <v>0.32087468141525505</v>
      </c>
      <c r="AB369" s="75">
        <f t="shared" si="49"/>
        <v>1.1142059943054834</v>
      </c>
      <c r="AC369" s="75">
        <f>0.0526*V369*Observaciones!$F368^1.218</f>
        <v>1.6916103149673754E-4</v>
      </c>
      <c r="AD369" s="75">
        <f>AC369*Constantes!$E$31</f>
        <v>1.9819888259382286E-6</v>
      </c>
      <c r="AE369" s="75">
        <f t="shared" si="50"/>
        <v>0.1778835184936928</v>
      </c>
      <c r="AF369" s="15"/>
      <c r="AG369" s="74">
        <v>363</v>
      </c>
      <c r="AH369" s="136">
        <f>ETo!$I368*((1-Constantes!$F$21)*ETo!$K368+ETo!$L368)</f>
        <v>2.5709161827257869</v>
      </c>
      <c r="AI369" s="75">
        <f>MIN(AH369*AJ369,0.8*(AM368+Observaciones!$F368-AK369-AL369-Constantes!$D$14))</f>
        <v>1.8431170896316051</v>
      </c>
      <c r="AJ369" s="75">
        <f>EXP(2.5*(Cálculos!AM368-Constantes!$D$13)/(Constantes!$D$15))*Constantes!$F$19+Constantes!$F$18</f>
        <v>0.71691061031692582</v>
      </c>
      <c r="AK369" s="75">
        <f>IF(Observaciones!$F368&gt;0.05*Constantes!$F$20,((Observaciones!$F368-0.05*Constantes!$F$20)^2)/(Observaciones!$F368+0.95*Constantes!$F$20),0)</f>
        <v>0</v>
      </c>
      <c r="AL369" s="75">
        <f>MAX(0,AM368+Observaciones!$F368-AK369-Constantes!$D$13)</f>
        <v>1.1861527103290115</v>
      </c>
      <c r="AM369" s="75">
        <f>AM368+Observaciones!$F368-AK369-AI369-AL369-AN368</f>
        <v>72.366009361525528</v>
      </c>
      <c r="AN369" s="75">
        <f>MAX(0,(AM369-Constantes!$D$14)*(1-EXP(-Constantes!$D$24)))</f>
        <v>0.79224543831260752</v>
      </c>
      <c r="AO369" s="75">
        <f t="shared" si="51"/>
        <v>120.4629716987825</v>
      </c>
      <c r="AP369" s="75">
        <f>MAX(0,(AO369-Constantes!$D$13)*(1-EXP(-Constantes!$D$25)))</f>
        <v>0.3140356844552466</v>
      </c>
      <c r="AQ369" s="75">
        <f t="shared" si="52"/>
        <v>1.1062811227678542</v>
      </c>
      <c r="AR369" s="75">
        <f>0.0526*AK369*Observaciones!$F368^1.218</f>
        <v>0</v>
      </c>
      <c r="AS369" s="75">
        <f>AR369*Constantes!$F$31</f>
        <v>0</v>
      </c>
      <c r="AT369" s="75">
        <f t="shared" si="53"/>
        <v>0</v>
      </c>
      <c r="AU369" s="15"/>
      <c r="AV369" s="74">
        <v>363</v>
      </c>
      <c r="AW369" s="75">
        <f>0.0526*Observaciones!$F368^2.218</f>
        <v>1.0763835266267017</v>
      </c>
      <c r="AX369" s="75">
        <f>IF(Observaciones!$F368&gt;0.05*$BB$7,((Observaciones!$F368-0.05*$BB$7)^2)/(Observaciones!$F368+0.95*$BB$7),0)</f>
        <v>0.12772912526524982</v>
      </c>
      <c r="AY369" s="75">
        <f>0.0526*AX369*Observaciones!$F368^1.218</f>
        <v>3.5252699052808555E-2</v>
      </c>
      <c r="AZ369" s="29"/>
      <c r="BA369" s="29"/>
      <c r="BB369" s="96"/>
      <c r="BC369" s="39"/>
    </row>
    <row r="370" spans="2:55" s="2" customFormat="1" x14ac:dyDescent="0.3">
      <c r="B370" s="38"/>
      <c r="C370" s="74">
        <v>364</v>
      </c>
      <c r="D370" s="136">
        <f>ETo!$I369*((1-Constantes!$D$21)*ETo!$K369+ETo!$L369)</f>
        <v>2.6770634556486055</v>
      </c>
      <c r="E370" s="75">
        <f>MIN(D370*F370,0.8*(I369+Observaciones!$F369-G370-H370-Constantes!$D$14))</f>
        <v>1.8896956655723305</v>
      </c>
      <c r="F370" s="75">
        <f>EXP(2.5*(Cálculos!I369-Constantes!$D$13)/(Constantes!$D$15))*Constantes!$D$19+Constantes!$D$18</f>
        <v>0.70588377783315948</v>
      </c>
      <c r="G370" s="75">
        <f>IF(Observaciones!$F369&gt;0.05*Constantes!$D$20,((Observaciones!$F369-0.05*Constantes!$D$20)^2)/(Observaciones!$F369+0.95*Constantes!$D$20),0)</f>
        <v>1.3280946837407822E-2</v>
      </c>
      <c r="H370" s="75">
        <f>MAX(0,I369+Observaciones!$F369-G370-Constantes!$D$13)</f>
        <v>1.4129981489644337</v>
      </c>
      <c r="I370" s="75">
        <f>I369+Observaciones!$F369-G370-E370-H370-J369</f>
        <v>72.318741438299824</v>
      </c>
      <c r="J370" s="75">
        <f>MAX(0,(I370-Constantes!$D$14)*(1-EXP(-Constantes!$D$24)))</f>
        <v>0.79143340368358095</v>
      </c>
      <c r="K370" s="75">
        <f t="shared" si="45"/>
        <v>120.57265862562173</v>
      </c>
      <c r="L370" s="75">
        <f>MAX(0,(K370-Constantes!$D$13)*(1-EXP(-Constantes!$D$25)))</f>
        <v>0.31479334740288611</v>
      </c>
      <c r="M370" s="75">
        <f t="shared" si="46"/>
        <v>1.1195076979238747</v>
      </c>
      <c r="N370" s="75">
        <f>0.0526*G370*Observaciones!$F369^1.218</f>
        <v>3.8957001304390222E-3</v>
      </c>
      <c r="O370" s="75">
        <f>N370*Constantes!$D$31</f>
        <v>6.0859045052466513E-5</v>
      </c>
      <c r="P370" s="75">
        <f t="shared" si="47"/>
        <v>5.4362328338902461</v>
      </c>
      <c r="Q370" s="15"/>
      <c r="R370" s="74">
        <v>364</v>
      </c>
      <c r="S370" s="136">
        <f>ETo!$I369*((1-Constantes!$E$21)*ETo!$K369+ETo!$L369)</f>
        <v>2.5736245278944323</v>
      </c>
      <c r="T370" s="75">
        <f>MIN(S370*U370,0.8*(X369+Observaciones!$F369-V370-W370-Constantes!$D$14))</f>
        <v>1.8200226159689696</v>
      </c>
      <c r="U370" s="75">
        <f>EXP(2.5*(Cálculos!X369-Constantes!$D$13)/(Constantes!$D$15))*Constantes!$E$19+Constantes!$E$18</f>
        <v>0.70718265086554433</v>
      </c>
      <c r="V370" s="75">
        <f>IF(Observaciones!$F369&gt;0.05*Constantes!$E$20,((Observaciones!$F369-0.05*Constantes!$E$20)^2)/(Observaciones!$F369+0.95*Constantes!$E$20),0)</f>
        <v>2.2990957413966252E-3</v>
      </c>
      <c r="W370" s="75">
        <f>MAX(0,X369+Observaciones!$F369-V370-Constantes!$D$13)</f>
        <v>1.491241079983368</v>
      </c>
      <c r="X370" s="75">
        <f>X369+Observaciones!$F369-V370-T370-W370-Y369</f>
        <v>72.387258982808916</v>
      </c>
      <c r="Y370" s="75">
        <f>MAX(0,(X370-Constantes!$D$14)*(1-EXP(-Constantes!$D$24)))</f>
        <v>0.79261049408739626</v>
      </c>
      <c r="Z370" s="75">
        <f t="shared" si="48"/>
        <v>122.62342024607288</v>
      </c>
      <c r="AA370" s="75">
        <f>MAX(0,(Z370-Constantes!$D$13)*(1-EXP(-Constantes!$D$25)))</f>
        <v>0.32895899265370404</v>
      </c>
      <c r="AB370" s="75">
        <f t="shared" si="49"/>
        <v>1.123868582482497</v>
      </c>
      <c r="AC370" s="75">
        <f>0.0526*V370*Observaciones!$F369^1.218</f>
        <v>6.7439375289290603E-4</v>
      </c>
      <c r="AD370" s="75">
        <f>AC370*Constantes!$E$31</f>
        <v>7.9015886264684151E-6</v>
      </c>
      <c r="AE370" s="75">
        <f t="shared" si="50"/>
        <v>0.70307051461610492</v>
      </c>
      <c r="AF370" s="15"/>
      <c r="AG370" s="74">
        <v>364</v>
      </c>
      <c r="AH370" s="136">
        <f>ETo!$I369*((1-Constantes!$F$21)*ETo!$K369+ETo!$L369)</f>
        <v>2.5736245278944323</v>
      </c>
      <c r="AI370" s="75">
        <f>MIN(AH370*AJ370,0.8*(AM369+Observaciones!$F369-AK370-AL370-Constantes!$D$14))</f>
        <v>1.8473495566503637</v>
      </c>
      <c r="AJ370" s="75">
        <f>EXP(2.5*(Cálculos!AM369-Constantes!$D$13)/(Constantes!$D$15))*Constantes!$F$19+Constantes!$F$18</f>
        <v>0.71780072680677387</v>
      </c>
      <c r="AK370" s="75">
        <f>IF(Observaciones!$F369&gt;0.05*Constantes!$F$20,((Observaciones!$F369-0.05*Constantes!$F$20)^2)/(Observaciones!$F369+0.95*Constantes!$F$20),0)</f>
        <v>0</v>
      </c>
      <c r="AL370" s="75">
        <f>MAX(0,AM369+Observaciones!$F369-AK370-Constantes!$D$13)</f>
        <v>1.4660093615255221</v>
      </c>
      <c r="AM370" s="75">
        <f>AM369+Observaciones!$F369-AK370-AI370-AL370-AN369</f>
        <v>72.360405005037038</v>
      </c>
      <c r="AN370" s="75">
        <f>MAX(0,(AM370-Constantes!$D$14)*(1-EXP(-Constantes!$D$24)))</f>
        <v>0.79214915882259629</v>
      </c>
      <c r="AO370" s="75">
        <f t="shared" si="51"/>
        <v>121.61494537585277</v>
      </c>
      <c r="AP370" s="75">
        <f>MAX(0,(AO370-Constantes!$D$13)*(1-EXP(-Constantes!$D$25)))</f>
        <v>0.32199294788602401</v>
      </c>
      <c r="AQ370" s="75">
        <f t="shared" si="52"/>
        <v>1.1141421067086204</v>
      </c>
      <c r="AR370" s="75">
        <f>0.0526*AK370*Observaciones!$F369^1.218</f>
        <v>0</v>
      </c>
      <c r="AS370" s="75">
        <f>AR370*Constantes!$F$31</f>
        <v>0</v>
      </c>
      <c r="AT370" s="75">
        <f t="shared" si="53"/>
        <v>0</v>
      </c>
      <c r="AU370" s="15"/>
      <c r="AV370" s="74">
        <v>364</v>
      </c>
      <c r="AW370" s="75">
        <f>0.0526*Observaciones!$F369^2.218</f>
        <v>1.2026529983397987</v>
      </c>
      <c r="AX370" s="75">
        <f>IF(Observaciones!$F369&gt;0.05*$BB$7,((Observaciones!$F369-0.05*$BB$7)^2)/(Observaciones!$F369+0.95*$BB$7),0)</f>
        <v>0.15155665486705905</v>
      </c>
      <c r="AY370" s="75">
        <f>0.0526*AX370*Observaciones!$F369^1.218</f>
        <v>4.4456113510785045E-2</v>
      </c>
      <c r="AZ370" s="29"/>
      <c r="BA370" s="29"/>
      <c r="BB370" s="96"/>
      <c r="BC370" s="39"/>
    </row>
    <row r="371" spans="2:55" s="2" customFormat="1" x14ac:dyDescent="0.3">
      <c r="B371" s="38"/>
      <c r="C371" s="74">
        <v>365</v>
      </c>
      <c r="D371" s="136">
        <f>ETo!$I370*((1-Constantes!$D$21)*ETo!$K370+ETo!$L370)</f>
        <v>2.5683051530871328</v>
      </c>
      <c r="E371" s="75">
        <f>MIN(D371*F371,0.8*(I370+Observaciones!$F370-G371-H371-Constantes!$D$14))</f>
        <v>1.8125551588575399</v>
      </c>
      <c r="F371" s="75">
        <f>EXP(2.5*(Cálculos!I370-Constantes!$D$13)/(Constantes!$D$15))*Constantes!$D$19+Constantes!$D$18</f>
        <v>0.70573979757772454</v>
      </c>
      <c r="G371" s="75">
        <f>IF(Observaciones!$F370&gt;0.05*Constantes!$D$20,((Observaciones!$F370-0.05*Constantes!$D$20)^2)/(Observaciones!$F370+0.95*Constantes!$D$20),0)</f>
        <v>0</v>
      </c>
      <c r="H371" s="75">
        <f>MAX(0,I370+Observaciones!$F370-G371-Constantes!$D$13)</f>
        <v>0</v>
      </c>
      <c r="I371" s="75">
        <f>I370+Observaciones!$F370-G371-E371-H371-J370</f>
        <v>72.214752875758705</v>
      </c>
      <c r="J371" s="75">
        <f>MAX(0,(I371-Constantes!$D$14)*(1-EXP(-Constantes!$D$24)))</f>
        <v>0.78964694242098477</v>
      </c>
      <c r="K371" s="75">
        <f t="shared" si="45"/>
        <v>120.25786527821884</v>
      </c>
      <c r="L371" s="75">
        <f>MAX(0,(K371-Constantes!$D$13)*(1-EXP(-Constantes!$D$25)))</f>
        <v>0.31261891091930993</v>
      </c>
      <c r="M371" s="75">
        <f t="shared" si="46"/>
        <v>1.1022658533402947</v>
      </c>
      <c r="N371" s="75">
        <f>0.0526*G371*Observaciones!$F370^1.218</f>
        <v>0</v>
      </c>
      <c r="O371" s="75">
        <f>N371*Constantes!$D$31</f>
        <v>0</v>
      </c>
      <c r="P371" s="75">
        <f t="shared" si="47"/>
        <v>0</v>
      </c>
      <c r="Q371" s="15"/>
      <c r="R371" s="74">
        <v>365</v>
      </c>
      <c r="S371" s="136">
        <f>ETo!$I370*((1-Constantes!$E$21)*ETo!$K370+ETo!$L370)</f>
        <v>2.4686600262708494</v>
      </c>
      <c r="T371" s="75">
        <f>MIN(S371*U371,0.8*(X370+Observaciones!$F370-V371-W371-Constantes!$D$14))</f>
        <v>1.7455625643801695</v>
      </c>
      <c r="U371" s="75">
        <f>EXP(2.5*(Cálculos!X370-Constantes!$D$13)/(Constantes!$D$15))*Constantes!$E$19+Constantes!$E$18</f>
        <v>0.70708908711784479</v>
      </c>
      <c r="V371" s="75">
        <f>IF(Observaciones!$F370&gt;0.05*Constantes!$E$20,((Observaciones!$F370-0.05*Constantes!$E$20)^2)/(Observaciones!$F370+0.95*Constantes!$E$20),0)</f>
        <v>0</v>
      </c>
      <c r="W371" s="75">
        <f>MAX(0,X370+Observaciones!$F370-V371-Constantes!$D$13)</f>
        <v>0</v>
      </c>
      <c r="X371" s="75">
        <f>X370+Observaciones!$F370-V371-T371-W371-Y370</f>
        <v>72.349085924341352</v>
      </c>
      <c r="Y371" s="75">
        <f>MAX(0,(X371-Constantes!$D$14)*(1-EXP(-Constantes!$D$24)))</f>
        <v>0.79195470379122634</v>
      </c>
      <c r="Z371" s="75">
        <f t="shared" si="48"/>
        <v>122.29446125341917</v>
      </c>
      <c r="AA371" s="75">
        <f>MAX(0,(Z371-Constantes!$D$13)*(1-EXP(-Constantes!$D$25)))</f>
        <v>0.3266867069109205</v>
      </c>
      <c r="AB371" s="75">
        <f t="shared" si="49"/>
        <v>1.1186414107021467</v>
      </c>
      <c r="AC371" s="75">
        <f>0.0526*V371*Observaciones!$F370^1.218</f>
        <v>0</v>
      </c>
      <c r="AD371" s="75">
        <f>AC371*Constantes!$E$31</f>
        <v>0</v>
      </c>
      <c r="AE371" s="75">
        <f t="shared" si="50"/>
        <v>0</v>
      </c>
      <c r="AF371" s="15"/>
      <c r="AG371" s="74">
        <v>365</v>
      </c>
      <c r="AH371" s="136">
        <f>ETo!$I370*((1-Constantes!$F$21)*ETo!$K370+ETo!$L370)</f>
        <v>2.4686600262708494</v>
      </c>
      <c r="AI371" s="75">
        <f>MIN(AH371*AJ371,0.8*(AM370+Observaciones!$F370-AK371-AL371-Constantes!$D$14))</f>
        <v>1.7718514536750407</v>
      </c>
      <c r="AJ371" s="75">
        <f>EXP(2.5*(Cálculos!AM370-Constantes!$D$13)/(Constantes!$D$15))*Constantes!$F$19+Constantes!$F$18</f>
        <v>0.71773813924130914</v>
      </c>
      <c r="AK371" s="75">
        <f>IF(Observaciones!$F370&gt;0.05*Constantes!$F$20,((Observaciones!$F370-0.05*Constantes!$F$20)^2)/(Observaciones!$F370+0.95*Constantes!$F$20),0)</f>
        <v>0</v>
      </c>
      <c r="AL371" s="75">
        <f>MAX(0,AM370+Observaciones!$F370-AK371-Constantes!$D$13)</f>
        <v>0</v>
      </c>
      <c r="AM371" s="75">
        <f>AM370+Observaciones!$F370-AK371-AI371-AL371-AN370</f>
        <v>72.296404392539401</v>
      </c>
      <c r="AN371" s="75">
        <f>MAX(0,(AM371-Constantes!$D$14)*(1-EXP(-Constantes!$D$24)))</f>
        <v>0.79104966660714948</v>
      </c>
      <c r="AO371" s="75">
        <f t="shared" si="51"/>
        <v>121.29295242796674</v>
      </c>
      <c r="AP371" s="75">
        <f>MAX(0,(AO371-Constantes!$D$13)*(1-EXP(-Constantes!$D$25)))</f>
        <v>0.31976878012925902</v>
      </c>
      <c r="AQ371" s="75">
        <f t="shared" si="52"/>
        <v>1.1108184467364084</v>
      </c>
      <c r="AR371" s="75">
        <f>0.0526*AK371*Observaciones!$F370^1.218</f>
        <v>0</v>
      </c>
      <c r="AS371" s="75">
        <f>AR371*Constantes!$F$31</f>
        <v>0</v>
      </c>
      <c r="AT371" s="75">
        <f t="shared" si="53"/>
        <v>0</v>
      </c>
      <c r="AU371" s="15"/>
      <c r="AV371" s="74">
        <v>365</v>
      </c>
      <c r="AW371" s="75">
        <f>0.0526*Observaciones!$F370^2.218</f>
        <v>0.40143633905347276</v>
      </c>
      <c r="AX371" s="75">
        <f>IF(Observaciones!$F370&gt;0.05*$BB$7,((Observaciones!$F370-0.05*$BB$7)^2)/(Observaciones!$F370+0.95*$BB$7),0)</f>
        <v>1.6667444764761515E-2</v>
      </c>
      <c r="AY371" s="75">
        <f>0.0526*AX371*Observaciones!$F370^1.218</f>
        <v>2.6763672030967324E-3</v>
      </c>
      <c r="AZ371" s="29"/>
      <c r="BA371" s="29"/>
      <c r="BB371" s="96"/>
      <c r="BC371" s="39"/>
    </row>
    <row r="372" spans="2:55" s="2" customFormat="1" x14ac:dyDescent="0.3">
      <c r="B372" s="38"/>
      <c r="C372" s="74">
        <v>366</v>
      </c>
      <c r="D372" s="136">
        <f>ETo!$I371*((1-Constantes!$D$21)*ETo!$K371+ETo!$L371)</f>
        <v>2.6993697530947829</v>
      </c>
      <c r="E372" s="75">
        <f>MIN(D372*F372,0.8*(I371+Observaciones!$F371-G372-H372-Constantes!$D$14))</f>
        <v>1.8997061200015672</v>
      </c>
      <c r="F372" s="75">
        <f>EXP(2.5*(Cálculos!I371-Constantes!$D$13)/(Constantes!$D$15))*Constantes!$D$19+Constantes!$D$18</f>
        <v>0.70375913408068147</v>
      </c>
      <c r="G372" s="75">
        <f>IF(Observaciones!$F371&gt;0.05*Constantes!$D$20,((Observaciones!$F371-0.05*Constantes!$D$20)^2)/(Observaciones!$F371+0.95*Constantes!$D$20),0)</f>
        <v>3.5617733913584084</v>
      </c>
      <c r="H372" s="75">
        <f>MAX(0,I371+Observaciones!$F371-G372-Constantes!$D$13)</f>
        <v>13.752979484400285</v>
      </c>
      <c r="I372" s="75">
        <f>I371+Observaciones!$F371-G372-E372-H372-J371</f>
        <v>72.310646937577445</v>
      </c>
      <c r="J372" s="75">
        <f>MAX(0,(I372-Constantes!$D$14)*(1-EXP(-Constantes!$D$24)))</f>
        <v>0.79129434500609541</v>
      </c>
      <c r="K372" s="75">
        <f t="shared" ref="K372:K435" si="54">K371+H372-L371</f>
        <v>133.69822585169982</v>
      </c>
      <c r="L372" s="75">
        <f>MAX(0,(K372-Constantes!$D$13)*(1-EXP(-Constantes!$D$25)))</f>
        <v>0.40545826290851222</v>
      </c>
      <c r="M372" s="75">
        <f t="shared" ref="M372:M435" si="55">G372+J372+L372</f>
        <v>4.758525999273016</v>
      </c>
      <c r="N372" s="75">
        <f>0.0526*G372*Observaciones!$F371^1.218</f>
        <v>7.2434393358165954</v>
      </c>
      <c r="O372" s="75">
        <f>N372*Constantes!$D$31</f>
        <v>0.11315778579281756</v>
      </c>
      <c r="P372" s="75">
        <f t="shared" ref="P372:P435" si="56">O372*1000000/(M372/1000*10000)</f>
        <v>2378.0007886918183</v>
      </c>
      <c r="Q372" s="15"/>
      <c r="R372" s="74">
        <v>366</v>
      </c>
      <c r="S372" s="136">
        <f>ETo!$I371*((1-Constantes!$E$21)*ETo!$K371+ETo!$L371)</f>
        <v>2.5951751239800114</v>
      </c>
      <c r="T372" s="75">
        <f>MIN(S372*U372,0.8*(X371+Observaciones!$F371-V372-W372-Constantes!$D$14))</f>
        <v>1.8335460206743488</v>
      </c>
      <c r="U372" s="75">
        <f>EXP(2.5*(Cálculos!X371-Constantes!$D$13)/(Constantes!$D$15))*Constantes!$E$19+Constantes!$E$18</f>
        <v>0.70652111440648624</v>
      </c>
      <c r="V372" s="75">
        <f>IF(Observaciones!$F371&gt;0.05*Constantes!$E$20,((Observaciones!$F371-0.05*Constantes!$E$20)^2)/(Observaciones!$F371+0.95*Constantes!$E$20),0)</f>
        <v>2.9880081441571216</v>
      </c>
      <c r="W372" s="75">
        <f>MAX(0,X371+Observaciones!$F371-V372-Constantes!$D$13)</f>
        <v>14.461077780184226</v>
      </c>
      <c r="X372" s="75">
        <f>X371+Observaciones!$F371-V372-T372-W372-Y371</f>
        <v>72.374499275534433</v>
      </c>
      <c r="Y372" s="75">
        <f>MAX(0,(X372-Constantes!$D$14)*(1-EXP(-Constantes!$D$24)))</f>
        <v>0.7923912899536828</v>
      </c>
      <c r="Z372" s="75">
        <f t="shared" ref="Z372:Z435" si="57">Z371+W372-AA371</f>
        <v>136.42885232669246</v>
      </c>
      <c r="AA372" s="75">
        <f>MAX(0,(Z372-Constantes!$D$13)*(1-EXP(-Constantes!$D$25)))</f>
        <v>0.42432007774427438</v>
      </c>
      <c r="AB372" s="75">
        <f t="shared" ref="AB372:AB435" si="58">V372+Y372+AA372</f>
        <v>4.2047195118550782</v>
      </c>
      <c r="AC372" s="75">
        <f>0.0526*V372*Observaciones!$F371^1.218</f>
        <v>6.0765953779203059</v>
      </c>
      <c r="AD372" s="75">
        <f>AC372*Constantes!$E$31</f>
        <v>7.1196918298634351E-2</v>
      </c>
      <c r="AE372" s="75">
        <f t="shared" ref="AE372:AE435" si="59">AD372*1000000/(AB372/1000*10000)</f>
        <v>1693.2620142175194</v>
      </c>
      <c r="AF372" s="15"/>
      <c r="AG372" s="74">
        <v>366</v>
      </c>
      <c r="AH372" s="136">
        <f>ETo!$I371*((1-Constantes!$F$21)*ETo!$K371+ETo!$L371)</f>
        <v>2.5951751239800114</v>
      </c>
      <c r="AI372" s="75">
        <f>MIN(AH372*AJ372,0.8*(AM371+Observaciones!$F371-AK372-AL372-Constantes!$D$14))</f>
        <v>1.8608046027620284</v>
      </c>
      <c r="AJ372" s="75">
        <f>EXP(2.5*(Cálculos!AM371-Constantes!$D$13)/(Constantes!$D$15))*Constantes!$F$19+Constantes!$F$18</f>
        <v>0.7170246761260034</v>
      </c>
      <c r="AK372" s="75">
        <f>IF(Observaciones!$F371&gt;0.05*Constantes!$F$20,((Observaciones!$F371-0.05*Constantes!$F$20)^2)/(Observaciones!$F371+0.95*Constantes!$F$20),0)</f>
        <v>2.2493530942192179</v>
      </c>
      <c r="AL372" s="75">
        <f>MAX(0,AM371+Observaciones!$F371-AK372-Constantes!$D$13)</f>
        <v>15.147051298320193</v>
      </c>
      <c r="AM372" s="75">
        <f>AM371+Observaciones!$F371-AK372-AI372-AL372-AN371</f>
        <v>72.348145730630819</v>
      </c>
      <c r="AN372" s="75">
        <f>MAX(0,(AM372-Constantes!$D$14)*(1-EXP(-Constantes!$D$24)))</f>
        <v>0.7919385518260279</v>
      </c>
      <c r="AO372" s="75">
        <f t="shared" ref="AO372:AO435" si="60">AO371+AL372-AP371</f>
        <v>136.12023494615767</v>
      </c>
      <c r="AP372" s="75">
        <f>MAX(0,(AO372-Constantes!$D$13)*(1-EXP(-Constantes!$D$25)))</f>
        <v>0.42218830178002026</v>
      </c>
      <c r="AQ372" s="75">
        <f t="shared" ref="AQ372:AQ435" si="61">AK372+AN372+AP372</f>
        <v>3.4634799478252662</v>
      </c>
      <c r="AR372" s="75">
        <f>0.0526*AK372*Observaciones!$F371^1.218</f>
        <v>4.5744214728366881</v>
      </c>
      <c r="AS372" s="75">
        <f>AR372*Constantes!$F$31</f>
        <v>3.8589535415653513E-2</v>
      </c>
      <c r="AT372" s="75">
        <f t="shared" ref="AT372:AT435" si="62">AS372*1000000/(AQ372/1000*10000)</f>
        <v>1114.1838843295177</v>
      </c>
      <c r="AU372" s="15"/>
      <c r="AV372" s="74">
        <v>366</v>
      </c>
      <c r="AW372" s="75">
        <f>0.0526*Observaciones!$F371^2.218</f>
        <v>40.876584401228989</v>
      </c>
      <c r="AX372" s="75">
        <f>IF(Observaciones!$F371&gt;0.05*$BB$7,((Observaciones!$F371-0.05*$BB$7)^2)/(Observaciones!$F371+0.95*$BB$7),0)</f>
        <v>6.3653050962415536</v>
      </c>
      <c r="AY372" s="75">
        <f>0.0526*AX372*Observaciones!$F371^1.218</f>
        <v>12.944872189357753</v>
      </c>
      <c r="AZ372" s="29"/>
      <c r="BA372" s="29"/>
      <c r="BB372" s="96"/>
      <c r="BC372" s="39"/>
    </row>
    <row r="373" spans="2:55" s="2" customFormat="1" x14ac:dyDescent="0.3">
      <c r="B373" s="38"/>
      <c r="C373" s="74">
        <v>367</v>
      </c>
      <c r="D373" s="136">
        <f>ETo!$I372*((1-Constantes!$D$21)*ETo!$K372+ETo!$L372)</f>
        <v>2.6910320837726061</v>
      </c>
      <c r="E373" s="75">
        <f>MIN(D373*F373,0.8*(I372+Observaciones!$F372-G373-H373-Constantes!$D$14))</f>
        <v>1.8987525261197995</v>
      </c>
      <c r="F373" s="75">
        <f>EXP(2.5*(Cálculos!I372-Constantes!$D$13)/(Constantes!$D$15))*Constantes!$D$19+Constantes!$D$18</f>
        <v>0.70558524276600387</v>
      </c>
      <c r="G373" s="75">
        <f>IF(Observaciones!$F372&gt;0.05*Constantes!$D$20,((Observaciones!$F372-0.05*Constantes!$D$20)^2)/(Observaciones!$F372+0.95*Constantes!$D$20),0)</f>
        <v>0</v>
      </c>
      <c r="H373" s="75">
        <f>MAX(0,I372+Observaciones!$F372-G373-Constantes!$D$13)</f>
        <v>0</v>
      </c>
      <c r="I373" s="75">
        <f>I372+Observaciones!$F372-G373-E373-H373-J372</f>
        <v>70.420600066451556</v>
      </c>
      <c r="J373" s="75">
        <f>MAX(0,(I373-Constantes!$D$14)*(1-EXP(-Constantes!$D$24)))</f>
        <v>0.75882447103873163</v>
      </c>
      <c r="K373" s="75">
        <f t="shared" si="54"/>
        <v>133.29276758879129</v>
      </c>
      <c r="L373" s="75">
        <f>MAX(0,(K373-Constantes!$D$13)*(1-EXP(-Constantes!$D$25)))</f>
        <v>0.40265755810738008</v>
      </c>
      <c r="M373" s="75">
        <f t="shared" si="55"/>
        <v>1.1614820291461116</v>
      </c>
      <c r="N373" s="75">
        <f>0.0526*G373*Observaciones!$F372^1.218</f>
        <v>0</v>
      </c>
      <c r="O373" s="75">
        <f>N373*Constantes!$D$31</f>
        <v>0</v>
      </c>
      <c r="P373" s="75">
        <f t="shared" si="56"/>
        <v>0</v>
      </c>
      <c r="Q373" s="15"/>
      <c r="R373" s="74">
        <v>367</v>
      </c>
      <c r="S373" s="136">
        <f>ETo!$I372*((1-Constantes!$E$21)*ETo!$K372+ETo!$L372)</f>
        <v>2.5871191462639263</v>
      </c>
      <c r="T373" s="75">
        <f>MIN(S373*U373,0.8*(X372+Observaciones!$F372-V373-W373-Constantes!$D$14))</f>
        <v>1.8288322300331297</v>
      </c>
      <c r="U373" s="75">
        <f>EXP(2.5*(Cálculos!X372-Constantes!$D$13)/(Constantes!$D$15))*Constantes!$E$19+Constantes!$E$18</f>
        <v>0.70689911312130982</v>
      </c>
      <c r="V373" s="75">
        <f>IF(Observaciones!$F372&gt;0.05*Constantes!$E$20,((Observaciones!$F372-0.05*Constantes!$E$20)^2)/(Observaciones!$F372+0.95*Constantes!$E$20),0)</f>
        <v>0</v>
      </c>
      <c r="W373" s="75">
        <f>MAX(0,X372+Observaciones!$F372-V373-Constantes!$D$13)</f>
        <v>0</v>
      </c>
      <c r="X373" s="75">
        <f>X372+Observaciones!$F372-V373-T373-W373-Y372</f>
        <v>70.553275755547617</v>
      </c>
      <c r="Y373" s="75">
        <f>MAX(0,(X373-Constantes!$D$14)*(1-EXP(-Constantes!$D$24)))</f>
        <v>0.76110375996499835</v>
      </c>
      <c r="Z373" s="75">
        <f t="shared" si="57"/>
        <v>136.00453224894818</v>
      </c>
      <c r="AA373" s="75">
        <f>MAX(0,(Z373-Constantes!$D$13)*(1-EXP(-Constantes!$D$25)))</f>
        <v>0.4213890848710985</v>
      </c>
      <c r="AB373" s="75">
        <f t="shared" si="58"/>
        <v>1.182492844836097</v>
      </c>
      <c r="AC373" s="75">
        <f>0.0526*V373*Observaciones!$F372^1.218</f>
        <v>0</v>
      </c>
      <c r="AD373" s="75">
        <f>AC373*Constantes!$E$31</f>
        <v>0</v>
      </c>
      <c r="AE373" s="75">
        <f t="shared" si="59"/>
        <v>0</v>
      </c>
      <c r="AF373" s="15"/>
      <c r="AG373" s="74">
        <v>367</v>
      </c>
      <c r="AH373" s="136">
        <f>ETo!$I372*((1-Constantes!$F$21)*ETo!$K372+ETo!$L372)</f>
        <v>2.5871191462639263</v>
      </c>
      <c r="AI373" s="75">
        <f>MIN(AH373*AJ373,0.8*(AM372+Observaciones!$F372-AK373-AL373-Constantes!$D$14))</f>
        <v>1.8565200483521511</v>
      </c>
      <c r="AJ373" s="75">
        <f>EXP(2.5*(Cálculos!AM372-Constantes!$D$13)/(Constantes!$D$15))*Constantes!$F$19+Constantes!$F$18</f>
        <v>0.71760129448740795</v>
      </c>
      <c r="AK373" s="75">
        <f>IF(Observaciones!$F372&gt;0.05*Constantes!$F$20,((Observaciones!$F372-0.05*Constantes!$F$20)^2)/(Observaciones!$F372+0.95*Constantes!$F$20),0)</f>
        <v>0</v>
      </c>
      <c r="AL373" s="75">
        <f>MAX(0,AM372+Observaciones!$F372-AK373-Constantes!$D$13)</f>
        <v>0</v>
      </c>
      <c r="AM373" s="75">
        <f>AM372+Observaciones!$F372-AK373-AI373-AL373-AN372</f>
        <v>70.499687130452642</v>
      </c>
      <c r="AN373" s="75">
        <f>MAX(0,(AM373-Constantes!$D$14)*(1-EXP(-Constantes!$D$24)))</f>
        <v>0.76018313946108373</v>
      </c>
      <c r="AO373" s="75">
        <f t="shared" si="60"/>
        <v>135.69804664437765</v>
      </c>
      <c r="AP373" s="75">
        <f>MAX(0,(AO373-Constantes!$D$13)*(1-EXP(-Constantes!$D$25)))</f>
        <v>0.41927203415904479</v>
      </c>
      <c r="AQ373" s="75">
        <f t="shared" si="61"/>
        <v>1.1794551736201284</v>
      </c>
      <c r="AR373" s="75">
        <f>0.0526*AK373*Observaciones!$F372^1.218</f>
        <v>0</v>
      </c>
      <c r="AS373" s="75">
        <f>AR373*Constantes!$F$31</f>
        <v>0</v>
      </c>
      <c r="AT373" s="75">
        <f t="shared" si="62"/>
        <v>0</v>
      </c>
      <c r="AU373" s="15"/>
      <c r="AV373" s="74">
        <v>367</v>
      </c>
      <c r="AW373" s="75">
        <f>0.0526*Observaciones!$F372^2.218</f>
        <v>3.2065597387029521E-2</v>
      </c>
      <c r="AX373" s="75">
        <f>IF(Observaciones!$F372&gt;0.05*$BB$7,((Observaciones!$F372-0.05*$BB$7)^2)/(Observaciones!$F372+0.95*$BB$7),0)</f>
        <v>0</v>
      </c>
      <c r="AY373" s="75">
        <f>0.0526*AX373*Observaciones!$F372^1.218</f>
        <v>0</v>
      </c>
      <c r="AZ373" s="29"/>
      <c r="BA373" s="29"/>
      <c r="BB373" s="96"/>
      <c r="BC373" s="39"/>
    </row>
    <row r="374" spans="2:55" s="2" customFormat="1" x14ac:dyDescent="0.3">
      <c r="B374" s="38"/>
      <c r="C374" s="74">
        <v>368</v>
      </c>
      <c r="D374" s="136">
        <f>ETo!$I373*((1-Constantes!$D$21)*ETo!$K373+ETo!$L373)</f>
        <v>2.7355631095783135</v>
      </c>
      <c r="E374" s="75">
        <f>MIN(D374*F374,0.8*(I373+Observaciones!$F373-G374-H374-Constantes!$D$14))</f>
        <v>1.836104395219069</v>
      </c>
      <c r="F374" s="75">
        <f>EXP(2.5*(Cálculos!I373-Constantes!$D$13)/(Constantes!$D$15))*Constantes!$D$19+Constantes!$D$18</f>
        <v>0.67119796607511062</v>
      </c>
      <c r="G374" s="75">
        <f>IF(Observaciones!$F373&gt;0.05*Constantes!$D$20,((Observaciones!$F373-0.05*Constantes!$D$20)^2)/(Observaciones!$F373+0.95*Constantes!$D$20),0)</f>
        <v>2.0033712495878668</v>
      </c>
      <c r="H374" s="75">
        <f>MAX(0,I373+Observaciones!$F373-G374-Constantes!$D$13)</f>
        <v>8.917228816863684</v>
      </c>
      <c r="I374" s="75">
        <f>I373+Observaciones!$F373-G374-E374-H374-J373</f>
        <v>72.405071133742197</v>
      </c>
      <c r="J374" s="75">
        <f>MAX(0,(I374-Constantes!$D$14)*(1-EXP(-Constantes!$D$24)))</f>
        <v>0.79291649617905169</v>
      </c>
      <c r="K374" s="75">
        <f t="shared" si="54"/>
        <v>141.80733884754758</v>
      </c>
      <c r="L374" s="75">
        <f>MAX(0,(K374-Constantes!$D$13)*(1-EXP(-Constantes!$D$25)))</f>
        <v>0.46147199792892191</v>
      </c>
      <c r="M374" s="75">
        <f t="shared" si="55"/>
        <v>3.2577597436958401</v>
      </c>
      <c r="N374" s="75">
        <f>0.0526*G374*Observaciones!$F373^1.218</f>
        <v>2.9687333375944069</v>
      </c>
      <c r="O374" s="75">
        <f>N374*Constantes!$D$31</f>
        <v>4.6377870444832305E-2</v>
      </c>
      <c r="P374" s="75">
        <f t="shared" si="56"/>
        <v>1423.6123622860496</v>
      </c>
      <c r="Q374" s="15"/>
      <c r="R374" s="74">
        <v>368</v>
      </c>
      <c r="S374" s="136">
        <f>ETo!$I373*((1-Constantes!$E$21)*ETo!$K373+ETo!$L373)</f>
        <v>2.6301588063554053</v>
      </c>
      <c r="T374" s="75">
        <f>MIN(S374*U374,0.8*(X373+Observaciones!$F373-V374-W374-Constantes!$D$14))</f>
        <v>1.7911903827195061</v>
      </c>
      <c r="U374" s="75">
        <f>EXP(2.5*(Cálculos!X373-Constantes!$D$13)/(Constantes!$D$15))*Constantes!$E$19+Constantes!$E$18</f>
        <v>0.68101986024241157</v>
      </c>
      <c r="V374" s="75">
        <f>IF(Observaciones!$F373&gt;0.05*Constantes!$E$20,((Observaciones!$F373-0.05*Constantes!$E$20)^2)/(Observaciones!$F373+0.95*Constantes!$E$20),0)</f>
        <v>1.6310554110890285</v>
      </c>
      <c r="W374" s="75">
        <f>MAX(0,X373+Observaciones!$F373-V374-Constantes!$D$13)</f>
        <v>9.4222203444585944</v>
      </c>
      <c r="X374" s="75">
        <f>X373+Observaciones!$F373-V374-T374-W374-Y373</f>
        <v>72.447705857315498</v>
      </c>
      <c r="Y374" s="75">
        <f>MAX(0,(X374-Constantes!$D$14)*(1-EXP(-Constantes!$D$24)))</f>
        <v>0.7936489352112297</v>
      </c>
      <c r="Z374" s="75">
        <f t="shared" si="57"/>
        <v>145.00536350853568</v>
      </c>
      <c r="AA374" s="75">
        <f>MAX(0,(Z374-Constantes!$D$13)*(1-EXP(-Constantes!$D$25)))</f>
        <v>0.48356236786716883</v>
      </c>
      <c r="AB374" s="75">
        <f t="shared" si="58"/>
        <v>2.9082667141674268</v>
      </c>
      <c r="AC374" s="75">
        <f>0.0526*V374*Observaciones!$F373^1.218</f>
        <v>2.4170101150048344</v>
      </c>
      <c r="AD374" s="75">
        <f>AC374*Constantes!$E$31</f>
        <v>2.8319093338063765E-2</v>
      </c>
      <c r="AE374" s="75">
        <f t="shared" si="59"/>
        <v>973.74471193130933</v>
      </c>
      <c r="AF374" s="15"/>
      <c r="AG374" s="74">
        <v>368</v>
      </c>
      <c r="AH374" s="136">
        <f>ETo!$I373*((1-Constantes!$F$21)*ETo!$K373+ETo!$L373)</f>
        <v>2.6301588063554053</v>
      </c>
      <c r="AI374" s="75">
        <f>MIN(AH374*AJ374,0.8*(AM373+Observaciones!$F373-AK374-AL374-Constantes!$D$14))</f>
        <v>1.8356450184849276</v>
      </c>
      <c r="AJ374" s="75">
        <f>EXP(2.5*(Cálculos!AM373-Constantes!$D$13)/(Constantes!$D$15))*Constantes!$F$19+Constantes!$F$18</f>
        <v>0.6979217429948914</v>
      </c>
      <c r="AK374" s="75">
        <f>IF(Observaciones!$F373&gt;0.05*Constantes!$F$20,((Observaciones!$F373-0.05*Constantes!$F$20)^2)/(Observaciones!$F373+0.95*Constantes!$F$20),0)</f>
        <v>1.163619162838291</v>
      </c>
      <c r="AL374" s="75">
        <f>MAX(0,AM373+Observaciones!$F373-AK374-Constantes!$D$13)</f>
        <v>9.8360679676143548</v>
      </c>
      <c r="AM374" s="75">
        <f>AM373+Observaciones!$F373-AK374-AI374-AL374-AN373</f>
        <v>72.404171842053998</v>
      </c>
      <c r="AN374" s="75">
        <f>MAX(0,(AM374-Constantes!$D$14)*(1-EXP(-Constantes!$D$24)))</f>
        <v>0.79290104688611518</v>
      </c>
      <c r="AO374" s="75">
        <f t="shared" si="60"/>
        <v>145.11484257783297</v>
      </c>
      <c r="AP374" s="75">
        <f>MAX(0,(AO374-Constantes!$D$13)*(1-EXP(-Constantes!$D$25)))</f>
        <v>0.48431859503788893</v>
      </c>
      <c r="AQ374" s="75">
        <f t="shared" si="61"/>
        <v>2.4408388047622949</v>
      </c>
      <c r="AR374" s="75">
        <f>0.0526*AK374*Observaciones!$F373^1.218</f>
        <v>1.7243309255298453</v>
      </c>
      <c r="AS374" s="75">
        <f>AR374*Constantes!$F$31</f>
        <v>1.4546348585098153E-2</v>
      </c>
      <c r="AT374" s="75">
        <f t="shared" si="62"/>
        <v>595.95695367989583</v>
      </c>
      <c r="AU374" s="15"/>
      <c r="AV374" s="74">
        <v>368</v>
      </c>
      <c r="AW374" s="75">
        <f>0.0526*Observaciones!$F373^2.218</f>
        <v>22.968966307258103</v>
      </c>
      <c r="AX374" s="75">
        <f>IF(Observaciones!$F373&gt;0.05*$BB$7,((Observaciones!$F373-0.05*$BB$7)^2)/(Observaciones!$F373+0.95*$BB$7),0)</f>
        <v>3.9162196194264949</v>
      </c>
      <c r="AY374" s="75">
        <f>0.0526*AX374*Observaciones!$F373^1.218</f>
        <v>5.8033236445438945</v>
      </c>
      <c r="AZ374" s="29"/>
      <c r="BA374" s="29"/>
      <c r="BB374" s="96"/>
      <c r="BC374" s="39"/>
    </row>
    <row r="375" spans="2:55" s="2" customFormat="1" x14ac:dyDescent="0.3">
      <c r="B375" s="38"/>
      <c r="C375" s="74">
        <v>369</v>
      </c>
      <c r="D375" s="136">
        <f>ETo!$I374*((1-Constantes!$D$21)*ETo!$K374+ETo!$L374)</f>
        <v>2.7160903277947837</v>
      </c>
      <c r="E375" s="75">
        <f>MIN(D375*F375,0.8*(I374+Observaciones!$F374-G375-H375-Constantes!$D$14))</f>
        <v>1.9213409954628038</v>
      </c>
      <c r="F375" s="75">
        <f>EXP(2.5*(Cálculos!I374-Constantes!$D$13)/(Constantes!$D$15))*Constantes!$D$19+Constantes!$D$18</f>
        <v>0.70739215695479341</v>
      </c>
      <c r="G375" s="75">
        <f>IF(Observaciones!$F374&gt;0.05*Constantes!$D$20,((Observaciones!$F374-0.05*Constantes!$D$20)^2)/(Observaciones!$F374+0.95*Constantes!$D$20),0)</f>
        <v>0</v>
      </c>
      <c r="H375" s="75">
        <f>MAX(0,I374+Observaciones!$F374-G375-Constantes!$D$13)</f>
        <v>0</v>
      </c>
      <c r="I375" s="75">
        <f>I374+Observaciones!$F374-G375-E375-H375-J374</f>
        <v>71.990813642100349</v>
      </c>
      <c r="J375" s="75">
        <f>MAX(0,(I375-Constantes!$D$14)*(1-EXP(-Constantes!$D$24)))</f>
        <v>0.78579980042449904</v>
      </c>
      <c r="K375" s="75">
        <f t="shared" si="54"/>
        <v>141.34586684961866</v>
      </c>
      <c r="L375" s="75">
        <f>MAX(0,(K375-Constantes!$D$13)*(1-EXP(-Constantes!$D$25)))</f>
        <v>0.45828437799754773</v>
      </c>
      <c r="M375" s="75">
        <f t="shared" si="55"/>
        <v>1.2440841784220469</v>
      </c>
      <c r="N375" s="75">
        <f>0.0526*G375*Observaciones!$F374^1.218</f>
        <v>0</v>
      </c>
      <c r="O375" s="75">
        <f>N375*Constantes!$D$31</f>
        <v>0</v>
      </c>
      <c r="P375" s="75">
        <f t="shared" si="56"/>
        <v>0</v>
      </c>
      <c r="Q375" s="15"/>
      <c r="R375" s="74">
        <v>369</v>
      </c>
      <c r="S375" s="136">
        <f>ETo!$I374*((1-Constantes!$E$21)*ETo!$K374+ETo!$L374)</f>
        <v>2.6113343314363324</v>
      </c>
      <c r="T375" s="75">
        <f>MIN(S375*U375,0.8*(X374+Observaciones!$F374-V375-W375-Constantes!$D$14))</f>
        <v>1.8488005435890753</v>
      </c>
      <c r="U375" s="75">
        <f>EXP(2.5*(Cálculos!X374-Constantes!$D$13)/(Constantes!$D$15))*Constantes!$E$19+Constantes!$E$18</f>
        <v>0.70799074685016117</v>
      </c>
      <c r="V375" s="75">
        <f>IF(Observaciones!$F374&gt;0.05*Constantes!$E$20,((Observaciones!$F374-0.05*Constantes!$E$20)^2)/(Observaciones!$F374+0.95*Constantes!$E$20),0)</f>
        <v>0</v>
      </c>
      <c r="W375" s="75">
        <f>MAX(0,X374+Observaciones!$F374-V375-Constantes!$D$13)</f>
        <v>0</v>
      </c>
      <c r="X375" s="75">
        <f>X374+Observaciones!$F374-V375-T375-W375-Y374</f>
        <v>72.105256378515193</v>
      </c>
      <c r="Y375" s="75">
        <f>MAX(0,(X375-Constantes!$D$14)*(1-EXP(-Constantes!$D$24)))</f>
        <v>0.78776585813694966</v>
      </c>
      <c r="Z375" s="75">
        <f t="shared" si="57"/>
        <v>144.52180114066852</v>
      </c>
      <c r="AA375" s="75">
        <f>MAX(0,(Z375-Constantes!$D$13)*(1-EXP(-Constantes!$D$25)))</f>
        <v>0.48022215860464867</v>
      </c>
      <c r="AB375" s="75">
        <f t="shared" si="58"/>
        <v>1.2679880167415982</v>
      </c>
      <c r="AC375" s="75">
        <f>0.0526*V375*Observaciones!$F374^1.218</f>
        <v>0</v>
      </c>
      <c r="AD375" s="75">
        <f>AC375*Constantes!$E$31</f>
        <v>0</v>
      </c>
      <c r="AE375" s="75">
        <f t="shared" si="59"/>
        <v>0</v>
      </c>
      <c r="AF375" s="15"/>
      <c r="AG375" s="74">
        <v>369</v>
      </c>
      <c r="AH375" s="136">
        <f>ETo!$I374*((1-Constantes!$F$21)*ETo!$K374+ETo!$L374)</f>
        <v>2.6113343314363324</v>
      </c>
      <c r="AI375" s="75">
        <f>MIN(AH375*AJ375,0.8*(AM374+Observaciones!$F374-AK375-AL375-Constantes!$D$14))</f>
        <v>1.8755318442788718</v>
      </c>
      <c r="AJ375" s="75">
        <f>EXP(2.5*(Cálculos!AM374-Constantes!$D$13)/(Constantes!$D$15))*Constantes!$F$19+Constantes!$F$18</f>
        <v>0.7182273911465249</v>
      </c>
      <c r="AK375" s="75">
        <f>IF(Observaciones!$F374&gt;0.05*Constantes!$F$20,((Observaciones!$F374-0.05*Constantes!$F$20)^2)/(Observaciones!$F374+0.95*Constantes!$F$20),0)</f>
        <v>0</v>
      </c>
      <c r="AL375" s="75">
        <f>MAX(0,AM374+Observaciones!$F374-AK375-Constantes!$D$13)</f>
        <v>0</v>
      </c>
      <c r="AM375" s="75">
        <f>AM374+Observaciones!$F374-AK375-AI375-AL375-AN374</f>
        <v>72.035738950889012</v>
      </c>
      <c r="AN375" s="75">
        <f>MAX(0,(AM375-Constantes!$D$14)*(1-EXP(-Constantes!$D$24)))</f>
        <v>0.78657159033965807</v>
      </c>
      <c r="AO375" s="75">
        <f t="shared" si="60"/>
        <v>144.6305239827951</v>
      </c>
      <c r="AP375" s="75">
        <f>MAX(0,(AO375-Constantes!$D$13)*(1-EXP(-Constantes!$D$25)))</f>
        <v>0.48097316213273644</v>
      </c>
      <c r="AQ375" s="75">
        <f t="shared" si="61"/>
        <v>1.2675447524723946</v>
      </c>
      <c r="AR375" s="75">
        <f>0.0526*AK375*Observaciones!$F374^1.218</f>
        <v>0</v>
      </c>
      <c r="AS375" s="75">
        <f>AR375*Constantes!$F$31</f>
        <v>0</v>
      </c>
      <c r="AT375" s="75">
        <f t="shared" si="62"/>
        <v>0</v>
      </c>
      <c r="AU375" s="15"/>
      <c r="AV375" s="74">
        <v>369</v>
      </c>
      <c r="AW375" s="75">
        <f>0.0526*Observaciones!$F374^2.218</f>
        <v>0.33365534346892783</v>
      </c>
      <c r="AX375" s="75">
        <f>IF(Observaciones!$F374&gt;0.05*$BB$7,((Observaciones!$F374-0.05*$BB$7)^2)/(Observaciones!$F374+0.95*$BB$7),0)</f>
        <v>9.1701390926697667E-3</v>
      </c>
      <c r="AY375" s="75">
        <f>0.0526*AX375*Observaciones!$F374^1.218</f>
        <v>1.3302895254880757E-3</v>
      </c>
      <c r="AZ375" s="29"/>
      <c r="BA375" s="29"/>
      <c r="BB375" s="96"/>
      <c r="BC375" s="39"/>
    </row>
    <row r="376" spans="2:55" s="2" customFormat="1" x14ac:dyDescent="0.3">
      <c r="B376" s="38"/>
      <c r="C376" s="74">
        <v>370</v>
      </c>
      <c r="D376" s="136">
        <f>ETo!$I375*((1-Constantes!$D$21)*ETo!$K375+ETo!$L375)</f>
        <v>2.6910359140671076</v>
      </c>
      <c r="E376" s="75">
        <f>MIN(D376*F376,0.8*(I375+Observaciones!$F375-G376-H376-Constantes!$D$14))</f>
        <v>1.8824589376891152</v>
      </c>
      <c r="F376" s="75">
        <f>EXP(2.5*(Cálculos!I375-Constantes!$D$13)/(Constantes!$D$15))*Constantes!$D$19+Constantes!$D$18</f>
        <v>0.69952947407678912</v>
      </c>
      <c r="G376" s="75">
        <f>IF(Observaciones!$F375&gt;0.05*Constantes!$D$20,((Observaciones!$F375-0.05*Constantes!$D$20)^2)/(Observaciones!$F375+0.95*Constantes!$D$20),0)</f>
        <v>0.59035573829102594</v>
      </c>
      <c r="H376" s="75">
        <f>MAX(0,I375+Observaciones!$F375-G376-Constantes!$D$13)</f>
        <v>6.0004579038093198</v>
      </c>
      <c r="I376" s="75">
        <f>I375+Observaciones!$F375-G376-E376-H376-J375</f>
        <v>72.331741261886393</v>
      </c>
      <c r="J376" s="75">
        <f>MAX(0,(I376-Constantes!$D$14)*(1-EXP(-Constantes!$D$24)))</f>
        <v>0.79165673287181548</v>
      </c>
      <c r="K376" s="75">
        <f t="shared" si="54"/>
        <v>146.88804037543042</v>
      </c>
      <c r="L376" s="75">
        <f>MAX(0,(K376-Constantes!$D$13)*(1-EXP(-Constantes!$D$25)))</f>
        <v>0.49656696691583113</v>
      </c>
      <c r="M376" s="75">
        <f t="shared" si="55"/>
        <v>1.8785794380786727</v>
      </c>
      <c r="N376" s="75">
        <f>0.0526*G376*Observaciones!$F375^1.218</f>
        <v>0.48809672645420116</v>
      </c>
      <c r="O376" s="75">
        <f>N376*Constantes!$D$31</f>
        <v>7.6250993840971185E-3</v>
      </c>
      <c r="P376" s="75">
        <f t="shared" si="56"/>
        <v>405.89709594052255</v>
      </c>
      <c r="Q376" s="15"/>
      <c r="R376" s="74">
        <v>370</v>
      </c>
      <c r="S376" s="136">
        <f>ETo!$I375*((1-Constantes!$E$21)*ETo!$K375+ETo!$L375)</f>
        <v>2.5871228664924937</v>
      </c>
      <c r="T376" s="75">
        <f>MIN(S376*U376,0.8*(X375+Observaciones!$F375-V376-W376-Constantes!$D$14))</f>
        <v>1.8185386381128426</v>
      </c>
      <c r="U376" s="75">
        <f>EXP(2.5*(Cálculos!X375-Constantes!$D$13)/(Constantes!$D$15))*Constantes!$E$19+Constantes!$E$18</f>
        <v>0.70291931692379828</v>
      </c>
      <c r="V376" s="75">
        <f>IF(Observaciones!$F375&gt;0.05*Constantes!$E$20,((Observaciones!$F375-0.05*Constantes!$E$20)^2)/(Observaciones!$F375+0.95*Constantes!$E$20),0)</f>
        <v>0.43892405187313099</v>
      </c>
      <c r="W376" s="75">
        <f>MAX(0,X375+Observaciones!$F375-V376-Constantes!$D$13)</f>
        <v>6.2663323266420576</v>
      </c>
      <c r="X376" s="75">
        <f>X375+Observaciones!$F375-V376-T376-W376-Y375</f>
        <v>72.393695503750209</v>
      </c>
      <c r="Y376" s="75">
        <f>MAX(0,(X376-Constantes!$D$14)*(1-EXP(-Constantes!$D$24)))</f>
        <v>0.79272106966461864</v>
      </c>
      <c r="Z376" s="75">
        <f t="shared" si="57"/>
        <v>150.30791130870591</v>
      </c>
      <c r="AA376" s="75">
        <f>MAX(0,(Z376-Constantes!$D$13)*(1-EXP(-Constantes!$D$25)))</f>
        <v>0.52018974099217985</v>
      </c>
      <c r="AB376" s="75">
        <f t="shared" si="58"/>
        <v>1.7518348625299294</v>
      </c>
      <c r="AC376" s="75">
        <f>0.0526*V376*Observaciones!$F375^1.218</f>
        <v>0.36289541878845466</v>
      </c>
      <c r="AD376" s="75">
        <f>AC376*Constantes!$E$31</f>
        <v>4.251893350725771E-3</v>
      </c>
      <c r="AE376" s="75">
        <f t="shared" si="59"/>
        <v>242.71085372655261</v>
      </c>
      <c r="AF376" s="15"/>
      <c r="AG376" s="74">
        <v>370</v>
      </c>
      <c r="AH376" s="136">
        <f>ETo!$I375*((1-Constantes!$F$21)*ETo!$K375+ETo!$L375)</f>
        <v>2.5871228664924937</v>
      </c>
      <c r="AI376" s="75">
        <f>MIN(AH376*AJ376,0.8*(AM375+Observaciones!$F375-AK376-AL376-Constantes!$D$14))</f>
        <v>1.8475754565690923</v>
      </c>
      <c r="AJ376" s="75">
        <f>EXP(2.5*(Cálculos!AM375-Constantes!$D$13)/(Constantes!$D$15))*Constantes!$F$19+Constantes!$F$18</f>
        <v>0.71414291160974241</v>
      </c>
      <c r="AK376" s="75">
        <f>IF(Observaciones!$F375&gt;0.05*Constantes!$F$20,((Observaciones!$F375-0.05*Constantes!$F$20)^2)/(Observaciones!$F375+0.95*Constantes!$F$20),0)</f>
        <v>0.26098868135785391</v>
      </c>
      <c r="AL376" s="75">
        <f>MAX(0,AM375+Observaciones!$F375-AK376-Constantes!$D$13)</f>
        <v>6.3747502695311482</v>
      </c>
      <c r="AM376" s="75">
        <f>AM375+Observaciones!$F375-AK376-AI376-AL376-AN375</f>
        <v>72.365852953091249</v>
      </c>
      <c r="AN376" s="75">
        <f>MAX(0,(AM376-Constantes!$D$14)*(1-EXP(-Constantes!$D$24)))</f>
        <v>0.7922427513093242</v>
      </c>
      <c r="AO376" s="75">
        <f t="shared" si="60"/>
        <v>150.52430109019352</v>
      </c>
      <c r="AP376" s="75">
        <f>MAX(0,(AO376-Constantes!$D$13)*(1-EXP(-Constantes!$D$25)))</f>
        <v>0.52168445439518418</v>
      </c>
      <c r="AQ376" s="75">
        <f t="shared" si="61"/>
        <v>1.5749158870623623</v>
      </c>
      <c r="AR376" s="75">
        <f>0.0526*AK376*Observaciones!$F375^1.218</f>
        <v>0.21578128702726207</v>
      </c>
      <c r="AS376" s="75">
        <f>AR376*Constantes!$F$31</f>
        <v>1.8203175346258929E-3</v>
      </c>
      <c r="AT376" s="75">
        <f t="shared" si="62"/>
        <v>115.58188913956987</v>
      </c>
      <c r="AU376" s="15"/>
      <c r="AV376" s="74">
        <v>370</v>
      </c>
      <c r="AW376" s="75">
        <f>0.0526*Observaciones!$F375^2.218</f>
        <v>7.93712717610686</v>
      </c>
      <c r="AX376" s="75">
        <f>IF(Observaciones!$F375&gt;0.05*$BB$7,((Observaciones!$F375-0.05*$BB$7)^2)/(Observaciones!$F375+0.95*$BB$7),0)</f>
        <v>1.4565097558841547</v>
      </c>
      <c r="AY376" s="75">
        <f>0.0526*AX376*Observaciones!$F375^1.218</f>
        <v>1.2042190797596761</v>
      </c>
      <c r="AZ376" s="29"/>
      <c r="BA376" s="29"/>
      <c r="BB376" s="96"/>
      <c r="BC376" s="39"/>
    </row>
    <row r="377" spans="2:55" s="2" customFormat="1" x14ac:dyDescent="0.3">
      <c r="B377" s="38"/>
      <c r="C377" s="74">
        <v>371</v>
      </c>
      <c r="D377" s="136">
        <f>ETo!$I376*((1-Constantes!$D$21)*ETo!$K376+ETo!$L376)</f>
        <v>2.6743139555617774</v>
      </c>
      <c r="E377" s="75">
        <f>MIN(D377*F377,0.8*(I376+Observaciones!$F376-G377-H377-Constantes!$D$14))</f>
        <v>1.8880339565450879</v>
      </c>
      <c r="F377" s="75">
        <f>EXP(2.5*(Cálculos!I376-Constantes!$D$13)/(Constantes!$D$15))*Constantes!$D$19+Constantes!$D$18</f>
        <v>0.70598814795792353</v>
      </c>
      <c r="G377" s="75">
        <f>IF(Observaciones!$F376&gt;0.05*Constantes!$D$20,((Observaciones!$F376-0.05*Constantes!$D$20)^2)/(Observaciones!$F376+0.95*Constantes!$D$20),0)</f>
        <v>2.5044317081046175</v>
      </c>
      <c r="H377" s="75">
        <f>MAX(0,I376+Observaciones!$F376-G377-Constantes!$D$13)</f>
        <v>11.927309553781782</v>
      </c>
      <c r="I377" s="75">
        <f>I376+Observaciones!$F376-G377-E377-H377-J376</f>
        <v>72.320309310583099</v>
      </c>
      <c r="J377" s="75">
        <f>MAX(0,(I377-Constantes!$D$14)*(1-EXP(-Constantes!$D$24)))</f>
        <v>0.79146033879096511</v>
      </c>
      <c r="K377" s="75">
        <f t="shared" si="54"/>
        <v>158.31878296229638</v>
      </c>
      <c r="L377" s="75">
        <f>MAX(0,(K377-Constantes!$D$13)*(1-EXP(-Constantes!$D$25)))</f>
        <v>0.57552487349267556</v>
      </c>
      <c r="M377" s="75">
        <f t="shared" si="55"/>
        <v>3.8714169203882585</v>
      </c>
      <c r="N377" s="75">
        <f>0.0526*G377*Observaciones!$F376^1.218</f>
        <v>4.1829647065983364</v>
      </c>
      <c r="O377" s="75">
        <f>N377*Constantes!$D$31</f>
        <v>6.5346723055672379E-2</v>
      </c>
      <c r="P377" s="75">
        <f t="shared" si="56"/>
        <v>1687.9278155636841</v>
      </c>
      <c r="Q377" s="15"/>
      <c r="R377" s="74">
        <v>371</v>
      </c>
      <c r="S377" s="136">
        <f>ETo!$I376*((1-Constantes!$E$21)*ETo!$K376+ETo!$L376)</f>
        <v>2.5709689233293518</v>
      </c>
      <c r="T377" s="75">
        <f>MIN(S377*U377,0.8*(X376+Observaciones!$F376-V377-W377-Constantes!$D$14))</f>
        <v>1.8181505680386087</v>
      </c>
      <c r="U377" s="75">
        <f>EXP(2.5*(Cálculos!X376-Constantes!$D$13)/(Constantes!$D$15))*Constantes!$E$19+Constantes!$E$18</f>
        <v>0.70718496499138594</v>
      </c>
      <c r="V377" s="75">
        <f>IF(Observaciones!$F376&gt;0.05*Constantes!$E$20,((Observaciones!$F376-0.05*Constantes!$E$20)^2)/(Observaciones!$F376+0.95*Constantes!$E$20),0)</f>
        <v>2.0642109561367694</v>
      </c>
      <c r="W377" s="75">
        <f>MAX(0,X376+Observaciones!$F376-V377-Constantes!$D$13)</f>
        <v>12.429484547613441</v>
      </c>
      <c r="X377" s="75">
        <f>X376+Observaciones!$F376-V377-T377-W377-Y376</f>
        <v>72.389128362296773</v>
      </c>
      <c r="Y377" s="75">
        <f>MAX(0,(X377-Constantes!$D$14)*(1-EXP(-Constantes!$D$24)))</f>
        <v>0.79264260890808946</v>
      </c>
      <c r="Z377" s="75">
        <f t="shared" si="57"/>
        <v>162.21720611532717</v>
      </c>
      <c r="AA377" s="75">
        <f>MAX(0,(Z377-Constantes!$D$13)*(1-EXP(-Constantes!$D$25)))</f>
        <v>0.60245324921060051</v>
      </c>
      <c r="AB377" s="75">
        <f t="shared" si="58"/>
        <v>3.4593068142554593</v>
      </c>
      <c r="AC377" s="75">
        <f>0.0526*V377*Observaciones!$F376^1.218</f>
        <v>3.4476969559806512</v>
      </c>
      <c r="AD377" s="75">
        <f>AC377*Constantes!$E$31</f>
        <v>4.0395218576724533E-2</v>
      </c>
      <c r="AE377" s="75">
        <f t="shared" si="59"/>
        <v>1167.7258117221593</v>
      </c>
      <c r="AF377" s="15"/>
      <c r="AG377" s="74">
        <v>371</v>
      </c>
      <c r="AH377" s="136">
        <f>ETo!$I376*((1-Constantes!$F$21)*ETo!$K376+ETo!$L376)</f>
        <v>2.5709689233293518</v>
      </c>
      <c r="AI377" s="75">
        <f>MIN(AH377*AJ377,0.8*(AM376+Observaciones!$F376-AK377-AL377-Constantes!$D$14))</f>
        <v>1.8454388703817157</v>
      </c>
      <c r="AJ377" s="75">
        <f>EXP(2.5*(Cálculos!AM376-Constantes!$D$13)/(Constantes!$D$15))*Constantes!$F$19+Constantes!$F$18</f>
        <v>0.71779897984605368</v>
      </c>
      <c r="AK377" s="75">
        <f>IF(Observaciones!$F376&gt;0.05*Constantes!$F$20,((Observaciones!$F376-0.05*Constantes!$F$20)^2)/(Observaciones!$F376+0.95*Constantes!$F$20),0)</f>
        <v>1.5060391942643521</v>
      </c>
      <c r="AL377" s="75">
        <f>MAX(0,AM376+Observaciones!$F376-AK377-Constantes!$D$13)</f>
        <v>12.959813758826911</v>
      </c>
      <c r="AM377" s="75">
        <f>AM376+Observaciones!$F376-AK377-AI377-AL377-AN376</f>
        <v>72.362318378308956</v>
      </c>
      <c r="AN377" s="75">
        <f>MAX(0,(AM377-Constantes!$D$14)*(1-EXP(-Constantes!$D$24)))</f>
        <v>0.79218202943016736</v>
      </c>
      <c r="AO377" s="75">
        <f t="shared" si="60"/>
        <v>162.96243039462527</v>
      </c>
      <c r="AP377" s="75">
        <f>MAX(0,(AO377-Constantes!$D$13)*(1-EXP(-Constantes!$D$25)))</f>
        <v>0.60760088932028378</v>
      </c>
      <c r="AQ377" s="75">
        <f t="shared" si="61"/>
        <v>2.9058221130148034</v>
      </c>
      <c r="AR377" s="75">
        <f>0.0526*AK377*Observaciones!$F376^1.218</f>
        <v>2.5154244677445292</v>
      </c>
      <c r="AS377" s="75">
        <f>AR377*Constantes!$F$31</f>
        <v>2.1219964570346965E-2</v>
      </c>
      <c r="AT377" s="75">
        <f t="shared" si="62"/>
        <v>730.25683421244105</v>
      </c>
      <c r="AU377" s="15"/>
      <c r="AV377" s="74">
        <v>371</v>
      </c>
      <c r="AW377" s="75">
        <f>0.0526*Observaciones!$F376^2.218</f>
        <v>28.560849254286634</v>
      </c>
      <c r="AX377" s="75">
        <f>IF(Observaciones!$F376&gt;0.05*$BB$7,((Observaciones!$F376-0.05*$BB$7)^2)/(Observaciones!$F376+0.95*$BB$7),0)</f>
        <v>4.7231908669459823</v>
      </c>
      <c r="AY377" s="75">
        <f>0.0526*AX377*Observaciones!$F376^1.218</f>
        <v>7.8887919502963495</v>
      </c>
      <c r="AZ377" s="29"/>
      <c r="BA377" s="29"/>
      <c r="BB377" s="96"/>
      <c r="BC377" s="39"/>
    </row>
    <row r="378" spans="2:55" s="2" customFormat="1" x14ac:dyDescent="0.3">
      <c r="B378" s="38"/>
      <c r="C378" s="74">
        <v>372</v>
      </c>
      <c r="D378" s="136">
        <f>ETo!$I377*((1-Constantes!$D$21)*ETo!$K377+ETo!$L377)</f>
        <v>2.6937755824469067</v>
      </c>
      <c r="E378" s="75">
        <f>MIN(D378*F378,0.8*(I377+Observaciones!$F377-G378-H378-Constantes!$D$14))</f>
        <v>1.9011852968642455</v>
      </c>
      <c r="F378" s="75">
        <f>EXP(2.5*(Cálculos!I377-Constantes!$D$13)/(Constantes!$D$15))*Constantes!$D$19+Constantes!$D$18</f>
        <v>0.70576974164168971</v>
      </c>
      <c r="G378" s="75">
        <f>IF(Observaciones!$F377&gt;0.05*Constantes!$D$20,((Observaciones!$F377-0.05*Constantes!$D$20)^2)/(Observaciones!$F377+0.95*Constantes!$D$20),0)</f>
        <v>0</v>
      </c>
      <c r="H378" s="75">
        <f>MAX(0,I377+Observaciones!$F377-G378-Constantes!$D$13)</f>
        <v>0</v>
      </c>
      <c r="I378" s="75">
        <f>I377+Observaciones!$F377-G378-E378-H378-J377</f>
        <v>70.327663674927891</v>
      </c>
      <c r="J378" s="75">
        <f>MAX(0,(I378-Constantes!$D$14)*(1-EXP(-Constantes!$D$24)))</f>
        <v>0.75722787945899084</v>
      </c>
      <c r="K378" s="75">
        <f t="shared" si="54"/>
        <v>157.74325808880371</v>
      </c>
      <c r="L378" s="75">
        <f>MAX(0,(K378-Constantes!$D$13)*(1-EXP(-Constantes!$D$25)))</f>
        <v>0.57154943280292558</v>
      </c>
      <c r="M378" s="75">
        <f t="shared" si="55"/>
        <v>1.3287773122619164</v>
      </c>
      <c r="N378" s="75">
        <f>0.0526*G378*Observaciones!$F377^1.218</f>
        <v>0</v>
      </c>
      <c r="O378" s="75">
        <f>N378*Constantes!$D$31</f>
        <v>0</v>
      </c>
      <c r="P378" s="75">
        <f t="shared" si="56"/>
        <v>0</v>
      </c>
      <c r="Q378" s="15"/>
      <c r="R378" s="74">
        <v>372</v>
      </c>
      <c r="S378" s="136">
        <f>ETo!$I377*((1-Constantes!$E$21)*ETo!$K377+ETo!$L377)</f>
        <v>2.5897696519483331</v>
      </c>
      <c r="T378" s="75">
        <f>MIN(S378*U378,0.8*(X377+Observaciones!$F377-V378-W378-Constantes!$D$14))</f>
        <v>1.8312699656314628</v>
      </c>
      <c r="U378" s="75">
        <f>EXP(2.5*(Cálculos!X377-Constantes!$D$13)/(Constantes!$D$15))*Constantes!$E$19+Constantes!$E$18</f>
        <v>0.70711692997628706</v>
      </c>
      <c r="V378" s="75">
        <f>IF(Observaciones!$F377&gt;0.05*Constantes!$E$20,((Observaciones!$F377-0.05*Constantes!$E$20)^2)/(Observaciones!$F377+0.95*Constantes!$E$20),0)</f>
        <v>0</v>
      </c>
      <c r="W378" s="75">
        <f>MAX(0,X377+Observaciones!$F377-V378-Constantes!$D$13)</f>
        <v>0</v>
      </c>
      <c r="X378" s="75">
        <f>X377+Observaciones!$F377-V378-T378-W378-Y377</f>
        <v>70.465215787757217</v>
      </c>
      <c r="Y378" s="75">
        <f>MAX(0,(X378-Constantes!$D$14)*(1-EXP(-Constantes!$D$24)))</f>
        <v>0.75959094242623482</v>
      </c>
      <c r="Z378" s="75">
        <f t="shared" si="57"/>
        <v>161.61475286611656</v>
      </c>
      <c r="AA378" s="75">
        <f>MAX(0,(Z378-Constantes!$D$13)*(1-EXP(-Constantes!$D$25)))</f>
        <v>0.59829180064270571</v>
      </c>
      <c r="AB378" s="75">
        <f t="shared" si="58"/>
        <v>1.3578827430689406</v>
      </c>
      <c r="AC378" s="75">
        <f>0.0526*V378*Observaciones!$F377^1.218</f>
        <v>0</v>
      </c>
      <c r="AD378" s="75">
        <f>AC378*Constantes!$E$31</f>
        <v>0</v>
      </c>
      <c r="AE378" s="75">
        <f t="shared" si="59"/>
        <v>0</v>
      </c>
      <c r="AF378" s="15"/>
      <c r="AG378" s="74">
        <v>372</v>
      </c>
      <c r="AH378" s="136">
        <f>ETo!$I377*((1-Constantes!$F$21)*ETo!$K377+ETo!$L377)</f>
        <v>2.5897696519483331</v>
      </c>
      <c r="AI378" s="75">
        <f>MIN(AH378*AJ378,0.8*(AM377+Observaciones!$F377-AK378-AL378-Constantes!$D$14))</f>
        <v>1.8588317837760298</v>
      </c>
      <c r="AJ378" s="75">
        <f>EXP(2.5*(Cálculos!AM377-Constantes!$D$13)/(Constantes!$D$15))*Constantes!$F$19+Constantes!$F$18</f>
        <v>0.71775950512725917</v>
      </c>
      <c r="AK378" s="75">
        <f>IF(Observaciones!$F377&gt;0.05*Constantes!$F$20,((Observaciones!$F377-0.05*Constantes!$F$20)^2)/(Observaciones!$F377+0.95*Constantes!$F$20),0)</f>
        <v>0</v>
      </c>
      <c r="AL378" s="75">
        <f>MAX(0,AM377+Observaciones!$F377-AK378-Constantes!$D$13)</f>
        <v>0</v>
      </c>
      <c r="AM378" s="75">
        <f>AM377+Observaciones!$F377-AK378-AI378-AL378-AN377</f>
        <v>70.411304565102768</v>
      </c>
      <c r="AN378" s="75">
        <f>MAX(0,(AM378-Constantes!$D$14)*(1-EXP(-Constantes!$D$24)))</f>
        <v>0.75866477988933767</v>
      </c>
      <c r="AO378" s="75">
        <f t="shared" si="60"/>
        <v>162.35482950530499</v>
      </c>
      <c r="AP378" s="75">
        <f>MAX(0,(AO378-Constantes!$D$13)*(1-EXP(-Constantes!$D$25)))</f>
        <v>0.60340388340484286</v>
      </c>
      <c r="AQ378" s="75">
        <f t="shared" si="61"/>
        <v>1.3620686632941805</v>
      </c>
      <c r="AR378" s="75">
        <f>0.0526*AK378*Observaciones!$F377^1.218</f>
        <v>0</v>
      </c>
      <c r="AS378" s="75">
        <f>AR378*Constantes!$F$31</f>
        <v>0</v>
      </c>
      <c r="AT378" s="75">
        <f t="shared" si="62"/>
        <v>0</v>
      </c>
      <c r="AU378" s="15"/>
      <c r="AV378" s="74">
        <v>372</v>
      </c>
      <c r="AW378" s="75">
        <f>0.0526*Observaciones!$F377^2.218</f>
        <v>2.3845871367955355E-2</v>
      </c>
      <c r="AX378" s="75">
        <f>IF(Observaciones!$F377&gt;0.05*$BB$7,((Observaciones!$F377-0.05*$BB$7)^2)/(Observaciones!$F377+0.95*$BB$7),0)</f>
        <v>0</v>
      </c>
      <c r="AY378" s="75">
        <f>0.0526*AX378*Observaciones!$F377^1.218</f>
        <v>0</v>
      </c>
      <c r="AZ378" s="29"/>
      <c r="BA378" s="29"/>
      <c r="BB378" s="96"/>
      <c r="BC378" s="39"/>
    </row>
    <row r="379" spans="2:55" s="2" customFormat="1" x14ac:dyDescent="0.3">
      <c r="B379" s="38"/>
      <c r="C379" s="74">
        <v>373</v>
      </c>
      <c r="D379" s="136">
        <f>ETo!$I378*((1-Constantes!$D$21)*ETo!$K378+ETo!$L378)</f>
        <v>2.7159975497531761</v>
      </c>
      <c r="E379" s="75">
        <f>MIN(D379*F379,0.8*(I378+Observaciones!$F378-G379-H379-Constantes!$D$14))</f>
        <v>1.8186089952716704</v>
      </c>
      <c r="F379" s="75">
        <f>EXP(2.5*(Cálculos!I378-Constantes!$D$13)/(Constantes!$D$15))*Constantes!$D$19+Constantes!$D$18</f>
        <v>0.66959154489551787</v>
      </c>
      <c r="G379" s="75">
        <f>IF(Observaciones!$F378&gt;0.05*Constantes!$D$20,((Observaciones!$F378-0.05*Constantes!$D$20)^2)/(Observaciones!$F378+0.95*Constantes!$D$20),0)</f>
        <v>0</v>
      </c>
      <c r="H379" s="75">
        <f>MAX(0,I378+Observaciones!$F378-G379-Constantes!$D$13)</f>
        <v>0</v>
      </c>
      <c r="I379" s="75">
        <f>I378+Observaciones!$F378-G379-E379-H379-J378</f>
        <v>67.751826800197222</v>
      </c>
      <c r="J379" s="75">
        <f>MAX(0,(I379-Constantes!$D$14)*(1-EXP(-Constantes!$D$24)))</f>
        <v>0.71297654370604691</v>
      </c>
      <c r="K379" s="75">
        <f t="shared" si="54"/>
        <v>157.17170865600079</v>
      </c>
      <c r="L379" s="75">
        <f>MAX(0,(K379-Constantes!$D$13)*(1-EXP(-Constantes!$D$25)))</f>
        <v>0.56760145248787985</v>
      </c>
      <c r="M379" s="75">
        <f t="shared" si="55"/>
        <v>1.2805779961939268</v>
      </c>
      <c r="N379" s="75">
        <f>0.0526*G379*Observaciones!$F378^1.218</f>
        <v>0</v>
      </c>
      <c r="O379" s="75">
        <f>N379*Constantes!$D$31</f>
        <v>0</v>
      </c>
      <c r="P379" s="75">
        <f t="shared" si="56"/>
        <v>0</v>
      </c>
      <c r="Q379" s="15"/>
      <c r="R379" s="74">
        <v>373</v>
      </c>
      <c r="S379" s="136">
        <f>ETo!$I378*((1-Constantes!$E$21)*ETo!$K378+ETo!$L378)</f>
        <v>2.6112442194304033</v>
      </c>
      <c r="T379" s="75">
        <f>MIN(S379*U379,0.8*(X378+Observaciones!$F378-V379-W379-Constantes!$D$14))</f>
        <v>1.7751989203687346</v>
      </c>
      <c r="U379" s="75">
        <f>EXP(2.5*(Cálculos!X378-Constantes!$D$13)/(Constantes!$D$15))*Constantes!$E$19+Constantes!$E$18</f>
        <v>0.67982876023597782</v>
      </c>
      <c r="V379" s="75">
        <f>IF(Observaciones!$F378&gt;0.05*Constantes!$E$20,((Observaciones!$F378-0.05*Constantes!$E$20)^2)/(Observaciones!$F378+0.95*Constantes!$E$20),0)</f>
        <v>0</v>
      </c>
      <c r="W379" s="75">
        <f>MAX(0,X378+Observaciones!$F378-V379-Constantes!$D$13)</f>
        <v>0</v>
      </c>
      <c r="X379" s="75">
        <f>X378+Observaciones!$F378-V379-T379-W379-Y378</f>
        <v>67.93042592496225</v>
      </c>
      <c r="Y379" s="75">
        <f>MAX(0,(X379-Constantes!$D$14)*(1-EXP(-Constantes!$D$24)))</f>
        <v>0.7160447697698521</v>
      </c>
      <c r="Z379" s="75">
        <f t="shared" si="57"/>
        <v>161.01646106547386</v>
      </c>
      <c r="AA379" s="75">
        <f>MAX(0,(Z379-Constantes!$D$13)*(1-EXP(-Constantes!$D$25)))</f>
        <v>0.59415909729978222</v>
      </c>
      <c r="AB379" s="75">
        <f t="shared" si="58"/>
        <v>1.3102038670696343</v>
      </c>
      <c r="AC379" s="75">
        <f>0.0526*V379*Observaciones!$F378^1.218</f>
        <v>0</v>
      </c>
      <c r="AD379" s="75">
        <f>AC379*Constantes!$E$31</f>
        <v>0</v>
      </c>
      <c r="AE379" s="75">
        <f t="shared" si="59"/>
        <v>0</v>
      </c>
      <c r="AF379" s="15"/>
      <c r="AG379" s="74">
        <v>373</v>
      </c>
      <c r="AH379" s="136">
        <f>ETo!$I378*((1-Constantes!$F$21)*ETo!$K378+ETo!$L378)</f>
        <v>2.6112442194304033</v>
      </c>
      <c r="AI379" s="75">
        <f>MIN(AH379*AJ379,0.8*(AM378+Observaciones!$F378-AK379-AL379-Constantes!$D$14))</f>
        <v>1.8201069531872902</v>
      </c>
      <c r="AJ379" s="75">
        <f>EXP(2.5*(Cálculos!AM378-Constantes!$D$13)/(Constantes!$D$15))*Constantes!$F$19+Constantes!$F$18</f>
        <v>0.69702670460456373</v>
      </c>
      <c r="AK379" s="75">
        <f>IF(Observaciones!$F378&gt;0.05*Constantes!$F$20,((Observaciones!$F378-0.05*Constantes!$F$20)^2)/(Observaciones!$F378+0.95*Constantes!$F$20),0)</f>
        <v>0</v>
      </c>
      <c r="AL379" s="75">
        <f>MAX(0,AM378+Observaciones!$F378-AK379-Constantes!$D$13)</f>
        <v>0</v>
      </c>
      <c r="AM379" s="75">
        <f>AM378+Observaciones!$F378-AK379-AI379-AL379-AN378</f>
        <v>67.832532832026132</v>
      </c>
      <c r="AN379" s="75">
        <f>MAX(0,(AM379-Constantes!$D$14)*(1-EXP(-Constantes!$D$24)))</f>
        <v>0.7143630250266555</v>
      </c>
      <c r="AO379" s="75">
        <f t="shared" si="60"/>
        <v>161.75142562190015</v>
      </c>
      <c r="AP379" s="75">
        <f>MAX(0,(AO379-Constantes!$D$13)*(1-EXP(-Constantes!$D$25)))</f>
        <v>0.59923586832691367</v>
      </c>
      <c r="AQ379" s="75">
        <f t="shared" si="61"/>
        <v>1.3135988933535692</v>
      </c>
      <c r="AR379" s="75">
        <f>0.0526*AK379*Observaciones!$F378^1.218</f>
        <v>0</v>
      </c>
      <c r="AS379" s="75">
        <f>AR379*Constantes!$F$31</f>
        <v>0</v>
      </c>
      <c r="AT379" s="75">
        <f t="shared" si="62"/>
        <v>0</v>
      </c>
      <c r="AU379" s="15"/>
      <c r="AV379" s="74">
        <v>373</v>
      </c>
      <c r="AW379" s="75">
        <f>0.0526*Observaciones!$F378^2.218</f>
        <v>0</v>
      </c>
      <c r="AX379" s="75">
        <f>IF(Observaciones!$F378&gt;0.05*$BB$7,((Observaciones!$F378-0.05*$BB$7)^2)/(Observaciones!$F378+0.95*$BB$7),0)</f>
        <v>0</v>
      </c>
      <c r="AY379" s="75">
        <f>0.0526*AX379*Observaciones!$F378^1.218</f>
        <v>0</v>
      </c>
      <c r="AZ379" s="29"/>
      <c r="BA379" s="29"/>
      <c r="BB379" s="96"/>
      <c r="BC379" s="39"/>
    </row>
    <row r="380" spans="2:55" s="2" customFormat="1" x14ac:dyDescent="0.3">
      <c r="B380" s="38"/>
      <c r="C380" s="74">
        <v>374</v>
      </c>
      <c r="D380" s="136">
        <f>ETo!$I379*((1-Constantes!$D$21)*ETo!$K379+ETo!$L379)</f>
        <v>2.7103742496208403</v>
      </c>
      <c r="E380" s="75">
        <f>MIN(D380*F380,0.8*(I379+Observaciones!$F379-G380-H380-Constantes!$D$14))</f>
        <v>1.7020674134132363</v>
      </c>
      <c r="F380" s="75">
        <f>EXP(2.5*(Cálculos!I379-Constantes!$D$13)/(Constantes!$D$15))*Constantes!$D$19+Constantes!$D$18</f>
        <v>0.62798243218675132</v>
      </c>
      <c r="G380" s="75">
        <f>IF(Observaciones!$F379&gt;0.05*Constantes!$D$20,((Observaciones!$F379-0.05*Constantes!$D$20)^2)/(Observaciones!$F379+0.95*Constantes!$D$20),0)</f>
        <v>0</v>
      </c>
      <c r="H380" s="75">
        <f>MAX(0,I379+Observaciones!$F379-G380-Constantes!$D$13)</f>
        <v>0</v>
      </c>
      <c r="I380" s="75">
        <f>I379+Observaciones!$F379-G380-E380-H380-J379</f>
        <v>65.336782843077941</v>
      </c>
      <c r="J380" s="75">
        <f>MAX(0,(I380-Constantes!$D$14)*(1-EXP(-Constantes!$D$24)))</f>
        <v>0.67148753403582928</v>
      </c>
      <c r="K380" s="75">
        <f t="shared" si="54"/>
        <v>156.60410720351291</v>
      </c>
      <c r="L380" s="75">
        <f>MAX(0,(K380-Constantes!$D$13)*(1-EXP(-Constantes!$D$25)))</f>
        <v>0.5636807428648748</v>
      </c>
      <c r="M380" s="75">
        <f t="shared" si="55"/>
        <v>1.235168276900704</v>
      </c>
      <c r="N380" s="75">
        <f>0.0526*G380*Observaciones!$F379^1.218</f>
        <v>0</v>
      </c>
      <c r="O380" s="75">
        <f>N380*Constantes!$D$31</f>
        <v>0</v>
      </c>
      <c r="P380" s="75">
        <f t="shared" si="56"/>
        <v>0</v>
      </c>
      <c r="Q380" s="15"/>
      <c r="R380" s="74">
        <v>374</v>
      </c>
      <c r="S380" s="136">
        <f>ETo!$I379*((1-Constantes!$E$21)*ETo!$K379+ETo!$L379)</f>
        <v>2.6058089792095802</v>
      </c>
      <c r="T380" s="75">
        <f>MIN(S380*U380,0.8*(X379+Observaciones!$F379-V380-W380-Constantes!$D$14))</f>
        <v>1.6879143006614488</v>
      </c>
      <c r="U380" s="75">
        <f>EXP(2.5*(Cálculos!X379-Constantes!$D$13)/(Constantes!$D$15))*Constantes!$E$19+Constantes!$E$18</f>
        <v>0.64775058882997771</v>
      </c>
      <c r="V380" s="75">
        <f>IF(Observaciones!$F379&gt;0.05*Constantes!$E$20,((Observaciones!$F379-0.05*Constantes!$E$20)^2)/(Observaciones!$F379+0.95*Constantes!$E$20),0)</f>
        <v>0</v>
      </c>
      <c r="W380" s="75">
        <f>MAX(0,X379+Observaciones!$F379-V380-Constantes!$D$13)</f>
        <v>0</v>
      </c>
      <c r="X380" s="75">
        <f>X379+Observaciones!$F379-V380-T380-W380-Y379</f>
        <v>65.526466854530952</v>
      </c>
      <c r="Y380" s="75">
        <f>MAX(0,(X380-Constantes!$D$14)*(1-EXP(-Constantes!$D$24)))</f>
        <v>0.67474619181812767</v>
      </c>
      <c r="Z380" s="75">
        <f t="shared" si="57"/>
        <v>160.42230196817408</v>
      </c>
      <c r="AA380" s="75">
        <f>MAX(0,(Z380-Constantes!$D$13)*(1-EXP(-Constantes!$D$25)))</f>
        <v>0.59005494062405739</v>
      </c>
      <c r="AB380" s="75">
        <f t="shared" si="58"/>
        <v>1.2648011324421851</v>
      </c>
      <c r="AC380" s="75">
        <f>0.0526*V380*Observaciones!$F379^1.218</f>
        <v>0</v>
      </c>
      <c r="AD380" s="75">
        <f>AC380*Constantes!$E$31</f>
        <v>0</v>
      </c>
      <c r="AE380" s="75">
        <f t="shared" si="59"/>
        <v>0</v>
      </c>
      <c r="AF380" s="15"/>
      <c r="AG380" s="74">
        <v>374</v>
      </c>
      <c r="AH380" s="136">
        <f>ETo!$I379*((1-Constantes!$F$21)*ETo!$K379+ETo!$L379)</f>
        <v>2.6058089792095802</v>
      </c>
      <c r="AI380" s="75">
        <f>MIN(AH380*AJ380,0.8*(AM379+Observaciones!$F379-AK380-AL380-Constantes!$D$14))</f>
        <v>1.7527201014305875</v>
      </c>
      <c r="AJ380" s="75">
        <f>EXP(2.5*(Cálculos!AM379-Constantes!$D$13)/(Constantes!$D$15))*Constantes!$F$19+Constantes!$F$18</f>
        <v>0.67262033227095563</v>
      </c>
      <c r="AK380" s="75">
        <f>IF(Observaciones!$F379&gt;0.05*Constantes!$F$20,((Observaciones!$F379-0.05*Constantes!$F$20)^2)/(Observaciones!$F379+0.95*Constantes!$F$20),0)</f>
        <v>0</v>
      </c>
      <c r="AL380" s="75">
        <f>MAX(0,AM379+Observaciones!$F379-AK380-Constantes!$D$13)</f>
        <v>0</v>
      </c>
      <c r="AM380" s="75">
        <f>AM379+Observaciones!$F379-AK380-AI380-AL380-AN379</f>
        <v>65.365449705568892</v>
      </c>
      <c r="AN380" s="75">
        <f>MAX(0,(AM380-Constantes!$D$14)*(1-EXP(-Constantes!$D$24)))</f>
        <v>0.67198001357500936</v>
      </c>
      <c r="AO380" s="75">
        <f t="shared" si="60"/>
        <v>161.15218975357325</v>
      </c>
      <c r="AP380" s="75">
        <f>MAX(0,(AO380-Constantes!$D$13)*(1-EXP(-Constantes!$D$25)))</f>
        <v>0.59509664383215388</v>
      </c>
      <c r="AQ380" s="75">
        <f t="shared" si="61"/>
        <v>1.2670766574071632</v>
      </c>
      <c r="AR380" s="75">
        <f>0.0526*AK380*Observaciones!$F379^1.218</f>
        <v>0</v>
      </c>
      <c r="AS380" s="75">
        <f>AR380*Constantes!$F$31</f>
        <v>0</v>
      </c>
      <c r="AT380" s="75">
        <f t="shared" si="62"/>
        <v>0</v>
      </c>
      <c r="AU380" s="15"/>
      <c r="AV380" s="74">
        <v>374</v>
      </c>
      <c r="AW380" s="75">
        <f>0.0526*Observaciones!$F379^2.218</f>
        <v>0</v>
      </c>
      <c r="AX380" s="75">
        <f>IF(Observaciones!$F379&gt;0.05*$BB$7,((Observaciones!$F379-0.05*$BB$7)^2)/(Observaciones!$F379+0.95*$BB$7),0)</f>
        <v>0</v>
      </c>
      <c r="AY380" s="75">
        <f>0.0526*AX380*Observaciones!$F379^1.218</f>
        <v>0</v>
      </c>
      <c r="AZ380" s="29"/>
      <c r="BA380" s="29"/>
      <c r="BB380" s="96"/>
      <c r="BC380" s="39"/>
    </row>
    <row r="381" spans="2:55" s="2" customFormat="1" x14ac:dyDescent="0.3">
      <c r="B381" s="38"/>
      <c r="C381" s="74">
        <v>375</v>
      </c>
      <c r="D381" s="136">
        <f>ETo!$I380*((1-Constantes!$D$21)*ETo!$K380+ETo!$L380)</f>
        <v>2.7130801226005752</v>
      </c>
      <c r="E381" s="75">
        <f>MIN(D381*F381,0.8*(I380+Observaciones!$F380-G381-H381-Constantes!$D$14))</f>
        <v>1.610646786937652</v>
      </c>
      <c r="F381" s="75">
        <f>EXP(2.5*(Cálculos!I380-Constantes!$D$13)/(Constantes!$D$15))*Constantes!$D$19+Constantes!$D$18</f>
        <v>0.59365986780876745</v>
      </c>
      <c r="G381" s="75">
        <f>IF(Observaciones!$F380&gt;0.05*Constantes!$D$20,((Observaciones!$F380-0.05*Constantes!$D$20)^2)/(Observaciones!$F380+0.95*Constantes!$D$20),0)</f>
        <v>0</v>
      </c>
      <c r="H381" s="75">
        <f>MAX(0,I380+Observaciones!$F380-G381-Constantes!$D$13)</f>
        <v>0</v>
      </c>
      <c r="I381" s="75">
        <f>I380+Observaciones!$F380-G381-E381-H381-J380</f>
        <v>63.154648522104459</v>
      </c>
      <c r="J381" s="75">
        <f>MAX(0,(I381-Constantes!$D$14)*(1-EXP(-Constantes!$D$24)))</f>
        <v>0.63399977250763984</v>
      </c>
      <c r="K381" s="75">
        <f t="shared" si="54"/>
        <v>156.04042646064804</v>
      </c>
      <c r="L381" s="75">
        <f>MAX(0,(K381-Constantes!$D$13)*(1-EXP(-Constantes!$D$25)))</f>
        <v>0.55978711556148075</v>
      </c>
      <c r="M381" s="75">
        <f t="shared" si="55"/>
        <v>1.1937868880691207</v>
      </c>
      <c r="N381" s="75">
        <f>0.0526*G381*Observaciones!$F380^1.218</f>
        <v>0</v>
      </c>
      <c r="O381" s="75">
        <f>N381*Constantes!$D$31</f>
        <v>0</v>
      </c>
      <c r="P381" s="75">
        <f t="shared" si="56"/>
        <v>0</v>
      </c>
      <c r="Q381" s="15"/>
      <c r="R381" s="74">
        <v>375</v>
      </c>
      <c r="S381" s="136">
        <f>ETo!$I380*((1-Constantes!$E$21)*ETo!$K380+ETo!$L380)</f>
        <v>2.6084238000615318</v>
      </c>
      <c r="T381" s="75">
        <f>MIN(S381*U381,0.8*(X380+Observaciones!$F380-V381-W381-Constantes!$D$14))</f>
        <v>1.6196970672927034</v>
      </c>
      <c r="U381" s="75">
        <f>EXP(2.5*(Cálculos!X380-Constantes!$D$13)/(Constantes!$D$15))*Constantes!$E$19+Constantes!$E$18</f>
        <v>0.62094858483291526</v>
      </c>
      <c r="V381" s="75">
        <f>IF(Observaciones!$F380&gt;0.05*Constantes!$E$20,((Observaciones!$F380-0.05*Constantes!$E$20)^2)/(Observaciones!$F380+0.95*Constantes!$E$20),0)</f>
        <v>0</v>
      </c>
      <c r="W381" s="75">
        <f>MAX(0,X380+Observaciones!$F380-V381-Constantes!$D$13)</f>
        <v>0</v>
      </c>
      <c r="X381" s="75">
        <f>X380+Observaciones!$F380-V381-T381-W381-Y380</f>
        <v>63.332023595420111</v>
      </c>
      <c r="Y381" s="75">
        <f>MAX(0,(X381-Constantes!$D$14)*(1-EXP(-Constantes!$D$24)))</f>
        <v>0.63704697010019495</v>
      </c>
      <c r="Z381" s="75">
        <f t="shared" si="57"/>
        <v>159.83224702755001</v>
      </c>
      <c r="AA381" s="75">
        <f>MAX(0,(Z381-Constantes!$D$13)*(1-EXP(-Constantes!$D$25)))</f>
        <v>0.58597913342929708</v>
      </c>
      <c r="AB381" s="75">
        <f t="shared" si="58"/>
        <v>1.223026103529492</v>
      </c>
      <c r="AC381" s="75">
        <f>0.0526*V381*Observaciones!$F380^1.218</f>
        <v>0</v>
      </c>
      <c r="AD381" s="75">
        <f>AC381*Constantes!$E$31</f>
        <v>0</v>
      </c>
      <c r="AE381" s="75">
        <f t="shared" si="59"/>
        <v>0</v>
      </c>
      <c r="AF381" s="15"/>
      <c r="AG381" s="74">
        <v>375</v>
      </c>
      <c r="AH381" s="136">
        <f>ETo!$I380*((1-Constantes!$F$21)*ETo!$K380+ETo!$L380)</f>
        <v>2.6084238000615318</v>
      </c>
      <c r="AI381" s="75">
        <f>MIN(AH381*AJ381,0.8*(AM380+Observaciones!$F380-AK381-AL381-Constantes!$D$14))</f>
        <v>1.7009687478880475</v>
      </c>
      <c r="AJ381" s="75">
        <f>EXP(2.5*(Cálculos!AM380-Constantes!$D$13)/(Constantes!$D$15))*Constantes!$F$19+Constantes!$F$18</f>
        <v>0.65210597597212627</v>
      </c>
      <c r="AK381" s="75">
        <f>IF(Observaciones!$F380&gt;0.05*Constantes!$F$20,((Observaciones!$F380-0.05*Constantes!$F$20)^2)/(Observaciones!$F380+0.95*Constantes!$F$20),0)</f>
        <v>0</v>
      </c>
      <c r="AL381" s="75">
        <f>MAX(0,AM380+Observaciones!$F380-AK381-Constantes!$D$13)</f>
        <v>0</v>
      </c>
      <c r="AM381" s="75">
        <f>AM380+Observaciones!$F380-AK381-AI381-AL381-AN380</f>
        <v>63.092500944105829</v>
      </c>
      <c r="AN381" s="75">
        <f>MAX(0,(AM381-Constantes!$D$14)*(1-EXP(-Constantes!$D$24)))</f>
        <v>0.63293211431576102</v>
      </c>
      <c r="AO381" s="75">
        <f t="shared" si="60"/>
        <v>160.55709310974109</v>
      </c>
      <c r="AP381" s="75">
        <f>MAX(0,(AO381-Constantes!$D$13)*(1-EXP(-Constantes!$D$25)))</f>
        <v>0.59098601104947868</v>
      </c>
      <c r="AQ381" s="75">
        <f t="shared" si="61"/>
        <v>1.2239181253652398</v>
      </c>
      <c r="AR381" s="75">
        <f>0.0526*AK381*Observaciones!$F380^1.218</f>
        <v>0</v>
      </c>
      <c r="AS381" s="75">
        <f>AR381*Constantes!$F$31</f>
        <v>0</v>
      </c>
      <c r="AT381" s="75">
        <f t="shared" si="62"/>
        <v>0</v>
      </c>
      <c r="AU381" s="15"/>
      <c r="AV381" s="74">
        <v>375</v>
      </c>
      <c r="AW381" s="75">
        <f>0.0526*Observaciones!$F380^2.218</f>
        <v>3.1840930012055863E-4</v>
      </c>
      <c r="AX381" s="75">
        <f>IF(Observaciones!$F380&gt;0.05*$BB$7,((Observaciones!$F380-0.05*$BB$7)^2)/(Observaciones!$F380+0.95*$BB$7),0)</f>
        <v>0</v>
      </c>
      <c r="AY381" s="75">
        <f>0.0526*AX381*Observaciones!$F380^1.218</f>
        <v>0</v>
      </c>
      <c r="AZ381" s="29"/>
      <c r="BA381" s="29"/>
      <c r="BB381" s="96"/>
      <c r="BC381" s="39"/>
    </row>
    <row r="382" spans="2:55" s="2" customFormat="1" x14ac:dyDescent="0.3">
      <c r="B382" s="38"/>
      <c r="C382" s="74">
        <v>376</v>
      </c>
      <c r="D382" s="136">
        <f>ETo!$I381*((1-Constantes!$D$21)*ETo!$K381+ETo!$L381)</f>
        <v>2.6628752476221664</v>
      </c>
      <c r="E382" s="75">
        <f>MIN(D382*F382,0.8*(I381+Observaciones!$F381-G382-H382-Constantes!$D$14))</f>
        <v>1.5074511360910587</v>
      </c>
      <c r="F382" s="75">
        <f>EXP(2.5*(Cálculos!I381-Constantes!$D$13)/(Constantes!$D$15))*Constantes!$D$19+Constantes!$D$18</f>
        <v>0.56609904554753288</v>
      </c>
      <c r="G382" s="75">
        <f>IF(Observaciones!$F381&gt;0.05*Constantes!$D$20,((Observaciones!$F381-0.05*Constantes!$D$20)^2)/(Observaciones!$F381+0.95*Constantes!$D$20),0)</f>
        <v>0</v>
      </c>
      <c r="H382" s="75">
        <f>MAX(0,I381+Observaciones!$F381-G382-Constantes!$D$13)</f>
        <v>0</v>
      </c>
      <c r="I382" s="75">
        <f>I381+Observaciones!$F381-G382-E382-H382-J381</f>
        <v>63.913197613505751</v>
      </c>
      <c r="J382" s="75">
        <f>MAX(0,(I382-Constantes!$D$14)*(1-EXP(-Constantes!$D$24)))</f>
        <v>0.64703119187195768</v>
      </c>
      <c r="K382" s="75">
        <f t="shared" si="54"/>
        <v>155.48063934508656</v>
      </c>
      <c r="L382" s="75">
        <f>MAX(0,(K382-Constantes!$D$13)*(1-EXP(-Constantes!$D$25)))</f>
        <v>0.55592038350645134</v>
      </c>
      <c r="M382" s="75">
        <f t="shared" si="55"/>
        <v>1.202951575378409</v>
      </c>
      <c r="N382" s="75">
        <f>0.0526*G382*Observaciones!$F381^1.218</f>
        <v>0</v>
      </c>
      <c r="O382" s="75">
        <f>N382*Constantes!$D$31</f>
        <v>0</v>
      </c>
      <c r="P382" s="75">
        <f t="shared" si="56"/>
        <v>0</v>
      </c>
      <c r="Q382" s="15"/>
      <c r="R382" s="74">
        <v>376</v>
      </c>
      <c r="S382" s="136">
        <f>ETo!$I381*((1-Constantes!$E$21)*ETo!$K381+ETo!$L381)</f>
        <v>2.5599196702379681</v>
      </c>
      <c r="T382" s="75">
        <f>MIN(S382*U382,0.8*(X381+Observaciones!$F381-V382-W382-Constantes!$D$14))</f>
        <v>1.5339191160933572</v>
      </c>
      <c r="U382" s="75">
        <f>EXP(2.5*(Cálculos!X381-Constantes!$D$13)/(Constantes!$D$15))*Constantes!$E$19+Constantes!$E$18</f>
        <v>0.59920595709581981</v>
      </c>
      <c r="V382" s="75">
        <f>IF(Observaciones!$F381&gt;0.05*Constantes!$E$20,((Observaciones!$F381-0.05*Constantes!$E$20)^2)/(Observaciones!$F381+0.95*Constantes!$E$20),0)</f>
        <v>0</v>
      </c>
      <c r="W382" s="75">
        <f>MAX(0,X381+Observaciones!$F381-V382-Constantes!$D$13)</f>
        <v>0</v>
      </c>
      <c r="X382" s="75">
        <f>X381+Observaciones!$F381-V382-T382-W382-Y381</f>
        <v>64.061057509226558</v>
      </c>
      <c r="Y382" s="75">
        <f>MAX(0,(X382-Constantes!$D$14)*(1-EXP(-Constantes!$D$24)))</f>
        <v>0.64957133637960274</v>
      </c>
      <c r="Z382" s="75">
        <f t="shared" si="57"/>
        <v>159.24626789412071</v>
      </c>
      <c r="AA382" s="75">
        <f>MAX(0,(Z382-Constantes!$D$13)*(1-EXP(-Constantes!$D$25)))</f>
        <v>0.58193147989133243</v>
      </c>
      <c r="AB382" s="75">
        <f t="shared" si="58"/>
        <v>1.2315028162709352</v>
      </c>
      <c r="AC382" s="75">
        <f>0.0526*V382*Observaciones!$F381^1.218</f>
        <v>0</v>
      </c>
      <c r="AD382" s="75">
        <f>AC382*Constantes!$E$31</f>
        <v>0</v>
      </c>
      <c r="AE382" s="75">
        <f t="shared" si="59"/>
        <v>0</v>
      </c>
      <c r="AF382" s="15"/>
      <c r="AG382" s="74">
        <v>376</v>
      </c>
      <c r="AH382" s="136">
        <f>ETo!$I381*((1-Constantes!$F$21)*ETo!$K381+ETo!$L381)</f>
        <v>2.5599196702379681</v>
      </c>
      <c r="AI382" s="75">
        <f>MIN(AH382*AJ382,0.8*(AM381+Observaciones!$F381-AK382-AL382-Constantes!$D$14))</f>
        <v>1.6264976312727453</v>
      </c>
      <c r="AJ382" s="75">
        <f>EXP(2.5*(Cálculos!AM381-Constantes!$D$13)/(Constantes!$D$15))*Constantes!$F$19+Constantes!$F$18</f>
        <v>0.63537057439054223</v>
      </c>
      <c r="AK382" s="75">
        <f>IF(Observaciones!$F381&gt;0.05*Constantes!$F$20,((Observaciones!$F381-0.05*Constantes!$F$20)^2)/(Observaciones!$F381+0.95*Constantes!$F$20),0)</f>
        <v>0</v>
      </c>
      <c r="AL382" s="75">
        <f>MAX(0,AM381+Observaciones!$F381-AK382-Constantes!$D$13)</f>
        <v>0</v>
      </c>
      <c r="AM382" s="75">
        <f>AM381+Observaciones!$F381-AK382-AI382-AL382-AN381</f>
        <v>63.733071198517322</v>
      </c>
      <c r="AN382" s="75">
        <f>MAX(0,(AM382-Constantes!$D$14)*(1-EXP(-Constantes!$D$24)))</f>
        <v>0.64393672787626677</v>
      </c>
      <c r="AO382" s="75">
        <f t="shared" si="60"/>
        <v>159.96610709869162</v>
      </c>
      <c r="AP382" s="75">
        <f>MAX(0,(AO382-Constantes!$D$13)*(1-EXP(-Constantes!$D$25)))</f>
        <v>0.58690377248150649</v>
      </c>
      <c r="AQ382" s="75">
        <f t="shared" si="61"/>
        <v>1.2308405003577731</v>
      </c>
      <c r="AR382" s="75">
        <f>0.0526*AK382*Observaciones!$F381^1.218</f>
        <v>0</v>
      </c>
      <c r="AS382" s="75">
        <f>AR382*Constantes!$F$31</f>
        <v>0</v>
      </c>
      <c r="AT382" s="75">
        <f t="shared" si="62"/>
        <v>0</v>
      </c>
      <c r="AU382" s="15"/>
      <c r="AV382" s="74">
        <v>376</v>
      </c>
      <c r="AW382" s="75">
        <f>0.0526*Observaciones!$F381^2.218</f>
        <v>0.55793615283547093</v>
      </c>
      <c r="AX382" s="75">
        <f>IF(Observaciones!$F381&gt;0.05*$BB$7,((Observaciones!$F381-0.05*$BB$7)^2)/(Observaciones!$F381+0.95*$BB$7),0)</f>
        <v>3.8113841217814838E-2</v>
      </c>
      <c r="AY382" s="75">
        <f>0.0526*AX382*Observaciones!$F381^1.218</f>
        <v>7.3327896340860729E-3</v>
      </c>
      <c r="AZ382" s="29"/>
      <c r="BA382" s="29"/>
      <c r="BB382" s="96"/>
      <c r="BC382" s="39"/>
    </row>
    <row r="383" spans="2:55" s="2" customFormat="1" x14ac:dyDescent="0.3">
      <c r="B383" s="38"/>
      <c r="C383" s="74">
        <v>377</v>
      </c>
      <c r="D383" s="136">
        <f>ETo!$I382*((1-Constantes!$D$21)*ETo!$K382+ETo!$L382)</f>
        <v>2.6125857866033266</v>
      </c>
      <c r="E383" s="75">
        <f>MIN(D383*F383,0.8*(I382+Observaciones!$F382-G383-H383-Constantes!$D$14))</f>
        <v>1.5031043054271549</v>
      </c>
      <c r="F383" s="75">
        <f>EXP(2.5*(Cálculos!I382-Constantes!$D$13)/(Constantes!$D$15))*Constantes!$D$19+Constantes!$D$18</f>
        <v>0.57533203814193978</v>
      </c>
      <c r="G383" s="75">
        <f>IF(Observaciones!$F382&gt;0.05*Constantes!$D$20,((Observaciones!$F382-0.05*Constantes!$D$20)^2)/(Observaciones!$F382+0.95*Constantes!$D$20),0)</f>
        <v>2.7039490547901313</v>
      </c>
      <c r="H383" s="75">
        <f>MAX(0,I382+Observaciones!$F382-G383-Constantes!$D$13)</f>
        <v>3.9092485587156176</v>
      </c>
      <c r="I383" s="75">
        <f>I382+Observaciones!$F382-G383-E383-H383-J382</f>
        <v>72.849864502700882</v>
      </c>
      <c r="J383" s="75">
        <f>MAX(0,(I383-Constantes!$D$14)*(1-EXP(-Constantes!$D$24)))</f>
        <v>0.80055778002880318</v>
      </c>
      <c r="K383" s="75">
        <f t="shared" si="54"/>
        <v>158.83396752029572</v>
      </c>
      <c r="L383" s="75">
        <f>MAX(0,(K383-Constantes!$D$13)*(1-EXP(-Constantes!$D$25)))</f>
        <v>0.57908351317782458</v>
      </c>
      <c r="M383" s="75">
        <f t="shared" si="55"/>
        <v>4.0835903479967595</v>
      </c>
      <c r="N383" s="75">
        <f>0.0526*G383*Observaciones!$F382^1.218</f>
        <v>4.7099433911350657</v>
      </c>
      <c r="O383" s="75">
        <f>N383*Constantes!$D$31</f>
        <v>7.3579240557037684E-2</v>
      </c>
      <c r="P383" s="75">
        <f t="shared" si="56"/>
        <v>1801.8271738038711</v>
      </c>
      <c r="Q383" s="15"/>
      <c r="R383" s="74">
        <v>377</v>
      </c>
      <c r="S383" s="136">
        <f>ETo!$I382*((1-Constantes!$E$21)*ETo!$K382+ETo!$L382)</f>
        <v>2.5113723629796842</v>
      </c>
      <c r="T383" s="75">
        <f>MIN(S383*U383,0.8*(X382+Observaciones!$F382-V383-W383-Constantes!$D$14))</f>
        <v>1.5222924963655073</v>
      </c>
      <c r="U383" s="75">
        <f>EXP(2.5*(Cálculos!X382-Constantes!$D$13)/(Constantes!$D$15))*Constantes!$E$19+Constantes!$E$18</f>
        <v>0.6061596116950746</v>
      </c>
      <c r="V383" s="75">
        <f>IF(Observaciones!$F382&gt;0.05*Constantes!$E$20,((Observaciones!$F382-0.05*Constantes!$E$20)^2)/(Observaciones!$F382+0.95*Constantes!$E$20),0)</f>
        <v>2.2376140131195124</v>
      </c>
      <c r="W383" s="75">
        <f>MAX(0,X382+Observaciones!$F382-V383-Constantes!$D$13)</f>
        <v>4.5234434961070491</v>
      </c>
      <c r="X383" s="75">
        <f>X382+Observaciones!$F382-V383-T383-W383-Y382</f>
        <v>72.828136167254883</v>
      </c>
      <c r="Y383" s="75">
        <f>MAX(0,(X383-Constantes!$D$14)*(1-EXP(-Constantes!$D$24)))</f>
        <v>0.80018450023123289</v>
      </c>
      <c r="Z383" s="75">
        <f t="shared" si="57"/>
        <v>163.18777991033645</v>
      </c>
      <c r="AA383" s="75">
        <f>MAX(0,(Z383-Constantes!$D$13)*(1-EXP(-Constantes!$D$25)))</f>
        <v>0.60915749212832038</v>
      </c>
      <c r="AB383" s="75">
        <f t="shared" si="58"/>
        <v>3.646956005479066</v>
      </c>
      <c r="AC383" s="75">
        <f>0.0526*V383*Observaciones!$F382^1.218</f>
        <v>3.8976456728477284</v>
      </c>
      <c r="AD383" s="75">
        <f>AC383*Constantes!$E$31</f>
        <v>4.5667078893401485E-2</v>
      </c>
      <c r="AE383" s="75">
        <f t="shared" si="59"/>
        <v>1252.1971426250491</v>
      </c>
      <c r="AF383" s="15"/>
      <c r="AG383" s="74">
        <v>377</v>
      </c>
      <c r="AH383" s="136">
        <f>ETo!$I382*((1-Constantes!$F$21)*ETo!$K382+ETo!$L382)</f>
        <v>2.5113723629796842</v>
      </c>
      <c r="AI383" s="75">
        <f>MIN(AH383*AJ383,0.8*(AM382+Observaciones!$F382-AK383-AL383-Constantes!$D$14))</f>
        <v>1.6070053533511945</v>
      </c>
      <c r="AJ383" s="75">
        <f>EXP(2.5*(Cálculos!AM382-Constantes!$D$13)/(Constantes!$D$15))*Constantes!$F$19+Constantes!$F$18</f>
        <v>0.63989131083871631</v>
      </c>
      <c r="AK383" s="75">
        <f>IF(Observaciones!$F382&gt;0.05*Constantes!$F$20,((Observaciones!$F382-0.05*Constantes!$F$20)^2)/(Observaciones!$F382+0.95*Constantes!$F$20),0)</f>
        <v>1.6443560681803195</v>
      </c>
      <c r="AL383" s="75">
        <f>MAX(0,AM382+Observaciones!$F382-AK383-Constantes!$D$13)</f>
        <v>4.7887151303370104</v>
      </c>
      <c r="AM383" s="75">
        <f>AM382+Observaciones!$F382-AK383-AI383-AL383-AN382</f>
        <v>72.749057918772536</v>
      </c>
      <c r="AN383" s="75">
        <f>MAX(0,(AM383-Constantes!$D$14)*(1-EXP(-Constantes!$D$24)))</f>
        <v>0.79882598325421628</v>
      </c>
      <c r="AO383" s="75">
        <f t="shared" si="60"/>
        <v>164.16791845654711</v>
      </c>
      <c r="AP383" s="75">
        <f>MAX(0,(AO383-Constantes!$D$13)*(1-EXP(-Constantes!$D$25)))</f>
        <v>0.61592780360860755</v>
      </c>
      <c r="AQ383" s="75">
        <f t="shared" si="61"/>
        <v>3.0591098550431433</v>
      </c>
      <c r="AR383" s="75">
        <f>0.0526*AK383*Observaciones!$F382^1.218</f>
        <v>2.864264022385532</v>
      </c>
      <c r="AS383" s="75">
        <f>AR383*Constantes!$F$31</f>
        <v>2.416275338596784E-2</v>
      </c>
      <c r="AT383" s="75">
        <f t="shared" si="62"/>
        <v>789.86223218280156</v>
      </c>
      <c r="AU383" s="15"/>
      <c r="AV383" s="74">
        <v>377</v>
      </c>
      <c r="AW383" s="75">
        <f>0.0526*Observaciones!$F382^2.218</f>
        <v>30.831201451597327</v>
      </c>
      <c r="AX383" s="75">
        <f>IF(Observaciones!$F382&gt;0.05*$BB$7,((Observaciones!$F382-0.05*$BB$7)^2)/(Observaciones!$F382+0.95*$BB$7),0)</f>
        <v>5.0387337399867729</v>
      </c>
      <c r="AY383" s="75">
        <f>0.0526*AX383*Observaciones!$F382^1.218</f>
        <v>8.7768483049995769</v>
      </c>
      <c r="AZ383" s="29"/>
      <c r="BA383" s="29"/>
      <c r="BB383" s="96"/>
      <c r="BC383" s="39"/>
    </row>
    <row r="384" spans="2:55" s="2" customFormat="1" x14ac:dyDescent="0.3">
      <c r="B384" s="38"/>
      <c r="C384" s="74">
        <v>378</v>
      </c>
      <c r="D384" s="136">
        <f>ETo!$I383*((1-Constantes!$D$21)*ETo!$K383+ETo!$L383)</f>
        <v>2.6960197442486127</v>
      </c>
      <c r="E384" s="75">
        <f>MIN(D384*F384,0.8*(I383+Observaciones!$F383-G384-H384-Constantes!$D$14))</f>
        <v>1.9304106935560001</v>
      </c>
      <c r="F384" s="75">
        <f>EXP(2.5*(Cálculos!I383-Constantes!$D$13)/(Constantes!$D$15))*Constantes!$D$19+Constantes!$D$18</f>
        <v>0.71602246150983229</v>
      </c>
      <c r="G384" s="75">
        <f>IF(Observaciones!$F383&gt;0.05*Constantes!$D$20,((Observaciones!$F383-0.05*Constantes!$D$20)^2)/(Observaciones!$F383+0.95*Constantes!$D$20),0)</f>
        <v>0</v>
      </c>
      <c r="H384" s="75">
        <f>MAX(0,I383+Observaciones!$F383-G384-Constantes!$D$13)</f>
        <v>0</v>
      </c>
      <c r="I384" s="75">
        <f>I383+Observaciones!$F383-G384-E384-H384-J383</f>
        <v>70.518896029116092</v>
      </c>
      <c r="J384" s="75">
        <f>MAX(0,(I384-Constantes!$D$14)*(1-EXP(-Constantes!$D$24)))</f>
        <v>0.7605131368427267</v>
      </c>
      <c r="K384" s="75">
        <f t="shared" si="54"/>
        <v>158.25488400711788</v>
      </c>
      <c r="L384" s="75">
        <f>MAX(0,(K384-Constantes!$D$13)*(1-EXP(-Constantes!$D$25)))</f>
        <v>0.57508349116821134</v>
      </c>
      <c r="M384" s="75">
        <f t="shared" si="55"/>
        <v>1.3355966280109381</v>
      </c>
      <c r="N384" s="75">
        <f>0.0526*G384*Observaciones!$F383^1.218</f>
        <v>0</v>
      </c>
      <c r="O384" s="75">
        <f>N384*Constantes!$D$31</f>
        <v>0</v>
      </c>
      <c r="P384" s="75">
        <f t="shared" si="56"/>
        <v>0</v>
      </c>
      <c r="Q384" s="15"/>
      <c r="R384" s="74">
        <v>378</v>
      </c>
      <c r="S384" s="136">
        <f>ETo!$I383*((1-Constantes!$E$21)*ETo!$K383+ETo!$L383)</f>
        <v>2.5919352918151666</v>
      </c>
      <c r="T384" s="75">
        <f>MIN(S384*U384,0.8*(X383+Observaciones!$F383-V384-W384-Constantes!$D$14))</f>
        <v>1.8499421391735416</v>
      </c>
      <c r="U384" s="75">
        <f>EXP(2.5*(Cálculos!X383-Constantes!$D$13)/(Constantes!$D$15))*Constantes!$E$19+Constantes!$E$18</f>
        <v>0.71373006302098019</v>
      </c>
      <c r="V384" s="75">
        <f>IF(Observaciones!$F383&gt;0.05*Constantes!$E$20,((Observaciones!$F383-0.05*Constantes!$E$20)^2)/(Observaciones!$F383+0.95*Constantes!$E$20),0)</f>
        <v>0</v>
      </c>
      <c r="W384" s="75">
        <f>MAX(0,X383+Observaciones!$F383-V384-Constantes!$D$13)</f>
        <v>0</v>
      </c>
      <c r="X384" s="75">
        <f>X383+Observaciones!$F383-V384-T384-W384-Y383</f>
        <v>70.578009527850114</v>
      </c>
      <c r="Y384" s="75">
        <f>MAX(0,(X384-Constantes!$D$14)*(1-EXP(-Constantes!$D$24)))</f>
        <v>0.76152867136887326</v>
      </c>
      <c r="Z384" s="75">
        <f t="shared" si="57"/>
        <v>162.57862241820811</v>
      </c>
      <c r="AA384" s="75">
        <f>MAX(0,(Z384-Constantes!$D$13)*(1-EXP(-Constantes!$D$25)))</f>
        <v>0.60494973397188023</v>
      </c>
      <c r="AB384" s="75">
        <f t="shared" si="58"/>
        <v>1.3664784053407535</v>
      </c>
      <c r="AC384" s="75">
        <f>0.0526*V384*Observaciones!$F383^1.218</f>
        <v>0</v>
      </c>
      <c r="AD384" s="75">
        <f>AC384*Constantes!$E$31</f>
        <v>0</v>
      </c>
      <c r="AE384" s="75">
        <f t="shared" si="59"/>
        <v>0</v>
      </c>
      <c r="AF384" s="15"/>
      <c r="AG384" s="74">
        <v>378</v>
      </c>
      <c r="AH384" s="136">
        <f>ETo!$I383*((1-Constantes!$F$21)*ETo!$K383+ETo!$L383)</f>
        <v>2.5919352918151666</v>
      </c>
      <c r="AI384" s="75">
        <f>MIN(AH384*AJ384,0.8*(AM383+Observaciones!$F383-AK384-AL384-Constantes!$D$14))</f>
        <v>1.8716919324430785</v>
      </c>
      <c r="AJ384" s="75">
        <f>EXP(2.5*(Cálculos!AM383-Constantes!$D$13)/(Constantes!$D$15))*Constantes!$F$19+Constantes!$F$18</f>
        <v>0.72212139645365447</v>
      </c>
      <c r="AK384" s="75">
        <f>IF(Observaciones!$F383&gt;0.05*Constantes!$F$20,((Observaciones!$F383-0.05*Constantes!$F$20)^2)/(Observaciones!$F383+0.95*Constantes!$F$20),0)</f>
        <v>0</v>
      </c>
      <c r="AL384" s="75">
        <f>MAX(0,AM383+Observaciones!$F383-AK384-Constantes!$D$13)</f>
        <v>0</v>
      </c>
      <c r="AM384" s="75">
        <f>AM383+Observaciones!$F383-AK384-AI384-AL384-AN383</f>
        <v>70.478540003075238</v>
      </c>
      <c r="AN384" s="75">
        <f>MAX(0,(AM384-Constantes!$D$14)*(1-EXP(-Constantes!$D$24)))</f>
        <v>0.75981984447025264</v>
      </c>
      <c r="AO384" s="75">
        <f t="shared" si="60"/>
        <v>163.55199065293851</v>
      </c>
      <c r="AP384" s="75">
        <f>MAX(0,(AO384-Constantes!$D$13)*(1-EXP(-Constantes!$D$25)))</f>
        <v>0.61167327949472472</v>
      </c>
      <c r="AQ384" s="75">
        <f t="shared" si="61"/>
        <v>1.3714931239649775</v>
      </c>
      <c r="AR384" s="75">
        <f>0.0526*AK384*Observaciones!$F383^1.218</f>
        <v>0</v>
      </c>
      <c r="AS384" s="75">
        <f>AR384*Constantes!$F$31</f>
        <v>0</v>
      </c>
      <c r="AT384" s="75">
        <f t="shared" si="62"/>
        <v>0</v>
      </c>
      <c r="AU384" s="15"/>
      <c r="AV384" s="74">
        <v>378</v>
      </c>
      <c r="AW384" s="75">
        <f>0.0526*Observaciones!$F383^2.218</f>
        <v>6.8921513346888582E-3</v>
      </c>
      <c r="AX384" s="75">
        <f>IF(Observaciones!$F383&gt;0.05*$BB$7,((Observaciones!$F383-0.05*$BB$7)^2)/(Observaciones!$F383+0.95*$BB$7),0)</f>
        <v>0</v>
      </c>
      <c r="AY384" s="75">
        <f>0.0526*AX384*Observaciones!$F383^1.218</f>
        <v>0</v>
      </c>
      <c r="AZ384" s="29"/>
      <c r="BA384" s="29"/>
      <c r="BB384" s="96"/>
      <c r="BC384" s="39"/>
    </row>
    <row r="385" spans="2:55" s="2" customFormat="1" x14ac:dyDescent="0.3">
      <c r="B385" s="38"/>
      <c r="C385" s="74">
        <v>379</v>
      </c>
      <c r="D385" s="136">
        <f>ETo!$I384*((1-Constantes!$D$21)*ETo!$K384+ETo!$L384)</f>
        <v>2.6902792929732149</v>
      </c>
      <c r="E385" s="75">
        <f>MIN(D385*F385,0.8*(I384+Observaciones!$F384-G385-H385-Constantes!$D$14))</f>
        <v>1.8103034103920141</v>
      </c>
      <c r="F385" s="75">
        <f>EXP(2.5*(Cálculos!I384-Constantes!$D$13)/(Constantes!$D$15))*Constantes!$D$19+Constantes!$D$18</f>
        <v>0.67290538016642942</v>
      </c>
      <c r="G385" s="75">
        <f>IF(Observaciones!$F384&gt;0.05*Constantes!$D$20,((Observaciones!$F384-0.05*Constantes!$D$20)^2)/(Observaciones!$F384+0.95*Constantes!$D$20),0)</f>
        <v>0</v>
      </c>
      <c r="H385" s="75">
        <f>MAX(0,I384+Observaciones!$F384-G385-Constantes!$D$13)</f>
        <v>0</v>
      </c>
      <c r="I385" s="75">
        <f>I384+Observaciones!$F384-G385-E385-H385-J384</f>
        <v>68.348079481881356</v>
      </c>
      <c r="J385" s="75">
        <f>MAX(0,(I385-Constantes!$D$14)*(1-EXP(-Constantes!$D$24)))</f>
        <v>0.7232198078931692</v>
      </c>
      <c r="K385" s="75">
        <f t="shared" si="54"/>
        <v>157.67980051594967</v>
      </c>
      <c r="L385" s="75">
        <f>MAX(0,(K385-Constantes!$D$13)*(1-EXP(-Constantes!$D$25)))</f>
        <v>0.5711110993288816</v>
      </c>
      <c r="M385" s="75">
        <f t="shared" si="55"/>
        <v>1.2943309072220508</v>
      </c>
      <c r="N385" s="75">
        <f>0.0526*G385*Observaciones!$F384^1.218</f>
        <v>0</v>
      </c>
      <c r="O385" s="75">
        <f>N385*Constantes!$D$31</f>
        <v>0</v>
      </c>
      <c r="P385" s="75">
        <f t="shared" si="56"/>
        <v>0</v>
      </c>
      <c r="Q385" s="15"/>
      <c r="R385" s="74">
        <v>379</v>
      </c>
      <c r="S385" s="136">
        <f>ETo!$I384*((1-Constantes!$E$21)*ETo!$K384+ETo!$L384)</f>
        <v>2.5863879873840574</v>
      </c>
      <c r="T385" s="75">
        <f>MIN(S385*U385,0.8*(X384+Observaciones!$F384-V385-W385-Constantes!$D$14))</f>
        <v>1.7622493653106375</v>
      </c>
      <c r="U385" s="75">
        <f>EXP(2.5*(Cálculos!X384-Constantes!$D$13)/(Constantes!$D$15))*Constantes!$E$19+Constantes!$E$18</f>
        <v>0.68135537819792613</v>
      </c>
      <c r="V385" s="75">
        <f>IF(Observaciones!$F384&gt;0.05*Constantes!$E$20,((Observaciones!$F384-0.05*Constantes!$E$20)^2)/(Observaciones!$F384+0.95*Constantes!$E$20),0)</f>
        <v>0</v>
      </c>
      <c r="W385" s="75">
        <f>MAX(0,X384+Observaciones!$F384-V385-Constantes!$D$13)</f>
        <v>0</v>
      </c>
      <c r="X385" s="75">
        <f>X384+Observaciones!$F384-V385-T385-W385-Y384</f>
        <v>68.454231491170603</v>
      </c>
      <c r="Y385" s="75">
        <f>MAX(0,(X385-Constantes!$D$14)*(1-EXP(-Constantes!$D$24)))</f>
        <v>0.72504343587597742</v>
      </c>
      <c r="Z385" s="75">
        <f t="shared" si="57"/>
        <v>161.97367268423622</v>
      </c>
      <c r="AA385" s="75">
        <f>MAX(0,(Z385-Constantes!$D$13)*(1-EXP(-Constantes!$D$25)))</f>
        <v>0.60077104092410549</v>
      </c>
      <c r="AB385" s="75">
        <f t="shared" si="58"/>
        <v>1.3258144768000828</v>
      </c>
      <c r="AC385" s="75">
        <f>0.0526*V385*Observaciones!$F384^1.218</f>
        <v>0</v>
      </c>
      <c r="AD385" s="75">
        <f>AC385*Constantes!$E$31</f>
        <v>0</v>
      </c>
      <c r="AE385" s="75">
        <f t="shared" si="59"/>
        <v>0</v>
      </c>
      <c r="AF385" s="15"/>
      <c r="AG385" s="74">
        <v>379</v>
      </c>
      <c r="AH385" s="136">
        <f>ETo!$I384*((1-Constantes!$F$21)*ETo!$K384+ETo!$L384)</f>
        <v>2.5863879873840574</v>
      </c>
      <c r="AI385" s="75">
        <f>MIN(AH385*AJ385,0.8*(AM384+Observaciones!$F384-AK385-AL385-Constantes!$D$14))</f>
        <v>1.8045415712959687</v>
      </c>
      <c r="AJ385" s="75">
        <f>EXP(2.5*(Cálculos!AM384-Constantes!$D$13)/(Constantes!$D$15))*Constantes!$F$19+Constantes!$F$18</f>
        <v>0.69770721952707904</v>
      </c>
      <c r="AK385" s="75">
        <f>IF(Observaciones!$F384&gt;0.05*Constantes!$F$20,((Observaciones!$F384-0.05*Constantes!$F$20)^2)/(Observaciones!$F384+0.95*Constantes!$F$20),0)</f>
        <v>0</v>
      </c>
      <c r="AL385" s="75">
        <f>MAX(0,AM384+Observaciones!$F384-AK385-Constantes!$D$13)</f>
        <v>0</v>
      </c>
      <c r="AM385" s="75">
        <f>AM384+Observaciones!$F384-AK385-AI385-AL385-AN384</f>
        <v>68.314178587309016</v>
      </c>
      <c r="AN385" s="75">
        <f>MAX(0,(AM385-Constantes!$D$14)*(1-EXP(-Constantes!$D$24)))</f>
        <v>0.72263741081563593</v>
      </c>
      <c r="AO385" s="75">
        <f t="shared" si="60"/>
        <v>162.94031737344378</v>
      </c>
      <c r="AP385" s="75">
        <f>MAX(0,(AO385-Constantes!$D$13)*(1-EXP(-Constantes!$D$25)))</f>
        <v>0.60744814352557164</v>
      </c>
      <c r="AQ385" s="75">
        <f t="shared" si="61"/>
        <v>1.3300855543412076</v>
      </c>
      <c r="AR385" s="75">
        <f>0.0526*AK385*Observaciones!$F384^1.218</f>
        <v>0</v>
      </c>
      <c r="AS385" s="75">
        <f>AR385*Constantes!$F$31</f>
        <v>0</v>
      </c>
      <c r="AT385" s="75">
        <f t="shared" si="62"/>
        <v>0</v>
      </c>
      <c r="AU385" s="15"/>
      <c r="AV385" s="74">
        <v>379</v>
      </c>
      <c r="AW385" s="75">
        <f>0.0526*Observaciones!$F384^2.218</f>
        <v>6.8921513346888582E-3</v>
      </c>
      <c r="AX385" s="75">
        <f>IF(Observaciones!$F384&gt;0.05*$BB$7,((Observaciones!$F384-0.05*$BB$7)^2)/(Observaciones!$F384+0.95*$BB$7),0)</f>
        <v>0</v>
      </c>
      <c r="AY385" s="75">
        <f>0.0526*AX385*Observaciones!$F384^1.218</f>
        <v>0</v>
      </c>
      <c r="AZ385" s="29"/>
      <c r="BA385" s="29"/>
      <c r="BB385" s="96"/>
      <c r="BC385" s="39"/>
    </row>
    <row r="386" spans="2:55" s="2" customFormat="1" x14ac:dyDescent="0.3">
      <c r="B386" s="38"/>
      <c r="C386" s="74">
        <v>380</v>
      </c>
      <c r="D386" s="136">
        <f>ETo!$I385*((1-Constantes!$D$21)*ETo!$K385+ETo!$L385)</f>
        <v>2.6872908628595495</v>
      </c>
      <c r="E386" s="75">
        <f>MIN(D386*F386,0.8*(I385+Observaciones!$F385-G386-H386-Constantes!$D$14))</f>
        <v>1.7121565628259874</v>
      </c>
      <c r="F386" s="75">
        <f>EXP(2.5*(Cálculos!I385-Constantes!$D$13)/(Constantes!$D$15))*Constantes!$D$19+Constantes!$D$18</f>
        <v>0.63713109231654941</v>
      </c>
      <c r="G386" s="75">
        <f>IF(Observaciones!$F385&gt;0.05*Constantes!$D$20,((Observaciones!$F385-0.05*Constantes!$D$20)^2)/(Observaciones!$F385+0.95*Constantes!$D$20),0)</f>
        <v>0</v>
      </c>
      <c r="H386" s="75">
        <f>MAX(0,I385+Observaciones!$F385-G386-Constantes!$D$13)</f>
        <v>0</v>
      </c>
      <c r="I386" s="75">
        <f>I385+Observaciones!$F385-G386-E386-H386-J385</f>
        <v>66.412703111162202</v>
      </c>
      <c r="J386" s="75">
        <f>MAX(0,(I386-Constantes!$D$14)*(1-EXP(-Constantes!$D$24)))</f>
        <v>0.68997120025454983</v>
      </c>
      <c r="K386" s="75">
        <f t="shared" si="54"/>
        <v>157.10868941662079</v>
      </c>
      <c r="L386" s="75">
        <f>MAX(0,(K386-Constantes!$D$13)*(1-EXP(-Constantes!$D$25)))</f>
        <v>0.56716614680430799</v>
      </c>
      <c r="M386" s="75">
        <f t="shared" si="55"/>
        <v>1.2571373470588578</v>
      </c>
      <c r="N386" s="75">
        <f>0.0526*G386*Observaciones!$F385^1.218</f>
        <v>0</v>
      </c>
      <c r="O386" s="75">
        <f>N386*Constantes!$D$31</f>
        <v>0</v>
      </c>
      <c r="P386" s="75">
        <f t="shared" si="56"/>
        <v>0</v>
      </c>
      <c r="Q386" s="15"/>
      <c r="R386" s="74">
        <v>380</v>
      </c>
      <c r="S386" s="136">
        <f>ETo!$I385*((1-Constantes!$E$21)*ETo!$K385+ETo!$L385)</f>
        <v>2.58349971064027</v>
      </c>
      <c r="T386" s="75">
        <f>MIN(S386*U386,0.8*(X385+Observaciones!$F385-V386-W386-Constantes!$D$14))</f>
        <v>1.6897174370142209</v>
      </c>
      <c r="U386" s="75">
        <f>EXP(2.5*(Cálculos!X385-Constantes!$D$13)/(Constantes!$D$15))*Constantes!$E$19+Constantes!$E$18</f>
        <v>0.6540420461651445</v>
      </c>
      <c r="V386" s="75">
        <f>IF(Observaciones!$F385&gt;0.05*Constantes!$E$20,((Observaciones!$F385-0.05*Constantes!$E$20)^2)/(Observaciones!$F385+0.95*Constantes!$E$20),0)</f>
        <v>0</v>
      </c>
      <c r="W386" s="75">
        <f>MAX(0,X385+Observaciones!$F385-V386-Constantes!$D$13)</f>
        <v>0</v>
      </c>
      <c r="X386" s="75">
        <f>X385+Observaciones!$F385-V386-T386-W386-Y385</f>
        <v>66.539470618280404</v>
      </c>
      <c r="Y386" s="75">
        <f>MAX(0,(X386-Constantes!$D$14)*(1-EXP(-Constantes!$D$24)))</f>
        <v>0.69214899015075115</v>
      </c>
      <c r="Z386" s="75">
        <f t="shared" si="57"/>
        <v>161.3729016433121</v>
      </c>
      <c r="AA386" s="75">
        <f>MAX(0,(Z386-Constantes!$D$13)*(1-EXP(-Constantes!$D$25)))</f>
        <v>0.59662121221762543</v>
      </c>
      <c r="AB386" s="75">
        <f t="shared" si="58"/>
        <v>1.2887702023683767</v>
      </c>
      <c r="AC386" s="75">
        <f>0.0526*V386*Observaciones!$F385^1.218</f>
        <v>0</v>
      </c>
      <c r="AD386" s="75">
        <f>AC386*Constantes!$E$31</f>
        <v>0</v>
      </c>
      <c r="AE386" s="75">
        <f t="shared" si="59"/>
        <v>0</v>
      </c>
      <c r="AF386" s="15"/>
      <c r="AG386" s="74">
        <v>380</v>
      </c>
      <c r="AH386" s="136">
        <f>ETo!$I385*((1-Constantes!$F$21)*ETo!$K385+ETo!$L385)</f>
        <v>2.58349971064027</v>
      </c>
      <c r="AI386" s="75">
        <f>MIN(AH386*AJ386,0.8*(AM385+Observaciones!$F385-AK386-AL386-Constantes!$D$14))</f>
        <v>1.7488668256489341</v>
      </c>
      <c r="AJ386" s="75">
        <f>EXP(2.5*(Cálculos!AM385-Constantes!$D$13)/(Constantes!$D$15))*Constantes!$F$19+Constantes!$F$18</f>
        <v>0.67693710916480487</v>
      </c>
      <c r="AK386" s="75">
        <f>IF(Observaciones!$F385&gt;0.05*Constantes!$F$20,((Observaciones!$F385-0.05*Constantes!$F$20)^2)/(Observaciones!$F385+0.95*Constantes!$F$20),0)</f>
        <v>0</v>
      </c>
      <c r="AL386" s="75">
        <f>MAX(0,AM385+Observaciones!$F385-AK386-Constantes!$D$13)</f>
        <v>0</v>
      </c>
      <c r="AM386" s="75">
        <f>AM385+Observaciones!$F385-AK386-AI386-AL386-AN385</f>
        <v>66.342674350844447</v>
      </c>
      <c r="AN386" s="75">
        <f>MAX(0,(AM386-Constantes!$D$14)*(1-EXP(-Constantes!$D$24)))</f>
        <v>0.68876814806767273</v>
      </c>
      <c r="AO386" s="75">
        <f t="shared" si="60"/>
        <v>162.3328692299182</v>
      </c>
      <c r="AP386" s="75">
        <f>MAX(0,(AO386-Constantes!$D$13)*(1-EXP(-Constantes!$D$25)))</f>
        <v>0.60325219270240471</v>
      </c>
      <c r="AQ386" s="75">
        <f t="shared" si="61"/>
        <v>1.2920203407700774</v>
      </c>
      <c r="AR386" s="75">
        <f>0.0526*AK386*Observaciones!$F385^1.218</f>
        <v>0</v>
      </c>
      <c r="AS386" s="75">
        <f>AR386*Constantes!$F$31</f>
        <v>0</v>
      </c>
      <c r="AT386" s="75">
        <f t="shared" si="62"/>
        <v>0</v>
      </c>
      <c r="AU386" s="15"/>
      <c r="AV386" s="74">
        <v>380</v>
      </c>
      <c r="AW386" s="75">
        <f>0.0526*Observaciones!$F385^2.218</f>
        <v>1.1305797794095535E-2</v>
      </c>
      <c r="AX386" s="75">
        <f>IF(Observaciones!$F385&gt;0.05*$BB$7,((Observaciones!$F385-0.05*$BB$7)^2)/(Observaciones!$F385+0.95*$BB$7),0)</f>
        <v>0</v>
      </c>
      <c r="AY386" s="75">
        <f>0.0526*AX386*Observaciones!$F385^1.218</f>
        <v>0</v>
      </c>
      <c r="AZ386" s="29"/>
      <c r="BA386" s="29"/>
      <c r="BB386" s="96"/>
      <c r="BC386" s="39"/>
    </row>
    <row r="387" spans="2:55" s="2" customFormat="1" x14ac:dyDescent="0.3">
      <c r="B387" s="38"/>
      <c r="C387" s="74">
        <v>381</v>
      </c>
      <c r="D387" s="136">
        <f>ETo!$I386*((1-Constantes!$D$21)*ETo!$K386+ETo!$L386)</f>
        <v>2.7037460730270286</v>
      </c>
      <c r="E387" s="75">
        <f>MIN(D387*F387,0.8*(I386+Observaciones!$F386-G387-H387-Constantes!$D$14))</f>
        <v>1.6450324819972566</v>
      </c>
      <c r="F387" s="75">
        <f>EXP(2.5*(Cálculos!I386-Constantes!$D$13)/(Constantes!$D$15))*Constantes!$D$19+Constantes!$D$18</f>
        <v>0.60842713685591421</v>
      </c>
      <c r="G387" s="75">
        <f>IF(Observaciones!$F386&gt;0.05*Constantes!$D$20,((Observaciones!$F386-0.05*Constantes!$D$20)^2)/(Observaciones!$F386+0.95*Constantes!$D$20),0)</f>
        <v>0</v>
      </c>
      <c r="H387" s="75">
        <f>MAX(0,I386+Observaciones!$F386-G387-Constantes!$D$13)</f>
        <v>0</v>
      </c>
      <c r="I387" s="75">
        <f>I386+Observaciones!$F386-G387-E387-H387-J386</f>
        <v>64.077699428910392</v>
      </c>
      <c r="J387" s="75">
        <f>MAX(0,(I387-Constantes!$D$14)*(1-EXP(-Constantes!$D$24)))</f>
        <v>0.64985723459882894</v>
      </c>
      <c r="K387" s="75">
        <f t="shared" si="54"/>
        <v>156.54152326981648</v>
      </c>
      <c r="L387" s="75">
        <f>MAX(0,(K387-Constantes!$D$13)*(1-EXP(-Constantes!$D$25)))</f>
        <v>0.56324844405729846</v>
      </c>
      <c r="M387" s="75">
        <f t="shared" si="55"/>
        <v>1.2131056786561274</v>
      </c>
      <c r="N387" s="75">
        <f>0.0526*G387*Observaciones!$F386^1.218</f>
        <v>0</v>
      </c>
      <c r="O387" s="75">
        <f>N387*Constantes!$D$31</f>
        <v>0</v>
      </c>
      <c r="P387" s="75">
        <f t="shared" si="56"/>
        <v>0</v>
      </c>
      <c r="Q387" s="15"/>
      <c r="R387" s="74">
        <v>381</v>
      </c>
      <c r="S387" s="136">
        <f>ETo!$I386*((1-Constantes!$E$21)*ETo!$K386+ETo!$L386)</f>
        <v>2.5993982315641233</v>
      </c>
      <c r="T387" s="75">
        <f>MIN(S387*U387,0.8*(X386+Observaciones!$F386-V387-W387-Constantes!$D$14))</f>
        <v>1.6424071332891113</v>
      </c>
      <c r="U387" s="75">
        <f>EXP(2.5*(Cálculos!X386-Constantes!$D$13)/(Constantes!$D$15))*Constantes!$E$19+Constantes!$E$18</f>
        <v>0.63184129055163418</v>
      </c>
      <c r="V387" s="75">
        <f>IF(Observaciones!$F386&gt;0.05*Constantes!$E$20,((Observaciones!$F386-0.05*Constantes!$E$20)^2)/(Observaciones!$F386+0.95*Constantes!$E$20),0)</f>
        <v>0</v>
      </c>
      <c r="W387" s="75">
        <f>MAX(0,X386+Observaciones!$F386-V387-Constantes!$D$13)</f>
        <v>0</v>
      </c>
      <c r="X387" s="75">
        <f>X386+Observaciones!$F386-V387-T387-W387-Y386</f>
        <v>64.204914494840537</v>
      </c>
      <c r="Y387" s="75">
        <f>MAX(0,(X387-Constantes!$D$14)*(1-EXP(-Constantes!$D$24)))</f>
        <v>0.65204271328753527</v>
      </c>
      <c r="Z387" s="75">
        <f t="shared" si="57"/>
        <v>160.77628043109448</v>
      </c>
      <c r="AA387" s="75">
        <f>MAX(0,(Z387-Constantes!$D$13)*(1-EXP(-Constantes!$D$25)))</f>
        <v>0.59250004847187099</v>
      </c>
      <c r="AB387" s="75">
        <f t="shared" si="58"/>
        <v>1.2445427617594063</v>
      </c>
      <c r="AC387" s="75">
        <f>0.0526*V387*Observaciones!$F386^1.218</f>
        <v>0</v>
      </c>
      <c r="AD387" s="75">
        <f>AC387*Constantes!$E$31</f>
        <v>0</v>
      </c>
      <c r="AE387" s="75">
        <f t="shared" si="59"/>
        <v>0</v>
      </c>
      <c r="AF387" s="15"/>
      <c r="AG387" s="74">
        <v>381</v>
      </c>
      <c r="AH387" s="136">
        <f>ETo!$I386*((1-Constantes!$F$21)*ETo!$K386+ETo!$L386)</f>
        <v>2.5993982315641233</v>
      </c>
      <c r="AI387" s="75">
        <f>MIN(AH387*AJ387,0.8*(AM386+Observaciones!$F386-AK387-AL387-Constantes!$D$14))</f>
        <v>1.7154023146914974</v>
      </c>
      <c r="AJ387" s="75">
        <f>EXP(2.5*(Cálculos!AM386-Constantes!$D$13)/(Constantes!$D$15))*Constantes!$F$19+Constantes!$F$18</f>
        <v>0.65992285978408805</v>
      </c>
      <c r="AK387" s="75">
        <f>IF(Observaciones!$F386&gt;0.05*Constantes!$F$20,((Observaciones!$F386-0.05*Constantes!$F$20)^2)/(Observaciones!$F386+0.95*Constantes!$F$20),0)</f>
        <v>0</v>
      </c>
      <c r="AL387" s="75">
        <f>MAX(0,AM386+Observaciones!$F386-AK387-Constantes!$D$13)</f>
        <v>0</v>
      </c>
      <c r="AM387" s="75">
        <f>AM386+Observaciones!$F386-AK387-AI387-AL387-AN386</f>
        <v>63.938503888085272</v>
      </c>
      <c r="AN387" s="75">
        <f>MAX(0,(AM387-Constantes!$D$14)*(1-EXP(-Constantes!$D$24)))</f>
        <v>0.64746593852228329</v>
      </c>
      <c r="AO387" s="75">
        <f t="shared" si="60"/>
        <v>161.7296170372158</v>
      </c>
      <c r="AP387" s="75">
        <f>MAX(0,(AO387-Constantes!$D$13)*(1-EXP(-Constantes!$D$25)))</f>
        <v>0.5990852254286948</v>
      </c>
      <c r="AQ387" s="75">
        <f t="shared" si="61"/>
        <v>1.2465511639509781</v>
      </c>
      <c r="AR387" s="75">
        <f>0.0526*AK387*Observaciones!$F386^1.218</f>
        <v>0</v>
      </c>
      <c r="AS387" s="75">
        <f>AR387*Constantes!$F$31</f>
        <v>0</v>
      </c>
      <c r="AT387" s="75">
        <f t="shared" si="62"/>
        <v>0</v>
      </c>
      <c r="AU387" s="15"/>
      <c r="AV387" s="74">
        <v>381</v>
      </c>
      <c r="AW387" s="75">
        <f>0.0526*Observaciones!$F386^2.218</f>
        <v>0</v>
      </c>
      <c r="AX387" s="75">
        <f>IF(Observaciones!$F386&gt;0.05*$BB$7,((Observaciones!$F386-0.05*$BB$7)^2)/(Observaciones!$F386+0.95*$BB$7),0)</f>
        <v>0</v>
      </c>
      <c r="AY387" s="75">
        <f>0.0526*AX387*Observaciones!$F386^1.218</f>
        <v>0</v>
      </c>
      <c r="AZ387" s="29"/>
      <c r="BA387" s="29"/>
      <c r="BB387" s="96"/>
      <c r="BC387" s="39"/>
    </row>
    <row r="388" spans="2:55" s="2" customFormat="1" x14ac:dyDescent="0.3">
      <c r="B388" s="38"/>
      <c r="C388" s="74">
        <v>382</v>
      </c>
      <c r="D388" s="136">
        <f>ETo!$I387*((1-Constantes!$D$21)*ETo!$K387+ETo!$L387)</f>
        <v>2.6812098025901308</v>
      </c>
      <c r="E388" s="75">
        <f>MIN(D388*F388,0.8*(I387+Observaciones!$F387-G388-H388-Constantes!$D$14))</f>
        <v>1.5480827400034674</v>
      </c>
      <c r="F388" s="75">
        <f>EXP(2.5*(Cálculos!I387-Constantes!$D$13)/(Constantes!$D$15))*Constantes!$D$19+Constantes!$D$18</f>
        <v>0.57738217222239452</v>
      </c>
      <c r="G388" s="75">
        <f>IF(Observaciones!$F387&gt;0.05*Constantes!$D$20,((Observaciones!$F387-0.05*Constantes!$D$20)^2)/(Observaciones!$F387+0.95*Constantes!$D$20),0)</f>
        <v>0.45773056057866185</v>
      </c>
      <c r="H388" s="75">
        <f>MAX(0,I387+Observaciones!$F387-G388-Constantes!$D$13)</f>
        <v>0</v>
      </c>
      <c r="I388" s="75">
        <f>I387+Observaciones!$F387-G388-E388-H388-J387</f>
        <v>70.22202889372943</v>
      </c>
      <c r="J388" s="75">
        <f>MAX(0,(I388-Constantes!$D$14)*(1-EXP(-Constantes!$D$24)))</f>
        <v>0.75541313714519798</v>
      </c>
      <c r="K388" s="75">
        <f t="shared" si="54"/>
        <v>155.97827482575917</v>
      </c>
      <c r="L388" s="75">
        <f>MAX(0,(K388-Constantes!$D$13)*(1-EXP(-Constantes!$D$25)))</f>
        <v>0.55935780285989023</v>
      </c>
      <c r="M388" s="75">
        <f t="shared" si="55"/>
        <v>1.7725015005837501</v>
      </c>
      <c r="N388" s="75">
        <f>0.0526*G388*Observaciones!$F387^1.218</f>
        <v>0.34038902437062091</v>
      </c>
      <c r="O388" s="75">
        <f>N388*Constantes!$D$31</f>
        <v>5.3175938280450238E-3</v>
      </c>
      <c r="P388" s="75">
        <f t="shared" si="56"/>
        <v>300.00503956096759</v>
      </c>
      <c r="Q388" s="15"/>
      <c r="R388" s="74">
        <v>382</v>
      </c>
      <c r="S388" s="136">
        <f>ETo!$I387*((1-Constantes!$E$21)*ETo!$K387+ETo!$L387)</f>
        <v>2.5776223170243888</v>
      </c>
      <c r="T388" s="75">
        <f>MIN(S388*U388,0.8*(X387+Observaciones!$F387-V388-W388-Constantes!$D$14))</f>
        <v>1.5660672355232648</v>
      </c>
      <c r="U388" s="75">
        <f>EXP(2.5*(Cálculos!X387-Constantes!$D$13)/(Constantes!$D$15))*Constantes!$E$19+Constantes!$E$18</f>
        <v>0.60756272366974817</v>
      </c>
      <c r="V388" s="75">
        <f>IF(Observaciones!$F387&gt;0.05*Constantes!$E$20,((Observaciones!$F387-0.05*Constantes!$E$20)^2)/(Observaciones!$F387+0.95*Constantes!$E$20),0)</f>
        <v>0.33151775876061473</v>
      </c>
      <c r="W388" s="75">
        <f>MAX(0,X387+Observaciones!$F387-V388-Constantes!$D$13)</f>
        <v>0</v>
      </c>
      <c r="X388" s="75">
        <f>X387+Observaciones!$F387-V388-T388-W388-Y387</f>
        <v>70.455286787269131</v>
      </c>
      <c r="Y388" s="75">
        <f>MAX(0,(X388-Constantes!$D$14)*(1-EXP(-Constantes!$D$24)))</f>
        <v>0.7594203681408056</v>
      </c>
      <c r="Z388" s="75">
        <f t="shared" si="57"/>
        <v>160.18378038262261</v>
      </c>
      <c r="AA388" s="75">
        <f>MAX(0,(Z388-Constantes!$D$13)*(1-EXP(-Constantes!$D$25)))</f>
        <v>0.58840735168349523</v>
      </c>
      <c r="AB388" s="75">
        <f t="shared" si="58"/>
        <v>1.6793454785849158</v>
      </c>
      <c r="AC388" s="75">
        <f>0.0526*V388*Observaciones!$F387^1.218</f>
        <v>0.24653151042264282</v>
      </c>
      <c r="AD388" s="75">
        <f>AC388*Constantes!$E$31</f>
        <v>2.8885062627959659E-3</v>
      </c>
      <c r="AE388" s="75">
        <f t="shared" si="59"/>
        <v>172.00190786412443</v>
      </c>
      <c r="AF388" s="15"/>
      <c r="AG388" s="74">
        <v>382</v>
      </c>
      <c r="AH388" s="136">
        <f>ETo!$I387*((1-Constantes!$F$21)*ETo!$K387+ETo!$L387)</f>
        <v>2.5776223170243888</v>
      </c>
      <c r="AI388" s="75">
        <f>MIN(AH388*AJ388,0.8*(AM387+Observaciones!$F387-AK388-AL388-Constantes!$D$14))</f>
        <v>1.6532169910515639</v>
      </c>
      <c r="AJ388" s="75">
        <f>EXP(2.5*(Cálculos!AM387-Constantes!$D$13)/(Constantes!$D$15))*Constantes!$F$19+Constantes!$F$18</f>
        <v>0.64137285751003281</v>
      </c>
      <c r="AK388" s="75">
        <f>IF(Observaciones!$F387&gt;0.05*Constantes!$F$20,((Observaciones!$F387-0.05*Constantes!$F$20)^2)/(Observaciones!$F387+0.95*Constantes!$F$20),0)</f>
        <v>0.18598866494938129</v>
      </c>
      <c r="AL388" s="75">
        <f>MAX(0,AM387+Observaciones!$F387-AK388-Constantes!$D$13)</f>
        <v>0</v>
      </c>
      <c r="AM388" s="75">
        <f>AM387+Observaciones!$F387-AK388-AI388-AL388-AN387</f>
        <v>70.251832293562046</v>
      </c>
      <c r="AN388" s="75">
        <f>MAX(0,(AM388-Constantes!$D$14)*(1-EXP(-Constantes!$D$24)))</f>
        <v>0.75592514171563885</v>
      </c>
      <c r="AO388" s="75">
        <f t="shared" si="60"/>
        <v>161.13053181178711</v>
      </c>
      <c r="AP388" s="75">
        <f>MAX(0,(AO388-Constantes!$D$13)*(1-EXP(-Constantes!$D$25)))</f>
        <v>0.59494704150044164</v>
      </c>
      <c r="AQ388" s="75">
        <f t="shared" si="61"/>
        <v>1.5368608481654618</v>
      </c>
      <c r="AR388" s="75">
        <f>0.0526*AK388*Observaciones!$F387^1.218</f>
        <v>0.13830953328980208</v>
      </c>
      <c r="AS388" s="75">
        <f>AR388*Constantes!$F$31</f>
        <v>1.166770632068488E-3</v>
      </c>
      <c r="AT388" s="75">
        <f t="shared" si="62"/>
        <v>75.919080993002879</v>
      </c>
      <c r="AU388" s="15"/>
      <c r="AV388" s="74">
        <v>382</v>
      </c>
      <c r="AW388" s="75">
        <f>0.0526*Observaciones!$F387^2.218</f>
        <v>6.5440756471987749</v>
      </c>
      <c r="AX388" s="75">
        <f>IF(Observaciones!$F387&gt;0.05*$BB$7,((Observaciones!$F387-0.05*$BB$7)^2)/(Observaciones!$F387+0.95*$BB$7),0)</f>
        <v>1.197931632400298</v>
      </c>
      <c r="AY388" s="75">
        <f>0.0526*AX388*Observaciones!$F387^1.218</f>
        <v>0.89083582074998446</v>
      </c>
      <c r="AZ388" s="29"/>
      <c r="BA388" s="29"/>
      <c r="BB388" s="96"/>
      <c r="BC388" s="39"/>
    </row>
    <row r="389" spans="2:55" s="2" customFormat="1" x14ac:dyDescent="0.3">
      <c r="B389" s="38"/>
      <c r="C389" s="74">
        <v>383</v>
      </c>
      <c r="D389" s="136">
        <f>ETo!$I388*((1-Constantes!$D$21)*ETo!$K388+ETo!$L388)</f>
        <v>2.5833675703148793</v>
      </c>
      <c r="E389" s="75">
        <f>MIN(D389*F389,0.8*(I388+Observaciones!$F388-G389-H389-Constantes!$D$14))</f>
        <v>1.7251080275272521</v>
      </c>
      <c r="F389" s="75">
        <f>EXP(2.5*(Cálculos!I388-Constantes!$D$13)/(Constantes!$D$15))*Constantes!$D$19+Constantes!$D$18</f>
        <v>0.66777490255363992</v>
      </c>
      <c r="G389" s="75">
        <f>IF(Observaciones!$F388&gt;0.05*Constantes!$D$20,((Observaciones!$F388-0.05*Constantes!$D$20)^2)/(Observaciones!$F388+0.95*Constantes!$D$20),0)</f>
        <v>0</v>
      </c>
      <c r="H389" s="75">
        <f>MAX(0,I388+Observaciones!$F388-G389-Constantes!$D$13)</f>
        <v>0</v>
      </c>
      <c r="I389" s="75">
        <f>I388+Observaciones!$F388-G389-E389-H389-J388</f>
        <v>70.241507729056977</v>
      </c>
      <c r="J389" s="75">
        <f>MAX(0,(I389-Constantes!$D$14)*(1-EXP(-Constantes!$D$24)))</f>
        <v>0.7557477718771608</v>
      </c>
      <c r="K389" s="75">
        <f t="shared" si="54"/>
        <v>155.41891702289928</v>
      </c>
      <c r="L389" s="75">
        <f>MAX(0,(K389-Constantes!$D$13)*(1-EXP(-Constantes!$D$25)))</f>
        <v>0.55549403628430594</v>
      </c>
      <c r="M389" s="75">
        <f t="shared" si="55"/>
        <v>1.3112418081614667</v>
      </c>
      <c r="N389" s="75">
        <f>0.0526*G389*Observaciones!$F388^1.218</f>
        <v>0</v>
      </c>
      <c r="O389" s="75">
        <f>N389*Constantes!$D$31</f>
        <v>0</v>
      </c>
      <c r="P389" s="75">
        <f t="shared" si="56"/>
        <v>0</v>
      </c>
      <c r="Q389" s="15"/>
      <c r="R389" s="74">
        <v>383</v>
      </c>
      <c r="S389" s="136">
        <f>ETo!$I388*((1-Constantes!$E$21)*ETo!$K388+ETo!$L388)</f>
        <v>2.4831752138310845</v>
      </c>
      <c r="T389" s="75">
        <f>MIN(S389*U389,0.8*(X388+Observaciones!$F388-V389-W389-Constantes!$D$14))</f>
        <v>1.6878012743651698</v>
      </c>
      <c r="U389" s="75">
        <f>EXP(2.5*(Cálculos!X388-Constantes!$D$13)/(Constantes!$D$15))*Constantes!$E$19+Constantes!$E$18</f>
        <v>0.67969479759795182</v>
      </c>
      <c r="V389" s="75">
        <f>IF(Observaciones!$F388&gt;0.05*Constantes!$E$20,((Observaciones!$F388-0.05*Constantes!$E$20)^2)/(Observaciones!$F388+0.95*Constantes!$E$20),0)</f>
        <v>0</v>
      </c>
      <c r="W389" s="75">
        <f>MAX(0,X388+Observaciones!$F388-V389-Constantes!$D$13)</f>
        <v>0</v>
      </c>
      <c r="X389" s="75">
        <f>X388+Observaciones!$F388-V389-T389-W389-Y388</f>
        <v>70.508065144763151</v>
      </c>
      <c r="Y389" s="75">
        <f>MAX(0,(X389-Constantes!$D$14)*(1-EXP(-Constantes!$D$24)))</f>
        <v>0.76032706873231759</v>
      </c>
      <c r="Z389" s="75">
        <f t="shared" si="57"/>
        <v>159.59537303093913</v>
      </c>
      <c r="AA389" s="75">
        <f>MAX(0,(Z389-Constantes!$D$13)*(1-EXP(-Constantes!$D$25)))</f>
        <v>0.58434292521685993</v>
      </c>
      <c r="AB389" s="75">
        <f t="shared" si="58"/>
        <v>1.3446699939491775</v>
      </c>
      <c r="AC389" s="75">
        <f>0.0526*V389*Observaciones!$F388^1.218</f>
        <v>0</v>
      </c>
      <c r="AD389" s="75">
        <f>AC389*Constantes!$E$31</f>
        <v>0</v>
      </c>
      <c r="AE389" s="75">
        <f t="shared" si="59"/>
        <v>0</v>
      </c>
      <c r="AF389" s="15"/>
      <c r="AG389" s="74">
        <v>383</v>
      </c>
      <c r="AH389" s="136">
        <f>ETo!$I388*((1-Constantes!$F$21)*ETo!$K388+ETo!$L388)</f>
        <v>2.4831752138310845</v>
      </c>
      <c r="AI389" s="75">
        <f>MIN(AH389*AJ389,0.8*(AM388+Observaciones!$F388-AK389-AL389-Constantes!$D$14))</f>
        <v>1.7268546191453553</v>
      </c>
      <c r="AJ389" s="75">
        <f>EXP(2.5*(Cálculos!AM388-Constantes!$D$13)/(Constantes!$D$15))*Constantes!$F$19+Constantes!$F$18</f>
        <v>0.69542197808955053</v>
      </c>
      <c r="AK389" s="75">
        <f>IF(Observaciones!$F388&gt;0.05*Constantes!$F$20,((Observaciones!$F388-0.05*Constantes!$F$20)^2)/(Observaciones!$F388+0.95*Constantes!$F$20),0)</f>
        <v>0</v>
      </c>
      <c r="AL389" s="75">
        <f>MAX(0,AM388+Observaciones!$F388-AK389-Constantes!$D$13)</f>
        <v>0</v>
      </c>
      <c r="AM389" s="75">
        <f>AM388+Observaciones!$F388-AK389-AI389-AL389-AN388</f>
        <v>70.269052532701053</v>
      </c>
      <c r="AN389" s="75">
        <f>MAX(0,(AM389-Constantes!$D$14)*(1-EXP(-Constantes!$D$24)))</f>
        <v>0.75622097511695463</v>
      </c>
      <c r="AO389" s="75">
        <f t="shared" si="60"/>
        <v>160.53558477028668</v>
      </c>
      <c r="AP389" s="75">
        <f>MAX(0,(AO389-Constantes!$D$13)*(1-EXP(-Constantes!$D$25)))</f>
        <v>0.59083744209655553</v>
      </c>
      <c r="AQ389" s="75">
        <f t="shared" si="61"/>
        <v>1.3470584172135101</v>
      </c>
      <c r="AR389" s="75">
        <f>0.0526*AK389*Observaciones!$F388^1.218</f>
        <v>0</v>
      </c>
      <c r="AS389" s="75">
        <f>AR389*Constantes!$F$31</f>
        <v>0</v>
      </c>
      <c r="AT389" s="75">
        <f t="shared" si="62"/>
        <v>0</v>
      </c>
      <c r="AU389" s="15"/>
      <c r="AV389" s="74">
        <v>383</v>
      </c>
      <c r="AW389" s="75">
        <f>0.0526*Observaciones!$F388^2.218</f>
        <v>0.40143633905347276</v>
      </c>
      <c r="AX389" s="75">
        <f>IF(Observaciones!$F388&gt;0.05*$BB$7,((Observaciones!$F388-0.05*$BB$7)^2)/(Observaciones!$F388+0.95*$BB$7),0)</f>
        <v>1.6667444764761515E-2</v>
      </c>
      <c r="AY389" s="75">
        <f>0.0526*AX389*Observaciones!$F388^1.218</f>
        <v>2.6763672030967324E-3</v>
      </c>
      <c r="AZ389" s="29"/>
      <c r="BA389" s="29"/>
      <c r="BB389" s="96"/>
      <c r="BC389" s="39"/>
    </row>
    <row r="390" spans="2:55" s="2" customFormat="1" x14ac:dyDescent="0.3">
      <c r="B390" s="38"/>
      <c r="C390" s="74">
        <v>384</v>
      </c>
      <c r="D390" s="136">
        <f>ETo!$I389*((1-Constantes!$D$21)*ETo!$K389+ETo!$L389)</f>
        <v>2.6387786697215865</v>
      </c>
      <c r="E390" s="75">
        <f>MIN(D390*F390,0.8*(I389+Observaciones!$F389-G390-H390-Constantes!$D$14))</f>
        <v>1.7629921689051768</v>
      </c>
      <c r="F390" s="75">
        <f>EXP(2.5*(Cálculos!I389-Constantes!$D$13)/(Constantes!$D$15))*Constantes!$D$19+Constantes!$D$18</f>
        <v>0.66810914804430621</v>
      </c>
      <c r="G390" s="75">
        <f>IF(Observaciones!$F389&gt;0.05*Constantes!$D$20,((Observaciones!$F389-0.05*Constantes!$D$20)^2)/(Observaciones!$F389+0.95*Constantes!$D$20),0)</f>
        <v>0.32723525100769507</v>
      </c>
      <c r="H390" s="75">
        <f>MAX(0,I389+Observaciones!$F389-G390-Constantes!$D$13)</f>
        <v>2.8142724780492898</v>
      </c>
      <c r="I390" s="75">
        <f>I389+Observaciones!$F389-G390-E390-H390-J389</f>
        <v>72.481260059217675</v>
      </c>
      <c r="J390" s="75">
        <f>MAX(0,(I390-Constantes!$D$14)*(1-EXP(-Constantes!$D$24)))</f>
        <v>0.79422537631620083</v>
      </c>
      <c r="K390" s="75">
        <f t="shared" si="54"/>
        <v>157.67769546466428</v>
      </c>
      <c r="L390" s="75">
        <f>MAX(0,(K390-Constantes!$D$13)*(1-EXP(-Constantes!$D$25)))</f>
        <v>0.57109655867752263</v>
      </c>
      <c r="M390" s="75">
        <f t="shared" si="55"/>
        <v>1.6925571860014186</v>
      </c>
      <c r="N390" s="75">
        <f>0.0526*G390*Observaciones!$F389^1.218</f>
        <v>0.21338093936813704</v>
      </c>
      <c r="O390" s="75">
        <f>N390*Constantes!$D$31</f>
        <v>3.3334599090098895E-3</v>
      </c>
      <c r="P390" s="75">
        <f t="shared" si="56"/>
        <v>196.94814075292905</v>
      </c>
      <c r="Q390" s="15"/>
      <c r="R390" s="74">
        <v>384</v>
      </c>
      <c r="S390" s="136">
        <f>ETo!$I389*((1-Constantes!$E$21)*ETo!$K389+ETo!$L389)</f>
        <v>2.5366427992126117</v>
      </c>
      <c r="T390" s="75">
        <f>MIN(S390*U390,0.8*(X389+Observaciones!$F389-V390-W390-Constantes!$D$14))</f>
        <v>1.7259512146176419</v>
      </c>
      <c r="U390" s="75">
        <f>EXP(2.5*(Cálculos!X389-Constantes!$D$13)/(Constantes!$D$15))*Constantes!$E$19+Constantes!$E$18</f>
        <v>0.68040766920489826</v>
      </c>
      <c r="V390" s="75">
        <f>IF(Observaciones!$F389&gt;0.05*Constantes!$E$20,((Observaciones!$F389-0.05*Constantes!$E$20)^2)/(Observaciones!$F389+0.95*Constantes!$E$20),0)</f>
        <v>0.22767738197894666</v>
      </c>
      <c r="W390" s="75">
        <f>MAX(0,X389+Observaciones!$F389-V390-Constantes!$D$13)</f>
        <v>3.180387762784207</v>
      </c>
      <c r="X390" s="75">
        <f>X389+Observaciones!$F389-V390-T390-W390-Y389</f>
        <v>72.513721716650039</v>
      </c>
      <c r="Y390" s="75">
        <f>MAX(0,(X390-Constantes!$D$14)*(1-EXP(-Constantes!$D$24)))</f>
        <v>0.794783048161118</v>
      </c>
      <c r="Z390" s="75">
        <f t="shared" si="57"/>
        <v>162.19141786850648</v>
      </c>
      <c r="AA390" s="75">
        <f>MAX(0,(Z390-Constantes!$D$13)*(1-EXP(-Constantes!$D$25)))</f>
        <v>0.60227511677801571</v>
      </c>
      <c r="AB390" s="75">
        <f t="shared" si="58"/>
        <v>1.6247355469180804</v>
      </c>
      <c r="AC390" s="75">
        <f>0.0526*V390*Observaciones!$F389^1.218</f>
        <v>0.14846204218506817</v>
      </c>
      <c r="AD390" s="75">
        <f>AC390*Constantes!$E$31</f>
        <v>1.7394674534864727E-3</v>
      </c>
      <c r="AE390" s="75">
        <f t="shared" si="59"/>
        <v>107.06157422271117</v>
      </c>
      <c r="AF390" s="15"/>
      <c r="AG390" s="74">
        <v>384</v>
      </c>
      <c r="AH390" s="136">
        <f>ETo!$I389*((1-Constantes!$F$21)*ETo!$K389+ETo!$L389)</f>
        <v>2.5366427992126117</v>
      </c>
      <c r="AI390" s="75">
        <f>MIN(AH390*AJ390,0.8*(AM389+Observaciones!$F389-AK390-AL390-Constantes!$D$14))</f>
        <v>1.7644751077046361</v>
      </c>
      <c r="AJ390" s="75">
        <f>EXP(2.5*(Cálculos!AM389-Constantes!$D$13)/(Constantes!$D$15))*Constantes!$F$19+Constantes!$F$18</f>
        <v>0.6955946293472377</v>
      </c>
      <c r="AK390" s="75">
        <f>IF(Observaciones!$F389&gt;0.05*Constantes!$F$20,((Observaciones!$F389-0.05*Constantes!$F$20)^2)/(Observaciones!$F389+0.95*Constantes!$F$20),0)</f>
        <v>0.11622452539387686</v>
      </c>
      <c r="AL390" s="75">
        <f>MAX(0,AM389+Observaciones!$F389-AK390-Constantes!$D$13)</f>
        <v>3.0528280073071841</v>
      </c>
      <c r="AM390" s="75">
        <f>AM389+Observaciones!$F389-AK390-AI390-AL390-AN389</f>
        <v>72.479303917178399</v>
      </c>
      <c r="AN390" s="75">
        <f>MAX(0,(AM390-Constantes!$D$14)*(1-EXP(-Constantes!$D$24)))</f>
        <v>0.7941917709668056</v>
      </c>
      <c r="AO390" s="75">
        <f t="shared" si="60"/>
        <v>162.99757533549732</v>
      </c>
      <c r="AP390" s="75">
        <f>MAX(0,(AO390-Constantes!$D$13)*(1-EXP(-Constantes!$D$25)))</f>
        <v>0.60784365315972244</v>
      </c>
      <c r="AQ390" s="75">
        <f t="shared" si="61"/>
        <v>1.518259949520405</v>
      </c>
      <c r="AR390" s="75">
        <f>0.0526*AK390*Observaciones!$F389^1.218</f>
        <v>7.5786756866173199E-2</v>
      </c>
      <c r="AS390" s="75">
        <f>AR390*Constantes!$F$31</f>
        <v>6.3933237361076098E-4</v>
      </c>
      <c r="AT390" s="75">
        <f t="shared" si="62"/>
        <v>42.109546116441813</v>
      </c>
      <c r="AU390" s="15"/>
      <c r="AV390" s="74">
        <v>384</v>
      </c>
      <c r="AW390" s="75">
        <f>0.0526*Observaciones!$F389^2.218</f>
        <v>5.1513686738127191</v>
      </c>
      <c r="AX390" s="75">
        <f>IF(Observaciones!$F389&gt;0.05*$BB$7,((Observaciones!$F389-0.05*$BB$7)^2)/(Observaciones!$F389+0.95*$BB$7),0)</f>
        <v>0.93240756681215686</v>
      </c>
      <c r="AY390" s="75">
        <f>0.0526*AX390*Observaciones!$F389^1.218</f>
        <v>0.6079968520129222</v>
      </c>
      <c r="AZ390" s="29"/>
      <c r="BA390" s="29"/>
      <c r="BB390" s="96"/>
      <c r="BC390" s="39"/>
    </row>
    <row r="391" spans="2:55" s="2" customFormat="1" x14ac:dyDescent="0.3">
      <c r="B391" s="38"/>
      <c r="C391" s="74">
        <v>385</v>
      </c>
      <c r="D391" s="136">
        <f>ETo!$I390*((1-Constantes!$D$21)*ETo!$K390+ETo!$L390)</f>
        <v>2.6049421074829859</v>
      </c>
      <c r="E391" s="75">
        <f>MIN(D391*F391,0.8*(I390+Observaciones!$F390-G391-H391-Constantes!$D$14))</f>
        <v>1.8465301714468014</v>
      </c>
      <c r="F391" s="75">
        <f>EXP(2.5*(Cálculos!I390-Constantes!$D$13)/(Constantes!$D$15))*Constantes!$D$19+Constantes!$D$18</f>
        <v>0.70885651014755302</v>
      </c>
      <c r="G391" s="75">
        <f>IF(Observaciones!$F390&gt;0.05*Constantes!$D$20,((Observaciones!$F390-0.05*Constantes!$D$20)^2)/(Observaciones!$F390+0.95*Constantes!$D$20),0)</f>
        <v>5.0985457328740907E-2</v>
      </c>
      <c r="H391" s="75">
        <f>MAX(0,I390+Observaciones!$F390-G391-Constantes!$D$13)</f>
        <v>2.4302746018889394</v>
      </c>
      <c r="I391" s="75">
        <f>I390+Observaciones!$F390-G391-E391-H391-J390</f>
        <v>72.359244452236993</v>
      </c>
      <c r="J391" s="75">
        <f>MAX(0,(I391-Constantes!$D$14)*(1-EXP(-Constantes!$D$24)))</f>
        <v>0.79212922122013485</v>
      </c>
      <c r="K391" s="75">
        <f t="shared" si="54"/>
        <v>159.5368735078757</v>
      </c>
      <c r="L391" s="75">
        <f>MAX(0,(K391-Constantes!$D$13)*(1-EXP(-Constantes!$D$25)))</f>
        <v>0.58393883949436809</v>
      </c>
      <c r="M391" s="75">
        <f t="shared" si="55"/>
        <v>1.4270535180432438</v>
      </c>
      <c r="N391" s="75">
        <f>0.0526*G391*Observaciones!$F390^1.218</f>
        <v>1.9044848779873481E-2</v>
      </c>
      <c r="O391" s="75">
        <f>N391*Constantes!$D$31</f>
        <v>2.9752066922592268E-4</v>
      </c>
      <c r="P391" s="75">
        <f t="shared" si="56"/>
        <v>20.84859926163659</v>
      </c>
      <c r="Q391" s="15"/>
      <c r="R391" s="74">
        <v>385</v>
      </c>
      <c r="S391" s="136">
        <f>ETo!$I390*((1-Constantes!$E$21)*ETo!$K390+ETo!$L390)</f>
        <v>2.5039836940793991</v>
      </c>
      <c r="T391" s="75">
        <f>MIN(S391*U391,0.8*(X390+Observaciones!$F390-V391-W391-Constantes!$D$14))</f>
        <v>1.7752710418609259</v>
      </c>
      <c r="U391" s="75">
        <f>EXP(2.5*(Cálculos!X390-Constantes!$D$13)/(Constantes!$D$15))*Constantes!$E$19+Constantes!$E$18</f>
        <v>0.70897867508422907</v>
      </c>
      <c r="V391" s="75">
        <f>IF(Observaciones!$F390&gt;0.05*Constantes!$E$20,((Observaciones!$F390-0.05*Constantes!$E$20)^2)/(Observaciones!$F390+0.95*Constantes!$E$20),0)</f>
        <v>2.2966072673882558E-2</v>
      </c>
      <c r="W391" s="75">
        <f>MAX(0,X390+Observaciones!$F390-V391-Constantes!$D$13)</f>
        <v>2.4907556439761578</v>
      </c>
      <c r="X391" s="75">
        <f>X390+Observaciones!$F390-V391-T391-W391-Y390</f>
        <v>72.429945909977945</v>
      </c>
      <c r="Y391" s="75">
        <f>MAX(0,(X391-Constantes!$D$14)*(1-EXP(-Constantes!$D$24)))</f>
        <v>0.79334382994610264</v>
      </c>
      <c r="Z391" s="75">
        <f t="shared" si="57"/>
        <v>164.07989839570462</v>
      </c>
      <c r="AA391" s="75">
        <f>MAX(0,(Z391-Constantes!$D$13)*(1-EXP(-Constantes!$D$25)))</f>
        <v>0.61531980463670566</v>
      </c>
      <c r="AB391" s="75">
        <f t="shared" si="58"/>
        <v>1.4316297072566908</v>
      </c>
      <c r="AC391" s="75">
        <f>0.0526*V391*Observaciones!$F390^1.218</f>
        <v>8.5786301439159645E-3</v>
      </c>
      <c r="AD391" s="75">
        <f>AC391*Constantes!$E$31</f>
        <v>1.0051220979594356E-4</v>
      </c>
      <c r="AE391" s="75">
        <f t="shared" si="59"/>
        <v>7.0208245390874495</v>
      </c>
      <c r="AF391" s="15"/>
      <c r="AG391" s="74">
        <v>385</v>
      </c>
      <c r="AH391" s="136">
        <f>ETo!$I390*((1-Constantes!$F$21)*ETo!$K390+ETo!$L390)</f>
        <v>2.5039836940793991</v>
      </c>
      <c r="AI391" s="75">
        <f>MIN(AH391*AJ391,0.8*(AM390+Observaciones!$F390-AK391-AL391-Constantes!$D$14))</f>
        <v>1.8005391222602818</v>
      </c>
      <c r="AJ391" s="75">
        <f>EXP(2.5*(Cálculos!AM390-Constantes!$D$13)/(Constantes!$D$15))*Constantes!$F$19+Constantes!$F$18</f>
        <v>0.71906982721876633</v>
      </c>
      <c r="AK391" s="75">
        <f>IF(Observaciones!$F390&gt;0.05*Constantes!$F$20,((Observaciones!$F390-0.05*Constantes!$F$20)^2)/(Observaciones!$F390+0.95*Constantes!$F$20),0)</f>
        <v>1.9273563210065096E-3</v>
      </c>
      <c r="AL391" s="75">
        <f>MAX(0,AM390+Observaciones!$F390-AK391-Constantes!$D$13)</f>
        <v>2.4773765608573939</v>
      </c>
      <c r="AM391" s="75">
        <f>AM390+Observaciones!$F390-AK391-AI391-AL391-AN390</f>
        <v>72.40526910677292</v>
      </c>
      <c r="AN391" s="75">
        <f>MAX(0,(AM391-Constantes!$D$14)*(1-EXP(-Constantes!$D$24)))</f>
        <v>0.79291989723722367</v>
      </c>
      <c r="AO391" s="75">
        <f t="shared" si="60"/>
        <v>164.86710824319496</v>
      </c>
      <c r="AP391" s="75">
        <f>MAX(0,(AO391-Constantes!$D$13)*(1-EXP(-Constantes!$D$25)))</f>
        <v>0.62075746025025547</v>
      </c>
      <c r="AQ391" s="75">
        <f t="shared" si="61"/>
        <v>1.4156047138084857</v>
      </c>
      <c r="AR391" s="75">
        <f>0.0526*AK391*Observaciones!$F390^1.218</f>
        <v>7.1993489127360796E-4</v>
      </c>
      <c r="AS391" s="75">
        <f>AR391*Constantes!$F$31</f>
        <v>6.0733260257584932E-6</v>
      </c>
      <c r="AT391" s="75">
        <f t="shared" si="62"/>
        <v>0.42902697105458637</v>
      </c>
      <c r="AU391" s="15"/>
      <c r="AV391" s="74">
        <v>385</v>
      </c>
      <c r="AW391" s="75">
        <f>0.0526*Observaciones!$F390^2.218</f>
        <v>1.867674605434769</v>
      </c>
      <c r="AX391" s="75">
        <f>IF(Observaciones!$F390&gt;0.05*$BB$7,((Observaciones!$F390-0.05*$BB$7)^2)/(Observaciones!$F390+0.95*$BB$7),0)</f>
        <v>0.28178711203654261</v>
      </c>
      <c r="AY391" s="75">
        <f>0.0526*AX391*Observaciones!$F390^1.218</f>
        <v>0.10525732665789053</v>
      </c>
      <c r="AZ391" s="29"/>
      <c r="BA391" s="29"/>
      <c r="BB391" s="96"/>
      <c r="BC391" s="39"/>
    </row>
    <row r="392" spans="2:55" s="2" customFormat="1" x14ac:dyDescent="0.3">
      <c r="B392" s="38"/>
      <c r="C392" s="74">
        <v>386</v>
      </c>
      <c r="D392" s="136">
        <f>ETo!$I391*((1-Constantes!$D$21)*ETo!$K391+ETo!$L391)</f>
        <v>2.7297212775851492</v>
      </c>
      <c r="E392" s="75">
        <f>MIN(D392*F392,0.8*(I391+Observaciones!$F391-G392-H392-Constantes!$D$14))</f>
        <v>1.92858662245902</v>
      </c>
      <c r="F392" s="75">
        <f>EXP(2.5*(Cálculos!I391-Constantes!$D$13)/(Constantes!$D$15))*Constantes!$D$19+Constantes!$D$18</f>
        <v>0.70651411860083613</v>
      </c>
      <c r="G392" s="75">
        <f>IF(Observaciones!$F391&gt;0.05*Constantes!$D$20,((Observaciones!$F391-0.05*Constantes!$D$20)^2)/(Observaciones!$F391+0.95*Constantes!$D$20),0)</f>
        <v>0.13755167230364526</v>
      </c>
      <c r="H392" s="75">
        <f>MAX(0,I391+Observaciones!$F391-G392-Constantes!$D$13)</f>
        <v>3.4216927799333519</v>
      </c>
      <c r="I392" s="75">
        <f>I391+Observaciones!$F391-G392-E392-H392-J391</f>
        <v>72.279284156320841</v>
      </c>
      <c r="J392" s="75">
        <f>MAX(0,(I392-Constantes!$D$14)*(1-EXP(-Constantes!$D$24)))</f>
        <v>0.79075555119615082</v>
      </c>
      <c r="K392" s="75">
        <f t="shared" si="54"/>
        <v>162.37462744831467</v>
      </c>
      <c r="L392" s="75">
        <f>MAX(0,(K392-Constantes!$D$13)*(1-EXP(-Constantes!$D$25)))</f>
        <v>0.60354063778651956</v>
      </c>
      <c r="M392" s="75">
        <f t="shared" si="55"/>
        <v>1.5318478612863156</v>
      </c>
      <c r="N392" s="75">
        <f>0.0526*G392*Observaciones!$F391^1.218</f>
        <v>6.6770510504934433E-2</v>
      </c>
      <c r="O392" s="75">
        <f>N392*Constantes!$D$31</f>
        <v>1.0430960728330112E-3</v>
      </c>
      <c r="P392" s="75">
        <f t="shared" si="56"/>
        <v>68.093973245953279</v>
      </c>
      <c r="Q392" s="15"/>
      <c r="R392" s="74">
        <v>386</v>
      </c>
      <c r="S392" s="136">
        <f>ETo!$I391*((1-Constantes!$E$21)*ETo!$K391+ETo!$L391)</f>
        <v>2.6244971477429853</v>
      </c>
      <c r="T392" s="75">
        <f>MIN(S392*U392,0.8*(X391+Observaciones!$F391-V392-W392-Constantes!$D$14))</f>
        <v>1.8574236595870592</v>
      </c>
      <c r="U392" s="75">
        <f>EXP(2.5*(Cálculos!X391-Constantes!$D$13)/(Constantes!$D$15))*Constantes!$E$19+Constantes!$E$18</f>
        <v>0.70772553941786764</v>
      </c>
      <c r="V392" s="75">
        <f>IF(Observaciones!$F391&gt;0.05*Constantes!$E$20,((Observaciones!$F391-0.05*Constantes!$E$20)^2)/(Observaciones!$F391+0.95*Constantes!$E$20),0)</f>
        <v>8.2810254786717927E-2</v>
      </c>
      <c r="W392" s="75">
        <f>MAX(0,X391+Observaciones!$F391-V392-Constantes!$D$13)</f>
        <v>3.5471356551912265</v>
      </c>
      <c r="X392" s="75">
        <f>X391+Observaciones!$F391-V392-T392-W392-Y391</f>
        <v>72.349232510466848</v>
      </c>
      <c r="Y392" s="75">
        <f>MAX(0,(X392-Constantes!$D$14)*(1-EXP(-Constantes!$D$24)))</f>
        <v>0.79195722205312402</v>
      </c>
      <c r="Z392" s="75">
        <f t="shared" si="57"/>
        <v>167.01171424625915</v>
      </c>
      <c r="AA392" s="75">
        <f>MAX(0,(Z392-Constantes!$D$13)*(1-EXP(-Constantes!$D$25)))</f>
        <v>0.63557133600218141</v>
      </c>
      <c r="AB392" s="75">
        <f t="shared" si="58"/>
        <v>1.5103388128420234</v>
      </c>
      <c r="AC392" s="75">
        <f>0.0526*V392*Observaciones!$F391^1.218</f>
        <v>4.0197860880578438E-2</v>
      </c>
      <c r="AD392" s="75">
        <f>AC392*Constantes!$E$31</f>
        <v>4.7098146888198932E-4</v>
      </c>
      <c r="AE392" s="75">
        <f t="shared" si="59"/>
        <v>31.183828746063778</v>
      </c>
      <c r="AF392" s="15"/>
      <c r="AG392" s="74">
        <v>386</v>
      </c>
      <c r="AH392" s="136">
        <f>ETo!$I391*((1-Constantes!$F$21)*ETo!$K391+ETo!$L391)</f>
        <v>2.6244971477429853</v>
      </c>
      <c r="AI392" s="75">
        <f>MIN(AH392*AJ392,0.8*(AM391+Observaciones!$F391-AK392-AL392-Constantes!$D$14))</f>
        <v>1.8850179683137434</v>
      </c>
      <c r="AJ392" s="75">
        <f>EXP(2.5*(Cálculos!AM391-Constantes!$D$13)/(Constantes!$D$15))*Constantes!$F$19+Constantes!$F$18</f>
        <v>0.71823967114417364</v>
      </c>
      <c r="AK392" s="75">
        <f>IF(Observaciones!$F391&gt;0.05*Constantes!$F$20,((Observaciones!$F391-0.05*Constantes!$F$20)^2)/(Observaciones!$F391+0.95*Constantes!$F$20),0)</f>
        <v>2.8196855116286525E-2</v>
      </c>
      <c r="AL392" s="75">
        <f>MAX(0,AM391+Observaciones!$F391-AK392-Constantes!$D$13)</f>
        <v>3.5770722516566309</v>
      </c>
      <c r="AM392" s="75">
        <f>AM391+Observaciones!$F391-AK392-AI392-AL392-AN391</f>
        <v>72.322062134449027</v>
      </c>
      <c r="AN392" s="75">
        <f>MAX(0,(AM392-Constantes!$D$14)*(1-EXP(-Constantes!$D$24)))</f>
        <v>0.79149045125583739</v>
      </c>
      <c r="AO392" s="75">
        <f t="shared" si="60"/>
        <v>167.82342303460135</v>
      </c>
      <c r="AP392" s="75">
        <f>MAX(0,(AO392-Constantes!$D$13)*(1-EXP(-Constantes!$D$25)))</f>
        <v>0.64117821816145326</v>
      </c>
      <c r="AQ392" s="75">
        <f t="shared" si="61"/>
        <v>1.4608655245335771</v>
      </c>
      <c r="AR392" s="75">
        <f>0.0526*AK392*Observaciones!$F391^1.218</f>
        <v>1.3687353844684808E-2</v>
      </c>
      <c r="AS392" s="75">
        <f>AR392*Constantes!$F$31</f>
        <v>1.1546566687666967E-4</v>
      </c>
      <c r="AT392" s="75">
        <f t="shared" si="62"/>
        <v>7.9039216777694419</v>
      </c>
      <c r="AU392" s="15"/>
      <c r="AV392" s="74">
        <v>386</v>
      </c>
      <c r="AW392" s="75">
        <f>0.0526*Observaciones!$F391^2.218</f>
        <v>3.0096120112355975</v>
      </c>
      <c r="AX392" s="75">
        <f>IF(Observaciones!$F391&gt;0.05*$BB$7,((Observaciones!$F391-0.05*$BB$7)^2)/(Observaciones!$F391+0.95*$BB$7),0)</f>
        <v>0.51054547567973141</v>
      </c>
      <c r="AY392" s="75">
        <f>0.0526*AX392*Observaciones!$F391^1.218</f>
        <v>0.24782964449801789</v>
      </c>
      <c r="AZ392" s="29"/>
      <c r="BA392" s="29"/>
      <c r="BB392" s="96"/>
      <c r="BC392" s="39"/>
    </row>
    <row r="393" spans="2:55" s="2" customFormat="1" x14ac:dyDescent="0.3">
      <c r="B393" s="38"/>
      <c r="C393" s="74">
        <v>387</v>
      </c>
      <c r="D393" s="136">
        <f>ETo!$I392*((1-Constantes!$D$21)*ETo!$K392+ETo!$L392)</f>
        <v>2.6652624981152107</v>
      </c>
      <c r="E393" s="75">
        <f>MIN(D393*F393,0.8*(I392+Observaciones!$F392-G393-H393-Constantes!$D$14))</f>
        <v>1.8789754486115058</v>
      </c>
      <c r="F393" s="75">
        <f>EXP(2.5*(Cálculos!I392-Constantes!$D$13)/(Constantes!$D$15))*Constantes!$D$19+Constantes!$D$18</f>
        <v>0.70498701345186743</v>
      </c>
      <c r="G393" s="75">
        <f>IF(Observaciones!$F392&gt;0.05*Constantes!$D$20,((Observaciones!$F392-0.05*Constantes!$D$20)^2)/(Observaciones!$F392+0.95*Constantes!$D$20),0)</f>
        <v>0</v>
      </c>
      <c r="H393" s="75">
        <f>MAX(0,I392+Observaciones!$F392-G393-Constantes!$D$13)</f>
        <v>0</v>
      </c>
      <c r="I393" s="75">
        <f>I392+Observaciones!$F392-G393-E393-H393-J392</f>
        <v>69.709553156513181</v>
      </c>
      <c r="J393" s="75">
        <f>MAX(0,(I393-Constantes!$D$14)*(1-EXP(-Constantes!$D$24)))</f>
        <v>0.74660911071974156</v>
      </c>
      <c r="K393" s="75">
        <f t="shared" si="54"/>
        <v>161.77108681052815</v>
      </c>
      <c r="L393" s="75">
        <f>MAX(0,(K393-Constantes!$D$13)*(1-EXP(-Constantes!$D$25)))</f>
        <v>0.59937167807707481</v>
      </c>
      <c r="M393" s="75">
        <f t="shared" si="55"/>
        <v>1.3459807887968163</v>
      </c>
      <c r="N393" s="75">
        <f>0.0526*G393*Observaciones!$F392^1.218</f>
        <v>0</v>
      </c>
      <c r="O393" s="75">
        <f>N393*Constantes!$D$31</f>
        <v>0</v>
      </c>
      <c r="P393" s="75">
        <f t="shared" si="56"/>
        <v>0</v>
      </c>
      <c r="Q393" s="15"/>
      <c r="R393" s="74">
        <v>387</v>
      </c>
      <c r="S393" s="136">
        <f>ETo!$I392*((1-Constantes!$E$21)*ETo!$K392+ETo!$L392)</f>
        <v>2.5622077020195078</v>
      </c>
      <c r="T393" s="75">
        <f>MIN(S393*U393,0.8*(X392+Observaciones!$F392-V393-W393-Constantes!$D$14))</f>
        <v>1.8102594237989351</v>
      </c>
      <c r="U393" s="75">
        <f>EXP(2.5*(Cálculos!X392-Constantes!$D$13)/(Constantes!$D$15))*Constantes!$E$19+Constantes!$E$18</f>
        <v>0.7065232933193144</v>
      </c>
      <c r="V393" s="75">
        <f>IF(Observaciones!$F392&gt;0.05*Constantes!$E$20,((Observaciones!$F392-0.05*Constantes!$E$20)^2)/(Observaciones!$F392+0.95*Constantes!$E$20),0)</f>
        <v>0</v>
      </c>
      <c r="W393" s="75">
        <f>MAX(0,X392+Observaciones!$F392-V393-Constantes!$D$13)</f>
        <v>0</v>
      </c>
      <c r="X393" s="75">
        <f>X392+Observaciones!$F392-V393-T393-W393-Y392</f>
        <v>69.847015864614775</v>
      </c>
      <c r="Y393" s="75">
        <f>MAX(0,(X393-Constantes!$D$14)*(1-EXP(-Constantes!$D$24)))</f>
        <v>0.7489706377672759</v>
      </c>
      <c r="Z393" s="75">
        <f t="shared" si="57"/>
        <v>166.37614291025696</v>
      </c>
      <c r="AA393" s="75">
        <f>MAX(0,(Z393-Constantes!$D$13)*(1-EXP(-Constantes!$D$25)))</f>
        <v>0.63118112409865712</v>
      </c>
      <c r="AB393" s="75">
        <f t="shared" si="58"/>
        <v>1.3801517618659331</v>
      </c>
      <c r="AC393" s="75">
        <f>0.0526*V393*Observaciones!$F392^1.218</f>
        <v>0</v>
      </c>
      <c r="AD393" s="75">
        <f>AC393*Constantes!$E$31</f>
        <v>0</v>
      </c>
      <c r="AE393" s="75">
        <f t="shared" si="59"/>
        <v>0</v>
      </c>
      <c r="AF393" s="15"/>
      <c r="AG393" s="74">
        <v>387</v>
      </c>
      <c r="AH393" s="136">
        <f>ETo!$I392*((1-Constantes!$F$21)*ETo!$K392+ETo!$L392)</f>
        <v>2.5622077020195078</v>
      </c>
      <c r="AI393" s="75">
        <f>MIN(AH393*AJ393,0.8*(AM392+Observaciones!$F392-AK393-AL393-Constantes!$D$14))</f>
        <v>1.8378982858280928</v>
      </c>
      <c r="AJ393" s="75">
        <f>EXP(2.5*(Cálculos!AM392-Constantes!$D$13)/(Constantes!$D$15))*Constantes!$F$19+Constantes!$F$18</f>
        <v>0.7173104211573007</v>
      </c>
      <c r="AK393" s="75">
        <f>IF(Observaciones!$F392&gt;0.05*Constantes!$F$20,((Observaciones!$F392-0.05*Constantes!$F$20)^2)/(Observaciones!$F392+0.95*Constantes!$F$20),0)</f>
        <v>0</v>
      </c>
      <c r="AL393" s="75">
        <f>MAX(0,AM392+Observaciones!$F392-AK393-Constantes!$D$13)</f>
        <v>0</v>
      </c>
      <c r="AM393" s="75">
        <f>AM392+Observaciones!$F392-AK393-AI393-AL393-AN392</f>
        <v>69.792673397365093</v>
      </c>
      <c r="AN393" s="75">
        <f>MAX(0,(AM393-Constantes!$D$14)*(1-EXP(-Constantes!$D$24)))</f>
        <v>0.74803706670635195</v>
      </c>
      <c r="AO393" s="75">
        <f t="shared" si="60"/>
        <v>167.18224481643989</v>
      </c>
      <c r="AP393" s="75">
        <f>MAX(0,(AO393-Constantes!$D$13)*(1-EXP(-Constantes!$D$25)))</f>
        <v>0.63674927669382986</v>
      </c>
      <c r="AQ393" s="75">
        <f t="shared" si="61"/>
        <v>1.3847863434001817</v>
      </c>
      <c r="AR393" s="75">
        <f>0.0526*AK393*Observaciones!$F392^1.218</f>
        <v>0</v>
      </c>
      <c r="AS393" s="75">
        <f>AR393*Constantes!$F$31</f>
        <v>0</v>
      </c>
      <c r="AT393" s="75">
        <f t="shared" si="62"/>
        <v>0</v>
      </c>
      <c r="AU393" s="15"/>
      <c r="AV393" s="74">
        <v>387</v>
      </c>
      <c r="AW393" s="75">
        <f>0.0526*Observaciones!$F392^2.218</f>
        <v>3.1840930012055863E-4</v>
      </c>
      <c r="AX393" s="75">
        <f>IF(Observaciones!$F392&gt;0.05*$BB$7,((Observaciones!$F392-0.05*$BB$7)^2)/(Observaciones!$F392+0.95*$BB$7),0)</f>
        <v>0</v>
      </c>
      <c r="AY393" s="75">
        <f>0.0526*AX393*Observaciones!$F392^1.218</f>
        <v>0</v>
      </c>
      <c r="AZ393" s="29"/>
      <c r="BA393" s="29"/>
      <c r="BB393" s="96"/>
      <c r="BC393" s="39"/>
    </row>
    <row r="394" spans="2:55" s="2" customFormat="1" x14ac:dyDescent="0.3">
      <c r="B394" s="38"/>
      <c r="C394" s="74">
        <v>388</v>
      </c>
      <c r="D394" s="136">
        <f>ETo!$I393*((1-Constantes!$D$21)*ETo!$K393+ETo!$L393)</f>
        <v>2.6257412487139717</v>
      </c>
      <c r="E394" s="75">
        <f>MIN(D394*F394,0.8*(I393+Observaciones!$F393-G394-H394-Constantes!$D$14))</f>
        <v>1.7306260550092329</v>
      </c>
      <c r="F394" s="75">
        <f>EXP(2.5*(Cálculos!I393-Constantes!$D$13)/(Constantes!$D$15))*Constantes!$D$19+Constantes!$D$18</f>
        <v>0.65909999923139961</v>
      </c>
      <c r="G394" s="75">
        <f>IF(Observaciones!$F393&gt;0.05*Constantes!$D$20,((Observaciones!$F393-0.05*Constantes!$D$20)^2)/(Observaciones!$F393+0.95*Constantes!$D$20),0)</f>
        <v>3.4123789440799746</v>
      </c>
      <c r="H394" s="75">
        <f>MAX(0,I393+Observaciones!$F393-G394-Constantes!$D$13)</f>
        <v>10.997174212433208</v>
      </c>
      <c r="I394" s="75">
        <f>I393+Observaciones!$F393-G394-E394-H394-J393</f>
        <v>72.522764834271015</v>
      </c>
      <c r="J394" s="75">
        <f>MAX(0,(I394-Constantes!$D$14)*(1-EXP(-Constantes!$D$24)))</f>
        <v>0.79493840350913125</v>
      </c>
      <c r="K394" s="75">
        <f t="shared" si="54"/>
        <v>172.16888934488429</v>
      </c>
      <c r="L394" s="75">
        <f>MAX(0,(K394-Constantes!$D$13)*(1-EXP(-Constantes!$D$25)))</f>
        <v>0.67119454652793931</v>
      </c>
      <c r="M394" s="75">
        <f t="shared" si="55"/>
        <v>4.8785118941170449</v>
      </c>
      <c r="N394" s="75">
        <f>0.0526*G394*Observaciones!$F393^1.218</f>
        <v>6.7717803229057019</v>
      </c>
      <c r="O394" s="75">
        <f>N394*Constantes!$D$31</f>
        <v>0.10578947813179872</v>
      </c>
      <c r="P394" s="75">
        <f t="shared" si="56"/>
        <v>2168.4784300591609</v>
      </c>
      <c r="Q394" s="15"/>
      <c r="R394" s="74">
        <v>388</v>
      </c>
      <c r="S394" s="136">
        <f>ETo!$I393*((1-Constantes!$E$21)*ETo!$K393+ETo!$L393)</f>
        <v>2.52404651283867</v>
      </c>
      <c r="T394" s="75">
        <f>MIN(S394*U394,0.8*(X393+Observaciones!$F393-V394-W394-Constantes!$D$14))</f>
        <v>1.6951918084404156</v>
      </c>
      <c r="U394" s="75">
        <f>EXP(2.5*(Cálculos!X393-Constantes!$D$13)/(Constantes!$D$15))*Constantes!$E$19+Constantes!$E$18</f>
        <v>0.67161670746468038</v>
      </c>
      <c r="V394" s="75">
        <f>IF(Observaciones!$F393&gt;0.05*Constantes!$E$20,((Observaciones!$F393-0.05*Constantes!$E$20)^2)/(Observaciones!$F393+0.95*Constantes!$E$20),0)</f>
        <v>2.8568161160474128</v>
      </c>
      <c r="W394" s="75">
        <f>MAX(0,X393+Observaciones!$F393-V394-Constantes!$D$13)</f>
        <v>11.690199748567366</v>
      </c>
      <c r="X394" s="75">
        <f>X393+Observaciones!$F393-V394-T394-W394-Y393</f>
        <v>72.555837553792315</v>
      </c>
      <c r="Y394" s="75">
        <f>MAX(0,(X394-Constantes!$D$14)*(1-EXP(-Constantes!$D$24)))</f>
        <v>0.79550657303498795</v>
      </c>
      <c r="Z394" s="75">
        <f t="shared" si="57"/>
        <v>177.43516153472569</v>
      </c>
      <c r="AA394" s="75">
        <f>MAX(0,(Z394-Constantes!$D$13)*(1-EXP(-Constantes!$D$25)))</f>
        <v>0.70757134570907965</v>
      </c>
      <c r="AB394" s="75">
        <f t="shared" si="58"/>
        <v>4.3598940347914805</v>
      </c>
      <c r="AC394" s="75">
        <f>0.0526*V394*Observaciones!$F393^1.218</f>
        <v>5.6692798419624646</v>
      </c>
      <c r="AD394" s="75">
        <f>AC394*Constantes!$E$31</f>
        <v>6.6424573073752866E-2</v>
      </c>
      <c r="AE394" s="75">
        <f t="shared" si="59"/>
        <v>1523.5364103735544</v>
      </c>
      <c r="AF394" s="15"/>
      <c r="AG394" s="74">
        <v>388</v>
      </c>
      <c r="AH394" s="136">
        <f>ETo!$I393*((1-Constantes!$F$21)*ETo!$K393+ETo!$L393)</f>
        <v>2.52404651283867</v>
      </c>
      <c r="AI394" s="75">
        <f>MIN(AH394*AJ394,0.8*(AM393+Observaciones!$F393-AK394-AL394-Constantes!$D$14))</f>
        <v>1.7437986289763259</v>
      </c>
      <c r="AJ394" s="75">
        <f>EXP(2.5*(Cálculos!AM393-Constantes!$D$13)/(Constantes!$D$15))*Constantes!$F$19+Constantes!$F$18</f>
        <v>0.69087420541040745</v>
      </c>
      <c r="AK394" s="75">
        <f>IF(Observaciones!$F393&gt;0.05*Constantes!$F$20,((Observaciones!$F393-0.05*Constantes!$F$20)^2)/(Observaciones!$F393+0.95*Constantes!$F$20),0)</f>
        <v>2.1429125888853964</v>
      </c>
      <c r="AL394" s="75">
        <f>MAX(0,AM393+Observaciones!$F393-AK394-Constantes!$D$13)</f>
        <v>12.349760808479701</v>
      </c>
      <c r="AM394" s="75">
        <f>AM393+Observaciones!$F393-AK394-AI394-AL394-AN393</f>
        <v>72.508164304317333</v>
      </c>
      <c r="AN394" s="75">
        <f>MAX(0,(AM394-Constantes!$D$14)*(1-EXP(-Constantes!$D$24)))</f>
        <v>0.79468757514360489</v>
      </c>
      <c r="AO394" s="75">
        <f t="shared" si="60"/>
        <v>178.89525634822576</v>
      </c>
      <c r="AP394" s="75">
        <f>MAX(0,(AO394-Constantes!$D$13)*(1-EXP(-Constantes!$D$25)))</f>
        <v>0.71765695729569146</v>
      </c>
      <c r="AQ394" s="75">
        <f t="shared" si="61"/>
        <v>3.6552571213246927</v>
      </c>
      <c r="AR394" s="75">
        <f>0.0526*AK394*Observaciones!$F393^1.218</f>
        <v>4.2525562198466504</v>
      </c>
      <c r="AS394" s="75">
        <f>AR394*Constantes!$F$31</f>
        <v>3.5874300133316259E-2</v>
      </c>
      <c r="AT394" s="75">
        <f t="shared" si="62"/>
        <v>981.44395708926606</v>
      </c>
      <c r="AU394" s="15"/>
      <c r="AV394" s="74">
        <v>388</v>
      </c>
      <c r="AW394" s="75">
        <f>0.0526*Observaciones!$F393^2.218</f>
        <v>39.094155293825366</v>
      </c>
      <c r="AX394" s="75">
        <f>IF(Observaciones!$F393&gt;0.05*$BB$7,((Observaciones!$F393-0.05*$BB$7)^2)/(Observaciones!$F393+0.95*$BB$7),0)</f>
        <v>6.13740799509831</v>
      </c>
      <c r="AY394" s="75">
        <f>0.0526*AX394*Observaciones!$F393^1.218</f>
        <v>12.17953204375323</v>
      </c>
      <c r="AZ394" s="29"/>
      <c r="BA394" s="29"/>
      <c r="BB394" s="96"/>
      <c r="BC394" s="39"/>
    </row>
    <row r="395" spans="2:55" s="2" customFormat="1" x14ac:dyDescent="0.3">
      <c r="B395" s="38"/>
      <c r="C395" s="74">
        <v>389</v>
      </c>
      <c r="D395" s="136">
        <f>ETo!$I394*((1-Constantes!$D$21)*ETo!$K394+ETo!$L394)</f>
        <v>2.5638196979715677</v>
      </c>
      <c r="E395" s="75">
        <f>MIN(D395*F395,0.8*(I394+Observaciones!$F394-G395-H395-Constantes!$D$14))</f>
        <v>1.8194316818485698</v>
      </c>
      <c r="F395" s="75">
        <f>EXP(2.5*(Cálculos!I394-Constantes!$D$13)/(Constantes!$D$15))*Constantes!$D$19+Constantes!$D$18</f>
        <v>0.7096566436743037</v>
      </c>
      <c r="G395" s="75">
        <f>IF(Observaciones!$F394&gt;0.05*Constantes!$D$20,((Observaciones!$F394-0.05*Constantes!$D$20)^2)/(Observaciones!$F394+0.95*Constantes!$D$20),0)</f>
        <v>0</v>
      </c>
      <c r="H395" s="75">
        <f>MAX(0,I394+Observaciones!$F394-G395-Constantes!$D$13)</f>
        <v>0</v>
      </c>
      <c r="I395" s="75">
        <f>I394+Observaciones!$F394-G395-E395-H395-J394</f>
        <v>72.308394748913315</v>
      </c>
      <c r="J395" s="75">
        <f>MAX(0,(I395-Constantes!$D$14)*(1-EXP(-Constantes!$D$24)))</f>
        <v>0.79125565375288254</v>
      </c>
      <c r="K395" s="75">
        <f t="shared" si="54"/>
        <v>171.49769479835635</v>
      </c>
      <c r="L395" s="75">
        <f>MAX(0,(K395-Constantes!$D$13)*(1-EXP(-Constantes!$D$25)))</f>
        <v>0.66655826713516098</v>
      </c>
      <c r="M395" s="75">
        <f t="shared" si="55"/>
        <v>1.4578139208880434</v>
      </c>
      <c r="N395" s="75">
        <f>0.0526*G395*Observaciones!$F394^1.218</f>
        <v>0</v>
      </c>
      <c r="O395" s="75">
        <f>N395*Constantes!$D$31</f>
        <v>0</v>
      </c>
      <c r="P395" s="75">
        <f t="shared" si="56"/>
        <v>0</v>
      </c>
      <c r="Q395" s="15"/>
      <c r="R395" s="74">
        <v>389</v>
      </c>
      <c r="S395" s="136">
        <f>ETo!$I394*((1-Constantes!$E$21)*ETo!$K394+ETo!$L394)</f>
        <v>2.4643034635436631</v>
      </c>
      <c r="T395" s="75">
        <f>MIN(S395*U395,0.8*(X394+Observaciones!$F394-V395-W395-Constantes!$D$14))</f>
        <v>1.7486960783781351</v>
      </c>
      <c r="U395" s="75">
        <f>EXP(2.5*(Cálculos!X394-Constantes!$D$13)/(Constantes!$D$15))*Constantes!$E$19+Constantes!$E$18</f>
        <v>0.70961068888143908</v>
      </c>
      <c r="V395" s="75">
        <f>IF(Observaciones!$F394&gt;0.05*Constantes!$E$20,((Observaciones!$F394-0.05*Constantes!$E$20)^2)/(Observaciones!$F394+0.95*Constantes!$E$20),0)</f>
        <v>0</v>
      </c>
      <c r="W395" s="75">
        <f>MAX(0,X394+Observaciones!$F394-V395-Constantes!$D$13)</f>
        <v>0</v>
      </c>
      <c r="X395" s="75">
        <f>X394+Observaciones!$F394-V395-T395-W395-Y394</f>
        <v>72.411634902379205</v>
      </c>
      <c r="Y395" s="75">
        <f>MAX(0,(X395-Constantes!$D$14)*(1-EXP(-Constantes!$D$24)))</f>
        <v>0.79302925779552291</v>
      </c>
      <c r="Z395" s="75">
        <f t="shared" si="57"/>
        <v>176.72759018901661</v>
      </c>
      <c r="AA395" s="75">
        <f>MAX(0,(Z395-Constantes!$D$13)*(1-EXP(-Constantes!$D$25)))</f>
        <v>0.70268379340997145</v>
      </c>
      <c r="AB395" s="75">
        <f t="shared" si="58"/>
        <v>1.4957130512054944</v>
      </c>
      <c r="AC395" s="75">
        <f>0.0526*V395*Observaciones!$F394^1.218</f>
        <v>0</v>
      </c>
      <c r="AD395" s="75">
        <f>AC395*Constantes!$E$31</f>
        <v>0</v>
      </c>
      <c r="AE395" s="75">
        <f t="shared" si="59"/>
        <v>0</v>
      </c>
      <c r="AF395" s="15"/>
      <c r="AG395" s="74">
        <v>389</v>
      </c>
      <c r="AH395" s="136">
        <f>ETo!$I394*((1-Constantes!$F$21)*ETo!$K394+ETo!$L394)</f>
        <v>2.4643034635436631</v>
      </c>
      <c r="AI395" s="75">
        <f>MIN(AH395*AJ395,0.8*(AM394+Observaciones!$F394-AK395-AL395-Constantes!$D$14))</f>
        <v>1.7728058527294628</v>
      </c>
      <c r="AJ395" s="75">
        <f>EXP(2.5*(Cálculos!AM394-Constantes!$D$13)/(Constantes!$D$15))*Constantes!$F$19+Constantes!$F$18</f>
        <v>0.7193942949624279</v>
      </c>
      <c r="AK395" s="75">
        <f>IF(Observaciones!$F394&gt;0.05*Constantes!$F$20,((Observaciones!$F394-0.05*Constantes!$F$20)^2)/(Observaciones!$F394+0.95*Constantes!$F$20),0)</f>
        <v>0</v>
      </c>
      <c r="AL395" s="75">
        <f>MAX(0,AM394+Observaciones!$F394-AK395-Constantes!$D$13)</f>
        <v>0</v>
      </c>
      <c r="AM395" s="75">
        <f>AM394+Observaciones!$F394-AK395-AI395-AL395-AN394</f>
        <v>72.340670876444278</v>
      </c>
      <c r="AN395" s="75">
        <f>MAX(0,(AM395-Constantes!$D$14)*(1-EXP(-Constantes!$D$24)))</f>
        <v>0.79181013830514158</v>
      </c>
      <c r="AO395" s="75">
        <f t="shared" si="60"/>
        <v>178.17759939093006</v>
      </c>
      <c r="AP395" s="75">
        <f>MAX(0,(AO395-Constantes!$D$13)*(1-EXP(-Constantes!$D$25)))</f>
        <v>0.71269973858852853</v>
      </c>
      <c r="AQ395" s="75">
        <f t="shared" si="61"/>
        <v>1.5045098768936702</v>
      </c>
      <c r="AR395" s="75">
        <f>0.0526*AK395*Observaciones!$F394^1.218</f>
        <v>0</v>
      </c>
      <c r="AS395" s="75">
        <f>AR395*Constantes!$F$31</f>
        <v>0</v>
      </c>
      <c r="AT395" s="75">
        <f t="shared" si="62"/>
        <v>0</v>
      </c>
      <c r="AU395" s="15"/>
      <c r="AV395" s="74">
        <v>389</v>
      </c>
      <c r="AW395" s="75">
        <f>0.0526*Observaciones!$F394^2.218</f>
        <v>0.36668595716871932</v>
      </c>
      <c r="AX395" s="75">
        <f>IF(Observaciones!$F394&gt;0.05*$BB$7,((Observaciones!$F394-0.05*$BB$7)^2)/(Observaciones!$F394+0.95*$BB$7),0)</f>
        <v>1.2646160328663239E-2</v>
      </c>
      <c r="AY395" s="75">
        <f>0.0526*AX395*Observaciones!$F394^1.218</f>
        <v>1.9321539185937356E-3</v>
      </c>
      <c r="AZ395" s="29"/>
      <c r="BA395" s="29"/>
      <c r="BB395" s="96"/>
      <c r="BC395" s="39"/>
    </row>
    <row r="396" spans="2:55" s="2" customFormat="1" x14ac:dyDescent="0.3">
      <c r="B396" s="38"/>
      <c r="C396" s="74">
        <v>390</v>
      </c>
      <c r="D396" s="136">
        <f>ETo!$I395*((1-Constantes!$D$21)*ETo!$K395+ETo!$L395)</f>
        <v>2.6745218328845786</v>
      </c>
      <c r="E396" s="75">
        <f>MIN(D396*F396,0.8*(I395+Observaciones!$F395-G396-H396-Constantes!$D$14))</f>
        <v>1.8869881551888237</v>
      </c>
      <c r="F396" s="75">
        <f>EXP(2.5*(Cálculos!I395-Constantes!$D$13)/(Constantes!$D$15))*Constantes!$D$19+Constantes!$D$18</f>
        <v>0.70554225132409243</v>
      </c>
      <c r="G396" s="75">
        <f>IF(Observaciones!$F395&gt;0.05*Constantes!$D$20,((Observaciones!$F395-0.05*Constantes!$D$20)^2)/(Observaciones!$F395+0.95*Constantes!$D$20),0)</f>
        <v>0</v>
      </c>
      <c r="H396" s="75">
        <f>MAX(0,I395+Observaciones!$F395-G396-Constantes!$D$13)</f>
        <v>0</v>
      </c>
      <c r="I396" s="75">
        <f>I395+Observaciones!$F395-G396-E396-H396-J395</f>
        <v>69.630150939971614</v>
      </c>
      <c r="J396" s="75">
        <f>MAX(0,(I396-Constantes!$D$14)*(1-EXP(-Constantes!$D$24)))</f>
        <v>0.74524502816537708</v>
      </c>
      <c r="K396" s="75">
        <f t="shared" si="54"/>
        <v>170.83113653122118</v>
      </c>
      <c r="L396" s="75">
        <f>MAX(0,(K396-Constantes!$D$13)*(1-EXP(-Constantes!$D$25)))</f>
        <v>0.66195401286344335</v>
      </c>
      <c r="M396" s="75">
        <f t="shared" si="55"/>
        <v>1.4071990410288204</v>
      </c>
      <c r="N396" s="75">
        <f>0.0526*G396*Observaciones!$F395^1.218</f>
        <v>0</v>
      </c>
      <c r="O396" s="75">
        <f>N396*Constantes!$D$31</f>
        <v>0</v>
      </c>
      <c r="P396" s="75">
        <f t="shared" si="56"/>
        <v>0</v>
      </c>
      <c r="Q396" s="15"/>
      <c r="R396" s="74">
        <v>390</v>
      </c>
      <c r="S396" s="136">
        <f>ETo!$I395*((1-Constantes!$E$21)*ETo!$K395+ETo!$L395)</f>
        <v>2.5711411746045458</v>
      </c>
      <c r="T396" s="75">
        <f>MIN(S396*U396,0.8*(X395+Observaciones!$F395-V396-W396-Constantes!$D$14))</f>
        <v>1.8189598811794498</v>
      </c>
      <c r="U396" s="75">
        <f>EXP(2.5*(Cálculos!X395-Constantes!$D$13)/(Constantes!$D$15))*Constantes!$E$19+Constantes!$E$18</f>
        <v>0.70745235584320443</v>
      </c>
      <c r="V396" s="75">
        <f>IF(Observaciones!$F395&gt;0.05*Constantes!$E$20,((Observaciones!$F395-0.05*Constantes!$E$20)^2)/(Observaciones!$F395+0.95*Constantes!$E$20),0)</f>
        <v>0</v>
      </c>
      <c r="W396" s="75">
        <f>MAX(0,X395+Observaciones!$F395-V396-Constantes!$D$13)</f>
        <v>0</v>
      </c>
      <c r="X396" s="75">
        <f>X395+Observaciones!$F395-V396-T396-W396-Y395</f>
        <v>69.799645763404229</v>
      </c>
      <c r="Y396" s="75">
        <f>MAX(0,(X396-Constantes!$D$14)*(1-EXP(-Constantes!$D$24)))</f>
        <v>0.74815684778162783</v>
      </c>
      <c r="Z396" s="75">
        <f t="shared" si="57"/>
        <v>176.02490639560665</v>
      </c>
      <c r="AA396" s="75">
        <f>MAX(0,(Z396-Constantes!$D$13)*(1-EXP(-Constantes!$D$25)))</f>
        <v>0.69783000190067124</v>
      </c>
      <c r="AB396" s="75">
        <f t="shared" si="58"/>
        <v>1.4459868496822992</v>
      </c>
      <c r="AC396" s="75">
        <f>0.0526*V396*Observaciones!$F395^1.218</f>
        <v>0</v>
      </c>
      <c r="AD396" s="75">
        <f>AC396*Constantes!$E$31</f>
        <v>0</v>
      </c>
      <c r="AE396" s="75">
        <f t="shared" si="59"/>
        <v>0</v>
      </c>
      <c r="AF396" s="15"/>
      <c r="AG396" s="74">
        <v>390</v>
      </c>
      <c r="AH396" s="136">
        <f>ETo!$I395*((1-Constantes!$F$21)*ETo!$K395+ETo!$L395)</f>
        <v>2.5711411746045458</v>
      </c>
      <c r="AI396" s="75">
        <f>MIN(AH396*AJ396,0.8*(AM395+Observaciones!$F395-AK396-AL396-Constantes!$D$14))</f>
        <v>1.8448398117576543</v>
      </c>
      <c r="AJ396" s="75">
        <f>EXP(2.5*(Cálculos!AM395-Constantes!$D$13)/(Constantes!$D$15))*Constantes!$F$19+Constantes!$F$18</f>
        <v>0.71751789826997725</v>
      </c>
      <c r="AK396" s="75">
        <f>IF(Observaciones!$F395&gt;0.05*Constantes!$F$20,((Observaciones!$F395-0.05*Constantes!$F$20)^2)/(Observaciones!$F395+0.95*Constantes!$F$20),0)</f>
        <v>0</v>
      </c>
      <c r="AL396" s="75">
        <f>MAX(0,AM395+Observaciones!$F395-AK396-Constantes!$D$13)</f>
        <v>0</v>
      </c>
      <c r="AM396" s="75">
        <f>AM395+Observaciones!$F395-AK396-AI396-AL396-AN395</f>
        <v>69.704020926381489</v>
      </c>
      <c r="AN396" s="75">
        <f>MAX(0,(AM396-Constantes!$D$14)*(1-EXP(-Constantes!$D$24)))</f>
        <v>0.74651407031736916</v>
      </c>
      <c r="AO396" s="75">
        <f t="shared" si="60"/>
        <v>177.46489965234153</v>
      </c>
      <c r="AP396" s="75">
        <f>MAX(0,(AO396-Constantes!$D$13)*(1-EXP(-Constantes!$D$25)))</f>
        <v>0.70777676189220495</v>
      </c>
      <c r="AQ396" s="75">
        <f t="shared" si="61"/>
        <v>1.454290832209574</v>
      </c>
      <c r="AR396" s="75">
        <f>0.0526*AK396*Observaciones!$F395^1.218</f>
        <v>0</v>
      </c>
      <c r="AS396" s="75">
        <f>AR396*Constantes!$F$31</f>
        <v>0</v>
      </c>
      <c r="AT396" s="75">
        <f t="shared" si="62"/>
        <v>0</v>
      </c>
      <c r="AU396" s="15"/>
      <c r="AV396" s="74">
        <v>390</v>
      </c>
      <c r="AW396" s="75">
        <f>0.0526*Observaciones!$F395^2.218</f>
        <v>0</v>
      </c>
      <c r="AX396" s="75">
        <f>IF(Observaciones!$F395&gt;0.05*$BB$7,((Observaciones!$F395-0.05*$BB$7)^2)/(Observaciones!$F395+0.95*$BB$7),0)</f>
        <v>0</v>
      </c>
      <c r="AY396" s="75">
        <f>0.0526*AX396*Observaciones!$F395^1.218</f>
        <v>0</v>
      </c>
      <c r="AZ396" s="29"/>
      <c r="BA396" s="29"/>
      <c r="BB396" s="96"/>
      <c r="BC396" s="39"/>
    </row>
    <row r="397" spans="2:55" s="2" customFormat="1" x14ac:dyDescent="0.3">
      <c r="B397" s="38"/>
      <c r="C397" s="74">
        <v>391</v>
      </c>
      <c r="D397" s="136">
        <f>ETo!$I396*((1-Constantes!$D$21)*ETo!$K396+ETo!$L396)</f>
        <v>2.6765506067926057</v>
      </c>
      <c r="E397" s="75">
        <f>MIN(D397*F397,0.8*(I396+Observaciones!$F396-G397-H397-Constantes!$D$14))</f>
        <v>1.76057129842522</v>
      </c>
      <c r="F397" s="75">
        <f>EXP(2.5*(Cálculos!I396-Constantes!$D$13)/(Constantes!$D$15))*Constantes!$D$19+Constantes!$D$18</f>
        <v>0.65777620417757299</v>
      </c>
      <c r="G397" s="75">
        <f>IF(Observaciones!$F396&gt;0.05*Constantes!$D$20,((Observaciones!$F396-0.05*Constantes!$D$20)^2)/(Observaciones!$F396+0.95*Constantes!$D$20),0)</f>
        <v>1.058103381267003E-2</v>
      </c>
      <c r="H397" s="75">
        <f>MAX(0,I396+Observaciones!$F396-G397-Constantes!$D$13)</f>
        <v>0</v>
      </c>
      <c r="I397" s="75">
        <f>I396+Observaciones!$F396-G397-E397-H397-J396</f>
        <v>71.113753579568353</v>
      </c>
      <c r="J397" s="75">
        <f>MAX(0,(I397-Constantes!$D$14)*(1-EXP(-Constantes!$D$24)))</f>
        <v>0.77073243351033471</v>
      </c>
      <c r="K397" s="75">
        <f t="shared" si="54"/>
        <v>170.16918251835773</v>
      </c>
      <c r="L397" s="75">
        <f>MAX(0,(K397-Constantes!$D$13)*(1-EXP(-Constantes!$D$25)))</f>
        <v>0.65738156249911672</v>
      </c>
      <c r="M397" s="75">
        <f t="shared" si="55"/>
        <v>1.4386950298221215</v>
      </c>
      <c r="N397" s="75">
        <f>0.0526*G397*Observaciones!$F396^1.218</f>
        <v>3.0117777171427573E-3</v>
      </c>
      <c r="O397" s="75">
        <f>N397*Constantes!$D$31</f>
        <v>4.7050314356446546E-5</v>
      </c>
      <c r="P397" s="75">
        <f t="shared" si="56"/>
        <v>3.2703466253208502</v>
      </c>
      <c r="Q397" s="15"/>
      <c r="R397" s="74">
        <v>391</v>
      </c>
      <c r="S397" s="136">
        <f>ETo!$I396*((1-Constantes!$E$21)*ETo!$K396+ETo!$L396)</f>
        <v>2.5730970061635747</v>
      </c>
      <c r="T397" s="75">
        <f>MIN(S397*U397,0.8*(X396+Observaciones!$F396-V397-W397-Constantes!$D$14))</f>
        <v>1.7265432673582815</v>
      </c>
      <c r="U397" s="75">
        <f>EXP(2.5*(Cálculos!X396-Constantes!$D$13)/(Constantes!$D$15))*Constantes!$E$19+Constantes!$E$18</f>
        <v>0.67099812530290714</v>
      </c>
      <c r="V397" s="75">
        <f>IF(Observaciones!$F396&gt;0.05*Constantes!$E$20,((Observaciones!$F396-0.05*Constantes!$E$20)^2)/(Observaciones!$F396+0.95*Constantes!$E$20),0)</f>
        <v>1.322107109083318E-3</v>
      </c>
      <c r="W397" s="75">
        <f>MAX(0,X396+Observaciones!$F396-V397-Constantes!$D$13)</f>
        <v>0</v>
      </c>
      <c r="X397" s="75">
        <f>X396+Observaciones!$F396-V397-T397-W397-Y396</f>
        <v>71.323623541155229</v>
      </c>
      <c r="Y397" s="75">
        <f>MAX(0,(X397-Constantes!$D$14)*(1-EXP(-Constantes!$D$24)))</f>
        <v>0.77433787383372832</v>
      </c>
      <c r="Z397" s="75">
        <f t="shared" si="57"/>
        <v>175.32707639370597</v>
      </c>
      <c r="AA397" s="75">
        <f>MAX(0,(Z397-Constantes!$D$13)*(1-EXP(-Constantes!$D$25)))</f>
        <v>0.69300973797836907</v>
      </c>
      <c r="AB397" s="75">
        <f t="shared" si="58"/>
        <v>1.4686697189211806</v>
      </c>
      <c r="AC397" s="75">
        <f>0.0526*V397*Observaciones!$F396^1.218</f>
        <v>3.7632359949980827E-4</v>
      </c>
      <c r="AD397" s="75">
        <f>AC397*Constantes!$E$31</f>
        <v>4.4092257096449428E-6</v>
      </c>
      <c r="AE397" s="75">
        <f t="shared" si="59"/>
        <v>0.30021901131615653</v>
      </c>
      <c r="AF397" s="15"/>
      <c r="AG397" s="74">
        <v>391</v>
      </c>
      <c r="AH397" s="136">
        <f>ETo!$I396*((1-Constantes!$F$21)*ETo!$K396+ETo!$L396)</f>
        <v>2.5730970061635747</v>
      </c>
      <c r="AI397" s="75">
        <f>MIN(AH397*AJ397,0.8*(AM396+Observaciones!$F396-AK397-AL397-Constantes!$D$14))</f>
        <v>1.7754585670311047</v>
      </c>
      <c r="AJ397" s="75">
        <f>EXP(2.5*(Cálculos!AM396-Constantes!$D$13)/(Constantes!$D$15))*Constantes!$F$19+Constantes!$F$18</f>
        <v>0.69000840729214108</v>
      </c>
      <c r="AK397" s="75">
        <f>IF(Observaciones!$F396&gt;0.05*Constantes!$F$20,((Observaciones!$F396-0.05*Constantes!$F$20)^2)/(Observaciones!$F396+0.95*Constantes!$F$20),0)</f>
        <v>0</v>
      </c>
      <c r="AL397" s="75">
        <f>MAX(0,AM396+Observaciones!$F396-AK397-Constantes!$D$13)</f>
        <v>0</v>
      </c>
      <c r="AM397" s="75">
        <f>AM396+Observaciones!$F396-AK397-AI397-AL397-AN396</f>
        <v>71.182048289033006</v>
      </c>
      <c r="AN397" s="75">
        <f>MAX(0,(AM397-Constantes!$D$14)*(1-EXP(-Constantes!$D$24)))</f>
        <v>0.77190569574146339</v>
      </c>
      <c r="AO397" s="75">
        <f t="shared" si="60"/>
        <v>176.75712289044932</v>
      </c>
      <c r="AP397" s="75">
        <f>MAX(0,(AO397-Constantes!$D$13)*(1-EXP(-Constantes!$D$25)))</f>
        <v>0.70288779067987461</v>
      </c>
      <c r="AQ397" s="75">
        <f t="shared" si="61"/>
        <v>1.4747934864213379</v>
      </c>
      <c r="AR397" s="75">
        <f>0.0526*AK397*Observaciones!$F396^1.218</f>
        <v>0</v>
      </c>
      <c r="AS397" s="75">
        <f>AR397*Constantes!$F$31</f>
        <v>0</v>
      </c>
      <c r="AT397" s="75">
        <f t="shared" si="62"/>
        <v>0</v>
      </c>
      <c r="AU397" s="15"/>
      <c r="AV397" s="74">
        <v>391</v>
      </c>
      <c r="AW397" s="75">
        <f>0.0526*Observaciones!$F396^2.218</f>
        <v>1.1385570712519109</v>
      </c>
      <c r="AX397" s="75">
        <f>IF(Observaciones!$F396&gt;0.05*$BB$7,((Observaciones!$F396-0.05*$BB$7)^2)/(Observaciones!$F396+0.95*$BB$7),0)</f>
        <v>0.13940420338375761</v>
      </c>
      <c r="AY397" s="75">
        <f>0.0526*AX397*Observaciones!$F396^1.218</f>
        <v>3.9679910381204199E-2</v>
      </c>
      <c r="AZ397" s="29"/>
      <c r="BA397" s="29"/>
      <c r="BB397" s="96"/>
      <c r="BC397" s="39"/>
    </row>
    <row r="398" spans="2:55" s="2" customFormat="1" x14ac:dyDescent="0.3">
      <c r="B398" s="38"/>
      <c r="C398" s="74">
        <v>392</v>
      </c>
      <c r="D398" s="136">
        <f>ETo!$I397*((1-Constantes!$D$21)*ETo!$K397+ETo!$L397)</f>
        <v>2.7062787040194669</v>
      </c>
      <c r="E398" s="75">
        <f>MIN(D398*F398,0.8*(I397+Observaciones!$F397-G398-H398-Constantes!$D$14))</f>
        <v>1.8495353299044932</v>
      </c>
      <c r="F398" s="75">
        <f>EXP(2.5*(Cálculos!I397-Constantes!$D$13)/(Constantes!$D$15))*Constantes!$D$19+Constantes!$D$18</f>
        <v>0.68342382000696889</v>
      </c>
      <c r="G398" s="75">
        <f>IF(Observaciones!$F397&gt;0.05*Constantes!$D$20,((Observaciones!$F397-0.05*Constantes!$D$20)^2)/(Observaciones!$F397+0.95*Constantes!$D$20),0)</f>
        <v>0</v>
      </c>
      <c r="H398" s="75">
        <f>MAX(0,I397+Observaciones!$F397-G398-Constantes!$D$13)</f>
        <v>0</v>
      </c>
      <c r="I398" s="75">
        <f>I397+Observaciones!$F397-G398-E398-H398-J397</f>
        <v>68.593485816153517</v>
      </c>
      <c r="J398" s="75">
        <f>MAX(0,(I398-Constantes!$D$14)*(1-EXP(-Constantes!$D$24)))</f>
        <v>0.72743574182916904</v>
      </c>
      <c r="K398" s="75">
        <f t="shared" si="54"/>
        <v>169.5118009558586</v>
      </c>
      <c r="L398" s="75">
        <f>MAX(0,(K398-Constantes!$D$13)*(1-EXP(-Constantes!$D$25)))</f>
        <v>0.65284069635654551</v>
      </c>
      <c r="M398" s="75">
        <f t="shared" si="55"/>
        <v>1.3802764381857147</v>
      </c>
      <c r="N398" s="75">
        <f>0.0526*G398*Observaciones!$F397^1.218</f>
        <v>0</v>
      </c>
      <c r="O398" s="75">
        <f>N398*Constantes!$D$31</f>
        <v>0</v>
      </c>
      <c r="P398" s="75">
        <f t="shared" si="56"/>
        <v>0</v>
      </c>
      <c r="Q398" s="15"/>
      <c r="R398" s="74">
        <v>392</v>
      </c>
      <c r="S398" s="136">
        <f>ETo!$I397*((1-Constantes!$E$21)*ETo!$K397+ETo!$L397)</f>
        <v>2.6018178245430992</v>
      </c>
      <c r="T398" s="75">
        <f>MIN(S398*U398,0.8*(X397+Observaciones!$F397-V398-W398-Constantes!$D$14))</f>
        <v>1.7996049581284674</v>
      </c>
      <c r="U398" s="75">
        <f>EXP(2.5*(Cálculos!X397-Constantes!$D$13)/(Constantes!$D$15))*Constantes!$E$19+Constantes!$E$18</f>
        <v>0.69167216134530596</v>
      </c>
      <c r="V398" s="75">
        <f>IF(Observaciones!$F397&gt;0.05*Constantes!$E$20,((Observaciones!$F397-0.05*Constantes!$E$20)^2)/(Observaciones!$F397+0.95*Constantes!$E$20),0)</f>
        <v>0</v>
      </c>
      <c r="W398" s="75">
        <f>MAX(0,X397+Observaciones!$F397-V398-Constantes!$D$13)</f>
        <v>0</v>
      </c>
      <c r="X398" s="75">
        <f>X397+Observaciones!$F397-V398-T398-W398-Y397</f>
        <v>68.849680709193024</v>
      </c>
      <c r="Y398" s="75">
        <f>MAX(0,(X398-Constantes!$D$14)*(1-EXP(-Constantes!$D$24)))</f>
        <v>0.73183701674735113</v>
      </c>
      <c r="Z398" s="75">
        <f t="shared" si="57"/>
        <v>174.63406665572759</v>
      </c>
      <c r="AA398" s="75">
        <f>MAX(0,(Z398-Constantes!$D$13)*(1-EXP(-Constantes!$D$25)))</f>
        <v>0.68822277005110499</v>
      </c>
      <c r="AB398" s="75">
        <f t="shared" si="58"/>
        <v>1.4200597867984561</v>
      </c>
      <c r="AC398" s="75">
        <f>0.0526*V398*Observaciones!$F397^1.218</f>
        <v>0</v>
      </c>
      <c r="AD398" s="75">
        <f>AC398*Constantes!$E$31</f>
        <v>0</v>
      </c>
      <c r="AE398" s="75">
        <f t="shared" si="59"/>
        <v>0</v>
      </c>
      <c r="AF398" s="15"/>
      <c r="AG398" s="74">
        <v>392</v>
      </c>
      <c r="AH398" s="136">
        <f>ETo!$I397*((1-Constantes!$F$21)*ETo!$K397+ETo!$L397)</f>
        <v>2.6018178245430992</v>
      </c>
      <c r="AI398" s="75">
        <f>MIN(AH398*AJ398,0.8*(AM397+Observaciones!$F397-AK398-AL398-Constantes!$D$14))</f>
        <v>1.8342040280665104</v>
      </c>
      <c r="AJ398" s="75">
        <f>EXP(2.5*(Cálculos!AM397-Constantes!$D$13)/(Constantes!$D$15))*Constantes!$F$19+Constantes!$F$18</f>
        <v>0.70497019843755271</v>
      </c>
      <c r="AK398" s="75">
        <f>IF(Observaciones!$F397&gt;0.05*Constantes!$F$20,((Observaciones!$F397-0.05*Constantes!$F$20)^2)/(Observaciones!$F397+0.95*Constantes!$F$20),0)</f>
        <v>0</v>
      </c>
      <c r="AL398" s="75">
        <f>MAX(0,AM397+Observaciones!$F397-AK398-Constantes!$D$13)</f>
        <v>0</v>
      </c>
      <c r="AM398" s="75">
        <f>AM397+Observaciones!$F397-AK398-AI398-AL398-AN397</f>
        <v>68.675938565225024</v>
      </c>
      <c r="AN398" s="75">
        <f>MAX(0,(AM398-Constantes!$D$14)*(1-EXP(-Constantes!$D$24)))</f>
        <v>0.72885223070651606</v>
      </c>
      <c r="AO398" s="75">
        <f t="shared" si="60"/>
        <v>176.05423509976944</v>
      </c>
      <c r="AP398" s="75">
        <f>MAX(0,(AO398-Constantes!$D$13)*(1-EXP(-Constantes!$D$25)))</f>
        <v>0.6980325900585016</v>
      </c>
      <c r="AQ398" s="75">
        <f t="shared" si="61"/>
        <v>1.4268848207650175</v>
      </c>
      <c r="AR398" s="75">
        <f>0.0526*AK398*Observaciones!$F397^1.218</f>
        <v>0</v>
      </c>
      <c r="AS398" s="75">
        <f>AR398*Constantes!$F$31</f>
        <v>0</v>
      </c>
      <c r="AT398" s="75">
        <f t="shared" si="62"/>
        <v>0</v>
      </c>
      <c r="AU398" s="15"/>
      <c r="AV398" s="74">
        <v>392</v>
      </c>
      <c r="AW398" s="75">
        <f>0.0526*Observaciones!$F397^2.218</f>
        <v>3.1840930012055863E-4</v>
      </c>
      <c r="AX398" s="75">
        <f>IF(Observaciones!$F397&gt;0.05*$BB$7,((Observaciones!$F397-0.05*$BB$7)^2)/(Observaciones!$F397+0.95*$BB$7),0)</f>
        <v>0</v>
      </c>
      <c r="AY398" s="75">
        <f>0.0526*AX398*Observaciones!$F397^1.218</f>
        <v>0</v>
      </c>
      <c r="AZ398" s="29"/>
      <c r="BA398" s="29"/>
      <c r="BB398" s="96"/>
      <c r="BC398" s="39"/>
    </row>
    <row r="399" spans="2:55" s="2" customFormat="1" x14ac:dyDescent="0.3">
      <c r="B399" s="38"/>
      <c r="C399" s="74">
        <v>393</v>
      </c>
      <c r="D399" s="136">
        <f>ETo!$I398*((1-Constantes!$D$21)*ETo!$K398+ETo!$L398)</f>
        <v>2.6831674575481621</v>
      </c>
      <c r="E399" s="75">
        <f>MIN(D399*F399,0.8*(I398+Observaciones!$F398-G399-H399-Constantes!$D$14))</f>
        <v>1.7198527274415938</v>
      </c>
      <c r="F399" s="75">
        <f>EXP(2.5*(Cálculos!I398-Constantes!$D$13)/(Constantes!$D$15))*Constantes!$D$19+Constantes!$D$18</f>
        <v>0.64097852804653843</v>
      </c>
      <c r="G399" s="75">
        <f>IF(Observaciones!$F398&gt;0.05*Constantes!$D$20,((Observaciones!$F398-0.05*Constantes!$D$20)^2)/(Observaciones!$F398+0.95*Constantes!$D$20),0)</f>
        <v>0</v>
      </c>
      <c r="H399" s="75">
        <f>MAX(0,I398+Observaciones!$F398-G399-Constantes!$D$13)</f>
        <v>0</v>
      </c>
      <c r="I399" s="75">
        <f>I398+Observaciones!$F398-G399-E399-H399-J398</f>
        <v>66.146197346882758</v>
      </c>
      <c r="J399" s="75">
        <f>MAX(0,(I399-Constantes!$D$14)*(1-EXP(-Constantes!$D$24)))</f>
        <v>0.6853927907399886</v>
      </c>
      <c r="K399" s="75">
        <f t="shared" si="54"/>
        <v>168.85896025950206</v>
      </c>
      <c r="L399" s="75">
        <f>MAX(0,(K399-Constantes!$D$13)*(1-EXP(-Constantes!$D$25)))</f>
        <v>0.64833119626757407</v>
      </c>
      <c r="M399" s="75">
        <f t="shared" si="55"/>
        <v>1.3337239870075628</v>
      </c>
      <c r="N399" s="75">
        <f>0.0526*G399*Observaciones!$F398^1.218</f>
        <v>0</v>
      </c>
      <c r="O399" s="75">
        <f>N399*Constantes!$D$31</f>
        <v>0</v>
      </c>
      <c r="P399" s="75">
        <f t="shared" si="56"/>
        <v>0</v>
      </c>
      <c r="Q399" s="15"/>
      <c r="R399" s="74">
        <v>393</v>
      </c>
      <c r="S399" s="136">
        <f>ETo!$I398*((1-Constantes!$E$21)*ETo!$K398+ETo!$L398)</f>
        <v>2.579480515045931</v>
      </c>
      <c r="T399" s="75">
        <f>MIN(S399*U399,0.8*(X398+Observaciones!$F398-V399-W399-Constantes!$D$14))</f>
        <v>1.6996326868365905</v>
      </c>
      <c r="U399" s="75">
        <f>EXP(2.5*(Cálculos!X398-Constantes!$D$13)/(Constantes!$D$15))*Constantes!$E$19+Constantes!$E$18</f>
        <v>0.65890503026588143</v>
      </c>
      <c r="V399" s="75">
        <f>IF(Observaciones!$F398&gt;0.05*Constantes!$E$20,((Observaciones!$F398-0.05*Constantes!$E$20)^2)/(Observaciones!$F398+0.95*Constantes!$E$20),0)</f>
        <v>0</v>
      </c>
      <c r="W399" s="75">
        <f>MAX(0,X398+Observaciones!$F398-V399-Constantes!$D$13)</f>
        <v>0</v>
      </c>
      <c r="X399" s="75">
        <f>X398+Observaciones!$F398-V399-T399-W399-Y398</f>
        <v>66.418211005609081</v>
      </c>
      <c r="Y399" s="75">
        <f>MAX(0,(X399-Constantes!$D$14)*(1-EXP(-Constantes!$D$24)))</f>
        <v>0.69006582258442317</v>
      </c>
      <c r="Z399" s="75">
        <f t="shared" si="57"/>
        <v>173.94584388567648</v>
      </c>
      <c r="AA399" s="75">
        <f>MAX(0,(Z399-Constantes!$D$13)*(1-EXP(-Constantes!$D$25)))</f>
        <v>0.68346886812664109</v>
      </c>
      <c r="AB399" s="75">
        <f t="shared" si="58"/>
        <v>1.3735346907110642</v>
      </c>
      <c r="AC399" s="75">
        <f>0.0526*V399*Observaciones!$F398^1.218</f>
        <v>0</v>
      </c>
      <c r="AD399" s="75">
        <f>AC399*Constantes!$E$31</f>
        <v>0</v>
      </c>
      <c r="AE399" s="75">
        <f t="shared" si="59"/>
        <v>0</v>
      </c>
      <c r="AF399" s="15"/>
      <c r="AG399" s="74">
        <v>393</v>
      </c>
      <c r="AH399" s="136">
        <f>ETo!$I398*((1-Constantes!$F$21)*ETo!$K398+ETo!$L398)</f>
        <v>2.579480515045931</v>
      </c>
      <c r="AI399" s="75">
        <f>MIN(AH399*AJ399,0.8*(AM398+Observaciones!$F398-AK399-AL399-Constantes!$D$14))</f>
        <v>1.7546922580670219</v>
      </c>
      <c r="AJ399" s="75">
        <f>EXP(2.5*(Cálculos!AM398-Constantes!$D$13)/(Constantes!$D$15))*Constantes!$F$19+Constantes!$F$18</f>
        <v>0.68025024722304495</v>
      </c>
      <c r="AK399" s="75">
        <f>IF(Observaciones!$F398&gt;0.05*Constantes!$F$20,((Observaciones!$F398-0.05*Constantes!$F$20)^2)/(Observaciones!$F398+0.95*Constantes!$F$20),0)</f>
        <v>0</v>
      </c>
      <c r="AL399" s="75">
        <f>MAX(0,AM398+Observaciones!$F398-AK399-Constantes!$D$13)</f>
        <v>0</v>
      </c>
      <c r="AM399" s="75">
        <f>AM398+Observaciones!$F398-AK399-AI399-AL399-AN398</f>
        <v>66.192394076451478</v>
      </c>
      <c r="AN399" s="75">
        <f>MAX(0,(AM399-Constantes!$D$14)*(1-EXP(-Constantes!$D$24)))</f>
        <v>0.68618642290314613</v>
      </c>
      <c r="AO399" s="75">
        <f t="shared" si="60"/>
        <v>175.35620250971095</v>
      </c>
      <c r="AP399" s="75">
        <f>MAX(0,(AO399-Constantes!$D$13)*(1-EXP(-Constantes!$D$25)))</f>
        <v>0.69321092675757501</v>
      </c>
      <c r="AQ399" s="75">
        <f t="shared" si="61"/>
        <v>1.3793973496607213</v>
      </c>
      <c r="AR399" s="75">
        <f>0.0526*AK399*Observaciones!$F398^1.218</f>
        <v>0</v>
      </c>
      <c r="AS399" s="75">
        <f>AR399*Constantes!$F$31</f>
        <v>0</v>
      </c>
      <c r="AT399" s="75">
        <f t="shared" si="62"/>
        <v>0</v>
      </c>
      <c r="AU399" s="15"/>
      <c r="AV399" s="74">
        <v>393</v>
      </c>
      <c r="AW399" s="75">
        <f>0.0526*Observaciones!$F398^2.218</f>
        <v>0</v>
      </c>
      <c r="AX399" s="75">
        <f>IF(Observaciones!$F398&gt;0.05*$BB$7,((Observaciones!$F398-0.05*$BB$7)^2)/(Observaciones!$F398+0.95*$BB$7),0)</f>
        <v>0</v>
      </c>
      <c r="AY399" s="75">
        <f>0.0526*AX399*Observaciones!$F398^1.218</f>
        <v>0</v>
      </c>
      <c r="AZ399" s="29"/>
      <c r="BA399" s="29"/>
      <c r="BB399" s="96"/>
      <c r="BC399" s="39"/>
    </row>
    <row r="400" spans="2:55" s="2" customFormat="1" x14ac:dyDescent="0.3">
      <c r="B400" s="38"/>
      <c r="C400" s="74">
        <v>394</v>
      </c>
      <c r="D400" s="136">
        <f>ETo!$I399*((1-Constantes!$D$21)*ETo!$K399+ETo!$L399)</f>
        <v>2.5598586797132956</v>
      </c>
      <c r="E400" s="75">
        <f>MIN(D400*F400,0.8*(I399+Observaciones!$F399-G400-H400-Constantes!$D$14))</f>
        <v>1.5479286640185046</v>
      </c>
      <c r="F400" s="75">
        <f>EXP(2.5*(Cálculos!I399-Constantes!$D$13)/(Constantes!$D$15))*Constantes!$D$19+Constantes!$D$18</f>
        <v>0.60469301539406572</v>
      </c>
      <c r="G400" s="75">
        <f>IF(Observaciones!$F399&gt;0.05*Constantes!$D$20,((Observaciones!$F399-0.05*Constantes!$D$20)^2)/(Observaciones!$F399+0.95*Constantes!$D$20),0)</f>
        <v>0</v>
      </c>
      <c r="H400" s="75">
        <f>MAX(0,I399+Observaciones!$F399-G400-Constantes!$D$13)</f>
        <v>0</v>
      </c>
      <c r="I400" s="75">
        <f>I399+Observaciones!$F399-G400-E400-H400-J399</f>
        <v>65.612875892124279</v>
      </c>
      <c r="J400" s="75">
        <f>MAX(0,(I400-Constantes!$D$14)*(1-EXP(-Constantes!$D$24)))</f>
        <v>0.67623064736426197</v>
      </c>
      <c r="K400" s="75">
        <f t="shared" si="54"/>
        <v>168.21062906323448</v>
      </c>
      <c r="L400" s="75">
        <f>MAX(0,(K400-Constantes!$D$13)*(1-EXP(-Constantes!$D$25)))</f>
        <v>0.64385284557104383</v>
      </c>
      <c r="M400" s="75">
        <f t="shared" si="55"/>
        <v>1.3200834929353058</v>
      </c>
      <c r="N400" s="75">
        <f>0.0526*G400*Observaciones!$F399^1.218</f>
        <v>0</v>
      </c>
      <c r="O400" s="75">
        <f>N400*Constantes!$D$31</f>
        <v>0</v>
      </c>
      <c r="P400" s="75">
        <f t="shared" si="56"/>
        <v>0</v>
      </c>
      <c r="Q400" s="15"/>
      <c r="R400" s="74">
        <v>394</v>
      </c>
      <c r="S400" s="136">
        <f>ETo!$I399*((1-Constantes!$E$21)*ETo!$K399+ETo!$L399)</f>
        <v>2.4604562676491337</v>
      </c>
      <c r="T400" s="75">
        <f>MIN(S400*U400,0.8*(X399+Observaciones!$F399-V400-W400-Constantes!$D$14))</f>
        <v>1.5513358629407428</v>
      </c>
      <c r="U400" s="75">
        <f>EXP(2.5*(Cálculos!X399-Constantes!$D$13)/(Constantes!$D$15))*Constantes!$E$19+Constantes!$E$18</f>
        <v>0.63050739138841971</v>
      </c>
      <c r="V400" s="75">
        <f>IF(Observaciones!$F399&gt;0.05*Constantes!$E$20,((Observaciones!$F399-0.05*Constantes!$E$20)^2)/(Observaciones!$F399+0.95*Constantes!$E$20),0)</f>
        <v>0</v>
      </c>
      <c r="W400" s="75">
        <f>MAX(0,X399+Observaciones!$F399-V400-Constantes!$D$13)</f>
        <v>0</v>
      </c>
      <c r="X400" s="75">
        <f>X399+Observaciones!$F399-V400-T400-W400-Y399</f>
        <v>65.876809320083908</v>
      </c>
      <c r="Y400" s="75">
        <f>MAX(0,(X400-Constantes!$D$14)*(1-EXP(-Constantes!$D$24)))</f>
        <v>0.68076486568050854</v>
      </c>
      <c r="Z400" s="75">
        <f t="shared" si="57"/>
        <v>173.26237501754983</v>
      </c>
      <c r="AA400" s="75">
        <f>MAX(0,(Z400-Constantes!$D$13)*(1-EXP(-Constantes!$D$25)))</f>
        <v>0.67874780380141242</v>
      </c>
      <c r="AB400" s="75">
        <f t="shared" si="58"/>
        <v>1.3595126694819211</v>
      </c>
      <c r="AC400" s="75">
        <f>0.0526*V400*Observaciones!$F399^1.218</f>
        <v>0</v>
      </c>
      <c r="AD400" s="75">
        <f>AC400*Constantes!$E$31</f>
        <v>0</v>
      </c>
      <c r="AE400" s="75">
        <f t="shared" si="59"/>
        <v>0</v>
      </c>
      <c r="AF400" s="15"/>
      <c r="AG400" s="74">
        <v>394</v>
      </c>
      <c r="AH400" s="136">
        <f>ETo!$I399*((1-Constantes!$F$21)*ETo!$K399+ETo!$L399)</f>
        <v>2.4604562676491337</v>
      </c>
      <c r="AI400" s="75">
        <f>MIN(AH400*AJ400,0.8*(AM399+Observaciones!$F399-AK400-AL400-Constantes!$D$14))</f>
        <v>1.620690542201549</v>
      </c>
      <c r="AJ400" s="75">
        <f>EXP(2.5*(Cálculos!AM399-Constantes!$D$13)/(Constantes!$D$15))*Constantes!$F$19+Constantes!$F$18</f>
        <v>0.65869512232788152</v>
      </c>
      <c r="AK400" s="75">
        <f>IF(Observaciones!$F399&gt;0.05*Constantes!$F$20,((Observaciones!$F399-0.05*Constantes!$F$20)^2)/(Observaciones!$F399+0.95*Constantes!$F$20),0)</f>
        <v>0</v>
      </c>
      <c r="AL400" s="75">
        <f>MAX(0,AM399+Observaciones!$F399-AK400-Constantes!$D$13)</f>
        <v>0</v>
      </c>
      <c r="AM400" s="75">
        <f>AM399+Observaciones!$F399-AK400-AI400-AL400-AN399</f>
        <v>65.585517111346789</v>
      </c>
      <c r="AN400" s="75">
        <f>MAX(0,(AM400-Constantes!$D$14)*(1-EXP(-Constantes!$D$24)))</f>
        <v>0.67576063988597301</v>
      </c>
      <c r="AO400" s="75">
        <f t="shared" si="60"/>
        <v>174.66299158295337</v>
      </c>
      <c r="AP400" s="75">
        <f>MAX(0,(AO400-Constantes!$D$13)*(1-EXP(-Constantes!$D$25)))</f>
        <v>0.68842256911790034</v>
      </c>
      <c r="AQ400" s="75">
        <f t="shared" si="61"/>
        <v>1.3641832090038735</v>
      </c>
      <c r="AR400" s="75">
        <f>0.0526*AK400*Observaciones!$F399^1.218</f>
        <v>0</v>
      </c>
      <c r="AS400" s="75">
        <f>AR400*Constantes!$F$31</f>
        <v>0</v>
      </c>
      <c r="AT400" s="75">
        <f t="shared" si="62"/>
        <v>0</v>
      </c>
      <c r="AU400" s="15"/>
      <c r="AV400" s="74">
        <v>394</v>
      </c>
      <c r="AW400" s="75">
        <f>0.0526*Observaciones!$F399^2.218</f>
        <v>0.17065595668433275</v>
      </c>
      <c r="AX400" s="75">
        <f>IF(Observaciones!$F399&gt;0.05*$BB$7,((Observaciones!$F399-0.05*$BB$7)^2)/(Observaciones!$F399+0.95*$BB$7),0)</f>
        <v>0</v>
      </c>
      <c r="AY400" s="75">
        <f>0.0526*AX400*Observaciones!$F399^1.218</f>
        <v>0</v>
      </c>
      <c r="AZ400" s="29"/>
      <c r="BA400" s="29"/>
      <c r="BB400" s="96"/>
      <c r="BC400" s="39"/>
    </row>
    <row r="401" spans="2:55" s="2" customFormat="1" x14ac:dyDescent="0.3">
      <c r="B401" s="38"/>
      <c r="C401" s="74">
        <v>395</v>
      </c>
      <c r="D401" s="136">
        <f>ETo!$I400*((1-Constantes!$D$21)*ETo!$K400+ETo!$L400)</f>
        <v>2.670040642754973</v>
      </c>
      <c r="E401" s="75">
        <f>MIN(D401*F401,0.8*(I400+Observaciones!$F400-G401-H401-Constantes!$D$14))</f>
        <v>1.5950073818571882</v>
      </c>
      <c r="F401" s="75">
        <f>EXP(2.5*(Cálculos!I400-Constantes!$D$13)/(Constantes!$D$15))*Constantes!$D$19+Constantes!$D$18</f>
        <v>0.59737194869492494</v>
      </c>
      <c r="G401" s="75">
        <f>IF(Observaciones!$F400&gt;0.05*Constantes!$D$20,((Observaciones!$F400-0.05*Constantes!$D$20)^2)/(Observaciones!$F400+0.95*Constantes!$D$20),0)</f>
        <v>6.2581075925219387E-2</v>
      </c>
      <c r="H401" s="75">
        <f>MAX(0,I400+Observaciones!$F400-G401-Constantes!$D$13)</f>
        <v>0</v>
      </c>
      <c r="I401" s="75">
        <f>I400+Observaciones!$F400-G401-E401-H401-J400</f>
        <v>68.479056786977608</v>
      </c>
      <c r="J401" s="75">
        <f>MAX(0,(I401-Constantes!$D$14)*(1-EXP(-Constantes!$D$24)))</f>
        <v>0.72546991959887885</v>
      </c>
      <c r="K401" s="75">
        <f t="shared" si="54"/>
        <v>167.56677621766343</v>
      </c>
      <c r="L401" s="75">
        <f>MAX(0,(K401-Constantes!$D$13)*(1-EXP(-Constantes!$D$25)))</f>
        <v>0.6394054291023844</v>
      </c>
      <c r="M401" s="75">
        <f t="shared" si="55"/>
        <v>1.4274564246264827</v>
      </c>
      <c r="N401" s="75">
        <f>0.0526*G401*Observaciones!$F400^1.218</f>
        <v>2.4520021247781354E-2</v>
      </c>
      <c r="O401" s="75">
        <f>N401*Constantes!$D$31</f>
        <v>3.8305440045201635E-4</v>
      </c>
      <c r="P401" s="75">
        <f t="shared" si="56"/>
        <v>26.834752630172147</v>
      </c>
      <c r="Q401" s="15"/>
      <c r="R401" s="74">
        <v>395</v>
      </c>
      <c r="S401" s="136">
        <f>ETo!$I400*((1-Constantes!$E$21)*ETo!$K400+ETo!$L400)</f>
        <v>2.5667887543062506</v>
      </c>
      <c r="T401" s="75">
        <f>MIN(S401*U401,0.8*(X400+Observaciones!$F400-V401-W401-Constantes!$D$14))</f>
        <v>1.6033495728095151</v>
      </c>
      <c r="U401" s="75">
        <f>EXP(2.5*(Cálculos!X400-Constantes!$D$13)/(Constantes!$D$15))*Constantes!$E$19+Constantes!$E$18</f>
        <v>0.62465193916702622</v>
      </c>
      <c r="V401" s="75">
        <f>IF(Observaciones!$F400&gt;0.05*Constantes!$E$20,((Observaciones!$F400-0.05*Constantes!$E$20)^2)/(Observaciones!$F400+0.95*Constantes!$E$20),0)</f>
        <v>3.0415003339329828E-2</v>
      </c>
      <c r="W401" s="75">
        <f>MAX(0,X400+Observaciones!$F400-V401-Constantes!$D$13)</f>
        <v>0</v>
      </c>
      <c r="X401" s="75">
        <f>X400+Observaciones!$F400-V401-T401-W401-Y400</f>
        <v>68.76227987825456</v>
      </c>
      <c r="Y401" s="75">
        <f>MAX(0,(X401-Constantes!$D$14)*(1-EXP(-Constantes!$D$24)))</f>
        <v>0.73033552278518066</v>
      </c>
      <c r="Z401" s="75">
        <f t="shared" si="57"/>
        <v>172.58362721374843</v>
      </c>
      <c r="AA401" s="75">
        <f>MAX(0,(Z401-Constantes!$D$13)*(1-EXP(-Constantes!$D$25)))</f>
        <v>0.67405935024955232</v>
      </c>
      <c r="AB401" s="75">
        <f t="shared" si="58"/>
        <v>1.4348098763740627</v>
      </c>
      <c r="AC401" s="75">
        <f>0.0526*V401*Observaciones!$F400^1.218</f>
        <v>1.1916965585936332E-2</v>
      </c>
      <c r="AD401" s="75">
        <f>AC401*Constantes!$E$31</f>
        <v>1.3962608540177737E-4</v>
      </c>
      <c r="AE401" s="75">
        <f t="shared" si="59"/>
        <v>9.7313301017016496</v>
      </c>
      <c r="AF401" s="15"/>
      <c r="AG401" s="74">
        <v>395</v>
      </c>
      <c r="AH401" s="136">
        <f>ETo!$I400*((1-Constantes!$F$21)*ETo!$K400+ETo!$L400)</f>
        <v>2.5667887543062506</v>
      </c>
      <c r="AI401" s="75">
        <f>MIN(AH401*AJ401,0.8*(AM400+Observaciones!$F400-AK401-AL401-Constantes!$D$14))</f>
        <v>1.6782493743941518</v>
      </c>
      <c r="AJ401" s="75">
        <f>EXP(2.5*(Cálculos!AM400-Constantes!$D$13)/(Constantes!$D$15))*Constantes!$F$19+Constantes!$F$18</f>
        <v>0.65383229203361048</v>
      </c>
      <c r="AK401" s="75">
        <f>IF(Observaciones!$F400&gt;0.05*Constantes!$F$20,((Observaciones!$F400-0.05*Constantes!$F$20)^2)/(Observaciones!$F400+0.95*Constantes!$F$20),0)</f>
        <v>4.183879509024371E-3</v>
      </c>
      <c r="AL401" s="75">
        <f>MAX(0,AM400+Observaciones!$F400-AK401-Constantes!$D$13)</f>
        <v>0</v>
      </c>
      <c r="AM401" s="75">
        <f>AM400+Observaciones!$F400-AK401-AI401-AL401-AN400</f>
        <v>68.427323217557628</v>
      </c>
      <c r="AN401" s="75">
        <f>MAX(0,(AM401-Constantes!$D$14)*(1-EXP(-Constantes!$D$24)))</f>
        <v>0.72458116784112592</v>
      </c>
      <c r="AO401" s="75">
        <f t="shared" si="60"/>
        <v>173.97456901383546</v>
      </c>
      <c r="AP401" s="75">
        <f>MAX(0,(AO401-Constantes!$D$13)*(1-EXP(-Constantes!$D$25)))</f>
        <v>0.68366728708047098</v>
      </c>
      <c r="AQ401" s="75">
        <f t="shared" si="61"/>
        <v>1.4124323344306213</v>
      </c>
      <c r="AR401" s="75">
        <f>0.0526*AK401*Observaciones!$F400^1.218</f>
        <v>1.6392945142397685E-3</v>
      </c>
      <c r="AS401" s="75">
        <f>AR401*Constantes!$F$31</f>
        <v>1.3828986701287397E-5</v>
      </c>
      <c r="AT401" s="75">
        <f t="shared" si="62"/>
        <v>0.97909020943379399</v>
      </c>
      <c r="AU401" s="15"/>
      <c r="AV401" s="74">
        <v>395</v>
      </c>
      <c r="AW401" s="75">
        <f>0.0526*Observaciones!$F400^2.218</f>
        <v>2.0374227928075692</v>
      </c>
      <c r="AX401" s="75">
        <f>IF(Observaciones!$F400&gt;0.05*$BB$7,((Observaciones!$F400-0.05*$BB$7)^2)/(Observaciones!$F400+0.95*$BB$7),0)</f>
        <v>0.31566536171689474</v>
      </c>
      <c r="AY401" s="75">
        <f>0.0526*AX401*Observaciones!$F400^1.218</f>
        <v>0.12368150055035526</v>
      </c>
      <c r="AZ401" s="29"/>
      <c r="BA401" s="29"/>
      <c r="BB401" s="96"/>
      <c r="BC401" s="39"/>
    </row>
    <row r="402" spans="2:55" s="2" customFormat="1" x14ac:dyDescent="0.3">
      <c r="B402" s="38"/>
      <c r="C402" s="74">
        <v>396</v>
      </c>
      <c r="D402" s="136">
        <f>ETo!$I401*((1-Constantes!$D$21)*ETo!$K401+ETo!$L401)</f>
        <v>2.643930263256923</v>
      </c>
      <c r="E402" s="75">
        <f>MIN(D402*F402,0.8*(I401+Observaciones!$F401-G402-H402-Constantes!$D$14))</f>
        <v>1.6899433925352039</v>
      </c>
      <c r="F402" s="75">
        <f>EXP(2.5*(Cálculos!I401-Constantes!$D$13)/(Constantes!$D$15))*Constantes!$D$19+Constantes!$D$18</f>
        <v>0.63917850482691951</v>
      </c>
      <c r="G402" s="75">
        <f>IF(Observaciones!$F401&gt;0.05*Constantes!$D$20,((Observaciones!$F401-0.05*Constantes!$D$20)^2)/(Observaciones!$F401+0.95*Constantes!$D$20),0)</f>
        <v>0</v>
      </c>
      <c r="H402" s="75">
        <f>MAX(0,I401+Observaciones!$F401-G402-Constantes!$D$13)</f>
        <v>0</v>
      </c>
      <c r="I402" s="75">
        <f>I401+Observaciones!$F401-G402-E402-H402-J401</f>
        <v>69.163643474843525</v>
      </c>
      <c r="J402" s="75">
        <f>MAX(0,(I402-Constantes!$D$14)*(1-EXP(-Constantes!$D$24)))</f>
        <v>0.73723070914030442</v>
      </c>
      <c r="K402" s="75">
        <f t="shared" si="54"/>
        <v>166.92737078856103</v>
      </c>
      <c r="L402" s="75">
        <f>MAX(0,(K402-Constantes!$D$13)*(1-EXP(-Constantes!$D$25)))</f>
        <v>0.63498873318327553</v>
      </c>
      <c r="M402" s="75">
        <f t="shared" si="55"/>
        <v>1.3722194423235798</v>
      </c>
      <c r="N402" s="75">
        <f>0.0526*G402*Observaciones!$F401^1.218</f>
        <v>0</v>
      </c>
      <c r="O402" s="75">
        <f>N402*Constantes!$D$31</f>
        <v>0</v>
      </c>
      <c r="P402" s="75">
        <f t="shared" si="56"/>
        <v>0</v>
      </c>
      <c r="Q402" s="15"/>
      <c r="R402" s="74">
        <v>396</v>
      </c>
      <c r="S402" s="136">
        <f>ETo!$I401*((1-Constantes!$E$21)*ETo!$K401+ETo!$L401)</f>
        <v>2.5415659133099959</v>
      </c>
      <c r="T402" s="75">
        <f>MIN(S402*U402,0.8*(X401+Observaciones!$F401-V402-W402-Constantes!$D$14))</f>
        <v>1.6718972726023591</v>
      </c>
      <c r="U402" s="75">
        <f>EXP(2.5*(Cálculos!X401-Constantes!$D$13)/(Constantes!$D$15))*Constantes!$E$19+Constantes!$E$18</f>
        <v>0.65782172472756051</v>
      </c>
      <c r="V402" s="75">
        <f>IF(Observaciones!$F401&gt;0.05*Constantes!$E$20,((Observaciones!$F401-0.05*Constantes!$E$20)^2)/(Observaciones!$F401+0.95*Constantes!$E$20),0)</f>
        <v>0</v>
      </c>
      <c r="W402" s="75">
        <f>MAX(0,X401+Observaciones!$F401-V402-Constantes!$D$13)</f>
        <v>0</v>
      </c>
      <c r="X402" s="75">
        <f>X401+Observaciones!$F401-V402-T402-W402-Y401</f>
        <v>69.460047082867007</v>
      </c>
      <c r="Y402" s="75">
        <f>MAX(0,(X402-Constantes!$D$14)*(1-EXP(-Constantes!$D$24)))</f>
        <v>0.74232274571517576</v>
      </c>
      <c r="Z402" s="75">
        <f t="shared" si="57"/>
        <v>171.90956786349886</v>
      </c>
      <c r="AA402" s="75">
        <f>MAX(0,(Z402-Constantes!$D$13)*(1-EXP(-Constantes!$D$25)))</f>
        <v>0.66940328221199485</v>
      </c>
      <c r="AB402" s="75">
        <f t="shared" si="58"/>
        <v>1.4117260279271706</v>
      </c>
      <c r="AC402" s="75">
        <f>0.0526*V402*Observaciones!$F401^1.218</f>
        <v>0</v>
      </c>
      <c r="AD402" s="75">
        <f>AC402*Constantes!$E$31</f>
        <v>0</v>
      </c>
      <c r="AE402" s="75">
        <f t="shared" si="59"/>
        <v>0</v>
      </c>
      <c r="AF402" s="15"/>
      <c r="AG402" s="74">
        <v>396</v>
      </c>
      <c r="AH402" s="136">
        <f>ETo!$I401*((1-Constantes!$F$21)*ETo!$K401+ETo!$L401)</f>
        <v>2.5415659133099959</v>
      </c>
      <c r="AI402" s="75">
        <f>MIN(AH402*AJ402,0.8*(AM401+Observaciones!$F401-AK402-AL402-Constantes!$D$14))</f>
        <v>1.7230971403734754</v>
      </c>
      <c r="AJ402" s="75">
        <f>EXP(2.5*(Cálculos!AM401-Constantes!$D$13)/(Constantes!$D$15))*Constantes!$F$19+Constantes!$F$18</f>
        <v>0.6779667335597086</v>
      </c>
      <c r="AK402" s="75">
        <f>IF(Observaciones!$F401&gt;0.05*Constantes!$F$20,((Observaciones!$F401-0.05*Constantes!$F$20)^2)/(Observaciones!$F401+0.95*Constantes!$F$20),0)</f>
        <v>0</v>
      </c>
      <c r="AL402" s="75">
        <f>MAX(0,AM401+Observaciones!$F401-AK402-Constantes!$D$13)</f>
        <v>0</v>
      </c>
      <c r="AM402" s="75">
        <f>AM401+Observaciones!$F401-AK402-AI402-AL402-AN401</f>
        <v>69.079644909343031</v>
      </c>
      <c r="AN402" s="75">
        <f>MAX(0,(AM402-Constantes!$D$14)*(1-EXP(-Constantes!$D$24)))</f>
        <v>0.7357876640619484</v>
      </c>
      <c r="AO402" s="75">
        <f t="shared" si="60"/>
        <v>173.29090172675498</v>
      </c>
      <c r="AP402" s="75">
        <f>MAX(0,(AO402-Constantes!$D$13)*(1-EXP(-Constantes!$D$25)))</f>
        <v>0.67894485217541334</v>
      </c>
      <c r="AQ402" s="75">
        <f t="shared" si="61"/>
        <v>1.4147325162373616</v>
      </c>
      <c r="AR402" s="75">
        <f>0.0526*AK402*Observaciones!$F401^1.218</f>
        <v>0</v>
      </c>
      <c r="AS402" s="75">
        <f>AR402*Constantes!$F$31</f>
        <v>0</v>
      </c>
      <c r="AT402" s="75">
        <f t="shared" si="62"/>
        <v>0</v>
      </c>
      <c r="AU402" s="15"/>
      <c r="AV402" s="74">
        <v>396</v>
      </c>
      <c r="AW402" s="75">
        <f>0.0526*Observaciones!$F401^2.218</f>
        <v>0.64688336193366625</v>
      </c>
      <c r="AX402" s="75">
        <f>IF(Observaciones!$F401&gt;0.05*$BB$7,((Observaciones!$F401-0.05*$BB$7)^2)/(Observaciones!$F401+0.95*$BB$7),0)</f>
        <v>5.1991254547749992E-2</v>
      </c>
      <c r="AY402" s="75">
        <f>0.0526*AX402*Observaciones!$F401^1.218</f>
        <v>1.0849121784837911E-2</v>
      </c>
      <c r="AZ402" s="29"/>
      <c r="BA402" s="29"/>
      <c r="BB402" s="96"/>
      <c r="BC402" s="39"/>
    </row>
    <row r="403" spans="2:55" s="2" customFormat="1" x14ac:dyDescent="0.3">
      <c r="B403" s="38"/>
      <c r="C403" s="74">
        <v>397</v>
      </c>
      <c r="D403" s="136">
        <f>ETo!$I402*((1-Constantes!$D$21)*ETo!$K402+ETo!$L402)</f>
        <v>2.6898685387686969</v>
      </c>
      <c r="E403" s="75">
        <f>MIN(D403*F403,0.8*(I402+Observaciones!$F402-G403-H403-Constantes!$D$14))</f>
        <v>1.7487010662331524</v>
      </c>
      <c r="F403" s="75">
        <f>EXP(2.5*(Cálculos!I402-Constantes!$D$13)/(Constantes!$D$15))*Constantes!$D$19+Constantes!$D$18</f>
        <v>0.65010651674212694</v>
      </c>
      <c r="G403" s="75">
        <f>IF(Observaciones!$F402&gt;0.05*Constantes!$D$20,((Observaciones!$F402-0.05*Constantes!$D$20)^2)/(Observaciones!$F402+0.95*Constantes!$D$20),0)</f>
        <v>0</v>
      </c>
      <c r="H403" s="75">
        <f>MAX(0,I402+Observaciones!$F402-G403-Constantes!$D$13)</f>
        <v>0</v>
      </c>
      <c r="I403" s="75">
        <f>I402+Observaciones!$F402-G403-E403-H403-J402</f>
        <v>68.077711699470072</v>
      </c>
      <c r="J403" s="75">
        <f>MAX(0,(I403-Constantes!$D$14)*(1-EXP(-Constantes!$D$24)))</f>
        <v>0.71857505121869558</v>
      </c>
      <c r="K403" s="75">
        <f t="shared" si="54"/>
        <v>166.29238205537777</v>
      </c>
      <c r="L403" s="75">
        <f>MAX(0,(K403-Constantes!$D$13)*(1-EXP(-Constantes!$D$25)))</f>
        <v>0.6306025456113814</v>
      </c>
      <c r="M403" s="75">
        <f t="shared" si="55"/>
        <v>1.349177596830077</v>
      </c>
      <c r="N403" s="75">
        <f>0.0526*G403*Observaciones!$F402^1.218</f>
        <v>0</v>
      </c>
      <c r="O403" s="75">
        <f>N403*Constantes!$D$31</f>
        <v>0</v>
      </c>
      <c r="P403" s="75">
        <f t="shared" si="56"/>
        <v>0</v>
      </c>
      <c r="Q403" s="15"/>
      <c r="R403" s="74">
        <v>397</v>
      </c>
      <c r="S403" s="136">
        <f>ETo!$I402*((1-Constantes!$E$21)*ETo!$K402+ETo!$L402)</f>
        <v>2.5859331436344841</v>
      </c>
      <c r="T403" s="75">
        <f>MIN(S403*U403,0.8*(X402+Observaciones!$F402-V403-W403-Constantes!$D$14))</f>
        <v>1.7238016727629342</v>
      </c>
      <c r="U403" s="75">
        <f>EXP(2.5*(Cálculos!X402-Constantes!$D$13)/(Constantes!$D$15))*Constantes!$E$19+Constantes!$E$18</f>
        <v>0.66660720792655948</v>
      </c>
      <c r="V403" s="75">
        <f>IF(Observaciones!$F402&gt;0.05*Constantes!$E$20,((Observaciones!$F402-0.05*Constantes!$E$20)^2)/(Observaciones!$F402+0.95*Constantes!$E$20),0)</f>
        <v>0</v>
      </c>
      <c r="W403" s="75">
        <f>MAX(0,X402+Observaciones!$F402-V403-Constantes!$D$13)</f>
        <v>0</v>
      </c>
      <c r="X403" s="75">
        <f>X402+Observaciones!$F402-V403-T403-W403-Y402</f>
        <v>68.39392266438891</v>
      </c>
      <c r="Y403" s="75">
        <f>MAX(0,(X403-Constantes!$D$14)*(1-EXP(-Constantes!$D$24)))</f>
        <v>0.72400736632942986</v>
      </c>
      <c r="Z403" s="75">
        <f t="shared" si="57"/>
        <v>171.24016458128688</v>
      </c>
      <c r="AA403" s="75">
        <f>MAX(0,(Z403-Constantes!$D$13)*(1-EXP(-Constantes!$D$25)))</f>
        <v>0.66477937598565251</v>
      </c>
      <c r="AB403" s="75">
        <f t="shared" si="58"/>
        <v>1.3887867423150824</v>
      </c>
      <c r="AC403" s="75">
        <f>0.0526*V403*Observaciones!$F402^1.218</f>
        <v>0</v>
      </c>
      <c r="AD403" s="75">
        <f>AC403*Constantes!$E$31</f>
        <v>0</v>
      </c>
      <c r="AE403" s="75">
        <f t="shared" si="59"/>
        <v>0</v>
      </c>
      <c r="AF403" s="15"/>
      <c r="AG403" s="74">
        <v>397</v>
      </c>
      <c r="AH403" s="136">
        <f>ETo!$I402*((1-Constantes!$F$21)*ETo!$K402+ETo!$L402)</f>
        <v>2.5859331436344841</v>
      </c>
      <c r="AI403" s="75">
        <f>MIN(AH403*AJ403,0.8*(AM402+Observaciones!$F402-AK403-AL403-Constantes!$D$14))</f>
        <v>1.768832173035721</v>
      </c>
      <c r="AJ403" s="75">
        <f>EXP(2.5*(Cálculos!AM402-Constantes!$D$13)/(Constantes!$D$15))*Constantes!$F$19+Constantes!$F$18</f>
        <v>0.6840208446184568</v>
      </c>
      <c r="AK403" s="75">
        <f>IF(Observaciones!$F402&gt;0.05*Constantes!$F$20,((Observaciones!$F402-0.05*Constantes!$F$20)^2)/(Observaciones!$F402+0.95*Constantes!$F$20),0)</f>
        <v>0</v>
      </c>
      <c r="AL403" s="75">
        <f>MAX(0,AM402+Observaciones!$F402-AK403-Constantes!$D$13)</f>
        <v>0</v>
      </c>
      <c r="AM403" s="75">
        <f>AM402+Observaciones!$F402-AK403-AI403-AL403-AN402</f>
        <v>67.975025072245373</v>
      </c>
      <c r="AN403" s="75">
        <f>MAX(0,(AM403-Constantes!$D$14)*(1-EXP(-Constantes!$D$24)))</f>
        <v>0.71681095642556836</v>
      </c>
      <c r="AO403" s="75">
        <f t="shared" si="60"/>
        <v>172.61195687457956</v>
      </c>
      <c r="AP403" s="75">
        <f>MAX(0,(AO403-Constantes!$D$13)*(1-EXP(-Constantes!$D$25)))</f>
        <v>0.67425503751101068</v>
      </c>
      <c r="AQ403" s="75">
        <f t="shared" si="61"/>
        <v>1.391065993936579</v>
      </c>
      <c r="AR403" s="75">
        <f>0.0526*AK403*Observaciones!$F402^1.218</f>
        <v>0</v>
      </c>
      <c r="AS403" s="75">
        <f>AR403*Constantes!$F$31</f>
        <v>0</v>
      </c>
      <c r="AT403" s="75">
        <f t="shared" si="62"/>
        <v>0</v>
      </c>
      <c r="AU403" s="15"/>
      <c r="AV403" s="74">
        <v>397</v>
      </c>
      <c r="AW403" s="75">
        <f>0.0526*Observaciones!$F402^2.218</f>
        <v>0.11094244358496377</v>
      </c>
      <c r="AX403" s="75">
        <f>IF(Observaciones!$F402&gt;0.05*$BB$7,((Observaciones!$F402-0.05*$BB$7)^2)/(Observaciones!$F402+0.95*$BB$7),0)</f>
        <v>0</v>
      </c>
      <c r="AY403" s="75">
        <f>0.0526*AX403*Observaciones!$F402^1.218</f>
        <v>0</v>
      </c>
      <c r="AZ403" s="29"/>
      <c r="BA403" s="29"/>
      <c r="BB403" s="96"/>
      <c r="BC403" s="39"/>
    </row>
    <row r="404" spans="2:55" s="2" customFormat="1" x14ac:dyDescent="0.3">
      <c r="B404" s="38"/>
      <c r="C404" s="74">
        <v>398</v>
      </c>
      <c r="D404" s="136">
        <f>ETo!$I403*((1-Constantes!$D$21)*ETo!$K403+ETo!$L403)</f>
        <v>2.7522531161813988</v>
      </c>
      <c r="E404" s="75">
        <f>MIN(D404*F404,0.8*(I403+Observaciones!$F403-G404-H404-Constantes!$D$14))</f>
        <v>1.7420331007852912</v>
      </c>
      <c r="F404" s="75">
        <f>EXP(2.5*(Cálculos!I403-Constantes!$D$13)/(Constantes!$D$15))*Constantes!$D$19+Constantes!$D$18</f>
        <v>0.6329479983302797</v>
      </c>
      <c r="G404" s="75">
        <f>IF(Observaciones!$F403&gt;0.05*Constantes!$D$20,((Observaciones!$F403-0.05*Constantes!$D$20)^2)/(Observaciones!$F403+0.95*Constantes!$D$20),0)</f>
        <v>0</v>
      </c>
      <c r="H404" s="75">
        <f>MAX(0,I403+Observaciones!$F403-G404-Constantes!$D$13)</f>
        <v>0</v>
      </c>
      <c r="I404" s="75">
        <f>I403+Observaciones!$F403-G404-E404-H404-J403</f>
        <v>67.81710354746609</v>
      </c>
      <c r="J404" s="75">
        <f>MAX(0,(I404-Constantes!$D$14)*(1-EXP(-Constantes!$D$24)))</f>
        <v>0.71409795915303897</v>
      </c>
      <c r="K404" s="75">
        <f t="shared" si="54"/>
        <v>165.6617795097664</v>
      </c>
      <c r="L404" s="75">
        <f>MAX(0,(K404-Constantes!$D$13)*(1-EXP(-Constantes!$D$25)))</f>
        <v>0.62624665565015414</v>
      </c>
      <c r="M404" s="75">
        <f t="shared" si="55"/>
        <v>1.3403446148031932</v>
      </c>
      <c r="N404" s="75">
        <f>0.0526*G404*Observaciones!$F403^1.218</f>
        <v>0</v>
      </c>
      <c r="O404" s="75">
        <f>N404*Constantes!$D$31</f>
        <v>0</v>
      </c>
      <c r="P404" s="75">
        <f t="shared" si="56"/>
        <v>0</v>
      </c>
      <c r="Q404" s="15"/>
      <c r="R404" s="74">
        <v>398</v>
      </c>
      <c r="S404" s="136">
        <f>ETo!$I403*((1-Constantes!$E$21)*ETo!$K403+ETo!$L403)</f>
        <v>2.6462421350610152</v>
      </c>
      <c r="T404" s="75">
        <f>MIN(S404*U404,0.8*(X403+Observaciones!$F403-V404-W404-Constantes!$D$14))</f>
        <v>1.7288138959028332</v>
      </c>
      <c r="U404" s="75">
        <f>EXP(2.5*(Cálculos!X403-Constantes!$D$13)/(Constantes!$D$15))*Constantes!$E$19+Constantes!$E$18</f>
        <v>0.65330903510194893</v>
      </c>
      <c r="V404" s="75">
        <f>IF(Observaciones!$F403&gt;0.05*Constantes!$E$20,((Observaciones!$F403-0.05*Constantes!$E$20)^2)/(Observaciones!$F403+0.95*Constantes!$E$20),0)</f>
        <v>0</v>
      </c>
      <c r="W404" s="75">
        <f>MAX(0,X403+Observaciones!$F403-V404-Constantes!$D$13)</f>
        <v>0</v>
      </c>
      <c r="X404" s="75">
        <f>X403+Observaciones!$F403-V404-T404-W404-Y403</f>
        <v>68.14110140215665</v>
      </c>
      <c r="Y404" s="75">
        <f>MAX(0,(X404-Constantes!$D$14)*(1-EXP(-Constantes!$D$24)))</f>
        <v>0.71966404836924547</v>
      </c>
      <c r="Z404" s="75">
        <f t="shared" si="57"/>
        <v>170.57538520530122</v>
      </c>
      <c r="AA404" s="75">
        <f>MAX(0,(Z404-Constantes!$D$13)*(1-EXP(-Constantes!$D$25)))</f>
        <v>0.66018740941266707</v>
      </c>
      <c r="AB404" s="75">
        <f t="shared" si="58"/>
        <v>1.3798514577819125</v>
      </c>
      <c r="AC404" s="75">
        <f>0.0526*V404*Observaciones!$F403^1.218</f>
        <v>0</v>
      </c>
      <c r="AD404" s="75">
        <f>AC404*Constantes!$E$31</f>
        <v>0</v>
      </c>
      <c r="AE404" s="75">
        <f t="shared" si="59"/>
        <v>0</v>
      </c>
      <c r="AF404" s="15"/>
      <c r="AG404" s="74">
        <v>398</v>
      </c>
      <c r="AH404" s="136">
        <f>ETo!$I403*((1-Constantes!$F$21)*ETo!$K403+ETo!$L403)</f>
        <v>2.6462421350610152</v>
      </c>
      <c r="AI404" s="75">
        <f>MIN(AH404*AJ404,0.8*(AM403+Observaciones!$F403-AK404-AL404-Constantes!$D$14))</f>
        <v>1.7832664265268496</v>
      </c>
      <c r="AJ404" s="75">
        <f>EXP(2.5*(Cálculos!AM403-Constantes!$D$13)/(Constantes!$D$15))*Constantes!$F$19+Constantes!$F$18</f>
        <v>0.67388633976449486</v>
      </c>
      <c r="AK404" s="75">
        <f>IF(Observaciones!$F403&gt;0.05*Constantes!$F$20,((Observaciones!$F403-0.05*Constantes!$F$20)^2)/(Observaciones!$F403+0.95*Constantes!$F$20),0)</f>
        <v>0</v>
      </c>
      <c r="AL404" s="75">
        <f>MAX(0,AM403+Observaciones!$F403-AK404-Constantes!$D$13)</f>
        <v>0</v>
      </c>
      <c r="AM404" s="75">
        <f>AM403+Observaciones!$F403-AK404-AI404-AL404-AN403</f>
        <v>67.674947689292964</v>
      </c>
      <c r="AN404" s="75">
        <f>MAX(0,(AM404-Constantes!$D$14)*(1-EXP(-Constantes!$D$24)))</f>
        <v>0.71165580659633842</v>
      </c>
      <c r="AO404" s="75">
        <f t="shared" si="60"/>
        <v>171.93770183706854</v>
      </c>
      <c r="AP404" s="75">
        <f>MAX(0,(AO404-Constantes!$D$13)*(1-EXP(-Constantes!$D$25)))</f>
        <v>0.6695976177628018</v>
      </c>
      <c r="AQ404" s="75">
        <f t="shared" si="61"/>
        <v>1.3812534243591403</v>
      </c>
      <c r="AR404" s="75">
        <f>0.0526*AK404*Observaciones!$F403^1.218</f>
        <v>0</v>
      </c>
      <c r="AS404" s="75">
        <f>AR404*Constantes!$F$31</f>
        <v>0</v>
      </c>
      <c r="AT404" s="75">
        <f t="shared" si="62"/>
        <v>0</v>
      </c>
      <c r="AU404" s="15"/>
      <c r="AV404" s="74">
        <v>398</v>
      </c>
      <c r="AW404" s="75">
        <f>0.0526*Observaciones!$F403^2.218</f>
        <v>0.30232861200727251</v>
      </c>
      <c r="AX404" s="75">
        <f>IF(Observaciones!$F403&gt;0.05*$BB$7,((Observaciones!$F403-0.05*$BB$7)^2)/(Observaciones!$F403+0.95*$BB$7),0)</f>
        <v>6.2440408225724973E-3</v>
      </c>
      <c r="AY404" s="75">
        <f>0.0526*AX404*Observaciones!$F403^1.218</f>
        <v>8.5806917963867778E-4</v>
      </c>
      <c r="AZ404" s="29"/>
      <c r="BA404" s="29"/>
      <c r="BB404" s="96"/>
      <c r="BC404" s="39"/>
    </row>
    <row r="405" spans="2:55" s="2" customFormat="1" x14ac:dyDescent="0.3">
      <c r="B405" s="38"/>
      <c r="C405" s="74">
        <v>399</v>
      </c>
      <c r="D405" s="136">
        <f>ETo!$I404*((1-Constantes!$D$21)*ETo!$K404+ETo!$L404)</f>
        <v>2.7895564905119334</v>
      </c>
      <c r="E405" s="75">
        <f>MIN(D405*F405,0.8*(I404+Observaciones!$F404-G405-H405-Constantes!$D$14))</f>
        <v>1.7545485462136834</v>
      </c>
      <c r="F405" s="75">
        <f>EXP(2.5*(Cálculos!I404-Constantes!$D$13)/(Constantes!$D$15))*Constantes!$D$19+Constantes!$D$18</f>
        <v>0.62897043031083855</v>
      </c>
      <c r="G405" s="75">
        <f>IF(Observaciones!$F404&gt;0.05*Constantes!$D$20,((Observaciones!$F404-0.05*Constantes!$D$20)^2)/(Observaciones!$F404+0.95*Constantes!$D$20),0)</f>
        <v>0</v>
      </c>
      <c r="H405" s="75">
        <f>MAX(0,I404+Observaciones!$F404-G405-Constantes!$D$13)</f>
        <v>0</v>
      </c>
      <c r="I405" s="75">
        <f>I404+Observaciones!$F404-G405-E405-H405-J404</f>
        <v>65.348457042099369</v>
      </c>
      <c r="J405" s="75">
        <f>MAX(0,(I405-Constantes!$D$14)*(1-EXP(-Constantes!$D$24)))</f>
        <v>0.67168808978748096</v>
      </c>
      <c r="K405" s="75">
        <f t="shared" si="54"/>
        <v>165.03553285411624</v>
      </c>
      <c r="L405" s="75">
        <f>MAX(0,(K405-Constantes!$D$13)*(1-EXP(-Constantes!$D$25)))</f>
        <v>0.62192085401870967</v>
      </c>
      <c r="M405" s="75">
        <f t="shared" si="55"/>
        <v>1.2936089438061906</v>
      </c>
      <c r="N405" s="75">
        <f>0.0526*G405*Observaciones!$F404^1.218</f>
        <v>0</v>
      </c>
      <c r="O405" s="75">
        <f>N405*Constantes!$D$31</f>
        <v>0</v>
      </c>
      <c r="P405" s="75">
        <f t="shared" si="56"/>
        <v>0</v>
      </c>
      <c r="Q405" s="15"/>
      <c r="R405" s="74">
        <v>399</v>
      </c>
      <c r="S405" s="136">
        <f>ETo!$I404*((1-Constantes!$E$21)*ETo!$K404+ETo!$L404)</f>
        <v>2.6823339967033104</v>
      </c>
      <c r="T405" s="75">
        <f>MIN(S405*U405,0.8*(X404+Observaciones!$F404-V405-W405-Constantes!$D$14))</f>
        <v>1.7442164488649201</v>
      </c>
      <c r="U405" s="75">
        <f>EXP(2.5*(Cálculos!X404-Constantes!$D$13)/(Constantes!$D$15))*Constantes!$E$19+Constantes!$E$18</f>
        <v>0.65026072480482588</v>
      </c>
      <c r="V405" s="75">
        <f>IF(Observaciones!$F404&gt;0.05*Constantes!$E$20,((Observaciones!$F404-0.05*Constantes!$E$20)^2)/(Observaciones!$F404+0.95*Constantes!$E$20),0)</f>
        <v>0</v>
      </c>
      <c r="W405" s="75">
        <f>MAX(0,X404+Observaciones!$F404-V405-Constantes!$D$13)</f>
        <v>0</v>
      </c>
      <c r="X405" s="75">
        <f>X404+Observaciones!$F404-V405-T405-W405-Y404</f>
        <v>65.677220904922493</v>
      </c>
      <c r="Y405" s="75">
        <f>MAX(0,(X405-Constantes!$D$14)*(1-EXP(-Constantes!$D$24)))</f>
        <v>0.67733605617073345</v>
      </c>
      <c r="Z405" s="75">
        <f t="shared" si="57"/>
        <v>169.91519779588856</v>
      </c>
      <c r="AA405" s="75">
        <f>MAX(0,(Z405-Constantes!$D$13)*(1-EXP(-Constantes!$D$25)))</f>
        <v>0.6556271618697378</v>
      </c>
      <c r="AB405" s="75">
        <f t="shared" si="58"/>
        <v>1.3329632180404714</v>
      </c>
      <c r="AC405" s="75">
        <f>0.0526*V405*Observaciones!$F404^1.218</f>
        <v>0</v>
      </c>
      <c r="AD405" s="75">
        <f>AC405*Constantes!$E$31</f>
        <v>0</v>
      </c>
      <c r="AE405" s="75">
        <f t="shared" si="59"/>
        <v>0</v>
      </c>
      <c r="AF405" s="15"/>
      <c r="AG405" s="74">
        <v>399</v>
      </c>
      <c r="AH405" s="136">
        <f>ETo!$I404*((1-Constantes!$F$21)*ETo!$K404+ETo!$L404)</f>
        <v>2.6823339967033104</v>
      </c>
      <c r="AI405" s="75">
        <f>MIN(AH405*AJ405,0.8*(AM404+Observaciones!$F404-AK405-AL405-Constantes!$D$14))</f>
        <v>1.8004656208041783</v>
      </c>
      <c r="AJ405" s="75">
        <f>EXP(2.5*(Cálculos!AM404-Constantes!$D$13)/(Constantes!$D$15))*Constantes!$F$19+Constantes!$F$18</f>
        <v>0.67123095893987039</v>
      </c>
      <c r="AK405" s="75">
        <f>IF(Observaciones!$F404&gt;0.05*Constantes!$F$20,((Observaciones!$F404-0.05*Constantes!$F$20)^2)/(Observaciones!$F404+0.95*Constantes!$F$20),0)</f>
        <v>0</v>
      </c>
      <c r="AL405" s="75">
        <f>MAX(0,AM404+Observaciones!$F404-AK405-Constantes!$D$13)</f>
        <v>0</v>
      </c>
      <c r="AM405" s="75">
        <f>AM404+Observaciones!$F404-AK405-AI405-AL405-AN404</f>
        <v>65.162826261892448</v>
      </c>
      <c r="AN405" s="75">
        <f>MAX(0,(AM405-Constantes!$D$14)*(1-EXP(-Constantes!$D$24)))</f>
        <v>0.66849906409194804</v>
      </c>
      <c r="AO405" s="75">
        <f t="shared" si="60"/>
        <v>171.26810421930574</v>
      </c>
      <c r="AP405" s="75">
        <f>MAX(0,(AO405-Constantes!$D$13)*(1-EXP(-Constantes!$D$25)))</f>
        <v>0.66497236916275537</v>
      </c>
      <c r="AQ405" s="75">
        <f t="shared" si="61"/>
        <v>1.3334714332547035</v>
      </c>
      <c r="AR405" s="75">
        <f>0.0526*AK405*Observaciones!$F404^1.218</f>
        <v>0</v>
      </c>
      <c r="AS405" s="75">
        <f>AR405*Constantes!$F$31</f>
        <v>0</v>
      </c>
      <c r="AT405" s="75">
        <f t="shared" si="62"/>
        <v>0</v>
      </c>
      <c r="AU405" s="15"/>
      <c r="AV405" s="74">
        <v>399</v>
      </c>
      <c r="AW405" s="75">
        <f>0.0526*Observaciones!$F404^2.218</f>
        <v>0</v>
      </c>
      <c r="AX405" s="75">
        <f>IF(Observaciones!$F404&gt;0.05*$BB$7,((Observaciones!$F404-0.05*$BB$7)^2)/(Observaciones!$F404+0.95*$BB$7),0)</f>
        <v>0</v>
      </c>
      <c r="AY405" s="75">
        <f>0.0526*AX405*Observaciones!$F404^1.218</f>
        <v>0</v>
      </c>
      <c r="AZ405" s="29"/>
      <c r="BA405" s="29"/>
      <c r="BB405" s="96"/>
      <c r="BC405" s="39"/>
    </row>
    <row r="406" spans="2:55" s="2" customFormat="1" x14ac:dyDescent="0.3">
      <c r="B406" s="38"/>
      <c r="C406" s="74">
        <v>400</v>
      </c>
      <c r="D406" s="136">
        <f>ETo!$I405*((1-Constantes!$D$21)*ETo!$K405+ETo!$L405)</f>
        <v>2.7022246063044886</v>
      </c>
      <c r="E406" s="75">
        <f>MIN(D406*F406,0.8*(I405+Observaciones!$F405-G406-H406-Constantes!$D$14))</f>
        <v>1.6046235743508466</v>
      </c>
      <c r="F406" s="75">
        <f>EXP(2.5*(Cálculos!I405-Constantes!$D$13)/(Constantes!$D$15))*Constantes!$D$19+Constantes!$D$18</f>
        <v>0.59381576594600682</v>
      </c>
      <c r="G406" s="75">
        <f>IF(Observaciones!$F405&gt;0.05*Constantes!$D$20,((Observaciones!$F405-0.05*Constantes!$D$20)^2)/(Observaciones!$F405+0.95*Constantes!$D$20),0)</f>
        <v>2.4557956777995901E-4</v>
      </c>
      <c r="H406" s="75">
        <f>MAX(0,I405+Observaciones!$F405-G406-Constantes!$D$13)</f>
        <v>0</v>
      </c>
      <c r="I406" s="75">
        <f>I405+Observaciones!$F405-G406-E406-H406-J405</f>
        <v>66.371899798393258</v>
      </c>
      <c r="J406" s="75">
        <f>MAX(0,(I406-Constantes!$D$14)*(1-EXP(-Constantes!$D$24)))</f>
        <v>0.68927022376380853</v>
      </c>
      <c r="K406" s="75">
        <f t="shared" si="54"/>
        <v>164.41361200009754</v>
      </c>
      <c r="L406" s="75">
        <f>MAX(0,(K406-Constantes!$D$13)*(1-EXP(-Constantes!$D$25)))</f>
        <v>0.617624932881773</v>
      </c>
      <c r="M406" s="75">
        <f t="shared" si="55"/>
        <v>1.3071407362133614</v>
      </c>
      <c r="N406" s="75">
        <f>0.0526*G406*Observaciones!$F405^1.218</f>
        <v>5.5300359371899124E-5</v>
      </c>
      <c r="O406" s="75">
        <f>N406*Constantes!$D$31</f>
        <v>8.6390814224520989E-7</v>
      </c>
      <c r="P406" s="75">
        <f t="shared" si="56"/>
        <v>6.6091440524442213E-2</v>
      </c>
      <c r="Q406" s="15"/>
      <c r="R406" s="74">
        <v>400</v>
      </c>
      <c r="S406" s="136">
        <f>ETo!$I405*((1-Constantes!$E$21)*ETo!$K405+ETo!$L405)</f>
        <v>2.5978540002022417</v>
      </c>
      <c r="T406" s="75">
        <f>MIN(S406*U406,0.8*(X405+Observaciones!$F405-V406-W406-Constantes!$D$14))</f>
        <v>1.6172524529581669</v>
      </c>
      <c r="U406" s="75">
        <f>EXP(2.5*(Cálculos!X405-Constantes!$D$13)/(Constantes!$D$15))*Constantes!$E$19+Constantes!$E$18</f>
        <v>0.62253400415583959</v>
      </c>
      <c r="V406" s="75">
        <f>IF(Observaciones!$F405&gt;0.05*Constantes!$E$20,((Observaciones!$F405-0.05*Constantes!$E$20)^2)/(Observaciones!$F405+0.95*Constantes!$E$20),0)</f>
        <v>0</v>
      </c>
      <c r="W406" s="75">
        <f>MAX(0,X405+Observaciones!$F405-V406-Constantes!$D$13)</f>
        <v>0</v>
      </c>
      <c r="X406" s="75">
        <f>X405+Observaciones!$F405-V406-T406-W406-Y405</f>
        <v>66.68263239579359</v>
      </c>
      <c r="Y406" s="75">
        <f>MAX(0,(X406-Constantes!$D$14)*(1-EXP(-Constantes!$D$24)))</f>
        <v>0.69460842379962562</v>
      </c>
      <c r="Z406" s="75">
        <f t="shared" si="57"/>
        <v>169.25957063401881</v>
      </c>
      <c r="AA406" s="75">
        <f>MAX(0,(Z406-Constantes!$D$13)*(1-EXP(-Constantes!$D$25)))</f>
        <v>0.65109841425751935</v>
      </c>
      <c r="AB406" s="75">
        <f t="shared" si="58"/>
        <v>1.3457068380571449</v>
      </c>
      <c r="AC406" s="75">
        <f>0.0526*V406*Observaciones!$F405^1.218</f>
        <v>0</v>
      </c>
      <c r="AD406" s="75">
        <f>AC406*Constantes!$E$31</f>
        <v>0</v>
      </c>
      <c r="AE406" s="75">
        <f t="shared" si="59"/>
        <v>0</v>
      </c>
      <c r="AF406" s="15"/>
      <c r="AG406" s="74">
        <v>400</v>
      </c>
      <c r="AH406" s="136">
        <f>ETo!$I405*((1-Constantes!$F$21)*ETo!$K405+ETo!$L405)</f>
        <v>2.5978540002022417</v>
      </c>
      <c r="AI406" s="75">
        <f>MIN(AH406*AJ406,0.8*(AM405+Observaciones!$F405-AK406-AL406-Constantes!$D$14))</f>
        <v>1.6899914039291364</v>
      </c>
      <c r="AJ406" s="75">
        <f>EXP(2.5*(Cálculos!AM405-Constantes!$D$13)/(Constantes!$D$15))*Constantes!$F$19+Constantes!$F$18</f>
        <v>0.65053363422177357</v>
      </c>
      <c r="AK406" s="75">
        <f>IF(Observaciones!$F405&gt;0.05*Constantes!$F$20,((Observaciones!$F405-0.05*Constantes!$F$20)^2)/(Observaciones!$F405+0.95*Constantes!$F$20),0)</f>
        <v>0</v>
      </c>
      <c r="AL406" s="75">
        <f>MAX(0,AM405+Observaciones!$F405-AK406-Constantes!$D$13)</f>
        <v>0</v>
      </c>
      <c r="AM406" s="75">
        <f>AM405+Observaciones!$F405-AK406-AI406-AL406-AN405</f>
        <v>66.104335793871357</v>
      </c>
      <c r="AN406" s="75">
        <f>MAX(0,(AM406-Constantes!$D$14)*(1-EXP(-Constantes!$D$24)))</f>
        <v>0.68467363431528649</v>
      </c>
      <c r="AO406" s="75">
        <f t="shared" si="60"/>
        <v>170.60313185014297</v>
      </c>
      <c r="AP406" s="75">
        <f>MAX(0,(AO406-Constantes!$D$13)*(1-EXP(-Constantes!$D$25)))</f>
        <v>0.66037906948851843</v>
      </c>
      <c r="AQ406" s="75">
        <f t="shared" si="61"/>
        <v>1.3450527038038049</v>
      </c>
      <c r="AR406" s="75">
        <f>0.0526*AK406*Observaciones!$F405^1.218</f>
        <v>0</v>
      </c>
      <c r="AS406" s="75">
        <f>AR406*Constantes!$F$31</f>
        <v>0</v>
      </c>
      <c r="AT406" s="75">
        <f t="shared" si="62"/>
        <v>0</v>
      </c>
      <c r="AU406" s="15"/>
      <c r="AV406" s="74">
        <v>400</v>
      </c>
      <c r="AW406" s="75">
        <f>0.0526*Observaciones!$F405^2.218</f>
        <v>0.74310410909583668</v>
      </c>
      <c r="AX406" s="75">
        <f>IF(Observaciones!$F405&gt;0.05*$BB$7,((Observaciones!$F405-0.05*$BB$7)^2)/(Observaciones!$F405+0.95*$BB$7),0)</f>
        <v>6.7925012840267113E-2</v>
      </c>
      <c r="AY406" s="75">
        <f>0.0526*AX406*Observaciones!$F405^1.218</f>
        <v>1.529556247029999E-2</v>
      </c>
      <c r="AZ406" s="29"/>
      <c r="BA406" s="29"/>
      <c r="BB406" s="96"/>
      <c r="BC406" s="39"/>
    </row>
    <row r="407" spans="2:55" s="2" customFormat="1" x14ac:dyDescent="0.3">
      <c r="B407" s="38"/>
      <c r="C407" s="74">
        <v>401</v>
      </c>
      <c r="D407" s="136">
        <f>ETo!$I406*((1-Constantes!$D$21)*ETo!$K406+ETo!$L406)</f>
        <v>2.8084459729665325</v>
      </c>
      <c r="E407" s="75">
        <f>MIN(D407*F407,0.8*(I406+Observaciones!$F406-G407-H407-Constantes!$D$14))</f>
        <v>1.7071198134778063</v>
      </c>
      <c r="F407" s="75">
        <f>EXP(2.5*(Cálculos!I406-Constantes!$D$13)/(Constantes!$D$15))*Constantes!$D$19+Constantes!$D$18</f>
        <v>0.60785211106432402</v>
      </c>
      <c r="G407" s="75">
        <f>IF(Observaciones!$F406&gt;0.05*Constantes!$D$20,((Observaciones!$F406-0.05*Constantes!$D$20)^2)/(Observaciones!$F406+0.95*Constantes!$D$20),0)</f>
        <v>0</v>
      </c>
      <c r="H407" s="75">
        <f>MAX(0,I406+Observaciones!$F406-G407-Constantes!$D$13)</f>
        <v>0</v>
      </c>
      <c r="I407" s="75">
        <f>I406+Observaciones!$F406-G407-E407-H407-J406</f>
        <v>63.975509761151649</v>
      </c>
      <c r="J407" s="75">
        <f>MAX(0,(I407-Constantes!$D$14)*(1-EXP(-Constantes!$D$24)))</f>
        <v>0.64810167727187407</v>
      </c>
      <c r="K407" s="75">
        <f t="shared" si="54"/>
        <v>163.79598706721578</v>
      </c>
      <c r="L407" s="75">
        <f>MAX(0,(K407-Constantes!$D$13)*(1-EXP(-Constantes!$D$25)))</f>
        <v>0.61335868583969178</v>
      </c>
      <c r="M407" s="75">
        <f t="shared" si="55"/>
        <v>1.2614603631115657</v>
      </c>
      <c r="N407" s="75">
        <f>0.0526*G407*Observaciones!$F406^1.218</f>
        <v>0</v>
      </c>
      <c r="O407" s="75">
        <f>N407*Constantes!$D$31</f>
        <v>0</v>
      </c>
      <c r="P407" s="75">
        <f t="shared" si="56"/>
        <v>0</v>
      </c>
      <c r="Q407" s="15"/>
      <c r="R407" s="74">
        <v>401</v>
      </c>
      <c r="S407" s="136">
        <f>ETo!$I406*((1-Constantes!$E$21)*ETo!$K406+ETo!$L406)</f>
        <v>2.7006122039301874</v>
      </c>
      <c r="T407" s="75">
        <f>MIN(S407*U407,0.8*(X406+Observaciones!$F406-V407-W407-Constantes!$D$14))</f>
        <v>1.7106402437747008</v>
      </c>
      <c r="U407" s="75">
        <f>EXP(2.5*(Cálculos!X406-Constantes!$D$13)/(Constantes!$D$15))*Constantes!$E$19+Constantes!$E$18</f>
        <v>0.63342683606525019</v>
      </c>
      <c r="V407" s="75">
        <f>IF(Observaciones!$F406&gt;0.05*Constantes!$E$20,((Observaciones!$F406-0.05*Constantes!$E$20)^2)/(Observaciones!$F406+0.95*Constantes!$E$20),0)</f>
        <v>0</v>
      </c>
      <c r="W407" s="75">
        <f>MAX(0,X406+Observaciones!$F406-V407-Constantes!$D$13)</f>
        <v>0</v>
      </c>
      <c r="X407" s="75">
        <f>X406+Observaciones!$F406-V407-T407-W407-Y406</f>
        <v>64.277383728219263</v>
      </c>
      <c r="Y407" s="75">
        <f>MAX(0,(X407-Constantes!$D$14)*(1-EXP(-Constantes!$D$24)))</f>
        <v>0.65328769134086628</v>
      </c>
      <c r="Z407" s="75">
        <f t="shared" si="57"/>
        <v>168.6084722197613</v>
      </c>
      <c r="AA407" s="75">
        <f>MAX(0,(Z407-Constantes!$D$13)*(1-EXP(-Constantes!$D$25)))</f>
        <v>0.64660094899009679</v>
      </c>
      <c r="AB407" s="75">
        <f t="shared" si="58"/>
        <v>1.2998886403309631</v>
      </c>
      <c r="AC407" s="75">
        <f>0.0526*V407*Observaciones!$F406^1.218</f>
        <v>0</v>
      </c>
      <c r="AD407" s="75">
        <f>AC407*Constantes!$E$31</f>
        <v>0</v>
      </c>
      <c r="AE407" s="75">
        <f t="shared" si="59"/>
        <v>0</v>
      </c>
      <c r="AF407" s="15"/>
      <c r="AG407" s="74">
        <v>401</v>
      </c>
      <c r="AH407" s="136">
        <f>ETo!$I406*((1-Constantes!$F$21)*ETo!$K406+ETo!$L406)</f>
        <v>2.7006122039301874</v>
      </c>
      <c r="AI407" s="75">
        <f>MIN(AH407*AJ407,0.8*(AM406+Observaciones!$F406-AK407-AL407-Constantes!$D$14))</f>
        <v>1.7769490909023828</v>
      </c>
      <c r="AJ407" s="75">
        <f>EXP(2.5*(Cálculos!AM406-Constantes!$D$13)/(Constantes!$D$15))*Constantes!$F$19+Constantes!$F$18</f>
        <v>0.65798010107352611</v>
      </c>
      <c r="AK407" s="75">
        <f>IF(Observaciones!$F406&gt;0.05*Constantes!$F$20,((Observaciones!$F406-0.05*Constantes!$F$20)^2)/(Observaciones!$F406+0.95*Constantes!$F$20),0)</f>
        <v>0</v>
      </c>
      <c r="AL407" s="75">
        <f>MAX(0,AM406+Observaciones!$F406-AK407-Constantes!$D$13)</f>
        <v>0</v>
      </c>
      <c r="AM407" s="75">
        <f>AM406+Observaciones!$F406-AK407-AI407-AL407-AN406</f>
        <v>63.642713068653691</v>
      </c>
      <c r="AN407" s="75">
        <f>MAX(0,(AM407-Constantes!$D$14)*(1-EXP(-Constantes!$D$24)))</f>
        <v>0.64238442928863904</v>
      </c>
      <c r="AO407" s="75">
        <f t="shared" si="60"/>
        <v>169.94275278065444</v>
      </c>
      <c r="AP407" s="75">
        <f>MAX(0,(AO407-Constantes!$D$13)*(1-EXP(-Constantes!$D$25)))</f>
        <v>0.65581749805274048</v>
      </c>
      <c r="AQ407" s="75">
        <f t="shared" si="61"/>
        <v>1.2982019273413794</v>
      </c>
      <c r="AR407" s="75">
        <f>0.0526*AK407*Observaciones!$F406^1.218</f>
        <v>0</v>
      </c>
      <c r="AS407" s="75">
        <f>AR407*Constantes!$F$31</f>
        <v>0</v>
      </c>
      <c r="AT407" s="75">
        <f t="shared" si="62"/>
        <v>0</v>
      </c>
      <c r="AU407" s="15"/>
      <c r="AV407" s="74">
        <v>401</v>
      </c>
      <c r="AW407" s="75">
        <f>0.0526*Observaciones!$F406^2.218</f>
        <v>0</v>
      </c>
      <c r="AX407" s="75">
        <f>IF(Observaciones!$F406&gt;0.05*$BB$7,((Observaciones!$F406-0.05*$BB$7)^2)/(Observaciones!$F406+0.95*$BB$7),0)</f>
        <v>0</v>
      </c>
      <c r="AY407" s="75">
        <f>0.0526*AX407*Observaciones!$F406^1.218</f>
        <v>0</v>
      </c>
      <c r="AZ407" s="29"/>
      <c r="BA407" s="29"/>
      <c r="BB407" s="96"/>
      <c r="BC407" s="39"/>
    </row>
    <row r="408" spans="2:55" s="2" customFormat="1" x14ac:dyDescent="0.3">
      <c r="B408" s="38"/>
      <c r="C408" s="74">
        <v>402</v>
      </c>
      <c r="D408" s="136">
        <f>ETo!$I407*((1-Constantes!$D$21)*ETo!$K407+ETo!$L407)</f>
        <v>2.848128734583498</v>
      </c>
      <c r="E408" s="75">
        <f>MIN(D408*F408,0.8*(I407+Observaciones!$F407-G408-H408-Constantes!$D$14))</f>
        <v>1.6408257063809986</v>
      </c>
      <c r="F408" s="75">
        <f>EXP(2.5*(Cálculos!I407-Constantes!$D$13)/(Constantes!$D$15))*Constantes!$D$19+Constantes!$D$18</f>
        <v>0.5761065805970137</v>
      </c>
      <c r="G408" s="75">
        <f>IF(Observaciones!$F407&gt;0.05*Constantes!$D$20,((Observaciones!$F407-0.05*Constantes!$D$20)^2)/(Observaciones!$F407+0.95*Constantes!$D$20),0)</f>
        <v>0</v>
      </c>
      <c r="H408" s="75">
        <f>MAX(0,I407+Observaciones!$F407-G408-Constantes!$D$13)</f>
        <v>0</v>
      </c>
      <c r="I408" s="75">
        <f>I407+Observaciones!$F407-G408-E408-H408-J407</f>
        <v>61.686582377498773</v>
      </c>
      <c r="J408" s="75">
        <f>MAX(0,(I408-Constantes!$D$14)*(1-EXP(-Constantes!$D$24)))</f>
        <v>0.60877927484733318</v>
      </c>
      <c r="K408" s="75">
        <f t="shared" si="54"/>
        <v>163.18262838137608</v>
      </c>
      <c r="L408" s="75">
        <f>MAX(0,(K408-Constantes!$D$13)*(1-EXP(-Constantes!$D$25)))</f>
        <v>0.60912190791852039</v>
      </c>
      <c r="M408" s="75">
        <f t="shared" si="55"/>
        <v>1.2179011827658535</v>
      </c>
      <c r="N408" s="75">
        <f>0.0526*G408*Observaciones!$F407^1.218</f>
        <v>0</v>
      </c>
      <c r="O408" s="75">
        <f>N408*Constantes!$D$31</f>
        <v>0</v>
      </c>
      <c r="P408" s="75">
        <f t="shared" si="56"/>
        <v>0</v>
      </c>
      <c r="Q408" s="15"/>
      <c r="R408" s="74">
        <v>402</v>
      </c>
      <c r="S408" s="136">
        <f>ETo!$I407*((1-Constantes!$E$21)*ETo!$K407+ETo!$L407)</f>
        <v>2.7390486727124941</v>
      </c>
      <c r="T408" s="75">
        <f>MIN(S408*U408,0.8*(X407+Observaciones!$F407-V408-W408-Constantes!$D$14))</f>
        <v>1.6660906793682388</v>
      </c>
      <c r="U408" s="75">
        <f>EXP(2.5*(Cálculos!X407-Constantes!$D$13)/(Constantes!$D$15))*Constantes!$E$19+Constantes!$E$18</f>
        <v>0.60827348413575311</v>
      </c>
      <c r="V408" s="75">
        <f>IF(Observaciones!$F407&gt;0.05*Constantes!$E$20,((Observaciones!$F407-0.05*Constantes!$E$20)^2)/(Observaciones!$F407+0.95*Constantes!$E$20),0)</f>
        <v>0</v>
      </c>
      <c r="W408" s="75">
        <f>MAX(0,X407+Observaciones!$F407-V408-Constantes!$D$13)</f>
        <v>0</v>
      </c>
      <c r="X408" s="75">
        <f>X407+Observaciones!$F407-V408-T408-W408-Y407</f>
        <v>61.95800535751016</v>
      </c>
      <c r="Y408" s="75">
        <f>MAX(0,(X408-Constantes!$D$14)*(1-EXP(-Constantes!$D$24)))</f>
        <v>0.61344215918499312</v>
      </c>
      <c r="Z408" s="75">
        <f t="shared" si="57"/>
        <v>167.96187127077121</v>
      </c>
      <c r="AA408" s="75">
        <f>MAX(0,(Z408-Constantes!$D$13)*(1-EXP(-Constantes!$D$25)))</f>
        <v>0.6421345499845309</v>
      </c>
      <c r="AB408" s="75">
        <f t="shared" si="58"/>
        <v>1.255576709169524</v>
      </c>
      <c r="AC408" s="75">
        <f>0.0526*V408*Observaciones!$F407^1.218</f>
        <v>0</v>
      </c>
      <c r="AD408" s="75">
        <f>AC408*Constantes!$E$31</f>
        <v>0</v>
      </c>
      <c r="AE408" s="75">
        <f t="shared" si="59"/>
        <v>0</v>
      </c>
      <c r="AF408" s="15"/>
      <c r="AG408" s="74">
        <v>402</v>
      </c>
      <c r="AH408" s="136">
        <f>ETo!$I407*((1-Constantes!$F$21)*ETo!$K407+ETo!$L407)</f>
        <v>2.7390486727124941</v>
      </c>
      <c r="AI408" s="75">
        <f>MIN(AH408*AJ408,0.8*(AM407+Observaciones!$F407-AK408-AL408-Constantes!$D$14))</f>
        <v>1.7509220429657153</v>
      </c>
      <c r="AJ408" s="75">
        <f>EXP(2.5*(Cálculos!AM407-Constantes!$D$13)/(Constantes!$D$15))*Constantes!$F$19+Constantes!$F$18</f>
        <v>0.63924458897321024</v>
      </c>
      <c r="AK408" s="75">
        <f>IF(Observaciones!$F407&gt;0.05*Constantes!$F$20,((Observaciones!$F407-0.05*Constantes!$F$20)^2)/(Observaciones!$F407+0.95*Constantes!$F$20),0)</f>
        <v>0</v>
      </c>
      <c r="AL408" s="75">
        <f>MAX(0,AM407+Observaciones!$F407-AK408-Constantes!$D$13)</f>
        <v>0</v>
      </c>
      <c r="AM408" s="75">
        <f>AM407+Observaciones!$F407-AK408-AI408-AL408-AN407</f>
        <v>61.249406596399339</v>
      </c>
      <c r="AN408" s="75">
        <f>MAX(0,(AM408-Constantes!$D$14)*(1-EXP(-Constantes!$D$24)))</f>
        <v>0.6012688565975326</v>
      </c>
      <c r="AO408" s="75">
        <f t="shared" si="60"/>
        <v>169.28693528260172</v>
      </c>
      <c r="AP408" s="75">
        <f>MAX(0,(AO408-Constantes!$D$13)*(1-EXP(-Constantes!$D$25)))</f>
        <v>0.65128743569246961</v>
      </c>
      <c r="AQ408" s="75">
        <f t="shared" si="61"/>
        <v>1.2525562922900022</v>
      </c>
      <c r="AR408" s="75">
        <f>0.0526*AK408*Observaciones!$F407^1.218</f>
        <v>0</v>
      </c>
      <c r="AS408" s="75">
        <f>AR408*Constantes!$F$31</f>
        <v>0</v>
      </c>
      <c r="AT408" s="75">
        <f t="shared" si="62"/>
        <v>0</v>
      </c>
      <c r="AU408" s="15"/>
      <c r="AV408" s="74">
        <v>402</v>
      </c>
      <c r="AW408" s="75">
        <f>0.0526*Observaciones!$F407^2.218</f>
        <v>0</v>
      </c>
      <c r="AX408" s="75">
        <f>IF(Observaciones!$F407&gt;0.05*$BB$7,((Observaciones!$F407-0.05*$BB$7)^2)/(Observaciones!$F407+0.95*$BB$7),0)</f>
        <v>0</v>
      </c>
      <c r="AY408" s="75">
        <f>0.0526*AX408*Observaciones!$F407^1.218</f>
        <v>0</v>
      </c>
      <c r="AZ408" s="29"/>
      <c r="BA408" s="29"/>
      <c r="BB408" s="96"/>
      <c r="BC408" s="39"/>
    </row>
    <row r="409" spans="2:55" s="2" customFormat="1" x14ac:dyDescent="0.3">
      <c r="B409" s="38"/>
      <c r="C409" s="74">
        <v>403</v>
      </c>
      <c r="D409" s="136">
        <f>ETo!$I408*((1-Constantes!$D$21)*ETo!$K408+ETo!$L408)</f>
        <v>2.7854157003884872</v>
      </c>
      <c r="E409" s="75">
        <f>MIN(D409*F409,0.8*(I408+Observaciones!$F408-G409-H409-Constantes!$D$14))</f>
        <v>1.5298020414333158</v>
      </c>
      <c r="F409" s="75">
        <f>EXP(2.5*(Cálculos!I408-Constantes!$D$13)/(Constantes!$D$15))*Constantes!$D$19+Constantes!$D$18</f>
        <v>0.54921857488630921</v>
      </c>
      <c r="G409" s="75">
        <f>IF(Observaciones!$F408&gt;0.05*Constantes!$D$20,((Observaciones!$F408-0.05*Constantes!$D$20)^2)/(Observaciones!$F408+0.95*Constantes!$D$20),0)</f>
        <v>1.4440314933965459</v>
      </c>
      <c r="H409" s="75">
        <f>MAX(0,I408+Observaciones!$F408-G409-Constantes!$D$13)</f>
        <v>0</v>
      </c>
      <c r="I409" s="75">
        <f>I408+Observaciones!$F408-G409-E409-H409-J408</f>
        <v>71.603969567821579</v>
      </c>
      <c r="J409" s="75">
        <f>MAX(0,(I409-Constantes!$D$14)*(1-EXP(-Constantes!$D$24)))</f>
        <v>0.77915405077207334</v>
      </c>
      <c r="K409" s="75">
        <f t="shared" si="54"/>
        <v>162.57350647345757</v>
      </c>
      <c r="L409" s="75">
        <f>MAX(0,(K409-Constantes!$D$13)*(1-EXP(-Constantes!$D$25)))</f>
        <v>0.6049143955601719</v>
      </c>
      <c r="M409" s="75">
        <f t="shared" si="55"/>
        <v>2.8280999397287916</v>
      </c>
      <c r="N409" s="75">
        <f>0.0526*G409*Observaciones!$F408^1.218</f>
        <v>1.8084601325759333</v>
      </c>
      <c r="O409" s="75">
        <f>N409*Constantes!$D$31</f>
        <v>2.8251958056028571E-2</v>
      </c>
      <c r="P409" s="75">
        <f t="shared" si="56"/>
        <v>998.97311474565049</v>
      </c>
      <c r="Q409" s="15"/>
      <c r="R409" s="74">
        <v>403</v>
      </c>
      <c r="S409" s="136">
        <f>ETo!$I408*((1-Constantes!$E$21)*ETo!$K408+ETo!$L408)</f>
        <v>2.6783031843201059</v>
      </c>
      <c r="T409" s="75">
        <f>MIN(S409*U409,0.8*(X408+Observaciones!$F408-V409-W409-Constantes!$D$14))</f>
        <v>1.5715920947172137</v>
      </c>
      <c r="U409" s="75">
        <f>EXP(2.5*(Cálculos!X408-Constantes!$D$13)/(Constantes!$D$15))*Constantes!$E$19+Constantes!$E$18</f>
        <v>0.58678647881164592</v>
      </c>
      <c r="V409" s="75">
        <f>IF(Observaciones!$F408&gt;0.05*Constantes!$E$20,((Observaciones!$F408-0.05*Constantes!$E$20)^2)/(Observaciones!$F408+0.95*Constantes!$E$20),0)</f>
        <v>1.1524535407653163</v>
      </c>
      <c r="W409" s="75">
        <f>MAX(0,X408+Observaciones!$F408-V409-Constantes!$D$13)</f>
        <v>0</v>
      </c>
      <c r="X409" s="75">
        <f>X408+Observaciones!$F408-V409-T409-W409-Y408</f>
        <v>72.120517562842622</v>
      </c>
      <c r="Y409" s="75">
        <f>MAX(0,(X409-Constantes!$D$14)*(1-EXP(-Constantes!$D$24)))</f>
        <v>0.78802803614918548</v>
      </c>
      <c r="Z409" s="75">
        <f t="shared" si="57"/>
        <v>167.31973672078669</v>
      </c>
      <c r="AA409" s="75">
        <f>MAX(0,(Z409-Constantes!$D$13)*(1-EXP(-Constantes!$D$25)))</f>
        <v>0.63769900265047597</v>
      </c>
      <c r="AB409" s="75">
        <f t="shared" si="58"/>
        <v>2.5781805795649775</v>
      </c>
      <c r="AC409" s="75">
        <f>0.0526*V409*Observaciones!$F408^1.218</f>
        <v>1.4432969728505181</v>
      </c>
      <c r="AD409" s="75">
        <f>AC409*Constantes!$E$31</f>
        <v>1.6910505022283265E-2</v>
      </c>
      <c r="AE409" s="75">
        <f t="shared" si="59"/>
        <v>655.90847888306621</v>
      </c>
      <c r="AF409" s="15"/>
      <c r="AG409" s="74">
        <v>403</v>
      </c>
      <c r="AH409" s="136">
        <f>ETo!$I408*((1-Constantes!$F$21)*ETo!$K408+ETo!$L408)</f>
        <v>2.6783031843201059</v>
      </c>
      <c r="AI409" s="75">
        <f>MIN(AH409*AJ409,0.8*(AM408+Observaciones!$F408-AK409-AL409-Constantes!$D$14))</f>
        <v>1.669016040765543</v>
      </c>
      <c r="AJ409" s="75">
        <f>EXP(2.5*(Cálculos!AM408-Constantes!$D$13)/(Constantes!$D$15))*Constantes!$F$19+Constantes!$F$18</f>
        <v>0.62316172811825521</v>
      </c>
      <c r="AK409" s="75">
        <f>IF(Observaciones!$F408&gt;0.05*Constantes!$F$20,((Observaciones!$F408-0.05*Constantes!$F$20)^2)/(Observaciones!$F408+0.95*Constantes!$F$20),0)</f>
        <v>0.79190405554237109</v>
      </c>
      <c r="AL409" s="75">
        <f>MAX(0,AM408+Observaciones!$F408-AK409-Constantes!$D$13)</f>
        <v>0</v>
      </c>
      <c r="AM409" s="75">
        <f>AM408+Observaciones!$F408-AK409-AI409-AL409-AN408</f>
        <v>71.687217643493895</v>
      </c>
      <c r="AN409" s="75">
        <f>MAX(0,(AM409-Constantes!$D$14)*(1-EXP(-Constantes!$D$24)))</f>
        <v>0.78058420288438335</v>
      </c>
      <c r="AO409" s="75">
        <f t="shared" si="60"/>
        <v>168.63564784690925</v>
      </c>
      <c r="AP409" s="75">
        <f>MAX(0,(AO409-Constantes!$D$13)*(1-EXP(-Constantes!$D$25)))</f>
        <v>0.64678866475862273</v>
      </c>
      <c r="AQ409" s="75">
        <f t="shared" si="61"/>
        <v>2.2192769231853773</v>
      </c>
      <c r="AR409" s="75">
        <f>0.0526*AK409*Observaciones!$F408^1.218</f>
        <v>0.99175601073978714</v>
      </c>
      <c r="AS409" s="75">
        <f>AR409*Constantes!$F$31</f>
        <v>8.3663921060595711E-3</v>
      </c>
      <c r="AT409" s="75">
        <f t="shared" si="62"/>
        <v>376.98729791913956</v>
      </c>
      <c r="AU409" s="15"/>
      <c r="AV409" s="74">
        <v>403</v>
      </c>
      <c r="AW409" s="75">
        <f>0.0526*Observaciones!$F408^2.218</f>
        <v>16.906980146499279</v>
      </c>
      <c r="AX409" s="75">
        <f>IF(Observaciones!$F408&gt;0.05*$BB$7,((Observaciones!$F408-0.05*$BB$7)^2)/(Observaciones!$F408+0.95*$BB$7),0)</f>
        <v>2.9844081425480202</v>
      </c>
      <c r="AY409" s="75">
        <f>0.0526*AX409*Observaciones!$F408^1.218</f>
        <v>3.7375799418600115</v>
      </c>
      <c r="AZ409" s="29"/>
      <c r="BA409" s="29"/>
      <c r="BB409" s="96"/>
      <c r="BC409" s="39"/>
    </row>
    <row r="410" spans="2:55" s="2" customFormat="1" x14ac:dyDescent="0.3">
      <c r="B410" s="38"/>
      <c r="C410" s="74">
        <v>404</v>
      </c>
      <c r="D410" s="136">
        <f>ETo!$I409*((1-Constantes!$D$21)*ETo!$K409+ETo!$L409)</f>
        <v>2.8110143762452724</v>
      </c>
      <c r="E410" s="75">
        <f>MIN(D410*F410,0.8*(I409+Observaciones!$F409-G410-H410-Constantes!$D$14))</f>
        <v>1.946167578818117</v>
      </c>
      <c r="F410" s="75">
        <f>EXP(2.5*(Cálculos!I409-Constantes!$D$13)/(Constantes!$D$15))*Constantes!$D$19+Constantes!$D$18</f>
        <v>0.69233640185705903</v>
      </c>
      <c r="G410" s="75">
        <f>IF(Observaciones!$F409&gt;0.05*Constantes!$D$20,((Observaciones!$F409-0.05*Constantes!$D$20)^2)/(Observaciones!$F409+0.95*Constantes!$D$20),0)</f>
        <v>0</v>
      </c>
      <c r="H410" s="75">
        <f>MAX(0,I409+Observaciones!$F409-G410-Constantes!$D$13)</f>
        <v>0</v>
      </c>
      <c r="I410" s="75">
        <f>I409+Observaciones!$F409-G410-E410-H410-J409</f>
        <v>68.878647938231381</v>
      </c>
      <c r="J410" s="75">
        <f>MAX(0,(I410-Constantes!$D$14)*(1-EXP(-Constantes!$D$24)))</f>
        <v>0.73233465640403272</v>
      </c>
      <c r="K410" s="75">
        <f t="shared" si="54"/>
        <v>161.9685920778974</v>
      </c>
      <c r="L410" s="75">
        <f>MAX(0,(K410-Constantes!$D$13)*(1-EXP(-Constantes!$D$25)))</f>
        <v>0.60073594661263741</v>
      </c>
      <c r="M410" s="75">
        <f t="shared" si="55"/>
        <v>1.3330706030166701</v>
      </c>
      <c r="N410" s="75">
        <f>0.0526*G410*Observaciones!$F409^1.218</f>
        <v>0</v>
      </c>
      <c r="O410" s="75">
        <f>N410*Constantes!$D$31</f>
        <v>0</v>
      </c>
      <c r="P410" s="75">
        <f t="shared" si="56"/>
        <v>0</v>
      </c>
      <c r="Q410" s="15"/>
      <c r="R410" s="74">
        <v>404</v>
      </c>
      <c r="S410" s="136">
        <f>ETo!$I409*((1-Constantes!$E$21)*ETo!$K409+ETo!$L409)</f>
        <v>2.7030832593470384</v>
      </c>
      <c r="T410" s="75">
        <f>MIN(S410*U410,0.8*(X409+Observaciones!$F409-V410-W410-Constantes!$D$14))</f>
        <v>1.9006552427854098</v>
      </c>
      <c r="U410" s="75">
        <f>EXP(2.5*(Cálculos!X409-Constantes!$D$13)/(Constantes!$D$15))*Constantes!$E$19+Constantes!$E$18</f>
        <v>0.703143433045616</v>
      </c>
      <c r="V410" s="75">
        <f>IF(Observaciones!$F409&gt;0.05*Constantes!$E$20,((Observaciones!$F409-0.05*Constantes!$E$20)^2)/(Observaciones!$F409+0.95*Constantes!$E$20),0)</f>
        <v>0</v>
      </c>
      <c r="W410" s="75">
        <f>MAX(0,X409+Observaciones!$F409-V410-Constantes!$D$13)</f>
        <v>0</v>
      </c>
      <c r="X410" s="75">
        <f>X409+Observaciones!$F409-V410-T410-W410-Y409</f>
        <v>69.431834283908032</v>
      </c>
      <c r="Y410" s="75">
        <f>MAX(0,(X410-Constantes!$D$14)*(1-EXP(-Constantes!$D$24)))</f>
        <v>0.74183806671569741</v>
      </c>
      <c r="Z410" s="75">
        <f t="shared" si="57"/>
        <v>166.68203771813623</v>
      </c>
      <c r="AA410" s="75">
        <f>MAX(0,(Z410-Constantes!$D$13)*(1-EXP(-Constantes!$D$25)))</f>
        <v>0.63329409387987023</v>
      </c>
      <c r="AB410" s="75">
        <f t="shared" si="58"/>
        <v>1.3751321605955678</v>
      </c>
      <c r="AC410" s="75">
        <f>0.0526*V410*Observaciones!$F409^1.218</f>
        <v>0</v>
      </c>
      <c r="AD410" s="75">
        <f>AC410*Constantes!$E$31</f>
        <v>0</v>
      </c>
      <c r="AE410" s="75">
        <f t="shared" si="59"/>
        <v>0</v>
      </c>
      <c r="AF410" s="15"/>
      <c r="AG410" s="74">
        <v>404</v>
      </c>
      <c r="AH410" s="136">
        <f>ETo!$I409*((1-Constantes!$F$21)*ETo!$K409+ETo!$L409)</f>
        <v>2.7030832593470384</v>
      </c>
      <c r="AI410" s="75">
        <f>MIN(AH410*AJ410,0.8*(AM409+Observaciones!$F409-AK410-AL410-Constantes!$D$14))</f>
        <v>1.9201340025299802</v>
      </c>
      <c r="AJ410" s="75">
        <f>EXP(2.5*(Cálculos!AM409-Constantes!$D$13)/(Constantes!$D$15))*Constantes!$F$19+Constantes!$F$18</f>
        <v>0.71034955948556733</v>
      </c>
      <c r="AK410" s="75">
        <f>IF(Observaciones!$F409&gt;0.05*Constantes!$F$20,((Observaciones!$F409-0.05*Constantes!$F$20)^2)/(Observaciones!$F409+0.95*Constantes!$F$20),0)</f>
        <v>0</v>
      </c>
      <c r="AL410" s="75">
        <f>MAX(0,AM409+Observaciones!$F409-AK410-Constantes!$D$13)</f>
        <v>0</v>
      </c>
      <c r="AM410" s="75">
        <f>AM409+Observaciones!$F409-AK410-AI410-AL410-AN409</f>
        <v>68.986499438079534</v>
      </c>
      <c r="AN410" s="75">
        <f>MAX(0,(AM410-Constantes!$D$14)*(1-EXP(-Constantes!$D$24)))</f>
        <v>0.73418748061742101</v>
      </c>
      <c r="AO410" s="75">
        <f t="shared" si="60"/>
        <v>167.98885918215063</v>
      </c>
      <c r="AP410" s="75">
        <f>MAX(0,(AO410-Constantes!$D$13)*(1-EXP(-Constantes!$D$25)))</f>
        <v>0.64232096910552916</v>
      </c>
      <c r="AQ410" s="75">
        <f t="shared" si="61"/>
        <v>1.3765084497229503</v>
      </c>
      <c r="AR410" s="75">
        <f>0.0526*AK410*Observaciones!$F409^1.218</f>
        <v>0</v>
      </c>
      <c r="AS410" s="75">
        <f>AR410*Constantes!$F$31</f>
        <v>0</v>
      </c>
      <c r="AT410" s="75">
        <f t="shared" si="62"/>
        <v>0</v>
      </c>
      <c r="AU410" s="15"/>
      <c r="AV410" s="74">
        <v>404</v>
      </c>
      <c r="AW410" s="75">
        <f>0.0526*Observaciones!$F409^2.218</f>
        <v>0</v>
      </c>
      <c r="AX410" s="75">
        <f>IF(Observaciones!$F409&gt;0.05*$BB$7,((Observaciones!$F409-0.05*$BB$7)^2)/(Observaciones!$F409+0.95*$BB$7),0)</f>
        <v>0</v>
      </c>
      <c r="AY410" s="75">
        <f>0.0526*AX410*Observaciones!$F409^1.218</f>
        <v>0</v>
      </c>
      <c r="AZ410" s="29"/>
      <c r="BA410" s="29"/>
      <c r="BB410" s="96"/>
      <c r="BC410" s="39"/>
    </row>
    <row r="411" spans="2:55" s="2" customFormat="1" x14ac:dyDescent="0.3">
      <c r="B411" s="38"/>
      <c r="C411" s="74">
        <v>405</v>
      </c>
      <c r="D411" s="136">
        <f>ETo!$I410*((1-Constantes!$D$21)*ETo!$K410+ETo!$L410)</f>
        <v>2.6488327753321204</v>
      </c>
      <c r="E411" s="75">
        <f>MIN(D411*F411,0.8*(I410+Observaciones!$F410-G411-H411-Constantes!$D$14))</f>
        <v>1.7098493558038612</v>
      </c>
      <c r="F411" s="75">
        <f>EXP(2.5*(Cálculos!I410-Constantes!$D$13)/(Constantes!$D$15))*Constantes!$D$19+Constantes!$D$18</f>
        <v>0.64551049493468837</v>
      </c>
      <c r="G411" s="75">
        <f>IF(Observaciones!$F410&gt;0.05*Constantes!$D$20,((Observaciones!$F410-0.05*Constantes!$D$20)^2)/(Observaciones!$F410+0.95*Constantes!$D$20),0)</f>
        <v>0</v>
      </c>
      <c r="H411" s="75">
        <f>MAX(0,I410+Observaciones!$F410-G411-Constantes!$D$13)</f>
        <v>0</v>
      </c>
      <c r="I411" s="75">
        <f>I410+Observaciones!$F410-G411-E411-H411-J410</f>
        <v>68.436463926023478</v>
      </c>
      <c r="J411" s="75">
        <f>MAX(0,(I411-Constantes!$D$14)*(1-EXP(-Constantes!$D$24)))</f>
        <v>0.7247381997414416</v>
      </c>
      <c r="K411" s="75">
        <f t="shared" si="54"/>
        <v>161.36785613128475</v>
      </c>
      <c r="L411" s="75">
        <f>MAX(0,(K411-Constantes!$D$13)*(1-EXP(-Constantes!$D$25)))</f>
        <v>0.59658636032027401</v>
      </c>
      <c r="M411" s="75">
        <f t="shared" si="55"/>
        <v>1.3213245600617156</v>
      </c>
      <c r="N411" s="75">
        <f>0.0526*G411*Observaciones!$F410^1.218</f>
        <v>0</v>
      </c>
      <c r="O411" s="75">
        <f>N411*Constantes!$D$31</f>
        <v>0</v>
      </c>
      <c r="P411" s="75">
        <f t="shared" si="56"/>
        <v>0</v>
      </c>
      <c r="Q411" s="15"/>
      <c r="R411" s="74">
        <v>405</v>
      </c>
      <c r="S411" s="136">
        <f>ETo!$I410*((1-Constantes!$E$21)*ETo!$K410+ETo!$L410)</f>
        <v>2.5462199609223859</v>
      </c>
      <c r="T411" s="75">
        <f>MIN(S411*U411,0.8*(X410+Observaciones!$F410-V411-W411-Constantes!$D$14))</f>
        <v>1.6964084894604743</v>
      </c>
      <c r="U411" s="75">
        <f>EXP(2.5*(Cálculos!X410-Constantes!$D$13)/(Constantes!$D$15))*Constantes!$E$19+Constantes!$E$18</f>
        <v>0.66624585287044036</v>
      </c>
      <c r="V411" s="75">
        <f>IF(Observaciones!$F410&gt;0.05*Constantes!$E$20,((Observaciones!$F410-0.05*Constantes!$E$20)^2)/(Observaciones!$F410+0.95*Constantes!$E$20),0)</f>
        <v>0</v>
      </c>
      <c r="W411" s="75">
        <f>MAX(0,X410+Observaciones!$F410-V411-Constantes!$D$13)</f>
        <v>0</v>
      </c>
      <c r="X411" s="75">
        <f>X410+Observaciones!$F410-V411-T411-W411-Y410</f>
        <v>68.99358772773185</v>
      </c>
      <c r="Y411" s="75">
        <f>MAX(0,(X411-Constantes!$D$14)*(1-EXP(-Constantes!$D$24)))</f>
        <v>0.73430925319098561</v>
      </c>
      <c r="Z411" s="75">
        <f t="shared" si="57"/>
        <v>166.04874362425636</v>
      </c>
      <c r="AA411" s="75">
        <f>MAX(0,(Z411-Constantes!$D$13)*(1-EXP(-Constantes!$D$25)))</f>
        <v>0.62891961203669688</v>
      </c>
      <c r="AB411" s="75">
        <f t="shared" si="58"/>
        <v>1.3632288652276825</v>
      </c>
      <c r="AC411" s="75">
        <f>0.0526*V411*Observaciones!$F410^1.218</f>
        <v>0</v>
      </c>
      <c r="AD411" s="75">
        <f>AC411*Constantes!$E$31</f>
        <v>0</v>
      </c>
      <c r="AE411" s="75">
        <f t="shared" si="59"/>
        <v>0</v>
      </c>
      <c r="AF411" s="15"/>
      <c r="AG411" s="74">
        <v>405</v>
      </c>
      <c r="AH411" s="136">
        <f>ETo!$I410*((1-Constantes!$F$21)*ETo!$K410+ETo!$L410)</f>
        <v>2.5462199609223859</v>
      </c>
      <c r="AI411" s="75">
        <f>MIN(AH411*AJ411,0.8*(AM410+Observaciones!$F410-AK411-AL411-Constantes!$D$14))</f>
        <v>1.7394347106958032</v>
      </c>
      <c r="AJ411" s="75">
        <f>EXP(2.5*(Cálculos!AM410-Constantes!$D$13)/(Constantes!$D$15))*Constantes!$F$19+Constantes!$F$18</f>
        <v>0.68314392997912121</v>
      </c>
      <c r="AK411" s="75">
        <f>IF(Observaciones!$F410&gt;0.05*Constantes!$F$20,((Observaciones!$F410-0.05*Constantes!$F$20)^2)/(Observaciones!$F410+0.95*Constantes!$F$20),0)</f>
        <v>0</v>
      </c>
      <c r="AL411" s="75">
        <f>MAX(0,AM410+Observaciones!$F410-AK411-Constantes!$D$13)</f>
        <v>0</v>
      </c>
      <c r="AM411" s="75">
        <f>AM410+Observaciones!$F410-AK411-AI411-AL411-AN410</f>
        <v>68.512877246766308</v>
      </c>
      <c r="AN411" s="75">
        <f>MAX(0,(AM411-Constantes!$D$14)*(1-EXP(-Constantes!$D$24)))</f>
        <v>0.72605093485497318</v>
      </c>
      <c r="AO411" s="75">
        <f t="shared" si="60"/>
        <v>167.34653821304511</v>
      </c>
      <c r="AP411" s="75">
        <f>MAX(0,(AO411-Constantes!$D$13)*(1-EXP(-Constantes!$D$25)))</f>
        <v>0.63788413408054523</v>
      </c>
      <c r="AQ411" s="75">
        <f t="shared" si="61"/>
        <v>1.3639350689355183</v>
      </c>
      <c r="AR411" s="75">
        <f>0.0526*AK411*Observaciones!$F410^1.218</f>
        <v>0</v>
      </c>
      <c r="AS411" s="75">
        <f>AR411*Constantes!$F$31</f>
        <v>0</v>
      </c>
      <c r="AT411" s="75">
        <f t="shared" si="62"/>
        <v>0</v>
      </c>
      <c r="AU411" s="15"/>
      <c r="AV411" s="74">
        <v>405</v>
      </c>
      <c r="AW411" s="75">
        <f>0.0526*Observaciones!$F410^2.218</f>
        <v>0.24472045674166781</v>
      </c>
      <c r="AX411" s="75">
        <f>IF(Observaciones!$F410&gt;0.05*$BB$7,((Observaciones!$F410-0.05*$BB$7)^2)/(Observaciones!$F410+0.95*$BB$7),0)</f>
        <v>2.0605192437462322E-3</v>
      </c>
      <c r="AY411" s="75">
        <f>0.0526*AX411*Observaciones!$F410^1.218</f>
        <v>2.5212560522728692E-4</v>
      </c>
      <c r="AZ411" s="29"/>
      <c r="BA411" s="29"/>
      <c r="BB411" s="96"/>
      <c r="BC411" s="39"/>
    </row>
    <row r="412" spans="2:55" s="2" customFormat="1" x14ac:dyDescent="0.3">
      <c r="B412" s="38"/>
      <c r="C412" s="74">
        <v>406</v>
      </c>
      <c r="D412" s="136">
        <f>ETo!$I411*((1-Constantes!$D$21)*ETo!$K411+ETo!$L411)</f>
        <v>2.6990785345663699</v>
      </c>
      <c r="E412" s="75">
        <f>MIN(D412*F412,0.8*(I411+Observaciones!$F411-G412-H412-Constantes!$D$14))</f>
        <v>1.7233918518291991</v>
      </c>
      <c r="F412" s="75">
        <f>EXP(2.5*(Cálculos!I411-Constantes!$D$13)/(Constantes!$D$15))*Constantes!$D$19+Constantes!$D$18</f>
        <v>0.63851119178570948</v>
      </c>
      <c r="G412" s="75">
        <f>IF(Observaciones!$F411&gt;0.05*Constantes!$D$20,((Observaciones!$F411-0.05*Constantes!$D$20)^2)/(Observaciones!$F411+0.95*Constantes!$D$20),0)</f>
        <v>4.2239345509893456</v>
      </c>
      <c r="H412" s="75">
        <f>MAX(0,I411+Observaciones!$F411-G412-Constantes!$D$13)</f>
        <v>11.012529375034134</v>
      </c>
      <c r="I412" s="75">
        <f>I411+Observaciones!$F411-G412-E412-H412-J411</f>
        <v>72.551869948429356</v>
      </c>
      <c r="J412" s="75">
        <f>MAX(0,(I412-Constantes!$D$14)*(1-EXP(-Constantes!$D$24)))</f>
        <v>0.79543841194964371</v>
      </c>
      <c r="K412" s="75">
        <f t="shared" si="54"/>
        <v>171.78379914599859</v>
      </c>
      <c r="L412" s="75">
        <f>MAX(0,(K412-Constantes!$D$13)*(1-EXP(-Constantes!$D$25)))</f>
        <v>0.66853453422198361</v>
      </c>
      <c r="M412" s="75">
        <f t="shared" si="55"/>
        <v>5.6879074971609729</v>
      </c>
      <c r="N412" s="75">
        <f>0.0526*G412*Observaciones!$F411^1.218</f>
        <v>9.4829384915342629</v>
      </c>
      <c r="O412" s="75">
        <f>N412*Constantes!$D$31</f>
        <v>0.14814348167527316</v>
      </c>
      <c r="P412" s="75">
        <f t="shared" si="56"/>
        <v>2604.5339476638219</v>
      </c>
      <c r="Q412" s="15"/>
      <c r="R412" s="74">
        <v>406</v>
      </c>
      <c r="S412" s="136">
        <f>ETo!$I411*((1-Constantes!$E$21)*ETo!$K411+ETo!$L411)</f>
        <v>2.5947599263499388</v>
      </c>
      <c r="T412" s="75">
        <f>MIN(S412*U412,0.8*(X411+Observaciones!$F411-V412-W412-Constantes!$D$14))</f>
        <v>1.7143561319261447</v>
      </c>
      <c r="U412" s="75">
        <f>EXP(2.5*(Cálculos!X411-Constantes!$D$13)/(Constantes!$D$15))*Constantes!$E$19+Constantes!$E$18</f>
        <v>0.6606993250191503</v>
      </c>
      <c r="V412" s="75">
        <f>IF(Observaciones!$F411&gt;0.05*Constantes!$E$20,((Observaciones!$F411-0.05*Constantes!$E$20)^2)/(Observaciones!$F411+0.95*Constantes!$E$20),0)</f>
        <v>3.5716927695488403</v>
      </c>
      <c r="W412" s="75">
        <f>MAX(0,X411+Observaciones!$F411-V412-Constantes!$D$13)</f>
        <v>12.221894958183</v>
      </c>
      <c r="X412" s="75">
        <f>X411+Observaciones!$F411-V412-T412-W412-Y411</f>
        <v>72.551334614882876</v>
      </c>
      <c r="Y412" s="75">
        <f>MAX(0,(X412-Constantes!$D$14)*(1-EXP(-Constantes!$D$24)))</f>
        <v>0.79542921523973653</v>
      </c>
      <c r="Z412" s="75">
        <f t="shared" si="57"/>
        <v>177.64171897040265</v>
      </c>
      <c r="AA412" s="75">
        <f>MAX(0,(Z412-Constantes!$D$13)*(1-EXP(-Constantes!$D$25)))</f>
        <v>0.70899814213853241</v>
      </c>
      <c r="AB412" s="75">
        <f t="shared" si="58"/>
        <v>5.0761201269271092</v>
      </c>
      <c r="AC412" s="75">
        <f>0.0526*V412*Observaciones!$F411^1.218</f>
        <v>8.0186239714240184</v>
      </c>
      <c r="AD412" s="75">
        <f>AC412*Constantes!$E$31</f>
        <v>9.3950852451909636E-2</v>
      </c>
      <c r="AE412" s="75">
        <f t="shared" si="59"/>
        <v>1850.8398166846364</v>
      </c>
      <c r="AF412" s="15"/>
      <c r="AG412" s="74">
        <v>406</v>
      </c>
      <c r="AH412" s="136">
        <f>ETo!$I411*((1-Constantes!$F$21)*ETo!$K411+ETo!$L411)</f>
        <v>2.5947599263499388</v>
      </c>
      <c r="AI412" s="75">
        <f>MIN(AH412*AJ412,0.8*(AM411+Observaciones!$F411-AK412-AL412-Constantes!$D$14))</f>
        <v>1.7611913739136975</v>
      </c>
      <c r="AJ412" s="75">
        <f>EXP(2.5*(Cálculos!AM411-Constantes!$D$13)/(Constantes!$D$15))*Constantes!$F$19+Constantes!$F$18</f>
        <v>0.67874925769767602</v>
      </c>
      <c r="AK412" s="75">
        <f>IF(Observaciones!$F411&gt;0.05*Constantes!$F$20,((Observaciones!$F411-0.05*Constantes!$F$20)^2)/(Observaciones!$F411+0.95*Constantes!$F$20),0)</f>
        <v>2.7258064447525352</v>
      </c>
      <c r="AL412" s="75">
        <f>MAX(0,AM411+Observaciones!$F411-AK412-Constantes!$D$13)</f>
        <v>12.58707080201377</v>
      </c>
      <c r="AM412" s="75">
        <f>AM411+Observaciones!$F411-AK412-AI412-AL412-AN411</f>
        <v>72.512757691231329</v>
      </c>
      <c r="AN412" s="75">
        <f>MAX(0,(AM412-Constantes!$D$14)*(1-EXP(-Constantes!$D$24)))</f>
        <v>0.79476648678143735</v>
      </c>
      <c r="AO412" s="75">
        <f t="shared" si="60"/>
        <v>179.29572488097836</v>
      </c>
      <c r="AP412" s="75">
        <f>MAX(0,(AO412-Constantes!$D$13)*(1-EXP(-Constantes!$D$25)))</f>
        <v>0.7204231955130036</v>
      </c>
      <c r="AQ412" s="75">
        <f t="shared" si="61"/>
        <v>4.2409961270469765</v>
      </c>
      <c r="AR412" s="75">
        <f>0.0526*AK412*Observaciones!$F411^1.218</f>
        <v>6.1195680338753382</v>
      </c>
      <c r="AS412" s="75">
        <f>AR412*Constantes!$F$31</f>
        <v>5.1624295831510139E-2</v>
      </c>
      <c r="AT412" s="75">
        <f t="shared" si="62"/>
        <v>1217.2681673127665</v>
      </c>
      <c r="AU412" s="15"/>
      <c r="AV412" s="74">
        <v>406</v>
      </c>
      <c r="AW412" s="75">
        <f>0.0526*Observaciones!$F411^2.218</f>
        <v>48.942060209485547</v>
      </c>
      <c r="AX412" s="75">
        <f>IF(Observaciones!$F411&gt;0.05*$BB$7,((Observaciones!$F411-0.05*$BB$7)^2)/(Observaciones!$F411+0.95*$BB$7),0)</f>
        <v>7.3619462174717709</v>
      </c>
      <c r="AY412" s="75">
        <f>0.0526*AX412*Observaciones!$F411^1.218</f>
        <v>16.527927295160456</v>
      </c>
      <c r="AZ412" s="29"/>
      <c r="BA412" s="29"/>
      <c r="BB412" s="96"/>
      <c r="BC412" s="39"/>
    </row>
    <row r="413" spans="2:55" s="2" customFormat="1" x14ac:dyDescent="0.3">
      <c r="B413" s="38"/>
      <c r="C413" s="74">
        <v>407</v>
      </c>
      <c r="D413" s="136">
        <f>ETo!$I412*((1-Constantes!$D$21)*ETo!$K412+ETo!$L412)</f>
        <v>2.6112898357037175</v>
      </c>
      <c r="E413" s="75">
        <f>MIN(D413*F413,0.8*(I412+Observaciones!$F412-G413-H413-Constantes!$D$14))</f>
        <v>1.8545870080409108</v>
      </c>
      <c r="F413" s="75">
        <f>EXP(2.5*(Cálculos!I412-Constantes!$D$13)/(Constantes!$D$15))*Constantes!$D$19+Constantes!$D$18</f>
        <v>0.71021875192997008</v>
      </c>
      <c r="G413" s="75">
        <f>IF(Observaciones!$F412&gt;0.05*Constantes!$D$20,((Observaciones!$F412-0.05*Constantes!$D$20)^2)/(Observaciones!$F412+0.95*Constantes!$D$20),0)</f>
        <v>0</v>
      </c>
      <c r="H413" s="75">
        <f>MAX(0,I412+Observaciones!$F412-G413-Constantes!$D$13)</f>
        <v>0</v>
      </c>
      <c r="I413" s="75">
        <f>I412+Observaciones!$F412-G413-E413-H413-J412</f>
        <v>69.901844528438801</v>
      </c>
      <c r="J413" s="75">
        <f>MAX(0,(I413-Constantes!$D$14)*(1-EXP(-Constantes!$D$24)))</f>
        <v>0.74991256139433626</v>
      </c>
      <c r="K413" s="75">
        <f t="shared" si="54"/>
        <v>171.11526461177661</v>
      </c>
      <c r="L413" s="75">
        <f>MAX(0,(K413-Constantes!$D$13)*(1-EXP(-Constantes!$D$25)))</f>
        <v>0.66391662887634617</v>
      </c>
      <c r="M413" s="75">
        <f t="shared" si="55"/>
        <v>1.4138291902706825</v>
      </c>
      <c r="N413" s="75">
        <f>0.0526*G413*Observaciones!$F412^1.218</f>
        <v>0</v>
      </c>
      <c r="O413" s="75">
        <f>N413*Constantes!$D$31</f>
        <v>0</v>
      </c>
      <c r="P413" s="75">
        <f t="shared" si="56"/>
        <v>0</v>
      </c>
      <c r="Q413" s="15"/>
      <c r="R413" s="74">
        <v>407</v>
      </c>
      <c r="S413" s="136">
        <f>ETo!$I412*((1-Constantes!$E$21)*ETo!$K412+ETo!$L412)</f>
        <v>2.5099438742182443</v>
      </c>
      <c r="T413" s="75">
        <f>MIN(S413*U413,0.8*(X412+Observaciones!$F412-V413-W413-Constantes!$D$14))</f>
        <v>1.7809132320275856</v>
      </c>
      <c r="U413" s="75">
        <f>EXP(2.5*(Cálculos!X412-Constantes!$D$13)/(Constantes!$D$15))*Constantes!$E$19+Constantes!$E$18</f>
        <v>0.7095430500740878</v>
      </c>
      <c r="V413" s="75">
        <f>IF(Observaciones!$F412&gt;0.05*Constantes!$E$20,((Observaciones!$F412-0.05*Constantes!$E$20)^2)/(Observaciones!$F412+0.95*Constantes!$E$20),0)</f>
        <v>0</v>
      </c>
      <c r="W413" s="75">
        <f>MAX(0,X412+Observaciones!$F412-V413-Constantes!$D$13)</f>
        <v>0</v>
      </c>
      <c r="X413" s="75">
        <f>X412+Observaciones!$F412-V413-T413-W413-Y412</f>
        <v>69.974992167615554</v>
      </c>
      <c r="Y413" s="75">
        <f>MAX(0,(X413-Constantes!$D$14)*(1-EXP(-Constantes!$D$24)))</f>
        <v>0.7511691940532208</v>
      </c>
      <c r="Z413" s="75">
        <f t="shared" si="57"/>
        <v>176.93272082826411</v>
      </c>
      <c r="AA413" s="75">
        <f>MAX(0,(Z413-Constantes!$D$13)*(1-EXP(-Constantes!$D$25)))</f>
        <v>0.70410073423657737</v>
      </c>
      <c r="AB413" s="75">
        <f t="shared" si="58"/>
        <v>1.4552699282897983</v>
      </c>
      <c r="AC413" s="75">
        <f>0.0526*V413*Observaciones!$F412^1.218</f>
        <v>0</v>
      </c>
      <c r="AD413" s="75">
        <f>AC413*Constantes!$E$31</f>
        <v>0</v>
      </c>
      <c r="AE413" s="75">
        <f t="shared" si="59"/>
        <v>0</v>
      </c>
      <c r="AF413" s="15"/>
      <c r="AG413" s="74">
        <v>407</v>
      </c>
      <c r="AH413" s="136">
        <f>ETo!$I412*((1-Constantes!$F$21)*ETo!$K412+ETo!$L412)</f>
        <v>2.5099438742182443</v>
      </c>
      <c r="AI413" s="75">
        <f>MIN(AH413*AJ413,0.8*(AM412+Observaciones!$F412-AK413-AL413-Constantes!$D$14))</f>
        <v>1.8057690333379028</v>
      </c>
      <c r="AJ413" s="75">
        <f>EXP(2.5*(Cálculos!AM412-Constantes!$D$13)/(Constantes!$D$15))*Constantes!$F$19+Constantes!$F$18</f>
        <v>0.71944598119762093</v>
      </c>
      <c r="AK413" s="75">
        <f>IF(Observaciones!$F412&gt;0.05*Constantes!$F$20,((Observaciones!$F412-0.05*Constantes!$F$20)^2)/(Observaciones!$F412+0.95*Constantes!$F$20),0)</f>
        <v>0</v>
      </c>
      <c r="AL413" s="75">
        <f>MAX(0,AM412+Observaciones!$F412-AK413-Constantes!$D$13)</f>
        <v>0</v>
      </c>
      <c r="AM413" s="75">
        <f>AM412+Observaciones!$F412-AK413-AI413-AL413-AN412</f>
        <v>69.912222171111978</v>
      </c>
      <c r="AN413" s="75">
        <f>MAX(0,(AM413-Constantes!$D$14)*(1-EXP(-Constantes!$D$24)))</f>
        <v>0.75009084308397267</v>
      </c>
      <c r="AO413" s="75">
        <f t="shared" si="60"/>
        <v>178.57530168546535</v>
      </c>
      <c r="AP413" s="75">
        <f>MAX(0,(AO413-Constantes!$D$13)*(1-EXP(-Constantes!$D$25)))</f>
        <v>0.71544686900273236</v>
      </c>
      <c r="AQ413" s="75">
        <f t="shared" si="61"/>
        <v>1.465537712086705</v>
      </c>
      <c r="AR413" s="75">
        <f>0.0526*AK413*Observaciones!$F412^1.218</f>
        <v>0</v>
      </c>
      <c r="AS413" s="75">
        <f>AR413*Constantes!$F$31</f>
        <v>0</v>
      </c>
      <c r="AT413" s="75">
        <f t="shared" si="62"/>
        <v>0</v>
      </c>
      <c r="AU413" s="15"/>
      <c r="AV413" s="74">
        <v>407</v>
      </c>
      <c r="AW413" s="75">
        <f>0.0526*Observaciones!$F412^2.218</f>
        <v>0</v>
      </c>
      <c r="AX413" s="75">
        <f>IF(Observaciones!$F412&gt;0.05*$BB$7,((Observaciones!$F412-0.05*$BB$7)^2)/(Observaciones!$F412+0.95*$BB$7),0)</f>
        <v>0</v>
      </c>
      <c r="AY413" s="75">
        <f>0.0526*AX413*Observaciones!$F412^1.218</f>
        <v>0</v>
      </c>
      <c r="AZ413" s="29"/>
      <c r="BA413" s="29"/>
      <c r="BB413" s="96"/>
      <c r="BC413" s="39"/>
    </row>
    <row r="414" spans="2:55" s="2" customFormat="1" x14ac:dyDescent="0.3">
      <c r="B414" s="38"/>
      <c r="C414" s="74">
        <v>408</v>
      </c>
      <c r="D414" s="136">
        <f>ETo!$I413*((1-Constantes!$D$21)*ETo!$K413+ETo!$L413)</f>
        <v>2.7245884082828482</v>
      </c>
      <c r="E414" s="75">
        <f>MIN(D414*F414,0.8*(I413+Observaciones!$F413-G414-H414-Constantes!$D$14))</f>
        <v>1.8045720270788157</v>
      </c>
      <c r="F414" s="75">
        <f>EXP(2.5*(Cálculos!I413-Constantes!$D$13)/(Constantes!$D$15))*Constantes!$D$19+Constantes!$D$18</f>
        <v>0.66232830676106924</v>
      </c>
      <c r="G414" s="75">
        <f>IF(Observaciones!$F413&gt;0.05*Constantes!$D$20,((Observaciones!$F413-0.05*Constantes!$D$20)^2)/(Observaciones!$F413+0.95*Constantes!$D$20),0)</f>
        <v>0</v>
      </c>
      <c r="H414" s="75">
        <f>MAX(0,I413+Observaciones!$F413-G414-Constantes!$D$13)</f>
        <v>0</v>
      </c>
      <c r="I414" s="75">
        <f>I413+Observaciones!$F413-G414-E414-H414-J413</f>
        <v>69.247359939965648</v>
      </c>
      <c r="J414" s="75">
        <f>MAX(0,(I414-Constantes!$D$14)*(1-EXP(-Constantes!$D$24)))</f>
        <v>0.73866890790300976</v>
      </c>
      <c r="K414" s="75">
        <f t="shared" si="54"/>
        <v>170.45134798290027</v>
      </c>
      <c r="L414" s="75">
        <f>MAX(0,(K414-Constantes!$D$13)*(1-EXP(-Constantes!$D$25)))</f>
        <v>0.6593306217329552</v>
      </c>
      <c r="M414" s="75">
        <f t="shared" si="55"/>
        <v>1.3979995296359649</v>
      </c>
      <c r="N414" s="75">
        <f>0.0526*G414*Observaciones!$F413^1.218</f>
        <v>0</v>
      </c>
      <c r="O414" s="75">
        <f>N414*Constantes!$D$31</f>
        <v>0</v>
      </c>
      <c r="P414" s="75">
        <f t="shared" si="56"/>
        <v>0</v>
      </c>
      <c r="Q414" s="15"/>
      <c r="R414" s="74">
        <v>408</v>
      </c>
      <c r="S414" s="136">
        <f>ETo!$I413*((1-Constantes!$E$21)*ETo!$K413+ETo!$L413)</f>
        <v>2.6194055387721655</v>
      </c>
      <c r="T414" s="75">
        <f>MIN(S414*U414,0.8*(X413+Observaciones!$F413-V414-W414-Constantes!$D$14))</f>
        <v>1.7636337482606412</v>
      </c>
      <c r="U414" s="75">
        <f>EXP(2.5*(Cálculos!X413-Constantes!$D$13)/(Constantes!$D$15))*Constantes!$E$19+Constantes!$E$18</f>
        <v>0.67329541842815854</v>
      </c>
      <c r="V414" s="75">
        <f>IF(Observaciones!$F413&gt;0.05*Constantes!$E$20,((Observaciones!$F413-0.05*Constantes!$E$20)^2)/(Observaciones!$F413+0.95*Constantes!$E$20),0)</f>
        <v>0</v>
      </c>
      <c r="W414" s="75">
        <f>MAX(0,X413+Observaciones!$F413-V414-Constantes!$D$13)</f>
        <v>0</v>
      </c>
      <c r="X414" s="75">
        <f>X413+Observaciones!$F413-V414-T414-W414-Y413</f>
        <v>69.360189225301696</v>
      </c>
      <c r="Y414" s="75">
        <f>MAX(0,(X414-Constantes!$D$14)*(1-EXP(-Constantes!$D$24)))</f>
        <v>0.74060724749165019</v>
      </c>
      <c r="Z414" s="75">
        <f t="shared" si="57"/>
        <v>176.22862009402752</v>
      </c>
      <c r="AA414" s="75">
        <f>MAX(0,(Z414-Constantes!$D$13)*(1-EXP(-Constantes!$D$25)))</f>
        <v>0.69923715520205176</v>
      </c>
      <c r="AB414" s="75">
        <f t="shared" si="58"/>
        <v>1.4398444026937018</v>
      </c>
      <c r="AC414" s="75">
        <f>0.0526*V414*Observaciones!$F413^1.218</f>
        <v>0</v>
      </c>
      <c r="AD414" s="75">
        <f>AC414*Constantes!$E$31</f>
        <v>0</v>
      </c>
      <c r="AE414" s="75">
        <f t="shared" si="59"/>
        <v>0</v>
      </c>
      <c r="AF414" s="15"/>
      <c r="AG414" s="74">
        <v>408</v>
      </c>
      <c r="AH414" s="136">
        <f>ETo!$I413*((1-Constantes!$F$21)*ETo!$K413+ETo!$L413)</f>
        <v>2.6194055387721655</v>
      </c>
      <c r="AI414" s="75">
        <f>MIN(AH414*AJ414,0.8*(AM413+Observaciones!$F413-AK414-AL414-Constantes!$D$14))</f>
        <v>1.8127543473000005</v>
      </c>
      <c r="AJ414" s="75">
        <f>EXP(2.5*(Cálculos!AM413-Constantes!$D$13)/(Constantes!$D$15))*Constantes!$F$19+Constantes!$F$18</f>
        <v>0.69204799351142887</v>
      </c>
      <c r="AK414" s="75">
        <f>IF(Observaciones!$F413&gt;0.05*Constantes!$F$20,((Observaciones!$F413-0.05*Constantes!$F$20)^2)/(Observaciones!$F413+0.95*Constantes!$F$20),0)</f>
        <v>0</v>
      </c>
      <c r="AL414" s="75">
        <f>MAX(0,AM413+Observaciones!$F413-AK414-Constantes!$D$13)</f>
        <v>0</v>
      </c>
      <c r="AM414" s="75">
        <f>AM413+Observaciones!$F413-AK414-AI414-AL414-AN413</f>
        <v>69.249376980728016</v>
      </c>
      <c r="AN414" s="75">
        <f>MAX(0,(AM414-Constantes!$D$14)*(1-EXP(-Constantes!$D$24)))</f>
        <v>0.73870355945601707</v>
      </c>
      <c r="AO414" s="75">
        <f t="shared" si="60"/>
        <v>177.85985481646262</v>
      </c>
      <c r="AP414" s="75">
        <f>MAX(0,(AO414-Constantes!$D$13)*(1-EXP(-Constantes!$D$25)))</f>
        <v>0.7105049164905376</v>
      </c>
      <c r="AQ414" s="75">
        <f t="shared" si="61"/>
        <v>1.4492084759465547</v>
      </c>
      <c r="AR414" s="75">
        <f>0.0526*AK414*Observaciones!$F413^1.218</f>
        <v>0</v>
      </c>
      <c r="AS414" s="75">
        <f>AR414*Constantes!$F$31</f>
        <v>0</v>
      </c>
      <c r="AT414" s="75">
        <f t="shared" si="62"/>
        <v>0</v>
      </c>
      <c r="AU414" s="15"/>
      <c r="AV414" s="74">
        <v>408</v>
      </c>
      <c r="AW414" s="75">
        <f>0.0526*Observaciones!$F413^2.218</f>
        <v>0.21840432335886875</v>
      </c>
      <c r="AX414" s="75">
        <f>IF(Observaciones!$F413&gt;0.05*$BB$7,((Observaciones!$F413-0.05*$BB$7)^2)/(Observaciones!$F413+0.95*$BB$7),0)</f>
        <v>8.1268476854215671E-4</v>
      </c>
      <c r="AY414" s="75">
        <f>0.0526*AX414*Observaciones!$F413^1.218</f>
        <v>9.3417824725004533E-5</v>
      </c>
      <c r="AZ414" s="29"/>
      <c r="BA414" s="29"/>
      <c r="BB414" s="96"/>
      <c r="BC414" s="39"/>
    </row>
    <row r="415" spans="2:55" s="2" customFormat="1" x14ac:dyDescent="0.3">
      <c r="B415" s="38"/>
      <c r="C415" s="74">
        <v>409</v>
      </c>
      <c r="D415" s="136">
        <f>ETo!$I414*((1-Constantes!$D$21)*ETo!$K414+ETo!$L414)</f>
        <v>2.768740310946598</v>
      </c>
      <c r="E415" s="75">
        <f>MIN(D415*F415,0.8*(I414+Observaciones!$F414-G415-H415-Constantes!$D$14))</f>
        <v>1.8037495769902827</v>
      </c>
      <c r="F415" s="75">
        <f>EXP(2.5*(Cálculos!I414-Constantes!$D$13)/(Constantes!$D$15))*Constantes!$D$19+Constantes!$D$18</f>
        <v>0.65146939561608908</v>
      </c>
      <c r="G415" s="75">
        <f>IF(Observaciones!$F414&gt;0.05*Constantes!$D$20,((Observaciones!$F414-0.05*Constantes!$D$20)^2)/(Observaciones!$F414+0.95*Constantes!$D$20),0)</f>
        <v>0</v>
      </c>
      <c r="H415" s="75">
        <f>MAX(0,I414+Observaciones!$F414-G415-Constantes!$D$13)</f>
        <v>0</v>
      </c>
      <c r="I415" s="75">
        <f>I414+Observaciones!$F414-G415-E415-H415-J414</f>
        <v>67.504941455072355</v>
      </c>
      <c r="J415" s="75">
        <f>MAX(0,(I415-Constantes!$D$14)*(1-EXP(-Constantes!$D$24)))</f>
        <v>0.70873520124885248</v>
      </c>
      <c r="K415" s="75">
        <f t="shared" si="54"/>
        <v>169.79201736116732</v>
      </c>
      <c r="L415" s="75">
        <f>MAX(0,(K415-Constantes!$D$13)*(1-EXP(-Constantes!$D$25)))</f>
        <v>0.65477629245483293</v>
      </c>
      <c r="M415" s="75">
        <f t="shared" si="55"/>
        <v>1.3635114937036854</v>
      </c>
      <c r="N415" s="75">
        <f>0.0526*G415*Observaciones!$F414^1.218</f>
        <v>0</v>
      </c>
      <c r="O415" s="75">
        <f>N415*Constantes!$D$31</f>
        <v>0</v>
      </c>
      <c r="P415" s="75">
        <f t="shared" si="56"/>
        <v>0</v>
      </c>
      <c r="Q415" s="15"/>
      <c r="R415" s="74">
        <v>409</v>
      </c>
      <c r="S415" s="136">
        <f>ETo!$I414*((1-Constantes!$E$21)*ETo!$K414+ETo!$L414)</f>
        <v>2.6621159832174395</v>
      </c>
      <c r="T415" s="75">
        <f>MIN(S415*U415,0.8*(X414+Observaciones!$F414-V415-W415-Constantes!$D$14))</f>
        <v>1.7711871047810877</v>
      </c>
      <c r="U415" s="75">
        <f>EXP(2.5*(Cálculos!X414-Constantes!$D$13)/(Constantes!$D$15))*Constantes!$E$19+Constantes!$E$18</f>
        <v>0.66533055507237027</v>
      </c>
      <c r="V415" s="75">
        <f>IF(Observaciones!$F414&gt;0.05*Constantes!$E$20,((Observaciones!$F414-0.05*Constantes!$E$20)^2)/(Observaciones!$F414+0.95*Constantes!$E$20),0)</f>
        <v>0</v>
      </c>
      <c r="W415" s="75">
        <f>MAX(0,X414+Observaciones!$F414-V415-Constantes!$D$13)</f>
        <v>0</v>
      </c>
      <c r="X415" s="75">
        <f>X414+Observaciones!$F414-V415-T415-W415-Y414</f>
        <v>67.648394873028948</v>
      </c>
      <c r="Y415" s="75">
        <f>MAX(0,(X415-Constantes!$D$14)*(1-EXP(-Constantes!$D$24)))</f>
        <v>0.71119964510598477</v>
      </c>
      <c r="Z415" s="75">
        <f t="shared" si="57"/>
        <v>175.52938293882548</v>
      </c>
      <c r="AA415" s="75">
        <f>MAX(0,(Z415-Constantes!$D$13)*(1-EXP(-Constantes!$D$25)))</f>
        <v>0.69440717136189967</v>
      </c>
      <c r="AB415" s="75">
        <f t="shared" si="58"/>
        <v>1.4056068164678845</v>
      </c>
      <c r="AC415" s="75">
        <f>0.0526*V415*Observaciones!$F414^1.218</f>
        <v>0</v>
      </c>
      <c r="AD415" s="75">
        <f>AC415*Constantes!$E$31</f>
        <v>0</v>
      </c>
      <c r="AE415" s="75">
        <f t="shared" si="59"/>
        <v>0</v>
      </c>
      <c r="AF415" s="15"/>
      <c r="AG415" s="74">
        <v>409</v>
      </c>
      <c r="AH415" s="136">
        <f>ETo!$I414*((1-Constantes!$F$21)*ETo!$K414+ETo!$L414)</f>
        <v>2.6621159832174395</v>
      </c>
      <c r="AI415" s="75">
        <f>MIN(AH415*AJ415,0.8*(AM414+Observaciones!$F414-AK415-AL415-Constantes!$D$14))</f>
        <v>1.8252254947645765</v>
      </c>
      <c r="AJ415" s="75">
        <f>EXP(2.5*(Cálculos!AM414-Constantes!$D$13)/(Constantes!$D$15))*Constantes!$F$19+Constantes!$F$18</f>
        <v>0.68562959175002014</v>
      </c>
      <c r="AK415" s="75">
        <f>IF(Observaciones!$F414&gt;0.05*Constantes!$F$20,((Observaciones!$F414-0.05*Constantes!$F$20)^2)/(Observaciones!$F414+0.95*Constantes!$F$20),0)</f>
        <v>0</v>
      </c>
      <c r="AL415" s="75">
        <f>MAX(0,AM414+Observaciones!$F414-AK415-Constantes!$D$13)</f>
        <v>0</v>
      </c>
      <c r="AM415" s="75">
        <f>AM414+Observaciones!$F414-AK415-AI415-AL415-AN414</f>
        <v>67.485447926507419</v>
      </c>
      <c r="AN415" s="75">
        <f>MAX(0,(AM415-Constantes!$D$14)*(1-EXP(-Constantes!$D$24)))</f>
        <v>0.7084003140958659</v>
      </c>
      <c r="AO415" s="75">
        <f t="shared" si="60"/>
        <v>177.14934989997207</v>
      </c>
      <c r="AP415" s="75">
        <f>MAX(0,(AO415-Constantes!$D$13)*(1-EXP(-Constantes!$D$25)))</f>
        <v>0.70559710053787073</v>
      </c>
      <c r="AQ415" s="75">
        <f t="shared" si="61"/>
        <v>1.4139974146337366</v>
      </c>
      <c r="AR415" s="75">
        <f>0.0526*AK415*Observaciones!$F414^1.218</f>
        <v>0</v>
      </c>
      <c r="AS415" s="75">
        <f>AR415*Constantes!$F$31</f>
        <v>0</v>
      </c>
      <c r="AT415" s="75">
        <f t="shared" si="62"/>
        <v>0</v>
      </c>
      <c r="AU415" s="15"/>
      <c r="AV415" s="74">
        <v>409</v>
      </c>
      <c r="AW415" s="75">
        <f>0.0526*Observaciones!$F414^2.218</f>
        <v>3.2065597387029521E-2</v>
      </c>
      <c r="AX415" s="75">
        <f>IF(Observaciones!$F414&gt;0.05*$BB$7,((Observaciones!$F414-0.05*$BB$7)^2)/(Observaciones!$F414+0.95*$BB$7),0)</f>
        <v>0</v>
      </c>
      <c r="AY415" s="75">
        <f>0.0526*AX415*Observaciones!$F414^1.218</f>
        <v>0</v>
      </c>
      <c r="AZ415" s="29"/>
      <c r="BA415" s="29"/>
      <c r="BB415" s="96"/>
      <c r="BC415" s="39"/>
    </row>
    <row r="416" spans="2:55" s="2" customFormat="1" x14ac:dyDescent="0.3">
      <c r="B416" s="38"/>
      <c r="C416" s="74">
        <v>410</v>
      </c>
      <c r="D416" s="136">
        <f>ETo!$I415*((1-Constantes!$D$21)*ETo!$K415+ETo!$L415)</f>
        <v>2.7164979525511859</v>
      </c>
      <c r="E416" s="75">
        <f>MIN(D416*F416,0.8*(I415+Observaciones!$F415-G416-H416-Constantes!$D$14))</f>
        <v>1.6958430057790248</v>
      </c>
      <c r="F416" s="75">
        <f>EXP(2.5*(Cálculos!I415-Constantes!$D$13)/(Constantes!$D$15))*Constantes!$D$19+Constantes!$D$18</f>
        <v>0.62427545884449576</v>
      </c>
      <c r="G416" s="75">
        <f>IF(Observaciones!$F415&gt;0.05*Constantes!$D$20,((Observaciones!$F415-0.05*Constantes!$D$20)^2)/(Observaciones!$F415+0.95*Constantes!$D$20),0)</f>
        <v>0</v>
      </c>
      <c r="H416" s="75">
        <f>MAX(0,I415+Observaciones!$F415-G416-Constantes!$D$13)</f>
        <v>0</v>
      </c>
      <c r="I416" s="75">
        <f>I415+Observaciones!$F415-G416-E416-H416-J415</f>
        <v>65.100363248044474</v>
      </c>
      <c r="J416" s="75">
        <f>MAX(0,(I416-Constantes!$D$14)*(1-EXP(-Constantes!$D$24)))</f>
        <v>0.66742598690098009</v>
      </c>
      <c r="K416" s="75">
        <f t="shared" si="54"/>
        <v>169.13724106871248</v>
      </c>
      <c r="L416" s="75">
        <f>MAX(0,(K416-Constantes!$D$13)*(1-EXP(-Constantes!$D$25)))</f>
        <v>0.65025342222698046</v>
      </c>
      <c r="M416" s="75">
        <f t="shared" si="55"/>
        <v>1.3176794091279604</v>
      </c>
      <c r="N416" s="75">
        <f>0.0526*G416*Observaciones!$F415^1.218</f>
        <v>0</v>
      </c>
      <c r="O416" s="75">
        <f>N416*Constantes!$D$31</f>
        <v>0</v>
      </c>
      <c r="P416" s="75">
        <f t="shared" si="56"/>
        <v>0</v>
      </c>
      <c r="Q416" s="15"/>
      <c r="R416" s="74">
        <v>410</v>
      </c>
      <c r="S416" s="136">
        <f>ETo!$I415*((1-Constantes!$E$21)*ETo!$K415+ETo!$L415)</f>
        <v>2.611558869273229</v>
      </c>
      <c r="T416" s="75">
        <f>MIN(S416*U416,0.8*(X415+Observaciones!$F415-V416-W416-Constantes!$D$14))</f>
        <v>1.6829732674845412</v>
      </c>
      <c r="U416" s="75">
        <f>EXP(2.5*(Cálculos!X415-Constantes!$D$13)/(Constantes!$D$15))*Constantes!$E$19+Constantes!$E$18</f>
        <v>0.64443244503728003</v>
      </c>
      <c r="V416" s="75">
        <f>IF(Observaciones!$F415&gt;0.05*Constantes!$E$20,((Observaciones!$F415-0.05*Constantes!$E$20)^2)/(Observaciones!$F415+0.95*Constantes!$E$20),0)</f>
        <v>0</v>
      </c>
      <c r="W416" s="75">
        <f>MAX(0,X415+Observaciones!$F415-V416-Constantes!$D$13)</f>
        <v>0</v>
      </c>
      <c r="X416" s="75">
        <f>X415+Observaciones!$F415-V416-T416-W416-Y415</f>
        <v>65.254221960438429</v>
      </c>
      <c r="Y416" s="75">
        <f>MAX(0,(X416-Constantes!$D$14)*(1-EXP(-Constantes!$D$24)))</f>
        <v>0.67006918748850663</v>
      </c>
      <c r="Z416" s="75">
        <f t="shared" si="57"/>
        <v>174.83497576746359</v>
      </c>
      <c r="AA416" s="75">
        <f>MAX(0,(Z416-Constantes!$D$13)*(1-EXP(-Constantes!$D$25)))</f>
        <v>0.68961055065716237</v>
      </c>
      <c r="AB416" s="75">
        <f t="shared" si="58"/>
        <v>1.3596797381456689</v>
      </c>
      <c r="AC416" s="75">
        <f>0.0526*V416*Observaciones!$F415^1.218</f>
        <v>0</v>
      </c>
      <c r="AD416" s="75">
        <f>AC416*Constantes!$E$31</f>
        <v>0</v>
      </c>
      <c r="AE416" s="75">
        <f t="shared" si="59"/>
        <v>0</v>
      </c>
      <c r="AF416" s="15"/>
      <c r="AG416" s="74">
        <v>410</v>
      </c>
      <c r="AH416" s="136">
        <f>ETo!$I415*((1-Constantes!$F$21)*ETo!$K415+ETo!$L415)</f>
        <v>2.611558869273229</v>
      </c>
      <c r="AI416" s="75">
        <f>MIN(AH416*AJ416,0.8*(AM415+Observaciones!$F415-AK416-AL416-Constantes!$D$14))</f>
        <v>1.7486345471219604</v>
      </c>
      <c r="AJ416" s="75">
        <f>EXP(2.5*(Cálculos!AM415-Constantes!$D$13)/(Constantes!$D$15))*Constantes!$F$19+Constantes!$F$18</f>
        <v>0.66957500659695568</v>
      </c>
      <c r="AK416" s="75">
        <f>IF(Observaciones!$F415&gt;0.05*Constantes!$F$20,((Observaciones!$F415-0.05*Constantes!$F$20)^2)/(Observaciones!$F415+0.95*Constantes!$F$20),0)</f>
        <v>0</v>
      </c>
      <c r="AL416" s="75">
        <f>MAX(0,AM415+Observaciones!$F415-AK416-Constantes!$D$13)</f>
        <v>0</v>
      </c>
      <c r="AM416" s="75">
        <f>AM415+Observaciones!$F415-AK416-AI416-AL416-AN415</f>
        <v>65.028413065289584</v>
      </c>
      <c r="AN416" s="75">
        <f>MAX(0,(AM416-Constantes!$D$14)*(1-EXP(-Constantes!$D$24)))</f>
        <v>0.66618992582669134</v>
      </c>
      <c r="AO416" s="75">
        <f t="shared" si="60"/>
        <v>176.44375279943421</v>
      </c>
      <c r="AP416" s="75">
        <f>MAX(0,(AO416-Constantes!$D$13)*(1-EXP(-Constantes!$D$25)))</f>
        <v>0.70072318534629119</v>
      </c>
      <c r="AQ416" s="75">
        <f t="shared" si="61"/>
        <v>1.3669131111729826</v>
      </c>
      <c r="AR416" s="75">
        <f>0.0526*AK416*Observaciones!$F415^1.218</f>
        <v>0</v>
      </c>
      <c r="AS416" s="75">
        <f>AR416*Constantes!$F$31</f>
        <v>0</v>
      </c>
      <c r="AT416" s="75">
        <f t="shared" si="62"/>
        <v>0</v>
      </c>
      <c r="AU416" s="15"/>
      <c r="AV416" s="74">
        <v>410</v>
      </c>
      <c r="AW416" s="75">
        <f>0.0526*Observaciones!$F415^2.218</f>
        <v>0</v>
      </c>
      <c r="AX416" s="75">
        <f>IF(Observaciones!$F415&gt;0.05*$BB$7,((Observaciones!$F415-0.05*$BB$7)^2)/(Observaciones!$F415+0.95*$BB$7),0)</f>
        <v>0</v>
      </c>
      <c r="AY416" s="75">
        <f>0.0526*AX416*Observaciones!$F415^1.218</f>
        <v>0</v>
      </c>
      <c r="AZ416" s="29"/>
      <c r="BA416" s="29"/>
      <c r="BB416" s="96"/>
      <c r="BC416" s="39"/>
    </row>
    <row r="417" spans="2:55" s="2" customFormat="1" x14ac:dyDescent="0.3">
      <c r="B417" s="38"/>
      <c r="C417" s="74">
        <v>411</v>
      </c>
      <c r="D417" s="136">
        <f>ETo!$I416*((1-Constantes!$D$21)*ETo!$K416+ETo!$L416)</f>
        <v>2.7328421373223359</v>
      </c>
      <c r="E417" s="75">
        <f>MIN(D417*F417,0.8*(I416+Observaciones!$F416-G417-H417-Constantes!$D$14))</f>
        <v>1.6138053275987854</v>
      </c>
      <c r="F417" s="75">
        <f>EXP(2.5*(Cálculos!I416-Constantes!$D$13)/(Constantes!$D$15))*Constantes!$D$19+Constantes!$D$18</f>
        <v>0.5905227036567896</v>
      </c>
      <c r="G417" s="75">
        <f>IF(Observaciones!$F416&gt;0.05*Constantes!$D$20,((Observaciones!$F416-0.05*Constantes!$D$20)^2)/(Observaciones!$F416+0.95*Constantes!$D$20),0)</f>
        <v>0</v>
      </c>
      <c r="H417" s="75">
        <f>MAX(0,I416+Observaciones!$F416-G417-Constantes!$D$13)</f>
        <v>0</v>
      </c>
      <c r="I417" s="75">
        <f>I416+Observaciones!$F416-G417-E417-H417-J416</f>
        <v>64.519131933544713</v>
      </c>
      <c r="J417" s="75">
        <f>MAX(0,(I417-Constantes!$D$14)*(1-EXP(-Constantes!$D$24)))</f>
        <v>0.65744078081111734</v>
      </c>
      <c r="K417" s="75">
        <f t="shared" si="54"/>
        <v>168.48698764648552</v>
      </c>
      <c r="L417" s="75">
        <f>MAX(0,(K417-Constantes!$D$13)*(1-EXP(-Constantes!$D$25)))</f>
        <v>0.64576179374586462</v>
      </c>
      <c r="M417" s="75">
        <f t="shared" si="55"/>
        <v>1.303202574556982</v>
      </c>
      <c r="N417" s="75">
        <f>0.0526*G417*Observaciones!$F416^1.218</f>
        <v>0</v>
      </c>
      <c r="O417" s="75">
        <f>N417*Constantes!$D$31</f>
        <v>0</v>
      </c>
      <c r="P417" s="75">
        <f t="shared" si="56"/>
        <v>0</v>
      </c>
      <c r="Q417" s="15"/>
      <c r="R417" s="74">
        <v>411</v>
      </c>
      <c r="S417" s="136">
        <f>ETo!$I416*((1-Constantes!$E$21)*ETo!$K416+ETo!$L416)</f>
        <v>2.6273569326994788</v>
      </c>
      <c r="T417" s="75">
        <f>MIN(S417*U417,0.8*(X416+Observaciones!$F416-V417-W417-Constantes!$D$14))</f>
        <v>1.624012317244077</v>
      </c>
      <c r="U417" s="75">
        <f>EXP(2.5*(Cálculos!X416-Constantes!$D$13)/(Constantes!$D$15))*Constantes!$E$19+Constantes!$E$18</f>
        <v>0.61811636516987623</v>
      </c>
      <c r="V417" s="75">
        <f>IF(Observaciones!$F416&gt;0.05*Constantes!$E$20,((Observaciones!$F416-0.05*Constantes!$E$20)^2)/(Observaciones!$F416+0.95*Constantes!$E$20),0)</f>
        <v>0</v>
      </c>
      <c r="W417" s="75">
        <f>MAX(0,X416+Observaciones!$F416-V417-Constantes!$D$13)</f>
        <v>0</v>
      </c>
      <c r="X417" s="75">
        <f>X416+Observaciones!$F416-V417-T417-W417-Y416</f>
        <v>64.660140455705843</v>
      </c>
      <c r="Y417" s="75">
        <f>MAX(0,(X417-Constantes!$D$14)*(1-EXP(-Constantes!$D$24)))</f>
        <v>0.65986322282186427</v>
      </c>
      <c r="Z417" s="75">
        <f t="shared" si="57"/>
        <v>174.14536521680643</v>
      </c>
      <c r="AA417" s="75">
        <f>MAX(0,(Z417-Constantes!$D$13)*(1-EXP(-Constantes!$D$25)))</f>
        <v>0.68484706263182982</v>
      </c>
      <c r="AB417" s="75">
        <f t="shared" si="58"/>
        <v>1.3447102854536941</v>
      </c>
      <c r="AC417" s="75">
        <f>0.0526*V417*Observaciones!$F416^1.218</f>
        <v>0</v>
      </c>
      <c r="AD417" s="75">
        <f>AC417*Constantes!$E$31</f>
        <v>0</v>
      </c>
      <c r="AE417" s="75">
        <f t="shared" si="59"/>
        <v>0</v>
      </c>
      <c r="AF417" s="15"/>
      <c r="AG417" s="74">
        <v>411</v>
      </c>
      <c r="AH417" s="136">
        <f>ETo!$I416*((1-Constantes!$F$21)*ETo!$K416+ETo!$L416)</f>
        <v>2.6273569326994788</v>
      </c>
      <c r="AI417" s="75">
        <f>MIN(AH417*AJ417,0.8*(AM416+Observaciones!$F416-AK417-AL417-Constantes!$D$14))</f>
        <v>1.7064672142893622</v>
      </c>
      <c r="AJ417" s="75">
        <f>EXP(2.5*(Cálculos!AM416-Constantes!$D$13)/(Constantes!$D$15))*Constantes!$F$19+Constantes!$F$18</f>
        <v>0.64949957619045384</v>
      </c>
      <c r="AK417" s="75">
        <f>IF(Observaciones!$F416&gt;0.05*Constantes!$F$20,((Observaciones!$F416-0.05*Constantes!$F$20)^2)/(Observaciones!$F416+0.95*Constantes!$F$20),0)</f>
        <v>0</v>
      </c>
      <c r="AL417" s="75">
        <f>MAX(0,AM416+Observaciones!$F416-AK417-Constantes!$D$13)</f>
        <v>0</v>
      </c>
      <c r="AM417" s="75">
        <f>AM416+Observaciones!$F416-AK417-AI417-AL417-AN416</f>
        <v>64.35575592517354</v>
      </c>
      <c r="AN417" s="75">
        <f>MAX(0,(AM417-Constantes!$D$14)*(1-EXP(-Constantes!$D$24)))</f>
        <v>0.6546340787752345</v>
      </c>
      <c r="AO417" s="75">
        <f t="shared" si="60"/>
        <v>175.7430296140879</v>
      </c>
      <c r="AP417" s="75">
        <f>MAX(0,(AO417-Constantes!$D$13)*(1-EXP(-Constantes!$D$25)))</f>
        <v>0.69588293674613688</v>
      </c>
      <c r="AQ417" s="75">
        <f t="shared" si="61"/>
        <v>1.3505170155213713</v>
      </c>
      <c r="AR417" s="75">
        <f>0.0526*AK417*Observaciones!$F416^1.218</f>
        <v>0</v>
      </c>
      <c r="AS417" s="75">
        <f>AR417*Constantes!$F$31</f>
        <v>0</v>
      </c>
      <c r="AT417" s="75">
        <f t="shared" si="62"/>
        <v>0</v>
      </c>
      <c r="AU417" s="15"/>
      <c r="AV417" s="74">
        <v>411</v>
      </c>
      <c r="AW417" s="75">
        <f>0.0526*Observaciones!$F416^2.218</f>
        <v>0.17065595668433275</v>
      </c>
      <c r="AX417" s="75">
        <f>IF(Observaciones!$F416&gt;0.05*$BB$7,((Observaciones!$F416-0.05*$BB$7)^2)/(Observaciones!$F416+0.95*$BB$7),0)</f>
        <v>0</v>
      </c>
      <c r="AY417" s="75">
        <f>0.0526*AX417*Observaciones!$F416^1.218</f>
        <v>0</v>
      </c>
      <c r="AZ417" s="29"/>
      <c r="BA417" s="29"/>
      <c r="BB417" s="96"/>
      <c r="BC417" s="39"/>
    </row>
    <row r="418" spans="2:55" s="2" customFormat="1" x14ac:dyDescent="0.3">
      <c r="B418" s="38"/>
      <c r="C418" s="74">
        <v>412</v>
      </c>
      <c r="D418" s="136">
        <f>ETo!$I417*((1-Constantes!$D$21)*ETo!$K417+ETo!$L417)</f>
        <v>2.7106090496290611</v>
      </c>
      <c r="E418" s="75">
        <f>MIN(D418*F418,0.8*(I417+Observaciones!$F417-G418-H418-Constantes!$D$14))</f>
        <v>1.5802033527242512</v>
      </c>
      <c r="F418" s="75">
        <f>EXP(2.5*(Cálculos!I417-Constantes!$D$13)/(Constantes!$D$15))*Constantes!$D$19+Constantes!$D$18</f>
        <v>0.58296985060995699</v>
      </c>
      <c r="G418" s="75">
        <f>IF(Observaciones!$F417&gt;0.05*Constantes!$D$20,((Observaciones!$F417-0.05*Constantes!$D$20)^2)/(Observaciones!$F417+0.95*Constantes!$D$20),0)</f>
        <v>2.8403649984061206</v>
      </c>
      <c r="H418" s="75">
        <f>MAX(0,I417+Observaciones!$F417-G418-Constantes!$D$13)</f>
        <v>4.7787669351385915</v>
      </c>
      <c r="I418" s="75">
        <f>I417+Observaciones!$F417-G418-E418-H418-J417</f>
        <v>72.762355866464631</v>
      </c>
      <c r="J418" s="75">
        <f>MAX(0,(I418-Constantes!$D$14)*(1-EXP(-Constantes!$D$24)))</f>
        <v>0.79905443403614307</v>
      </c>
      <c r="K418" s="75">
        <f t="shared" si="54"/>
        <v>172.61999278787823</v>
      </c>
      <c r="L418" s="75">
        <f>MAX(0,(K418-Constantes!$D$13)*(1-EXP(-Constantes!$D$25)))</f>
        <v>0.67431054561878878</v>
      </c>
      <c r="M418" s="75">
        <f t="shared" si="55"/>
        <v>4.3137299780610521</v>
      </c>
      <c r="N418" s="75">
        <f>0.0526*G418*Observaciones!$F417^1.218</f>
        <v>5.0840802908730067</v>
      </c>
      <c r="O418" s="75">
        <f>N418*Constantes!$D$31</f>
        <v>7.9424047311805912E-2</v>
      </c>
      <c r="P418" s="75">
        <f t="shared" si="56"/>
        <v>1841.1919085279806</v>
      </c>
      <c r="Q418" s="15"/>
      <c r="R418" s="74">
        <v>412</v>
      </c>
      <c r="S418" s="136">
        <f>ETo!$I417*((1-Constantes!$E$21)*ETo!$K417+ETo!$L417)</f>
        <v>2.6058391876994405</v>
      </c>
      <c r="T418" s="75">
        <f>MIN(S418*U418,0.8*(X417+Observaciones!$F417-V418-W418-Constantes!$D$14))</f>
        <v>1.5949601661341766</v>
      </c>
      <c r="U418" s="75">
        <f>EXP(2.5*(Cálculos!X417-Constantes!$D$13)/(Constantes!$D$15))*Constantes!$E$19+Constantes!$E$18</f>
        <v>0.61207160198641564</v>
      </c>
      <c r="V418" s="75">
        <f>IF(Observaciones!$F417&gt;0.05*Constantes!$E$20,((Observaciones!$F417-0.05*Constantes!$E$20)^2)/(Observaciones!$F417+0.95*Constantes!$E$20),0)</f>
        <v>2.3564421696759088</v>
      </c>
      <c r="W418" s="75">
        <f>MAX(0,X417+Observaciones!$F417-V418-Constantes!$D$13)</f>
        <v>5.4036982860299361</v>
      </c>
      <c r="X418" s="75">
        <f>X417+Observaciones!$F417-V418-T418-W418-Y417</f>
        <v>72.745176611043959</v>
      </c>
      <c r="Y418" s="75">
        <f>MAX(0,(X418-Constantes!$D$14)*(1-EXP(-Constantes!$D$24)))</f>
        <v>0.79875930471057766</v>
      </c>
      <c r="Z418" s="75">
        <f t="shared" si="57"/>
        <v>178.86421644020453</v>
      </c>
      <c r="AA418" s="75">
        <f>MAX(0,(Z418-Constantes!$D$13)*(1-EXP(-Constantes!$D$25)))</f>
        <v>0.71744254898940085</v>
      </c>
      <c r="AB418" s="75">
        <f t="shared" si="58"/>
        <v>3.8726440233758872</v>
      </c>
      <c r="AC418" s="75">
        <f>0.0526*V418*Observaciones!$F417^1.218</f>
        <v>4.2178879116430874</v>
      </c>
      <c r="AD418" s="75">
        <f>AC418*Constantes!$E$31</f>
        <v>4.9419222831457839E-2</v>
      </c>
      <c r="AE418" s="75">
        <f t="shared" si="59"/>
        <v>1276.1106503245755</v>
      </c>
      <c r="AF418" s="15"/>
      <c r="AG418" s="74">
        <v>412</v>
      </c>
      <c r="AH418" s="136">
        <f>ETo!$I417*((1-Constantes!$F$21)*ETo!$K417+ETo!$L417)</f>
        <v>2.6058391876994405</v>
      </c>
      <c r="AI418" s="75">
        <f>MIN(AH418*AJ418,0.8*(AM417+Observaciones!$F417-AK418-AL418-Constantes!$D$14))</f>
        <v>1.6792822118961355</v>
      </c>
      <c r="AJ418" s="75">
        <f>EXP(2.5*(Cálculos!AM417-Constantes!$D$13)/(Constantes!$D$15))*Constantes!$F$19+Constantes!$F$18</f>
        <v>0.64443048512854939</v>
      </c>
      <c r="AK418" s="75">
        <f>IF(Observaciones!$F417&gt;0.05*Constantes!$F$20,((Observaciones!$F417-0.05*Constantes!$F$20)^2)/(Observaciones!$F417+0.95*Constantes!$F$20),0)</f>
        <v>1.7394958687700441</v>
      </c>
      <c r="AL418" s="75">
        <f>MAX(0,AM417+Observaciones!$F417-AK418-Constantes!$D$13)</f>
        <v>5.7162600564034989</v>
      </c>
      <c r="AM418" s="75">
        <f>AM417+Observaciones!$F417-AK418-AI418-AL418-AN417</f>
        <v>72.666083709328632</v>
      </c>
      <c r="AN418" s="75">
        <f>MAX(0,(AM418-Constantes!$D$14)*(1-EXP(-Constantes!$D$24)))</f>
        <v>0.797400535999789</v>
      </c>
      <c r="AO418" s="75">
        <f t="shared" si="60"/>
        <v>180.76340673374526</v>
      </c>
      <c r="AP418" s="75">
        <f>MAX(0,(AO418-Constantes!$D$13)*(1-EXP(-Constantes!$D$25)))</f>
        <v>0.73056121460797052</v>
      </c>
      <c r="AQ418" s="75">
        <f t="shared" si="61"/>
        <v>3.2674576193778035</v>
      </c>
      <c r="AR418" s="75">
        <f>0.0526*AK418*Observaciones!$F417^1.218</f>
        <v>3.1135916220033302</v>
      </c>
      <c r="AS418" s="75">
        <f>AR418*Constantes!$F$31</f>
        <v>2.6266065529958905E-2</v>
      </c>
      <c r="AT418" s="75">
        <f t="shared" si="62"/>
        <v>803.86859110847615</v>
      </c>
      <c r="AU418" s="15"/>
      <c r="AV418" s="74">
        <v>412</v>
      </c>
      <c r="AW418" s="75">
        <f>0.0526*Observaciones!$F417^2.218</f>
        <v>32.397897212660951</v>
      </c>
      <c r="AX418" s="75">
        <f>IF(Observaciones!$F417&gt;0.05*$BB$7,((Observaciones!$F417-0.05*$BB$7)^2)/(Observaciones!$F417+0.95*$BB$7),0)</f>
        <v>5.2528137177856484</v>
      </c>
      <c r="AY418" s="75">
        <f>0.0526*AX418*Observaciones!$F417^1.218</f>
        <v>9.4022165141477867</v>
      </c>
      <c r="AZ418" s="29"/>
      <c r="BA418" s="29"/>
      <c r="BB418" s="96"/>
      <c r="BC418" s="39"/>
    </row>
    <row r="419" spans="2:55" s="2" customFormat="1" x14ac:dyDescent="0.3">
      <c r="B419" s="38"/>
      <c r="C419" s="74">
        <v>413</v>
      </c>
      <c r="D419" s="136">
        <f>ETo!$I418*((1-Constantes!$D$21)*ETo!$K418+ETo!$L418)</f>
        <v>2.7101906395938302</v>
      </c>
      <c r="E419" s="75">
        <f>MIN(D419*F419,0.8*(I418+Observaciones!$F418-G419-H419-Constantes!$D$14))</f>
        <v>1.9359134162473783</v>
      </c>
      <c r="F419" s="75">
        <f>EXP(2.5*(Cálculos!I418-Constantes!$D$13)/(Constantes!$D$15))*Constantes!$D$19+Constantes!$D$18</f>
        <v>0.71430894490046248</v>
      </c>
      <c r="G419" s="75">
        <f>IF(Observaciones!$F418&gt;0.05*Constantes!$D$20,((Observaciones!$F418-0.05*Constantes!$D$20)^2)/(Observaciones!$F418+0.95*Constantes!$D$20),0)</f>
        <v>0</v>
      </c>
      <c r="H419" s="75">
        <f>MAX(0,I418+Observaciones!$F418-G419-Constantes!$D$13)</f>
        <v>0</v>
      </c>
      <c r="I419" s="75">
        <f>I418+Observaciones!$F418-G419-E419-H419-J418</f>
        <v>71.427388016181126</v>
      </c>
      <c r="J419" s="75">
        <f>MAX(0,(I419-Constantes!$D$14)*(1-EXP(-Constantes!$D$24)))</f>
        <v>0.77612048540693956</v>
      </c>
      <c r="K419" s="75">
        <f t="shared" si="54"/>
        <v>171.94568224225944</v>
      </c>
      <c r="L419" s="75">
        <f>MAX(0,(K419-Constantes!$D$13)*(1-EXP(-Constantes!$D$25)))</f>
        <v>0.66965274244807216</v>
      </c>
      <c r="M419" s="75">
        <f t="shared" si="55"/>
        <v>1.4457732278550117</v>
      </c>
      <c r="N419" s="75">
        <f>0.0526*G419*Observaciones!$F418^1.218</f>
        <v>0</v>
      </c>
      <c r="O419" s="75">
        <f>N419*Constantes!$D$31</f>
        <v>0</v>
      </c>
      <c r="P419" s="75">
        <f t="shared" si="56"/>
        <v>0</v>
      </c>
      <c r="Q419" s="15"/>
      <c r="R419" s="74">
        <v>413</v>
      </c>
      <c r="S419" s="136">
        <f>ETo!$I418*((1-Constantes!$E$21)*ETo!$K418+ETo!$L418)</f>
        <v>2.6054214990684645</v>
      </c>
      <c r="T419" s="75">
        <f>MIN(S419*U419,0.8*(X418+Observaciones!$F418-V419-W419-Constantes!$D$14))</f>
        <v>1.8562818936379379</v>
      </c>
      <c r="U419" s="75">
        <f>EXP(2.5*(Cálculos!X418-Constantes!$D$13)/(Constantes!$D$15))*Constantes!$E$19+Constantes!$E$18</f>
        <v>0.71246893997828298</v>
      </c>
      <c r="V419" s="75">
        <f>IF(Observaciones!$F418&gt;0.05*Constantes!$E$20,((Observaciones!$F418-0.05*Constantes!$E$20)^2)/(Observaciones!$F418+0.95*Constantes!$E$20),0)</f>
        <v>0</v>
      </c>
      <c r="W419" s="75">
        <f>MAX(0,X418+Observaciones!$F418-V419-Constantes!$D$13)</f>
        <v>0</v>
      </c>
      <c r="X419" s="75">
        <f>X418+Observaciones!$F418-V419-T419-W419-Y418</f>
        <v>71.490135412695452</v>
      </c>
      <c r="Y419" s="75">
        <f>MAX(0,(X419-Constantes!$D$14)*(1-EXP(-Constantes!$D$24)))</f>
        <v>0.77719844812189942</v>
      </c>
      <c r="Z419" s="75">
        <f t="shared" si="57"/>
        <v>178.14677389121513</v>
      </c>
      <c r="AA419" s="75">
        <f>MAX(0,(Z419-Constantes!$D$13)*(1-EXP(-Constantes!$D$25)))</f>
        <v>0.71248681130859204</v>
      </c>
      <c r="AB419" s="75">
        <f t="shared" si="58"/>
        <v>1.4896852594304915</v>
      </c>
      <c r="AC419" s="75">
        <f>0.0526*V419*Observaciones!$F418^1.218</f>
        <v>0</v>
      </c>
      <c r="AD419" s="75">
        <f>AC419*Constantes!$E$31</f>
        <v>0</v>
      </c>
      <c r="AE419" s="75">
        <f t="shared" si="59"/>
        <v>0</v>
      </c>
      <c r="AF419" s="15"/>
      <c r="AG419" s="74">
        <v>413</v>
      </c>
      <c r="AH419" s="136">
        <f>ETo!$I418*((1-Constantes!$F$21)*ETo!$K418+ETo!$L418)</f>
        <v>2.6054214990684645</v>
      </c>
      <c r="AI419" s="75">
        <f>MIN(AH419*AJ419,0.8*(AM418+Observaciones!$F418-AK419-AL419-Constantes!$D$14))</f>
        <v>1.8789733391749128</v>
      </c>
      <c r="AJ419" s="75">
        <f>EXP(2.5*(Cálculos!AM418-Constantes!$D$13)/(Constantes!$D$15))*Constantes!$F$19+Constantes!$F$18</f>
        <v>0.72117825843024475</v>
      </c>
      <c r="AK419" s="75">
        <f>IF(Observaciones!$F418&gt;0.05*Constantes!$F$20,((Observaciones!$F418-0.05*Constantes!$F$20)^2)/(Observaciones!$F418+0.95*Constantes!$F$20),0)</f>
        <v>0</v>
      </c>
      <c r="AL419" s="75">
        <f>MAX(0,AM418+Observaciones!$F418-AK419-Constantes!$D$13)</f>
        <v>0</v>
      </c>
      <c r="AM419" s="75">
        <f>AM418+Observaciones!$F418-AK419-AI419-AL419-AN418</f>
        <v>71.389709834153933</v>
      </c>
      <c r="AN419" s="75">
        <f>MAX(0,(AM419-Constantes!$D$14)*(1-EXP(-Constantes!$D$24)))</f>
        <v>0.77547319679180926</v>
      </c>
      <c r="AO419" s="75">
        <f t="shared" si="60"/>
        <v>180.03284551913728</v>
      </c>
      <c r="AP419" s="75">
        <f>MAX(0,(AO419-Constantes!$D$13)*(1-EXP(-Constantes!$D$25)))</f>
        <v>0.72551485968454132</v>
      </c>
      <c r="AQ419" s="75">
        <f t="shared" si="61"/>
        <v>1.5009880564763507</v>
      </c>
      <c r="AR419" s="75">
        <f>0.0526*AK419*Observaciones!$F418^1.218</f>
        <v>0</v>
      </c>
      <c r="AS419" s="75">
        <f>AR419*Constantes!$F$31</f>
        <v>0</v>
      </c>
      <c r="AT419" s="75">
        <f t="shared" si="62"/>
        <v>0</v>
      </c>
      <c r="AU419" s="15"/>
      <c r="AV419" s="74">
        <v>413</v>
      </c>
      <c r="AW419" s="75">
        <f>0.0526*Observaciones!$F418^2.218</f>
        <v>0.11094244358496377</v>
      </c>
      <c r="AX419" s="75">
        <f>IF(Observaciones!$F418&gt;0.05*$BB$7,((Observaciones!$F418-0.05*$BB$7)^2)/(Observaciones!$F418+0.95*$BB$7),0)</f>
        <v>0</v>
      </c>
      <c r="AY419" s="75">
        <f>0.0526*AX419*Observaciones!$F418^1.218</f>
        <v>0</v>
      </c>
      <c r="AZ419" s="29"/>
      <c r="BA419" s="29"/>
      <c r="BB419" s="96"/>
      <c r="BC419" s="39"/>
    </row>
    <row r="420" spans="2:55" s="2" customFormat="1" x14ac:dyDescent="0.3">
      <c r="B420" s="38"/>
      <c r="C420" s="74">
        <v>414</v>
      </c>
      <c r="D420" s="136">
        <f>ETo!$I419*((1-Constantes!$D$21)*ETo!$K419+ETo!$L419)</f>
        <v>2.7588965808773964</v>
      </c>
      <c r="E420" s="75">
        <f>MIN(D420*F420,0.8*(I419+Observaciones!$F419-G420-H420-Constantes!$D$14))</f>
        <v>1.9011560131758318</v>
      </c>
      <c r="F420" s="75">
        <f>EXP(2.5*(Cálculos!I419-Constantes!$D$13)/(Constantes!$D$15))*Constantes!$D$19+Constantes!$D$18</f>
        <v>0.68910013748004206</v>
      </c>
      <c r="G420" s="75">
        <f>IF(Observaciones!$F419&gt;0.05*Constantes!$D$20,((Observaciones!$F419-0.05*Constantes!$D$20)^2)/(Observaciones!$F419+0.95*Constantes!$D$20),0)</f>
        <v>1.1940353587366974</v>
      </c>
      <c r="H420" s="75">
        <f>MAX(0,I419+Observaciones!$F419-G420-Constantes!$D$13)</f>
        <v>7.7333526574444278</v>
      </c>
      <c r="I420" s="75">
        <f>I419+Observaciones!$F419-G420-E420-H420-J419</f>
        <v>72.322723501417229</v>
      </c>
      <c r="J420" s="75">
        <f>MAX(0,(I420-Constantes!$D$14)*(1-EXP(-Constantes!$D$24)))</f>
        <v>0.79150181314449297</v>
      </c>
      <c r="K420" s="75">
        <f t="shared" si="54"/>
        <v>179.0093821572558</v>
      </c>
      <c r="L420" s="75">
        <f>MAX(0,(K420-Constantes!$D$13)*(1-EXP(-Constantes!$D$25)))</f>
        <v>0.71844528184231848</v>
      </c>
      <c r="M420" s="75">
        <f t="shared" si="55"/>
        <v>2.7039824537235089</v>
      </c>
      <c r="N420" s="75">
        <f>0.0526*G420*Observaciones!$F419^1.218</f>
        <v>1.3615679740554207</v>
      </c>
      <c r="O420" s="75">
        <f>N420*Constantes!$D$31</f>
        <v>2.1270560849275675E-2</v>
      </c>
      <c r="P420" s="75">
        <f t="shared" si="56"/>
        <v>786.6382720045068</v>
      </c>
      <c r="Q420" s="15"/>
      <c r="R420" s="74">
        <v>414</v>
      </c>
      <c r="S420" s="136">
        <f>ETo!$I419*((1-Constantes!$E$21)*ETo!$K419+ETo!$L419)</f>
        <v>2.6525372266433442</v>
      </c>
      <c r="T420" s="75">
        <f>MIN(S420*U420,0.8*(X419+Observaciones!$F419-V420-W420-Constantes!$D$14))</f>
        <v>1.8409417570872437</v>
      </c>
      <c r="U420" s="75">
        <f>EXP(2.5*(Cálculos!X419-Constantes!$D$13)/(Constantes!$D$15))*Constantes!$E$19+Constantes!$E$18</f>
        <v>0.69403050731803118</v>
      </c>
      <c r="V420" s="75">
        <f>IF(Observaciones!$F419&gt;0.05*Constantes!$E$20,((Observaciones!$F419-0.05*Constantes!$E$20)^2)/(Observaciones!$F419+0.95*Constantes!$E$20),0)</f>
        <v>0.94079601488368336</v>
      </c>
      <c r="W420" s="75">
        <f>MAX(0,X419+Observaciones!$F419-V420-Constantes!$D$13)</f>
        <v>8.0493393978117638</v>
      </c>
      <c r="X420" s="75">
        <f>X419+Observaciones!$F419-V420-T420-W420-Y419</f>
        <v>72.381859794790856</v>
      </c>
      <c r="Y420" s="75">
        <f>MAX(0,(X420-Constantes!$D$14)*(1-EXP(-Constantes!$D$24)))</f>
        <v>0.79251773926890434</v>
      </c>
      <c r="Z420" s="75">
        <f t="shared" si="57"/>
        <v>185.4836264777183</v>
      </c>
      <c r="AA420" s="75">
        <f>MAX(0,(Z420-Constantes!$D$13)*(1-EXP(-Constantes!$D$25)))</f>
        <v>0.76316615402765742</v>
      </c>
      <c r="AB420" s="75">
        <f t="shared" si="58"/>
        <v>2.4964799081802451</v>
      </c>
      <c r="AC420" s="75">
        <f>0.0526*V420*Observaciones!$F419^1.218</f>
        <v>1.0727971450861034</v>
      </c>
      <c r="AD420" s="75">
        <f>AC420*Constantes!$E$31</f>
        <v>1.256951400240248E-2</v>
      </c>
      <c r="AE420" s="75">
        <f t="shared" si="59"/>
        <v>503.48949179265588</v>
      </c>
      <c r="AF420" s="15"/>
      <c r="AG420" s="74">
        <v>414</v>
      </c>
      <c r="AH420" s="136">
        <f>ETo!$I419*((1-Constantes!$F$21)*ETo!$K419+ETo!$L419)</f>
        <v>2.6525372266433442</v>
      </c>
      <c r="AI420" s="75">
        <f>MIN(AH420*AJ420,0.8*(AM419+Observaciones!$F419-AK420-AL420-Constantes!$D$14))</f>
        <v>1.8757805690414584</v>
      </c>
      <c r="AJ420" s="75">
        <f>EXP(2.5*(Cálculos!AM419-Constantes!$D$13)/(Constantes!$D$15))*Constantes!$F$19+Constantes!$F$18</f>
        <v>0.70716465360041969</v>
      </c>
      <c r="AK420" s="75">
        <f>IF(Observaciones!$F419&gt;0.05*Constantes!$F$20,((Observaciones!$F419-0.05*Constantes!$F$20)^2)/(Observaciones!$F419+0.95*Constantes!$F$20),0)</f>
        <v>0.63059367815386314</v>
      </c>
      <c r="AL420" s="75">
        <f>MAX(0,AM419+Observaciones!$F419-AK420-Constantes!$D$13)</f>
        <v>8.2591161560000756</v>
      </c>
      <c r="AM420" s="75">
        <f>AM419+Observaciones!$F419-AK420-AI420-AL420-AN419</f>
        <v>72.34874623416674</v>
      </c>
      <c r="AN420" s="75">
        <f>MAX(0,(AM420-Constantes!$D$14)*(1-EXP(-Constantes!$D$24)))</f>
        <v>0.79194886811734644</v>
      </c>
      <c r="AO420" s="75">
        <f t="shared" si="60"/>
        <v>187.56644681545282</v>
      </c>
      <c r="AP420" s="75">
        <f>MAX(0,(AO420-Constantes!$D$13)*(1-EXP(-Constantes!$D$25)))</f>
        <v>0.77755324501439305</v>
      </c>
      <c r="AQ420" s="75">
        <f t="shared" si="61"/>
        <v>2.2000957912856025</v>
      </c>
      <c r="AR420" s="75">
        <f>0.0526*AK420*Observaciones!$F419^1.218</f>
        <v>0.7190709643008526</v>
      </c>
      <c r="AS420" s="75">
        <f>AR420*Constantes!$F$31</f>
        <v>6.0660379914770765E-3</v>
      </c>
      <c r="AT420" s="75">
        <f t="shared" si="62"/>
        <v>275.71699448288348</v>
      </c>
      <c r="AU420" s="15"/>
      <c r="AV420" s="74">
        <v>414</v>
      </c>
      <c r="AW420" s="75">
        <f>0.0526*Observaciones!$F419^2.218</f>
        <v>14.253848976214318</v>
      </c>
      <c r="AX420" s="75">
        <f>IF(Observaciones!$F419&gt;0.05*$BB$7,((Observaciones!$F419-0.05*$BB$7)^2)/(Observaciones!$F419+0.95*$BB$7),0)</f>
        <v>2.5537914433149203</v>
      </c>
      <c r="AY420" s="75">
        <f>0.0526*AX420*Observaciones!$F419^1.218</f>
        <v>2.9121086039807391</v>
      </c>
      <c r="AZ420" s="29"/>
      <c r="BA420" s="29"/>
      <c r="BB420" s="96"/>
      <c r="BC420" s="39"/>
    </row>
    <row r="421" spans="2:55" s="2" customFormat="1" x14ac:dyDescent="0.3">
      <c r="B421" s="38"/>
      <c r="C421" s="74">
        <v>415</v>
      </c>
      <c r="D421" s="136">
        <f>ETo!$I420*((1-Constantes!$D$21)*ETo!$K420+ETo!$L420)</f>
        <v>2.6842844879550185</v>
      </c>
      <c r="E421" s="75">
        <f>MIN(D421*F421,0.8*(I420+Observaciones!$F420-G421-H421-Constantes!$D$14))</f>
        <v>1.894610547864565</v>
      </c>
      <c r="F421" s="75">
        <f>EXP(2.5*(Cálculos!I420-Constantes!$D$13)/(Constantes!$D$15))*Constantes!$D$19+Constantes!$D$18</f>
        <v>0.70581585385830148</v>
      </c>
      <c r="G421" s="75">
        <f>IF(Observaciones!$F420&gt;0.05*Constantes!$D$20,((Observaciones!$F420-0.05*Constantes!$D$20)^2)/(Observaciones!$F420+0.95*Constantes!$D$20),0)</f>
        <v>0</v>
      </c>
      <c r="H421" s="75">
        <f>MAX(0,I420+Observaciones!$F420-G421-Constantes!$D$13)</f>
        <v>0</v>
      </c>
      <c r="I421" s="75">
        <f>I420+Observaciones!$F420-G421-E421-H421-J420</f>
        <v>69.636611140408178</v>
      </c>
      <c r="J421" s="75">
        <f>MAX(0,(I421-Constantes!$D$14)*(1-EXP(-Constantes!$D$24)))</f>
        <v>0.74535601054215495</v>
      </c>
      <c r="K421" s="75">
        <f t="shared" si="54"/>
        <v>178.29093687541348</v>
      </c>
      <c r="L421" s="75">
        <f>MAX(0,(K421-Constantes!$D$13)*(1-EXP(-Constantes!$D$25)))</f>
        <v>0.71348261777975264</v>
      </c>
      <c r="M421" s="75">
        <f t="shared" si="55"/>
        <v>1.4588386283219075</v>
      </c>
      <c r="N421" s="75">
        <f>0.0526*G421*Observaciones!$F420^1.218</f>
        <v>0</v>
      </c>
      <c r="O421" s="75">
        <f>N421*Constantes!$D$31</f>
        <v>0</v>
      </c>
      <c r="P421" s="75">
        <f t="shared" si="56"/>
        <v>0</v>
      </c>
      <c r="Q421" s="15"/>
      <c r="R421" s="74">
        <v>415</v>
      </c>
      <c r="S421" s="136">
        <f>ETo!$I420*((1-Constantes!$E$21)*ETo!$K420+ETo!$L420)</f>
        <v>2.5803415284915987</v>
      </c>
      <c r="T421" s="75">
        <f>MIN(S421*U421,0.8*(X420+Observaciones!$F420-V421-W421-Constantes!$D$14))</f>
        <v>1.8243238726440654</v>
      </c>
      <c r="U421" s="75">
        <f>EXP(2.5*(Cálculos!X420-Constantes!$D$13)/(Constantes!$D$15))*Constantes!$E$19+Constantes!$E$18</f>
        <v>0.70700868567213204</v>
      </c>
      <c r="V421" s="75">
        <f>IF(Observaciones!$F420&gt;0.05*Constantes!$E$20,((Observaciones!$F420-0.05*Constantes!$E$20)^2)/(Observaciones!$F420+0.95*Constantes!$E$20),0)</f>
        <v>0</v>
      </c>
      <c r="W421" s="75">
        <f>MAX(0,X420+Observaciones!$F420-V421-Constantes!$D$13)</f>
        <v>0</v>
      </c>
      <c r="X421" s="75">
        <f>X420+Observaciones!$F420-V421-T421-W421-Y420</f>
        <v>69.765018182877881</v>
      </c>
      <c r="Y421" s="75">
        <f>MAX(0,(X421-Constantes!$D$14)*(1-EXP(-Constantes!$D$24)))</f>
        <v>0.74756196667435904</v>
      </c>
      <c r="Z421" s="75">
        <f t="shared" si="57"/>
        <v>184.72046032369065</v>
      </c>
      <c r="AA421" s="75">
        <f>MAX(0,(Z421-Constantes!$D$13)*(1-EXP(-Constantes!$D$25)))</f>
        <v>0.75789458033641166</v>
      </c>
      <c r="AB421" s="75">
        <f t="shared" si="58"/>
        <v>1.5054565470107706</v>
      </c>
      <c r="AC421" s="75">
        <f>0.0526*V421*Observaciones!$F420^1.218</f>
        <v>0</v>
      </c>
      <c r="AD421" s="75">
        <f>AC421*Constantes!$E$31</f>
        <v>0</v>
      </c>
      <c r="AE421" s="75">
        <f t="shared" si="59"/>
        <v>0</v>
      </c>
      <c r="AF421" s="15"/>
      <c r="AG421" s="74">
        <v>415</v>
      </c>
      <c r="AH421" s="136">
        <f>ETo!$I420*((1-Constantes!$F$21)*ETo!$K420+ETo!$L420)</f>
        <v>2.5803415284915987</v>
      </c>
      <c r="AI421" s="75">
        <f>MIN(AH421*AJ421,0.8*(AM420+Observaciones!$F420-AK421-AL421-Constantes!$D$14))</f>
        <v>1.8516737123120592</v>
      </c>
      <c r="AJ421" s="75">
        <f>EXP(2.5*(Cálculos!AM420-Constantes!$D$13)/(Constantes!$D$15))*Constantes!$F$19+Constantes!$F$18</f>
        <v>0.71760799563401212</v>
      </c>
      <c r="AK421" s="75">
        <f>IF(Observaciones!$F420&gt;0.05*Constantes!$F$20,((Observaciones!$F420-0.05*Constantes!$F$20)^2)/(Observaciones!$F420+0.95*Constantes!$F$20),0)</f>
        <v>0</v>
      </c>
      <c r="AL421" s="75">
        <f>MAX(0,AM420+Observaciones!$F420-AK421-Constantes!$D$13)</f>
        <v>0</v>
      </c>
      <c r="AM421" s="75">
        <f>AM420+Observaciones!$F420-AK421-AI421-AL421-AN420</f>
        <v>69.705123653737331</v>
      </c>
      <c r="AN421" s="75">
        <f>MAX(0,(AM421-Constantes!$D$14)*(1-EXP(-Constantes!$D$24)))</f>
        <v>0.74653301451331033</v>
      </c>
      <c r="AO421" s="75">
        <f t="shared" si="60"/>
        <v>186.78889357043843</v>
      </c>
      <c r="AP421" s="75">
        <f>MAX(0,(AO421-Constantes!$D$13)*(1-EXP(-Constantes!$D$25)))</f>
        <v>0.7721822924265086</v>
      </c>
      <c r="AQ421" s="75">
        <f t="shared" si="61"/>
        <v>1.5187153069398189</v>
      </c>
      <c r="AR421" s="75">
        <f>0.0526*AK421*Observaciones!$F420^1.218</f>
        <v>0</v>
      </c>
      <c r="AS421" s="75">
        <f>AR421*Constantes!$F$31</f>
        <v>0</v>
      </c>
      <c r="AT421" s="75">
        <f t="shared" si="62"/>
        <v>0</v>
      </c>
      <c r="AU421" s="15"/>
      <c r="AV421" s="74">
        <v>415</v>
      </c>
      <c r="AW421" s="75">
        <f>0.0526*Observaciones!$F420^2.218</f>
        <v>0</v>
      </c>
      <c r="AX421" s="75">
        <f>IF(Observaciones!$F420&gt;0.05*$BB$7,((Observaciones!$F420-0.05*$BB$7)^2)/(Observaciones!$F420+0.95*$BB$7),0)</f>
        <v>0</v>
      </c>
      <c r="AY421" s="75">
        <f>0.0526*AX421*Observaciones!$F420^1.218</f>
        <v>0</v>
      </c>
      <c r="AZ421" s="29"/>
      <c r="BA421" s="29"/>
      <c r="BB421" s="96"/>
      <c r="BC421" s="39"/>
    </row>
    <row r="422" spans="2:55" s="2" customFormat="1" x14ac:dyDescent="0.3">
      <c r="B422" s="38"/>
      <c r="C422" s="74">
        <v>416</v>
      </c>
      <c r="D422" s="136">
        <f>ETo!$I421*((1-Constantes!$D$21)*ETo!$K421+ETo!$L421)</f>
        <v>2.5932596144401105</v>
      </c>
      <c r="E422" s="75">
        <f>MIN(D422*F422,0.8*(I421+Observaciones!$F421-G422-H422-Constantes!$D$14))</f>
        <v>1.7060632494471764</v>
      </c>
      <c r="F422" s="75">
        <f>EXP(2.5*(Cálculos!I421-Constantes!$D$13)/(Constantes!$D$15))*Constantes!$D$19+Constantes!$D$18</f>
        <v>0.65788370741874935</v>
      </c>
      <c r="G422" s="75">
        <f>IF(Observaciones!$F421&gt;0.05*Constantes!$D$20,((Observaciones!$F421-0.05*Constantes!$D$20)^2)/(Observaciones!$F421+0.95*Constantes!$D$20),0)</f>
        <v>5.1429662021938931</v>
      </c>
      <c r="H422" s="75">
        <f>MAX(0,I421+Observaciones!$F421-G422-Constantes!$D$13)</f>
        <v>13.493644938214288</v>
      </c>
      <c r="I422" s="75">
        <f>I421+Observaciones!$F421-G422-E422-H422-J421</f>
        <v>72.548580740010664</v>
      </c>
      <c r="J422" s="75">
        <f>MAX(0,(I422-Constantes!$D$14)*(1-EXP(-Constantes!$D$24)))</f>
        <v>0.79538190531775066</v>
      </c>
      <c r="K422" s="75">
        <f t="shared" si="54"/>
        <v>191.07109919584801</v>
      </c>
      <c r="L422" s="75">
        <f>MAX(0,(K422-Constantes!$D$13)*(1-EXP(-Constantes!$D$25)))</f>
        <v>0.80176164732357569</v>
      </c>
      <c r="M422" s="75">
        <f t="shared" si="55"/>
        <v>6.7401097548352196</v>
      </c>
      <c r="N422" s="75">
        <f>0.0526*G422*Observaciones!$F421^1.218</f>
        <v>12.980657972973278</v>
      </c>
      <c r="O422" s="75">
        <f>N422*Constantes!$D$31</f>
        <v>0.20278523036597587</v>
      </c>
      <c r="P422" s="75">
        <f t="shared" si="56"/>
        <v>3008.6339502187157</v>
      </c>
      <c r="Q422" s="15"/>
      <c r="R422" s="74">
        <v>416</v>
      </c>
      <c r="S422" s="136">
        <f>ETo!$I421*((1-Constantes!$E$21)*ETo!$K421+ETo!$L421)</f>
        <v>2.4923831376777987</v>
      </c>
      <c r="T422" s="75">
        <f>MIN(S422*U422,0.8*(X421+Observaciones!$F421-V422-W422-Constantes!$D$14))</f>
        <v>1.6712597642439826</v>
      </c>
      <c r="U422" s="75">
        <f>EXP(2.5*(Cálculos!X421-Constantes!$D$13)/(Constantes!$D$15))*Constantes!$E$19+Constantes!$E$18</f>
        <v>0.67054689103743792</v>
      </c>
      <c r="V422" s="75">
        <f>IF(Observaciones!$F421&gt;0.05*Constantes!$E$20,((Observaciones!$F421-0.05*Constantes!$E$20)^2)/(Observaciones!$F421+0.95*Constantes!$E$20),0)</f>
        <v>4.3869517307302948</v>
      </c>
      <c r="W422" s="75">
        <f>MAX(0,X421+Observaciones!$F421-V422-Constantes!$D$13)</f>
        <v>14.378066452147593</v>
      </c>
      <c r="X422" s="75">
        <f>X421+Observaciones!$F421-V422-T422-W422-Y421</f>
        <v>72.581178269081661</v>
      </c>
      <c r="Y422" s="75">
        <f>MAX(0,(X422-Constantes!$D$14)*(1-EXP(-Constantes!$D$24)))</f>
        <v>0.79594191135609416</v>
      </c>
      <c r="Z422" s="75">
        <f t="shared" si="57"/>
        <v>198.34063219550185</v>
      </c>
      <c r="AA422" s="75">
        <f>MAX(0,(Z422-Constantes!$D$13)*(1-EXP(-Constantes!$D$25)))</f>
        <v>0.8519759796893025</v>
      </c>
      <c r="AB422" s="75">
        <f t="shared" si="58"/>
        <v>6.0348696217756919</v>
      </c>
      <c r="AC422" s="75">
        <f>0.0526*V422*Observaciones!$F421^1.218</f>
        <v>11.072505188982426</v>
      </c>
      <c r="AD422" s="75">
        <f>AC422*Constantes!$E$31</f>
        <v>0.12973189726695103</v>
      </c>
      <c r="AE422" s="75">
        <f t="shared" si="59"/>
        <v>2149.7050540882919</v>
      </c>
      <c r="AF422" s="15"/>
      <c r="AG422" s="74">
        <v>416</v>
      </c>
      <c r="AH422" s="136">
        <f>ETo!$I421*((1-Constantes!$F$21)*ETo!$K421+ETo!$L421)</f>
        <v>2.4923831376777987</v>
      </c>
      <c r="AI422" s="75">
        <f>MIN(AH422*AJ422,0.8*(AM421+Observaciones!$F421-AK422-AL422-Constantes!$D$14))</f>
        <v>1.7197921006008818</v>
      </c>
      <c r="AJ422" s="75">
        <f>EXP(2.5*(Cálculos!AM421-Constantes!$D$13)/(Constantes!$D$15))*Constantes!$F$19+Constantes!$F$18</f>
        <v>0.69001915259434998</v>
      </c>
      <c r="AK422" s="75">
        <f>IF(Observaciones!$F421&gt;0.05*Constantes!$F$20,((Observaciones!$F421-0.05*Constantes!$F$20)^2)/(Observaciones!$F421+0.95*Constantes!$F$20),0)</f>
        <v>3.3980269152933271</v>
      </c>
      <c r="AL422" s="75">
        <f>MAX(0,AM421+Observaciones!$F421-AK422-Constantes!$D$13)</f>
        <v>15.307096738444002</v>
      </c>
      <c r="AM422" s="75">
        <f>AM421+Observaciones!$F421-AK422-AI422-AL422-AN421</f>
        <v>72.533674884885812</v>
      </c>
      <c r="AN422" s="75">
        <f>MAX(0,(AM422-Constantes!$D$14)*(1-EXP(-Constantes!$D$24)))</f>
        <v>0.79512583164853445</v>
      </c>
      <c r="AO422" s="75">
        <f t="shared" si="60"/>
        <v>201.32380801645593</v>
      </c>
      <c r="AP422" s="75">
        <f>MAX(0,(AO422-Constantes!$D$13)*(1-EXP(-Constantes!$D$25)))</f>
        <v>0.87258228028466689</v>
      </c>
      <c r="AQ422" s="75">
        <f t="shared" si="61"/>
        <v>5.0657350272265287</v>
      </c>
      <c r="AR422" s="75">
        <f>0.0526*AK422*Observaciones!$F421^1.218</f>
        <v>8.5764952434577939</v>
      </c>
      <c r="AS422" s="75">
        <f>AR422*Constantes!$F$31</f>
        <v>7.235078116541846E-2</v>
      </c>
      <c r="AT422" s="75">
        <f t="shared" si="62"/>
        <v>1428.2385631415518</v>
      </c>
      <c r="AU422" s="15"/>
      <c r="AV422" s="74">
        <v>416</v>
      </c>
      <c r="AW422" s="75">
        <f>0.0526*Observaciones!$F421^2.218</f>
        <v>60.57511931897654</v>
      </c>
      <c r="AX422" s="75">
        <f>IF(Observaciones!$F421&gt;0.05*$BB$7,((Observaciones!$F421-0.05*$BB$7)^2)/(Observaciones!$F421+0.95*$BB$7),0)</f>
        <v>8.7141003855957155</v>
      </c>
      <c r="AY422" s="75">
        <f>0.0526*AX422*Observaciones!$F421^1.218</f>
        <v>21.994069608958327</v>
      </c>
      <c r="AZ422" s="29"/>
      <c r="BA422" s="29"/>
      <c r="BB422" s="96"/>
      <c r="BC422" s="39"/>
    </row>
    <row r="423" spans="2:55" s="2" customFormat="1" x14ac:dyDescent="0.3">
      <c r="B423" s="38"/>
      <c r="C423" s="74">
        <v>417</v>
      </c>
      <c r="D423" s="136">
        <f>ETo!$I422*((1-Constantes!$D$21)*ETo!$K422+ETo!$L422)</f>
        <v>2.4911941583847432</v>
      </c>
      <c r="E423" s="75">
        <f>MIN(D423*F423,0.8*(I422+Observaciones!$F422-G423-H423-Constantes!$D$14))</f>
        <v>1.7691344490558261</v>
      </c>
      <c r="F423" s="75">
        <f>EXP(2.5*(Cálculos!I422-Constantes!$D$13)/(Constantes!$D$15))*Constantes!$D$19+Constantes!$D$18</f>
        <v>0.7101551852557767</v>
      </c>
      <c r="G423" s="75">
        <f>IF(Observaciones!$F422&gt;0.05*Constantes!$D$20,((Observaciones!$F422-0.05*Constantes!$D$20)^2)/(Observaciones!$F422+0.95*Constantes!$D$20),0)</f>
        <v>1.0998360372799447</v>
      </c>
      <c r="H423" s="75">
        <f>MAX(0,I422+Observaciones!$F422-G423-Constantes!$D$13)</f>
        <v>8.5487447027307155</v>
      </c>
      <c r="I423" s="75">
        <f>I422+Observaciones!$F422-G423-E423-H423-J422</f>
        <v>72.43548364562642</v>
      </c>
      <c r="J423" s="75">
        <f>MAX(0,(I423-Constantes!$D$14)*(1-EXP(-Constantes!$D$24)))</f>
        <v>0.79343896492995802</v>
      </c>
      <c r="K423" s="75">
        <f t="shared" si="54"/>
        <v>198.81808225125513</v>
      </c>
      <c r="L423" s="75">
        <f>MAX(0,(K423-Constantes!$D$13)*(1-EXP(-Constantes!$D$25)))</f>
        <v>0.85527396812800571</v>
      </c>
      <c r="M423" s="75">
        <f t="shared" si="55"/>
        <v>2.7485489703379082</v>
      </c>
      <c r="N423" s="75">
        <f>0.0526*G423*Observaciones!$F422^1.218</f>
        <v>1.2054418662468516</v>
      </c>
      <c r="O423" s="75">
        <f>N423*Constantes!$D$31</f>
        <v>1.8831542056544016E-2</v>
      </c>
      <c r="P423" s="75">
        <f t="shared" si="56"/>
        <v>685.14486224449024</v>
      </c>
      <c r="Q423" s="15"/>
      <c r="R423" s="74">
        <v>417</v>
      </c>
      <c r="S423" s="136">
        <f>ETo!$I422*((1-Constantes!$E$21)*ETo!$K422+ETo!$L422)</f>
        <v>2.3939034948502145</v>
      </c>
      <c r="T423" s="75">
        <f>MIN(S423*U423,0.8*(X422+Observaciones!$F422-V423-W423-Constantes!$D$14))</f>
        <v>1.6996514302278134</v>
      </c>
      <c r="U423" s="75">
        <f>EXP(2.5*(Cálculos!X422-Constantes!$D$13)/(Constantes!$D$15))*Constantes!$E$19+Constantes!$E$18</f>
        <v>0.70999162409183081</v>
      </c>
      <c r="V423" s="75">
        <f>IF(Observaciones!$F422&gt;0.05*Constantes!$E$20,((Observaciones!$F422-0.05*Constantes!$E$20)^2)/(Observaciones!$F422+0.95*Constantes!$E$20),0)</f>
        <v>0.86150665984385189</v>
      </c>
      <c r="W423" s="75">
        <f>MAX(0,X422+Observaciones!$F422-V423-Constantes!$D$13)</f>
        <v>8.8196716092378011</v>
      </c>
      <c r="X423" s="75">
        <f>X422+Observaciones!$F422-V423-T423-W423-Y422</f>
        <v>72.504406658416087</v>
      </c>
      <c r="Y423" s="75">
        <f>MAX(0,(X423-Constantes!$D$14)*(1-EXP(-Constantes!$D$24)))</f>
        <v>0.79462302103614257</v>
      </c>
      <c r="Z423" s="75">
        <f t="shared" si="57"/>
        <v>206.30832782505036</v>
      </c>
      <c r="AA423" s="75">
        <f>MAX(0,(Z423-Constantes!$D$13)*(1-EXP(-Constantes!$D$25)))</f>
        <v>0.90701287360671767</v>
      </c>
      <c r="AB423" s="75">
        <f t="shared" si="58"/>
        <v>2.5631425544867121</v>
      </c>
      <c r="AC423" s="75">
        <f>0.0526*V423*Observaciones!$F422^1.218</f>
        <v>0.94422819459036567</v>
      </c>
      <c r="AD423" s="75">
        <f>AC423*Constantes!$E$31</f>
        <v>1.1063125557082129E-2</v>
      </c>
      <c r="AE423" s="75">
        <f t="shared" si="59"/>
        <v>431.6234981825894</v>
      </c>
      <c r="AF423" s="15"/>
      <c r="AG423" s="74">
        <v>417</v>
      </c>
      <c r="AH423" s="136">
        <f>ETo!$I422*((1-Constantes!$F$21)*ETo!$K422+ETo!$L422)</f>
        <v>2.3939034948502145</v>
      </c>
      <c r="AI423" s="75">
        <f>MIN(AH423*AJ423,0.8*(AM422+Observaciones!$F422-AK423-AL423-Constantes!$D$14))</f>
        <v>1.7228480629661835</v>
      </c>
      <c r="AJ423" s="75">
        <f>EXP(2.5*(Cálculos!AM422-Constantes!$D$13)/(Constantes!$D$15))*Constantes!$F$19+Constantes!$F$18</f>
        <v>0.71968150206238013</v>
      </c>
      <c r="AK423" s="75">
        <f>IF(Observaciones!$F422&gt;0.05*Constantes!$F$20,((Observaciones!$F422-0.05*Constantes!$F$20)^2)/(Observaciones!$F422+0.95*Constantes!$F$20),0)</f>
        <v>0.57080887545990167</v>
      </c>
      <c r="AL423" s="75">
        <f>MAX(0,AM422+Observaciones!$F422-AK423-Constantes!$D$13)</f>
        <v>9.0628660094259033</v>
      </c>
      <c r="AM423" s="75">
        <f>AM422+Observaciones!$F422-AK423-AI423-AL423-AN422</f>
        <v>72.482026105385287</v>
      </c>
      <c r="AN423" s="75">
        <f>MAX(0,(AM423-Constantes!$D$14)*(1-EXP(-Constantes!$D$24)))</f>
        <v>0.79423853653084719</v>
      </c>
      <c r="AO423" s="75">
        <f t="shared" si="60"/>
        <v>209.51409174559717</v>
      </c>
      <c r="AP423" s="75">
        <f>MAX(0,(AO423-Constantes!$D$13)*(1-EXP(-Constantes!$D$25)))</f>
        <v>0.92915670251568039</v>
      </c>
      <c r="AQ423" s="75">
        <f t="shared" si="61"/>
        <v>2.2942041145064289</v>
      </c>
      <c r="AR423" s="75">
        <f>0.0526*AK423*Observaciones!$F422^1.218</f>
        <v>0.62561772189822518</v>
      </c>
      <c r="AS423" s="75">
        <f>AR423*Constantes!$F$31</f>
        <v>5.2776722431920817E-3</v>
      </c>
      <c r="AT423" s="75">
        <f t="shared" si="62"/>
        <v>230.04370926810543</v>
      </c>
      <c r="AU423" s="15"/>
      <c r="AV423" s="74">
        <v>417</v>
      </c>
      <c r="AW423" s="75">
        <f>0.0526*Observaciones!$F422^2.218</f>
        <v>13.261837298639376</v>
      </c>
      <c r="AX423" s="75">
        <f>IF(Observaciones!$F422&gt;0.05*$BB$7,((Observaciones!$F422-0.05*$BB$7)^2)/(Observaciones!$F422+0.95*$BB$7),0)</f>
        <v>2.388629706824839</v>
      </c>
      <c r="AY423" s="75">
        <f>0.0526*AX423*Observaciones!$F422^1.218</f>
        <v>2.6179850031907193</v>
      </c>
      <c r="AZ423" s="29"/>
      <c r="BA423" s="29"/>
      <c r="BB423" s="96"/>
      <c r="BC423" s="39"/>
    </row>
    <row r="424" spans="2:55" s="2" customFormat="1" x14ac:dyDescent="0.3">
      <c r="B424" s="38"/>
      <c r="C424" s="74">
        <v>418</v>
      </c>
      <c r="D424" s="136">
        <f>ETo!$I423*((1-Constantes!$D$21)*ETo!$K423+ETo!$L423)</f>
        <v>2.4601791192226328</v>
      </c>
      <c r="E424" s="75">
        <f>MIN(D424*F424,0.8*(I423+Observaciones!$F423-G424-H424-Constantes!$D$14))</f>
        <v>1.7417477727163508</v>
      </c>
      <c r="F424" s="75">
        <f>EXP(2.5*(Cálculos!I423-Constantes!$D$13)/(Constantes!$D$15))*Constantes!$D$19+Constantes!$D$18</f>
        <v>0.70797600024615615</v>
      </c>
      <c r="G424" s="75">
        <f>IF(Observaciones!$F423&gt;0.05*Constantes!$D$20,((Observaciones!$F423-0.05*Constantes!$D$20)^2)/(Observaciones!$F423+0.95*Constantes!$D$20),0)</f>
        <v>0.19576350093109865</v>
      </c>
      <c r="H424" s="75">
        <f>MAX(0,I423+Observaciones!$F423-G424-Constantes!$D$13)</f>
        <v>4.0397201446953233</v>
      </c>
      <c r="I424" s="75">
        <f>I423+Observaciones!$F423-G424-E424-H424-J423</f>
        <v>72.464813262353687</v>
      </c>
      <c r="J424" s="75">
        <f>MAX(0,(I424-Constantes!$D$14)*(1-EXP(-Constantes!$D$24)))</f>
        <v>0.79394283019022971</v>
      </c>
      <c r="K424" s="75">
        <f t="shared" si="54"/>
        <v>202.00252842782243</v>
      </c>
      <c r="L424" s="75">
        <f>MAX(0,(K424-Constantes!$D$13)*(1-EXP(-Constantes!$D$25)))</f>
        <v>0.87727054462315779</v>
      </c>
      <c r="M424" s="75">
        <f t="shared" si="55"/>
        <v>1.866976875744486</v>
      </c>
      <c r="N424" s="75">
        <f>0.0526*G424*Observaciones!$F423^1.218</f>
        <v>0.10634408109800401</v>
      </c>
      <c r="O424" s="75">
        <f>N424*Constantes!$D$31</f>
        <v>1.6613186348809715E-3</v>
      </c>
      <c r="P424" s="75">
        <f t="shared" si="56"/>
        <v>88.984424845567247</v>
      </c>
      <c r="Q424" s="15"/>
      <c r="R424" s="74">
        <v>418</v>
      </c>
      <c r="S424" s="136">
        <f>ETo!$I423*((1-Constantes!$E$21)*ETo!$K423+ETo!$L423)</f>
        <v>2.363987233704965</v>
      </c>
      <c r="T424" s="75">
        <f>MIN(S424*U424,0.8*(X423+Observaciones!$F423-V424-W424-Constantes!$D$14))</f>
        <v>1.6756865178099576</v>
      </c>
      <c r="U424" s="75">
        <f>EXP(2.5*(Cálculos!X423-Constantes!$D$13)/(Constantes!$D$15))*Constantes!$E$19+Constantes!$E$18</f>
        <v>0.708839072359851</v>
      </c>
      <c r="V424" s="75">
        <f>IF(Observaciones!$F423&gt;0.05*Constantes!$E$20,((Observaciones!$F423-0.05*Constantes!$E$20)^2)/(Observaciones!$F423+0.95*Constantes!$E$20),0)</f>
        <v>0.12608401313339873</v>
      </c>
      <c r="W424" s="75">
        <f>MAX(0,X423+Observaciones!$F423-V424-Constantes!$D$13)</f>
        <v>4.1783226452826909</v>
      </c>
      <c r="X424" s="75">
        <f>X423+Observaciones!$F423-V424-T424-W424-Y423</f>
        <v>72.529690461153891</v>
      </c>
      <c r="Y424" s="75">
        <f>MAX(0,(X424-Constantes!$D$14)*(1-EXP(-Constantes!$D$24)))</f>
        <v>0.79505738163367801</v>
      </c>
      <c r="Z424" s="75">
        <f t="shared" si="57"/>
        <v>209.57963759672631</v>
      </c>
      <c r="AA424" s="75">
        <f>MAX(0,(Z424-Constantes!$D$13)*(1-EXP(-Constantes!$D$25)))</f>
        <v>0.92960946078143836</v>
      </c>
      <c r="AB424" s="75">
        <f t="shared" si="58"/>
        <v>1.8507508555485153</v>
      </c>
      <c r="AC424" s="75">
        <f>0.0526*V424*Observaciones!$F423^1.218</f>
        <v>6.8492279991146904E-2</v>
      </c>
      <c r="AD424" s="75">
        <f>AC424*Constantes!$E$31</f>
        <v>8.0249530523880609E-4</v>
      </c>
      <c r="AE424" s="75">
        <f t="shared" si="59"/>
        <v>43.360525963445632</v>
      </c>
      <c r="AF424" s="15"/>
      <c r="AG424" s="74">
        <v>418</v>
      </c>
      <c r="AH424" s="136">
        <f>ETo!$I423*((1-Constantes!$F$21)*ETo!$K423+ETo!$L423)</f>
        <v>2.363987233704965</v>
      </c>
      <c r="AI424" s="75">
        <f>MIN(AH424*AJ424,0.8*(AM423+Observaciones!$F423-AK424-AL424-Constantes!$D$14))</f>
        <v>1.6999441922280043</v>
      </c>
      <c r="AJ424" s="75">
        <f>EXP(2.5*(Cálculos!AM423-Constantes!$D$13)/(Constantes!$D$15))*Constantes!$F$19+Constantes!$F$18</f>
        <v>0.71910041136887293</v>
      </c>
      <c r="AK424" s="75">
        <f>IF(Observaciones!$F423&gt;0.05*Constantes!$F$20,((Observaciones!$F423-0.05*Constantes!$F$20)^2)/(Observaciones!$F423+0.95*Constantes!$F$20),0)</f>
        <v>5.2593492704040339E-2</v>
      </c>
      <c r="AL424" s="75">
        <f>MAX(0,AM423+Observaciones!$F423-AK424-Constantes!$D$13)</f>
        <v>4.2294326126812507</v>
      </c>
      <c r="AM424" s="75">
        <f>AM423+Observaciones!$F423-AK424-AI424-AL424-AN423</f>
        <v>72.505817271241156</v>
      </c>
      <c r="AN424" s="75">
        <f>MAX(0,(AM424-Constantes!$D$14)*(1-EXP(-Constantes!$D$24)))</f>
        <v>0.79464725452016161</v>
      </c>
      <c r="AO424" s="75">
        <f t="shared" si="60"/>
        <v>212.81436765576274</v>
      </c>
      <c r="AP424" s="75">
        <f>MAX(0,(AO424-Constantes!$D$13)*(1-EXP(-Constantes!$D$25)))</f>
        <v>0.95195337342418951</v>
      </c>
      <c r="AQ424" s="75">
        <f t="shared" si="61"/>
        <v>1.7991941206483915</v>
      </c>
      <c r="AR424" s="75">
        <f>0.0526*AK424*Observaciones!$F423^1.218</f>
        <v>2.857022185823227E-2</v>
      </c>
      <c r="AS424" s="75">
        <f>AR424*Constantes!$F$31</f>
        <v>2.4101661702537509E-4</v>
      </c>
      <c r="AT424" s="75">
        <f t="shared" si="62"/>
        <v>13.395809504897549</v>
      </c>
      <c r="AU424" s="15"/>
      <c r="AV424" s="74">
        <v>418</v>
      </c>
      <c r="AW424" s="75">
        <f>0.0526*Observaciones!$F423^2.218</f>
        <v>3.6939457458974703</v>
      </c>
      <c r="AX424" s="75">
        <f>IF(Observaciones!$F423&gt;0.05*$BB$7,((Observaciones!$F423-0.05*$BB$7)^2)/(Observaciones!$F423+0.95*$BB$7),0)</f>
        <v>0.64694020918978012</v>
      </c>
      <c r="AY424" s="75">
        <f>0.0526*AX424*Observaciones!$F423^1.218</f>
        <v>0.35143559317450113</v>
      </c>
      <c r="AZ424" s="29"/>
      <c r="BA424" s="29"/>
      <c r="BB424" s="96"/>
      <c r="BC424" s="39"/>
    </row>
    <row r="425" spans="2:55" s="2" customFormat="1" x14ac:dyDescent="0.3">
      <c r="B425" s="38"/>
      <c r="C425" s="74">
        <v>419</v>
      </c>
      <c r="D425" s="136">
        <f>ETo!$I424*((1-Constantes!$D$21)*ETo!$K424+ETo!$L424)</f>
        <v>2.6499534711763992</v>
      </c>
      <c r="E425" s="75">
        <f>MIN(D425*F425,0.8*(I424+Observaciones!$F424-G425-H425-Constantes!$D$14))</f>
        <v>1.8775978148043579</v>
      </c>
      <c r="F425" s="75">
        <f>EXP(2.5*(Cálculos!I424-Constantes!$D$13)/(Constantes!$D$15))*Constantes!$D$19+Constantes!$D$18</f>
        <v>0.70853991786158876</v>
      </c>
      <c r="G425" s="75">
        <f>IF(Observaciones!$F424&gt;0.05*Constantes!$D$20,((Observaciones!$F424-0.05*Constantes!$D$20)^2)/(Observaciones!$F424+0.95*Constantes!$D$20),0)</f>
        <v>6.8330090883271799</v>
      </c>
      <c r="H425" s="75">
        <f>MAX(0,I424+Observaciones!$F424-G425-Constantes!$D$13)</f>
        <v>18.331804174026516</v>
      </c>
      <c r="I425" s="75">
        <f>I424+Observaciones!$F424-G425-E425-H425-J424</f>
        <v>72.328459355005407</v>
      </c>
      <c r="J425" s="75">
        <f>MAX(0,(I425-Constantes!$D$14)*(1-EXP(-Constantes!$D$24)))</f>
        <v>0.79160035167596998</v>
      </c>
      <c r="K425" s="75">
        <f t="shared" si="54"/>
        <v>219.45706205722578</v>
      </c>
      <c r="L425" s="75">
        <f>MAX(0,(K425-Constantes!$D$13)*(1-EXP(-Constantes!$D$25)))</f>
        <v>0.99783781531267135</v>
      </c>
      <c r="M425" s="75">
        <f t="shared" si="55"/>
        <v>8.6224472553158211</v>
      </c>
      <c r="N425" s="75">
        <f>0.0526*G425*Observaciones!$F424^1.218</f>
        <v>20.53705192858358</v>
      </c>
      <c r="O425" s="75">
        <f>N425*Constantes!$D$31</f>
        <v>0.32083202677760003</v>
      </c>
      <c r="P425" s="75">
        <f t="shared" si="56"/>
        <v>3720.8928889626327</v>
      </c>
      <c r="Q425" s="15"/>
      <c r="R425" s="74">
        <v>419</v>
      </c>
      <c r="S425" s="136">
        <f>ETo!$I424*((1-Constantes!$E$21)*ETo!$K424+ETo!$L424)</f>
        <v>2.5470849091870287</v>
      </c>
      <c r="T425" s="75">
        <f>MIN(S425*U425,0.8*(X424+Observaciones!$F424-V425-W425-Constantes!$D$14))</f>
        <v>1.8064388480641702</v>
      </c>
      <c r="U425" s="75">
        <f>EXP(2.5*(Cálculos!X424-Constantes!$D$13)/(Constantes!$D$15))*Constantes!$E$19+Constantes!$E$18</f>
        <v>0.70921815034456159</v>
      </c>
      <c r="V425" s="75">
        <f>IF(Observaciones!$F424&gt;0.05*Constantes!$E$20,((Observaciones!$F424-0.05*Constantes!$E$20)^2)/(Observaciones!$F424+0.95*Constantes!$E$20),0)</f>
        <v>5.8986289470994988</v>
      </c>
      <c r="W425" s="75">
        <f>MAX(0,X424+Observaciones!$F424-V425-Constantes!$D$13)</f>
        <v>19.331061514054397</v>
      </c>
      <c r="X425" s="75">
        <f>X424+Observaciones!$F424-V425-T425-W425-Y424</f>
        <v>72.398503770302142</v>
      </c>
      <c r="Y425" s="75">
        <f>MAX(0,(X425-Constantes!$D$14)*(1-EXP(-Constantes!$D$24)))</f>
        <v>0.79280367280601571</v>
      </c>
      <c r="Z425" s="75">
        <f t="shared" si="57"/>
        <v>227.98108964999926</v>
      </c>
      <c r="AA425" s="75">
        <f>MAX(0,(Z425-Constantes!$D$13)*(1-EXP(-Constantes!$D$25)))</f>
        <v>1.0567175748045858</v>
      </c>
      <c r="AB425" s="75">
        <f t="shared" si="58"/>
        <v>7.7481501947101004</v>
      </c>
      <c r="AC425" s="75">
        <f>0.0526*V425*Observaciones!$F424^1.218</f>
        <v>17.728711820532006</v>
      </c>
      <c r="AD425" s="75">
        <f>AC425*Constantes!$E$31</f>
        <v>0.20771987741899708</v>
      </c>
      <c r="AE425" s="75">
        <f t="shared" si="59"/>
        <v>2680.8963713792464</v>
      </c>
      <c r="AF425" s="15"/>
      <c r="AG425" s="74">
        <v>419</v>
      </c>
      <c r="AH425" s="136">
        <f>ETo!$I424*((1-Constantes!$F$21)*ETo!$K424+ETo!$L424)</f>
        <v>2.5470849091870287</v>
      </c>
      <c r="AI425" s="75">
        <f>MIN(AH425*AJ425,0.8*(AM424+Observaciones!$F424-AK425-AL425-Constantes!$D$14))</f>
        <v>1.8322910970453832</v>
      </c>
      <c r="AJ425" s="75">
        <f>EXP(2.5*(Cálculos!AM424-Constantes!$D$13)/(Constantes!$D$15))*Constantes!$F$19+Constantes!$F$18</f>
        <v>0.71936789010705127</v>
      </c>
      <c r="AK425" s="75">
        <f>IF(Observaciones!$F424&gt;0.05*Constantes!$F$20,((Observaciones!$F424-0.05*Constantes!$F$20)^2)/(Observaciones!$F424+0.95*Constantes!$F$20),0)</f>
        <v>4.6607489190400022</v>
      </c>
      <c r="AL425" s="75">
        <f>MAX(0,AM424+Observaciones!$F424-AK425-Constantes!$D$13)</f>
        <v>20.545068352201156</v>
      </c>
      <c r="AM425" s="75">
        <f>AM424+Observaciones!$F424-AK425-AI425-AL425-AN424</f>
        <v>72.373061648434458</v>
      </c>
      <c r="AN425" s="75">
        <f>MAX(0,(AM425-Constantes!$D$14)*(1-EXP(-Constantes!$D$24)))</f>
        <v>0.79236659238059015</v>
      </c>
      <c r="AO425" s="75">
        <f t="shared" si="60"/>
        <v>232.40748263453969</v>
      </c>
      <c r="AP425" s="75">
        <f>MAX(0,(AO425-Constantes!$D$13)*(1-EXP(-Constantes!$D$25)))</f>
        <v>1.0872929045427711</v>
      </c>
      <c r="AQ425" s="75">
        <f t="shared" si="61"/>
        <v>6.5404084159633635</v>
      </c>
      <c r="AR425" s="75">
        <f>0.0526*AK425*Observaciones!$F424^1.218</f>
        <v>14.008183120951692</v>
      </c>
      <c r="AS425" s="75">
        <f>AR425*Constantes!$F$31</f>
        <v>0.11817216272371761</v>
      </c>
      <c r="AT425" s="75">
        <f t="shared" si="62"/>
        <v>1806.8009703383568</v>
      </c>
      <c r="AU425" s="15"/>
      <c r="AV425" s="74">
        <v>419</v>
      </c>
      <c r="AW425" s="75">
        <f>0.0526*Observaciones!$F424^2.218</f>
        <v>83.25414631652923</v>
      </c>
      <c r="AX425" s="75">
        <f>IF(Observaciones!$F424&gt;0.05*$BB$7,((Observaciones!$F424-0.05*$BB$7)^2)/(Observaciones!$F424+0.95*$BB$7),0)</f>
        <v>11.126994879417444</v>
      </c>
      <c r="AY425" s="75">
        <f>0.0526*AX425*Observaciones!$F424^1.218</f>
        <v>33.442904684270452</v>
      </c>
      <c r="AZ425" s="29"/>
      <c r="BA425" s="29"/>
      <c r="BB425" s="96"/>
      <c r="BC425" s="39"/>
    </row>
    <row r="426" spans="2:55" s="2" customFormat="1" x14ac:dyDescent="0.3">
      <c r="B426" s="38"/>
      <c r="C426" s="74">
        <v>420</v>
      </c>
      <c r="D426" s="136">
        <f>ETo!$I425*((1-Constantes!$D$21)*ETo!$K425+ETo!$L425)</f>
        <v>2.6593503268878265</v>
      </c>
      <c r="E426" s="75">
        <f>MIN(D426*F426,0.8*(I425+Observaciones!$F425-G426-H426-Constantes!$D$14))</f>
        <v>1.8773030345789883</v>
      </c>
      <c r="F426" s="75">
        <f>EXP(2.5*(Cálculos!I425-Constantes!$D$13)/(Constantes!$D$15))*Constantes!$D$19+Constantes!$D$18</f>
        <v>0.70592543434318811</v>
      </c>
      <c r="G426" s="75">
        <f>IF(Observaciones!$F425&gt;0.05*Constantes!$D$20,((Observaciones!$F425-0.05*Constantes!$D$20)^2)/(Observaciones!$F425+0.95*Constantes!$D$20),0)</f>
        <v>0.4894428416877028</v>
      </c>
      <c r="H426" s="75">
        <f>MAX(0,I425+Observaciones!$F425-G426-Constantes!$D$13)</f>
        <v>5.8390165133177021</v>
      </c>
      <c r="I426" s="75">
        <f>I425+Observaciones!$F425-G426-E426-H426-J425</f>
        <v>72.331096613745046</v>
      </c>
      <c r="J426" s="75">
        <f>MAX(0,(I426-Constantes!$D$14)*(1-EXP(-Constantes!$D$24)))</f>
        <v>0.79164565820259825</v>
      </c>
      <c r="K426" s="75">
        <f t="shared" si="54"/>
        <v>224.29824075523084</v>
      </c>
      <c r="L426" s="75">
        <f>MAX(0,(K426-Constantes!$D$13)*(1-EXP(-Constantes!$D$25)))</f>
        <v>1.0312782792592656</v>
      </c>
      <c r="M426" s="75">
        <f t="shared" si="55"/>
        <v>2.312366779149567</v>
      </c>
      <c r="N426" s="75">
        <f>0.0526*G426*Observaciones!$F425^1.218</f>
        <v>0.37407191399549711</v>
      </c>
      <c r="O426" s="75">
        <f>N426*Constantes!$D$31</f>
        <v>5.8437915405333786E-3</v>
      </c>
      <c r="P426" s="75">
        <f t="shared" si="56"/>
        <v>252.71905794644675</v>
      </c>
      <c r="Q426" s="15"/>
      <c r="R426" s="74">
        <v>420</v>
      </c>
      <c r="S426" s="136">
        <f>ETo!$I425*((1-Constantes!$E$21)*ETo!$K425+ETo!$L425)</f>
        <v>2.5561483508013327</v>
      </c>
      <c r="T426" s="75">
        <f>MIN(S426*U426,0.8*(X425+Observaciones!$F425-V426-W426-Constantes!$D$14))</f>
        <v>1.8078528151453497</v>
      </c>
      <c r="U426" s="75">
        <f>EXP(2.5*(Cálculos!X425-Constantes!$D$13)/(Constantes!$D$15))*Constantes!$E$19+Constantes!$E$18</f>
        <v>0.7072566091786503</v>
      </c>
      <c r="V426" s="75">
        <f>IF(Observaciones!$F425&gt;0.05*Constantes!$E$20,((Observaciones!$F425-0.05*Constantes!$E$20)^2)/(Observaciones!$F425+0.95*Constantes!$E$20),0)</f>
        <v>0.35705519292052162</v>
      </c>
      <c r="W426" s="75">
        <f>MAX(0,X425+Observaciones!$F425-V426-Constantes!$D$13)</f>
        <v>6.0414485773816153</v>
      </c>
      <c r="X426" s="75">
        <f>X425+Observaciones!$F425-V426-T426-W426-Y425</f>
        <v>72.399343512048631</v>
      </c>
      <c r="Y426" s="75">
        <f>MAX(0,(X426-Constantes!$D$14)*(1-EXP(-Constantes!$D$24)))</f>
        <v>0.79281809906659695</v>
      </c>
      <c r="Z426" s="75">
        <f t="shared" si="57"/>
        <v>232.9658206525763</v>
      </c>
      <c r="AA426" s="75">
        <f>MAX(0,(Z426-Constantes!$D$13)*(1-EXP(-Constantes!$D$25)))</f>
        <v>1.0911496269500351</v>
      </c>
      <c r="AB426" s="75">
        <f t="shared" si="58"/>
        <v>2.241022918937154</v>
      </c>
      <c r="AC426" s="75">
        <f>0.0526*V426*Observaciones!$F425^1.218</f>
        <v>0.27289053601693891</v>
      </c>
      <c r="AD426" s="75">
        <f>AC426*Constantes!$E$31</f>
        <v>3.197343905415343E-3</v>
      </c>
      <c r="AE426" s="75">
        <f t="shared" si="59"/>
        <v>142.67341393062335</v>
      </c>
      <c r="AF426" s="15"/>
      <c r="AG426" s="74">
        <v>420</v>
      </c>
      <c r="AH426" s="136">
        <f>ETo!$I425*((1-Constantes!$F$21)*ETo!$K425+ETo!$L425)</f>
        <v>2.5561483508013327</v>
      </c>
      <c r="AI426" s="75">
        <f>MIN(AH426*AJ426,0.8*(AM425+Observaciones!$F425-AK426-AL426-Constantes!$D$14))</f>
        <v>1.8350065253941403</v>
      </c>
      <c r="AJ426" s="75">
        <f>EXP(2.5*(Cálculos!AM425-Constantes!$D$13)/(Constantes!$D$15))*Constantes!$F$19+Constantes!$F$18</f>
        <v>0.71787950993489091</v>
      </c>
      <c r="AK426" s="75">
        <f>IF(Observaciones!$F425&gt;0.05*Constantes!$F$20,((Observaciones!$F425-0.05*Constantes!$F$20)^2)/(Observaciones!$F425+0.95*Constantes!$F$20),0)</f>
        <v>0.2036058485497815</v>
      </c>
      <c r="AL426" s="75">
        <f>MAX(0,AM425+Observaciones!$F425-AK426-Constantes!$D$13)</f>
        <v>6.1694557998846733</v>
      </c>
      <c r="AM426" s="75">
        <f>AM425+Observaciones!$F425-AK426-AI426-AL426-AN425</f>
        <v>72.372626882225276</v>
      </c>
      <c r="AN426" s="75">
        <f>MAX(0,(AM426-Constantes!$D$14)*(1-EXP(-Constantes!$D$24)))</f>
        <v>0.7923591233573436</v>
      </c>
      <c r="AO426" s="75">
        <f t="shared" si="60"/>
        <v>237.48964552988159</v>
      </c>
      <c r="AP426" s="75">
        <f>MAX(0,(AO426-Constantes!$D$13)*(1-EXP(-Constantes!$D$25)))</f>
        <v>1.1223979679320719</v>
      </c>
      <c r="AQ426" s="75">
        <f t="shared" si="61"/>
        <v>2.118362939839197</v>
      </c>
      <c r="AR426" s="75">
        <f>0.0526*AK426*Observaciones!$F425^1.218</f>
        <v>0.1556121021303879</v>
      </c>
      <c r="AS426" s="75">
        <f>AR426*Constantes!$F$31</f>
        <v>1.312734028100187E-3</v>
      </c>
      <c r="AT426" s="75">
        <f t="shared" si="62"/>
        <v>61.969268977101514</v>
      </c>
      <c r="AU426" s="15"/>
      <c r="AV426" s="74">
        <v>420</v>
      </c>
      <c r="AW426" s="75">
        <f>0.0526*Observaciones!$F425^2.218</f>
        <v>6.8785299103579902</v>
      </c>
      <c r="AX426" s="75">
        <f>IF(Observaciones!$F425&gt;0.05*$BB$7,((Observaciones!$F425-0.05*$BB$7)^2)/(Observaciones!$F425+0.95*$BB$7),0)</f>
        <v>1.2606381090435765</v>
      </c>
      <c r="AY426" s="75">
        <f>0.0526*AX426*Observaciones!$F425^1.218</f>
        <v>0.96348188213259756</v>
      </c>
      <c r="AZ426" s="29"/>
      <c r="BA426" s="29"/>
      <c r="BB426" s="96"/>
      <c r="BC426" s="39"/>
    </row>
    <row r="427" spans="2:55" s="2" customFormat="1" x14ac:dyDescent="0.3">
      <c r="B427" s="38"/>
      <c r="C427" s="74">
        <v>421</v>
      </c>
      <c r="D427" s="136">
        <f>ETo!$I426*((1-Constantes!$D$21)*ETo!$K426+ETo!$L426)</f>
        <v>2.6359830336590031</v>
      </c>
      <c r="E427" s="75">
        <f>MIN(D427*F427,0.8*(I426+Observaciones!$F426-G427-H427-Constantes!$D$14))</f>
        <v>1.8609403063922549</v>
      </c>
      <c r="F427" s="75">
        <f>EXP(2.5*(Cálculos!I426-Constantes!$D$13)/(Constantes!$D$15))*Constantes!$D$19+Constantes!$D$18</f>
        <v>0.70597582861111485</v>
      </c>
      <c r="G427" s="75">
        <f>IF(Observaciones!$F426&gt;0.05*Constantes!$D$20,((Observaciones!$F426-0.05*Constantes!$D$20)^2)/(Observaciones!$F426+0.95*Constantes!$D$20),0)</f>
        <v>0</v>
      </c>
      <c r="H427" s="75">
        <f>MAX(0,I426+Observaciones!$F426-G427-Constantes!$D$13)</f>
        <v>0</v>
      </c>
      <c r="I427" s="75">
        <f>I426+Observaciones!$F426-G427-E427-H427-J426</f>
        <v>70.178510649150198</v>
      </c>
      <c r="J427" s="75">
        <f>MAX(0,(I427-Constantes!$D$14)*(1-EXP(-Constantes!$D$24)))</f>
        <v>0.75466551975096541</v>
      </c>
      <c r="K427" s="75">
        <f t="shared" si="54"/>
        <v>223.26696247597158</v>
      </c>
      <c r="L427" s="75">
        <f>MAX(0,(K427-Constantes!$D$13)*(1-EXP(-Constantes!$D$25)))</f>
        <v>1.0241547198395966</v>
      </c>
      <c r="M427" s="75">
        <f t="shared" si="55"/>
        <v>1.7788202395905621</v>
      </c>
      <c r="N427" s="75">
        <f>0.0526*G427*Observaciones!$F426^1.218</f>
        <v>0</v>
      </c>
      <c r="O427" s="75">
        <f>N427*Constantes!$D$31</f>
        <v>0</v>
      </c>
      <c r="P427" s="75">
        <f t="shared" si="56"/>
        <v>0</v>
      </c>
      <c r="Q427" s="15"/>
      <c r="R427" s="74">
        <v>421</v>
      </c>
      <c r="S427" s="136">
        <f>ETo!$I426*((1-Constantes!$E$21)*ETo!$K426+ETo!$L426)</f>
        <v>2.5335421447102351</v>
      </c>
      <c r="T427" s="75">
        <f>MIN(S427*U427,0.8*(X426+Observaciones!$F426-V427-W427-Constantes!$D$14))</f>
        <v>1.7918961315839748</v>
      </c>
      <c r="U427" s="75">
        <f>EXP(2.5*(Cálculos!X426-Constantes!$D$13)/(Constantes!$D$15))*Constantes!$E$19+Constantes!$E$18</f>
        <v>0.70726912332019509</v>
      </c>
      <c r="V427" s="75">
        <f>IF(Observaciones!$F426&gt;0.05*Constantes!$E$20,((Observaciones!$F426-0.05*Constantes!$E$20)^2)/(Observaciones!$F426+0.95*Constantes!$E$20),0)</f>
        <v>0</v>
      </c>
      <c r="W427" s="75">
        <f>MAX(0,X426+Observaciones!$F426-V427-Constantes!$D$13)</f>
        <v>0</v>
      </c>
      <c r="X427" s="75">
        <f>X426+Observaciones!$F426-V427-T427-W427-Y426</f>
        <v>70.314629281398069</v>
      </c>
      <c r="Y427" s="75">
        <f>MAX(0,(X427-Constantes!$D$14)*(1-EXP(-Constantes!$D$24)))</f>
        <v>0.75700395637982287</v>
      </c>
      <c r="Z427" s="75">
        <f t="shared" si="57"/>
        <v>231.87467102562627</v>
      </c>
      <c r="AA427" s="75">
        <f>MAX(0,(Z427-Constantes!$D$13)*(1-EXP(-Constantes!$D$25)))</f>
        <v>1.0836125059230013</v>
      </c>
      <c r="AB427" s="75">
        <f t="shared" si="58"/>
        <v>1.8406164623028243</v>
      </c>
      <c r="AC427" s="75">
        <f>0.0526*V427*Observaciones!$F426^1.218</f>
        <v>0</v>
      </c>
      <c r="AD427" s="75">
        <f>AC427*Constantes!$E$31</f>
        <v>0</v>
      </c>
      <c r="AE427" s="75">
        <f t="shared" si="59"/>
        <v>0</v>
      </c>
      <c r="AF427" s="15"/>
      <c r="AG427" s="74">
        <v>421</v>
      </c>
      <c r="AH427" s="136">
        <f>ETo!$I426*((1-Constantes!$F$21)*ETo!$K426+ETo!$L426)</f>
        <v>2.5335421447102351</v>
      </c>
      <c r="AI427" s="75">
        <f>MIN(AH427*AJ427,0.8*(AM426+Observaciones!$F426-AK427-AL427-Constantes!$D$14))</f>
        <v>1.8187656859987946</v>
      </c>
      <c r="AJ427" s="75">
        <f>EXP(2.5*(Cálculos!AM426-Constantes!$D$13)/(Constantes!$D$15))*Constantes!$F$19+Constantes!$F$18</f>
        <v>0.71787465221219338</v>
      </c>
      <c r="AK427" s="75">
        <f>IF(Observaciones!$F426&gt;0.05*Constantes!$F$20,((Observaciones!$F426-0.05*Constantes!$F$20)^2)/(Observaciones!$F426+0.95*Constantes!$F$20),0)</f>
        <v>0</v>
      </c>
      <c r="AL427" s="75">
        <f>MAX(0,AM426+Observaciones!$F426-AK427-Constantes!$D$13)</f>
        <v>0</v>
      </c>
      <c r="AM427" s="75">
        <f>AM426+Observaciones!$F426-AK427-AI427-AL427-AN426</f>
        <v>70.261502072869135</v>
      </c>
      <c r="AN427" s="75">
        <f>MAX(0,(AM427-Constantes!$D$14)*(1-EXP(-Constantes!$D$24)))</f>
        <v>0.7560912627363342</v>
      </c>
      <c r="AO427" s="75">
        <f t="shared" si="60"/>
        <v>236.36724756194951</v>
      </c>
      <c r="AP427" s="75">
        <f>MAX(0,(AO427-Constantes!$D$13)*(1-EXP(-Constantes!$D$25)))</f>
        <v>1.1146449988471194</v>
      </c>
      <c r="AQ427" s="75">
        <f t="shared" si="61"/>
        <v>1.8707362615834535</v>
      </c>
      <c r="AR427" s="75">
        <f>0.0526*AK427*Observaciones!$F426^1.218</f>
        <v>0</v>
      </c>
      <c r="AS427" s="75">
        <f>AR427*Constantes!$F$31</f>
        <v>0</v>
      </c>
      <c r="AT427" s="75">
        <f t="shared" si="62"/>
        <v>0</v>
      </c>
      <c r="AU427" s="15"/>
      <c r="AV427" s="74">
        <v>421</v>
      </c>
      <c r="AW427" s="75">
        <f>0.0526*Observaciones!$F426^2.218</f>
        <v>1.1305797794095535E-2</v>
      </c>
      <c r="AX427" s="75">
        <f>IF(Observaciones!$F426&gt;0.05*$BB$7,((Observaciones!$F426-0.05*$BB$7)^2)/(Observaciones!$F426+0.95*$BB$7),0)</f>
        <v>0</v>
      </c>
      <c r="AY427" s="75">
        <f>0.0526*AX427*Observaciones!$F426^1.218</f>
        <v>0</v>
      </c>
      <c r="AZ427" s="29"/>
      <c r="BA427" s="29"/>
      <c r="BB427" s="96"/>
      <c r="BC427" s="39"/>
    </row>
    <row r="428" spans="2:55" s="2" customFormat="1" x14ac:dyDescent="0.3">
      <c r="B428" s="38"/>
      <c r="C428" s="74">
        <v>422</v>
      </c>
      <c r="D428" s="136">
        <f>ETo!$I427*((1-Constantes!$D$21)*ETo!$K427+ETo!$L427)</f>
        <v>2.6965102515114543</v>
      </c>
      <c r="E428" s="75">
        <f>MIN(D428*F428,0.8*(I427+Observaciones!$F427-G428-H428-Constantes!$D$14))</f>
        <v>1.7986515070469984</v>
      </c>
      <c r="F428" s="75">
        <f>EXP(2.5*(Cálculos!I427-Constantes!$D$13)/(Constantes!$D$15))*Constantes!$D$19+Constantes!$D$18</f>
        <v>0.66702935990649914</v>
      </c>
      <c r="G428" s="75">
        <f>IF(Observaciones!$F427&gt;0.05*Constantes!$D$20,((Observaciones!$F427-0.05*Constantes!$D$20)^2)/(Observaciones!$F427+0.95*Constantes!$D$20),0)</f>
        <v>0</v>
      </c>
      <c r="H428" s="75">
        <f>MAX(0,I427+Observaciones!$F427-G428-Constantes!$D$13)</f>
        <v>0</v>
      </c>
      <c r="I428" s="75">
        <f>I427+Observaciones!$F427-G428-E428-H428-J427</f>
        <v>67.625193622352228</v>
      </c>
      <c r="J428" s="75">
        <f>MAX(0,(I428-Constantes!$D$14)*(1-EXP(-Constantes!$D$24)))</f>
        <v>0.71080106150635713</v>
      </c>
      <c r="K428" s="75">
        <f t="shared" si="54"/>
        <v>222.24280775613198</v>
      </c>
      <c r="L428" s="75">
        <f>MAX(0,(K428-Constantes!$D$13)*(1-EXP(-Constantes!$D$25)))</f>
        <v>1.0170803664391235</v>
      </c>
      <c r="M428" s="75">
        <f t="shared" si="55"/>
        <v>1.7278814279454806</v>
      </c>
      <c r="N428" s="75">
        <f>0.0526*G428*Observaciones!$F427^1.218</f>
        <v>0</v>
      </c>
      <c r="O428" s="75">
        <f>N428*Constantes!$D$31</f>
        <v>0</v>
      </c>
      <c r="P428" s="75">
        <f t="shared" si="56"/>
        <v>0</v>
      </c>
      <c r="Q428" s="15"/>
      <c r="R428" s="74">
        <v>422</v>
      </c>
      <c r="S428" s="136">
        <f>ETo!$I427*((1-Constantes!$E$21)*ETo!$K427+ETo!$L427)</f>
        <v>2.5920483609074485</v>
      </c>
      <c r="T428" s="75">
        <f>MIN(S428*U428,0.8*(X427+Observaciones!$F427-V428-W428-Constantes!$D$14))</f>
        <v>1.7569016491285612</v>
      </c>
      <c r="U428" s="75">
        <f>EXP(2.5*(Cálculos!X427-Constantes!$D$13)/(Constantes!$D$15))*Constantes!$E$19+Constantes!$E$18</f>
        <v>0.67780434795340339</v>
      </c>
      <c r="V428" s="75">
        <f>IF(Observaciones!$F427&gt;0.05*Constantes!$E$20,((Observaciones!$F427-0.05*Constantes!$E$20)^2)/(Observaciones!$F427+0.95*Constantes!$E$20),0)</f>
        <v>0</v>
      </c>
      <c r="W428" s="75">
        <f>MAX(0,X427+Observaciones!$F427-V428-Constantes!$D$13)</f>
        <v>0</v>
      </c>
      <c r="X428" s="75">
        <f>X427+Observaciones!$F427-V428-T428-W428-Y427</f>
        <v>67.800723675889685</v>
      </c>
      <c r="Y428" s="75">
        <f>MAX(0,(X428-Constantes!$D$14)*(1-EXP(-Constantes!$D$24)))</f>
        <v>0.71381656276345062</v>
      </c>
      <c r="Z428" s="75">
        <f t="shared" si="57"/>
        <v>230.79105851970326</v>
      </c>
      <c r="AA428" s="75">
        <f>MAX(0,(Z428-Constantes!$D$13)*(1-EXP(-Constantes!$D$25)))</f>
        <v>1.0761274475938531</v>
      </c>
      <c r="AB428" s="75">
        <f t="shared" si="58"/>
        <v>1.7899440103573037</v>
      </c>
      <c r="AC428" s="75">
        <f>0.0526*V428*Observaciones!$F427^1.218</f>
        <v>0</v>
      </c>
      <c r="AD428" s="75">
        <f>AC428*Constantes!$E$31</f>
        <v>0</v>
      </c>
      <c r="AE428" s="75">
        <f t="shared" si="59"/>
        <v>0</v>
      </c>
      <c r="AF428" s="15"/>
      <c r="AG428" s="74">
        <v>422</v>
      </c>
      <c r="AH428" s="136">
        <f>ETo!$I427*((1-Constantes!$F$21)*ETo!$K427+ETo!$L427)</f>
        <v>2.5920483609074485</v>
      </c>
      <c r="AI428" s="75">
        <f>MIN(AH428*AJ428,0.8*(AM427+Observaciones!$F427-AK428-AL428-Constantes!$D$14))</f>
        <v>1.8028186484867179</v>
      </c>
      <c r="AJ428" s="75">
        <f>EXP(2.5*(Cálculos!AM427-Constantes!$D$13)/(Constantes!$D$15))*Constantes!$F$19+Constantes!$F$18</f>
        <v>0.69551890916709991</v>
      </c>
      <c r="AK428" s="75">
        <f>IF(Observaciones!$F427&gt;0.05*Constantes!$F$20,((Observaciones!$F427-0.05*Constantes!$F$20)^2)/(Observaciones!$F427+0.95*Constantes!$F$20),0)</f>
        <v>0</v>
      </c>
      <c r="AL428" s="75">
        <f>MAX(0,AM427+Observaciones!$F427-AK428-Constantes!$D$13)</f>
        <v>0</v>
      </c>
      <c r="AM428" s="75">
        <f>AM427+Observaciones!$F427-AK428-AI428-AL428-AN427</f>
        <v>67.702592161646081</v>
      </c>
      <c r="AN428" s="75">
        <f>MAX(0,(AM428-Constantes!$D$14)*(1-EXP(-Constantes!$D$24)))</f>
        <v>0.71213072208489736</v>
      </c>
      <c r="AO428" s="75">
        <f t="shared" si="60"/>
        <v>235.25260256310239</v>
      </c>
      <c r="AP428" s="75">
        <f>MAX(0,(AO428-Constantes!$D$13)*(1-EXP(-Constantes!$D$25)))</f>
        <v>1.1069455834314978</v>
      </c>
      <c r="AQ428" s="75">
        <f t="shared" si="61"/>
        <v>1.8190763055163952</v>
      </c>
      <c r="AR428" s="75">
        <f>0.0526*AK428*Observaciones!$F427^1.218</f>
        <v>0</v>
      </c>
      <c r="AS428" s="75">
        <f>AR428*Constantes!$F$31</f>
        <v>0</v>
      </c>
      <c r="AT428" s="75">
        <f t="shared" si="62"/>
        <v>0</v>
      </c>
      <c r="AU428" s="15"/>
      <c r="AV428" s="74">
        <v>422</v>
      </c>
      <c r="AW428" s="75">
        <f>0.0526*Observaciones!$F427^2.218</f>
        <v>0</v>
      </c>
      <c r="AX428" s="75">
        <f>IF(Observaciones!$F427&gt;0.05*$BB$7,((Observaciones!$F427-0.05*$BB$7)^2)/(Observaciones!$F427+0.95*$BB$7),0)</f>
        <v>0</v>
      </c>
      <c r="AY428" s="75">
        <f>0.0526*AX428*Observaciones!$F427^1.218</f>
        <v>0</v>
      </c>
      <c r="AZ428" s="29"/>
      <c r="BA428" s="29"/>
      <c r="BB428" s="96"/>
      <c r="BC428" s="39"/>
    </row>
    <row r="429" spans="2:55" s="2" customFormat="1" x14ac:dyDescent="0.3">
      <c r="B429" s="38"/>
      <c r="C429" s="74">
        <v>423</v>
      </c>
      <c r="D429" s="136">
        <f>ETo!$I428*((1-Constantes!$D$21)*ETo!$K428+ETo!$L428)</f>
        <v>2.5591436227582416</v>
      </c>
      <c r="E429" s="75">
        <f>MIN(D429*F429,0.8*(I428+Observaciones!$F428-G429-H429-Constantes!$D$14))</f>
        <v>1.6022162986799171</v>
      </c>
      <c r="F429" s="75">
        <f>EXP(2.5*(Cálculos!I428-Constantes!$D$13)/(Constantes!$D$15))*Constantes!$D$19+Constantes!$D$18</f>
        <v>0.62607517781790245</v>
      </c>
      <c r="G429" s="75">
        <f>IF(Observaciones!$F428&gt;0.05*Constantes!$D$20,((Observaciones!$F428-0.05*Constantes!$D$20)^2)/(Observaciones!$F428+0.95*Constantes!$D$20),0)</f>
        <v>0</v>
      </c>
      <c r="H429" s="75">
        <f>MAX(0,I428+Observaciones!$F428-G429-Constantes!$D$13)</f>
        <v>0</v>
      </c>
      <c r="I429" s="75">
        <f>I428+Observaciones!$F428-G429-E429-H429-J428</f>
        <v>66.412176262165943</v>
      </c>
      <c r="J429" s="75">
        <f>MAX(0,(I429-Constantes!$D$14)*(1-EXP(-Constantes!$D$24)))</f>
        <v>0.68996214930413713</v>
      </c>
      <c r="K429" s="75">
        <f t="shared" si="54"/>
        <v>221.22572738969285</v>
      </c>
      <c r="L429" s="75">
        <f>MAX(0,(K429-Constantes!$D$13)*(1-EXP(-Constantes!$D$25)))</f>
        <v>1.0100548791670441</v>
      </c>
      <c r="M429" s="75">
        <f t="shared" si="55"/>
        <v>1.7000170284711813</v>
      </c>
      <c r="N429" s="75">
        <f>0.0526*G429*Observaciones!$F428^1.218</f>
        <v>0</v>
      </c>
      <c r="O429" s="75">
        <f>N429*Constantes!$D$31</f>
        <v>0</v>
      </c>
      <c r="P429" s="75">
        <f t="shared" si="56"/>
        <v>0</v>
      </c>
      <c r="Q429" s="15"/>
      <c r="R429" s="74">
        <v>423</v>
      </c>
      <c r="S429" s="136">
        <f>ETo!$I428*((1-Constantes!$E$21)*ETo!$K428+ETo!$L428)</f>
        <v>2.45927978822633</v>
      </c>
      <c r="T429" s="75">
        <f>MIN(S429*U429,0.8*(X428+Observaciones!$F428-V429-W429-Constantes!$D$14))</f>
        <v>1.5892324849378698</v>
      </c>
      <c r="U429" s="75">
        <f>EXP(2.5*(Cálculos!X428-Constantes!$D$13)/(Constantes!$D$15))*Constantes!$E$19+Constantes!$E$18</f>
        <v>0.64621865822109181</v>
      </c>
      <c r="V429" s="75">
        <f>IF(Observaciones!$F428&gt;0.05*Constantes!$E$20,((Observaciones!$F428-0.05*Constantes!$E$20)^2)/(Observaciones!$F428+0.95*Constantes!$E$20),0)</f>
        <v>0</v>
      </c>
      <c r="W429" s="75">
        <f>MAX(0,X428+Observaciones!$F428-V429-Constantes!$D$13)</f>
        <v>0</v>
      </c>
      <c r="X429" s="75">
        <f>X428+Observaciones!$F428-V429-T429-W429-Y428</f>
        <v>66.597674628188358</v>
      </c>
      <c r="Y429" s="75">
        <f>MAX(0,(X429-Constantes!$D$14)*(1-EXP(-Constantes!$D$24)))</f>
        <v>0.69314890020323616</v>
      </c>
      <c r="Z429" s="75">
        <f t="shared" si="57"/>
        <v>229.71493107210941</v>
      </c>
      <c r="AA429" s="75">
        <f>MAX(0,(Z429-Constantes!$D$13)*(1-EXP(-Constantes!$D$25)))</f>
        <v>1.0686940923392678</v>
      </c>
      <c r="AB429" s="75">
        <f t="shared" si="58"/>
        <v>1.7618429925425039</v>
      </c>
      <c r="AC429" s="75">
        <f>0.0526*V429*Observaciones!$F428^1.218</f>
        <v>0</v>
      </c>
      <c r="AD429" s="75">
        <f>AC429*Constantes!$E$31</f>
        <v>0</v>
      </c>
      <c r="AE429" s="75">
        <f t="shared" si="59"/>
        <v>0</v>
      </c>
      <c r="AF429" s="15"/>
      <c r="AG429" s="74">
        <v>423</v>
      </c>
      <c r="AH429" s="136">
        <f>ETo!$I428*((1-Constantes!$F$21)*ETo!$K428+ETo!$L428)</f>
        <v>2.45927978822633</v>
      </c>
      <c r="AI429" s="75">
        <f>MIN(AH429*AJ429,0.8*(AM428+Observaciones!$F428-AK429-AL429-Constantes!$D$14))</f>
        <v>1.6513421396083294</v>
      </c>
      <c r="AJ429" s="75">
        <f>EXP(2.5*(Cálculos!AM428-Constantes!$D$13)/(Constantes!$D$15))*Constantes!$F$19+Constantes!$F$18</f>
        <v>0.67147387926906132</v>
      </c>
      <c r="AK429" s="75">
        <f>IF(Observaciones!$F428&gt;0.05*Constantes!$F$20,((Observaciones!$F428-0.05*Constantes!$F$20)^2)/(Observaciones!$F428+0.95*Constantes!$F$20),0)</f>
        <v>0</v>
      </c>
      <c r="AL429" s="75">
        <f>MAX(0,AM428+Observaciones!$F428-AK429-Constantes!$D$13)</f>
        <v>0</v>
      </c>
      <c r="AM429" s="75">
        <f>AM428+Observaciones!$F428-AK429-AI429-AL429-AN428</f>
        <v>66.43911929995285</v>
      </c>
      <c r="AN429" s="75">
        <f>MAX(0,(AM429-Constantes!$D$14)*(1-EXP(-Constantes!$D$24)))</f>
        <v>0.69042501456668881</v>
      </c>
      <c r="AO429" s="75">
        <f t="shared" si="60"/>
        <v>234.14565697967089</v>
      </c>
      <c r="AP429" s="75">
        <f>MAX(0,(AO429-Constantes!$D$13)*(1-EXP(-Constantes!$D$25)))</f>
        <v>1.0992993517629919</v>
      </c>
      <c r="AQ429" s="75">
        <f t="shared" si="61"/>
        <v>1.7897243663296807</v>
      </c>
      <c r="AR429" s="75">
        <f>0.0526*AK429*Observaciones!$F428^1.218</f>
        <v>0</v>
      </c>
      <c r="AS429" s="75">
        <f>AR429*Constantes!$F$31</f>
        <v>0</v>
      </c>
      <c r="AT429" s="75">
        <f t="shared" si="62"/>
        <v>0</v>
      </c>
      <c r="AU429" s="15"/>
      <c r="AV429" s="74">
        <v>423</v>
      </c>
      <c r="AW429" s="75">
        <f>0.0526*Observaciones!$F428^2.218</f>
        <v>6.4982246287524456E-2</v>
      </c>
      <c r="AX429" s="75">
        <f>IF(Observaciones!$F428&gt;0.05*$BB$7,((Observaciones!$F428-0.05*$BB$7)^2)/(Observaciones!$F428+0.95*$BB$7),0)</f>
        <v>0</v>
      </c>
      <c r="AY429" s="75">
        <f>0.0526*AX429*Observaciones!$F428^1.218</f>
        <v>0</v>
      </c>
      <c r="AZ429" s="29"/>
      <c r="BA429" s="29"/>
      <c r="BB429" s="96"/>
      <c r="BC429" s="39"/>
    </row>
    <row r="430" spans="2:55" s="2" customFormat="1" x14ac:dyDescent="0.3">
      <c r="B430" s="38"/>
      <c r="C430" s="74">
        <v>424</v>
      </c>
      <c r="D430" s="136">
        <f>ETo!$I429*((1-Constantes!$D$21)*ETo!$K429+ETo!$L429)</f>
        <v>2.6381706816899291</v>
      </c>
      <c r="E430" s="75">
        <f>MIN(D430*F430,0.8*(I429+Observaciones!$F429-G430-H430-Constantes!$D$14))</f>
        <v>1.605115026574883</v>
      </c>
      <c r="F430" s="75">
        <f>EXP(2.5*(Cálculos!I429-Constantes!$D$13)/(Constantes!$D$15))*Constantes!$D$19+Constantes!$D$18</f>
        <v>0.608419704500202</v>
      </c>
      <c r="G430" s="75">
        <f>IF(Observaciones!$F429&gt;0.05*Constantes!$D$20,((Observaciones!$F429-0.05*Constantes!$D$20)^2)/(Observaciones!$F429+0.95*Constantes!$D$20),0)</f>
        <v>0</v>
      </c>
      <c r="H430" s="75">
        <f>MAX(0,I429+Observaciones!$F429-G430-Constantes!$D$13)</f>
        <v>0</v>
      </c>
      <c r="I430" s="75">
        <f>I429+Observaciones!$F429-G430-E430-H430-J429</f>
        <v>64.517099086286933</v>
      </c>
      <c r="J430" s="75">
        <f>MAX(0,(I430-Constantes!$D$14)*(1-EXP(-Constantes!$D$24)))</f>
        <v>0.65740585771197968</v>
      </c>
      <c r="K430" s="75">
        <f t="shared" si="54"/>
        <v>220.21567251052579</v>
      </c>
      <c r="L430" s="75">
        <f>MAX(0,(K430-Constantes!$D$13)*(1-EXP(-Constantes!$D$25)))</f>
        <v>1.0030779204803535</v>
      </c>
      <c r="M430" s="75">
        <f t="shared" si="55"/>
        <v>1.6604837781923332</v>
      </c>
      <c r="N430" s="75">
        <f>0.0526*G430*Observaciones!$F429^1.218</f>
        <v>0</v>
      </c>
      <c r="O430" s="75">
        <f>N430*Constantes!$D$31</f>
        <v>0</v>
      </c>
      <c r="P430" s="75">
        <f t="shared" si="56"/>
        <v>0</v>
      </c>
      <c r="Q430" s="15"/>
      <c r="R430" s="74">
        <v>424</v>
      </c>
      <c r="S430" s="136">
        <f>ETo!$I429*((1-Constantes!$E$21)*ETo!$K429+ETo!$L429)</f>
        <v>2.5355897453775502</v>
      </c>
      <c r="T430" s="75">
        <f>MIN(S430*U430,0.8*(X429+Observaciones!$F429-V430-W430-Constantes!$D$14))</f>
        <v>1.6037212319832583</v>
      </c>
      <c r="U430" s="75">
        <f>EXP(2.5*(Cálculos!X429-Constantes!$D$13)/(Constantes!$D$15))*Constantes!$E$19+Constantes!$E$18</f>
        <v>0.63248450775875165</v>
      </c>
      <c r="V430" s="75">
        <f>IF(Observaciones!$F429&gt;0.05*Constantes!$E$20,((Observaciones!$F429-0.05*Constantes!$E$20)^2)/(Observaciones!$F429+0.95*Constantes!$E$20),0)</f>
        <v>0</v>
      </c>
      <c r="W430" s="75">
        <f>MAX(0,X429+Observaciones!$F429-V430-Constantes!$D$13)</f>
        <v>0</v>
      </c>
      <c r="X430" s="75">
        <f>X429+Observaciones!$F429-V430-T430-W430-Y429</f>
        <v>64.700804496001865</v>
      </c>
      <c r="Y430" s="75">
        <f>MAX(0,(X430-Constantes!$D$14)*(1-EXP(-Constantes!$D$24)))</f>
        <v>0.66056180669488163</v>
      </c>
      <c r="Z430" s="75">
        <f t="shared" si="57"/>
        <v>228.64623697977015</v>
      </c>
      <c r="AA430" s="75">
        <f>MAX(0,(Z430-Constantes!$D$13)*(1-EXP(-Constantes!$D$25)))</f>
        <v>1.0613120830200216</v>
      </c>
      <c r="AB430" s="75">
        <f t="shared" si="58"/>
        <v>1.7218738897149031</v>
      </c>
      <c r="AC430" s="75">
        <f>0.0526*V430*Observaciones!$F429^1.218</f>
        <v>0</v>
      </c>
      <c r="AD430" s="75">
        <f>AC430*Constantes!$E$31</f>
        <v>0</v>
      </c>
      <c r="AE430" s="75">
        <f t="shared" si="59"/>
        <v>0</v>
      </c>
      <c r="AF430" s="15"/>
      <c r="AG430" s="74">
        <v>424</v>
      </c>
      <c r="AH430" s="136">
        <f>ETo!$I429*((1-Constantes!$F$21)*ETo!$K429+ETo!$L429)</f>
        <v>2.5355897453775502</v>
      </c>
      <c r="AI430" s="75">
        <f>MIN(AH430*AJ430,0.8*(AM429+Observaciones!$F429-AK430-AL430-Constantes!$D$14))</f>
        <v>1.6753041580611252</v>
      </c>
      <c r="AJ430" s="75">
        <f>EXP(2.5*(Cálculos!AM429-Constantes!$D$13)/(Constantes!$D$15))*Constantes!$F$19+Constantes!$F$18</f>
        <v>0.6607157806641436</v>
      </c>
      <c r="AK430" s="75">
        <f>IF(Observaciones!$F429&gt;0.05*Constantes!$F$20,((Observaciones!$F429-0.05*Constantes!$F$20)^2)/(Observaciones!$F429+0.95*Constantes!$F$20),0)</f>
        <v>0</v>
      </c>
      <c r="AL430" s="75">
        <f>MAX(0,AM429+Observaciones!$F429-AK430-Constantes!$D$13)</f>
        <v>0</v>
      </c>
      <c r="AM430" s="75">
        <f>AM429+Observaciones!$F429-AK430-AI430-AL430-AN429</f>
        <v>64.473390127325047</v>
      </c>
      <c r="AN430" s="75">
        <f>MAX(0,(AM430-Constantes!$D$14)*(1-EXP(-Constantes!$D$24)))</f>
        <v>0.65665496395880429</v>
      </c>
      <c r="AO430" s="75">
        <f t="shared" si="60"/>
        <v>233.04635762790789</v>
      </c>
      <c r="AP430" s="75">
        <f>MAX(0,(AO430-Constantes!$D$13)*(1-EXP(-Constantes!$D$25)))</f>
        <v>1.0917059364746255</v>
      </c>
      <c r="AQ430" s="75">
        <f t="shared" si="61"/>
        <v>1.74836090043343</v>
      </c>
      <c r="AR430" s="75">
        <f>0.0526*AK430*Observaciones!$F429^1.218</f>
        <v>0</v>
      </c>
      <c r="AS430" s="75">
        <f>AR430*Constantes!$F$31</f>
        <v>0</v>
      </c>
      <c r="AT430" s="75">
        <f t="shared" si="62"/>
        <v>0</v>
      </c>
      <c r="AU430" s="15"/>
      <c r="AV430" s="74">
        <v>424</v>
      </c>
      <c r="AW430" s="75">
        <f>0.0526*Observaciones!$F429^2.218</f>
        <v>6.8921513346888582E-3</v>
      </c>
      <c r="AX430" s="75">
        <f>IF(Observaciones!$F429&gt;0.05*$BB$7,((Observaciones!$F429-0.05*$BB$7)^2)/(Observaciones!$F429+0.95*$BB$7),0)</f>
        <v>0</v>
      </c>
      <c r="AY430" s="75">
        <f>0.0526*AX430*Observaciones!$F429^1.218</f>
        <v>0</v>
      </c>
      <c r="AZ430" s="29"/>
      <c r="BA430" s="29"/>
      <c r="BB430" s="96"/>
      <c r="BC430" s="39"/>
    </row>
    <row r="431" spans="2:55" s="2" customFormat="1" x14ac:dyDescent="0.3">
      <c r="B431" s="38"/>
      <c r="C431" s="74">
        <v>425</v>
      </c>
      <c r="D431" s="136">
        <f>ETo!$I430*((1-Constantes!$D$21)*ETo!$K430+ETo!$L430)</f>
        <v>2.6358334163078037</v>
      </c>
      <c r="E431" s="75">
        <f>MIN(D431*F431,0.8*(I430+Observaciones!$F430-G431-H431-Constantes!$D$14))</f>
        <v>1.5365428209206053</v>
      </c>
      <c r="F431" s="75">
        <f>EXP(2.5*(Cálculos!I430-Constantes!$D$13)/(Constantes!$D$15))*Constantes!$D$19+Constantes!$D$18</f>
        <v>0.58294382771463171</v>
      </c>
      <c r="G431" s="75">
        <f>IF(Observaciones!$F430&gt;0.05*Constantes!$D$20,((Observaciones!$F430-0.05*Constantes!$D$20)^2)/(Observaciones!$F430+0.95*Constantes!$D$20),0)</f>
        <v>0</v>
      </c>
      <c r="H431" s="75">
        <f>MAX(0,I430+Observaciones!$F430-G431-Constantes!$D$13)</f>
        <v>0</v>
      </c>
      <c r="I431" s="75">
        <f>I430+Observaciones!$F430-G431-E431-H431-J430</f>
        <v>62.323150407654346</v>
      </c>
      <c r="J431" s="75">
        <f>MAX(0,(I431-Constantes!$D$14)*(1-EXP(-Constantes!$D$24)))</f>
        <v>0.61971513259063449</v>
      </c>
      <c r="K431" s="75">
        <f t="shared" si="54"/>
        <v>219.21259459004543</v>
      </c>
      <c r="L431" s="75">
        <f>MAX(0,(K431-Constantes!$D$13)*(1-EXP(-Constantes!$D$25)))</f>
        <v>0.99614915516762681</v>
      </c>
      <c r="M431" s="75">
        <f t="shared" si="55"/>
        <v>1.6158642877582614</v>
      </c>
      <c r="N431" s="75">
        <f>0.0526*G431*Observaciones!$F430^1.218</f>
        <v>0</v>
      </c>
      <c r="O431" s="75">
        <f>N431*Constantes!$D$31</f>
        <v>0</v>
      </c>
      <c r="P431" s="75">
        <f t="shared" si="56"/>
        <v>0</v>
      </c>
      <c r="Q431" s="15"/>
      <c r="R431" s="74">
        <v>425</v>
      </c>
      <c r="S431" s="136">
        <f>ETo!$I430*((1-Constantes!$E$21)*ETo!$K430+ETo!$L430)</f>
        <v>2.5333072135138384</v>
      </c>
      <c r="T431" s="75">
        <f>MIN(S431*U431,0.8*(X430+Observaciones!$F430-V431-W431-Constantes!$D$14))</f>
        <v>1.5515987658336619</v>
      </c>
      <c r="U431" s="75">
        <f>EXP(2.5*(Cálculos!X430-Constantes!$D$13)/(Constantes!$D$15))*Constantes!$E$19+Constantes!$E$18</f>
        <v>0.61247951198208916</v>
      </c>
      <c r="V431" s="75">
        <f>IF(Observaciones!$F430&gt;0.05*Constantes!$E$20,((Observaciones!$F430-0.05*Constantes!$E$20)^2)/(Observaciones!$F430+0.95*Constantes!$E$20),0)</f>
        <v>0</v>
      </c>
      <c r="W431" s="75">
        <f>MAX(0,X430+Observaciones!$F430-V431-Constantes!$D$13)</f>
        <v>0</v>
      </c>
      <c r="X431" s="75">
        <f>X430+Observaciones!$F430-V431-T431-W431-Y430</f>
        <v>62.488643923473326</v>
      </c>
      <c r="Y431" s="75">
        <f>MAX(0,(X431-Constantes!$D$14)*(1-EXP(-Constantes!$D$24)))</f>
        <v>0.62255821213704665</v>
      </c>
      <c r="Z431" s="75">
        <f t="shared" si="57"/>
        <v>227.58492489675012</v>
      </c>
      <c r="AA431" s="75">
        <f>MAX(0,(Z431-Constantes!$D$13)*(1-EXP(-Constantes!$D$25)))</f>
        <v>1.0539810649638319</v>
      </c>
      <c r="AB431" s="75">
        <f t="shared" si="58"/>
        <v>1.6765392771008787</v>
      </c>
      <c r="AC431" s="75">
        <f>0.0526*V431*Observaciones!$F430^1.218</f>
        <v>0</v>
      </c>
      <c r="AD431" s="75">
        <f>AC431*Constantes!$E$31</f>
        <v>0</v>
      </c>
      <c r="AE431" s="75">
        <f t="shared" si="59"/>
        <v>0</v>
      </c>
      <c r="AF431" s="15"/>
      <c r="AG431" s="74">
        <v>425</v>
      </c>
      <c r="AH431" s="136">
        <f>ETo!$I430*((1-Constantes!$F$21)*ETo!$K430+ETo!$L430)</f>
        <v>2.5333072135138384</v>
      </c>
      <c r="AI431" s="75">
        <f>MIN(AH431*AJ431,0.8*(AM430+Observaciones!$F430-AK431-AL431-Constantes!$D$14))</f>
        <v>1.6347542880899744</v>
      </c>
      <c r="AJ431" s="75">
        <f>EXP(2.5*(Cálculos!AM430-Constantes!$D$13)/(Constantes!$D$15))*Constantes!$F$19+Constantes!$F$18</f>
        <v>0.64530439868067913</v>
      </c>
      <c r="AK431" s="75">
        <f>IF(Observaciones!$F430&gt;0.05*Constantes!$F$20,((Observaciones!$F430-0.05*Constantes!$F$20)^2)/(Observaciones!$F430+0.95*Constantes!$F$20),0)</f>
        <v>0</v>
      </c>
      <c r="AL431" s="75">
        <f>MAX(0,AM430+Observaciones!$F430-AK431-Constantes!$D$13)</f>
        <v>0</v>
      </c>
      <c r="AM431" s="75">
        <f>AM430+Observaciones!$F430-AK431-AI431-AL431-AN430</f>
        <v>62.181980875276267</v>
      </c>
      <c r="AN431" s="75">
        <f>MAX(0,(AM431-Constantes!$D$14)*(1-EXP(-Constantes!$D$24)))</f>
        <v>0.61728992452073228</v>
      </c>
      <c r="AO431" s="75">
        <f t="shared" si="60"/>
        <v>231.95465169143327</v>
      </c>
      <c r="AP431" s="75">
        <f>MAX(0,(AO431-Constantes!$D$13)*(1-EXP(-Constantes!$D$25)))</f>
        <v>1.0841649727370122</v>
      </c>
      <c r="AQ431" s="75">
        <f t="shared" si="61"/>
        <v>1.7014548972577446</v>
      </c>
      <c r="AR431" s="75">
        <f>0.0526*AK431*Observaciones!$F430^1.218</f>
        <v>0</v>
      </c>
      <c r="AS431" s="75">
        <f>AR431*Constantes!$F$31</f>
        <v>0</v>
      </c>
      <c r="AT431" s="75">
        <f t="shared" si="62"/>
        <v>0</v>
      </c>
      <c r="AU431" s="15"/>
      <c r="AV431" s="74">
        <v>425</v>
      </c>
      <c r="AW431" s="75">
        <f>0.0526*Observaciones!$F430^2.218</f>
        <v>0</v>
      </c>
      <c r="AX431" s="75">
        <f>IF(Observaciones!$F430&gt;0.05*$BB$7,((Observaciones!$F430-0.05*$BB$7)^2)/(Observaciones!$F430+0.95*$BB$7),0)</f>
        <v>0</v>
      </c>
      <c r="AY431" s="75">
        <f>0.0526*AX431*Observaciones!$F430^1.218</f>
        <v>0</v>
      </c>
      <c r="AZ431" s="29"/>
      <c r="BA431" s="29"/>
      <c r="BB431" s="96"/>
      <c r="BC431" s="39"/>
    </row>
    <row r="432" spans="2:55" s="2" customFormat="1" x14ac:dyDescent="0.3">
      <c r="B432" s="38"/>
      <c r="C432" s="74">
        <v>426</v>
      </c>
      <c r="D432" s="136">
        <f>ETo!$I431*((1-Constantes!$D$21)*ETo!$K431+ETo!$L431)</f>
        <v>2.6090865565569152</v>
      </c>
      <c r="E432" s="75">
        <f>MIN(D432*F432,0.8*(I431+Observaciones!$F431-G432-H432-Constantes!$D$14))</f>
        <v>1.4516496740597886</v>
      </c>
      <c r="F432" s="75">
        <f>EXP(2.5*(Cálculos!I431-Constantes!$D$13)/(Constantes!$D$15))*Constantes!$D$19+Constantes!$D$18</f>
        <v>0.55638233634359002</v>
      </c>
      <c r="G432" s="75">
        <f>IF(Observaciones!$F431&gt;0.05*Constantes!$D$20,((Observaciones!$F431-0.05*Constantes!$D$20)^2)/(Observaciones!$F431+0.95*Constantes!$D$20),0)</f>
        <v>7.9442918791682764E-4</v>
      </c>
      <c r="H432" s="75">
        <f>MAX(0,I431+Observaciones!$F431-G432-Constantes!$D$13)</f>
        <v>0</v>
      </c>
      <c r="I432" s="75">
        <f>I431+Observaciones!$F431-G432-E432-H432-J431</f>
        <v>63.650991171815996</v>
      </c>
      <c r="J432" s="75">
        <f>MAX(0,(I432-Constantes!$D$14)*(1-EXP(-Constantes!$D$24)))</f>
        <v>0.64252664214614807</v>
      </c>
      <c r="K432" s="75">
        <f t="shared" si="54"/>
        <v>218.21644543487781</v>
      </c>
      <c r="L432" s="75">
        <f>MAX(0,(K432-Constantes!$D$13)*(1-EXP(-Constantes!$D$25)))</f>
        <v>0.98926825033291366</v>
      </c>
      <c r="M432" s="75">
        <f t="shared" si="55"/>
        <v>1.6325893216669787</v>
      </c>
      <c r="N432" s="75">
        <f>0.0526*G432*Observaciones!$F431^1.218</f>
        <v>1.8551637825392389E-4</v>
      </c>
      <c r="O432" s="75">
        <f>N432*Constantes!$D$31</f>
        <v>2.8981567482334985E-6</v>
      </c>
      <c r="P432" s="75">
        <f t="shared" si="56"/>
        <v>0.17751903125730933</v>
      </c>
      <c r="Q432" s="15"/>
      <c r="R432" s="74">
        <v>426</v>
      </c>
      <c r="S432" s="136">
        <f>ETo!$I431*((1-Constantes!$E$21)*ETo!$K431+ETo!$L431)</f>
        <v>2.5074318520382977</v>
      </c>
      <c r="T432" s="75">
        <f>MIN(S432*U432,0.8*(X431+Observaciones!$F431-V432-W432-Constantes!$D$14))</f>
        <v>1.4830942411677546</v>
      </c>
      <c r="U432" s="75">
        <f>EXP(2.5*(Cálculos!X431-Constantes!$D$13)/(Constantes!$D$15))*Constantes!$E$19+Constantes!$E$18</f>
        <v>0.59147938156809465</v>
      </c>
      <c r="V432" s="75">
        <f>IF(Observaciones!$F431&gt;0.05*Constantes!$E$20,((Observaciones!$F431-0.05*Constantes!$E$20)^2)/(Observaciones!$F431+0.95*Constantes!$E$20),0)</f>
        <v>0</v>
      </c>
      <c r="W432" s="75">
        <f>MAX(0,X431+Observaciones!$F431-V432-Constantes!$D$13)</f>
        <v>0</v>
      </c>
      <c r="X432" s="75">
        <f>X431+Observaciones!$F431-V432-T432-W432-Y431</f>
        <v>63.782991470168533</v>
      </c>
      <c r="Y432" s="75">
        <f>MAX(0,(X432-Constantes!$D$14)*(1-EXP(-Constantes!$D$24)))</f>
        <v>0.64479432826369298</v>
      </c>
      <c r="Z432" s="75">
        <f t="shared" si="57"/>
        <v>226.53094383178629</v>
      </c>
      <c r="AA432" s="75">
        <f>MAX(0,(Z432-Constantes!$D$13)*(1-EXP(-Constantes!$D$25)))</f>
        <v>1.0467006859483163</v>
      </c>
      <c r="AB432" s="75">
        <f t="shared" si="58"/>
        <v>1.6914950142120093</v>
      </c>
      <c r="AC432" s="75">
        <f>0.0526*V432*Observaciones!$F431^1.218</f>
        <v>0</v>
      </c>
      <c r="AD432" s="75">
        <f>AC432*Constantes!$E$31</f>
        <v>0</v>
      </c>
      <c r="AE432" s="75">
        <f t="shared" si="59"/>
        <v>0</v>
      </c>
      <c r="AF432" s="15"/>
      <c r="AG432" s="74">
        <v>426</v>
      </c>
      <c r="AH432" s="136">
        <f>ETo!$I431*((1-Constantes!$F$21)*ETo!$K431+ETo!$L431)</f>
        <v>2.5074318520382977</v>
      </c>
      <c r="AI432" s="75">
        <f>MIN(AH432*AJ432,0.8*(AM431+Observaciones!$F431-AK432-AL432-Constantes!$D$14))</f>
        <v>1.5776635146667957</v>
      </c>
      <c r="AJ432" s="75">
        <f>EXP(2.5*(Cálculos!AM431-Constantes!$D$13)/(Constantes!$D$15))*Constantes!$F$19+Constantes!$F$18</f>
        <v>0.62919497229179289</v>
      </c>
      <c r="AK432" s="75">
        <f>IF(Observaciones!$F431&gt;0.05*Constantes!$F$20,((Observaciones!$F431-0.05*Constantes!$F$20)^2)/(Observaciones!$F431+0.95*Constantes!$F$20),0)</f>
        <v>0</v>
      </c>
      <c r="AL432" s="75">
        <f>MAX(0,AM431+Observaciones!$F431-AK432-Constantes!$D$13)</f>
        <v>0</v>
      </c>
      <c r="AM432" s="75">
        <f>AM431+Observaciones!$F431-AK432-AI432-AL432-AN431</f>
        <v>63.387027436088744</v>
      </c>
      <c r="AN432" s="75">
        <f>MAX(0,(AM432-Constantes!$D$14)*(1-EXP(-Constantes!$D$24)))</f>
        <v>0.6379919031605944</v>
      </c>
      <c r="AO432" s="75">
        <f t="shared" si="60"/>
        <v>230.87048671869627</v>
      </c>
      <c r="AP432" s="75">
        <f>MAX(0,(AO432-Constantes!$D$13)*(1-EXP(-Constantes!$D$25)))</f>
        <v>1.0766760982408254</v>
      </c>
      <c r="AQ432" s="75">
        <f t="shared" si="61"/>
        <v>1.71466800140142</v>
      </c>
      <c r="AR432" s="75">
        <f>0.0526*AK432*Observaciones!$F431^1.218</f>
        <v>0</v>
      </c>
      <c r="AS432" s="75">
        <f>AR432*Constantes!$F$31</f>
        <v>0</v>
      </c>
      <c r="AT432" s="75">
        <f t="shared" si="62"/>
        <v>0</v>
      </c>
      <c r="AU432" s="15"/>
      <c r="AV432" s="74">
        <v>426</v>
      </c>
      <c r="AW432" s="75">
        <f>0.0526*Observaciones!$F431^2.218</f>
        <v>0.79397345371627714</v>
      </c>
      <c r="AX432" s="75">
        <f>IF(Observaciones!$F431&gt;0.05*$BB$7,((Observaciones!$F431-0.05*$BB$7)^2)/(Observaciones!$F431+0.95*$BB$7),0)</f>
        <v>7.6652401060814793E-2</v>
      </c>
      <c r="AY432" s="75">
        <f>0.0526*AX432*Observaciones!$F431^1.218</f>
        <v>1.7899991648794227E-2</v>
      </c>
      <c r="AZ432" s="29"/>
      <c r="BA432" s="29"/>
      <c r="BB432" s="96"/>
      <c r="BC432" s="39"/>
    </row>
    <row r="433" spans="2:55" s="2" customFormat="1" x14ac:dyDescent="0.3">
      <c r="B433" s="38"/>
      <c r="C433" s="74">
        <v>427</v>
      </c>
      <c r="D433" s="136">
        <f>ETo!$I432*((1-Constantes!$D$21)*ETo!$K432+ETo!$L432)</f>
        <v>2.603743856591235</v>
      </c>
      <c r="E433" s="75">
        <f>MIN(D433*F433,0.8*(I432+Observaciones!$F432-G433-H433-Constantes!$D$14))</f>
        <v>1.4896013039275484</v>
      </c>
      <c r="F433" s="75">
        <f>EXP(2.5*(Cálculos!I432-Constantes!$D$13)/(Constantes!$D$15))*Constantes!$D$19+Constantes!$D$18</f>
        <v>0.57209978629683722</v>
      </c>
      <c r="G433" s="75">
        <f>IF(Observaciones!$F432&gt;0.05*Constantes!$D$20,((Observaciones!$F432-0.05*Constantes!$D$20)^2)/(Observaciones!$F432+0.95*Constantes!$D$20),0)</f>
        <v>0</v>
      </c>
      <c r="H433" s="75">
        <f>MAX(0,I432+Observaciones!$F432-G433-Constantes!$D$13)</f>
        <v>0</v>
      </c>
      <c r="I433" s="75">
        <f>I432+Observaciones!$F432-G433-E433-H433-J432</f>
        <v>61.518863225742294</v>
      </c>
      <c r="J433" s="75">
        <f>MAX(0,(I433-Constantes!$D$14)*(1-EXP(-Constantes!$D$24)))</f>
        <v>0.60589796020765874</v>
      </c>
      <c r="K433" s="75">
        <f t="shared" si="54"/>
        <v>217.2271771845449</v>
      </c>
      <c r="L433" s="75">
        <f>MAX(0,(K433-Constantes!$D$13)*(1-EXP(-Constantes!$D$25)))</f>
        <v>0.98243487537974361</v>
      </c>
      <c r="M433" s="75">
        <f t="shared" si="55"/>
        <v>1.5883328355874022</v>
      </c>
      <c r="N433" s="75">
        <f>0.0526*G433*Observaciones!$F432^1.218</f>
        <v>0</v>
      </c>
      <c r="O433" s="75">
        <f>N433*Constantes!$D$31</f>
        <v>0</v>
      </c>
      <c r="P433" s="75">
        <f t="shared" si="56"/>
        <v>0</v>
      </c>
      <c r="Q433" s="15"/>
      <c r="R433" s="74">
        <v>427</v>
      </c>
      <c r="S433" s="136">
        <f>ETo!$I432*((1-Constantes!$E$21)*ETo!$K432+ETo!$L432)</f>
        <v>2.5022426779336997</v>
      </c>
      <c r="T433" s="75">
        <f>MIN(S433*U433,0.8*(X432+Observaciones!$F432-V433-W433-Constantes!$D$14))</f>
        <v>1.5100450424241783</v>
      </c>
      <c r="U433" s="75">
        <f>EXP(2.5*(Cálculos!X432-Constantes!$D$13)/(Constantes!$D$15))*Constantes!$E$19+Constantes!$E$18</f>
        <v>0.60347665545819174</v>
      </c>
      <c r="V433" s="75">
        <f>IF(Observaciones!$F432&gt;0.05*Constantes!$E$20,((Observaciones!$F432-0.05*Constantes!$E$20)^2)/(Observaciones!$F432+0.95*Constantes!$E$20),0)</f>
        <v>0</v>
      </c>
      <c r="W433" s="75">
        <f>MAX(0,X432+Observaciones!$F432-V433-Constantes!$D$13)</f>
        <v>0</v>
      </c>
      <c r="X433" s="75">
        <f>X432+Observaciones!$F432-V433-T433-W433-Y432</f>
        <v>61.628152099480658</v>
      </c>
      <c r="Y433" s="75">
        <f>MAX(0,(X433-Constantes!$D$14)*(1-EXP(-Constantes!$D$24)))</f>
        <v>0.60777547764414741</v>
      </c>
      <c r="Z433" s="75">
        <f t="shared" si="57"/>
        <v>225.48424314583798</v>
      </c>
      <c r="AA433" s="75">
        <f>MAX(0,(Z433-Constantes!$D$13)*(1-EXP(-Constantes!$D$25)))</f>
        <v>1.0394705961840709</v>
      </c>
      <c r="AB433" s="75">
        <f t="shared" si="58"/>
        <v>1.6472460738282182</v>
      </c>
      <c r="AC433" s="75">
        <f>0.0526*V433*Observaciones!$F432^1.218</f>
        <v>0</v>
      </c>
      <c r="AD433" s="75">
        <f>AC433*Constantes!$E$31</f>
        <v>0</v>
      </c>
      <c r="AE433" s="75">
        <f t="shared" si="59"/>
        <v>0</v>
      </c>
      <c r="AF433" s="15"/>
      <c r="AG433" s="74">
        <v>427</v>
      </c>
      <c r="AH433" s="136">
        <f>ETo!$I432*((1-Constantes!$F$21)*ETo!$K432+ETo!$L432)</f>
        <v>2.5022426779336997</v>
      </c>
      <c r="AI433" s="75">
        <f>MIN(AH433*AJ433,0.8*(AM432+Observaciones!$F432-AK433-AL433-Constantes!$D$14))</f>
        <v>1.5950063519427955</v>
      </c>
      <c r="AJ433" s="75">
        <f>EXP(2.5*(Cálculos!AM432-Constantes!$D$13)/(Constantes!$D$15))*Constantes!$F$19+Constantes!$F$18</f>
        <v>0.63743072005306811</v>
      </c>
      <c r="AK433" s="75">
        <f>IF(Observaciones!$F432&gt;0.05*Constantes!$F$20,((Observaciones!$F432-0.05*Constantes!$F$20)^2)/(Observaciones!$F432+0.95*Constantes!$F$20),0)</f>
        <v>0</v>
      </c>
      <c r="AL433" s="75">
        <f>MAX(0,AM432+Observaciones!$F432-AK433-Constantes!$D$13)</f>
        <v>0</v>
      </c>
      <c r="AM433" s="75">
        <f>AM432+Observaciones!$F432-AK433-AI433-AL433-AN432</f>
        <v>61.154029180985354</v>
      </c>
      <c r="AN433" s="75">
        <f>MAX(0,(AM433-Constantes!$D$14)*(1-EXP(-Constantes!$D$24)))</f>
        <v>0.59963032968841934</v>
      </c>
      <c r="AO433" s="75">
        <f t="shared" si="60"/>
        <v>229.79381062045545</v>
      </c>
      <c r="AP433" s="75">
        <f>MAX(0,(AO433-Constantes!$D$13)*(1-EXP(-Constantes!$D$25)))</f>
        <v>1.0692389531793927</v>
      </c>
      <c r="AQ433" s="75">
        <f t="shared" si="61"/>
        <v>1.668869282867812</v>
      </c>
      <c r="AR433" s="75">
        <f>0.0526*AK433*Observaciones!$F432^1.218</f>
        <v>0</v>
      </c>
      <c r="AS433" s="75">
        <f>AR433*Constantes!$F$31</f>
        <v>0</v>
      </c>
      <c r="AT433" s="75">
        <f t="shared" si="62"/>
        <v>0</v>
      </c>
      <c r="AU433" s="15"/>
      <c r="AV433" s="74">
        <v>427</v>
      </c>
      <c r="AW433" s="75">
        <f>0.0526*Observaciones!$F432^2.218</f>
        <v>0</v>
      </c>
      <c r="AX433" s="75">
        <f>IF(Observaciones!$F432&gt;0.05*$BB$7,((Observaciones!$F432-0.05*$BB$7)^2)/(Observaciones!$F432+0.95*$BB$7),0)</f>
        <v>0</v>
      </c>
      <c r="AY433" s="75">
        <f>0.0526*AX433*Observaciones!$F432^1.218</f>
        <v>0</v>
      </c>
      <c r="AZ433" s="29"/>
      <c r="BA433" s="29"/>
      <c r="BB433" s="96"/>
      <c r="BC433" s="39"/>
    </row>
    <row r="434" spans="2:55" s="2" customFormat="1" x14ac:dyDescent="0.3">
      <c r="B434" s="38"/>
      <c r="C434" s="74">
        <v>428</v>
      </c>
      <c r="D434" s="136">
        <f>ETo!$I433*((1-Constantes!$D$21)*ETo!$K433+ETo!$L433)</f>
        <v>2.6411534902584295</v>
      </c>
      <c r="E434" s="75">
        <f>MIN(D434*F434,0.8*(I433+Observaciones!$F433-G434-H434-Constantes!$D$14))</f>
        <v>1.4456874258239198</v>
      </c>
      <c r="F434" s="75">
        <f>EXP(2.5*(Cálculos!I433-Constantes!$D$13)/(Constantes!$D$15))*Constantes!$D$19+Constantes!$D$18</f>
        <v>0.5473697121943728</v>
      </c>
      <c r="G434" s="75">
        <f>IF(Observaciones!$F433&gt;0.05*Constantes!$D$20,((Observaciones!$F433-0.05*Constantes!$D$20)^2)/(Observaciones!$F433+0.95*Constantes!$D$20),0)</f>
        <v>0</v>
      </c>
      <c r="H434" s="75">
        <f>MAX(0,I433+Observaciones!$F433-G434-Constantes!$D$13)</f>
        <v>0</v>
      </c>
      <c r="I434" s="75">
        <f>I433+Observaciones!$F433-G434-E434-H434-J433</f>
        <v>62.067277839710712</v>
      </c>
      <c r="J434" s="75">
        <f>MAX(0,(I434-Constantes!$D$14)*(1-EXP(-Constantes!$D$24)))</f>
        <v>0.61531939502467337</v>
      </c>
      <c r="K434" s="75">
        <f t="shared" si="54"/>
        <v>216.24474230916516</v>
      </c>
      <c r="L434" s="75">
        <f>MAX(0,(K434-Constantes!$D$13)*(1-EXP(-Constantes!$D$25)))</f>
        <v>0.97564870199524301</v>
      </c>
      <c r="M434" s="75">
        <f t="shared" si="55"/>
        <v>1.5909680970199163</v>
      </c>
      <c r="N434" s="75">
        <f>0.0526*G434*Observaciones!$F433^1.218</f>
        <v>0</v>
      </c>
      <c r="O434" s="75">
        <f>N434*Constantes!$D$31</f>
        <v>0</v>
      </c>
      <c r="P434" s="75">
        <f t="shared" si="56"/>
        <v>0</v>
      </c>
      <c r="Q434" s="15"/>
      <c r="R434" s="74">
        <v>428</v>
      </c>
      <c r="S434" s="136">
        <f>ETo!$I433*((1-Constantes!$E$21)*ETo!$K433+ETo!$L433)</f>
        <v>2.5383794777360111</v>
      </c>
      <c r="T434" s="75">
        <f>MIN(S434*U434,0.8*(X433+Observaciones!$F433-V434-W434-Constantes!$D$14))</f>
        <v>1.482243569899047</v>
      </c>
      <c r="U434" s="75">
        <f>EXP(2.5*(Cálculos!X433-Constantes!$D$13)/(Constantes!$D$15))*Constantes!$E$19+Constantes!$E$18</f>
        <v>0.58393301037127232</v>
      </c>
      <c r="V434" s="75">
        <f>IF(Observaciones!$F433&gt;0.05*Constantes!$E$20,((Observaciones!$F433-0.05*Constantes!$E$20)^2)/(Observaciones!$F433+0.95*Constantes!$E$20),0)</f>
        <v>0</v>
      </c>
      <c r="W434" s="75">
        <f>MAX(0,X433+Observaciones!$F433-V434-Constantes!$D$13)</f>
        <v>0</v>
      </c>
      <c r="X434" s="75">
        <f>X433+Observaciones!$F433-V434-T434-W434-Y433</f>
        <v>62.138133051937459</v>
      </c>
      <c r="Y434" s="75">
        <f>MAX(0,(X434-Constantes!$D$14)*(1-EXP(-Constantes!$D$24)))</f>
        <v>0.61653664516067808</v>
      </c>
      <c r="Z434" s="75">
        <f t="shared" si="57"/>
        <v>224.44477254965392</v>
      </c>
      <c r="AA434" s="75">
        <f>MAX(0,(Z434-Constantes!$D$13)*(1-EXP(-Constantes!$D$25)))</f>
        <v>1.0322904482978625</v>
      </c>
      <c r="AB434" s="75">
        <f t="shared" si="58"/>
        <v>1.6488270934585407</v>
      </c>
      <c r="AC434" s="75">
        <f>0.0526*V434*Observaciones!$F433^1.218</f>
        <v>0</v>
      </c>
      <c r="AD434" s="75">
        <f>AC434*Constantes!$E$31</f>
        <v>0</v>
      </c>
      <c r="AE434" s="75">
        <f t="shared" si="59"/>
        <v>0</v>
      </c>
      <c r="AF434" s="15"/>
      <c r="AG434" s="74">
        <v>428</v>
      </c>
      <c r="AH434" s="136">
        <f>ETo!$I433*((1-Constantes!$F$21)*ETo!$K433+ETo!$L433)</f>
        <v>2.5383794777360111</v>
      </c>
      <c r="AI434" s="75">
        <f>MIN(AH434*AJ434,0.8*(AM433+Observaciones!$F433-AK434-AL434-Constantes!$D$14))</f>
        <v>1.5802955495128539</v>
      </c>
      <c r="AJ434" s="75">
        <f>EXP(2.5*(Cálculos!AM433-Constantes!$D$13)/(Constantes!$D$15))*Constantes!$F$19+Constantes!$F$18</f>
        <v>0.62256079651350027</v>
      </c>
      <c r="AK434" s="75">
        <f>IF(Observaciones!$F433&gt;0.05*Constantes!$F$20,((Observaciones!$F433-0.05*Constantes!$F$20)^2)/(Observaciones!$F433+0.95*Constantes!$F$20),0)</f>
        <v>0</v>
      </c>
      <c r="AL434" s="75">
        <f>MAX(0,AM433+Observaciones!$F433-AK434-Constantes!$D$13)</f>
        <v>0</v>
      </c>
      <c r="AM434" s="75">
        <f>AM433+Observaciones!$F433-AK434-AI434-AL434-AN433</f>
        <v>61.574103301784085</v>
      </c>
      <c r="AN434" s="75">
        <f>MAX(0,(AM434-Constantes!$D$14)*(1-EXP(-Constantes!$D$24)))</f>
        <v>0.6068469516503715</v>
      </c>
      <c r="AO434" s="75">
        <f t="shared" si="60"/>
        <v>228.72457166727605</v>
      </c>
      <c r="AP434" s="75">
        <f>MAX(0,(AO434-Constantes!$D$13)*(1-EXP(-Constantes!$D$25)))</f>
        <v>1.0618531802314071</v>
      </c>
      <c r="AQ434" s="75">
        <f t="shared" si="61"/>
        <v>1.6687001318817787</v>
      </c>
      <c r="AR434" s="75">
        <f>0.0526*AK434*Observaciones!$F433^1.218</f>
        <v>0</v>
      </c>
      <c r="AS434" s="75">
        <f>AR434*Constantes!$F$31</f>
        <v>0</v>
      </c>
      <c r="AT434" s="75">
        <f t="shared" si="62"/>
        <v>0</v>
      </c>
      <c r="AU434" s="15"/>
      <c r="AV434" s="74">
        <v>428</v>
      </c>
      <c r="AW434" s="75">
        <f>0.0526*Observaciones!$F433^2.218</f>
        <v>0.43792186533391209</v>
      </c>
      <c r="AX434" s="75">
        <f>IF(Observaciones!$F433&gt;0.05*$BB$7,((Observaciones!$F433-0.05*$BB$7)^2)/(Observaciones!$F433+0.95*$BB$7),0)</f>
        <v>2.1229385132854627E-2</v>
      </c>
      <c r="AY434" s="75">
        <f>0.0526*AX434*Observaciones!$F433^1.218</f>
        <v>3.5756968989506619E-3</v>
      </c>
      <c r="AZ434" s="29"/>
      <c r="BA434" s="29"/>
      <c r="BB434" s="96"/>
      <c r="BC434" s="39"/>
    </row>
    <row r="435" spans="2:55" s="2" customFormat="1" x14ac:dyDescent="0.3">
      <c r="B435" s="38"/>
      <c r="C435" s="74">
        <v>429</v>
      </c>
      <c r="D435" s="136">
        <f>ETo!$I434*((1-Constantes!$D$21)*ETo!$K434+ETo!$L434)</f>
        <v>2.5871882520550833</v>
      </c>
      <c r="E435" s="75">
        <f>MIN(D435*F435,0.8*(I434+Observaciones!$F434-G435-H435-Constantes!$D$14))</f>
        <v>1.4319431880342361</v>
      </c>
      <c r="F435" s="75">
        <f>EXP(2.5*(Cálculos!I434-Constantes!$D$13)/(Constantes!$D$15))*Constantes!$D$19+Constantes!$D$18</f>
        <v>0.55347467927654648</v>
      </c>
      <c r="G435" s="75">
        <f>IF(Observaciones!$F434&gt;0.05*Constantes!$D$20,((Observaciones!$F434-0.05*Constantes!$D$20)^2)/(Observaciones!$F434+0.95*Constantes!$D$20),0)</f>
        <v>0</v>
      </c>
      <c r="H435" s="75">
        <f>MAX(0,I434+Observaciones!$F434-G435-Constantes!$D$13)</f>
        <v>0</v>
      </c>
      <c r="I435" s="75">
        <f>I434+Observaciones!$F434-G435-E435-H435-J434</f>
        <v>60.020015256651803</v>
      </c>
      <c r="J435" s="75">
        <f>MAX(0,(I435-Constantes!$D$14)*(1-EXP(-Constantes!$D$24)))</f>
        <v>0.58014864922701803</v>
      </c>
      <c r="K435" s="75">
        <f t="shared" si="54"/>
        <v>215.26909360716991</v>
      </c>
      <c r="L435" s="75">
        <f>MAX(0,(K435-Constantes!$D$13)*(1-EXP(-Constantes!$D$25)))</f>
        <v>0.96890940413436077</v>
      </c>
      <c r="M435" s="75">
        <f t="shared" si="55"/>
        <v>1.5490580533613789</v>
      </c>
      <c r="N435" s="75">
        <f>0.0526*G435*Observaciones!$F434^1.218</f>
        <v>0</v>
      </c>
      <c r="O435" s="75">
        <f>N435*Constantes!$D$31</f>
        <v>0</v>
      </c>
      <c r="P435" s="75">
        <f t="shared" si="56"/>
        <v>0</v>
      </c>
      <c r="Q435" s="15"/>
      <c r="R435" s="74">
        <v>429</v>
      </c>
      <c r="S435" s="136">
        <f>ETo!$I434*((1-Constantes!$E$21)*ETo!$K434+ETo!$L434)</f>
        <v>2.4861897732637859</v>
      </c>
      <c r="T435" s="75">
        <f>MIN(S435*U435,0.8*(X434+Observaciones!$F434-V435-W435-Constantes!$D$14))</f>
        <v>1.4627875679265943</v>
      </c>
      <c r="U435" s="75">
        <f>EXP(2.5*(Cálculos!X434-Constantes!$D$13)/(Constantes!$D$15))*Constantes!$E$19+Constantes!$E$18</f>
        <v>0.58836520995189201</v>
      </c>
      <c r="V435" s="75">
        <f>IF(Observaciones!$F434&gt;0.05*Constantes!$E$20,((Observaciones!$F434-0.05*Constantes!$E$20)^2)/(Observaciones!$F434+0.95*Constantes!$E$20),0)</f>
        <v>0</v>
      </c>
      <c r="W435" s="75">
        <f>MAX(0,X434+Observaciones!$F434-V435-Constantes!$D$13)</f>
        <v>0</v>
      </c>
      <c r="X435" s="75">
        <f>X434+Observaciones!$F434-V435-T435-W435-Y434</f>
        <v>60.058808838850183</v>
      </c>
      <c r="Y435" s="75">
        <f>MAX(0,(X435-Constantes!$D$14)*(1-EXP(-Constantes!$D$24)))</f>
        <v>0.58081509974947176</v>
      </c>
      <c r="Z435" s="75">
        <f t="shared" si="57"/>
        <v>223.41248210135606</v>
      </c>
      <c r="AA435" s="75">
        <f>MAX(0,(Z435-Constantes!$D$13)*(1-EXP(-Constantes!$D$25)))</f>
        <v>1.0251598973159408</v>
      </c>
      <c r="AB435" s="75">
        <f t="shared" si="58"/>
        <v>1.6059749970654127</v>
      </c>
      <c r="AC435" s="75">
        <f>0.0526*V435*Observaciones!$F434^1.218</f>
        <v>0</v>
      </c>
      <c r="AD435" s="75">
        <f>AC435*Constantes!$E$31</f>
        <v>0</v>
      </c>
      <c r="AE435" s="75">
        <f t="shared" si="59"/>
        <v>0</v>
      </c>
      <c r="AF435" s="15"/>
      <c r="AG435" s="74">
        <v>429</v>
      </c>
      <c r="AH435" s="136">
        <f>ETo!$I434*((1-Constantes!$F$21)*ETo!$K434+ETo!$L434)</f>
        <v>2.4861897732637859</v>
      </c>
      <c r="AI435" s="75">
        <f>MIN(AH435*AJ435,0.8*(AM434+Observaciones!$F434-AK435-AL435-Constantes!$D$14))</f>
        <v>1.5544396289686713</v>
      </c>
      <c r="AJ435" s="75">
        <f>EXP(2.5*(Cálculos!AM434-Constantes!$D$13)/(Constantes!$D$15))*Constantes!$F$19+Constantes!$F$18</f>
        <v>0.6252296770282566</v>
      </c>
      <c r="AK435" s="75">
        <f>IF(Observaciones!$F434&gt;0.05*Constantes!$F$20,((Observaciones!$F434-0.05*Constantes!$F$20)^2)/(Observaciones!$F434+0.95*Constantes!$F$20),0)</f>
        <v>0</v>
      </c>
      <c r="AL435" s="75">
        <f>MAX(0,AM434+Observaciones!$F434-AK435-Constantes!$D$13)</f>
        <v>0</v>
      </c>
      <c r="AM435" s="75">
        <f>AM434+Observaciones!$F434-AK435-AI435-AL435-AN434</f>
        <v>59.412816721165044</v>
      </c>
      <c r="AN435" s="75">
        <f>MAX(0,(AM435-Constantes!$D$14)*(1-EXP(-Constantes!$D$24)))</f>
        <v>0.56971734182315537</v>
      </c>
      <c r="AO435" s="75">
        <f t="shared" si="60"/>
        <v>227.66271848704466</v>
      </c>
      <c r="AP435" s="75">
        <f>MAX(0,(AO435-Constantes!$D$13)*(1-EXP(-Constantes!$D$25)))</f>
        <v>1.0545184245437607</v>
      </c>
      <c r="AQ435" s="75">
        <f t="shared" si="61"/>
        <v>1.624235766366916</v>
      </c>
      <c r="AR435" s="75">
        <f>0.0526*AK435*Observaciones!$F434^1.218</f>
        <v>0</v>
      </c>
      <c r="AS435" s="75">
        <f>AR435*Constantes!$F$31</f>
        <v>0</v>
      </c>
      <c r="AT435" s="75">
        <f t="shared" si="62"/>
        <v>0</v>
      </c>
      <c r="AU435" s="15"/>
      <c r="AV435" s="74">
        <v>429</v>
      </c>
      <c r="AW435" s="75">
        <f>0.0526*Observaciones!$F434^2.218</f>
        <v>0</v>
      </c>
      <c r="AX435" s="75">
        <f>IF(Observaciones!$F434&gt;0.05*$BB$7,((Observaciones!$F434-0.05*$BB$7)^2)/(Observaciones!$F434+0.95*$BB$7),0)</f>
        <v>0</v>
      </c>
      <c r="AY435" s="75">
        <f>0.0526*AX435*Observaciones!$F434^1.218</f>
        <v>0</v>
      </c>
      <c r="AZ435" s="29"/>
      <c r="BA435" s="29"/>
      <c r="BB435" s="96"/>
      <c r="BC435" s="39"/>
    </row>
    <row r="436" spans="2:55" s="2" customFormat="1" x14ac:dyDescent="0.3">
      <c r="B436" s="38"/>
      <c r="C436" s="74">
        <v>430</v>
      </c>
      <c r="D436" s="136">
        <f>ETo!$I435*((1-Constantes!$D$21)*ETo!$K435+ETo!$L435)</f>
        <v>2.5332363627759835</v>
      </c>
      <c r="E436" s="75">
        <f>MIN(D436*F436,0.8*(I435+Observaciones!$F435-G436-H436-Constantes!$D$14))</f>
        <v>1.3465022667253681</v>
      </c>
      <c r="F436" s="75">
        <f>EXP(2.5*(Cálculos!I435-Constantes!$D$13)/(Constantes!$D$15))*Constantes!$D$19+Constantes!$D$18</f>
        <v>0.53153439864957464</v>
      </c>
      <c r="G436" s="75">
        <f>IF(Observaciones!$F435&gt;0.05*Constantes!$D$20,((Observaciones!$F435-0.05*Constantes!$D$20)^2)/(Observaciones!$F435+0.95*Constantes!$D$20),0)</f>
        <v>0.10420604914933833</v>
      </c>
      <c r="H436" s="75">
        <f>MAX(0,I435+Observaciones!$F435-G436-Constantes!$D$13)</f>
        <v>0</v>
      </c>
      <c r="I436" s="75">
        <f>I435+Observaciones!$F435-G436-E436-H436-J435</f>
        <v>63.789158291550073</v>
      </c>
      <c r="J436" s="75">
        <f>MAX(0,(I436-Constantes!$D$14)*(1-EXP(-Constantes!$D$24)))</f>
        <v>0.6449002705639062</v>
      </c>
      <c r="K436" s="75">
        <f t="shared" ref="K436:K499" si="63">K435+H436-L435</f>
        <v>214.30018420303554</v>
      </c>
      <c r="L436" s="75">
        <f>MAX(0,(K436-Constantes!$D$13)*(1-EXP(-Constantes!$D$25)))</f>
        <v>0.96221665800420386</v>
      </c>
      <c r="M436" s="75">
        <f t="shared" ref="M436:M499" si="64">G436+J436+L436</f>
        <v>1.7113229777174483</v>
      </c>
      <c r="N436" s="75">
        <f>0.0526*G436*Observaciones!$F435^1.218</f>
        <v>4.6637361332176039E-2</v>
      </c>
      <c r="O436" s="75">
        <f>N436*Constantes!$D$31</f>
        <v>7.2857385820484111E-4</v>
      </c>
      <c r="P436" s="75">
        <f t="shared" ref="P436:P499" si="65">O436*1000000/(M436/1000*10000)</f>
        <v>42.573720314128444</v>
      </c>
      <c r="Q436" s="15"/>
      <c r="R436" s="74">
        <v>430</v>
      </c>
      <c r="S436" s="136">
        <f>ETo!$I435*((1-Constantes!$E$21)*ETo!$K435+ETo!$L435)</f>
        <v>2.4340528720382784</v>
      </c>
      <c r="T436" s="75">
        <f>MIN(S436*U436,0.8*(X435+Observaciones!$F435-V436-W436-Constantes!$D$14))</f>
        <v>1.389841750980461</v>
      </c>
      <c r="U436" s="75">
        <f>EXP(2.5*(Cálculos!X435-Constantes!$D$13)/(Constantes!$D$15))*Constantes!$E$19+Constantes!$E$18</f>
        <v>0.57099899798668141</v>
      </c>
      <c r="V436" s="75">
        <f>IF(Observaciones!$F435&gt;0.05*Constantes!$E$20,((Observaciones!$F435-0.05*Constantes!$E$20)^2)/(Observaciones!$F435+0.95*Constantes!$E$20),0)</f>
        <v>5.8853991618253242E-2</v>
      </c>
      <c r="W436" s="75">
        <f>MAX(0,X435+Observaciones!$F435-V436-Constantes!$D$13)</f>
        <v>0</v>
      </c>
      <c r="X436" s="75">
        <f>X435+Observaciones!$F435-V436-T436-W436-Y435</f>
        <v>63.829297996501992</v>
      </c>
      <c r="Y436" s="75">
        <f>MAX(0,(X436-Constantes!$D$14)*(1-EXP(-Constantes!$D$24)))</f>
        <v>0.64558984666955044</v>
      </c>
      <c r="Z436" s="75">
        <f t="shared" ref="Z436:Z499" si="66">Z435+W436-AA435</f>
        <v>222.38732220404012</v>
      </c>
      <c r="AA436" s="75">
        <f>MAX(0,(Z436-Constantes!$D$13)*(1-EXP(-Constantes!$D$25)))</f>
        <v>1.0180786006474631</v>
      </c>
      <c r="AB436" s="75">
        <f t="shared" ref="AB436:AB499" si="67">V436+Y436+AA436</f>
        <v>1.7225224389352669</v>
      </c>
      <c r="AC436" s="75">
        <f>0.0526*V436*Observaciones!$F435^1.218</f>
        <v>2.6340072340788528E-2</v>
      </c>
      <c r="AD436" s="75">
        <f>AC436*Constantes!$E$31</f>
        <v>3.0861557530082991E-4</v>
      </c>
      <c r="AE436" s="75">
        <f t="shared" ref="AE436:AE499" si="68">AD436*1000000/(AB436/1000*10000)</f>
        <v>17.916490858115772</v>
      </c>
      <c r="AF436" s="15"/>
      <c r="AG436" s="74">
        <v>430</v>
      </c>
      <c r="AH436" s="136">
        <f>ETo!$I435*((1-Constantes!$F$21)*ETo!$K435+ETo!$L435)</f>
        <v>2.4340528720382784</v>
      </c>
      <c r="AI436" s="75">
        <f>MIN(AH436*AJ436,0.8*(AM435+Observaciones!$F435-AK436-AL436-Constantes!$D$14))</f>
        <v>1.4898627341806141</v>
      </c>
      <c r="AJ436" s="75">
        <f>EXP(2.5*(Cálculos!AM435-Constantes!$D$13)/(Constantes!$D$15))*Constantes!$F$19+Constantes!$F$18</f>
        <v>0.61209136058453883</v>
      </c>
      <c r="AK436" s="75">
        <f>IF(Observaciones!$F435&gt;0.05*Constantes!$F$20,((Observaciones!$F435-0.05*Constantes!$F$20)^2)/(Observaciones!$F435+0.95*Constantes!$F$20),0)</f>
        <v>1.6067541996822934E-2</v>
      </c>
      <c r="AL436" s="75">
        <f>MAX(0,AM435+Observaciones!$F435-AK436-Constantes!$D$13)</f>
        <v>0</v>
      </c>
      <c r="AM436" s="75">
        <f>AM435+Observaciones!$F435-AK436-AI436-AL436-AN435</f>
        <v>63.137169103164453</v>
      </c>
      <c r="AN436" s="75">
        <f>MAX(0,(AM436-Constantes!$D$14)*(1-EXP(-Constantes!$D$24)))</f>
        <v>0.63369948655247366</v>
      </c>
      <c r="AO436" s="75">
        <f t="shared" ref="AO436:AO499" si="69">AO435+AL436-AP435</f>
        <v>226.60820006250088</v>
      </c>
      <c r="AP436" s="75">
        <f>MAX(0,(AO436-Constantes!$D$13)*(1-EXP(-Constantes!$D$25)))</f>
        <v>1.0472343337144949</v>
      </c>
      <c r="AQ436" s="75">
        <f t="shared" ref="AQ436:AQ499" si="70">AK436+AN436+AP436</f>
        <v>1.6970013622637916</v>
      </c>
      <c r="AR436" s="75">
        <f>0.0526*AK436*Observaciones!$F435^1.218</f>
        <v>7.1910197914887815E-3</v>
      </c>
      <c r="AS436" s="75">
        <f>AR436*Constantes!$F$31</f>
        <v>6.0662996308086077E-5</v>
      </c>
      <c r="AT436" s="75">
        <f t="shared" ref="AT436:AT499" si="71">AS436*1000000/(AQ436/1000*10000)</f>
        <v>3.5747170071308569</v>
      </c>
      <c r="AU436" s="15"/>
      <c r="AV436" s="74">
        <v>430</v>
      </c>
      <c r="AW436" s="75">
        <f>0.0526*Observaciones!$F435^2.218</f>
        <v>2.5957868850681649</v>
      </c>
      <c r="AX436" s="75">
        <f>IF(Observaciones!$F435&gt;0.05*$BB$7,((Observaciones!$F435-0.05*$BB$7)^2)/(Observaciones!$F435+0.95*$BB$7),0)</f>
        <v>0.42760102492926944</v>
      </c>
      <c r="AY436" s="75">
        <f>0.0526*AX436*Observaciones!$F435^1.218</f>
        <v>0.19137260906087983</v>
      </c>
      <c r="AZ436" s="29"/>
      <c r="BA436" s="29"/>
      <c r="BB436" s="96"/>
      <c r="BC436" s="39"/>
    </row>
    <row r="437" spans="2:55" s="2" customFormat="1" x14ac:dyDescent="0.3">
      <c r="B437" s="38"/>
      <c r="C437" s="74">
        <v>431</v>
      </c>
      <c r="D437" s="136">
        <f>ETo!$I436*((1-Constantes!$D$21)*ETo!$K436+ETo!$L436)</f>
        <v>2.5006367351363652</v>
      </c>
      <c r="E437" s="75">
        <f>MIN(D437*F437,0.8*(I436+Observaciones!$F436-G437-H437-Constantes!$D$14))</f>
        <v>1.4348592873912338</v>
      </c>
      <c r="F437" s="75">
        <f>EXP(2.5*(Cálculos!I436-Constantes!$D$13)/(Constantes!$D$15))*Constantes!$D$19+Constantes!$D$18</f>
        <v>0.57379757212635996</v>
      </c>
      <c r="G437" s="75">
        <f>IF(Observaciones!$F436&gt;0.05*Constantes!$D$20,((Observaciones!$F436-0.05*Constantes!$D$20)^2)/(Observaciones!$F436+0.95*Constantes!$D$20),0)</f>
        <v>0</v>
      </c>
      <c r="H437" s="75">
        <f>MAX(0,I436+Observaciones!$F436-G437-Constantes!$D$13)</f>
        <v>0</v>
      </c>
      <c r="I437" s="75">
        <f>I436+Observaciones!$F436-G437-E437-H437-J436</f>
        <v>61.709398733594931</v>
      </c>
      <c r="J437" s="75">
        <f>MAX(0,(I437-Constantes!$D$14)*(1-EXP(-Constantes!$D$24)))</f>
        <v>0.60917124618844365</v>
      </c>
      <c r="K437" s="75">
        <f t="shared" si="63"/>
        <v>213.33796754503135</v>
      </c>
      <c r="L437" s="75">
        <f>MAX(0,(K437-Constantes!$D$13)*(1-EXP(-Constantes!$D$25)))</f>
        <v>0.9555701420484799</v>
      </c>
      <c r="M437" s="75">
        <f t="shared" si="64"/>
        <v>1.5647413882369237</v>
      </c>
      <c r="N437" s="75">
        <f>0.0526*G437*Observaciones!$F436^1.218</f>
        <v>0</v>
      </c>
      <c r="O437" s="75">
        <f>N437*Constantes!$D$31</f>
        <v>0</v>
      </c>
      <c r="P437" s="75">
        <f t="shared" si="65"/>
        <v>0</v>
      </c>
      <c r="Q437" s="15"/>
      <c r="R437" s="74">
        <v>431</v>
      </c>
      <c r="S437" s="136">
        <f>ETo!$I436*((1-Constantes!$E$21)*ETo!$K436+ETo!$L436)</f>
        <v>2.4025538761883598</v>
      </c>
      <c r="T437" s="75">
        <f>MIN(S437*U437,0.8*(X436+Observaciones!$F436-V437-W437-Constantes!$D$14))</f>
        <v>1.4509522567828903</v>
      </c>
      <c r="U437" s="75">
        <f>EXP(2.5*(Cálculos!X436-Constantes!$D$13)/(Constantes!$D$15))*Constantes!$E$19+Constantes!$E$18</f>
        <v>0.60392079909767482</v>
      </c>
      <c r="V437" s="75">
        <f>IF(Observaciones!$F436&gt;0.05*Constantes!$E$20,((Observaciones!$F436-0.05*Constantes!$E$20)^2)/(Observaciones!$F436+0.95*Constantes!$E$20),0)</f>
        <v>0</v>
      </c>
      <c r="W437" s="75">
        <f>MAX(0,X436+Observaciones!$F436-V437-Constantes!$D$13)</f>
        <v>0</v>
      </c>
      <c r="X437" s="75">
        <f>X436+Observaciones!$F436-V437-T437-W437-Y436</f>
        <v>61.73275589304955</v>
      </c>
      <c r="Y437" s="75">
        <f>MAX(0,(X437-Constantes!$D$14)*(1-EXP(-Constantes!$D$24)))</f>
        <v>0.60957250820755704</v>
      </c>
      <c r="Z437" s="75">
        <f t="shared" si="66"/>
        <v>221.36924360339265</v>
      </c>
      <c r="AA437" s="75">
        <f>MAX(0,(Z437-Constantes!$D$13)*(1-EXP(-Constantes!$D$25)))</f>
        <v>1.0110462180680346</v>
      </c>
      <c r="AB437" s="75">
        <f t="shared" si="67"/>
        <v>1.6206187262755916</v>
      </c>
      <c r="AC437" s="75">
        <f>0.0526*V437*Observaciones!$F436^1.218</f>
        <v>0</v>
      </c>
      <c r="AD437" s="75">
        <f>AC437*Constantes!$E$31</f>
        <v>0</v>
      </c>
      <c r="AE437" s="75">
        <f t="shared" si="68"/>
        <v>0</v>
      </c>
      <c r="AF437" s="15"/>
      <c r="AG437" s="74">
        <v>431</v>
      </c>
      <c r="AH437" s="136">
        <f>ETo!$I436*((1-Constantes!$F$21)*ETo!$K436+ETo!$L436)</f>
        <v>2.4025538761883598</v>
      </c>
      <c r="AI437" s="75">
        <f>MIN(AH437*AJ437,0.8*(AM436+Observaciones!$F436-AK437-AL437-Constantes!$D$14))</f>
        <v>1.5272578981065186</v>
      </c>
      <c r="AJ437" s="75">
        <f>EXP(2.5*(Cálculos!AM436-Constantes!$D$13)/(Constantes!$D$15))*Constantes!$F$19+Constantes!$F$18</f>
        <v>0.63568101978612268</v>
      </c>
      <c r="AK437" s="75">
        <f>IF(Observaciones!$F436&gt;0.05*Constantes!$F$20,((Observaciones!$F436-0.05*Constantes!$F$20)^2)/(Observaciones!$F436+0.95*Constantes!$F$20),0)</f>
        <v>0</v>
      </c>
      <c r="AL437" s="75">
        <f>MAX(0,AM436+Observaciones!$F436-AK437-Constantes!$D$13)</f>
        <v>0</v>
      </c>
      <c r="AM437" s="75">
        <f>AM436+Observaciones!$F436-AK437-AI437-AL437-AN436</f>
        <v>60.976211718505461</v>
      </c>
      <c r="AN437" s="75">
        <f>MAX(0,(AM437-Constantes!$D$14)*(1-EXP(-Constantes!$D$24)))</f>
        <v>0.59657553211481251</v>
      </c>
      <c r="AO437" s="75">
        <f t="shared" si="69"/>
        <v>225.56096572878639</v>
      </c>
      <c r="AP437" s="75">
        <f>MAX(0,(AO437-Constantes!$D$13)*(1-EXP(-Constantes!$D$25)))</f>
        <v>1.0400005577758693</v>
      </c>
      <c r="AQ437" s="75">
        <f t="shared" si="70"/>
        <v>1.6365760898906818</v>
      </c>
      <c r="AR437" s="75">
        <f>0.0526*AK437*Observaciones!$F436^1.218</f>
        <v>0</v>
      </c>
      <c r="AS437" s="75">
        <f>AR437*Constantes!$F$31</f>
        <v>0</v>
      </c>
      <c r="AT437" s="75">
        <f t="shared" si="71"/>
        <v>0</v>
      </c>
      <c r="AU437" s="15"/>
      <c r="AV437" s="74">
        <v>431</v>
      </c>
      <c r="AW437" s="75">
        <f>0.0526*Observaciones!$F436^2.218</f>
        <v>0</v>
      </c>
      <c r="AX437" s="75">
        <f>IF(Observaciones!$F436&gt;0.05*$BB$7,((Observaciones!$F436-0.05*$BB$7)^2)/(Observaciones!$F436+0.95*$BB$7),0)</f>
        <v>0</v>
      </c>
      <c r="AY437" s="75">
        <f>0.0526*AX437*Observaciones!$F436^1.218</f>
        <v>0</v>
      </c>
      <c r="AZ437" s="29"/>
      <c r="BA437" s="29"/>
      <c r="BB437" s="96"/>
      <c r="BC437" s="39"/>
    </row>
    <row r="438" spans="2:55" s="2" customFormat="1" x14ac:dyDescent="0.3">
      <c r="B438" s="38"/>
      <c r="C438" s="74">
        <v>432</v>
      </c>
      <c r="D438" s="136">
        <f>ETo!$I437*((1-Constantes!$D$21)*ETo!$K437+ETo!$L437)</f>
        <v>2.5877505233896447</v>
      </c>
      <c r="E438" s="75">
        <f>MIN(D438*F438,0.8*(I437+Observaciones!$F437-G438-H438-Constantes!$D$14))</f>
        <v>1.4218947048975918</v>
      </c>
      <c r="F438" s="75">
        <f>EXP(2.5*(Cálculos!I437-Constantes!$D$13)/(Constantes!$D$15))*Constantes!$D$19+Constantes!$D$18</f>
        <v>0.54947132347019267</v>
      </c>
      <c r="G438" s="75">
        <f>IF(Observaciones!$F437&gt;0.05*Constantes!$D$20,((Observaciones!$F437-0.05*Constantes!$D$20)^2)/(Observaciones!$F437+0.95*Constantes!$D$20),0)</f>
        <v>10.018844521093127</v>
      </c>
      <c r="H438" s="75">
        <f>MAX(0,I437+Observaciones!$F437-G438-Constantes!$D$13)</f>
        <v>10.5905542125018</v>
      </c>
      <c r="I438" s="75">
        <f>I437+Observaciones!$F437-G438-E438-H438-J437</f>
        <v>72.968934048913965</v>
      </c>
      <c r="J438" s="75">
        <f>MAX(0,(I438-Constantes!$D$14)*(1-EXP(-Constantes!$D$24)))</f>
        <v>0.80260332356423258</v>
      </c>
      <c r="K438" s="75">
        <f t="shared" si="63"/>
        <v>222.97295161548465</v>
      </c>
      <c r="L438" s="75">
        <f>MAX(0,(K438-Constantes!$D$13)*(1-EXP(-Constantes!$D$25)))</f>
        <v>1.0221238384792222</v>
      </c>
      <c r="M438" s="75">
        <f t="shared" si="64"/>
        <v>11.843571683136583</v>
      </c>
      <c r="N438" s="75">
        <f>0.0526*G438*Observaciones!$F437^1.218</f>
        <v>38.511161179049438</v>
      </c>
      <c r="O438" s="75">
        <f>N438*Constantes!$D$31</f>
        <v>0.60162548829302276</v>
      </c>
      <c r="P438" s="75">
        <f t="shared" si="65"/>
        <v>5079.7639798950559</v>
      </c>
      <c r="Q438" s="15"/>
      <c r="R438" s="74">
        <v>432</v>
      </c>
      <c r="S438" s="136">
        <f>ETo!$I437*((1-Constantes!$E$21)*ETo!$K437+ETo!$L437)</f>
        <v>2.4866436740187345</v>
      </c>
      <c r="T438" s="75">
        <f>MIN(S438*U438,0.8*(X437+Observaciones!$F437-V438-W438-Constantes!$D$14))</f>
        <v>1.4542705030929381</v>
      </c>
      <c r="U438" s="75">
        <f>EXP(2.5*(Cálculos!X437-Constantes!$D$13)/(Constantes!$D$15))*Constantes!$E$19+Constantes!$E$18</f>
        <v>0.58483268764545215</v>
      </c>
      <c r="V438" s="75">
        <f>IF(Observaciones!$F437&gt;0.05*Constantes!$E$20,((Observaciones!$F437-0.05*Constantes!$E$20)^2)/(Observaciones!$F437+0.95*Constantes!$E$20),0)</f>
        <v>8.7809238382952639</v>
      </c>
      <c r="W438" s="75">
        <f>MAX(0,X437+Observaciones!$F437-V438-Constantes!$D$13)</f>
        <v>11.851832054754283</v>
      </c>
      <c r="X438" s="75">
        <f>X437+Observaciones!$F437-V438-T438-W438-Y437</f>
        <v>72.936156988699494</v>
      </c>
      <c r="Y438" s="75">
        <f>MAX(0,(X438-Constantes!$D$14)*(1-EXP(-Constantes!$D$24)))</f>
        <v>0.80204023328830165</v>
      </c>
      <c r="Z438" s="75">
        <f t="shared" si="66"/>
        <v>232.2100294400789</v>
      </c>
      <c r="AA438" s="75">
        <f>MAX(0,(Z438-Constantes!$D$13)*(1-EXP(-Constantes!$D$25)))</f>
        <v>1.0859289957010612</v>
      </c>
      <c r="AB438" s="75">
        <f t="shared" si="67"/>
        <v>10.668893067284628</v>
      </c>
      <c r="AC438" s="75">
        <f>0.0526*V438*Observaciones!$F437^1.218</f>
        <v>33.752751879280616</v>
      </c>
      <c r="AD438" s="75">
        <f>AC438*Constantes!$E$31</f>
        <v>0.39546683108686248</v>
      </c>
      <c r="AE438" s="75">
        <f t="shared" si="68"/>
        <v>3706.72785445317</v>
      </c>
      <c r="AF438" s="15"/>
      <c r="AG438" s="74">
        <v>432</v>
      </c>
      <c r="AH438" s="136">
        <f>ETo!$I437*((1-Constantes!$F$21)*ETo!$K437+ETo!$L437)</f>
        <v>2.4866436740187345</v>
      </c>
      <c r="AI438" s="75">
        <f>MIN(AH438*AJ438,0.8*(AM437+Observaciones!$F437-AK438-AL438-Constantes!$D$14))</f>
        <v>1.5453203941975637</v>
      </c>
      <c r="AJ438" s="75">
        <f>EXP(2.5*(Cálculos!AM437-Constantes!$D$13)/(Constantes!$D$15))*Constantes!$F$19+Constantes!$F$18</f>
        <v>0.62144826391636887</v>
      </c>
      <c r="AK438" s="75">
        <f>IF(Observaciones!$F437&gt;0.05*Constantes!$F$20,((Observaciones!$F437-0.05*Constantes!$F$20)^2)/(Observaciones!$F437+0.95*Constantes!$F$20),0)</f>
        <v>7.1110923450191699</v>
      </c>
      <c r="AL438" s="75">
        <f>MAX(0,AM437+Observaciones!$F437-AK438-Constantes!$D$13)</f>
        <v>12.765119373486286</v>
      </c>
      <c r="AM438" s="75">
        <f>AM437+Observaciones!$F437-AK438-AI438-AL438-AN437</f>
        <v>72.858104073687628</v>
      </c>
      <c r="AN438" s="75">
        <f>MAX(0,(AM438-Constantes!$D$14)*(1-EXP(-Constantes!$D$24)))</f>
        <v>0.8006993309265994</v>
      </c>
      <c r="AO438" s="75">
        <f t="shared" si="69"/>
        <v>237.28608454449679</v>
      </c>
      <c r="AP438" s="75">
        <f>MAX(0,(AO438-Constantes!$D$13)*(1-EXP(-Constantes!$D$25)))</f>
        <v>1.1209918694966849</v>
      </c>
      <c r="AQ438" s="75">
        <f t="shared" si="70"/>
        <v>9.0327835454424541</v>
      </c>
      <c r="AR438" s="75">
        <f>0.0526*AK438*Observaciones!$F437^1.218</f>
        <v>27.334132482201472</v>
      </c>
      <c r="AS438" s="75">
        <f>AR438*Constantes!$F$31</f>
        <v>0.23058904382590037</v>
      </c>
      <c r="AT438" s="75">
        <f t="shared" si="71"/>
        <v>2552.8016105538745</v>
      </c>
      <c r="AU438" s="15"/>
      <c r="AV438" s="74">
        <v>432</v>
      </c>
      <c r="AW438" s="75">
        <f>0.0526*Observaciones!$F437^2.218</f>
        <v>130.30727857101567</v>
      </c>
      <c r="AX438" s="75">
        <f>IF(Observaciones!$F437&gt;0.05*$BB$7,((Observaciones!$F437-0.05*$BB$7)^2)/(Observaciones!$F437+0.95*$BB$7),0)</f>
        <v>15.489843010632969</v>
      </c>
      <c r="AY438" s="75">
        <f>0.0526*AX438*Observaciones!$F437^1.218</f>
        <v>59.540981953033921</v>
      </c>
      <c r="AZ438" s="29"/>
      <c r="BA438" s="29"/>
      <c r="BB438" s="96"/>
      <c r="BC438" s="39"/>
    </row>
    <row r="439" spans="2:55" s="2" customFormat="1" x14ac:dyDescent="0.3">
      <c r="B439" s="38"/>
      <c r="C439" s="74">
        <v>433</v>
      </c>
      <c r="D439" s="136">
        <f>ETo!$I438*((1-Constantes!$D$21)*ETo!$K438+ETo!$L438)</f>
        <v>2.5149518216874709</v>
      </c>
      <c r="E439" s="75">
        <f>MIN(D439*F439,0.8*(I438+Observaciones!$F438-G439-H439-Constantes!$D$14))</f>
        <v>1.8066567859444782</v>
      </c>
      <c r="F439" s="75">
        <f>EXP(2.5*(Cálculos!I438-Constantes!$D$13)/(Constantes!$D$15))*Constantes!$D$19+Constantes!$D$18</f>
        <v>0.71836636008886079</v>
      </c>
      <c r="G439" s="75">
        <f>IF(Observaciones!$F438&gt;0.05*Constantes!$D$20,((Observaciones!$F438-0.05*Constantes!$D$20)^2)/(Observaciones!$F438+0.95*Constantes!$D$20),0)</f>
        <v>0</v>
      </c>
      <c r="H439" s="75">
        <f>MAX(0,I438+Observaciones!$F438-G439-Constantes!$D$13)</f>
        <v>0</v>
      </c>
      <c r="I439" s="75">
        <f>I438+Observaciones!$F438-G439-E439-H439-J438</f>
        <v>72.359673939405255</v>
      </c>
      <c r="J439" s="75">
        <f>MAX(0,(I439-Constantes!$D$14)*(1-EXP(-Constantes!$D$24)))</f>
        <v>0.79213659955261806</v>
      </c>
      <c r="K439" s="75">
        <f t="shared" si="63"/>
        <v>221.95082777700543</v>
      </c>
      <c r="L439" s="75">
        <f>MAX(0,(K439-Constantes!$D$13)*(1-EXP(-Constantes!$D$25)))</f>
        <v>1.0150635134010126</v>
      </c>
      <c r="M439" s="75">
        <f t="shared" si="64"/>
        <v>1.8072001129536308</v>
      </c>
      <c r="N439" s="75">
        <f>0.0526*G439*Observaciones!$F438^1.218</f>
        <v>0</v>
      </c>
      <c r="O439" s="75">
        <f>N439*Constantes!$D$31</f>
        <v>0</v>
      </c>
      <c r="P439" s="75">
        <f t="shared" si="65"/>
        <v>0</v>
      </c>
      <c r="Q439" s="15"/>
      <c r="R439" s="74">
        <v>433</v>
      </c>
      <c r="S439" s="136">
        <f>ETo!$I438*((1-Constantes!$E$21)*ETo!$K438+ETo!$L438)</f>
        <v>2.4162937487971368</v>
      </c>
      <c r="T439" s="75">
        <f>MIN(S439*U439,0.8*(X438+Observaciones!$F438-V439-W439-Constantes!$D$14))</f>
        <v>1.7285687553853017</v>
      </c>
      <c r="U439" s="75">
        <f>EXP(2.5*(Cálculos!X438-Constantes!$D$13)/(Constantes!$D$15))*Constantes!$E$19+Constantes!$E$18</f>
        <v>0.71538022073922358</v>
      </c>
      <c r="V439" s="75">
        <f>IF(Observaciones!$F438&gt;0.05*Constantes!$E$20,((Observaciones!$F438-0.05*Constantes!$E$20)^2)/(Observaciones!$F438+0.95*Constantes!$E$20),0)</f>
        <v>0</v>
      </c>
      <c r="W439" s="75">
        <f>MAX(0,X438+Observaciones!$F438-V439-Constantes!$D$13)</f>
        <v>0</v>
      </c>
      <c r="X439" s="75">
        <f>X438+Observaciones!$F438-V439-T439-W439-Y438</f>
        <v>72.405548000025902</v>
      </c>
      <c r="Y439" s="75">
        <f>MAX(0,(X439-Constantes!$D$14)*(1-EXP(-Constantes!$D$24)))</f>
        <v>0.79292468845637964</v>
      </c>
      <c r="Z439" s="75">
        <f t="shared" si="66"/>
        <v>231.12410044437783</v>
      </c>
      <c r="AA439" s="75">
        <f>MAX(0,(Z439-Constantes!$D$13)*(1-EXP(-Constantes!$D$25)))</f>
        <v>1.0784279362082012</v>
      </c>
      <c r="AB439" s="75">
        <f t="shared" si="67"/>
        <v>1.8713526246645809</v>
      </c>
      <c r="AC439" s="75">
        <f>0.0526*V439*Observaciones!$F438^1.218</f>
        <v>0</v>
      </c>
      <c r="AD439" s="75">
        <f>AC439*Constantes!$E$31</f>
        <v>0</v>
      </c>
      <c r="AE439" s="75">
        <f t="shared" si="68"/>
        <v>0</v>
      </c>
      <c r="AF439" s="15"/>
      <c r="AG439" s="74">
        <v>433</v>
      </c>
      <c r="AH439" s="136">
        <f>ETo!$I438*((1-Constantes!$F$21)*ETo!$K438+ETo!$L438)</f>
        <v>2.4162937487971368</v>
      </c>
      <c r="AI439" s="75">
        <f>MIN(AH439*AJ439,0.8*(AM438+Observaciones!$F438-AK439-AL439-Constantes!$D$14))</f>
        <v>1.747867168374269</v>
      </c>
      <c r="AJ439" s="75">
        <f>EXP(2.5*(Cálculos!AM438-Constantes!$D$13)/(Constantes!$D$15))*Constantes!$F$19+Constantes!$F$18</f>
        <v>0.72336700338871485</v>
      </c>
      <c r="AK439" s="75">
        <f>IF(Observaciones!$F438&gt;0.05*Constantes!$F$20,((Observaciones!$F438-0.05*Constantes!$F$20)^2)/(Observaciones!$F438+0.95*Constantes!$F$20),0)</f>
        <v>0</v>
      </c>
      <c r="AL439" s="75">
        <f>MAX(0,AM438+Observaciones!$F438-AK439-Constantes!$D$13)</f>
        <v>0</v>
      </c>
      <c r="AM439" s="75">
        <f>AM438+Observaciones!$F438-AK439-AI439-AL439-AN438</f>
        <v>72.309537574386752</v>
      </c>
      <c r="AN439" s="75">
        <f>MAX(0,(AM439-Constantes!$D$14)*(1-EXP(-Constantes!$D$24)))</f>
        <v>0.79127528681048342</v>
      </c>
      <c r="AO439" s="75">
        <f t="shared" si="69"/>
        <v>236.1650926750001</v>
      </c>
      <c r="AP439" s="75">
        <f>MAX(0,(AO439-Constantes!$D$13)*(1-EXP(-Constantes!$D$25)))</f>
        <v>1.113248613043091</v>
      </c>
      <c r="AQ439" s="75">
        <f t="shared" si="70"/>
        <v>1.9045238998535745</v>
      </c>
      <c r="AR439" s="75">
        <f>0.0526*AK439*Observaciones!$F438^1.218</f>
        <v>0</v>
      </c>
      <c r="AS439" s="75">
        <f>AR439*Constantes!$F$31</f>
        <v>0</v>
      </c>
      <c r="AT439" s="75">
        <f t="shared" si="71"/>
        <v>0</v>
      </c>
      <c r="AU439" s="15"/>
      <c r="AV439" s="74">
        <v>433</v>
      </c>
      <c r="AW439" s="75">
        <f>0.0526*Observaciones!$F438^2.218</f>
        <v>0.24472045674166781</v>
      </c>
      <c r="AX439" s="75">
        <f>IF(Observaciones!$F438&gt;0.05*$BB$7,((Observaciones!$F438-0.05*$BB$7)^2)/(Observaciones!$F438+0.95*$BB$7),0)</f>
        <v>2.0605192437462322E-3</v>
      </c>
      <c r="AY439" s="75">
        <f>0.0526*AX439*Observaciones!$F438^1.218</f>
        <v>2.5212560522728692E-4</v>
      </c>
      <c r="AZ439" s="29"/>
      <c r="BA439" s="29"/>
      <c r="BB439" s="96"/>
      <c r="BC439" s="39"/>
    </row>
    <row r="440" spans="2:55" s="2" customFormat="1" x14ac:dyDescent="0.3">
      <c r="B440" s="38"/>
      <c r="C440" s="74">
        <v>434</v>
      </c>
      <c r="D440" s="136">
        <f>ETo!$I439*((1-Constantes!$D$21)*ETo!$K439+ETo!$L439)</f>
        <v>2.5933086016846403</v>
      </c>
      <c r="E440" s="75">
        <f>MIN(D440*F440,0.8*(I439+Observaciones!$F439-G440-H440-Constantes!$D$14))</f>
        <v>1.8322304563964744</v>
      </c>
      <c r="F440" s="75">
        <f>EXP(2.5*(Cálculos!I439-Constantes!$D$13)/(Constantes!$D$15))*Constantes!$D$19+Constantes!$D$18</f>
        <v>0.70652233799179875</v>
      </c>
      <c r="G440" s="75">
        <f>IF(Observaciones!$F439&gt;0.05*Constantes!$D$20,((Observaciones!$F439-0.05*Constantes!$D$20)^2)/(Observaciones!$F439+0.95*Constantes!$D$20),0)</f>
        <v>1.3415815457950286</v>
      </c>
      <c r="H440" s="75">
        <f>MAX(0,I439+Observaciones!$F439-G440-Constantes!$D$13)</f>
        <v>9.1180923936102261</v>
      </c>
      <c r="I440" s="75">
        <f>I439+Observaciones!$F439-G440-E440-H440-J439</f>
        <v>72.375632944050906</v>
      </c>
      <c r="J440" s="75">
        <f>MAX(0,(I440-Constantes!$D$14)*(1-EXP(-Constantes!$D$24)))</f>
        <v>0.79241076570024394</v>
      </c>
      <c r="K440" s="75">
        <f t="shared" si="63"/>
        <v>230.05385665721465</v>
      </c>
      <c r="L440" s="75">
        <f>MAX(0,(K440-Constantes!$D$13)*(1-EXP(-Constantes!$D$25)))</f>
        <v>1.0710352223648876</v>
      </c>
      <c r="M440" s="75">
        <f t="shared" si="64"/>
        <v>3.2050275338601599</v>
      </c>
      <c r="N440" s="75">
        <f>0.0526*G440*Observaciones!$F439^1.218</f>
        <v>1.6197174382787165</v>
      </c>
      <c r="O440" s="75">
        <f>N440*Constantes!$D$31</f>
        <v>2.5303399452709235E-2</v>
      </c>
      <c r="P440" s="75">
        <f t="shared" si="65"/>
        <v>789.49086038688802</v>
      </c>
      <c r="Q440" s="15"/>
      <c r="R440" s="74">
        <v>434</v>
      </c>
      <c r="S440" s="136">
        <f>ETo!$I439*((1-Constantes!$E$21)*ETo!$K439+ETo!$L439)</f>
        <v>2.4919559071474842</v>
      </c>
      <c r="T440" s="75">
        <f>MIN(S440*U440,0.8*(X439+Observaciones!$F439-V440-W440-Constantes!$D$14))</f>
        <v>1.7627139215794581</v>
      </c>
      <c r="U440" s="75">
        <f>EXP(2.5*(Cálculos!X439-Constantes!$D$13)/(Constantes!$D$15))*Constantes!$E$19+Constantes!$E$18</f>
        <v>0.70736160159319117</v>
      </c>
      <c r="V440" s="75">
        <f>IF(Observaciones!$F439&gt;0.05*Constantes!$E$20,((Observaciones!$F439-0.05*Constantes!$E$20)^2)/(Observaciones!$F439+0.95*Constantes!$E$20),0)</f>
        <v>1.065515230541672</v>
      </c>
      <c r="W440" s="75">
        <f>MAX(0,X439+Observaciones!$F439-V440-Constantes!$D$13)</f>
        <v>9.440032769484219</v>
      </c>
      <c r="X440" s="75">
        <f>X439+Observaciones!$F439-V440-T440-W440-Y439</f>
        <v>72.444361389964158</v>
      </c>
      <c r="Y440" s="75">
        <f>MAX(0,(X440-Constantes!$D$14)*(1-EXP(-Constantes!$D$24)))</f>
        <v>0.79359147926394868</v>
      </c>
      <c r="Z440" s="75">
        <f t="shared" si="66"/>
        <v>239.48570527765384</v>
      </c>
      <c r="AA440" s="75">
        <f>MAX(0,(Z440-Constantes!$D$13)*(1-EXP(-Constantes!$D$25)))</f>
        <v>1.1361857597477576</v>
      </c>
      <c r="AB440" s="75">
        <f t="shared" si="67"/>
        <v>2.9952924695533785</v>
      </c>
      <c r="AC440" s="75">
        <f>0.0526*V440*Observaciones!$F439^1.218</f>
        <v>1.2864172178495303</v>
      </c>
      <c r="AD440" s="75">
        <f>AC440*Constantes!$E$31</f>
        <v>1.5072410759811939E-2</v>
      </c>
      <c r="AE440" s="75">
        <f t="shared" si="68"/>
        <v>503.20330695651074</v>
      </c>
      <c r="AF440" s="15"/>
      <c r="AG440" s="74">
        <v>434</v>
      </c>
      <c r="AH440" s="136">
        <f>ETo!$I439*((1-Constantes!$F$21)*ETo!$K439+ETo!$L439)</f>
        <v>2.4919559071474842</v>
      </c>
      <c r="AI440" s="75">
        <f>MIN(AH440*AJ440,0.8*(AM439+Observaciones!$F439-AK440-AL440-Constantes!$D$14))</f>
        <v>1.7871582375610688</v>
      </c>
      <c r="AJ440" s="75">
        <f>EXP(2.5*(Cálculos!AM439-Constantes!$D$13)/(Constantes!$D$15))*Constantes!$F$19+Constantes!$F$18</f>
        <v>0.71717089071885309</v>
      </c>
      <c r="AK440" s="75">
        <f>IF(Observaciones!$F439&gt;0.05*Constantes!$F$20,((Observaciones!$F439-0.05*Constantes!$F$20)^2)/(Observaciones!$F439+0.95*Constantes!$F$20),0)</f>
        <v>0.7253690466713103</v>
      </c>
      <c r="AL440" s="75">
        <f>MAX(0,AM439+Observaciones!$F439-AK440-Constantes!$D$13)</f>
        <v>9.6841685277154426</v>
      </c>
      <c r="AM440" s="75">
        <f>AM439+Observaciones!$F439-AK440-AI440-AL440-AN439</f>
        <v>72.421566475628438</v>
      </c>
      <c r="AN440" s="75">
        <f>MAX(0,(AM440-Constantes!$D$14)*(1-EXP(-Constantes!$D$24)))</f>
        <v>0.79319987627944877</v>
      </c>
      <c r="AO440" s="75">
        <f t="shared" si="69"/>
        <v>244.73601258967244</v>
      </c>
      <c r="AP440" s="75">
        <f>MAX(0,(AO440-Constantes!$D$13)*(1-EXP(-Constantes!$D$25)))</f>
        <v>1.1724522814624898</v>
      </c>
      <c r="AQ440" s="75">
        <f t="shared" si="70"/>
        <v>2.6910212044132491</v>
      </c>
      <c r="AR440" s="75">
        <f>0.0526*AK440*Observaciones!$F439^1.218</f>
        <v>0.87575212834705596</v>
      </c>
      <c r="AS440" s="75">
        <f>AR440*Constantes!$F$31</f>
        <v>7.3877905594968716E-3</v>
      </c>
      <c r="AT440" s="75">
        <f t="shared" si="71"/>
        <v>274.53483262714417</v>
      </c>
      <c r="AU440" s="15"/>
      <c r="AV440" s="74">
        <v>434</v>
      </c>
      <c r="AW440" s="75">
        <f>0.0526*Observaciones!$F439^2.218</f>
        <v>15.815884250910074</v>
      </c>
      <c r="AX440" s="75">
        <f>IF(Observaciones!$F439&gt;0.05*$BB$7,((Observaciones!$F439-0.05*$BB$7)^2)/(Observaciones!$F439+0.95*$BB$7),0)</f>
        <v>2.8091910608904982</v>
      </c>
      <c r="AY440" s="75">
        <f>0.0526*AX440*Observaciones!$F439^1.218</f>
        <v>3.3915908899034655</v>
      </c>
      <c r="AZ440" s="29"/>
      <c r="BA440" s="29"/>
      <c r="BB440" s="96"/>
      <c r="BC440" s="39"/>
    </row>
    <row r="441" spans="2:55" s="2" customFormat="1" x14ac:dyDescent="0.3">
      <c r="B441" s="38"/>
      <c r="C441" s="74">
        <v>435</v>
      </c>
      <c r="D441" s="136">
        <f>ETo!$I440*((1-Constantes!$D$21)*ETo!$K440+ETo!$L440)</f>
        <v>2.5230547572673974</v>
      </c>
      <c r="E441" s="75">
        <f>MIN(D441*F441,0.8*(I440+Observaciones!$F440-G441-H441-Constantes!$D$14))</f>
        <v>1.7833654573239919</v>
      </c>
      <c r="F441" s="75">
        <f>EXP(2.5*(Cálculos!I440-Constantes!$D$13)/(Constantes!$D$15))*Constantes!$D$19+Constantes!$D$18</f>
        <v>0.70682788480400305</v>
      </c>
      <c r="G441" s="75">
        <f>IF(Observaciones!$F440&gt;0.05*Constantes!$D$20,((Observaciones!$F440-0.05*Constantes!$D$20)^2)/(Observaciones!$F440+0.95*Constantes!$D$20),0)</f>
        <v>7.5323316850513522E-2</v>
      </c>
      <c r="H441" s="75">
        <f>MAX(0,I440+Observaciones!$F440-G441-Constantes!$D$13)</f>
        <v>2.7003096272003972</v>
      </c>
      <c r="I441" s="75">
        <f>I440+Observaciones!$F440-G441-E441-H441-J440</f>
        <v>72.424223776975765</v>
      </c>
      <c r="J441" s="75">
        <f>MAX(0,(I441-Constantes!$D$14)*(1-EXP(-Constantes!$D$24)))</f>
        <v>0.79324552712608076</v>
      </c>
      <c r="K441" s="75">
        <f t="shared" si="63"/>
        <v>231.68313106205017</v>
      </c>
      <c r="L441" s="75">
        <f>MAX(0,(K441-Constantes!$D$13)*(1-EXP(-Constantes!$D$25)))</f>
        <v>1.0822894427506093</v>
      </c>
      <c r="M441" s="75">
        <f t="shared" si="64"/>
        <v>1.9508582867272035</v>
      </c>
      <c r="N441" s="75">
        <f>0.0526*G441*Observaciones!$F440^1.218</f>
        <v>3.0900875159380066E-2</v>
      </c>
      <c r="O441" s="75">
        <f>N441*Constantes!$D$31</f>
        <v>4.8273678427949806E-4</v>
      </c>
      <c r="P441" s="75">
        <f t="shared" si="65"/>
        <v>24.744841158572637</v>
      </c>
      <c r="Q441" s="15"/>
      <c r="R441" s="74">
        <v>435</v>
      </c>
      <c r="S441" s="136">
        <f>ETo!$I440*((1-Constantes!$E$21)*ETo!$K440+ETo!$L440)</f>
        <v>2.4240413668230292</v>
      </c>
      <c r="T441" s="75">
        <f>MIN(S441*U441,0.8*(X440+Observaciones!$F440-V441-W441-Constantes!$D$14))</f>
        <v>1.7160777500593254</v>
      </c>
      <c r="U441" s="75">
        <f>EXP(2.5*(Cálculos!X440-Constantes!$D$13)/(Constantes!$D$15))*Constantes!$E$19+Constantes!$E$18</f>
        <v>0.70794078580780684</v>
      </c>
      <c r="V441" s="75">
        <f>IF(Observaciones!$F440&gt;0.05*Constantes!$E$20,((Observaciones!$F440-0.05*Constantes!$E$20)^2)/(Observaciones!$F440+0.95*Constantes!$E$20),0)</f>
        <v>3.8884682694336523E-2</v>
      </c>
      <c r="W441" s="75">
        <f>MAX(0,X440+Observaciones!$F440-V441-Constantes!$D$13)</f>
        <v>2.8054767072698326</v>
      </c>
      <c r="X441" s="75">
        <f>X440+Observaciones!$F440-V441-T441-W441-Y440</f>
        <v>72.490330770676721</v>
      </c>
      <c r="Y441" s="75">
        <f>MAX(0,(X441-Constantes!$D$14)*(1-EXP(-Constantes!$D$24)))</f>
        <v>0.79438120570983606</v>
      </c>
      <c r="Z441" s="75">
        <f t="shared" si="66"/>
        <v>241.15499622517592</v>
      </c>
      <c r="AA441" s="75">
        <f>MAX(0,(Z441-Constantes!$D$13)*(1-EXP(-Constantes!$D$25)))</f>
        <v>1.1477163945846811</v>
      </c>
      <c r="AB441" s="75">
        <f t="shared" si="67"/>
        <v>1.9809822829888537</v>
      </c>
      <c r="AC441" s="75">
        <f>0.0526*V441*Observaciones!$F440^1.218</f>
        <v>1.5952174914634121E-2</v>
      </c>
      <c r="AD441" s="75">
        <f>AC441*Constantes!$E$31</f>
        <v>1.8690493992894999E-4</v>
      </c>
      <c r="AE441" s="75">
        <f t="shared" si="68"/>
        <v>9.4349627219761274</v>
      </c>
      <c r="AF441" s="15"/>
      <c r="AG441" s="74">
        <v>435</v>
      </c>
      <c r="AH441" s="136">
        <f>ETo!$I440*((1-Constantes!$F$21)*ETo!$K440+ETo!$L440)</f>
        <v>2.4240413668230292</v>
      </c>
      <c r="AI441" s="75">
        <f>MIN(AH441*AJ441,0.8*(AM440+Observaciones!$F440-AK441-AL441-Constantes!$D$14))</f>
        <v>1.7414849957033796</v>
      </c>
      <c r="AJ441" s="75">
        <f>EXP(2.5*(Cálculos!AM440-Constantes!$D$13)/(Constantes!$D$15))*Constantes!$F$19+Constantes!$F$18</f>
        <v>0.71842214391983983</v>
      </c>
      <c r="AK441" s="75">
        <f>IF(Observaciones!$F440&gt;0.05*Constantes!$F$20,((Observaciones!$F440-0.05*Constantes!$F$20)^2)/(Observaciones!$F440+0.95*Constantes!$F$20),0)</f>
        <v>7.2964413665663006E-3</v>
      </c>
      <c r="AL441" s="75">
        <f>MAX(0,AM440+Observaciones!$F440-AK441-Constantes!$D$13)</f>
        <v>2.8142700342618809</v>
      </c>
      <c r="AM441" s="75">
        <f>AM440+Observaciones!$F440-AK441-AI441-AL441-AN440</f>
        <v>72.465315128017181</v>
      </c>
      <c r="AN441" s="75">
        <f>MAX(0,(AM441-Constantes!$D$14)*(1-EXP(-Constantes!$D$24)))</f>
        <v>0.79395145194193928</v>
      </c>
      <c r="AO441" s="75">
        <f t="shared" si="69"/>
        <v>246.37783034247184</v>
      </c>
      <c r="AP441" s="75">
        <f>MAX(0,(AO441-Constantes!$D$13)*(1-EXP(-Constantes!$D$25)))</f>
        <v>1.1837931450815069</v>
      </c>
      <c r="AQ441" s="75">
        <f t="shared" si="70"/>
        <v>1.9850410383900123</v>
      </c>
      <c r="AR441" s="75">
        <f>0.0526*AK441*Observaciones!$F440^1.218</f>
        <v>2.9933151274188028E-3</v>
      </c>
      <c r="AS441" s="75">
        <f>AR441*Constantes!$F$31</f>
        <v>2.5251420492329252E-5</v>
      </c>
      <c r="AT441" s="75">
        <f t="shared" si="71"/>
        <v>1.2720855641760269</v>
      </c>
      <c r="AU441" s="15"/>
      <c r="AV441" s="74">
        <v>435</v>
      </c>
      <c r="AW441" s="75">
        <f>0.0526*Observaciones!$F440^2.218</f>
        <v>2.215313037685418</v>
      </c>
      <c r="AX441" s="75">
        <f>IF(Observaciones!$F440&gt;0.05*$BB$7,((Observaciones!$F440-0.05*$BB$7)^2)/(Observaciones!$F440+0.95*$BB$7),0)</f>
        <v>0.35127835852292982</v>
      </c>
      <c r="AY441" s="75">
        <f>0.0526*AX441*Observaciones!$F440^1.218</f>
        <v>0.14410954212825539</v>
      </c>
      <c r="AZ441" s="29"/>
      <c r="BA441" s="29"/>
      <c r="BB441" s="96"/>
      <c r="BC441" s="39"/>
    </row>
    <row r="442" spans="2:55" s="2" customFormat="1" x14ac:dyDescent="0.3">
      <c r="B442" s="38"/>
      <c r="C442" s="74">
        <v>436</v>
      </c>
      <c r="D442" s="136">
        <f>ETo!$I441*((1-Constantes!$D$21)*ETo!$K441+ETo!$L441)</f>
        <v>2.5425989744158883</v>
      </c>
      <c r="E442" s="75">
        <f>MIN(D442*F442,0.8*(I441+Observaciones!$F441-G442-H442-Constantes!$D$14))</f>
        <v>1.799549171489027</v>
      </c>
      <c r="F442" s="75">
        <f>EXP(2.5*(Cálculos!I441-Constantes!$D$13)/(Constantes!$D$15))*Constantes!$D$19+Constantes!$D$18</f>
        <v>0.70775973309060181</v>
      </c>
      <c r="G442" s="75">
        <f>IF(Observaciones!$F441&gt;0.05*Constantes!$D$20,((Observaciones!$F441-0.05*Constantes!$D$20)^2)/(Observaciones!$F441+0.95*Constantes!$D$20),0)</f>
        <v>3.5617733913584084</v>
      </c>
      <c r="H442" s="75">
        <f>MAX(0,I441+Observaciones!$F441-G442-Constantes!$D$13)</f>
        <v>13.962450385617345</v>
      </c>
      <c r="I442" s="75">
        <f>I441+Observaciones!$F441-G442-E442-H442-J441</f>
        <v>72.407205301384892</v>
      </c>
      <c r="J442" s="75">
        <f>MAX(0,(I442-Constantes!$D$14)*(1-EXP(-Constantes!$D$24)))</f>
        <v>0.7929531599017573</v>
      </c>
      <c r="K442" s="75">
        <f t="shared" si="63"/>
        <v>244.56329200491689</v>
      </c>
      <c r="L442" s="75">
        <f>MAX(0,(K442-Constantes!$D$13)*(1-EXP(-Constantes!$D$25)))</f>
        <v>1.1712592132351729</v>
      </c>
      <c r="M442" s="75">
        <f t="shared" si="64"/>
        <v>5.5259857644953385</v>
      </c>
      <c r="N442" s="75">
        <f>0.0526*G442*Observaciones!$F441^1.218</f>
        <v>7.2434393358165954</v>
      </c>
      <c r="O442" s="75">
        <f>N442*Constantes!$D$31</f>
        <v>0.11315778579281756</v>
      </c>
      <c r="P442" s="75">
        <f t="shared" si="65"/>
        <v>2047.7393648000416</v>
      </c>
      <c r="Q442" s="15"/>
      <c r="R442" s="74">
        <v>436</v>
      </c>
      <c r="S442" s="136">
        <f>ETo!$I441*((1-Constantes!$E$21)*ETo!$K441+ETo!$L441)</f>
        <v>2.4428817967061773</v>
      </c>
      <c r="T442" s="75">
        <f>MIN(S442*U442,0.8*(X441+Observaciones!$F441-V442-W442-Constantes!$D$14))</f>
        <v>1.7310950442875723</v>
      </c>
      <c r="U442" s="75">
        <f>EXP(2.5*(Cálculos!X441-Constantes!$D$13)/(Constantes!$D$15))*Constantes!$E$19+Constantes!$E$18</f>
        <v>0.70862824661498891</v>
      </c>
      <c r="V442" s="75">
        <f>IF(Observaciones!$F441&gt;0.05*Constantes!$E$20,((Observaciones!$F441-0.05*Constantes!$E$20)^2)/(Observaciones!$F441+0.95*Constantes!$E$20),0)</f>
        <v>2.9880081441571216</v>
      </c>
      <c r="W442" s="75">
        <f>MAX(0,X441+Observaciones!$F441-V442-Constantes!$D$13)</f>
        <v>14.602322626519609</v>
      </c>
      <c r="X442" s="75">
        <f>X441+Observaciones!$F441-V442-T442-W442-Y441</f>
        <v>72.474523750002589</v>
      </c>
      <c r="Y442" s="75">
        <f>MAX(0,(X442-Constantes!$D$14)*(1-EXP(-Constantes!$D$24)))</f>
        <v>0.79410965055587157</v>
      </c>
      <c r="Z442" s="75">
        <f t="shared" si="66"/>
        <v>254.60960245711084</v>
      </c>
      <c r="AA442" s="75">
        <f>MAX(0,(Z442-Constantes!$D$13)*(1-EXP(-Constantes!$D$25)))</f>
        <v>1.2406541485246563</v>
      </c>
      <c r="AB442" s="75">
        <f t="shared" si="67"/>
        <v>5.0227719432376494</v>
      </c>
      <c r="AC442" s="75">
        <f>0.0526*V442*Observaciones!$F441^1.218</f>
        <v>6.0765953779203059</v>
      </c>
      <c r="AD442" s="75">
        <f>AC442*Constantes!$E$31</f>
        <v>7.1196918298634351E-2</v>
      </c>
      <c r="AE442" s="75">
        <f t="shared" si="68"/>
        <v>1417.482599314299</v>
      </c>
      <c r="AF442" s="15"/>
      <c r="AG442" s="74">
        <v>436</v>
      </c>
      <c r="AH442" s="136">
        <f>ETo!$I441*((1-Constantes!$F$21)*ETo!$K441+ETo!$L441)</f>
        <v>2.4428817967061773</v>
      </c>
      <c r="AI442" s="75">
        <f>MIN(AH442*AJ442,0.8*(AM441+Observaciones!$F441-AK442-AL442-Constantes!$D$14))</f>
        <v>1.7562188181652094</v>
      </c>
      <c r="AJ442" s="75">
        <f>EXP(2.5*(Cálculos!AM441-Constantes!$D$13)/(Constantes!$D$15))*Constantes!$F$19+Constantes!$F$18</f>
        <v>0.71891272861960842</v>
      </c>
      <c r="AK442" s="75">
        <f>IF(Observaciones!$F441&gt;0.05*Constantes!$F$20,((Observaciones!$F441-0.05*Constantes!$F$20)^2)/(Observaciones!$F441+0.95*Constantes!$F$20),0)</f>
        <v>2.2493530942192179</v>
      </c>
      <c r="AL442" s="75">
        <f>MAX(0,AM441+Observaciones!$F441-AK442-Constantes!$D$13)</f>
        <v>15.315962033797959</v>
      </c>
      <c r="AM442" s="75">
        <f>AM441+Observaciones!$F441-AK442-AI442-AL442-AN441</f>
        <v>72.449829729892855</v>
      </c>
      <c r="AN442" s="75">
        <f>MAX(0,(AM442-Constantes!$D$14)*(1-EXP(-Constantes!$D$24)))</f>
        <v>0.79368542207087478</v>
      </c>
      <c r="AO442" s="75">
        <f t="shared" si="69"/>
        <v>260.50999923118832</v>
      </c>
      <c r="AP442" s="75">
        <f>MAX(0,(AO442-Constantes!$D$13)*(1-EXP(-Constantes!$D$25)))</f>
        <v>1.281411166164895</v>
      </c>
      <c r="AQ442" s="75">
        <f t="shared" si="70"/>
        <v>4.3244496824549881</v>
      </c>
      <c r="AR442" s="75">
        <f>0.0526*AK442*Observaciones!$F441^1.218</f>
        <v>4.5744214728366881</v>
      </c>
      <c r="AS442" s="75">
        <f>AR442*Constantes!$F$31</f>
        <v>3.8589535415653513E-2</v>
      </c>
      <c r="AT442" s="75">
        <f t="shared" si="71"/>
        <v>892.35713788549049</v>
      </c>
      <c r="AU442" s="15"/>
      <c r="AV442" s="74">
        <v>436</v>
      </c>
      <c r="AW442" s="75">
        <f>0.0526*Observaciones!$F441^2.218</f>
        <v>40.876584401228989</v>
      </c>
      <c r="AX442" s="75">
        <f>IF(Observaciones!$F441&gt;0.05*$BB$7,((Observaciones!$F441-0.05*$BB$7)^2)/(Observaciones!$F441+0.95*$BB$7),0)</f>
        <v>6.3653050962415536</v>
      </c>
      <c r="AY442" s="75">
        <f>0.0526*AX442*Observaciones!$F441^1.218</f>
        <v>12.944872189357753</v>
      </c>
      <c r="AZ442" s="29"/>
      <c r="BA442" s="29"/>
      <c r="BB442" s="96"/>
      <c r="BC442" s="39"/>
    </row>
    <row r="443" spans="2:55" s="2" customFormat="1" x14ac:dyDescent="0.3">
      <c r="B443" s="38"/>
      <c r="C443" s="74">
        <v>437</v>
      </c>
      <c r="D443" s="136">
        <f>ETo!$I442*((1-Constantes!$D$21)*ETo!$K442+ETo!$L442)</f>
        <v>2.538166347558326</v>
      </c>
      <c r="E443" s="75">
        <f>MIN(D443*F443,0.8*(I442+Observaciones!$F442-G443-H443-Constantes!$D$14))</f>
        <v>1.79558288217271</v>
      </c>
      <c r="F443" s="75">
        <f>EXP(2.5*(Cálculos!I442-Constantes!$D$13)/(Constantes!$D$15))*Constantes!$D$19+Constantes!$D$18</f>
        <v>0.70743309787399511</v>
      </c>
      <c r="G443" s="75">
        <f>IF(Observaciones!$F442&gt;0.05*Constantes!$D$20,((Observaciones!$F442-0.05*Constantes!$D$20)^2)/(Observaciones!$F442+0.95*Constantes!$D$20),0)</f>
        <v>0.41199600435888117</v>
      </c>
      <c r="H443" s="75">
        <f>MAX(0,I442+Observaciones!$F442-G443-Constantes!$D$13)</f>
        <v>5.4952092970260082</v>
      </c>
      <c r="I443" s="75">
        <f>I442+Observaciones!$F442-G443-E443-H443-J442</f>
        <v>72.411463957925534</v>
      </c>
      <c r="J443" s="75">
        <f>MAX(0,(I443-Constantes!$D$14)*(1-EXP(-Constantes!$D$24)))</f>
        <v>0.79302632107212689</v>
      </c>
      <c r="K443" s="75">
        <f t="shared" si="63"/>
        <v>248.88724208870772</v>
      </c>
      <c r="L443" s="75">
        <f>MAX(0,(K443-Constantes!$D$13)*(1-EXP(-Constantes!$D$25)))</f>
        <v>1.201126918168987</v>
      </c>
      <c r="M443" s="75">
        <f t="shared" si="64"/>
        <v>2.4061492435999949</v>
      </c>
      <c r="N443" s="75">
        <f>0.0526*G443*Observaciones!$F442^1.218</f>
        <v>0.29370476997339917</v>
      </c>
      <c r="O443" s="75">
        <f>N443*Constantes!$D$31</f>
        <v>4.5882874013511545E-3</v>
      </c>
      <c r="P443" s="75">
        <f t="shared" si="65"/>
        <v>190.6900585470884</v>
      </c>
      <c r="Q443" s="15"/>
      <c r="R443" s="74">
        <v>437</v>
      </c>
      <c r="S443" s="136">
        <f>ETo!$I442*((1-Constantes!$E$21)*ETo!$K442+ETo!$L442)</f>
        <v>2.4385630005563428</v>
      </c>
      <c r="T443" s="75">
        <f>MIN(S443*U443,0.8*(X442+Observaciones!$F442-V443-W443-Constantes!$D$14))</f>
        <v>1.7274577252771328</v>
      </c>
      <c r="U443" s="75">
        <f>EXP(2.5*(Cálculos!X442-Constantes!$D$13)/(Constantes!$D$15))*Constantes!$E$19+Constantes!$E$18</f>
        <v>0.70839167365494526</v>
      </c>
      <c r="V443" s="75">
        <f>IF(Observaciones!$F442&gt;0.05*Constantes!$E$20,((Observaciones!$F442-0.05*Constantes!$E$20)^2)/(Observaciones!$F442+0.95*Constantes!$E$20),0)</f>
        <v>0.2948772837098893</v>
      </c>
      <c r="W443" s="75">
        <f>MAX(0,X442+Observaciones!$F442-V443-Constantes!$D$13)</f>
        <v>5.6796464662926951</v>
      </c>
      <c r="X443" s="75">
        <f>X442+Observaciones!$F442-V443-T443-W443-Y442</f>
        <v>72.478432624166999</v>
      </c>
      <c r="Y443" s="75">
        <f>MAX(0,(X443-Constantes!$D$14)*(1-EXP(-Constantes!$D$24)))</f>
        <v>0.79417680267437807</v>
      </c>
      <c r="Z443" s="75">
        <f t="shared" si="66"/>
        <v>259.04859477487889</v>
      </c>
      <c r="AA443" s="75">
        <f>MAX(0,(Z443-Constantes!$D$13)*(1-EXP(-Constantes!$D$25)))</f>
        <v>1.2713165082146016</v>
      </c>
      <c r="AB443" s="75">
        <f t="shared" si="67"/>
        <v>2.3603705945988689</v>
      </c>
      <c r="AC443" s="75">
        <f>0.0526*V443*Observaciones!$F442^1.218</f>
        <v>0.21021287552816256</v>
      </c>
      <c r="AD443" s="75">
        <f>AC443*Constantes!$E$31</f>
        <v>2.4629760570666496E-3</v>
      </c>
      <c r="AE443" s="75">
        <f t="shared" si="68"/>
        <v>104.34700647019447</v>
      </c>
      <c r="AF443" s="15"/>
      <c r="AG443" s="74">
        <v>437</v>
      </c>
      <c r="AH443" s="136">
        <f>ETo!$I442*((1-Constantes!$F$21)*ETo!$K442+ETo!$L442)</f>
        <v>2.4385630005563428</v>
      </c>
      <c r="AI443" s="75">
        <f>MIN(AH443*AJ443,0.8*(AM442+Observaciones!$F442-AK443-AL443-Constantes!$D$14))</f>
        <v>1.7526902202814512</v>
      </c>
      <c r="AJ443" s="75">
        <f>EXP(2.5*(Cálculos!AM442-Constantes!$D$13)/(Constantes!$D$15))*Constantes!$F$19+Constantes!$F$18</f>
        <v>0.71873895399937826</v>
      </c>
      <c r="AK443" s="75">
        <f>IF(Observaciones!$F442&gt;0.05*Constantes!$F$20,((Observaciones!$F442-0.05*Constantes!$F$20)^2)/(Observaciones!$F442+0.95*Constantes!$F$20),0)</f>
        <v>0.16099522553493709</v>
      </c>
      <c r="AL443" s="75">
        <f>MAX(0,AM442+Observaciones!$F442-AK443-Constantes!$D$13)</f>
        <v>5.7888345043579221</v>
      </c>
      <c r="AM443" s="75">
        <f>AM442+Observaciones!$F442-AK443-AI443-AL443-AN442</f>
        <v>72.453624357647669</v>
      </c>
      <c r="AN443" s="75">
        <f>MAX(0,(AM443-Constantes!$D$14)*(1-EXP(-Constantes!$D$24)))</f>
        <v>0.79375061150444615</v>
      </c>
      <c r="AO443" s="75">
        <f t="shared" si="69"/>
        <v>265.01742256938132</v>
      </c>
      <c r="AP443" s="75">
        <f>MAX(0,(AO443-Constantes!$D$13)*(1-EXP(-Constantes!$D$25)))</f>
        <v>1.312546213440674</v>
      </c>
      <c r="AQ443" s="75">
        <f t="shared" si="70"/>
        <v>2.2672920504800573</v>
      </c>
      <c r="AR443" s="75">
        <f>0.0526*AK443*Observaciones!$F442^1.218</f>
        <v>0.11477068996369484</v>
      </c>
      <c r="AS443" s="75">
        <f>AR443*Constantes!$F$31</f>
        <v>9.681984118281332E-4</v>
      </c>
      <c r="AT443" s="75">
        <f t="shared" si="71"/>
        <v>42.702853901116754</v>
      </c>
      <c r="AU443" s="15"/>
      <c r="AV443" s="74">
        <v>437</v>
      </c>
      <c r="AW443" s="75">
        <f>0.0526*Observaciones!$F442^2.218</f>
        <v>6.0595018358460901</v>
      </c>
      <c r="AX443" s="75">
        <f>IF(Observaciones!$F442&gt;0.05*$BB$7,((Observaciones!$F442-0.05*$BB$7)^2)/(Observaciones!$F442+0.95*$BB$7),0)</f>
        <v>1.106358845896666</v>
      </c>
      <c r="AY443" s="75">
        <f>0.0526*AX443*Observaciones!$F442^1.218</f>
        <v>0.78870393621357715</v>
      </c>
      <c r="AZ443" s="29"/>
      <c r="BA443" s="29"/>
      <c r="BB443" s="96"/>
      <c r="BC443" s="39"/>
    </row>
    <row r="444" spans="2:55" s="2" customFormat="1" x14ac:dyDescent="0.3">
      <c r="B444" s="38"/>
      <c r="C444" s="74">
        <v>438</v>
      </c>
      <c r="D444" s="136">
        <f>ETo!$I443*((1-Constantes!$D$21)*ETo!$K443+ETo!$L443)</f>
        <v>2.4390753234944236</v>
      </c>
      <c r="E444" s="75">
        <f>MIN(D444*F444,0.8*(I443+Observaciones!$F443-G444-H444-Constantes!$D$14))</f>
        <v>1.7256819078153203</v>
      </c>
      <c r="F444" s="75">
        <f>EXP(2.5*(Cálculos!I443-Constantes!$D$13)/(Constantes!$D$15))*Constantes!$D$19+Constantes!$D$18</f>
        <v>0.70751480743241824</v>
      </c>
      <c r="G444" s="75">
        <f>IF(Observaciones!$F443&gt;0.05*Constantes!$D$20,((Observaciones!$F443-0.05*Constantes!$D$20)^2)/(Observaciones!$F443+0.95*Constantes!$D$20),0)</f>
        <v>7.9442918791682764E-4</v>
      </c>
      <c r="H444" s="75">
        <f>MAX(0,I443+Observaciones!$F443-G444-Constantes!$D$13)</f>
        <v>0.81066952873761977</v>
      </c>
      <c r="I444" s="75">
        <f>I443+Observaciones!$F443-G444-E444-H444-J443</f>
        <v>72.481291771112552</v>
      </c>
      <c r="J444" s="75">
        <f>MAX(0,(I444-Constantes!$D$14)*(1-EXP(-Constantes!$D$24)))</f>
        <v>0.79422592110757384</v>
      </c>
      <c r="K444" s="75">
        <f t="shared" si="63"/>
        <v>248.49678469927636</v>
      </c>
      <c r="L444" s="75">
        <f>MAX(0,(K444-Constantes!$D$13)*(1-EXP(-Constantes!$D$25)))</f>
        <v>1.1984298319698468</v>
      </c>
      <c r="M444" s="75">
        <f t="shared" si="64"/>
        <v>1.9934501822653374</v>
      </c>
      <c r="N444" s="75">
        <f>0.0526*G444*Observaciones!$F443^1.218</f>
        <v>1.8551637825392389E-4</v>
      </c>
      <c r="O444" s="75">
        <f>N444*Constantes!$D$31</f>
        <v>2.8981567482334985E-6</v>
      </c>
      <c r="P444" s="75">
        <f t="shared" si="65"/>
        <v>0.1453839566203787</v>
      </c>
      <c r="Q444" s="15"/>
      <c r="R444" s="74">
        <v>438</v>
      </c>
      <c r="S444" s="136">
        <f>ETo!$I443*((1-Constantes!$E$21)*ETo!$K443+ETo!$L443)</f>
        <v>2.3428654565227829</v>
      </c>
      <c r="T444" s="75">
        <f>MIN(S444*U444,0.8*(X443+Observaciones!$F443-V444-W444-Constantes!$D$14))</f>
        <v>1.6598034011538101</v>
      </c>
      <c r="U444" s="75">
        <f>EXP(2.5*(Cálculos!X443-Constantes!$D$13)/(Constantes!$D$15))*Constantes!$E$19+Constantes!$E$18</f>
        <v>0.70845015727759508</v>
      </c>
      <c r="V444" s="75">
        <f>IF(Observaciones!$F443&gt;0.05*Constantes!$E$20,((Observaciones!$F443-0.05*Constantes!$E$20)^2)/(Observaciones!$F443+0.95*Constantes!$E$20),0)</f>
        <v>0</v>
      </c>
      <c r="W444" s="75">
        <f>MAX(0,X443+Observaciones!$F443-V444-Constantes!$D$13)</f>
        <v>0.87843262416700441</v>
      </c>
      <c r="X444" s="75">
        <f>X443+Observaciones!$F443-V444-T444-W444-Y443</f>
        <v>72.546019796171819</v>
      </c>
      <c r="Y444" s="75">
        <f>MAX(0,(X444-Constantes!$D$14)*(1-EXP(-Constantes!$D$24)))</f>
        <v>0.79533790983544006</v>
      </c>
      <c r="Z444" s="75">
        <f t="shared" si="66"/>
        <v>258.65571089083124</v>
      </c>
      <c r="AA444" s="75">
        <f>MAX(0,(Z444-Constantes!$D$13)*(1-EXP(-Constantes!$D$25)))</f>
        <v>1.2686026609928274</v>
      </c>
      <c r="AB444" s="75">
        <f t="shared" si="67"/>
        <v>2.0639405708282674</v>
      </c>
      <c r="AC444" s="75">
        <f>0.0526*V444*Observaciones!$F443^1.218</f>
        <v>0</v>
      </c>
      <c r="AD444" s="75">
        <f>AC444*Constantes!$E$31</f>
        <v>0</v>
      </c>
      <c r="AE444" s="75">
        <f t="shared" si="68"/>
        <v>0</v>
      </c>
      <c r="AF444" s="15"/>
      <c r="AG444" s="74">
        <v>438</v>
      </c>
      <c r="AH444" s="136">
        <f>ETo!$I443*((1-Constantes!$F$21)*ETo!$K443+ETo!$L443)</f>
        <v>2.3428654565227829</v>
      </c>
      <c r="AI444" s="75">
        <f>MIN(AH444*AJ444,0.8*(AM443+Observaciones!$F443-AK444-AL444-Constantes!$D$14))</f>
        <v>1.6840084032053666</v>
      </c>
      <c r="AJ444" s="75">
        <f>EXP(2.5*(Cálculos!AM443-Constantes!$D$13)/(Constantes!$D$15))*Constantes!$F$19+Constantes!$F$18</f>
        <v>0.71878152393126582</v>
      </c>
      <c r="AK444" s="75">
        <f>IF(Observaciones!$F443&gt;0.05*Constantes!$F$20,((Observaciones!$F443-0.05*Constantes!$F$20)^2)/(Observaciones!$F443+0.95*Constantes!$F$20),0)</f>
        <v>0</v>
      </c>
      <c r="AL444" s="75">
        <f>MAX(0,AM443+Observaciones!$F443-AK444-Constantes!$D$13)</f>
        <v>0.85362435764767497</v>
      </c>
      <c r="AM444" s="75">
        <f>AM443+Observaciones!$F443-AK444-AI444-AL444-AN443</f>
        <v>72.522240985290182</v>
      </c>
      <c r="AN444" s="75">
        <f>MAX(0,(AM444-Constantes!$D$14)*(1-EXP(-Constantes!$D$24)))</f>
        <v>0.79492940409718782</v>
      </c>
      <c r="AO444" s="75">
        <f t="shared" si="69"/>
        <v>264.55850071358833</v>
      </c>
      <c r="AP444" s="75">
        <f>MAX(0,(AO444-Constantes!$D$13)*(1-EXP(-Constantes!$D$25)))</f>
        <v>1.3093762086277398</v>
      </c>
      <c r="AQ444" s="75">
        <f t="shared" si="70"/>
        <v>2.1043056127249278</v>
      </c>
      <c r="AR444" s="75">
        <f>0.0526*AK444*Observaciones!$F443^1.218</f>
        <v>0</v>
      </c>
      <c r="AS444" s="75">
        <f>AR444*Constantes!$F$31</f>
        <v>0</v>
      </c>
      <c r="AT444" s="75">
        <f t="shared" si="71"/>
        <v>0</v>
      </c>
      <c r="AU444" s="15"/>
      <c r="AV444" s="74">
        <v>438</v>
      </c>
      <c r="AW444" s="75">
        <f>0.0526*Observaciones!$F443^2.218</f>
        <v>0.79397345371627714</v>
      </c>
      <c r="AX444" s="75">
        <f>IF(Observaciones!$F443&gt;0.05*$BB$7,((Observaciones!$F443-0.05*$BB$7)^2)/(Observaciones!$F443+0.95*$BB$7),0)</f>
        <v>7.6652401060814793E-2</v>
      </c>
      <c r="AY444" s="75">
        <f>0.0526*AX444*Observaciones!$F443^1.218</f>
        <v>1.7899991648794227E-2</v>
      </c>
      <c r="AZ444" s="29"/>
      <c r="BA444" s="29"/>
      <c r="BB444" s="96"/>
      <c r="BC444" s="39"/>
    </row>
    <row r="445" spans="2:55" s="2" customFormat="1" x14ac:dyDescent="0.3">
      <c r="B445" s="38"/>
      <c r="C445" s="74">
        <v>439</v>
      </c>
      <c r="D445" s="136">
        <f>ETo!$I444*((1-Constantes!$D$21)*ETo!$K444+ETo!$L444)</f>
        <v>2.4528381319133836</v>
      </c>
      <c r="E445" s="75">
        <f>MIN(D445*F445,0.8*(I444+Observaciones!$F444-G445-H445-Constantes!$D$14))</f>
        <v>1.7387117760820403</v>
      </c>
      <c r="F445" s="75">
        <f>EXP(2.5*(Cálculos!I444-Constantes!$D$13)/(Constantes!$D$15))*Constantes!$D$19+Constantes!$D$18</f>
        <v>0.70885712084299857</v>
      </c>
      <c r="G445" s="75">
        <f>IF(Observaciones!$F444&gt;0.05*Constantes!$D$20,((Observaciones!$F444-0.05*Constantes!$D$20)^2)/(Observaciones!$F444+0.95*Constantes!$D$20),0)</f>
        <v>8.9201744406522523E-2</v>
      </c>
      <c r="H445" s="75">
        <f>MAX(0,I444+Observaciones!$F444-G445-Constantes!$D$13)</f>
        <v>2.9920900267060233</v>
      </c>
      <c r="I445" s="75">
        <f>I444+Observaciones!$F444-G445-E445-H445-J444</f>
        <v>72.46706230281039</v>
      </c>
      <c r="J445" s="75">
        <f>MAX(0,(I445-Constantes!$D$14)*(1-EXP(-Constantes!$D$24)))</f>
        <v>0.79398146735912334</v>
      </c>
      <c r="K445" s="75">
        <f t="shared" si="63"/>
        <v>250.29044489401252</v>
      </c>
      <c r="L445" s="75">
        <f>MAX(0,(K445-Constantes!$D$13)*(1-EXP(-Constantes!$D$25)))</f>
        <v>1.2108195479493939</v>
      </c>
      <c r="M445" s="75">
        <f t="shared" si="64"/>
        <v>2.0940027597150399</v>
      </c>
      <c r="N445" s="75">
        <f>0.0526*G445*Observaciones!$F444^1.218</f>
        <v>3.8251820439588094E-2</v>
      </c>
      <c r="O445" s="75">
        <f>N445*Constantes!$D$31</f>
        <v>5.9757403946011705E-4</v>
      </c>
      <c r="P445" s="75">
        <f t="shared" si="65"/>
        <v>28.537404580184859</v>
      </c>
      <c r="Q445" s="15"/>
      <c r="R445" s="74">
        <v>439</v>
      </c>
      <c r="S445" s="136">
        <f>ETo!$I444*((1-Constantes!$E$21)*ETo!$K444+ETo!$L444)</f>
        <v>2.35609507481721</v>
      </c>
      <c r="T445" s="75">
        <f>MIN(S445*U445,0.8*(X444+Observaciones!$F444-V445-W445-Constantes!$D$14))</f>
        <v>1.6715628363052857</v>
      </c>
      <c r="U445" s="75">
        <f>EXP(2.5*(Cálculos!X444-Constantes!$D$13)/(Constantes!$D$15))*Constantes!$E$19+Constantes!$E$18</f>
        <v>0.70946323608565265</v>
      </c>
      <c r="V445" s="75">
        <f>IF(Observaciones!$F444&gt;0.05*Constantes!$E$20,((Observaciones!$F444-0.05*Constantes!$E$20)^2)/(Observaciones!$F444+0.95*Constantes!$E$20),0)</f>
        <v>4.8367015430999229E-2</v>
      </c>
      <c r="W445" s="75">
        <f>MAX(0,X444+Observaciones!$F444-V445-Constantes!$D$13)</f>
        <v>3.0976527807408161</v>
      </c>
      <c r="X445" s="75">
        <f>X444+Observaciones!$F444-V445-T445-W445-Y444</f>
        <v>72.533099253859277</v>
      </c>
      <c r="Y445" s="75">
        <f>MAX(0,(X445-Constantes!$D$14)*(1-EXP(-Constantes!$D$24)))</f>
        <v>0.79511594265203978</v>
      </c>
      <c r="Z445" s="75">
        <f t="shared" si="66"/>
        <v>260.48476101057923</v>
      </c>
      <c r="AA445" s="75">
        <f>MAX(0,(Z445-Constantes!$D$13)*(1-EXP(-Constantes!$D$25)))</f>
        <v>1.2812368330408765</v>
      </c>
      <c r="AB445" s="75">
        <f t="shared" si="67"/>
        <v>2.1247197911239155</v>
      </c>
      <c r="AC445" s="75">
        <f>0.0526*V445*Observaciones!$F444^1.218</f>
        <v>2.0740921624062835E-2</v>
      </c>
      <c r="AD445" s="75">
        <f>AC445*Constantes!$E$31</f>
        <v>2.4301267576123722E-4</v>
      </c>
      <c r="AE445" s="75">
        <f t="shared" si="68"/>
        <v>11.437398793781204</v>
      </c>
      <c r="AF445" s="15"/>
      <c r="AG445" s="74">
        <v>439</v>
      </c>
      <c r="AH445" s="136">
        <f>ETo!$I444*((1-Constantes!$F$21)*ETo!$K444+ETo!$L444)</f>
        <v>2.35609507481721</v>
      </c>
      <c r="AI445" s="75">
        <f>MIN(AH445*AJ445,0.8*(AM444+Observaciones!$F444-AK445-AL445-Constantes!$D$14))</f>
        <v>1.6953346402328144</v>
      </c>
      <c r="AJ445" s="75">
        <f>EXP(2.5*(Cálculos!AM444-Constantes!$D$13)/(Constantes!$D$15))*Constantes!$F$19+Constantes!$F$18</f>
        <v>0.71955272873032994</v>
      </c>
      <c r="AK445" s="75">
        <f>IF(Observaciones!$F444&gt;0.05*Constantes!$F$20,((Observaciones!$F444-0.05*Constantes!$F$20)^2)/(Observaciones!$F444+0.95*Constantes!$F$20),0)</f>
        <v>1.1259495166040507E-2</v>
      </c>
      <c r="AL445" s="75">
        <f>MAX(0,AM444+Observaciones!$F444-AK445-Constantes!$D$13)</f>
        <v>3.1109814901241322</v>
      </c>
      <c r="AM445" s="75">
        <f>AM444+Observaciones!$F444-AK445-AI445-AL445-AN444</f>
        <v>72.509735955669996</v>
      </c>
      <c r="AN445" s="75">
        <f>MAX(0,(AM445-Constantes!$D$14)*(1-EXP(-Constantes!$D$24)))</f>
        <v>0.79471457517313915</v>
      </c>
      <c r="AO445" s="75">
        <f t="shared" si="69"/>
        <v>266.36010599508472</v>
      </c>
      <c r="AP445" s="75">
        <f>MAX(0,(AO445-Constantes!$D$13)*(1-EXP(-Constantes!$D$25)))</f>
        <v>1.3218208053303364</v>
      </c>
      <c r="AQ445" s="75">
        <f t="shared" si="70"/>
        <v>2.1277948756695162</v>
      </c>
      <c r="AR445" s="75">
        <f>0.0526*AK445*Observaciones!$F444^1.218</f>
        <v>4.8283381698116063E-3</v>
      </c>
      <c r="AS445" s="75">
        <f>AR445*Constantes!$F$31</f>
        <v>4.073156089990849E-5</v>
      </c>
      <c r="AT445" s="75">
        <f t="shared" si="71"/>
        <v>1.9142616314033654</v>
      </c>
      <c r="AU445" s="15"/>
      <c r="AV445" s="74">
        <v>439</v>
      </c>
      <c r="AW445" s="75">
        <f>0.0526*Observaciones!$F444^2.218</f>
        <v>2.40141261683701</v>
      </c>
      <c r="AX445" s="75">
        <f>IF(Observaciones!$F444&gt;0.05*$BB$7,((Observaciones!$F444-0.05*$BB$7)^2)/(Observaciones!$F444+0.95*$BB$7),0)</f>
        <v>0.38859907062598614</v>
      </c>
      <c r="AY445" s="75">
        <f>0.0526*AX445*Observaciones!$F444^1.218</f>
        <v>0.16664048412363916</v>
      </c>
      <c r="AZ445" s="29"/>
      <c r="BA445" s="29"/>
      <c r="BB445" s="96"/>
      <c r="BC445" s="39"/>
    </row>
    <row r="446" spans="2:55" s="2" customFormat="1" x14ac:dyDescent="0.3">
      <c r="B446" s="38"/>
      <c r="C446" s="74">
        <v>440</v>
      </c>
      <c r="D446" s="136">
        <f>ETo!$I445*((1-Constantes!$D$21)*ETo!$K445+ETo!$L445)</f>
        <v>2.4767633205354249</v>
      </c>
      <c r="E446" s="75">
        <f>MIN(D446*F446,0.8*(I445+Observaciones!$F445-G446-H446-Constantes!$D$14))</f>
        <v>1.7549928668290793</v>
      </c>
      <c r="F446" s="75">
        <f>EXP(2.5*(Cálculos!I445-Constantes!$D$13)/(Constantes!$D$15))*Constantes!$D$19+Constantes!$D$18</f>
        <v>0.70858319496175604</v>
      </c>
      <c r="G446" s="75">
        <f>IF(Observaciones!$F445&gt;0.05*Constantes!$D$20,((Observaciones!$F445-0.05*Constantes!$D$20)^2)/(Observaciones!$F445+0.95*Constantes!$D$20),0)</f>
        <v>2.9095786963434023</v>
      </c>
      <c r="H446" s="75">
        <f>MAX(0,I445+Observaciones!$F445-G446-Constantes!$D$13)</f>
        <v>12.857483606466985</v>
      </c>
      <c r="I446" s="75">
        <f>I445+Observaciones!$F445-G446-E446-H446-J445</f>
        <v>72.451025665811798</v>
      </c>
      <c r="J446" s="75">
        <f>MAX(0,(I446-Constantes!$D$14)*(1-EXP(-Constantes!$D$24)))</f>
        <v>0.79370596753414047</v>
      </c>
      <c r="K446" s="75">
        <f t="shared" si="63"/>
        <v>261.93710895253014</v>
      </c>
      <c r="L446" s="75">
        <f>MAX(0,(K446-Constantes!$D$13)*(1-EXP(-Constantes!$D$25)))</f>
        <v>1.291268933076914</v>
      </c>
      <c r="M446" s="75">
        <f t="shared" si="64"/>
        <v>4.9945535969544572</v>
      </c>
      <c r="N446" s="75">
        <f>0.0526*G446*Observaciones!$F445^1.218</f>
        <v>5.2781445473336079</v>
      </c>
      <c r="O446" s="75">
        <f>N446*Constantes!$D$31</f>
        <v>8.2455739929707228E-2</v>
      </c>
      <c r="P446" s="75">
        <f t="shared" si="65"/>
        <v>1650.9131062280819</v>
      </c>
      <c r="Q446" s="15"/>
      <c r="R446" s="74">
        <v>440</v>
      </c>
      <c r="S446" s="136">
        <f>ETo!$I445*((1-Constantes!$E$21)*ETo!$K445+ETo!$L445)</f>
        <v>2.3791404169976476</v>
      </c>
      <c r="T446" s="75">
        <f>MIN(S446*U446,0.8*(X445+Observaciones!$F445-V446-W446-Constantes!$D$14))</f>
        <v>1.6874512479477568</v>
      </c>
      <c r="U446" s="75">
        <f>EXP(2.5*(Cálculos!X445-Constantes!$D$13)/(Constantes!$D$15))*Constantes!$E$19+Constantes!$E$18</f>
        <v>0.70926929570522501</v>
      </c>
      <c r="V446" s="75">
        <f>IF(Observaciones!$F445&gt;0.05*Constantes!$E$20,((Observaciones!$F445-0.05*Constantes!$E$20)^2)/(Observaciones!$F445+0.95*Constantes!$E$20),0)</f>
        <v>2.4168109387697418</v>
      </c>
      <c r="W446" s="75">
        <f>MAX(0,X445+Observaciones!$F445-V446-Constantes!$D$13)</f>
        <v>13.416288315089531</v>
      </c>
      <c r="X446" s="75">
        <f>X445+Observaciones!$F445-V446-T446-W446-Y445</f>
        <v>72.517432809400191</v>
      </c>
      <c r="Y446" s="75">
        <f>MAX(0,(X446-Constantes!$D$14)*(1-EXP(-Constantes!$D$24)))</f>
        <v>0.79484680251330864</v>
      </c>
      <c r="Z446" s="75">
        <f t="shared" si="66"/>
        <v>272.61981249262789</v>
      </c>
      <c r="AA446" s="75">
        <f>MAX(0,(Z446-Constantes!$D$13)*(1-EXP(-Constantes!$D$25)))</f>
        <v>1.3650597565249316</v>
      </c>
      <c r="AB446" s="75">
        <f t="shared" si="67"/>
        <v>4.5767174978079819</v>
      </c>
      <c r="AC446" s="75">
        <f>0.0526*V446*Observaciones!$F445^1.218</f>
        <v>4.3842352483660658</v>
      </c>
      <c r="AD446" s="75">
        <f>AC446*Constantes!$E$31</f>
        <v>5.1368244776360587E-2</v>
      </c>
      <c r="AE446" s="75">
        <f t="shared" si="68"/>
        <v>1122.3818118763809</v>
      </c>
      <c r="AF446" s="15"/>
      <c r="AG446" s="74">
        <v>440</v>
      </c>
      <c r="AH446" s="136">
        <f>ETo!$I445*((1-Constantes!$F$21)*ETo!$K445+ETo!$L445)</f>
        <v>2.3791404169976476</v>
      </c>
      <c r="AI446" s="75">
        <f>MIN(AH446*AJ446,0.8*(AM445+Observaciones!$F445-AK446-AL446-Constantes!$D$14))</f>
        <v>1.7115821140645084</v>
      </c>
      <c r="AJ446" s="75">
        <f>EXP(2.5*(Cálculos!AM445-Constantes!$D$13)/(Constantes!$D$15))*Constantes!$F$19+Constantes!$F$18</f>
        <v>0.7194119783078784</v>
      </c>
      <c r="AK446" s="75">
        <f>IF(Observaciones!$F445&gt;0.05*Constantes!$F$20,((Observaciones!$F445-0.05*Constantes!$F$20)^2)/(Observaciones!$F445+0.95*Constantes!$F$20),0)</f>
        <v>1.7879343222527084</v>
      </c>
      <c r="AL446" s="75">
        <f>MAX(0,AM445+Observaciones!$F445-AK446-Constantes!$D$13)</f>
        <v>14.021801633417283</v>
      </c>
      <c r="AM446" s="75">
        <f>AM445+Observaciones!$F445-AK446-AI446-AL446-AN445</f>
        <v>72.493703310762342</v>
      </c>
      <c r="AN446" s="75">
        <f>MAX(0,(AM446-Constantes!$D$14)*(1-EXP(-Constantes!$D$24)))</f>
        <v>0.79443914392988912</v>
      </c>
      <c r="AO446" s="75">
        <f t="shared" si="69"/>
        <v>279.06008682317167</v>
      </c>
      <c r="AP446" s="75">
        <f>MAX(0,(AO446-Constantes!$D$13)*(1-EXP(-Constantes!$D$25)))</f>
        <v>1.4095459808499033</v>
      </c>
      <c r="AQ446" s="75">
        <f t="shared" si="70"/>
        <v>3.991919447032501</v>
      </c>
      <c r="AR446" s="75">
        <f>0.0526*AK446*Observaciones!$F445^1.218</f>
        <v>3.2434165832491875</v>
      </c>
      <c r="AS446" s="75">
        <f>AR446*Constantes!$F$31</f>
        <v>2.7361260839263477E-2</v>
      </c>
      <c r="AT446" s="75">
        <f t="shared" si="71"/>
        <v>685.41615637067014</v>
      </c>
      <c r="AU446" s="15"/>
      <c r="AV446" s="74">
        <v>440</v>
      </c>
      <c r="AW446" s="75">
        <f>0.0526*Observaciones!$F445^2.218</f>
        <v>33.197261630212672</v>
      </c>
      <c r="AX446" s="75">
        <f>IF(Observaciones!$F445&gt;0.05*$BB$7,((Observaciones!$F445-0.05*$BB$7)^2)/(Observaciones!$F445+0.95*$BB$7),0)</f>
        <v>5.3609429851107651</v>
      </c>
      <c r="AY446" s="75">
        <f>0.0526*AX446*Observaciones!$F445^1.218</f>
        <v>9.7250615771243361</v>
      </c>
      <c r="AZ446" s="29"/>
      <c r="BA446" s="29"/>
      <c r="BB446" s="96"/>
      <c r="BC446" s="39"/>
    </row>
    <row r="447" spans="2:55" s="2" customFormat="1" x14ac:dyDescent="0.3">
      <c r="B447" s="38"/>
      <c r="C447" s="74">
        <v>441</v>
      </c>
      <c r="D447" s="136">
        <f>ETo!$I446*((1-Constantes!$D$21)*ETo!$K446+ETo!$L446)</f>
        <v>2.4769246062667705</v>
      </c>
      <c r="E447" s="75">
        <f>MIN(D447*F447,0.8*(I446+Observaciones!$F446-G447-H447-Constantes!$D$14))</f>
        <v>1.7543430806606095</v>
      </c>
      <c r="F447" s="75">
        <f>EXP(2.5*(Cálculos!I446-Constantes!$D$13)/(Constantes!$D$15))*Constantes!$D$19+Constantes!$D$18</f>
        <v>0.70827471947350129</v>
      </c>
      <c r="G447" s="75">
        <f>IF(Observaciones!$F446&gt;0.05*Constantes!$D$20,((Observaciones!$F446-0.05*Constantes!$D$20)^2)/(Observaciones!$F446+0.95*Constantes!$D$20),0)</f>
        <v>0</v>
      </c>
      <c r="H447" s="75">
        <f>MAX(0,I446+Observaciones!$F446-G447-Constantes!$D$13)</f>
        <v>0</v>
      </c>
      <c r="I447" s="75">
        <f>I446+Observaciones!$F446-G447-E447-H447-J446</f>
        <v>70.10297661761706</v>
      </c>
      <c r="J447" s="75">
        <f>MAX(0,(I447-Constantes!$D$14)*(1-EXP(-Constantes!$D$24)))</f>
        <v>0.75336789029976192</v>
      </c>
      <c r="K447" s="75">
        <f t="shared" si="63"/>
        <v>260.6458400194532</v>
      </c>
      <c r="L447" s="75">
        <f>MAX(0,(K447-Constantes!$D$13)*(1-EXP(-Constantes!$D$25)))</f>
        <v>1.2823494870296712</v>
      </c>
      <c r="M447" s="75">
        <f t="shared" si="64"/>
        <v>2.035717377329433</v>
      </c>
      <c r="N447" s="75">
        <f>0.0526*G447*Observaciones!$F446^1.218</f>
        <v>0</v>
      </c>
      <c r="O447" s="75">
        <f>N447*Constantes!$D$31</f>
        <v>0</v>
      </c>
      <c r="P447" s="75">
        <f t="shared" si="65"/>
        <v>0</v>
      </c>
      <c r="Q447" s="15"/>
      <c r="R447" s="74">
        <v>441</v>
      </c>
      <c r="S447" s="136">
        <f>ETo!$I446*((1-Constantes!$E$21)*ETo!$K446+ETo!$L446)</f>
        <v>2.3792516817727072</v>
      </c>
      <c r="T447" s="75">
        <f>MIN(S447*U447,0.8*(X446+Observaciones!$F446-V447-W447-Constantes!$D$14))</f>
        <v>1.68697107686293</v>
      </c>
      <c r="U447" s="75">
        <f>EXP(2.5*(Cálculos!X446-Constantes!$D$13)/(Constantes!$D$15))*Constantes!$E$19+Constantes!$E$18</f>
        <v>0.70903431099227798</v>
      </c>
      <c r="V447" s="75">
        <f>IF(Observaciones!$F446&gt;0.05*Constantes!$E$20,((Observaciones!$F446-0.05*Constantes!$E$20)^2)/(Observaciones!$F446+0.95*Constantes!$E$20),0)</f>
        <v>0</v>
      </c>
      <c r="W447" s="75">
        <f>MAX(0,X446+Observaciones!$F446-V447-Constantes!$D$13)</f>
        <v>0</v>
      </c>
      <c r="X447" s="75">
        <f>X446+Observaciones!$F446-V447-T447-W447-Y446</f>
        <v>70.235614930023957</v>
      </c>
      <c r="Y447" s="75">
        <f>MAX(0,(X447-Constantes!$D$14)*(1-EXP(-Constantes!$D$24)))</f>
        <v>0.75564653711688046</v>
      </c>
      <c r="Z447" s="75">
        <f t="shared" si="66"/>
        <v>271.25475273610294</v>
      </c>
      <c r="AA447" s="75">
        <f>MAX(0,(Z447-Constantes!$D$13)*(1-EXP(-Constantes!$D$25)))</f>
        <v>1.3556306000280169</v>
      </c>
      <c r="AB447" s="75">
        <f t="shared" si="67"/>
        <v>2.1112771371448975</v>
      </c>
      <c r="AC447" s="75">
        <f>0.0526*V447*Observaciones!$F446^1.218</f>
        <v>0</v>
      </c>
      <c r="AD447" s="75">
        <f>AC447*Constantes!$E$31</f>
        <v>0</v>
      </c>
      <c r="AE447" s="75">
        <f t="shared" si="68"/>
        <v>0</v>
      </c>
      <c r="AF447" s="15"/>
      <c r="AG447" s="74">
        <v>441</v>
      </c>
      <c r="AH447" s="136">
        <f>ETo!$I446*((1-Constantes!$F$21)*ETo!$K446+ETo!$L446)</f>
        <v>2.3792516817727072</v>
      </c>
      <c r="AI447" s="75">
        <f>MIN(AH447*AJ447,0.8*(AM446+Observaciones!$F446-AK447-AL447-Constantes!$D$14))</f>
        <v>1.7112331242422356</v>
      </c>
      <c r="AJ447" s="75">
        <f>EXP(2.5*(Cálculos!AM446-Constantes!$D$13)/(Constantes!$D$15))*Constantes!$F$19+Constantes!$F$18</f>
        <v>0.7192316547895633</v>
      </c>
      <c r="AK447" s="75">
        <f>IF(Observaciones!$F446&gt;0.05*Constantes!$F$20,((Observaciones!$F446-0.05*Constantes!$F$20)^2)/(Observaciones!$F446+0.95*Constantes!$F$20),0)</f>
        <v>0</v>
      </c>
      <c r="AL447" s="75">
        <f>MAX(0,AM446+Observaciones!$F446-AK447-Constantes!$D$13)</f>
        <v>0</v>
      </c>
      <c r="AM447" s="75">
        <f>AM446+Observaciones!$F446-AK447-AI447-AL447-AN446</f>
        <v>70.188031042590211</v>
      </c>
      <c r="AN447" s="75">
        <f>MAX(0,(AM447-Constantes!$D$14)*(1-EXP(-Constantes!$D$24)))</f>
        <v>0.75482907441187852</v>
      </c>
      <c r="AO447" s="75">
        <f t="shared" si="69"/>
        <v>277.65054084232179</v>
      </c>
      <c r="AP447" s="75">
        <f>MAX(0,(AO447-Constantes!$D$13)*(1-EXP(-Constantes!$D$25)))</f>
        <v>1.3998095355554749</v>
      </c>
      <c r="AQ447" s="75">
        <f t="shared" si="70"/>
        <v>2.1546386099673533</v>
      </c>
      <c r="AR447" s="75">
        <f>0.0526*AK447*Observaciones!$F446^1.218</f>
        <v>0</v>
      </c>
      <c r="AS447" s="75">
        <f>AR447*Constantes!$F$31</f>
        <v>0</v>
      </c>
      <c r="AT447" s="75">
        <f t="shared" si="71"/>
        <v>0</v>
      </c>
      <c r="AU447" s="15"/>
      <c r="AV447" s="74">
        <v>441</v>
      </c>
      <c r="AW447" s="75">
        <f>0.0526*Observaciones!$F446^2.218</f>
        <v>1.4813929535417848E-3</v>
      </c>
      <c r="AX447" s="75">
        <f>IF(Observaciones!$F446&gt;0.05*$BB$7,((Observaciones!$F446-0.05*$BB$7)^2)/(Observaciones!$F446+0.95*$BB$7),0)</f>
        <v>0</v>
      </c>
      <c r="AY447" s="75">
        <f>0.0526*AX447*Observaciones!$F446^1.218</f>
        <v>0</v>
      </c>
      <c r="AZ447" s="29"/>
      <c r="BA447" s="29"/>
      <c r="BB447" s="96"/>
      <c r="BC447" s="39"/>
    </row>
    <row r="448" spans="2:55" s="2" customFormat="1" x14ac:dyDescent="0.3">
      <c r="B448" s="38"/>
      <c r="C448" s="74">
        <v>442</v>
      </c>
      <c r="D448" s="136">
        <f>ETo!$I447*((1-Constantes!$D$21)*ETo!$K447+ETo!$L447)</f>
        <v>2.5470232608723546</v>
      </c>
      <c r="E448" s="75">
        <f>MIN(D448*F448,0.8*(I447+Observaciones!$F447-G448-H448-Constantes!$D$14))</f>
        <v>1.6956534195699464</v>
      </c>
      <c r="F448" s="75">
        <f>EXP(2.5*(Cálculos!I447-Constantes!$D$13)/(Constantes!$D$15))*Constantes!$D$19+Constantes!$D$18</f>
        <v>0.66573927518399878</v>
      </c>
      <c r="G448" s="75">
        <f>IF(Observaciones!$F447&gt;0.05*Constantes!$D$20,((Observaciones!$F447-0.05*Constantes!$D$20)^2)/(Observaciones!$F447+0.95*Constantes!$D$20),0)</f>
        <v>0</v>
      </c>
      <c r="H448" s="75">
        <f>MAX(0,I447+Observaciones!$F447-G448-Constantes!$D$13)</f>
        <v>0</v>
      </c>
      <c r="I448" s="75">
        <f>I447+Observaciones!$F447-G448-E448-H448-J447</f>
        <v>69.853955307747356</v>
      </c>
      <c r="J448" s="75">
        <f>MAX(0,(I448-Constantes!$D$14)*(1-EXP(-Constantes!$D$24)))</f>
        <v>0.74908985324672284</v>
      </c>
      <c r="K448" s="75">
        <f t="shared" si="63"/>
        <v>259.36349053242355</v>
      </c>
      <c r="L448" s="75">
        <f>MAX(0,(K448-Constantes!$D$13)*(1-EXP(-Constantes!$D$25)))</f>
        <v>1.2734916520966995</v>
      </c>
      <c r="M448" s="75">
        <f t="shared" si="64"/>
        <v>2.0225815053434224</v>
      </c>
      <c r="N448" s="75">
        <f>0.0526*G448*Observaciones!$F447^1.218</f>
        <v>0</v>
      </c>
      <c r="O448" s="75">
        <f>N448*Constantes!$D$31</f>
        <v>0</v>
      </c>
      <c r="P448" s="75">
        <f t="shared" si="65"/>
        <v>0</v>
      </c>
      <c r="Q448" s="15"/>
      <c r="R448" s="74">
        <v>442</v>
      </c>
      <c r="S448" s="136">
        <f>ETo!$I447*((1-Constantes!$E$21)*ETo!$K447+ETo!$L447)</f>
        <v>2.4469428381263421</v>
      </c>
      <c r="T448" s="75">
        <f>MIN(S448*U448,0.8*(X447+Observaciones!$F447-V448-W448-Constantes!$D$14))</f>
        <v>1.6559645386725617</v>
      </c>
      <c r="U448" s="75">
        <f>EXP(2.5*(Cálculos!X447-Constantes!$D$13)/(Constantes!$D$15))*Constantes!$E$19+Constantes!$E$18</f>
        <v>0.67674835426092605</v>
      </c>
      <c r="V448" s="75">
        <f>IF(Observaciones!$F447&gt;0.05*Constantes!$E$20,((Observaciones!$F447-0.05*Constantes!$E$20)^2)/(Observaciones!$F447+0.95*Constantes!$E$20),0)</f>
        <v>0</v>
      </c>
      <c r="W448" s="75">
        <f>MAX(0,X447+Observaciones!$F447-V448-Constantes!$D$13)</f>
        <v>0</v>
      </c>
      <c r="X448" s="75">
        <f>X447+Observaciones!$F447-V448-T448-W448-Y447</f>
        <v>70.024003854234522</v>
      </c>
      <c r="Y448" s="75">
        <f>MAX(0,(X448-Constantes!$D$14)*(1-EXP(-Constantes!$D$24)))</f>
        <v>0.75201118549362245</v>
      </c>
      <c r="Z448" s="75">
        <f t="shared" si="66"/>
        <v>269.89912213607494</v>
      </c>
      <c r="AA448" s="75">
        <f>MAX(0,(Z448-Constantes!$D$13)*(1-EXP(-Constantes!$D$25)))</f>
        <v>1.3462665754726297</v>
      </c>
      <c r="AB448" s="75">
        <f t="shared" si="67"/>
        <v>2.0982777609662522</v>
      </c>
      <c r="AC448" s="75">
        <f>0.0526*V448*Observaciones!$F447^1.218</f>
        <v>0</v>
      </c>
      <c r="AD448" s="75">
        <f>AC448*Constantes!$E$31</f>
        <v>0</v>
      </c>
      <c r="AE448" s="75">
        <f t="shared" si="68"/>
        <v>0</v>
      </c>
      <c r="AF448" s="15"/>
      <c r="AG448" s="74">
        <v>442</v>
      </c>
      <c r="AH448" s="136">
        <f>ETo!$I447*((1-Constantes!$F$21)*ETo!$K447+ETo!$L447)</f>
        <v>2.4469428381263421</v>
      </c>
      <c r="AI448" s="75">
        <f>MIN(AH448*AJ448,0.8*(AM447+Observaciones!$F447-AK448-AL448-Constantes!$D$14))</f>
        <v>1.7000958269603474</v>
      </c>
      <c r="AJ448" s="75">
        <f>EXP(2.5*(Cálculos!AM447-Constantes!$D$13)/(Constantes!$D$15))*Constantes!$F$19+Constantes!$F$18</f>
        <v>0.69478362978929831</v>
      </c>
      <c r="AK448" s="75">
        <f>IF(Observaciones!$F447&gt;0.05*Constantes!$F$20,((Observaciones!$F447-0.05*Constantes!$F$20)^2)/(Observaciones!$F447+0.95*Constantes!$F$20),0)</f>
        <v>0</v>
      </c>
      <c r="AL448" s="75">
        <f>MAX(0,AM447+Observaciones!$F447-AK448-Constantes!$D$13)</f>
        <v>0</v>
      </c>
      <c r="AM448" s="75">
        <f>AM447+Observaciones!$F447-AK448-AI448-AL448-AN447</f>
        <v>69.933106141217991</v>
      </c>
      <c r="AN448" s="75">
        <f>MAX(0,(AM448-Constantes!$D$14)*(1-EXP(-Constantes!$D$24)))</f>
        <v>0.75044961719039283</v>
      </c>
      <c r="AO448" s="75">
        <f t="shared" si="69"/>
        <v>276.25073130676634</v>
      </c>
      <c r="AP448" s="75">
        <f>MAX(0,(AO448-Constantes!$D$13)*(1-EXP(-Constantes!$D$25)))</f>
        <v>1.3901403448013452</v>
      </c>
      <c r="AQ448" s="75">
        <f t="shared" si="70"/>
        <v>2.1405899619917381</v>
      </c>
      <c r="AR448" s="75">
        <f>0.0526*AK448*Observaciones!$F447^1.218</f>
        <v>0</v>
      </c>
      <c r="AS448" s="75">
        <f>AR448*Constantes!$F$31</f>
        <v>0</v>
      </c>
      <c r="AT448" s="75">
        <f t="shared" si="71"/>
        <v>0</v>
      </c>
      <c r="AU448" s="15"/>
      <c r="AV448" s="74">
        <v>442</v>
      </c>
      <c r="AW448" s="75">
        <f>0.0526*Observaciones!$F447^2.218</f>
        <v>0.30232861200727251</v>
      </c>
      <c r="AX448" s="75">
        <f>IF(Observaciones!$F447&gt;0.05*$BB$7,((Observaciones!$F447-0.05*$BB$7)^2)/(Observaciones!$F447+0.95*$BB$7),0)</f>
        <v>6.2440408225724973E-3</v>
      </c>
      <c r="AY448" s="75">
        <f>0.0526*AX448*Observaciones!$F447^1.218</f>
        <v>8.5806917963867778E-4</v>
      </c>
      <c r="AZ448" s="29"/>
      <c r="BA448" s="29"/>
      <c r="BB448" s="96"/>
      <c r="BC448" s="39"/>
    </row>
    <row r="449" spans="2:55" s="2" customFormat="1" x14ac:dyDescent="0.3">
      <c r="B449" s="38"/>
      <c r="C449" s="74">
        <v>443</v>
      </c>
      <c r="D449" s="136">
        <f>ETo!$I448*((1-Constantes!$D$21)*ETo!$K448+ETo!$L448)</f>
        <v>2.5699379540637635</v>
      </c>
      <c r="E449" s="75">
        <f>MIN(D449*F449,0.8*(I448+Observaciones!$F448-G449-H449-Constantes!$D$14))</f>
        <v>1.7000687818937055</v>
      </c>
      <c r="F449" s="75">
        <f>EXP(2.5*(Cálculos!I448-Constantes!$D$13)/(Constantes!$D$15))*Constantes!$D$19+Constantes!$D$18</f>
        <v>0.66152133330901597</v>
      </c>
      <c r="G449" s="75">
        <f>IF(Observaciones!$F448&gt;0.05*Constantes!$D$20,((Observaciones!$F448-0.05*Constantes!$D$20)^2)/(Observaciones!$F448+0.95*Constantes!$D$20),0)</f>
        <v>0</v>
      </c>
      <c r="H449" s="75">
        <f>MAX(0,I448+Observaciones!$F448-G449-Constantes!$D$13)</f>
        <v>0</v>
      </c>
      <c r="I449" s="75">
        <f>I448+Observaciones!$F448-G449-E449-H449-J448</f>
        <v>67.604796672606923</v>
      </c>
      <c r="J449" s="75">
        <f>MAX(0,(I449-Constantes!$D$14)*(1-EXP(-Constantes!$D$24)))</f>
        <v>0.71045065411823016</v>
      </c>
      <c r="K449" s="75">
        <f t="shared" si="63"/>
        <v>258.08999888032685</v>
      </c>
      <c r="L449" s="75">
        <f>MAX(0,(K449-Constantes!$D$13)*(1-EXP(-Constantes!$D$25)))</f>
        <v>1.2646950026989447</v>
      </c>
      <c r="M449" s="75">
        <f t="shared" si="64"/>
        <v>1.9751456568171748</v>
      </c>
      <c r="N449" s="75">
        <f>0.0526*G449*Observaciones!$F448^1.218</f>
        <v>0</v>
      </c>
      <c r="O449" s="75">
        <f>N449*Constantes!$D$31</f>
        <v>0</v>
      </c>
      <c r="P449" s="75">
        <f t="shared" si="65"/>
        <v>0</v>
      </c>
      <c r="Q449" s="15"/>
      <c r="R449" s="74">
        <v>443</v>
      </c>
      <c r="S449" s="136">
        <f>ETo!$I448*((1-Constantes!$E$21)*ETo!$K448+ETo!$L448)</f>
        <v>2.469073315084727</v>
      </c>
      <c r="T449" s="75">
        <f>MIN(S449*U449,0.8*(X448+Observaciones!$F448-V449-W449-Constantes!$D$14))</f>
        <v>1.6640103451945878</v>
      </c>
      <c r="U449" s="75">
        <f>EXP(2.5*(Cálculos!X448-Constantes!$D$13)/(Constantes!$D$15))*Constantes!$E$19+Constantes!$E$18</f>
        <v>0.673941245498207</v>
      </c>
      <c r="V449" s="75">
        <f>IF(Observaciones!$F448&gt;0.05*Constantes!$E$20,((Observaciones!$F448-0.05*Constantes!$E$20)^2)/(Observaciones!$F448+0.95*Constantes!$E$20),0)</f>
        <v>0</v>
      </c>
      <c r="W449" s="75">
        <f>MAX(0,X448+Observaciones!$F448-V449-Constantes!$D$13)</f>
        <v>0</v>
      </c>
      <c r="X449" s="75">
        <f>X448+Observaciones!$F448-V449-T449-W449-Y448</f>
        <v>67.807982323546312</v>
      </c>
      <c r="Y449" s="75">
        <f>MAX(0,(X449-Constantes!$D$14)*(1-EXP(-Constantes!$D$24)))</f>
        <v>0.7139412619855624</v>
      </c>
      <c r="Z449" s="75">
        <f t="shared" si="66"/>
        <v>268.55285556060232</v>
      </c>
      <c r="AA449" s="75">
        <f>MAX(0,(Z449-Constantes!$D$13)*(1-EXP(-Constantes!$D$25)))</f>
        <v>1.3369672329595867</v>
      </c>
      <c r="AB449" s="75">
        <f t="shared" si="67"/>
        <v>2.050908494945149</v>
      </c>
      <c r="AC449" s="75">
        <f>0.0526*V449*Observaciones!$F448^1.218</f>
        <v>0</v>
      </c>
      <c r="AD449" s="75">
        <f>AC449*Constantes!$E$31</f>
        <v>0</v>
      </c>
      <c r="AE449" s="75">
        <f t="shared" si="68"/>
        <v>0</v>
      </c>
      <c r="AF449" s="15"/>
      <c r="AG449" s="74">
        <v>443</v>
      </c>
      <c r="AH449" s="136">
        <f>ETo!$I448*((1-Constantes!$F$21)*ETo!$K448+ETo!$L448)</f>
        <v>2.469073315084727</v>
      </c>
      <c r="AI449" s="75">
        <f>MIN(AH449*AJ449,0.8*(AM448+Observaciones!$F448-AK449-AL449-Constantes!$D$14))</f>
        <v>1.7092253400840671</v>
      </c>
      <c r="AJ449" s="75">
        <f>EXP(2.5*(Cálculos!AM448-Constantes!$D$13)/(Constantes!$D$15))*Constantes!$F$19+Constantes!$F$18</f>
        <v>0.69225378187095854</v>
      </c>
      <c r="AK449" s="75">
        <f>IF(Observaciones!$F448&gt;0.05*Constantes!$F$20,((Observaciones!$F448-0.05*Constantes!$F$20)^2)/(Observaciones!$F448+0.95*Constantes!$F$20),0)</f>
        <v>0</v>
      </c>
      <c r="AL449" s="75">
        <f>MAX(0,AM448+Observaciones!$F448-AK449-Constantes!$D$13)</f>
        <v>0</v>
      </c>
      <c r="AM449" s="75">
        <f>AM448+Observaciones!$F448-AK449-AI449-AL449-AN448</f>
        <v>67.673431183943535</v>
      </c>
      <c r="AN449" s="75">
        <f>MAX(0,(AM449-Constantes!$D$14)*(1-EXP(-Constantes!$D$24)))</f>
        <v>0.71162975394213235</v>
      </c>
      <c r="AO449" s="75">
        <f t="shared" si="69"/>
        <v>274.86059096196499</v>
      </c>
      <c r="AP449" s="75">
        <f>MAX(0,(AO449-Constantes!$D$13)*(1-EXP(-Constantes!$D$25)))</f>
        <v>1.3805379440264693</v>
      </c>
      <c r="AQ449" s="75">
        <f t="shared" si="70"/>
        <v>2.0921676979686019</v>
      </c>
      <c r="AR449" s="75">
        <f>0.0526*AK449*Observaciones!$F448^1.218</f>
        <v>0</v>
      </c>
      <c r="AS449" s="75">
        <f>AR449*Constantes!$F$31</f>
        <v>0</v>
      </c>
      <c r="AT449" s="75">
        <f t="shared" si="71"/>
        <v>0</v>
      </c>
      <c r="AU449" s="15"/>
      <c r="AV449" s="74">
        <v>443</v>
      </c>
      <c r="AW449" s="75">
        <f>0.0526*Observaciones!$F448^2.218</f>
        <v>1.4813929535417848E-3</v>
      </c>
      <c r="AX449" s="75">
        <f>IF(Observaciones!$F448&gt;0.05*$BB$7,((Observaciones!$F448-0.05*$BB$7)^2)/(Observaciones!$F448+0.95*$BB$7),0)</f>
        <v>0</v>
      </c>
      <c r="AY449" s="75">
        <f>0.0526*AX449*Observaciones!$F448^1.218</f>
        <v>0</v>
      </c>
      <c r="AZ449" s="29"/>
      <c r="BA449" s="29"/>
      <c r="BB449" s="96"/>
      <c r="BC449" s="39"/>
    </row>
    <row r="450" spans="2:55" s="2" customFormat="1" x14ac:dyDescent="0.3">
      <c r="B450" s="38"/>
      <c r="C450" s="74">
        <v>444</v>
      </c>
      <c r="D450" s="136">
        <f>ETo!$I449*((1-Constantes!$D$21)*ETo!$K449+ETo!$L449)</f>
        <v>2.5174962831649834</v>
      </c>
      <c r="E450" s="75">
        <f>MIN(D450*F450,0.8*(I449+Observaciones!$F449-G450-H450-Constantes!$D$14))</f>
        <v>1.5753714606394413</v>
      </c>
      <c r="F450" s="75">
        <f>EXP(2.5*(Cálculos!I449-Constantes!$D$13)/(Constantes!$D$15))*Constantes!$D$19+Constantes!$D$18</f>
        <v>0.62576913069317119</v>
      </c>
      <c r="G450" s="75">
        <f>IF(Observaciones!$F449&gt;0.05*Constantes!$D$20,((Observaciones!$F449-0.05*Constantes!$D$20)^2)/(Observaciones!$F449+0.95*Constantes!$D$20),0)</f>
        <v>2.8255768478685937E-3</v>
      </c>
      <c r="H450" s="75">
        <f>MAX(0,I449+Observaciones!$F449-G450-Constantes!$D$13)</f>
        <v>0</v>
      </c>
      <c r="I450" s="75">
        <f>I449+Observaciones!$F449-G450-E450-H450-J449</f>
        <v>68.916148981001371</v>
      </c>
      <c r="J450" s="75">
        <f>MAX(0,(I450-Constantes!$D$14)*(1-EXP(-Constantes!$D$24)))</f>
        <v>0.73297890187275005</v>
      </c>
      <c r="K450" s="75">
        <f t="shared" si="63"/>
        <v>256.8253038776279</v>
      </c>
      <c r="L450" s="75">
        <f>MAX(0,(K450-Constantes!$D$13)*(1-EXP(-Constantes!$D$25)))</f>
        <v>1.2559591161970438</v>
      </c>
      <c r="M450" s="75">
        <f t="shared" si="64"/>
        <v>1.9917635949176624</v>
      </c>
      <c r="N450" s="75">
        <f>0.0526*G450*Observaciones!$F449^1.218</f>
        <v>7.074069356909821E-4</v>
      </c>
      <c r="O450" s="75">
        <f>N450*Constantes!$D$31</f>
        <v>1.1051186982606139E-5</v>
      </c>
      <c r="P450" s="75">
        <f t="shared" si="65"/>
        <v>0.55484431037926385</v>
      </c>
      <c r="Q450" s="15"/>
      <c r="R450" s="74">
        <v>444</v>
      </c>
      <c r="S450" s="136">
        <f>ETo!$I449*((1-Constantes!$E$21)*ETo!$K449+ETo!$L449)</f>
        <v>2.4183221035278177</v>
      </c>
      <c r="T450" s="75">
        <f>MIN(S450*U450,0.8*(X449+Observaciones!$F449-V450-W450-Constantes!$D$14))</f>
        <v>1.5629715442670526</v>
      </c>
      <c r="U450" s="75">
        <f>EXP(2.5*(Cálculos!X449-Constantes!$D$13)/(Constantes!$D$15))*Constantes!$E$19+Constantes!$E$18</f>
        <v>0.64630412217917932</v>
      </c>
      <c r="V450" s="75">
        <f>IF(Observaciones!$F449&gt;0.05*Constantes!$E$20,((Observaciones!$F449-0.05*Constantes!$E$20)^2)/(Observaciones!$F449+0.95*Constantes!$E$20),0)</f>
        <v>0</v>
      </c>
      <c r="W450" s="75">
        <f>MAX(0,X449+Observaciones!$F449-V450-Constantes!$D$13)</f>
        <v>0</v>
      </c>
      <c r="X450" s="75">
        <f>X449+Observaciones!$F449-V450-T450-W450-Y449</f>
        <v>69.131069517293682</v>
      </c>
      <c r="Y450" s="75">
        <f>MAX(0,(X450-Constantes!$D$14)*(1-EXP(-Constantes!$D$24)))</f>
        <v>0.73667110804658564</v>
      </c>
      <c r="Z450" s="75">
        <f t="shared" si="66"/>
        <v>267.21588832764274</v>
      </c>
      <c r="AA450" s="75">
        <f>MAX(0,(Z450-Constantes!$D$13)*(1-EXP(-Constantes!$D$25)))</f>
        <v>1.3277321256973849</v>
      </c>
      <c r="AB450" s="75">
        <f t="shared" si="67"/>
        <v>2.0644032337439704</v>
      </c>
      <c r="AC450" s="75">
        <f>0.0526*V450*Observaciones!$F449^1.218</f>
        <v>0</v>
      </c>
      <c r="AD450" s="75">
        <f>AC450*Constantes!$E$31</f>
        <v>0</v>
      </c>
      <c r="AE450" s="75">
        <f t="shared" si="68"/>
        <v>0</v>
      </c>
      <c r="AF450" s="15"/>
      <c r="AG450" s="74">
        <v>444</v>
      </c>
      <c r="AH450" s="136">
        <f>ETo!$I449*((1-Constantes!$F$21)*ETo!$K449+ETo!$L449)</f>
        <v>2.4183221035278177</v>
      </c>
      <c r="AI450" s="75">
        <f>MIN(AH450*AJ450,0.8*(AM449+Observaciones!$F449-AK450-AL450-Constantes!$D$14))</f>
        <v>1.6232204621288677</v>
      </c>
      <c r="AJ450" s="75">
        <f>EXP(2.5*(Cálculos!AM449-Constantes!$D$13)/(Constantes!$D$15))*Constantes!$F$19+Constantes!$F$18</f>
        <v>0.67121764291073316</v>
      </c>
      <c r="AK450" s="75">
        <f>IF(Observaciones!$F449&gt;0.05*Constantes!$F$20,((Observaciones!$F449-0.05*Constantes!$F$20)^2)/(Observaciones!$F449+0.95*Constantes!$F$20),0)</f>
        <v>0</v>
      </c>
      <c r="AL450" s="75">
        <f>MAX(0,AM449+Observaciones!$F449-AK450-Constantes!$D$13)</f>
        <v>0</v>
      </c>
      <c r="AM450" s="75">
        <f>AM449+Observaciones!$F449-AK450-AI450-AL450-AN449</f>
        <v>68.938580967872525</v>
      </c>
      <c r="AN450" s="75">
        <f>MAX(0,(AM450-Constantes!$D$14)*(1-EXP(-Constantes!$D$24)))</f>
        <v>0.73336426998063731</v>
      </c>
      <c r="AO450" s="75">
        <f t="shared" si="69"/>
        <v>273.48005301793853</v>
      </c>
      <c r="AP450" s="75">
        <f>MAX(0,(AO450-Constantes!$D$13)*(1-EXP(-Constantes!$D$25)))</f>
        <v>1.3710018718787615</v>
      </c>
      <c r="AQ450" s="75">
        <f t="shared" si="70"/>
        <v>2.1043661418593986</v>
      </c>
      <c r="AR450" s="75">
        <f>0.0526*AK450*Observaciones!$F449^1.218</f>
        <v>0</v>
      </c>
      <c r="AS450" s="75">
        <f>AR450*Constantes!$F$31</f>
        <v>0</v>
      </c>
      <c r="AT450" s="75">
        <f t="shared" si="71"/>
        <v>0</v>
      </c>
      <c r="AU450" s="15"/>
      <c r="AV450" s="74">
        <v>444</v>
      </c>
      <c r="AW450" s="75">
        <f>0.0526*Observaciones!$F449^2.218</f>
        <v>0.90129028711731973</v>
      </c>
      <c r="AX450" s="75">
        <f>IF(Observaciones!$F449&gt;0.05*$BB$7,((Observaciones!$F449-0.05*$BB$7)^2)/(Observaciones!$F449+0.95*$BB$7),0)</f>
        <v>9.5607362379868999E-2</v>
      </c>
      <c r="AY450" s="75">
        <f>0.0526*AX450*Observaciones!$F449^1.218</f>
        <v>2.3936107524967155E-2</v>
      </c>
      <c r="AZ450" s="29"/>
      <c r="BA450" s="29"/>
      <c r="BB450" s="96"/>
      <c r="BC450" s="39"/>
    </row>
    <row r="451" spans="2:55" s="2" customFormat="1" x14ac:dyDescent="0.3">
      <c r="B451" s="38"/>
      <c r="C451" s="74">
        <v>445</v>
      </c>
      <c r="D451" s="136">
        <f>ETo!$I450*((1-Constantes!$D$21)*ETo!$K450+ETo!$L450)</f>
        <v>2.4265862668500717</v>
      </c>
      <c r="E451" s="75">
        <f>MIN(D451*F451,0.8*(I450+Observaciones!$F450-G451-H451-Constantes!$D$14))</f>
        <v>1.5678451228367662</v>
      </c>
      <c r="F451" s="75">
        <f>EXP(2.5*(Cálculos!I450-Constantes!$D$13)/(Constantes!$D$15))*Constantes!$D$19+Constantes!$D$18</f>
        <v>0.64611142997688309</v>
      </c>
      <c r="G451" s="75">
        <f>IF(Observaciones!$F450&gt;0.05*Constantes!$D$20,((Observaciones!$F450-0.05*Constantes!$D$20)^2)/(Observaciones!$F450+0.95*Constantes!$D$20),0)</f>
        <v>0</v>
      </c>
      <c r="H451" s="75">
        <f>MAX(0,I450+Observaciones!$F450-G451-Constantes!$D$13)</f>
        <v>0</v>
      </c>
      <c r="I451" s="75">
        <f>I450+Observaciones!$F450-G451-E451-H451-J450</f>
        <v>66.615324956291843</v>
      </c>
      <c r="J451" s="75">
        <f>MAX(0,(I451-Constantes!$D$14)*(1-EXP(-Constantes!$D$24)))</f>
        <v>0.69345212227553399</v>
      </c>
      <c r="K451" s="75">
        <f t="shared" si="63"/>
        <v>255.56934476143087</v>
      </c>
      <c r="L451" s="75">
        <f>MAX(0,(K451-Constantes!$D$13)*(1-EXP(-Constantes!$D$25)))</f>
        <v>1.2472835728710165</v>
      </c>
      <c r="M451" s="75">
        <f t="shared" si="64"/>
        <v>1.9407356951465506</v>
      </c>
      <c r="N451" s="75">
        <f>0.0526*G451*Observaciones!$F450^1.218</f>
        <v>0</v>
      </c>
      <c r="O451" s="75">
        <f>N451*Constantes!$D$31</f>
        <v>0</v>
      </c>
      <c r="P451" s="75">
        <f t="shared" si="65"/>
        <v>0</v>
      </c>
      <c r="Q451" s="15"/>
      <c r="R451" s="74">
        <v>445</v>
      </c>
      <c r="S451" s="136">
        <f>ETo!$I450*((1-Constantes!$E$21)*ETo!$K450+ETo!$L450)</f>
        <v>2.3304674340412719</v>
      </c>
      <c r="T451" s="75">
        <f>MIN(S451*U451,0.8*(X450+Observaciones!$F450-V451-W451-Constantes!$D$14))</f>
        <v>1.5437620331462405</v>
      </c>
      <c r="U451" s="75">
        <f>EXP(2.5*(Cálculos!X450-Constantes!$D$13)/(Constantes!$D$15))*Constantes!$E$19+Constantes!$E$18</f>
        <v>0.66242591962299913</v>
      </c>
      <c r="V451" s="75">
        <f>IF(Observaciones!$F450&gt;0.05*Constantes!$E$20,((Observaciones!$F450-0.05*Constantes!$E$20)^2)/(Observaciones!$F450+0.95*Constantes!$E$20),0)</f>
        <v>0</v>
      </c>
      <c r="W451" s="75">
        <f>MAX(0,X450+Observaciones!$F450-V451-Constantes!$D$13)</f>
        <v>0</v>
      </c>
      <c r="X451" s="75">
        <f>X450+Observaciones!$F450-V451-T451-W451-Y450</f>
        <v>66.850636376100866</v>
      </c>
      <c r="Y451" s="75">
        <f>MAX(0,(X451-Constantes!$D$14)*(1-EXP(-Constantes!$D$24)))</f>
        <v>0.69749463162332015</v>
      </c>
      <c r="Z451" s="75">
        <f t="shared" si="66"/>
        <v>265.88815620194538</v>
      </c>
      <c r="AA451" s="75">
        <f>MAX(0,(Z451-Constantes!$D$13)*(1-EXP(-Constantes!$D$25)))</f>
        <v>1.3185608099807364</v>
      </c>
      <c r="AB451" s="75">
        <f t="shared" si="67"/>
        <v>2.0160554416040566</v>
      </c>
      <c r="AC451" s="75">
        <f>0.0526*V451*Observaciones!$F450^1.218</f>
        <v>0</v>
      </c>
      <c r="AD451" s="75">
        <f>AC451*Constantes!$E$31</f>
        <v>0</v>
      </c>
      <c r="AE451" s="75">
        <f t="shared" si="68"/>
        <v>0</v>
      </c>
      <c r="AF451" s="15"/>
      <c r="AG451" s="74">
        <v>445</v>
      </c>
      <c r="AH451" s="136">
        <f>ETo!$I450*((1-Constantes!$F$21)*ETo!$K450+ETo!$L450)</f>
        <v>2.3304674340412719</v>
      </c>
      <c r="AI451" s="75">
        <f>MIN(AH451*AJ451,0.8*(AM450+Observaciones!$F450-AK451-AL451-Constantes!$D$14))</f>
        <v>1.5909971420939182</v>
      </c>
      <c r="AJ451" s="75">
        <f>EXP(2.5*(Cálculos!AM450-Constantes!$D$13)/(Constantes!$D$15))*Constantes!$F$19+Constantes!$F$18</f>
        <v>0.68269443239331795</v>
      </c>
      <c r="AK451" s="75">
        <f>IF(Observaciones!$F450&gt;0.05*Constantes!$F$20,((Observaciones!$F450-0.05*Constantes!$F$20)^2)/(Observaciones!$F450+0.95*Constantes!$F$20),0)</f>
        <v>0</v>
      </c>
      <c r="AL451" s="75">
        <f>MAX(0,AM450+Observaciones!$F450-AK451-Constantes!$D$13)</f>
        <v>0</v>
      </c>
      <c r="AM451" s="75">
        <f>AM450+Observaciones!$F450-AK451-AI451-AL451-AN450</f>
        <v>66.614219555797973</v>
      </c>
      <c r="AN451" s="75">
        <f>MAX(0,(AM451-Constantes!$D$14)*(1-EXP(-Constantes!$D$24)))</f>
        <v>0.69343313215668145</v>
      </c>
      <c r="AO451" s="75">
        <f t="shared" si="69"/>
        <v>272.10905114605976</v>
      </c>
      <c r="AP451" s="75">
        <f>MAX(0,(AO451-Constantes!$D$13)*(1-EXP(-Constantes!$D$25)))</f>
        <v>1.3615316701929265</v>
      </c>
      <c r="AQ451" s="75">
        <f t="shared" si="70"/>
        <v>2.0549648023496081</v>
      </c>
      <c r="AR451" s="75">
        <f>0.0526*AK451*Observaciones!$F450^1.218</f>
        <v>0</v>
      </c>
      <c r="AS451" s="75">
        <f>AR451*Constantes!$F$31</f>
        <v>0</v>
      </c>
      <c r="AT451" s="75">
        <f t="shared" si="71"/>
        <v>0</v>
      </c>
      <c r="AU451" s="15"/>
      <c r="AV451" s="74">
        <v>445</v>
      </c>
      <c r="AW451" s="75">
        <f>0.0526*Observaciones!$F450^2.218</f>
        <v>0</v>
      </c>
      <c r="AX451" s="75">
        <f>IF(Observaciones!$F450&gt;0.05*$BB$7,((Observaciones!$F450-0.05*$BB$7)^2)/(Observaciones!$F450+0.95*$BB$7),0)</f>
        <v>0</v>
      </c>
      <c r="AY451" s="75">
        <f>0.0526*AX451*Observaciones!$F450^1.218</f>
        <v>0</v>
      </c>
      <c r="AZ451" s="29"/>
      <c r="BA451" s="29"/>
      <c r="BB451" s="96"/>
      <c r="BC451" s="39"/>
    </row>
    <row r="452" spans="2:55" s="2" customFormat="1" x14ac:dyDescent="0.3">
      <c r="B452" s="38"/>
      <c r="C452" s="74">
        <v>446</v>
      </c>
      <c r="D452" s="136">
        <f>ETo!$I451*((1-Constantes!$D$21)*ETo!$K451+ETo!$L451)</f>
        <v>2.4284201907793181</v>
      </c>
      <c r="E452" s="75">
        <f>MIN(D452*F452,0.8*(I451+Observaciones!$F451-G452-H452-Constantes!$D$14))</f>
        <v>1.4844944807993481</v>
      </c>
      <c r="F452" s="75">
        <f>EXP(2.5*(Cálculos!I451-Constantes!$D$13)/(Constantes!$D$15))*Constantes!$D$19+Constantes!$D$18</f>
        <v>0.61130050163310101</v>
      </c>
      <c r="G452" s="75">
        <f>IF(Observaciones!$F451&gt;0.05*Constantes!$D$20,((Observaciones!$F451-0.05*Constantes!$D$20)^2)/(Observaciones!$F451+0.95*Constantes!$D$20),0)</f>
        <v>0</v>
      </c>
      <c r="H452" s="75">
        <f>MAX(0,I451+Observaciones!$F451-G452-Constantes!$D$13)</f>
        <v>0</v>
      </c>
      <c r="I452" s="75">
        <f>I451+Observaciones!$F451-G452-E452-H452-J451</f>
        <v>66.137378353216974</v>
      </c>
      <c r="J452" s="75">
        <f>MAX(0,(I452-Constantes!$D$14)*(1-EXP(-Constantes!$D$24)))</f>
        <v>0.68524128570737719</v>
      </c>
      <c r="K452" s="75">
        <f t="shared" si="63"/>
        <v>254.32206118855984</v>
      </c>
      <c r="L452" s="75">
        <f>MAX(0,(K452-Constantes!$D$13)*(1-EXP(-Constantes!$D$25)))</f>
        <v>1.2386679559000999</v>
      </c>
      <c r="M452" s="75">
        <f t="shared" si="64"/>
        <v>1.9239092416074772</v>
      </c>
      <c r="N452" s="75">
        <f>0.0526*G452*Observaciones!$F451^1.218</f>
        <v>0</v>
      </c>
      <c r="O452" s="75">
        <f>N452*Constantes!$D$31</f>
        <v>0</v>
      </c>
      <c r="P452" s="75">
        <f t="shared" si="65"/>
        <v>0</v>
      </c>
      <c r="Q452" s="15"/>
      <c r="R452" s="74">
        <v>446</v>
      </c>
      <c r="S452" s="136">
        <f>ETo!$I451*((1-Constantes!$E$21)*ETo!$K451+ETo!$L451)</f>
        <v>2.3321864576368312</v>
      </c>
      <c r="T452" s="75">
        <f>MIN(S452*U452,0.8*(X451+Observaciones!$F451-V452-W452-Constantes!$D$14))</f>
        <v>1.4816437017554189</v>
      </c>
      <c r="U452" s="75">
        <f>EXP(2.5*(Cálculos!X451-Constantes!$D$13)/(Constantes!$D$15))*Constantes!$E$19+Constantes!$E$18</f>
        <v>0.63530242056921371</v>
      </c>
      <c r="V452" s="75">
        <f>IF(Observaciones!$F451&gt;0.05*Constantes!$E$20,((Observaciones!$F451-0.05*Constantes!$E$20)^2)/(Observaciones!$F451+0.95*Constantes!$E$20),0)</f>
        <v>0</v>
      </c>
      <c r="W452" s="75">
        <f>MAX(0,X451+Observaciones!$F451-V452-Constantes!$D$13)</f>
        <v>0</v>
      </c>
      <c r="X452" s="75">
        <f>X451+Observaciones!$F451-V452-T452-W452-Y451</f>
        <v>66.371498042722138</v>
      </c>
      <c r="Y452" s="75">
        <f>MAX(0,(X452-Constantes!$D$14)*(1-EXP(-Constantes!$D$24)))</f>
        <v>0.68926332184184758</v>
      </c>
      <c r="Z452" s="75">
        <f t="shared" si="66"/>
        <v>264.56959539196464</v>
      </c>
      <c r="AA452" s="75">
        <f>MAX(0,(Z452-Constantes!$D$13)*(1-EXP(-Constantes!$D$25)))</f>
        <v>1.3094528451692489</v>
      </c>
      <c r="AB452" s="75">
        <f t="shared" si="67"/>
        <v>1.9987161670110964</v>
      </c>
      <c r="AC452" s="75">
        <f>0.0526*V452*Observaciones!$F451^1.218</f>
        <v>0</v>
      </c>
      <c r="AD452" s="75">
        <f>AC452*Constantes!$E$31</f>
        <v>0</v>
      </c>
      <c r="AE452" s="75">
        <f t="shared" si="68"/>
        <v>0</v>
      </c>
      <c r="AF452" s="15"/>
      <c r="AG452" s="74">
        <v>446</v>
      </c>
      <c r="AH452" s="136">
        <f>ETo!$I451*((1-Constantes!$F$21)*ETo!$K451+ETo!$L451)</f>
        <v>2.3321864576368312</v>
      </c>
      <c r="AI452" s="75">
        <f>MIN(AH452*AJ452,0.8*(AM451+Observaciones!$F451-AK452-AL452-Constantes!$D$14))</f>
        <v>1.5442932412696972</v>
      </c>
      <c r="AJ452" s="75">
        <f>EXP(2.5*(Cálculos!AM451-Constantes!$D$13)/(Constantes!$D$15))*Constantes!$F$19+Constantes!$F$18</f>
        <v>0.66216542687350388</v>
      </c>
      <c r="AK452" s="75">
        <f>IF(Observaciones!$F451&gt;0.05*Constantes!$F$20,((Observaciones!$F451-0.05*Constantes!$F$20)^2)/(Observaciones!$F451+0.95*Constantes!$F$20),0)</f>
        <v>0</v>
      </c>
      <c r="AL452" s="75">
        <f>MAX(0,AM451+Observaciones!$F451-AK452-Constantes!$D$13)</f>
        <v>0</v>
      </c>
      <c r="AM452" s="75">
        <f>AM451+Observaciones!$F451-AK452-AI452-AL452-AN451</f>
        <v>66.076493182371593</v>
      </c>
      <c r="AN452" s="75">
        <f>MAX(0,(AM452-Constantes!$D$14)*(1-EXP(-Constantes!$D$24)))</f>
        <v>0.68419531491478347</v>
      </c>
      <c r="AO452" s="75">
        <f t="shared" si="69"/>
        <v>270.74751947586685</v>
      </c>
      <c r="AP452" s="75">
        <f>MAX(0,(AO452-Constantes!$D$13)*(1-EXP(-Constantes!$D$25)))</f>
        <v>1.352126883968449</v>
      </c>
      <c r="AQ452" s="75">
        <f t="shared" si="70"/>
        <v>2.0363221988832327</v>
      </c>
      <c r="AR452" s="75">
        <f>0.0526*AK452*Observaciones!$F451^1.218</f>
        <v>0</v>
      </c>
      <c r="AS452" s="75">
        <f>AR452*Constantes!$F$31</f>
        <v>0</v>
      </c>
      <c r="AT452" s="75">
        <f t="shared" si="71"/>
        <v>0</v>
      </c>
      <c r="AU452" s="15"/>
      <c r="AV452" s="74">
        <v>446</v>
      </c>
      <c r="AW452" s="75">
        <f>0.0526*Observaciones!$F451^2.218</f>
        <v>0.17065595668433275</v>
      </c>
      <c r="AX452" s="75">
        <f>IF(Observaciones!$F451&gt;0.05*$BB$7,((Observaciones!$F451-0.05*$BB$7)^2)/(Observaciones!$F451+0.95*$BB$7),0)</f>
        <v>0</v>
      </c>
      <c r="AY452" s="75">
        <f>0.0526*AX452*Observaciones!$F451^1.218</f>
        <v>0</v>
      </c>
      <c r="AZ452" s="29"/>
      <c r="BA452" s="29"/>
      <c r="BB452" s="96"/>
      <c r="BC452" s="39"/>
    </row>
    <row r="453" spans="2:55" s="2" customFormat="1" x14ac:dyDescent="0.3">
      <c r="B453" s="38"/>
      <c r="C453" s="74">
        <v>447</v>
      </c>
      <c r="D453" s="136">
        <f>ETo!$I452*((1-Constantes!$D$21)*ETo!$K452+ETo!$L452)</f>
        <v>2.3405472317162253</v>
      </c>
      <c r="E453" s="75">
        <f>MIN(D453*F453,0.8*(I452+Observaciones!$F452-G453-H453-Constantes!$D$14))</f>
        <v>1.4150253866857081</v>
      </c>
      <c r="F453" s="75">
        <f>EXP(2.5*(Cálculos!I452-Constantes!$D$13)/(Constantes!$D$15))*Constantes!$D$19+Constantes!$D$18</f>
        <v>0.60457031907368486</v>
      </c>
      <c r="G453" s="75">
        <f>IF(Observaciones!$F452&gt;0.05*Constantes!$D$20,((Observaciones!$F452-0.05*Constantes!$D$20)^2)/(Observaciones!$F452+0.95*Constantes!$D$20),0)</f>
        <v>0</v>
      </c>
      <c r="H453" s="75">
        <f>MAX(0,I452+Observaciones!$F452-G453-Constantes!$D$13)</f>
        <v>0</v>
      </c>
      <c r="I453" s="75">
        <f>I452+Observaciones!$F452-G453-E453-H453-J452</f>
        <v>66.337111680823881</v>
      </c>
      <c r="J453" s="75">
        <f>MAX(0,(I453-Constantes!$D$14)*(1-EXP(-Constantes!$D$24)))</f>
        <v>0.68867258472622916</v>
      </c>
      <c r="K453" s="75">
        <f t="shared" si="63"/>
        <v>253.08339323265974</v>
      </c>
      <c r="L453" s="75">
        <f>MAX(0,(K453-Constantes!$D$13)*(1-EXP(-Constantes!$D$25)))</f>
        <v>1.2301118513427225</v>
      </c>
      <c r="M453" s="75">
        <f t="shared" si="64"/>
        <v>1.9187844360689517</v>
      </c>
      <c r="N453" s="75">
        <f>0.0526*G453*Observaciones!$F452^1.218</f>
        <v>0</v>
      </c>
      <c r="O453" s="75">
        <f>N453*Constantes!$D$31</f>
        <v>0</v>
      </c>
      <c r="P453" s="75">
        <f t="shared" si="65"/>
        <v>0</v>
      </c>
      <c r="Q453" s="15"/>
      <c r="R453" s="74">
        <v>447</v>
      </c>
      <c r="S453" s="136">
        <f>ETo!$I452*((1-Constantes!$E$21)*ETo!$K452+ETo!$L452)</f>
        <v>2.2473701480951358</v>
      </c>
      <c r="T453" s="75">
        <f>MIN(S453*U453,0.8*(X452+Observaciones!$F452-V453-W453-Constantes!$D$14))</f>
        <v>1.4158336221948749</v>
      </c>
      <c r="U453" s="75">
        <f>EXP(2.5*(Cálculos!X452-Constantes!$D$13)/(Constantes!$D$15))*Constantes!$E$19+Constantes!$E$18</f>
        <v>0.62999574119774226</v>
      </c>
      <c r="V453" s="75">
        <f>IF(Observaciones!$F452&gt;0.05*Constantes!$E$20,((Observaciones!$F452-0.05*Constantes!$E$20)^2)/(Observaciones!$F452+0.95*Constantes!$E$20),0)</f>
        <v>0</v>
      </c>
      <c r="W453" s="75">
        <f>MAX(0,X452+Observaciones!$F452-V453-Constantes!$D$13)</f>
        <v>0</v>
      </c>
      <c r="X453" s="75">
        <f>X452+Observaciones!$F452-V453-T453-W453-Y452</f>
        <v>66.566401098685404</v>
      </c>
      <c r="Y453" s="75">
        <f>MAX(0,(X453-Constantes!$D$14)*(1-EXP(-Constantes!$D$24)))</f>
        <v>0.69261163968499795</v>
      </c>
      <c r="Z453" s="75">
        <f t="shared" si="66"/>
        <v>263.26014254679541</v>
      </c>
      <c r="AA453" s="75">
        <f>MAX(0,(Z453-Constantes!$D$13)*(1-EXP(-Constantes!$D$25)))</f>
        <v>1.3004077936662561</v>
      </c>
      <c r="AB453" s="75">
        <f t="shared" si="67"/>
        <v>1.9930194333512541</v>
      </c>
      <c r="AC453" s="75">
        <f>0.0526*V453*Observaciones!$F452^1.218</f>
        <v>0</v>
      </c>
      <c r="AD453" s="75">
        <f>AC453*Constantes!$E$31</f>
        <v>0</v>
      </c>
      <c r="AE453" s="75">
        <f t="shared" si="68"/>
        <v>0</v>
      </c>
      <c r="AF453" s="15"/>
      <c r="AG453" s="74">
        <v>447</v>
      </c>
      <c r="AH453" s="136">
        <f>ETo!$I452*((1-Constantes!$F$21)*ETo!$K452+ETo!$L452)</f>
        <v>2.2473701480951358</v>
      </c>
      <c r="AI453" s="75">
        <f>MIN(AH453*AJ453,0.8*(AM452+Observaciones!$F452-AK453-AL453-Constantes!$D$14))</f>
        <v>1.478218263841903</v>
      </c>
      <c r="AJ453" s="75">
        <f>EXP(2.5*(Cálculos!AM452-Constantes!$D$13)/(Constantes!$D$15))*Constantes!$F$19+Constantes!$F$18</f>
        <v>0.65775469390070718</v>
      </c>
      <c r="AK453" s="75">
        <f>IF(Observaciones!$F452&gt;0.05*Constantes!$F$20,((Observaciones!$F452-0.05*Constantes!$F$20)^2)/(Observaciones!$F452+0.95*Constantes!$F$20),0)</f>
        <v>0</v>
      </c>
      <c r="AL453" s="75">
        <f>MAX(0,AM452+Observaciones!$F452-AK453-Constantes!$D$13)</f>
        <v>0</v>
      </c>
      <c r="AM453" s="75">
        <f>AM452+Observaciones!$F452-AK453-AI453-AL453-AN452</f>
        <v>66.214079603614906</v>
      </c>
      <c r="AN453" s="75">
        <f>MAX(0,(AM453-Constantes!$D$14)*(1-EXP(-Constantes!$D$24)))</f>
        <v>0.68655896728004451</v>
      </c>
      <c r="AO453" s="75">
        <f t="shared" si="69"/>
        <v>269.39539259189843</v>
      </c>
      <c r="AP453" s="75">
        <f>MAX(0,(AO453-Constantes!$D$13)*(1-EXP(-Constantes!$D$25)))</f>
        <v>1.3427870613477308</v>
      </c>
      <c r="AQ453" s="75">
        <f t="shared" si="70"/>
        <v>2.0293460286277751</v>
      </c>
      <c r="AR453" s="75">
        <f>0.0526*AK453*Observaciones!$F452^1.218</f>
        <v>0</v>
      </c>
      <c r="AS453" s="75">
        <f>AR453*Constantes!$F$31</f>
        <v>0</v>
      </c>
      <c r="AT453" s="75">
        <f t="shared" si="71"/>
        <v>0</v>
      </c>
      <c r="AU453" s="15"/>
      <c r="AV453" s="74">
        <v>447</v>
      </c>
      <c r="AW453" s="75">
        <f>0.0526*Observaciones!$F452^2.218</f>
        <v>0.33365534346892783</v>
      </c>
      <c r="AX453" s="75">
        <f>IF(Observaciones!$F452&gt;0.05*$BB$7,((Observaciones!$F452-0.05*$BB$7)^2)/(Observaciones!$F452+0.95*$BB$7),0)</f>
        <v>9.1701390926697667E-3</v>
      </c>
      <c r="AY453" s="75">
        <f>0.0526*AX453*Observaciones!$F452^1.218</f>
        <v>1.3302895254880757E-3</v>
      </c>
      <c r="AZ453" s="29"/>
      <c r="BA453" s="29"/>
      <c r="BB453" s="96"/>
      <c r="BC453" s="39"/>
    </row>
    <row r="454" spans="2:55" s="2" customFormat="1" x14ac:dyDescent="0.3">
      <c r="B454" s="38"/>
      <c r="C454" s="74">
        <v>448</v>
      </c>
      <c r="D454" s="136">
        <f>ETo!$I453*((1-Constantes!$D$21)*ETo!$K453+ETo!$L453)</f>
        <v>2.4008386762381413</v>
      </c>
      <c r="E454" s="75">
        <f>MIN(D454*F454,0.8*(I453+Observaciones!$F453-G454-H454-Constantes!$D$14))</f>
        <v>1.4581801115578925</v>
      </c>
      <c r="F454" s="75">
        <f>EXP(2.5*(Cálculos!I453-Constantes!$D$13)/(Constantes!$D$15))*Constantes!$D$19+Constantes!$D$18</f>
        <v>0.6073628045024273</v>
      </c>
      <c r="G454" s="75">
        <f>IF(Observaciones!$F453&gt;0.05*Constantes!$D$20,((Observaciones!$F453-0.05*Constantes!$D$20)^2)/(Observaciones!$F453+0.95*Constantes!$D$20),0)</f>
        <v>0</v>
      </c>
      <c r="H454" s="75">
        <f>MAX(0,I453+Observaciones!$F453-G454-Constantes!$D$13)</f>
        <v>0</v>
      </c>
      <c r="I454" s="75">
        <f>I453+Observaciones!$F453-G454-E454-H454-J453</f>
        <v>64.190258984539753</v>
      </c>
      <c r="J454" s="75">
        <f>MAX(0,(I454-Constantes!$D$14)*(1-EXP(-Constantes!$D$24)))</f>
        <v>0.65179094039255392</v>
      </c>
      <c r="K454" s="75">
        <f t="shared" si="63"/>
        <v>251.85328138131703</v>
      </c>
      <c r="L454" s="75">
        <f>MAX(0,(K454-Constantes!$D$13)*(1-EXP(-Constantes!$D$25)))</f>
        <v>1.2216148481166165</v>
      </c>
      <c r="M454" s="75">
        <f t="shared" si="64"/>
        <v>1.8734057885091704</v>
      </c>
      <c r="N454" s="75">
        <f>0.0526*G454*Observaciones!$F453^1.218</f>
        <v>0</v>
      </c>
      <c r="O454" s="75">
        <f>N454*Constantes!$D$31</f>
        <v>0</v>
      </c>
      <c r="P454" s="75">
        <f t="shared" si="65"/>
        <v>0</v>
      </c>
      <c r="Q454" s="15"/>
      <c r="R454" s="74">
        <v>448</v>
      </c>
      <c r="S454" s="136">
        <f>ETo!$I453*((1-Constantes!$E$21)*ETo!$K453+ETo!$L453)</f>
        <v>2.3054597167227877</v>
      </c>
      <c r="T454" s="75">
        <f>MIN(S454*U454,0.8*(X453+Observaciones!$F453-V454-W454-Constantes!$D$14))</f>
        <v>1.4573702225176439</v>
      </c>
      <c r="U454" s="75">
        <f>EXP(2.5*(Cálculos!X453-Constantes!$D$13)/(Constantes!$D$15))*Constantes!$E$19+Constantes!$E$18</f>
        <v>0.63213866282135545</v>
      </c>
      <c r="V454" s="75">
        <f>IF(Observaciones!$F453&gt;0.05*Constantes!$E$20,((Observaciones!$F453-0.05*Constantes!$E$20)^2)/(Observaciones!$F453+0.95*Constantes!$E$20),0)</f>
        <v>0</v>
      </c>
      <c r="W454" s="75">
        <f>MAX(0,X453+Observaciones!$F453-V454-Constantes!$D$13)</f>
        <v>0</v>
      </c>
      <c r="X454" s="75">
        <f>X453+Observaciones!$F453-V454-T454-W454-Y453</f>
        <v>64.416419236482767</v>
      </c>
      <c r="Y454" s="75">
        <f>MAX(0,(X454-Constantes!$D$14)*(1-EXP(-Constantes!$D$24)))</f>
        <v>0.65567623815379017</v>
      </c>
      <c r="Z454" s="75">
        <f t="shared" si="66"/>
        <v>261.95973475312917</v>
      </c>
      <c r="AA454" s="75">
        <f>MAX(0,(Z454-Constantes!$D$13)*(1-EXP(-Constantes!$D$25)))</f>
        <v>1.2914252208977925</v>
      </c>
      <c r="AB454" s="75">
        <f t="shared" si="67"/>
        <v>1.9471014590515827</v>
      </c>
      <c r="AC454" s="75">
        <f>0.0526*V454*Observaciones!$F453^1.218</f>
        <v>0</v>
      </c>
      <c r="AD454" s="75">
        <f>AC454*Constantes!$E$31</f>
        <v>0</v>
      </c>
      <c r="AE454" s="75">
        <f t="shared" si="68"/>
        <v>0</v>
      </c>
      <c r="AF454" s="15"/>
      <c r="AG454" s="74">
        <v>448</v>
      </c>
      <c r="AH454" s="136">
        <f>ETo!$I453*((1-Constantes!$F$21)*ETo!$K453+ETo!$L453)</f>
        <v>2.3054597167227877</v>
      </c>
      <c r="AI454" s="75">
        <f>MIN(AH454*AJ454,0.8*(AM453+Observaciones!$F453-AK454-AL454-Constantes!$D$14))</f>
        <v>1.5190021672172986</v>
      </c>
      <c r="AJ454" s="75">
        <f>EXP(2.5*(Cálculos!AM453-Constantes!$D$13)/(Constantes!$D$15))*Constantes!$F$19+Constantes!$F$18</f>
        <v>0.65887170189924682</v>
      </c>
      <c r="AK454" s="75">
        <f>IF(Observaciones!$F453&gt;0.05*Constantes!$F$20,((Observaciones!$F453-0.05*Constantes!$F$20)^2)/(Observaciones!$F453+0.95*Constantes!$F$20),0)</f>
        <v>0</v>
      </c>
      <c r="AL454" s="75">
        <f>MAX(0,AM453+Observaciones!$F453-AK454-Constantes!$D$13)</f>
        <v>0</v>
      </c>
      <c r="AM454" s="75">
        <f>AM453+Observaciones!$F453-AK454-AI454-AL454-AN453</f>
        <v>64.008518469117561</v>
      </c>
      <c r="AN454" s="75">
        <f>MAX(0,(AM454-Constantes!$D$14)*(1-EXP(-Constantes!$D$24)))</f>
        <v>0.64866874711752309</v>
      </c>
      <c r="AO454" s="75">
        <f t="shared" si="69"/>
        <v>268.05260553055069</v>
      </c>
      <c r="AP454" s="75">
        <f>MAX(0,(AO454-Constantes!$D$13)*(1-EXP(-Constantes!$D$25)))</f>
        <v>1.3335117535943821</v>
      </c>
      <c r="AQ454" s="75">
        <f t="shared" si="70"/>
        <v>1.9821805007119053</v>
      </c>
      <c r="AR454" s="75">
        <f>0.0526*AK454*Observaciones!$F453^1.218</f>
        <v>0</v>
      </c>
      <c r="AS454" s="75">
        <f>AR454*Constantes!$F$31</f>
        <v>0</v>
      </c>
      <c r="AT454" s="75">
        <f t="shared" si="71"/>
        <v>0</v>
      </c>
      <c r="AU454" s="15"/>
      <c r="AV454" s="74">
        <v>448</v>
      </c>
      <c r="AW454" s="75">
        <f>0.0526*Observaciones!$F453^2.218</f>
        <v>0</v>
      </c>
      <c r="AX454" s="75">
        <f>IF(Observaciones!$F453&gt;0.05*$BB$7,((Observaciones!$F453-0.05*$BB$7)^2)/(Observaciones!$F453+0.95*$BB$7),0)</f>
        <v>0</v>
      </c>
      <c r="AY454" s="75">
        <f>0.0526*AX454*Observaciones!$F453^1.218</f>
        <v>0</v>
      </c>
      <c r="AZ454" s="29"/>
      <c r="BA454" s="29"/>
      <c r="BB454" s="96"/>
      <c r="BC454" s="39"/>
    </row>
    <row r="455" spans="2:55" s="2" customFormat="1" x14ac:dyDescent="0.3">
      <c r="B455" s="38"/>
      <c r="C455" s="74">
        <v>449</v>
      </c>
      <c r="D455" s="136">
        <f>ETo!$I454*((1-Constantes!$D$21)*ETo!$K454+ETo!$L454)</f>
        <v>2.496265389363673</v>
      </c>
      <c r="E455" s="75">
        <f>MIN(D455*F455,0.8*(I454+Observaciones!$F454-G455-H455-Constantes!$D$14))</f>
        <v>1.4448258392918629</v>
      </c>
      <c r="F455" s="75">
        <f>EXP(2.5*(Cálculos!I454-Constantes!$D$13)/(Constantes!$D$15))*Constantes!$D$19+Constantes!$D$18</f>
        <v>0.57879496525013541</v>
      </c>
      <c r="G455" s="75">
        <f>IF(Observaciones!$F454&gt;0.05*Constantes!$D$20,((Observaciones!$F454-0.05*Constantes!$D$20)^2)/(Observaciones!$F454+0.95*Constantes!$D$20),0)</f>
        <v>0</v>
      </c>
      <c r="H455" s="75">
        <f>MAX(0,I454+Observaciones!$F454-G455-Constantes!$D$13)</f>
        <v>0</v>
      </c>
      <c r="I455" s="75">
        <f>I454+Observaciones!$F454-G455-E455-H455-J454</f>
        <v>62.093642204855335</v>
      </c>
      <c r="J455" s="75">
        <f>MAX(0,(I455-Constantes!$D$14)*(1-EXP(-Constantes!$D$24)))</f>
        <v>0.61577231903759244</v>
      </c>
      <c r="K455" s="75">
        <f t="shared" si="63"/>
        <v>250.63166653320042</v>
      </c>
      <c r="L455" s="75">
        <f>MAX(0,(K455-Constantes!$D$13)*(1-EXP(-Constantes!$D$25)))</f>
        <v>1.2131765379790664</v>
      </c>
      <c r="M455" s="75">
        <f t="shared" si="64"/>
        <v>1.828948857016659</v>
      </c>
      <c r="N455" s="75">
        <f>0.0526*G455*Observaciones!$F454^1.218</f>
        <v>0</v>
      </c>
      <c r="O455" s="75">
        <f>N455*Constantes!$D$31</f>
        <v>0</v>
      </c>
      <c r="P455" s="75">
        <f t="shared" si="65"/>
        <v>0</v>
      </c>
      <c r="Q455" s="15"/>
      <c r="R455" s="74">
        <v>449</v>
      </c>
      <c r="S455" s="136">
        <f>ETo!$I454*((1-Constantes!$E$21)*ETo!$K454+ETo!$L454)</f>
        <v>2.3975995806225434</v>
      </c>
      <c r="T455" s="75">
        <f>MIN(S455*U455,0.8*(X454+Observaciones!$F454-V455-W455-Constantes!$D$14))</f>
        <v>1.4616834639864698</v>
      </c>
      <c r="U455" s="75">
        <f>EXP(2.5*(Cálculos!X454-Constantes!$D$13)/(Constantes!$D$15))*Constantes!$E$19+Constantes!$E$18</f>
        <v>0.60964452771840227</v>
      </c>
      <c r="V455" s="75">
        <f>IF(Observaciones!$F454&gt;0.05*Constantes!$E$20,((Observaciones!$F454-0.05*Constantes!$E$20)^2)/(Observaciones!$F454+0.95*Constantes!$E$20),0)</f>
        <v>0</v>
      </c>
      <c r="W455" s="75">
        <f>MAX(0,X454+Observaciones!$F454-V455-Constantes!$D$13)</f>
        <v>0</v>
      </c>
      <c r="X455" s="75">
        <f>X454+Observaciones!$F454-V455-T455-W455-Y454</f>
        <v>62.299059534342511</v>
      </c>
      <c r="Y455" s="75">
        <f>MAX(0,(X455-Constantes!$D$14)*(1-EXP(-Constantes!$D$24)))</f>
        <v>0.61930126580661504</v>
      </c>
      <c r="Z455" s="75">
        <f t="shared" si="66"/>
        <v>260.66830953223138</v>
      </c>
      <c r="AA455" s="75">
        <f>MAX(0,(Z455-Constantes!$D$13)*(1-EXP(-Constantes!$D$25)))</f>
        <v>1.2825046952917141</v>
      </c>
      <c r="AB455" s="75">
        <f t="shared" si="67"/>
        <v>1.9018059610983291</v>
      </c>
      <c r="AC455" s="75">
        <f>0.0526*V455*Observaciones!$F454^1.218</f>
        <v>0</v>
      </c>
      <c r="AD455" s="75">
        <f>AC455*Constantes!$E$31</f>
        <v>0</v>
      </c>
      <c r="AE455" s="75">
        <f t="shared" si="68"/>
        <v>0</v>
      </c>
      <c r="AF455" s="15"/>
      <c r="AG455" s="74">
        <v>449</v>
      </c>
      <c r="AH455" s="136">
        <f>ETo!$I454*((1-Constantes!$F$21)*ETo!$K454+ETo!$L454)</f>
        <v>2.3975995806225434</v>
      </c>
      <c r="AI455" s="75">
        <f>MIN(AH455*AJ455,0.8*(AM454+Observaciones!$F454-AK455-AL455-Constantes!$D$14))</f>
        <v>1.5389744984497296</v>
      </c>
      <c r="AJ455" s="75">
        <f>EXP(2.5*(Cálculos!AM454-Constantes!$D$13)/(Constantes!$D$15))*Constantes!$F$19+Constantes!$F$18</f>
        <v>0.64188136788467842</v>
      </c>
      <c r="AK455" s="75">
        <f>IF(Observaciones!$F454&gt;0.05*Constantes!$F$20,((Observaciones!$F454-0.05*Constantes!$F$20)^2)/(Observaciones!$F454+0.95*Constantes!$F$20),0)</f>
        <v>0</v>
      </c>
      <c r="AL455" s="75">
        <f>MAX(0,AM454+Observaciones!$F454-AK455-Constantes!$D$13)</f>
        <v>0</v>
      </c>
      <c r="AM455" s="75">
        <f>AM454+Observaciones!$F454-AK455-AI455-AL455-AN454</f>
        <v>61.820875223550303</v>
      </c>
      <c r="AN455" s="75">
        <f>MAX(0,(AM455-Constantes!$D$14)*(1-EXP(-Constantes!$D$24)))</f>
        <v>0.61108634556215324</v>
      </c>
      <c r="AO455" s="75">
        <f t="shared" si="69"/>
        <v>266.7190937769563</v>
      </c>
      <c r="AP455" s="75">
        <f>MAX(0,(AO455-Constantes!$D$13)*(1-EXP(-Constantes!$D$25)))</f>
        <v>1.3243005150716627</v>
      </c>
      <c r="AQ455" s="75">
        <f t="shared" si="70"/>
        <v>1.935386860633816</v>
      </c>
      <c r="AR455" s="75">
        <f>0.0526*AK455*Observaciones!$F454^1.218</f>
        <v>0</v>
      </c>
      <c r="AS455" s="75">
        <f>AR455*Constantes!$F$31</f>
        <v>0</v>
      </c>
      <c r="AT455" s="75">
        <f t="shared" si="71"/>
        <v>0</v>
      </c>
      <c r="AU455" s="15"/>
      <c r="AV455" s="74">
        <v>449</v>
      </c>
      <c r="AW455" s="75">
        <f>0.0526*Observaciones!$F454^2.218</f>
        <v>0</v>
      </c>
      <c r="AX455" s="75">
        <f>IF(Observaciones!$F454&gt;0.05*$BB$7,((Observaciones!$F454-0.05*$BB$7)^2)/(Observaciones!$F454+0.95*$BB$7),0)</f>
        <v>0</v>
      </c>
      <c r="AY455" s="75">
        <f>0.0526*AX455*Observaciones!$F454^1.218</f>
        <v>0</v>
      </c>
      <c r="AZ455" s="29"/>
      <c r="BA455" s="29"/>
      <c r="BB455" s="96"/>
      <c r="BC455" s="39"/>
    </row>
    <row r="456" spans="2:55" s="2" customFormat="1" x14ac:dyDescent="0.3">
      <c r="B456" s="38"/>
      <c r="C456" s="74">
        <v>450</v>
      </c>
      <c r="D456" s="136">
        <f>ETo!$I455*((1-Constantes!$D$21)*ETo!$K455+ETo!$L455)</f>
        <v>2.4310605301274135</v>
      </c>
      <c r="E456" s="75">
        <f>MIN(D456*F456,0.8*(I455+Observaciones!$F455-G456-H456-Constantes!$D$14))</f>
        <v>1.3462545058146786</v>
      </c>
      <c r="F456" s="75">
        <f>EXP(2.5*(Cálculos!I455-Constantes!$D$13)/(Constantes!$D$15))*Constantes!$D$19+Constantes!$D$18</f>
        <v>0.55377251579339348</v>
      </c>
      <c r="G456" s="75">
        <f>IF(Observaciones!$F455&gt;0.05*Constantes!$D$20,((Observaciones!$F455-0.05*Constantes!$D$20)^2)/(Observaciones!$F455+0.95*Constantes!$D$20),0)</f>
        <v>0</v>
      </c>
      <c r="H456" s="75">
        <f>MAX(0,I455+Observaciones!$F455-G456-Constantes!$D$13)</f>
        <v>0</v>
      </c>
      <c r="I456" s="75">
        <f>I455+Observaciones!$F455-G456-E456-H456-J455</f>
        <v>60.131615380003069</v>
      </c>
      <c r="J456" s="75">
        <f>MAX(0,(I456-Constantes!$D$14)*(1-EXP(-Constantes!$D$24)))</f>
        <v>0.58206587254846887</v>
      </c>
      <c r="K456" s="75">
        <f t="shared" si="63"/>
        <v>249.41848999522136</v>
      </c>
      <c r="L456" s="75">
        <f>MAX(0,(K456-Constantes!$D$13)*(1-EXP(-Constantes!$D$25)))</f>
        <v>1.2047965155072951</v>
      </c>
      <c r="M456" s="75">
        <f t="shared" si="64"/>
        <v>1.7868623880557639</v>
      </c>
      <c r="N456" s="75">
        <f>0.0526*G456*Observaciones!$F455^1.218</f>
        <v>0</v>
      </c>
      <c r="O456" s="75">
        <f>N456*Constantes!$D$31</f>
        <v>0</v>
      </c>
      <c r="P456" s="75">
        <f t="shared" si="65"/>
        <v>0</v>
      </c>
      <c r="Q456" s="15"/>
      <c r="R456" s="74">
        <v>450</v>
      </c>
      <c r="S456" s="136">
        <f>ETo!$I455*((1-Constantes!$E$21)*ETo!$K455+ETo!$L455)</f>
        <v>2.3345349364998813</v>
      </c>
      <c r="T456" s="75">
        <f>MIN(S456*U456,0.8*(X455+Observaciones!$F455-V456-W456-Constantes!$D$14))</f>
        <v>1.3768807826724729</v>
      </c>
      <c r="U456" s="75">
        <f>EXP(2.5*(Cálculos!X455-Constantes!$D$13)/(Constantes!$D$15))*Constantes!$E$19+Constantes!$E$18</f>
        <v>0.58978803921298395</v>
      </c>
      <c r="V456" s="75">
        <f>IF(Observaciones!$F455&gt;0.05*Constantes!$E$20,((Observaciones!$F455-0.05*Constantes!$E$20)^2)/(Observaciones!$F455+0.95*Constantes!$E$20),0)</f>
        <v>0</v>
      </c>
      <c r="W456" s="75">
        <f>MAX(0,X455+Observaciones!$F455-V456-Constantes!$D$13)</f>
        <v>0</v>
      </c>
      <c r="X456" s="75">
        <f>X455+Observaciones!$F455-V456-T456-W456-Y455</f>
        <v>60.302877485863426</v>
      </c>
      <c r="Y456" s="75">
        <f>MAX(0,(X456-Constantes!$D$14)*(1-EXP(-Constantes!$D$24)))</f>
        <v>0.58500805301902969</v>
      </c>
      <c r="Z456" s="75">
        <f t="shared" si="66"/>
        <v>259.38580483693966</v>
      </c>
      <c r="AA456" s="75">
        <f>MAX(0,(Z456-Constantes!$D$13)*(1-EXP(-Constantes!$D$25)))</f>
        <v>1.2736457882569636</v>
      </c>
      <c r="AB456" s="75">
        <f t="shared" si="67"/>
        <v>1.8586538412759932</v>
      </c>
      <c r="AC456" s="75">
        <f>0.0526*V456*Observaciones!$F455^1.218</f>
        <v>0</v>
      </c>
      <c r="AD456" s="75">
        <f>AC456*Constantes!$E$31</f>
        <v>0</v>
      </c>
      <c r="AE456" s="75">
        <f t="shared" si="68"/>
        <v>0</v>
      </c>
      <c r="AF456" s="15"/>
      <c r="AG456" s="74">
        <v>450</v>
      </c>
      <c r="AH456" s="136">
        <f>ETo!$I455*((1-Constantes!$F$21)*ETo!$K455+ETo!$L455)</f>
        <v>2.3345349364998813</v>
      </c>
      <c r="AI456" s="75">
        <f>MIN(AH456*AJ456,0.8*(AM455+Observaciones!$F455-AK456-AL456-Constantes!$D$14))</f>
        <v>1.463343752597474</v>
      </c>
      <c r="AJ456" s="75">
        <f>EXP(2.5*(Cálculos!AM455-Constantes!$D$13)/(Constantes!$D$15))*Constantes!$F$19+Constantes!$F$18</f>
        <v>0.62682452497002861</v>
      </c>
      <c r="AK456" s="75">
        <f>IF(Observaciones!$F455&gt;0.05*Constantes!$F$20,((Observaciones!$F455-0.05*Constantes!$F$20)^2)/(Observaciones!$F455+0.95*Constantes!$F$20),0)</f>
        <v>0</v>
      </c>
      <c r="AL456" s="75">
        <f>MAX(0,AM455+Observaciones!$F455-AK456-Constantes!$D$13)</f>
        <v>0</v>
      </c>
      <c r="AM456" s="75">
        <f>AM455+Observaciones!$F455-AK456-AI456-AL456-AN455</f>
        <v>59.746445125390679</v>
      </c>
      <c r="AN456" s="75">
        <f>MAX(0,(AM456-Constantes!$D$14)*(1-EXP(-Constantes!$D$24)))</f>
        <v>0.57544887811605483</v>
      </c>
      <c r="AO456" s="75">
        <f t="shared" si="69"/>
        <v>265.39479326188462</v>
      </c>
      <c r="AP456" s="75">
        <f>MAX(0,(AO456-Constantes!$D$13)*(1-EXP(-Constantes!$D$25)))</f>
        <v>1.3151529032210694</v>
      </c>
      <c r="AQ456" s="75">
        <f t="shared" si="70"/>
        <v>1.8906017813371241</v>
      </c>
      <c r="AR456" s="75">
        <f>0.0526*AK456*Observaciones!$F455^1.218</f>
        <v>0</v>
      </c>
      <c r="AS456" s="75">
        <f>AR456*Constantes!$F$31</f>
        <v>0</v>
      </c>
      <c r="AT456" s="75">
        <f t="shared" si="71"/>
        <v>0</v>
      </c>
      <c r="AU456" s="15"/>
      <c r="AV456" s="74">
        <v>450</v>
      </c>
      <c r="AW456" s="75">
        <f>0.0526*Observaciones!$F455^2.218</f>
        <v>0</v>
      </c>
      <c r="AX456" s="75">
        <f>IF(Observaciones!$F455&gt;0.05*$BB$7,((Observaciones!$F455-0.05*$BB$7)^2)/(Observaciones!$F455+0.95*$BB$7),0)</f>
        <v>0</v>
      </c>
      <c r="AY456" s="75">
        <f>0.0526*AX456*Observaciones!$F455^1.218</f>
        <v>0</v>
      </c>
      <c r="AZ456" s="29"/>
      <c r="BA456" s="29"/>
      <c r="BB456" s="96"/>
      <c r="BC456" s="39"/>
    </row>
    <row r="457" spans="2:55" s="2" customFormat="1" x14ac:dyDescent="0.3">
      <c r="B457" s="38"/>
      <c r="C457" s="74">
        <v>451</v>
      </c>
      <c r="D457" s="136">
        <f>ETo!$I456*((1-Constantes!$D$21)*ETo!$K456+ETo!$L456)</f>
        <v>2.452062614465794</v>
      </c>
      <c r="E457" s="75">
        <f>MIN(D457*F457,0.8*(I456+Observaciones!$F456-G457-H457-Constantes!$D$14))</f>
        <v>1.3061450282040536</v>
      </c>
      <c r="F457" s="75">
        <f>EXP(2.5*(Cálculos!I456-Constantes!$D$13)/(Constantes!$D$15))*Constantes!$D$19+Constantes!$D$18</f>
        <v>0.53267197195476601</v>
      </c>
      <c r="G457" s="75">
        <f>IF(Observaciones!$F456&gt;0.05*Constantes!$D$20,((Observaciones!$F456-0.05*Constantes!$D$20)^2)/(Observaciones!$F456+0.95*Constantes!$D$20),0)</f>
        <v>0</v>
      </c>
      <c r="H457" s="75">
        <f>MAX(0,I456+Observaciones!$F456-G457-Constantes!$D$13)</f>
        <v>0</v>
      </c>
      <c r="I457" s="75">
        <f>I456+Observaciones!$F456-G457-E457-H457-J456</f>
        <v>58.243404479250543</v>
      </c>
      <c r="J457" s="75">
        <f>MAX(0,(I457-Constantes!$D$14)*(1-EXP(-Constantes!$D$24)))</f>
        <v>0.54962753945320819</v>
      </c>
      <c r="K457" s="75">
        <f t="shared" si="63"/>
        <v>248.21369347971407</v>
      </c>
      <c r="L457" s="75">
        <f>MAX(0,(K457-Constantes!$D$13)*(1-EXP(-Constantes!$D$25)))</f>
        <v>1.1964743780789853</v>
      </c>
      <c r="M457" s="75">
        <f t="shared" si="64"/>
        <v>1.7461019175321935</v>
      </c>
      <c r="N457" s="75">
        <f>0.0526*G457*Observaciones!$F456^1.218</f>
        <v>0</v>
      </c>
      <c r="O457" s="75">
        <f>N457*Constantes!$D$31</f>
        <v>0</v>
      </c>
      <c r="P457" s="75">
        <f t="shared" si="65"/>
        <v>0</v>
      </c>
      <c r="Q457" s="15"/>
      <c r="R457" s="74">
        <v>451</v>
      </c>
      <c r="S457" s="136">
        <f>ETo!$I456*((1-Constantes!$E$21)*ETo!$K456+ETo!$L456)</f>
        <v>2.3547806424479862</v>
      </c>
      <c r="T457" s="75">
        <f>MIN(S457*U457,0.8*(X456+Observaciones!$F456-V457-W457-Constantes!$D$14))</f>
        <v>1.3491546462359318</v>
      </c>
      <c r="U457" s="75">
        <f>EXP(2.5*(Cálculos!X456-Constantes!$D$13)/(Constantes!$D$15))*Constantes!$E$19+Constantes!$E$18</f>
        <v>0.57294281340506337</v>
      </c>
      <c r="V457" s="75">
        <f>IF(Observaciones!$F456&gt;0.05*Constantes!$E$20,((Observaciones!$F456-0.05*Constantes!$E$20)^2)/(Observaciones!$F456+0.95*Constantes!$E$20),0)</f>
        <v>0</v>
      </c>
      <c r="W457" s="75">
        <f>MAX(0,X456+Observaciones!$F456-V457-Constantes!$D$13)</f>
        <v>0</v>
      </c>
      <c r="X457" s="75">
        <f>X456+Observaciones!$F456-V457-T457-W457-Y456</f>
        <v>58.368714786608464</v>
      </c>
      <c r="Y457" s="75">
        <f>MAX(0,(X457-Constantes!$D$14)*(1-EXP(-Constantes!$D$24)))</f>
        <v>0.55178029552972785</v>
      </c>
      <c r="Z457" s="75">
        <f t="shared" si="66"/>
        <v>258.11215904868271</v>
      </c>
      <c r="AA457" s="75">
        <f>MAX(0,(Z457-Constantes!$D$13)*(1-EXP(-Constantes!$D$25)))</f>
        <v>1.2648480741629788</v>
      </c>
      <c r="AB457" s="75">
        <f t="shared" si="67"/>
        <v>1.8166283696927068</v>
      </c>
      <c r="AC457" s="75">
        <f>0.0526*V457*Observaciones!$F456^1.218</f>
        <v>0</v>
      </c>
      <c r="AD457" s="75">
        <f>AC457*Constantes!$E$31</f>
        <v>0</v>
      </c>
      <c r="AE457" s="75">
        <f t="shared" si="68"/>
        <v>0</v>
      </c>
      <c r="AF457" s="15"/>
      <c r="AG457" s="74">
        <v>451</v>
      </c>
      <c r="AH457" s="136">
        <f>ETo!$I456*((1-Constantes!$F$21)*ETo!$K456+ETo!$L456)</f>
        <v>2.3547806424479862</v>
      </c>
      <c r="AI457" s="75">
        <f>MIN(AH457*AJ457,0.8*(AM456+Observaciones!$F456-AK457-AL457-Constantes!$D$14))</f>
        <v>1.4458957103254753</v>
      </c>
      <c r="AJ457" s="75">
        <f>EXP(2.5*(Cálculos!AM456-Constantes!$D$13)/(Constantes!$D$15))*Constantes!$F$19+Constantes!$F$18</f>
        <v>0.61402564819046113</v>
      </c>
      <c r="AK457" s="75">
        <f>IF(Observaciones!$F456&gt;0.05*Constantes!$F$20,((Observaciones!$F456-0.05*Constantes!$F$20)^2)/(Observaciones!$F456+0.95*Constantes!$F$20),0)</f>
        <v>0</v>
      </c>
      <c r="AL457" s="75">
        <f>MAX(0,AM456+Observaciones!$F456-AK457-Constantes!$D$13)</f>
        <v>0</v>
      </c>
      <c r="AM457" s="75">
        <f>AM456+Observaciones!$F456-AK457-AI457-AL457-AN456</f>
        <v>57.725100536949149</v>
      </c>
      <c r="AN457" s="75">
        <f>MAX(0,(AM457-Constantes!$D$14)*(1-EXP(-Constantes!$D$24)))</f>
        <v>0.54072338795283348</v>
      </c>
      <c r="AO457" s="75">
        <f t="shared" si="69"/>
        <v>264.07964035866354</v>
      </c>
      <c r="AP457" s="75">
        <f>MAX(0,(AO457-Constantes!$D$13)*(1-EXP(-Constantes!$D$25)))</f>
        <v>1.3060684785410743</v>
      </c>
      <c r="AQ457" s="75">
        <f t="shared" si="70"/>
        <v>1.8467918664939078</v>
      </c>
      <c r="AR457" s="75">
        <f>0.0526*AK457*Observaciones!$F456^1.218</f>
        <v>0</v>
      </c>
      <c r="AS457" s="75">
        <f>AR457*Constantes!$F$31</f>
        <v>0</v>
      </c>
      <c r="AT457" s="75">
        <f t="shared" si="71"/>
        <v>0</v>
      </c>
      <c r="AU457" s="15"/>
      <c r="AV457" s="74">
        <v>451</v>
      </c>
      <c r="AW457" s="75">
        <f>0.0526*Observaciones!$F456^2.218</f>
        <v>0</v>
      </c>
      <c r="AX457" s="75">
        <f>IF(Observaciones!$F456&gt;0.05*$BB$7,((Observaciones!$F456-0.05*$BB$7)^2)/(Observaciones!$F456+0.95*$BB$7),0)</f>
        <v>0</v>
      </c>
      <c r="AY457" s="75">
        <f>0.0526*AX457*Observaciones!$F456^1.218</f>
        <v>0</v>
      </c>
      <c r="AZ457" s="29"/>
      <c r="BA457" s="29"/>
      <c r="BB457" s="96"/>
      <c r="BC457" s="39"/>
    </row>
    <row r="458" spans="2:55" s="2" customFormat="1" x14ac:dyDescent="0.3">
      <c r="B458" s="38"/>
      <c r="C458" s="74">
        <v>452</v>
      </c>
      <c r="D458" s="136">
        <f>ETo!$I457*((1-Constantes!$D$21)*ETo!$K457+ETo!$L457)</f>
        <v>2.3744825320813123</v>
      </c>
      <c r="E458" s="75">
        <f>MIN(D458*F458,0.8*(I457+Observaciones!$F457-G458-H458-Constantes!$D$14))</f>
        <v>1.2211365986595861</v>
      </c>
      <c r="F458" s="75">
        <f>EXP(2.5*(Cálculos!I457-Constantes!$D$13)/(Constantes!$D$15))*Constantes!$D$19+Constantes!$D$18</f>
        <v>0.51427482921477619</v>
      </c>
      <c r="G458" s="75">
        <f>IF(Observaciones!$F457&gt;0.05*Constantes!$D$20,((Observaciones!$F457-0.05*Constantes!$D$20)^2)/(Observaciones!$F457+0.95*Constantes!$D$20),0)</f>
        <v>1.0090333217632765</v>
      </c>
      <c r="H458" s="75">
        <f>MAX(0,I457+Observaciones!$F457-G458-Constantes!$D$13)</f>
        <v>0</v>
      </c>
      <c r="I458" s="75">
        <f>I457+Observaciones!$F457-G458-E458-H458-J457</f>
        <v>67.163607019374467</v>
      </c>
      <c r="J458" s="75">
        <f>MAX(0,(I458-Constantes!$D$14)*(1-EXP(-Constantes!$D$24)))</f>
        <v>0.70287127994766829</v>
      </c>
      <c r="K458" s="75">
        <f t="shared" si="63"/>
        <v>247.01721910163508</v>
      </c>
      <c r="L458" s="75">
        <f>MAX(0,(K458-Constantes!$D$13)*(1-EXP(-Constantes!$D$25)))</f>
        <v>1.1882097258529349</v>
      </c>
      <c r="M458" s="75">
        <f t="shared" si="64"/>
        <v>2.9001143275638794</v>
      </c>
      <c r="N458" s="75">
        <f>0.0526*G458*Observaciones!$F457^1.218</f>
        <v>1.0615528781199259</v>
      </c>
      <c r="O458" s="75">
        <f>N458*Constantes!$D$31</f>
        <v>1.6583692859284696E-2</v>
      </c>
      <c r="P458" s="75">
        <f t="shared" si="65"/>
        <v>571.82893452394137</v>
      </c>
      <c r="Q458" s="15"/>
      <c r="R458" s="74">
        <v>452</v>
      </c>
      <c r="S458" s="136">
        <f>ETo!$I457*((1-Constantes!$E$21)*ETo!$K457+ETo!$L457)</f>
        <v>2.2797987316600326</v>
      </c>
      <c r="T458" s="75">
        <f>MIN(S458*U458,0.8*(X457+Observaciones!$F457-V458-W458-Constantes!$D$14))</f>
        <v>1.2725518780582121</v>
      </c>
      <c r="U458" s="75">
        <f>EXP(2.5*(Cálculos!X457-Constantes!$D$13)/(Constantes!$D$15))*Constantes!$E$19+Constantes!$E$18</f>
        <v>0.55818606282476746</v>
      </c>
      <c r="V458" s="75">
        <f>IF(Observaciones!$F457&gt;0.05*Constantes!$E$20,((Observaciones!$F457-0.05*Constantes!$E$20)^2)/(Observaciones!$F457+0.95*Constantes!$E$20),0)</f>
        <v>0.78535557184750693</v>
      </c>
      <c r="W458" s="75">
        <f>MAX(0,X457+Observaciones!$F457-V458-Constantes!$D$13)</f>
        <v>0</v>
      </c>
      <c r="X458" s="75">
        <f>X457+Observaciones!$F457-V458-T458-W458-Y457</f>
        <v>67.45902704117303</v>
      </c>
      <c r="Y458" s="75">
        <f>MAX(0,(X458-Constantes!$D$14)*(1-EXP(-Constantes!$D$24)))</f>
        <v>0.70794641909991651</v>
      </c>
      <c r="Z458" s="75">
        <f t="shared" si="66"/>
        <v>256.84731097451976</v>
      </c>
      <c r="AA458" s="75">
        <f>MAX(0,(Z458-Constantes!$D$13)*(1-EXP(-Constantes!$D$25)))</f>
        <v>1.256111130319242</v>
      </c>
      <c r="AB458" s="75">
        <f t="shared" si="67"/>
        <v>2.7494131212666657</v>
      </c>
      <c r="AC458" s="75">
        <f>0.0526*V458*Observaciones!$F457^1.218</f>
        <v>0.82623284054223733</v>
      </c>
      <c r="AD458" s="75">
        <f>AC458*Constantes!$E$31</f>
        <v>9.6806235046485827E-3</v>
      </c>
      <c r="AE458" s="75">
        <f t="shared" si="68"/>
        <v>352.09781424876167</v>
      </c>
      <c r="AF458" s="15"/>
      <c r="AG458" s="74">
        <v>452</v>
      </c>
      <c r="AH458" s="136">
        <f>ETo!$I457*((1-Constantes!$F$21)*ETo!$K457+ETo!$L457)</f>
        <v>2.2797987316600326</v>
      </c>
      <c r="AI458" s="75">
        <f>MIN(AH458*AJ458,0.8*(AM457+Observaciones!$F457-AK458-AL458-Constantes!$D$14))</f>
        <v>1.3742578376152947</v>
      </c>
      <c r="AJ458" s="75">
        <f>EXP(2.5*(Cálculos!AM457-Constantes!$D$13)/(Constantes!$D$15))*Constantes!$F$19+Constantes!$F$18</f>
        <v>0.60279787795768736</v>
      </c>
      <c r="AK458" s="75">
        <f>IF(Observaciones!$F457&gt;0.05*Constantes!$F$20,((Observaciones!$F457-0.05*Constantes!$F$20)^2)/(Observaciones!$F457+0.95*Constantes!$F$20),0)</f>
        <v>0.5137816617604255</v>
      </c>
      <c r="AL458" s="75">
        <f>MAX(0,AM457+Observaciones!$F457-AK458-Constantes!$D$13)</f>
        <v>0</v>
      </c>
      <c r="AM458" s="75">
        <f>AM457+Observaciones!$F457-AK458-AI458-AL458-AN457</f>
        <v>66.9963376496206</v>
      </c>
      <c r="AN458" s="75">
        <f>MAX(0,(AM458-Constantes!$D$14)*(1-EXP(-Constantes!$D$24)))</f>
        <v>0.69999769229358377</v>
      </c>
      <c r="AO458" s="75">
        <f t="shared" si="69"/>
        <v>262.77357188012246</v>
      </c>
      <c r="AP458" s="75">
        <f>MAX(0,(AO458-Constantes!$D$13)*(1-EXP(-Constantes!$D$25)))</f>
        <v>1.2970468045660082</v>
      </c>
      <c r="AQ458" s="75">
        <f t="shared" si="70"/>
        <v>2.5108261586200173</v>
      </c>
      <c r="AR458" s="75">
        <f>0.0526*AK458*Observaciones!$F457^1.218</f>
        <v>0.54052367746778196</v>
      </c>
      <c r="AS458" s="75">
        <f>AR458*Constantes!$F$31</f>
        <v>4.5598241697889395E-3</v>
      </c>
      <c r="AT458" s="75">
        <f t="shared" si="71"/>
        <v>181.60652636720491</v>
      </c>
      <c r="AU458" s="15"/>
      <c r="AV458" s="74">
        <v>452</v>
      </c>
      <c r="AW458" s="75">
        <f>0.0526*Observaciones!$F457^2.218</f>
        <v>12.308977717702129</v>
      </c>
      <c r="AX458" s="75">
        <f>IF(Observaciones!$F457&gt;0.05*$BB$7,((Observaciones!$F457-0.05*$BB$7)^2)/(Observaciones!$F457+0.95*$BB$7),0)</f>
        <v>2.227679886606821</v>
      </c>
      <c r="AY458" s="75">
        <f>0.0526*AX458*Observaciones!$F457^1.218</f>
        <v>2.3436292381552621</v>
      </c>
      <c r="AZ458" s="29"/>
      <c r="BA458" s="29"/>
      <c r="BB458" s="96"/>
      <c r="BC458" s="39"/>
    </row>
    <row r="459" spans="2:55" s="2" customFormat="1" x14ac:dyDescent="0.3">
      <c r="B459" s="38"/>
      <c r="C459" s="74">
        <v>453</v>
      </c>
      <c r="D459" s="136">
        <f>ETo!$I458*((1-Constantes!$D$21)*ETo!$K458+ETo!$L458)</f>
        <v>2.4051261654005742</v>
      </c>
      <c r="E459" s="75">
        <f>MIN(D459*F459,0.8*(I458+Observaciones!$F458-G459-H459-Constantes!$D$14))</f>
        <v>1.4893191213133568</v>
      </c>
      <c r="F459" s="75">
        <f>EXP(2.5*(Cálculos!I458-Constantes!$D$13)/(Constantes!$D$15))*Constantes!$D$19+Constantes!$D$18</f>
        <v>0.61922702548342634</v>
      </c>
      <c r="G459" s="75">
        <f>IF(Observaciones!$F458&gt;0.05*Constantes!$D$20,((Observaciones!$F458-0.05*Constantes!$D$20)^2)/(Observaciones!$F458+0.95*Constantes!$D$20),0)</f>
        <v>0</v>
      </c>
      <c r="H459" s="75">
        <f>MAX(0,I458+Observaciones!$F458-G459-Constantes!$D$13)</f>
        <v>0</v>
      </c>
      <c r="I459" s="75">
        <f>I458+Observaciones!$F458-G459-E459-H459-J458</f>
        <v>64.971416618113437</v>
      </c>
      <c r="J459" s="75">
        <f>MAX(0,(I459-Constantes!$D$14)*(1-EXP(-Constantes!$D$24)))</f>
        <v>0.66521076097915788</v>
      </c>
      <c r="K459" s="75">
        <f t="shared" si="63"/>
        <v>245.82900937578214</v>
      </c>
      <c r="L459" s="75">
        <f>MAX(0,(K459-Constantes!$D$13)*(1-EXP(-Constantes!$D$25)))</f>
        <v>1.1800021617498475</v>
      </c>
      <c r="M459" s="75">
        <f t="shared" si="64"/>
        <v>1.8452129227290053</v>
      </c>
      <c r="N459" s="75">
        <f>0.0526*G459*Observaciones!$F458^1.218</f>
        <v>0</v>
      </c>
      <c r="O459" s="75">
        <f>N459*Constantes!$D$31</f>
        <v>0</v>
      </c>
      <c r="P459" s="75">
        <f t="shared" si="65"/>
        <v>0</v>
      </c>
      <c r="Q459" s="15"/>
      <c r="R459" s="74">
        <v>453</v>
      </c>
      <c r="S459" s="136">
        <f>ETo!$I458*((1-Constantes!$E$21)*ETo!$K458+ETo!$L458)</f>
        <v>2.309332391662311</v>
      </c>
      <c r="T459" s="75">
        <f>MIN(S459*U459,0.8*(X458+Observaciones!$F458-V459-W459-Constantes!$D$14))</f>
        <v>1.4831254929937852</v>
      </c>
      <c r="U459" s="75">
        <f>EXP(2.5*(Cálculos!X458-Constantes!$D$13)/(Constantes!$D$15))*Constantes!$E$19+Constantes!$E$18</f>
        <v>0.64223127790027534</v>
      </c>
      <c r="V459" s="75">
        <f>IF(Observaciones!$F458&gt;0.05*Constantes!$E$20,((Observaciones!$F458-0.05*Constantes!$E$20)^2)/(Observaciones!$F458+0.95*Constantes!$E$20),0)</f>
        <v>0</v>
      </c>
      <c r="W459" s="75">
        <f>MAX(0,X458+Observaciones!$F458-V459-Constantes!$D$13)</f>
        <v>0</v>
      </c>
      <c r="X459" s="75">
        <f>X458+Observaciones!$F458-V459-T459-W459-Y458</f>
        <v>65.26795512907934</v>
      </c>
      <c r="Y459" s="75">
        <f>MAX(0,(X459-Constantes!$D$14)*(1-EXP(-Constantes!$D$24)))</f>
        <v>0.67030511510583457</v>
      </c>
      <c r="Z459" s="75">
        <f t="shared" si="66"/>
        <v>255.5911998442005</v>
      </c>
      <c r="AA459" s="75">
        <f>MAX(0,(Z459-Constantes!$D$13)*(1-EXP(-Constantes!$D$25)))</f>
        <v>1.2474345369549718</v>
      </c>
      <c r="AB459" s="75">
        <f t="shared" si="67"/>
        <v>1.9177396520608063</v>
      </c>
      <c r="AC459" s="75">
        <f>0.0526*V459*Observaciones!$F458^1.218</f>
        <v>0</v>
      </c>
      <c r="AD459" s="75">
        <f>AC459*Constantes!$E$31</f>
        <v>0</v>
      </c>
      <c r="AE459" s="75">
        <f t="shared" si="68"/>
        <v>0</v>
      </c>
      <c r="AF459" s="15"/>
      <c r="AG459" s="74">
        <v>453</v>
      </c>
      <c r="AH459" s="136">
        <f>ETo!$I458*((1-Constantes!$F$21)*ETo!$K458+ETo!$L458)</f>
        <v>2.309332391662311</v>
      </c>
      <c r="AI459" s="75">
        <f>MIN(AH459*AJ459,0.8*(AM458+Observaciones!$F458-AK459-AL459-Constantes!$D$14))</f>
        <v>1.5365709497619224</v>
      </c>
      <c r="AJ459" s="75">
        <f>EXP(2.5*(Cálculos!AM458-Constantes!$D$13)/(Constantes!$D$15))*Constantes!$F$19+Constantes!$F$18</f>
        <v>0.6653745278547204</v>
      </c>
      <c r="AK459" s="75">
        <f>IF(Observaciones!$F458&gt;0.05*Constantes!$F$20,((Observaciones!$F458-0.05*Constantes!$F$20)^2)/(Observaciones!$F458+0.95*Constantes!$F$20),0)</f>
        <v>0</v>
      </c>
      <c r="AL459" s="75">
        <f>MAX(0,AM458+Observaciones!$F458-AK459-Constantes!$D$13)</f>
        <v>0</v>
      </c>
      <c r="AM459" s="75">
        <f>AM458+Observaciones!$F458-AK459-AI459-AL459-AN458</f>
        <v>64.759769007565097</v>
      </c>
      <c r="AN459" s="75">
        <f>MAX(0,(AM459-Constantes!$D$14)*(1-EXP(-Constantes!$D$24)))</f>
        <v>0.66157478171060957</v>
      </c>
      <c r="AO459" s="75">
        <f t="shared" si="69"/>
        <v>261.47652507555648</v>
      </c>
      <c r="AP459" s="75">
        <f>MAX(0,(AO459-Constantes!$D$13)*(1-EXP(-Constantes!$D$25)))</f>
        <v>1.2880874478450908</v>
      </c>
      <c r="AQ459" s="75">
        <f t="shared" si="70"/>
        <v>1.9496622295557002</v>
      </c>
      <c r="AR459" s="75">
        <f>0.0526*AK459*Observaciones!$F458^1.218</f>
        <v>0</v>
      </c>
      <c r="AS459" s="75">
        <f>AR459*Constantes!$F$31</f>
        <v>0</v>
      </c>
      <c r="AT459" s="75">
        <f t="shared" si="71"/>
        <v>0</v>
      </c>
      <c r="AU459" s="15"/>
      <c r="AV459" s="74">
        <v>453</v>
      </c>
      <c r="AW459" s="75">
        <f>0.0526*Observaciones!$F458^2.218</f>
        <v>0</v>
      </c>
      <c r="AX459" s="75">
        <f>IF(Observaciones!$F458&gt;0.05*$BB$7,((Observaciones!$F458-0.05*$BB$7)^2)/(Observaciones!$F458+0.95*$BB$7),0)</f>
        <v>0</v>
      </c>
      <c r="AY459" s="75">
        <f>0.0526*AX459*Observaciones!$F458^1.218</f>
        <v>0</v>
      </c>
      <c r="AZ459" s="29"/>
      <c r="BA459" s="29"/>
      <c r="BB459" s="96"/>
      <c r="BC459" s="39"/>
    </row>
    <row r="460" spans="2:55" s="2" customFormat="1" x14ac:dyDescent="0.3">
      <c r="B460" s="38"/>
      <c r="C460" s="74">
        <v>454</v>
      </c>
      <c r="D460" s="136">
        <f>ETo!$I459*((1-Constantes!$D$21)*ETo!$K459+ETo!$L459)</f>
        <v>2.3353839035633852</v>
      </c>
      <c r="E460" s="75">
        <f>MIN(D460*F460,0.8*(I459+Observaciones!$F459-G460-H460-Constantes!$D$14))</f>
        <v>1.3751385262477318</v>
      </c>
      <c r="F460" s="75">
        <f>EXP(2.5*(Cálculos!I459-Constantes!$D$13)/(Constantes!$D$15))*Constantes!$D$19+Constantes!$D$18</f>
        <v>0.58882761166141129</v>
      </c>
      <c r="G460" s="75">
        <f>IF(Observaciones!$F459&gt;0.05*Constantes!$D$20,((Observaciones!$F459-0.05*Constantes!$D$20)^2)/(Observaciones!$F459+0.95*Constantes!$D$20),0)</f>
        <v>0</v>
      </c>
      <c r="H460" s="75">
        <f>MAX(0,I459+Observaciones!$F459-G460-Constantes!$D$13)</f>
        <v>0</v>
      </c>
      <c r="I460" s="75">
        <f>I459+Observaciones!$F459-G460-E460-H460-J459</f>
        <v>64.631067330886538</v>
      </c>
      <c r="J460" s="75">
        <f>MAX(0,(I460-Constantes!$D$14)*(1-EXP(-Constantes!$D$24)))</f>
        <v>0.65936376393904939</v>
      </c>
      <c r="K460" s="75">
        <f t="shared" si="63"/>
        <v>244.64900721403228</v>
      </c>
      <c r="L460" s="75">
        <f>MAX(0,(K460-Constantes!$D$13)*(1-EXP(-Constantes!$D$25)))</f>
        <v>1.1718512914332528</v>
      </c>
      <c r="M460" s="75">
        <f t="shared" si="64"/>
        <v>1.8312150553723021</v>
      </c>
      <c r="N460" s="75">
        <f>0.0526*G460*Observaciones!$F459^1.218</f>
        <v>0</v>
      </c>
      <c r="O460" s="75">
        <f>N460*Constantes!$D$31</f>
        <v>0</v>
      </c>
      <c r="P460" s="75">
        <f t="shared" si="65"/>
        <v>0</v>
      </c>
      <c r="Q460" s="15"/>
      <c r="R460" s="74">
        <v>454</v>
      </c>
      <c r="S460" s="136">
        <f>ETo!$I459*((1-Constantes!$E$21)*ETo!$K459+ETo!$L459)</f>
        <v>2.2419499460198309</v>
      </c>
      <c r="T460" s="75">
        <f>MIN(S460*U460,0.8*(X459+Observaciones!$F459-V460-W460-Constantes!$D$14))</f>
        <v>1.3861041379273131</v>
      </c>
      <c r="U460" s="75">
        <f>EXP(2.5*(Cálculos!X459-Constantes!$D$13)/(Constantes!$D$15))*Constantes!$E$19+Constantes!$E$18</f>
        <v>0.61825828912375391</v>
      </c>
      <c r="V460" s="75">
        <f>IF(Observaciones!$F459&gt;0.05*Constantes!$E$20,((Observaciones!$F459-0.05*Constantes!$E$20)^2)/(Observaciones!$F459+0.95*Constantes!$E$20),0)</f>
        <v>0</v>
      </c>
      <c r="W460" s="75">
        <f>MAX(0,X459+Observaciones!$F459-V460-Constantes!$D$13)</f>
        <v>0</v>
      </c>
      <c r="X460" s="75">
        <f>X459+Observaciones!$F459-V460-T460-W460-Y459</f>
        <v>64.911545876046191</v>
      </c>
      <c r="Y460" s="75">
        <f>MAX(0,(X460-Constantes!$D$14)*(1-EXP(-Constantes!$D$24)))</f>
        <v>0.66418221746579098</v>
      </c>
      <c r="Z460" s="75">
        <f t="shared" si="66"/>
        <v>254.34376530724552</v>
      </c>
      <c r="AA460" s="75">
        <f>MAX(0,(Z460-Constantes!$D$13)*(1-EXP(-Constantes!$D$25)))</f>
        <v>1.2388178771989562</v>
      </c>
      <c r="AB460" s="75">
        <f t="shared" si="67"/>
        <v>1.9030000946647472</v>
      </c>
      <c r="AC460" s="75">
        <f>0.0526*V460*Observaciones!$F459^1.218</f>
        <v>0</v>
      </c>
      <c r="AD460" s="75">
        <f>AC460*Constantes!$E$31</f>
        <v>0</v>
      </c>
      <c r="AE460" s="75">
        <f t="shared" si="68"/>
        <v>0</v>
      </c>
      <c r="AF460" s="15"/>
      <c r="AG460" s="74">
        <v>454</v>
      </c>
      <c r="AH460" s="136">
        <f>ETo!$I459*((1-Constantes!$F$21)*ETo!$K459+ETo!$L459)</f>
        <v>2.2419499460198309</v>
      </c>
      <c r="AI460" s="75">
        <f>MIN(AH460*AJ460,0.8*(AM459+Observaciones!$F459-AK460-AL460-Constantes!$D$14))</f>
        <v>1.4515596841237455</v>
      </c>
      <c r="AJ460" s="75">
        <f>EXP(2.5*(Cálculos!AM459-Constantes!$D$13)/(Constantes!$D$15))*Constantes!$F$19+Constantes!$F$18</f>
        <v>0.64745409981196156</v>
      </c>
      <c r="AK460" s="75">
        <f>IF(Observaciones!$F459&gt;0.05*Constantes!$F$20,((Observaciones!$F459-0.05*Constantes!$F$20)^2)/(Observaciones!$F459+0.95*Constantes!$F$20),0)</f>
        <v>0</v>
      </c>
      <c r="AL460" s="75">
        <f>MAX(0,AM459+Observaciones!$F459-AK460-Constantes!$D$13)</f>
        <v>0</v>
      </c>
      <c r="AM460" s="75">
        <f>AM459+Observaciones!$F459-AK460-AI460-AL460-AN459</f>
        <v>64.346634541730737</v>
      </c>
      <c r="AN460" s="75">
        <f>MAX(0,(AM460-Constantes!$D$14)*(1-EXP(-Constantes!$D$24)))</f>
        <v>0.65447737886724788</v>
      </c>
      <c r="AO460" s="75">
        <f t="shared" si="69"/>
        <v>260.18843762771138</v>
      </c>
      <c r="AP460" s="75">
        <f>MAX(0,(AO460-Constantes!$D$13)*(1-EXP(-Constantes!$D$25)))</f>
        <v>1.279189977921604</v>
      </c>
      <c r="AQ460" s="75">
        <f t="shared" si="70"/>
        <v>1.933667356788852</v>
      </c>
      <c r="AR460" s="75">
        <f>0.0526*AK460*Observaciones!$F459^1.218</f>
        <v>0</v>
      </c>
      <c r="AS460" s="75">
        <f>AR460*Constantes!$F$31</f>
        <v>0</v>
      </c>
      <c r="AT460" s="75">
        <f t="shared" si="71"/>
        <v>0</v>
      </c>
      <c r="AU460" s="15"/>
      <c r="AV460" s="74">
        <v>454</v>
      </c>
      <c r="AW460" s="75">
        <f>0.0526*Observaciones!$F459^2.218</f>
        <v>0.17065595668433275</v>
      </c>
      <c r="AX460" s="75">
        <f>IF(Observaciones!$F459&gt;0.05*$BB$7,((Observaciones!$F459-0.05*$BB$7)^2)/(Observaciones!$F459+0.95*$BB$7),0)</f>
        <v>0</v>
      </c>
      <c r="AY460" s="75">
        <f>0.0526*AX460*Observaciones!$F459^1.218</f>
        <v>0</v>
      </c>
      <c r="AZ460" s="29"/>
      <c r="BA460" s="29"/>
      <c r="BB460" s="96"/>
      <c r="BC460" s="39"/>
    </row>
    <row r="461" spans="2:55" s="2" customFormat="1" x14ac:dyDescent="0.3">
      <c r="B461" s="38"/>
      <c r="C461" s="74">
        <v>455</v>
      </c>
      <c r="D461" s="136">
        <f>ETo!$I460*((1-Constantes!$D$21)*ETo!$K460+ETo!$L460)</f>
        <v>2.405406802677525</v>
      </c>
      <c r="E461" s="75">
        <f>MIN(D461*F461,0.8*(I460+Observaciones!$F460-G461-H461-Constantes!$D$14))</f>
        <v>1.4057364628155702</v>
      </c>
      <c r="F461" s="75">
        <f>EXP(2.5*(Cálculos!I460-Constantes!$D$13)/(Constantes!$D$15))*Constantes!$D$19+Constantes!$D$18</f>
        <v>0.58440695405484255</v>
      </c>
      <c r="G461" s="75">
        <f>IF(Observaciones!$F460&gt;0.05*Constantes!$D$20,((Observaciones!$F460-0.05*Constantes!$D$20)^2)/(Observaciones!$F460+0.95*Constantes!$D$20),0)</f>
        <v>0</v>
      </c>
      <c r="H461" s="75">
        <f>MAX(0,I460+Observaciones!$F460-G461-Constantes!$D$13)</f>
        <v>0</v>
      </c>
      <c r="I461" s="75">
        <f>I460+Observaciones!$F460-G461-E461-H461-J460</f>
        <v>62.565967104131921</v>
      </c>
      <c r="J461" s="75">
        <f>MAX(0,(I461-Constantes!$D$14)*(1-EXP(-Constantes!$D$24)))</f>
        <v>0.62388657809933867</v>
      </c>
      <c r="K461" s="75">
        <f t="shared" si="63"/>
        <v>243.47715592259902</v>
      </c>
      <c r="L461" s="75">
        <f>MAX(0,(K461-Constantes!$D$13)*(1-EXP(-Constantes!$D$25)))</f>
        <v>1.1637567232905623</v>
      </c>
      <c r="M461" s="75">
        <f t="shared" si="64"/>
        <v>1.7876433013899011</v>
      </c>
      <c r="N461" s="75">
        <f>0.0526*G461*Observaciones!$F460^1.218</f>
        <v>0</v>
      </c>
      <c r="O461" s="75">
        <f>N461*Constantes!$D$31</f>
        <v>0</v>
      </c>
      <c r="P461" s="75">
        <f t="shared" si="65"/>
        <v>0</v>
      </c>
      <c r="Q461" s="15"/>
      <c r="R461" s="74">
        <v>455</v>
      </c>
      <c r="S461" s="136">
        <f>ETo!$I460*((1-Constantes!$E$21)*ETo!$K460+ETo!$L460)</f>
        <v>2.3095020542982239</v>
      </c>
      <c r="T461" s="75">
        <f>MIN(S461*U461,0.8*(X460+Observaciones!$F460-V461-W461-Constantes!$D$14))</f>
        <v>1.4194365606256416</v>
      </c>
      <c r="U461" s="75">
        <f>EXP(2.5*(Cálculos!X460-Constantes!$D$13)/(Constantes!$D$15))*Constantes!$E$19+Constantes!$E$18</f>
        <v>0.61460718685394644</v>
      </c>
      <c r="V461" s="75">
        <f>IF(Observaciones!$F460&gt;0.05*Constantes!$E$20,((Observaciones!$F460-0.05*Constantes!$E$20)^2)/(Observaciones!$F460+0.95*Constantes!$E$20),0)</f>
        <v>0</v>
      </c>
      <c r="W461" s="75">
        <f>MAX(0,X460+Observaciones!$F460-V461-Constantes!$D$13)</f>
        <v>0</v>
      </c>
      <c r="X461" s="75">
        <f>X460+Observaciones!$F460-V461-T461-W461-Y460</f>
        <v>62.827927097954756</v>
      </c>
      <c r="Y461" s="75">
        <f>MAX(0,(X461-Constantes!$D$14)*(1-EXP(-Constantes!$D$24)))</f>
        <v>0.62838689399830472</v>
      </c>
      <c r="Z461" s="75">
        <f t="shared" si="66"/>
        <v>253.10494743004656</v>
      </c>
      <c r="AA461" s="75">
        <f>MAX(0,(Z461-Constantes!$D$13)*(1-EXP(-Constantes!$D$25)))</f>
        <v>1.2302607370595231</v>
      </c>
      <c r="AB461" s="75">
        <f t="shared" si="67"/>
        <v>1.8586476310578277</v>
      </c>
      <c r="AC461" s="75">
        <f>0.0526*V461*Observaciones!$F460^1.218</f>
        <v>0</v>
      </c>
      <c r="AD461" s="75">
        <f>AC461*Constantes!$E$31</f>
        <v>0</v>
      </c>
      <c r="AE461" s="75">
        <f t="shared" si="68"/>
        <v>0</v>
      </c>
      <c r="AF461" s="15"/>
      <c r="AG461" s="74">
        <v>455</v>
      </c>
      <c r="AH461" s="136">
        <f>ETo!$I460*((1-Constantes!$F$21)*ETo!$K460+ETo!$L460)</f>
        <v>2.3095020542982239</v>
      </c>
      <c r="AI461" s="75">
        <f>MIN(AH461*AJ461,0.8*(AM460+Observaciones!$F460-AK461-AL461-Constantes!$D$14))</f>
        <v>1.4881575374620211</v>
      </c>
      <c r="AJ461" s="75">
        <f>EXP(2.5*(Cálculos!AM460-Constantes!$D$13)/(Constantes!$D$15))*Constantes!$F$19+Constantes!$F$18</f>
        <v>0.64436294165333385</v>
      </c>
      <c r="AK461" s="75">
        <f>IF(Observaciones!$F460&gt;0.05*Constantes!$F$20,((Observaciones!$F460-0.05*Constantes!$F$20)^2)/(Observaciones!$F460+0.95*Constantes!$F$20),0)</f>
        <v>0</v>
      </c>
      <c r="AL461" s="75">
        <f>MAX(0,AM460+Observaciones!$F460-AK461-Constantes!$D$13)</f>
        <v>0</v>
      </c>
      <c r="AM461" s="75">
        <f>AM460+Observaciones!$F460-AK461-AI461-AL461-AN460</f>
        <v>62.203999625401465</v>
      </c>
      <c r="AN461" s="75">
        <f>MAX(0,(AM461-Constantes!$D$14)*(1-EXP(-Constantes!$D$24)))</f>
        <v>0.61766819346866486</v>
      </c>
      <c r="AO461" s="75">
        <f t="shared" si="69"/>
        <v>258.90924764978979</v>
      </c>
      <c r="AP461" s="75">
        <f>MAX(0,(AO461-Constantes!$D$13)*(1-EXP(-Constantes!$D$25)))</f>
        <v>1.2703539673122126</v>
      </c>
      <c r="AQ461" s="75">
        <f t="shared" si="70"/>
        <v>1.8880221607808774</v>
      </c>
      <c r="AR461" s="75">
        <f>0.0526*AK461*Observaciones!$F460^1.218</f>
        <v>0</v>
      </c>
      <c r="AS461" s="75">
        <f>AR461*Constantes!$F$31</f>
        <v>0</v>
      </c>
      <c r="AT461" s="75">
        <f t="shared" si="71"/>
        <v>0</v>
      </c>
      <c r="AU461" s="15"/>
      <c r="AV461" s="74">
        <v>455</v>
      </c>
      <c r="AW461" s="75">
        <f>0.0526*Observaciones!$F460^2.218</f>
        <v>0</v>
      </c>
      <c r="AX461" s="75">
        <f>IF(Observaciones!$F460&gt;0.05*$BB$7,((Observaciones!$F460-0.05*$BB$7)^2)/(Observaciones!$F460+0.95*$BB$7),0)</f>
        <v>0</v>
      </c>
      <c r="AY461" s="75">
        <f>0.0526*AX461*Observaciones!$F460^1.218</f>
        <v>0</v>
      </c>
      <c r="AZ461" s="29"/>
      <c r="BA461" s="29"/>
      <c r="BB461" s="96"/>
      <c r="BC461" s="39"/>
    </row>
    <row r="462" spans="2:55" s="2" customFormat="1" x14ac:dyDescent="0.3">
      <c r="B462" s="38"/>
      <c r="C462" s="74">
        <v>456</v>
      </c>
      <c r="D462" s="136">
        <f>ETo!$I461*((1-Constantes!$D$21)*ETo!$K461+ETo!$L461)</f>
        <v>2.3953054598725756</v>
      </c>
      <c r="E462" s="75">
        <f>MIN(D462*F462,0.8*(I461+Observaciones!$F461-G462-H462-Constantes!$D$14))</f>
        <v>1.3394000514183957</v>
      </c>
      <c r="F462" s="75">
        <f>EXP(2.5*(Cálculos!I461-Constantes!$D$13)/(Constantes!$D$15))*Constantes!$D$19+Constantes!$D$18</f>
        <v>0.55917713788772827</v>
      </c>
      <c r="G462" s="75">
        <f>IF(Observaciones!$F461&gt;0.05*Constantes!$D$20,((Observaciones!$F461-0.05*Constantes!$D$20)^2)/(Observaciones!$F461+0.95*Constantes!$D$20),0)</f>
        <v>0</v>
      </c>
      <c r="H462" s="75">
        <f>MAX(0,I461+Observaciones!$F461-G462-Constantes!$D$13)</f>
        <v>0</v>
      </c>
      <c r="I462" s="75">
        <f>I461+Observaciones!$F461-G462-E462-H462-J461</f>
        <v>60.602680474614189</v>
      </c>
      <c r="J462" s="75">
        <f>MAX(0,(I462-Constantes!$D$14)*(1-EXP(-Constantes!$D$24)))</f>
        <v>0.59015848892011269</v>
      </c>
      <c r="K462" s="75">
        <f t="shared" si="63"/>
        <v>242.31339919930846</v>
      </c>
      <c r="L462" s="75">
        <f>MAX(0,(K462-Constantes!$D$13)*(1-EXP(-Constantes!$D$25)))</f>
        <v>1.1557180684142527</v>
      </c>
      <c r="M462" s="75">
        <f t="shared" si="64"/>
        <v>1.7458765573343653</v>
      </c>
      <c r="N462" s="75">
        <f>0.0526*G462*Observaciones!$F461^1.218</f>
        <v>0</v>
      </c>
      <c r="O462" s="75">
        <f>N462*Constantes!$D$31</f>
        <v>0</v>
      </c>
      <c r="P462" s="75">
        <f t="shared" si="65"/>
        <v>0</v>
      </c>
      <c r="Q462" s="15"/>
      <c r="R462" s="74">
        <v>456</v>
      </c>
      <c r="S462" s="136">
        <f>ETo!$I461*((1-Constantes!$E$21)*ETo!$K461+ETo!$L461)</f>
        <v>2.2996909799646805</v>
      </c>
      <c r="T462" s="75">
        <f>MIN(S462*U462,0.8*(X461+Observaciones!$F461-V462-W462-Constantes!$D$14))</f>
        <v>1.3672757221289087</v>
      </c>
      <c r="U462" s="75">
        <f>EXP(2.5*(Cálculos!X461-Constantes!$D$13)/(Constantes!$D$15))*Constantes!$E$19+Constantes!$E$18</f>
        <v>0.59454758662831642</v>
      </c>
      <c r="V462" s="75">
        <f>IF(Observaciones!$F461&gt;0.05*Constantes!$E$20,((Observaciones!$F461-0.05*Constantes!$E$20)^2)/(Observaciones!$F461+0.95*Constantes!$E$20),0)</f>
        <v>0</v>
      </c>
      <c r="W462" s="75">
        <f>MAX(0,X461+Observaciones!$F461-V462-Constantes!$D$13)</f>
        <v>0</v>
      </c>
      <c r="X462" s="75">
        <f>X461+Observaciones!$F461-V462-T462-W462-Y461</f>
        <v>60.832264481827544</v>
      </c>
      <c r="Y462" s="75">
        <f>MAX(0,(X462-Constantes!$D$14)*(1-EXP(-Constantes!$D$24)))</f>
        <v>0.59410260474762078</v>
      </c>
      <c r="Z462" s="75">
        <f t="shared" si="66"/>
        <v>251.87468669298704</v>
      </c>
      <c r="AA462" s="75">
        <f>MAX(0,(Z462-Constantes!$D$13)*(1-EXP(-Constantes!$D$25)))</f>
        <v>1.2217627054046487</v>
      </c>
      <c r="AB462" s="75">
        <f t="shared" si="67"/>
        <v>1.8158653101522695</v>
      </c>
      <c r="AC462" s="75">
        <f>0.0526*V462*Observaciones!$F461^1.218</f>
        <v>0</v>
      </c>
      <c r="AD462" s="75">
        <f>AC462*Constantes!$E$31</f>
        <v>0</v>
      </c>
      <c r="AE462" s="75">
        <f t="shared" si="68"/>
        <v>0</v>
      </c>
      <c r="AF462" s="15"/>
      <c r="AG462" s="74">
        <v>456</v>
      </c>
      <c r="AH462" s="136">
        <f>ETo!$I461*((1-Constantes!$F$21)*ETo!$K461+ETo!$L461)</f>
        <v>2.2996909799646805</v>
      </c>
      <c r="AI462" s="75">
        <f>MIN(AH462*AJ462,0.8*(AM461+Observaciones!$F461-AK462-AL462-Constantes!$D$14))</f>
        <v>1.4472896769296661</v>
      </c>
      <c r="AJ462" s="75">
        <f>EXP(2.5*(Cálculos!AM461-Constantes!$D$13)/(Constantes!$D$15))*Constantes!$F$19+Constantes!$F$18</f>
        <v>0.62934093734276164</v>
      </c>
      <c r="AK462" s="75">
        <f>IF(Observaciones!$F461&gt;0.05*Constantes!$F$20,((Observaciones!$F461-0.05*Constantes!$F$20)^2)/(Observaciones!$F461+0.95*Constantes!$F$20),0)</f>
        <v>0</v>
      </c>
      <c r="AL462" s="75">
        <f>MAX(0,AM461+Observaciones!$F461-AK462-Constantes!$D$13)</f>
        <v>0</v>
      </c>
      <c r="AM462" s="75">
        <f>AM461+Observaciones!$F461-AK462-AI462-AL462-AN461</f>
        <v>60.139041755003134</v>
      </c>
      <c r="AN462" s="75">
        <f>MAX(0,(AM462-Constantes!$D$14)*(1-EXP(-Constantes!$D$24)))</f>
        <v>0.58219345322594851</v>
      </c>
      <c r="AO462" s="75">
        <f t="shared" si="69"/>
        <v>257.6388936824776</v>
      </c>
      <c r="AP462" s="75">
        <f>MAX(0,(AO462-Constantes!$D$13)*(1-EXP(-Constantes!$D$25)))</f>
        <v>1.2615789914864242</v>
      </c>
      <c r="AQ462" s="75">
        <f t="shared" si="70"/>
        <v>1.8437724447123727</v>
      </c>
      <c r="AR462" s="75">
        <f>0.0526*AK462*Observaciones!$F461^1.218</f>
        <v>0</v>
      </c>
      <c r="AS462" s="75">
        <f>AR462*Constantes!$F$31</f>
        <v>0</v>
      </c>
      <c r="AT462" s="75">
        <f t="shared" si="71"/>
        <v>0</v>
      </c>
      <c r="AU462" s="15"/>
      <c r="AV462" s="74">
        <v>456</v>
      </c>
      <c r="AW462" s="75">
        <f>0.0526*Observaciones!$F461^2.218</f>
        <v>0</v>
      </c>
      <c r="AX462" s="75">
        <f>IF(Observaciones!$F461&gt;0.05*$BB$7,((Observaciones!$F461-0.05*$BB$7)^2)/(Observaciones!$F461+0.95*$BB$7),0)</f>
        <v>0</v>
      </c>
      <c r="AY462" s="75">
        <f>0.0526*AX462*Observaciones!$F461^1.218</f>
        <v>0</v>
      </c>
      <c r="AZ462" s="29"/>
      <c r="BA462" s="29"/>
      <c r="BB462" s="96"/>
      <c r="BC462" s="39"/>
    </row>
    <row r="463" spans="2:55" s="2" customFormat="1" x14ac:dyDescent="0.3">
      <c r="B463" s="38"/>
      <c r="C463" s="74">
        <v>457</v>
      </c>
      <c r="D463" s="136">
        <f>ETo!$I462*((1-Constantes!$D$21)*ETo!$K462+ETo!$L462)</f>
        <v>2.414827310649426</v>
      </c>
      <c r="E463" s="75">
        <f>MIN(D463*F463,0.8*(I462+Observaciones!$F462-G463-H463-Constantes!$D$14))</f>
        <v>1.298080924231243</v>
      </c>
      <c r="F463" s="75">
        <f>EXP(2.5*(Cálculos!I462-Constantes!$D$13)/(Constantes!$D$15))*Constantes!$D$19+Constantes!$D$18</f>
        <v>0.53754606737578536</v>
      </c>
      <c r="G463" s="75">
        <f>IF(Observaciones!$F462&gt;0.05*Constantes!$D$20,((Observaciones!$F462-0.05*Constantes!$D$20)^2)/(Observaciones!$F462+0.95*Constantes!$D$20),0)</f>
        <v>0</v>
      </c>
      <c r="H463" s="75">
        <f>MAX(0,I462+Observaciones!$F462-G463-Constantes!$D$13)</f>
        <v>0</v>
      </c>
      <c r="I463" s="75">
        <f>I462+Observaciones!$F462-G463-E463-H463-J462</f>
        <v>58.714441061462836</v>
      </c>
      <c r="J463" s="75">
        <f>MAX(0,(I463-Constantes!$D$14)*(1-EXP(-Constantes!$D$24)))</f>
        <v>0.55771966599890599</v>
      </c>
      <c r="K463" s="75">
        <f t="shared" si="63"/>
        <v>241.15768113089422</v>
      </c>
      <c r="L463" s="75">
        <f>MAX(0,(K463-Constantes!$D$13)*(1-EXP(-Constantes!$D$25)))</f>
        <v>1.1477349405831814</v>
      </c>
      <c r="M463" s="75">
        <f t="shared" si="64"/>
        <v>1.7054546065820873</v>
      </c>
      <c r="N463" s="75">
        <f>0.0526*G463*Observaciones!$F462^1.218</f>
        <v>0</v>
      </c>
      <c r="O463" s="75">
        <f>N463*Constantes!$D$31</f>
        <v>0</v>
      </c>
      <c r="P463" s="75">
        <f t="shared" si="65"/>
        <v>0</v>
      </c>
      <c r="Q463" s="15"/>
      <c r="R463" s="74">
        <v>457</v>
      </c>
      <c r="S463" s="136">
        <f>ETo!$I462*((1-Constantes!$E$21)*ETo!$K462+ETo!$L462)</f>
        <v>2.3185124733661682</v>
      </c>
      <c r="T463" s="75">
        <f>MIN(S463*U463,0.8*(X462+Observaciones!$F462-V463-W463-Constantes!$D$14))</f>
        <v>1.3383463012472245</v>
      </c>
      <c r="U463" s="75">
        <f>EXP(2.5*(Cálculos!X462-Constantes!$D$13)/(Constantes!$D$15))*Constantes!$E$19+Constantes!$E$18</f>
        <v>0.5772435199816397</v>
      </c>
      <c r="V463" s="75">
        <f>IF(Observaciones!$F462&gt;0.05*Constantes!$E$20,((Observaciones!$F462-0.05*Constantes!$E$20)^2)/(Observaciones!$F462+0.95*Constantes!$E$20),0)</f>
        <v>0</v>
      </c>
      <c r="W463" s="75">
        <f>MAX(0,X462+Observaciones!$F462-V463-Constantes!$D$13)</f>
        <v>0</v>
      </c>
      <c r="X463" s="75">
        <f>X462+Observaciones!$F462-V463-T463-W463-Y462</f>
        <v>58.899815575832697</v>
      </c>
      <c r="Y463" s="75">
        <f>MAX(0,(X463-Constantes!$D$14)*(1-EXP(-Constantes!$D$24)))</f>
        <v>0.56090428920074498</v>
      </c>
      <c r="Z463" s="75">
        <f t="shared" si="66"/>
        <v>250.6529239875824</v>
      </c>
      <c r="AA463" s="75">
        <f>MAX(0,(Z463-Constantes!$D$13)*(1-EXP(-Constantes!$D$25)))</f>
        <v>1.2133233739422069</v>
      </c>
      <c r="AB463" s="75">
        <f t="shared" si="67"/>
        <v>1.7742276631429519</v>
      </c>
      <c r="AC463" s="75">
        <f>0.0526*V463*Observaciones!$F462^1.218</f>
        <v>0</v>
      </c>
      <c r="AD463" s="75">
        <f>AC463*Constantes!$E$31</f>
        <v>0</v>
      </c>
      <c r="AE463" s="75">
        <f t="shared" si="68"/>
        <v>0</v>
      </c>
      <c r="AF463" s="15"/>
      <c r="AG463" s="74">
        <v>457</v>
      </c>
      <c r="AH463" s="136">
        <f>ETo!$I462*((1-Constantes!$F$21)*ETo!$K462+ETo!$L462)</f>
        <v>2.3185124733661682</v>
      </c>
      <c r="AI463" s="75">
        <f>MIN(AH463*AJ463,0.8*(AM462+Observaciones!$F462-AK463-AL463-Constantes!$D$14))</f>
        <v>1.4290026674651068</v>
      </c>
      <c r="AJ463" s="75">
        <f>EXP(2.5*(Cálculos!AM462-Constantes!$D$13)/(Constantes!$D$15))*Constantes!$F$19+Constantes!$F$18</f>
        <v>0.61634461055557199</v>
      </c>
      <c r="AK463" s="75">
        <f>IF(Observaciones!$F462&gt;0.05*Constantes!$F$20,((Observaciones!$F462-0.05*Constantes!$F$20)^2)/(Observaciones!$F462+0.95*Constantes!$F$20),0)</f>
        <v>0</v>
      </c>
      <c r="AL463" s="75">
        <f>MAX(0,AM462+Observaciones!$F462-AK463-Constantes!$D$13)</f>
        <v>0</v>
      </c>
      <c r="AM463" s="75">
        <f>AM462+Observaciones!$F462-AK463-AI463-AL463-AN462</f>
        <v>58.127845634312081</v>
      </c>
      <c r="AN463" s="75">
        <f>MAX(0,(AM463-Constantes!$D$14)*(1-EXP(-Constantes!$D$24)))</f>
        <v>0.54764230766436328</v>
      </c>
      <c r="AO463" s="75">
        <f t="shared" si="69"/>
        <v>256.37731469099117</v>
      </c>
      <c r="AP463" s="75">
        <f>MAX(0,(AO463-Constantes!$D$13)*(1-EXP(-Constantes!$D$25)))</f>
        <v>1.2528646288461922</v>
      </c>
      <c r="AQ463" s="75">
        <f t="shared" si="70"/>
        <v>1.8005069365105555</v>
      </c>
      <c r="AR463" s="75">
        <f>0.0526*AK463*Observaciones!$F462^1.218</f>
        <v>0</v>
      </c>
      <c r="AS463" s="75">
        <f>AR463*Constantes!$F$31</f>
        <v>0</v>
      </c>
      <c r="AT463" s="75">
        <f t="shared" si="71"/>
        <v>0</v>
      </c>
      <c r="AU463" s="15"/>
      <c r="AV463" s="74">
        <v>457</v>
      </c>
      <c r="AW463" s="75">
        <f>0.0526*Observaciones!$F462^2.218</f>
        <v>0</v>
      </c>
      <c r="AX463" s="75">
        <f>IF(Observaciones!$F462&gt;0.05*$BB$7,((Observaciones!$F462-0.05*$BB$7)^2)/(Observaciones!$F462+0.95*$BB$7),0)</f>
        <v>0</v>
      </c>
      <c r="AY463" s="75">
        <f>0.0526*AX463*Observaciones!$F462^1.218</f>
        <v>0</v>
      </c>
      <c r="AZ463" s="29"/>
      <c r="BA463" s="29"/>
      <c r="BB463" s="96"/>
      <c r="BC463" s="39"/>
    </row>
    <row r="464" spans="2:55" s="2" customFormat="1" x14ac:dyDescent="0.3">
      <c r="B464" s="38"/>
      <c r="C464" s="74">
        <v>458</v>
      </c>
      <c r="D464" s="136">
        <f>ETo!$I463*((1-Constantes!$D$21)*ETo!$K463+ETo!$L463)</f>
        <v>2.3697945590228144</v>
      </c>
      <c r="E464" s="75">
        <f>MIN(D464*F464,0.8*(I463+Observaciones!$F463-G464-H464-Constantes!$D$14))</f>
        <v>1.229209638887615</v>
      </c>
      <c r="F464" s="75">
        <f>EXP(2.5*(Cálculos!I463-Constantes!$D$13)/(Constantes!$D$15))*Constantes!$D$19+Constantes!$D$18</f>
        <v>0.51869881893664238</v>
      </c>
      <c r="G464" s="75">
        <f>IF(Observaciones!$F463&gt;0.05*Constantes!$D$20,((Observaciones!$F463-0.05*Constantes!$D$20)^2)/(Observaciones!$F463+0.95*Constantes!$D$20),0)</f>
        <v>0</v>
      </c>
      <c r="H464" s="75">
        <f>MAX(0,I463+Observaciones!$F463-G464-Constantes!$D$13)</f>
        <v>0</v>
      </c>
      <c r="I464" s="75">
        <f>I463+Observaciones!$F463-G464-E464-H464-J463</f>
        <v>57.427511756576315</v>
      </c>
      <c r="J464" s="75">
        <f>MAX(0,(I464-Constantes!$D$14)*(1-EXP(-Constantes!$D$24)))</f>
        <v>0.53561099082637942</v>
      </c>
      <c r="K464" s="75">
        <f t="shared" si="63"/>
        <v>240.00994619031104</v>
      </c>
      <c r="L464" s="75">
        <f>MAX(0,(K464-Constantes!$D$13)*(1-EXP(-Constantes!$D$25)))</f>
        <v>1.1398069562440296</v>
      </c>
      <c r="M464" s="75">
        <f t="shared" si="64"/>
        <v>1.6754179470704091</v>
      </c>
      <c r="N464" s="75">
        <f>0.0526*G464*Observaciones!$F463^1.218</f>
        <v>0</v>
      </c>
      <c r="O464" s="75">
        <f>N464*Constantes!$D$31</f>
        <v>0</v>
      </c>
      <c r="P464" s="75">
        <f t="shared" si="65"/>
        <v>0</v>
      </c>
      <c r="Q464" s="15"/>
      <c r="R464" s="74">
        <v>458</v>
      </c>
      <c r="S464" s="136">
        <f>ETo!$I463*((1-Constantes!$E$21)*ETo!$K463+ETo!$L463)</f>
        <v>2.274938134011657</v>
      </c>
      <c r="T464" s="75">
        <f>MIN(S464*U464,0.8*(X463+Observaciones!$F463-V464-W464-Constantes!$D$14))</f>
        <v>1.2787278137927738</v>
      </c>
      <c r="U464" s="75">
        <f>EXP(2.5*(Cálculos!X463-Constantes!$D$13)/(Constantes!$D$15))*Constantes!$E$19+Constantes!$E$18</f>
        <v>0.56209344538870942</v>
      </c>
      <c r="V464" s="75">
        <f>IF(Observaciones!$F463&gt;0.05*Constantes!$E$20,((Observaciones!$F463-0.05*Constantes!$E$20)^2)/(Observaciones!$F463+0.95*Constantes!$E$20),0)</f>
        <v>0</v>
      </c>
      <c r="W464" s="75">
        <f>MAX(0,X463+Observaciones!$F463-V464-Constantes!$D$13)</f>
        <v>0</v>
      </c>
      <c r="X464" s="75">
        <f>X463+Observaciones!$F463-V464-T464-W464-Y463</f>
        <v>57.560183472839178</v>
      </c>
      <c r="Y464" s="75">
        <f>MAX(0,(X464-Constantes!$D$14)*(1-EXP(-Constantes!$D$24)))</f>
        <v>0.53789021150174976</v>
      </c>
      <c r="Z464" s="75">
        <f t="shared" si="66"/>
        <v>249.43960061364018</v>
      </c>
      <c r="AA464" s="75">
        <f>MAX(0,(Z464-Constantes!$D$13)*(1-EXP(-Constantes!$D$25)))</f>
        <v>1.20494233720035</v>
      </c>
      <c r="AB464" s="75">
        <f t="shared" si="67"/>
        <v>1.7428325487020997</v>
      </c>
      <c r="AC464" s="75">
        <f>0.0526*V464*Observaciones!$F463^1.218</f>
        <v>0</v>
      </c>
      <c r="AD464" s="75">
        <f>AC464*Constantes!$E$31</f>
        <v>0</v>
      </c>
      <c r="AE464" s="75">
        <f t="shared" si="68"/>
        <v>0</v>
      </c>
      <c r="AF464" s="15"/>
      <c r="AG464" s="74">
        <v>458</v>
      </c>
      <c r="AH464" s="136">
        <f>ETo!$I463*((1-Constantes!$F$21)*ETo!$K463+ETo!$L463)</f>
        <v>2.274938134011657</v>
      </c>
      <c r="AI464" s="75">
        <f>MIN(AH464*AJ464,0.8*(AM463+Observaciones!$F463-AK464-AL464-Constantes!$D$14))</f>
        <v>1.3762081286722969</v>
      </c>
      <c r="AJ464" s="75">
        <f>EXP(2.5*(Cálculos!AM463-Constantes!$D$13)/(Constantes!$D$15))*Constantes!$F$19+Constantes!$F$18</f>
        <v>0.60494310069235713</v>
      </c>
      <c r="AK464" s="75">
        <f>IF(Observaciones!$F463&gt;0.05*Constantes!$F$20,((Observaciones!$F463-0.05*Constantes!$F$20)^2)/(Observaciones!$F463+0.95*Constantes!$F$20),0)</f>
        <v>0</v>
      </c>
      <c r="AL464" s="75">
        <f>MAX(0,AM463+Observaciones!$F463-AK464-Constantes!$D$13)</f>
        <v>0</v>
      </c>
      <c r="AM464" s="75">
        <f>AM463+Observaciones!$F463-AK464-AI464-AL464-AN463</f>
        <v>56.703995197975424</v>
      </c>
      <c r="AN464" s="75">
        <f>MAX(0,(AM464-Constantes!$D$14)*(1-EXP(-Constantes!$D$24)))</f>
        <v>0.5231814094070163</v>
      </c>
      <c r="AO464" s="75">
        <f t="shared" si="69"/>
        <v>255.12445006214497</v>
      </c>
      <c r="AP464" s="75">
        <f>MAX(0,(AO464-Constantes!$D$13)*(1-EXP(-Constantes!$D$25)))</f>
        <v>1.2442104607056608</v>
      </c>
      <c r="AQ464" s="75">
        <f t="shared" si="70"/>
        <v>1.767391870112677</v>
      </c>
      <c r="AR464" s="75">
        <f>0.0526*AK464*Observaciones!$F463^1.218</f>
        <v>0</v>
      </c>
      <c r="AS464" s="75">
        <f>AR464*Constantes!$F$31</f>
        <v>0</v>
      </c>
      <c r="AT464" s="75">
        <f t="shared" si="71"/>
        <v>0</v>
      </c>
      <c r="AU464" s="15"/>
      <c r="AV464" s="74">
        <v>458</v>
      </c>
      <c r="AW464" s="75">
        <f>0.0526*Observaciones!$F463^2.218</f>
        <v>1.1305797794095535E-2</v>
      </c>
      <c r="AX464" s="75">
        <f>IF(Observaciones!$F463&gt;0.05*$BB$7,((Observaciones!$F463-0.05*$BB$7)^2)/(Observaciones!$F463+0.95*$BB$7),0)</f>
        <v>0</v>
      </c>
      <c r="AY464" s="75">
        <f>0.0526*AX464*Observaciones!$F463^1.218</f>
        <v>0</v>
      </c>
      <c r="AZ464" s="29"/>
      <c r="BA464" s="29"/>
      <c r="BB464" s="96"/>
      <c r="BC464" s="39"/>
    </row>
    <row r="465" spans="2:55" s="2" customFormat="1" x14ac:dyDescent="0.3">
      <c r="B465" s="38"/>
      <c r="C465" s="74">
        <v>459</v>
      </c>
      <c r="D465" s="136">
        <f>ETo!$I464*((1-Constantes!$D$21)*ETo!$K464+ETo!$L464)</f>
        <v>2.3274185259367366</v>
      </c>
      <c r="E465" s="75">
        <f>MIN(D465*F465,0.8*(I464+Observaciones!$F464-G465-H465-Constantes!$D$14))</f>
        <v>1.1796760864551352</v>
      </c>
      <c r="F465" s="75">
        <f>EXP(2.5*(Cálculos!I464-Constantes!$D$13)/(Constantes!$D$15))*Constantes!$D$19+Constantes!$D$18</f>
        <v>0.5068603146829127</v>
      </c>
      <c r="G465" s="75">
        <f>IF(Observaciones!$F464&gt;0.05*Constantes!$D$20,((Observaciones!$F464-0.05*Constantes!$D$20)^2)/(Observaciones!$F464+0.95*Constantes!$D$20),0)</f>
        <v>0</v>
      </c>
      <c r="H465" s="75">
        <f>MAX(0,I464+Observaciones!$F464-G465-Constantes!$D$13)</f>
        <v>0</v>
      </c>
      <c r="I465" s="75">
        <f>I464+Observaciones!$F464-G465-E465-H465-J464</f>
        <v>55.712224679294799</v>
      </c>
      <c r="J465" s="75">
        <f>MAX(0,(I465-Constantes!$D$14)*(1-EXP(-Constantes!$D$24)))</f>
        <v>0.50614338551561733</v>
      </c>
      <c r="K465" s="75">
        <f t="shared" si="63"/>
        <v>238.87013923406701</v>
      </c>
      <c r="L465" s="75">
        <f>MAX(0,(K465-Constantes!$D$13)*(1-EXP(-Constantes!$D$25)))</f>
        <v>1.1319337344928759</v>
      </c>
      <c r="M465" s="75">
        <f t="shared" si="64"/>
        <v>1.6380771200084934</v>
      </c>
      <c r="N465" s="75">
        <f>0.0526*G465*Observaciones!$F464^1.218</f>
        <v>0</v>
      </c>
      <c r="O465" s="75">
        <f>N465*Constantes!$D$31</f>
        <v>0</v>
      </c>
      <c r="P465" s="75">
        <f t="shared" si="65"/>
        <v>0</v>
      </c>
      <c r="Q465" s="15"/>
      <c r="R465" s="74">
        <v>459</v>
      </c>
      <c r="S465" s="136">
        <f>ETo!$I464*((1-Constantes!$E$21)*ETo!$K464+ETo!$L464)</f>
        <v>2.2339542538831103</v>
      </c>
      <c r="T465" s="75">
        <f>MIN(S465*U465,0.8*(X464+Observaciones!$F464-V465-W465-Constantes!$D$14))</f>
        <v>1.2341216873883785</v>
      </c>
      <c r="U465" s="75">
        <f>EXP(2.5*(Cálculos!X464-Constantes!$D$13)/(Constantes!$D$15))*Constantes!$E$19+Constantes!$E$18</f>
        <v>0.55243820917245734</v>
      </c>
      <c r="V465" s="75">
        <f>IF(Observaciones!$F464&gt;0.05*Constantes!$E$20,((Observaciones!$F464-0.05*Constantes!$E$20)^2)/(Observaciones!$F464+0.95*Constantes!$E$20),0)</f>
        <v>0</v>
      </c>
      <c r="W465" s="75">
        <f>MAX(0,X464+Observaciones!$F464-V465-Constantes!$D$13)</f>
        <v>0</v>
      </c>
      <c r="X465" s="75">
        <f>X464+Observaciones!$F464-V465-T465-W465-Y464</f>
        <v>55.78817157394905</v>
      </c>
      <c r="Y465" s="75">
        <f>MAX(0,(X465-Constantes!$D$14)*(1-EXP(-Constantes!$D$24)))</f>
        <v>0.50744810770812421</v>
      </c>
      <c r="Z465" s="75">
        <f t="shared" si="66"/>
        <v>248.23465827643983</v>
      </c>
      <c r="AA465" s="75">
        <f>MAX(0,(Z465-Constantes!$D$13)*(1-EXP(-Constantes!$D$25)))</f>
        <v>1.1966191925080301</v>
      </c>
      <c r="AB465" s="75">
        <f t="shared" si="67"/>
        <v>1.7040673002161544</v>
      </c>
      <c r="AC465" s="75">
        <f>0.0526*V465*Observaciones!$F464^1.218</f>
        <v>0</v>
      </c>
      <c r="AD465" s="75">
        <f>AC465*Constantes!$E$31</f>
        <v>0</v>
      </c>
      <c r="AE465" s="75">
        <f t="shared" si="68"/>
        <v>0</v>
      </c>
      <c r="AF465" s="15"/>
      <c r="AG465" s="74">
        <v>459</v>
      </c>
      <c r="AH465" s="136">
        <f>ETo!$I464*((1-Constantes!$F$21)*ETo!$K464+ETo!$L464)</f>
        <v>2.2339542538831103</v>
      </c>
      <c r="AI465" s="75">
        <f>MIN(AH465*AJ465,0.8*(AM464+Observaciones!$F464-AK465-AL465-Constantes!$D$14))</f>
        <v>1.3349070499952242</v>
      </c>
      <c r="AJ465" s="75">
        <f>EXP(2.5*(Cálculos!AM464-Constantes!$D$13)/(Constantes!$D$15))*Constantes!$F$19+Constantes!$F$18</f>
        <v>0.59755344035127766</v>
      </c>
      <c r="AK465" s="75">
        <f>IF(Observaciones!$F464&gt;0.05*Constantes!$F$20,((Observaciones!$F464-0.05*Constantes!$F$20)^2)/(Observaciones!$F464+0.95*Constantes!$F$20),0)</f>
        <v>0</v>
      </c>
      <c r="AL465" s="75">
        <f>MAX(0,AM464+Observaciones!$F464-AK465-Constantes!$D$13)</f>
        <v>0</v>
      </c>
      <c r="AM465" s="75">
        <f>AM464+Observaciones!$F464-AK465-AI465-AL465-AN464</f>
        <v>54.845906738573184</v>
      </c>
      <c r="AN465" s="75">
        <f>MAX(0,(AM465-Constantes!$D$14)*(1-EXP(-Constantes!$D$24)))</f>
        <v>0.49126056182450928</v>
      </c>
      <c r="AO465" s="75">
        <f t="shared" si="69"/>
        <v>253.88023960143931</v>
      </c>
      <c r="AP465" s="75">
        <f>MAX(0,(AO465-Constantes!$D$13)*(1-EXP(-Constantes!$D$25)))</f>
        <v>1.2356160712710487</v>
      </c>
      <c r="AQ465" s="75">
        <f t="shared" si="70"/>
        <v>1.7268766330955581</v>
      </c>
      <c r="AR465" s="75">
        <f>0.0526*AK465*Observaciones!$F464^1.218</f>
        <v>0</v>
      </c>
      <c r="AS465" s="75">
        <f>AR465*Constantes!$F$31</f>
        <v>0</v>
      </c>
      <c r="AT465" s="75">
        <f t="shared" si="71"/>
        <v>0</v>
      </c>
      <c r="AU465" s="15"/>
      <c r="AV465" s="74">
        <v>459</v>
      </c>
      <c r="AW465" s="75">
        <f>0.0526*Observaciones!$F464^2.218</f>
        <v>0</v>
      </c>
      <c r="AX465" s="75">
        <f>IF(Observaciones!$F464&gt;0.05*$BB$7,((Observaciones!$F464-0.05*$BB$7)^2)/(Observaciones!$F464+0.95*$BB$7),0)</f>
        <v>0</v>
      </c>
      <c r="AY465" s="75">
        <f>0.0526*AX465*Observaciones!$F464^1.218</f>
        <v>0</v>
      </c>
      <c r="AZ465" s="29"/>
      <c r="BA465" s="29"/>
      <c r="BB465" s="96"/>
      <c r="BC465" s="39"/>
    </row>
    <row r="466" spans="2:55" s="2" customFormat="1" x14ac:dyDescent="0.3">
      <c r="B466" s="38"/>
      <c r="C466" s="74">
        <v>460</v>
      </c>
      <c r="D466" s="136">
        <f>ETo!$I465*((1-Constantes!$D$21)*ETo!$K465+ETo!$L465)</f>
        <v>2.3194261938451941</v>
      </c>
      <c r="E466" s="75">
        <f>MIN(D466*F466,0.8*(I465+Observaciones!$F465-G466-H466-Constantes!$D$14))</f>
        <v>1.1417337487792218</v>
      </c>
      <c r="F466" s="75">
        <f>EXP(2.5*(Cálculos!I465-Constantes!$D$13)/(Constantes!$D$15))*Constantes!$D$19+Constantes!$D$18</f>
        <v>0.49224836375863779</v>
      </c>
      <c r="G466" s="75">
        <f>IF(Observaciones!$F465&gt;0.05*Constantes!$D$20,((Observaciones!$F465-0.05*Constantes!$D$20)^2)/(Observaciones!$F465+0.95*Constantes!$D$20),0)</f>
        <v>0</v>
      </c>
      <c r="H466" s="75">
        <f>MAX(0,I465+Observaciones!$F465-G466-Constantes!$D$13)</f>
        <v>0</v>
      </c>
      <c r="I466" s="75">
        <f>I465+Observaciones!$F465-G466-E466-H466-J465</f>
        <v>54.064347544999961</v>
      </c>
      <c r="J466" s="75">
        <f>MAX(0,(I466-Constantes!$D$14)*(1-EXP(-Constantes!$D$24)))</f>
        <v>0.47783384267746504</v>
      </c>
      <c r="K466" s="75">
        <f t="shared" si="63"/>
        <v>237.73820549957412</v>
      </c>
      <c r="L466" s="75">
        <f>MAX(0,(K466-Constantes!$D$13)*(1-EXP(-Constantes!$D$25)))</f>
        <v>1.1241148970568933</v>
      </c>
      <c r="M466" s="75">
        <f t="shared" si="64"/>
        <v>1.6019487397343584</v>
      </c>
      <c r="N466" s="75">
        <f>0.0526*G466*Observaciones!$F465^1.218</f>
        <v>0</v>
      </c>
      <c r="O466" s="75">
        <f>N466*Constantes!$D$31</f>
        <v>0</v>
      </c>
      <c r="P466" s="75">
        <f t="shared" si="65"/>
        <v>0</v>
      </c>
      <c r="Q466" s="15"/>
      <c r="R466" s="74">
        <v>460</v>
      </c>
      <c r="S466" s="136">
        <f>ETo!$I465*((1-Constantes!$E$21)*ETo!$K465+ETo!$L465)</f>
        <v>2.2261774296857499</v>
      </c>
      <c r="T466" s="75">
        <f>MIN(S466*U466,0.8*(X465+Observaciones!$F465-V466-W466-Constantes!$D$14))</f>
        <v>1.2035701548883231</v>
      </c>
      <c r="U466" s="75">
        <f>EXP(2.5*(Cálculos!X465-Constantes!$D$13)/(Constantes!$D$15))*Constantes!$E$19+Constantes!$E$18</f>
        <v>0.54064430751964843</v>
      </c>
      <c r="V466" s="75">
        <f>IF(Observaciones!$F465&gt;0.05*Constantes!$E$20,((Observaciones!$F465-0.05*Constantes!$E$20)^2)/(Observaciones!$F465+0.95*Constantes!$E$20),0)</f>
        <v>0</v>
      </c>
      <c r="W466" s="75">
        <f>MAX(0,X465+Observaciones!$F465-V466-Constantes!$D$13)</f>
        <v>0</v>
      </c>
      <c r="X466" s="75">
        <f>X465+Observaciones!$F465-V466-T466-W466-Y465</f>
        <v>54.077153311352603</v>
      </c>
      <c r="Y466" s="75">
        <f>MAX(0,(X466-Constantes!$D$14)*(1-EXP(-Constantes!$D$24)))</f>
        <v>0.47805383807857282</v>
      </c>
      <c r="Z466" s="75">
        <f t="shared" si="66"/>
        <v>247.03803908393181</v>
      </c>
      <c r="AA466" s="75">
        <f>MAX(0,(Z466-Constantes!$D$13)*(1-EXP(-Constantes!$D$25)))</f>
        <v>1.1883535399756504</v>
      </c>
      <c r="AB466" s="75">
        <f t="shared" si="67"/>
        <v>1.6664073780542232</v>
      </c>
      <c r="AC466" s="75">
        <f>0.0526*V466*Observaciones!$F465^1.218</f>
        <v>0</v>
      </c>
      <c r="AD466" s="75">
        <f>AC466*Constantes!$E$31</f>
        <v>0</v>
      </c>
      <c r="AE466" s="75">
        <f t="shared" si="68"/>
        <v>0</v>
      </c>
      <c r="AF466" s="15"/>
      <c r="AG466" s="74">
        <v>460</v>
      </c>
      <c r="AH466" s="136">
        <f>ETo!$I465*((1-Constantes!$F$21)*ETo!$K465+ETo!$L465)</f>
        <v>2.2261774296857499</v>
      </c>
      <c r="AI466" s="75">
        <f>MIN(AH466*AJ466,0.8*(AM465+Observaciones!$F465-AK466-AL466-Constantes!$D$14))</f>
        <v>1.3105217972921159</v>
      </c>
      <c r="AJ466" s="75">
        <f>EXP(2.5*(Cálculos!AM465-Constantes!$D$13)/(Constantes!$D$15))*Constantes!$F$19+Constantes!$F$18</f>
        <v>0.58868703806646305</v>
      </c>
      <c r="AK466" s="75">
        <f>IF(Observaciones!$F465&gt;0.05*Constantes!$F$20,((Observaciones!$F465-0.05*Constantes!$F$20)^2)/(Observaciones!$F465+0.95*Constantes!$F$20),0)</f>
        <v>0</v>
      </c>
      <c r="AL466" s="75">
        <f>MAX(0,AM465+Observaciones!$F465-AK466-Constantes!$D$13)</f>
        <v>0</v>
      </c>
      <c r="AM466" s="75">
        <f>AM465+Observaciones!$F465-AK466-AI466-AL466-AN465</f>
        <v>53.044124379456555</v>
      </c>
      <c r="AN466" s="75">
        <f>MAX(0,(AM466-Constantes!$D$14)*(1-EXP(-Constantes!$D$24)))</f>
        <v>0.4603070193431601</v>
      </c>
      <c r="AO466" s="75">
        <f t="shared" si="69"/>
        <v>252.64462353016827</v>
      </c>
      <c r="AP466" s="75">
        <f>MAX(0,(AO466-Constantes!$D$13)*(1-EXP(-Constantes!$D$25)))</f>
        <v>1.2270810476206724</v>
      </c>
      <c r="AQ466" s="75">
        <f t="shared" si="70"/>
        <v>1.6873880669638326</v>
      </c>
      <c r="AR466" s="75">
        <f>0.0526*AK466*Observaciones!$F465^1.218</f>
        <v>0</v>
      </c>
      <c r="AS466" s="75">
        <f>AR466*Constantes!$F$31</f>
        <v>0</v>
      </c>
      <c r="AT466" s="75">
        <f t="shared" si="71"/>
        <v>0</v>
      </c>
      <c r="AU466" s="15"/>
      <c r="AV466" s="74">
        <v>460</v>
      </c>
      <c r="AW466" s="75">
        <f>0.0526*Observaciones!$F465^2.218</f>
        <v>0</v>
      </c>
      <c r="AX466" s="75">
        <f>IF(Observaciones!$F465&gt;0.05*$BB$7,((Observaciones!$F465-0.05*$BB$7)^2)/(Observaciones!$F465+0.95*$BB$7),0)</f>
        <v>0</v>
      </c>
      <c r="AY466" s="75">
        <f>0.0526*AX466*Observaciones!$F465^1.218</f>
        <v>0</v>
      </c>
      <c r="AZ466" s="29"/>
      <c r="BA466" s="29"/>
      <c r="BB466" s="96"/>
      <c r="BC466" s="39"/>
    </row>
    <row r="467" spans="2:55" s="2" customFormat="1" x14ac:dyDescent="0.3">
      <c r="B467" s="38"/>
      <c r="C467" s="74">
        <v>461</v>
      </c>
      <c r="D467" s="136">
        <f>ETo!$I466*((1-Constantes!$D$21)*ETo!$K466+ETo!$L466)</f>
        <v>2.2043833501463928</v>
      </c>
      <c r="E467" s="75">
        <f>MIN(D467*F467,0.8*(I466+Observaciones!$F466-G467-H467-Constantes!$D$14))</f>
        <v>1.0567169875440432</v>
      </c>
      <c r="F467" s="75">
        <f>EXP(2.5*(Cálculos!I466-Constantes!$D$13)/(Constantes!$D$15))*Constantes!$D$19+Constantes!$D$18</f>
        <v>0.47937078978294168</v>
      </c>
      <c r="G467" s="75">
        <f>IF(Observaciones!$F466&gt;0.05*Constantes!$D$20,((Observaciones!$F466-0.05*Constantes!$D$20)^2)/(Observaciones!$F466+0.95*Constantes!$D$20),0)</f>
        <v>0</v>
      </c>
      <c r="H467" s="75">
        <f>MAX(0,I466+Observaciones!$F466-G467-Constantes!$D$13)</f>
        <v>0</v>
      </c>
      <c r="I467" s="75">
        <f>I466+Observaciones!$F466-G467-E467-H467-J466</f>
        <v>52.529796714778456</v>
      </c>
      <c r="J467" s="75">
        <f>MAX(0,(I467-Constantes!$D$14)*(1-EXP(-Constantes!$D$24)))</f>
        <v>0.45147117791237151</v>
      </c>
      <c r="K467" s="75">
        <f t="shared" si="63"/>
        <v>236.61409060251722</v>
      </c>
      <c r="L467" s="75">
        <f>MAX(0,(K467-Constantes!$D$13)*(1-EXP(-Constantes!$D$25)))</f>
        <v>1.1163500682761769</v>
      </c>
      <c r="M467" s="75">
        <f t="shared" si="64"/>
        <v>1.5678212461885483</v>
      </c>
      <c r="N467" s="75">
        <f>0.0526*G467*Observaciones!$F466^1.218</f>
        <v>0</v>
      </c>
      <c r="O467" s="75">
        <f>N467*Constantes!$D$31</f>
        <v>0</v>
      </c>
      <c r="P467" s="75">
        <f t="shared" si="65"/>
        <v>0</v>
      </c>
      <c r="Q467" s="15"/>
      <c r="R467" s="74">
        <v>461</v>
      </c>
      <c r="S467" s="136">
        <f>ETo!$I466*((1-Constantes!$E$21)*ETo!$K466+ETo!$L466)</f>
        <v>2.1151571561754552</v>
      </c>
      <c r="T467" s="75">
        <f>MIN(S467*U467,0.8*(X466+Observaciones!$F466-V467-W467-Constantes!$D$14))</f>
        <v>1.1215188236583185</v>
      </c>
      <c r="U467" s="75">
        <f>EXP(2.5*(Cálculos!X466-Constantes!$D$13)/(Constantes!$D$15))*Constantes!$E$19+Constantes!$E$18</f>
        <v>0.5302295483737034</v>
      </c>
      <c r="V467" s="75">
        <f>IF(Observaciones!$F466&gt;0.05*Constantes!$E$20,((Observaciones!$F466-0.05*Constantes!$E$20)^2)/(Observaciones!$F466+0.95*Constantes!$E$20),0)</f>
        <v>0</v>
      </c>
      <c r="W467" s="75">
        <f>MAX(0,X466+Observaciones!$F466-V467-Constantes!$D$13)</f>
        <v>0</v>
      </c>
      <c r="X467" s="75">
        <f>X466+Observaciones!$F466-V467-T467-W467-Y466</f>
        <v>52.47758064961571</v>
      </c>
      <c r="Y467" s="75">
        <f>MAX(0,(X467-Constantes!$D$14)*(1-EXP(-Constantes!$D$24)))</f>
        <v>0.45057413716655337</v>
      </c>
      <c r="Z467" s="75">
        <f t="shared" si="66"/>
        <v>245.84968554395616</v>
      </c>
      <c r="AA467" s="75">
        <f>MAX(0,(Z467-Constantes!$D$13)*(1-EXP(-Constantes!$D$25)))</f>
        <v>1.1801449824758541</v>
      </c>
      <c r="AB467" s="75">
        <f t="shared" si="67"/>
        <v>1.6307191196424076</v>
      </c>
      <c r="AC467" s="75">
        <f>0.0526*V467*Observaciones!$F466^1.218</f>
        <v>0</v>
      </c>
      <c r="AD467" s="75">
        <f>AC467*Constantes!$E$31</f>
        <v>0</v>
      </c>
      <c r="AE467" s="75">
        <f t="shared" si="68"/>
        <v>0</v>
      </c>
      <c r="AF467" s="15"/>
      <c r="AG467" s="74">
        <v>461</v>
      </c>
      <c r="AH467" s="136">
        <f>ETo!$I466*((1-Constantes!$F$21)*ETo!$K466+ETo!$L466)</f>
        <v>2.1151571561754552</v>
      </c>
      <c r="AI467" s="75">
        <f>MIN(AH467*AJ467,0.8*(AM466+Observaciones!$F466-AK467-AL467-Constantes!$D$14))</f>
        <v>1.228609396735197</v>
      </c>
      <c r="AJ467" s="75">
        <f>EXP(2.5*(Cálculos!AM466-Constantes!$D$13)/(Constantes!$D$15))*Constantes!$F$19+Constantes!$F$18</f>
        <v>0.58085962697765714</v>
      </c>
      <c r="AK467" s="75">
        <f>IF(Observaciones!$F466&gt;0.05*Constantes!$F$20,((Observaciones!$F466-0.05*Constantes!$F$20)^2)/(Observaciones!$F466+0.95*Constantes!$F$20),0)</f>
        <v>0</v>
      </c>
      <c r="AL467" s="75">
        <f>MAX(0,AM466+Observaciones!$F466-AK467-Constantes!$D$13)</f>
        <v>0</v>
      </c>
      <c r="AM467" s="75">
        <f>AM466+Observaciones!$F466-AK467-AI467-AL467-AN466</f>
        <v>51.355207963378199</v>
      </c>
      <c r="AN467" s="75">
        <f>MAX(0,(AM467-Constantes!$D$14)*(1-EXP(-Constantes!$D$24)))</f>
        <v>0.43129244620783419</v>
      </c>
      <c r="AO467" s="75">
        <f t="shared" si="69"/>
        <v>251.41754248254759</v>
      </c>
      <c r="AP467" s="75">
        <f>MAX(0,(AO467-Constantes!$D$13)*(1-EXP(-Constantes!$D$25)))</f>
        <v>1.2186049796851057</v>
      </c>
      <c r="AQ467" s="75">
        <f t="shared" si="70"/>
        <v>1.64989742589294</v>
      </c>
      <c r="AR467" s="75">
        <f>0.0526*AK467*Observaciones!$F466^1.218</f>
        <v>0</v>
      </c>
      <c r="AS467" s="75">
        <f>AR467*Constantes!$F$31</f>
        <v>0</v>
      </c>
      <c r="AT467" s="75">
        <f t="shared" si="71"/>
        <v>0</v>
      </c>
      <c r="AU467" s="15"/>
      <c r="AV467" s="74">
        <v>461</v>
      </c>
      <c r="AW467" s="75">
        <f>0.0526*Observaciones!$F466^2.218</f>
        <v>0</v>
      </c>
      <c r="AX467" s="75">
        <f>IF(Observaciones!$F466&gt;0.05*$BB$7,((Observaciones!$F466-0.05*$BB$7)^2)/(Observaciones!$F466+0.95*$BB$7),0)</f>
        <v>0</v>
      </c>
      <c r="AY467" s="75">
        <f>0.0526*AX467*Observaciones!$F466^1.218</f>
        <v>0</v>
      </c>
      <c r="AZ467" s="29"/>
      <c r="BA467" s="29"/>
      <c r="BB467" s="96"/>
      <c r="BC467" s="39"/>
    </row>
    <row r="468" spans="2:55" s="2" customFormat="1" x14ac:dyDescent="0.3">
      <c r="B468" s="38"/>
      <c r="C468" s="74">
        <v>462</v>
      </c>
      <c r="D468" s="136">
        <f>ETo!$I467*((1-Constantes!$D$21)*ETo!$K467+ETo!$L467)</f>
        <v>2.2183200611105462</v>
      </c>
      <c r="E468" s="75">
        <f>MIN(D468*F468,0.8*(I467+Observaciones!$F467-G468-H468-Constantes!$D$14))</f>
        <v>1.0388813205575265</v>
      </c>
      <c r="F468" s="75">
        <f>EXP(2.5*(Cálculos!I467-Constantes!$D$13)/(Constantes!$D$15))*Constantes!$D$19+Constantes!$D$18</f>
        <v>0.46831894944746455</v>
      </c>
      <c r="G468" s="75">
        <f>IF(Observaciones!$F467&gt;0.05*Constantes!$D$20,((Observaciones!$F467-0.05*Constantes!$D$20)^2)/(Observaciones!$F467+0.95*Constantes!$D$20),0)</f>
        <v>0</v>
      </c>
      <c r="H468" s="75">
        <f>MAX(0,I467+Observaciones!$F467-G468-Constantes!$D$13)</f>
        <v>0</v>
      </c>
      <c r="I468" s="75">
        <f>I467+Observaciones!$F467-G468-E468-H468-J467</f>
        <v>51.239444216308556</v>
      </c>
      <c r="J468" s="75">
        <f>MAX(0,(I468-Constantes!$D$14)*(1-EXP(-Constantes!$D$24)))</f>
        <v>0.42930369432301879</v>
      </c>
      <c r="K468" s="75">
        <f t="shared" si="63"/>
        <v>235.49774053424105</v>
      </c>
      <c r="L468" s="75">
        <f>MAX(0,(K468-Constantes!$D$13)*(1-EXP(-Constantes!$D$25)))</f>
        <v>1.1086388750856939</v>
      </c>
      <c r="M468" s="75">
        <f t="shared" si="64"/>
        <v>1.5379425694087128</v>
      </c>
      <c r="N468" s="75">
        <f>0.0526*G468*Observaciones!$F467^1.218</f>
        <v>0</v>
      </c>
      <c r="O468" s="75">
        <f>N468*Constantes!$D$31</f>
        <v>0</v>
      </c>
      <c r="P468" s="75">
        <f t="shared" si="65"/>
        <v>0</v>
      </c>
      <c r="Q468" s="15"/>
      <c r="R468" s="74">
        <v>462</v>
      </c>
      <c r="S468" s="136">
        <f>ETo!$I467*((1-Constantes!$E$21)*ETo!$K467+ETo!$L467)</f>
        <v>2.1285073067232347</v>
      </c>
      <c r="T468" s="75">
        <f>MIN(S468*U468,0.8*(X467+Observaciones!$F467-V468-W468-Constantes!$D$14))</f>
        <v>1.1095608315166539</v>
      </c>
      <c r="U468" s="75">
        <f>EXP(2.5*(Cálculos!X467-Constantes!$D$13)/(Constantes!$D$15))*Constantes!$E$19+Constantes!$E$18</f>
        <v>0.5212858927060886</v>
      </c>
      <c r="V468" s="75">
        <f>IF(Observaciones!$F467&gt;0.05*Constantes!$E$20,((Observaciones!$F467-0.05*Constantes!$E$20)^2)/(Observaciones!$F467+0.95*Constantes!$E$20),0)</f>
        <v>0</v>
      </c>
      <c r="W468" s="75">
        <f>MAX(0,X467+Observaciones!$F467-V468-Constantes!$D$13)</f>
        <v>0</v>
      </c>
      <c r="X468" s="75">
        <f>X467+Observaciones!$F467-V468-T468-W468-Y467</f>
        <v>51.117445680932505</v>
      </c>
      <c r="Y468" s="75">
        <f>MAX(0,(X468-Constantes!$D$14)*(1-EXP(-Constantes!$D$24)))</f>
        <v>0.4272078325069022</v>
      </c>
      <c r="Z468" s="75">
        <f t="shared" si="66"/>
        <v>244.66954056148029</v>
      </c>
      <c r="AA468" s="75">
        <f>MAX(0,(Z468-Constantes!$D$13)*(1-EXP(-Constantes!$D$25)))</f>
        <v>1.1719931256244429</v>
      </c>
      <c r="AB468" s="75">
        <f t="shared" si="67"/>
        <v>1.5992009581313451</v>
      </c>
      <c r="AC468" s="75">
        <f>0.0526*V468*Observaciones!$F467^1.218</f>
        <v>0</v>
      </c>
      <c r="AD468" s="75">
        <f>AC468*Constantes!$E$31</f>
        <v>0</v>
      </c>
      <c r="AE468" s="75">
        <f t="shared" si="68"/>
        <v>0</v>
      </c>
      <c r="AF468" s="15"/>
      <c r="AG468" s="74">
        <v>462</v>
      </c>
      <c r="AH468" s="136">
        <f>ETo!$I467*((1-Constantes!$F$21)*ETo!$K467+ETo!$L467)</f>
        <v>2.1285073067232347</v>
      </c>
      <c r="AI468" s="75">
        <f>MIN(AH468*AJ468,0.8*(AM467+Observaciones!$F467-AK468-AL468-Constantes!$D$14))</f>
        <v>1.2220845983601052</v>
      </c>
      <c r="AJ468" s="75">
        <f>EXP(2.5*(Cálculos!AM467-Constantes!$D$13)/(Constantes!$D$15))*Constantes!$F$19+Constantes!$F$18</f>
        <v>0.57415099985795359</v>
      </c>
      <c r="AK468" s="75">
        <f>IF(Observaciones!$F467&gt;0.05*Constantes!$F$20,((Observaciones!$F467-0.05*Constantes!$F$20)^2)/(Observaciones!$F467+0.95*Constantes!$F$20),0)</f>
        <v>0</v>
      </c>
      <c r="AL468" s="75">
        <f>MAX(0,AM467+Observaciones!$F467-AK468-Constantes!$D$13)</f>
        <v>0</v>
      </c>
      <c r="AM468" s="75">
        <f>AM467+Observaciones!$F467-AK468-AI468-AL468-AN467</f>
        <v>49.901830918810262</v>
      </c>
      <c r="AN468" s="75">
        <f>MAX(0,(AM468-Constantes!$D$14)*(1-EXP(-Constantes!$D$24)))</f>
        <v>0.40632429849408508</v>
      </c>
      <c r="AO468" s="75">
        <f t="shared" si="69"/>
        <v>250.19893750286249</v>
      </c>
      <c r="AP468" s="75">
        <f>MAX(0,(AO468-Constantes!$D$13)*(1-EXP(-Constantes!$D$25)))</f>
        <v>1.21018746022748</v>
      </c>
      <c r="AQ468" s="75">
        <f t="shared" si="70"/>
        <v>1.6165117587215652</v>
      </c>
      <c r="AR468" s="75">
        <f>0.0526*AK468*Observaciones!$F467^1.218</f>
        <v>0</v>
      </c>
      <c r="AS468" s="75">
        <f>AR468*Constantes!$F$31</f>
        <v>0</v>
      </c>
      <c r="AT468" s="75">
        <f t="shared" si="71"/>
        <v>0</v>
      </c>
      <c r="AU468" s="15"/>
      <c r="AV468" s="74">
        <v>462</v>
      </c>
      <c r="AW468" s="75">
        <f>0.0526*Observaciones!$F467^2.218</f>
        <v>1.4813929535417848E-3</v>
      </c>
      <c r="AX468" s="75">
        <f>IF(Observaciones!$F467&gt;0.05*$BB$7,((Observaciones!$F467-0.05*$BB$7)^2)/(Observaciones!$F467+0.95*$BB$7),0)</f>
        <v>0</v>
      </c>
      <c r="AY468" s="75">
        <f>0.0526*AX468*Observaciones!$F467^1.218</f>
        <v>0</v>
      </c>
      <c r="AZ468" s="29"/>
      <c r="BA468" s="29"/>
      <c r="BB468" s="96"/>
      <c r="BC468" s="39"/>
    </row>
    <row r="469" spans="2:55" s="2" customFormat="1" x14ac:dyDescent="0.3">
      <c r="B469" s="38"/>
      <c r="C469" s="74">
        <v>463</v>
      </c>
      <c r="D469" s="136">
        <f>ETo!$I468*((1-Constantes!$D$21)*ETo!$K468+ETo!$L468)</f>
        <v>2.2175284619880236</v>
      </c>
      <c r="E469" s="75">
        <f>MIN(D469*F469,0.8*(I468+Observaciones!$F468-G469-H469-Constantes!$D$14))</f>
        <v>1.0193441958833767</v>
      </c>
      <c r="F469" s="75">
        <f>EXP(2.5*(Cálculos!I468-Constantes!$D$13)/(Constantes!$D$15))*Constantes!$D$19+Constantes!$D$18</f>
        <v>0.45967581176817474</v>
      </c>
      <c r="G469" s="75">
        <f>IF(Observaciones!$F468&gt;0.05*Constantes!$D$20,((Observaciones!$F468-0.05*Constantes!$D$20)^2)/(Observaciones!$F468+0.95*Constantes!$D$20),0)</f>
        <v>0</v>
      </c>
      <c r="H469" s="75">
        <f>MAX(0,I468+Observaciones!$F468-G469-Constantes!$D$13)</f>
        <v>0</v>
      </c>
      <c r="I469" s="75">
        <f>I468+Observaciones!$F468-G469-E469-H469-J468</f>
        <v>49.790796326102161</v>
      </c>
      <c r="J469" s="75">
        <f>MAX(0,(I469-Constantes!$D$14)*(1-EXP(-Constantes!$D$24)))</f>
        <v>0.40441679065058805</v>
      </c>
      <c r="K469" s="75">
        <f t="shared" si="63"/>
        <v>234.38910165915536</v>
      </c>
      <c r="L469" s="75">
        <f>MAX(0,(K469-Constantes!$D$13)*(1-EXP(-Constantes!$D$25)))</f>
        <v>1.1009809469973602</v>
      </c>
      <c r="M469" s="75">
        <f t="shared" si="64"/>
        <v>1.5053977376479482</v>
      </c>
      <c r="N469" s="75">
        <f>0.0526*G469*Observaciones!$F468^1.218</f>
        <v>0</v>
      </c>
      <c r="O469" s="75">
        <f>N469*Constantes!$D$31</f>
        <v>0</v>
      </c>
      <c r="P469" s="75">
        <f t="shared" si="65"/>
        <v>0</v>
      </c>
      <c r="Q469" s="15"/>
      <c r="R469" s="74">
        <v>463</v>
      </c>
      <c r="S469" s="136">
        <f>ETo!$I468*((1-Constantes!$E$21)*ETo!$K468+ETo!$L468)</f>
        <v>2.1276672603360853</v>
      </c>
      <c r="T469" s="75">
        <f>MIN(S469*U469,0.8*(X468+Observaciones!$F468-V469-W469-Constantes!$D$14))</f>
        <v>1.0941259230371108</v>
      </c>
      <c r="U469" s="75">
        <f>EXP(2.5*(Cálculos!X468-Constantes!$D$13)/(Constantes!$D$15))*Constantes!$E$19+Constantes!$E$18</f>
        <v>0.51423732621814333</v>
      </c>
      <c r="V469" s="75">
        <f>IF(Observaciones!$F468&gt;0.05*Constantes!$E$20,((Observaciones!$F468-0.05*Constantes!$E$20)^2)/(Observaciones!$F468+0.95*Constantes!$E$20),0)</f>
        <v>0</v>
      </c>
      <c r="W469" s="75">
        <f>MAX(0,X468+Observaciones!$F468-V469-Constantes!$D$13)</f>
        <v>0</v>
      </c>
      <c r="X469" s="75">
        <f>X468+Observaciones!$F468-V469-T469-W469-Y468</f>
        <v>49.596111925388492</v>
      </c>
      <c r="Y469" s="75">
        <f>MAX(0,(X469-Constantes!$D$14)*(1-EXP(-Constantes!$D$24)))</f>
        <v>0.40107222917375074</v>
      </c>
      <c r="Z469" s="75">
        <f t="shared" si="66"/>
        <v>243.49754743585584</v>
      </c>
      <c r="AA469" s="75">
        <f>MAX(0,(Z469-Constantes!$D$13)*(1-EXP(-Constantes!$D$25)))</f>
        <v>1.1638975777614295</v>
      </c>
      <c r="AB469" s="75">
        <f t="shared" si="67"/>
        <v>1.5649698069351803</v>
      </c>
      <c r="AC469" s="75">
        <f>0.0526*V469*Observaciones!$F468^1.218</f>
        <v>0</v>
      </c>
      <c r="AD469" s="75">
        <f>AC469*Constantes!$E$31</f>
        <v>0</v>
      </c>
      <c r="AE469" s="75">
        <f t="shared" si="68"/>
        <v>0</v>
      </c>
      <c r="AF469" s="15"/>
      <c r="AG469" s="74">
        <v>463</v>
      </c>
      <c r="AH469" s="136">
        <f>ETo!$I468*((1-Constantes!$F$21)*ETo!$K468+ETo!$L468)</f>
        <v>2.1276672603360853</v>
      </c>
      <c r="AI469" s="75">
        <f>MIN(AH469*AJ469,0.8*(AM468+Observaciones!$F468-AK469-AL469-Constantes!$D$14))</f>
        <v>1.2102709657164503</v>
      </c>
      <c r="AJ469" s="75">
        <f>EXP(2.5*(Cálculos!AM468-Constantes!$D$13)/(Constantes!$D$15))*Constantes!$F$19+Constantes!$F$18</f>
        <v>0.56882529908613455</v>
      </c>
      <c r="AK469" s="75">
        <f>IF(Observaciones!$F468&gt;0.05*Constantes!$F$20,((Observaciones!$F468-0.05*Constantes!$F$20)^2)/(Observaciones!$F468+0.95*Constantes!$F$20),0)</f>
        <v>0</v>
      </c>
      <c r="AL469" s="75">
        <f>MAX(0,AM468+Observaciones!$F468-AK469-Constantes!$D$13)</f>
        <v>0</v>
      </c>
      <c r="AM469" s="75">
        <f>AM468+Observaciones!$F468-AK469-AI469-AL469-AN468</f>
        <v>48.285235654599731</v>
      </c>
      <c r="AN469" s="75">
        <f>MAX(0,(AM469-Constantes!$D$14)*(1-EXP(-Constantes!$D$24)))</f>
        <v>0.37855215946036641</v>
      </c>
      <c r="AO469" s="75">
        <f t="shared" si="69"/>
        <v>248.98875004263502</v>
      </c>
      <c r="AP469" s="75">
        <f>MAX(0,(AO469-Constantes!$D$13)*(1-EXP(-Constantes!$D$25)))</f>
        <v>1.2018280848239169</v>
      </c>
      <c r="AQ469" s="75">
        <f t="shared" si="70"/>
        <v>1.5803802442842834</v>
      </c>
      <c r="AR469" s="75">
        <f>0.0526*AK469*Observaciones!$F468^1.218</f>
        <v>0</v>
      </c>
      <c r="AS469" s="75">
        <f>AR469*Constantes!$F$31</f>
        <v>0</v>
      </c>
      <c r="AT469" s="75">
        <f t="shared" si="71"/>
        <v>0</v>
      </c>
      <c r="AU469" s="15"/>
      <c r="AV469" s="74">
        <v>463</v>
      </c>
      <c r="AW469" s="75">
        <f>0.0526*Observaciones!$F468^2.218</f>
        <v>0</v>
      </c>
      <c r="AX469" s="75">
        <f>IF(Observaciones!$F468&gt;0.05*$BB$7,((Observaciones!$F468-0.05*$BB$7)^2)/(Observaciones!$F468+0.95*$BB$7),0)</f>
        <v>0</v>
      </c>
      <c r="AY469" s="75">
        <f>0.0526*AX469*Observaciones!$F468^1.218</f>
        <v>0</v>
      </c>
      <c r="AZ469" s="29"/>
      <c r="BA469" s="29"/>
      <c r="BB469" s="96"/>
      <c r="BC469" s="39"/>
    </row>
    <row r="470" spans="2:55" s="2" customFormat="1" x14ac:dyDescent="0.3">
      <c r="B470" s="38"/>
      <c r="C470" s="74">
        <v>464</v>
      </c>
      <c r="D470" s="136">
        <f>ETo!$I469*((1-Constantes!$D$21)*ETo!$K469+ETo!$L469)</f>
        <v>2.1662449132483781</v>
      </c>
      <c r="E470" s="75">
        <f>MIN(D470*F470,0.8*(I469+Observaciones!$F469-G470-H470-Constantes!$D$14))</f>
        <v>0.97617502884716811</v>
      </c>
      <c r="F470" s="75">
        <f>EXP(2.5*(Cálculos!I469-Constantes!$D$13)/(Constantes!$D$15))*Constantes!$D$19+Constantes!$D$18</f>
        <v>0.45063003858753503</v>
      </c>
      <c r="G470" s="75">
        <f>IF(Observaciones!$F469&gt;0.05*Constantes!$D$20,((Observaciones!$F469-0.05*Constantes!$D$20)^2)/(Observaciones!$F469+0.95*Constantes!$D$20),0)</f>
        <v>0</v>
      </c>
      <c r="H470" s="75">
        <f>MAX(0,I469+Observaciones!$F469-G470-Constantes!$D$13)</f>
        <v>0</v>
      </c>
      <c r="I470" s="75">
        <f>I469+Observaciones!$F469-G470-E470-H470-J469</f>
        <v>48.410204506604408</v>
      </c>
      <c r="J470" s="75">
        <f>MAX(0,(I470-Constantes!$D$14)*(1-EXP(-Constantes!$D$24)))</f>
        <v>0.38069904953829387</v>
      </c>
      <c r="K470" s="75">
        <f t="shared" si="63"/>
        <v>233.28812071215799</v>
      </c>
      <c r="L470" s="75">
        <f>MAX(0,(K470-Constantes!$D$13)*(1-EXP(-Constantes!$D$25)))</f>
        <v>1.0933759160822394</v>
      </c>
      <c r="M470" s="75">
        <f t="shared" si="64"/>
        <v>1.4740749656205332</v>
      </c>
      <c r="N470" s="75">
        <f>0.0526*G470*Observaciones!$F469^1.218</f>
        <v>0</v>
      </c>
      <c r="O470" s="75">
        <f>N470*Constantes!$D$31</f>
        <v>0</v>
      </c>
      <c r="P470" s="75">
        <f t="shared" si="65"/>
        <v>0</v>
      </c>
      <c r="Q470" s="15"/>
      <c r="R470" s="74">
        <v>464</v>
      </c>
      <c r="S470" s="136">
        <f>ETo!$I469*((1-Constantes!$E$21)*ETo!$K469+ETo!$L469)</f>
        <v>2.0781727070976483</v>
      </c>
      <c r="T470" s="75">
        <f>MIN(S470*U470,0.8*(X469+Observaciones!$F469-V470-W470-Constantes!$D$14))</f>
        <v>1.0534559019259686</v>
      </c>
      <c r="U470" s="75">
        <f>EXP(2.5*(Cálculos!X469-Constantes!$D$13)/(Constantes!$D$15))*Constantes!$E$19+Constantes!$E$18</f>
        <v>0.50691451116072672</v>
      </c>
      <c r="V470" s="75">
        <f>IF(Observaciones!$F469&gt;0.05*Constantes!$E$20,((Observaciones!$F469-0.05*Constantes!$E$20)^2)/(Observaciones!$F469+0.95*Constantes!$E$20),0)</f>
        <v>0</v>
      </c>
      <c r="W470" s="75">
        <f>MAX(0,X469+Observaciones!$F469-V470-Constantes!$D$13)</f>
        <v>0</v>
      </c>
      <c r="X470" s="75">
        <f>X469+Observaciones!$F469-V470-T470-W470-Y469</f>
        <v>48.141583794288771</v>
      </c>
      <c r="Y470" s="75">
        <f>MAX(0,(X470-Constantes!$D$14)*(1-EXP(-Constantes!$D$24)))</f>
        <v>0.37608430648236291</v>
      </c>
      <c r="Z470" s="75">
        <f t="shared" si="66"/>
        <v>242.33364985809442</v>
      </c>
      <c r="AA470" s="75">
        <f>MAX(0,(Z470-Constantes!$D$13)*(1-EXP(-Constantes!$D$25)))</f>
        <v>1.1558579499322197</v>
      </c>
      <c r="AB470" s="75">
        <f t="shared" si="67"/>
        <v>1.5319422564145826</v>
      </c>
      <c r="AC470" s="75">
        <f>0.0526*V470*Observaciones!$F469^1.218</f>
        <v>0</v>
      </c>
      <c r="AD470" s="75">
        <f>AC470*Constantes!$E$31</f>
        <v>0</v>
      </c>
      <c r="AE470" s="75">
        <f t="shared" si="68"/>
        <v>0</v>
      </c>
      <c r="AF470" s="15"/>
      <c r="AG470" s="74">
        <v>464</v>
      </c>
      <c r="AH470" s="136">
        <f>ETo!$I469*((1-Constantes!$F$21)*ETo!$K469+ETo!$L469)</f>
        <v>2.0781727070976483</v>
      </c>
      <c r="AI470" s="75">
        <f>MIN(AH470*AJ470,0.8*(AM469+Observaciones!$F469-AK470-AL470-Constantes!$D$14))</f>
        <v>1.1707378268306154</v>
      </c>
      <c r="AJ470" s="75">
        <f>EXP(2.5*(Cálculos!AM469-Constantes!$D$13)/(Constantes!$D$15))*Constantes!$F$19+Constantes!$F$18</f>
        <v>0.56334963058275078</v>
      </c>
      <c r="AK470" s="75">
        <f>IF(Observaciones!$F469&gt;0.05*Constantes!$F$20,((Observaciones!$F469-0.05*Constantes!$F$20)^2)/(Observaciones!$F469+0.95*Constantes!$F$20),0)</f>
        <v>0</v>
      </c>
      <c r="AL470" s="75">
        <f>MAX(0,AM469+Observaciones!$F469-AK470-Constantes!$D$13)</f>
        <v>0</v>
      </c>
      <c r="AM470" s="75">
        <f>AM469+Observaciones!$F469-AK470-AI470-AL470-AN469</f>
        <v>46.735945668308744</v>
      </c>
      <c r="AN470" s="75">
        <f>MAX(0,(AM470-Constantes!$D$14)*(1-EXP(-Constantes!$D$24)))</f>
        <v>0.35193628481605105</v>
      </c>
      <c r="AO470" s="75">
        <f t="shared" si="69"/>
        <v>247.7869219578111</v>
      </c>
      <c r="AP470" s="75">
        <f>MAX(0,(AO470-Constantes!$D$13)*(1-EXP(-Constantes!$D$25)))</f>
        <v>1.1935264518440973</v>
      </c>
      <c r="AQ470" s="75">
        <f t="shared" si="70"/>
        <v>1.5454627366601483</v>
      </c>
      <c r="AR470" s="75">
        <f>0.0526*AK470*Observaciones!$F469^1.218</f>
        <v>0</v>
      </c>
      <c r="AS470" s="75">
        <f>AR470*Constantes!$F$31</f>
        <v>0</v>
      </c>
      <c r="AT470" s="75">
        <f t="shared" si="71"/>
        <v>0</v>
      </c>
      <c r="AU470" s="15"/>
      <c r="AV470" s="74">
        <v>464</v>
      </c>
      <c r="AW470" s="75">
        <f>0.0526*Observaciones!$F469^2.218</f>
        <v>0</v>
      </c>
      <c r="AX470" s="75">
        <f>IF(Observaciones!$F469&gt;0.05*$BB$7,((Observaciones!$F469-0.05*$BB$7)^2)/(Observaciones!$F469+0.95*$BB$7),0)</f>
        <v>0</v>
      </c>
      <c r="AY470" s="75">
        <f>0.0526*AX470*Observaciones!$F469^1.218</f>
        <v>0</v>
      </c>
      <c r="AZ470" s="29"/>
      <c r="BA470" s="29"/>
      <c r="BB470" s="96"/>
      <c r="BC470" s="39"/>
    </row>
    <row r="471" spans="2:55" s="2" customFormat="1" x14ac:dyDescent="0.3">
      <c r="B471" s="38"/>
      <c r="C471" s="74">
        <v>465</v>
      </c>
      <c r="D471" s="136">
        <f>ETo!$I470*((1-Constantes!$D$21)*ETo!$K470+ETo!$L470)</f>
        <v>2.2297952349281558</v>
      </c>
      <c r="E471" s="75">
        <f>MIN(D471*F471,0.8*(I470+Observaciones!$F470-G471-H471-Constantes!$D$14))</f>
        <v>0.98693556420091622</v>
      </c>
      <c r="F471" s="75">
        <f>EXP(2.5*(Cálculos!I470-Constantes!$D$13)/(Constantes!$D$15))*Constantes!$D$19+Constantes!$D$18</f>
        <v>0.44261264386131643</v>
      </c>
      <c r="G471" s="75">
        <f>IF(Observaciones!$F470&gt;0.05*Constantes!$D$20,((Observaciones!$F470-0.05*Constantes!$D$20)^2)/(Observaciones!$F470+0.95*Constantes!$D$20),0)</f>
        <v>0</v>
      </c>
      <c r="H471" s="75">
        <f>MAX(0,I470+Observaciones!$F470-G471-Constantes!$D$13)</f>
        <v>0</v>
      </c>
      <c r="I471" s="75">
        <f>I470+Observaciones!$F470-G471-E471-H471-J470</f>
        <v>47.042569892865195</v>
      </c>
      <c r="J471" s="75">
        <f>MAX(0,(I471-Constantes!$D$14)*(1-EXP(-Constantes!$D$24)))</f>
        <v>0.35720390546545744</v>
      </c>
      <c r="K471" s="75">
        <f t="shared" si="63"/>
        <v>232.19474479607575</v>
      </c>
      <c r="L471" s="75">
        <f>MAX(0,(K471-Constantes!$D$13)*(1-EXP(-Constantes!$D$25)))</f>
        <v>1.0858234169528662</v>
      </c>
      <c r="M471" s="75">
        <f t="shared" si="64"/>
        <v>1.4430273224183237</v>
      </c>
      <c r="N471" s="75">
        <f>0.0526*G471*Observaciones!$F470^1.218</f>
        <v>0</v>
      </c>
      <c r="O471" s="75">
        <f>N471*Constantes!$D$31</f>
        <v>0</v>
      </c>
      <c r="P471" s="75">
        <f t="shared" si="65"/>
        <v>0</v>
      </c>
      <c r="Q471" s="15"/>
      <c r="R471" s="74">
        <v>465</v>
      </c>
      <c r="S471" s="136">
        <f>ETo!$I470*((1-Constantes!$E$21)*ETo!$K470+ETo!$L470)</f>
        <v>2.139347167066354</v>
      </c>
      <c r="T471" s="75">
        <f>MIN(S471*U471,0.8*(X470+Observaciones!$F470-V471-W471-Constantes!$D$14))</f>
        <v>1.0705886940750919</v>
      </c>
      <c r="U471" s="75">
        <f>EXP(2.5*(Cálculos!X470-Constantes!$D$13)/(Constantes!$D$15))*Constantes!$E$19+Constantes!$E$18</f>
        <v>0.50042775223956282</v>
      </c>
      <c r="V471" s="75">
        <f>IF(Observaciones!$F470&gt;0.05*Constantes!$E$20,((Observaciones!$F470-0.05*Constantes!$E$20)^2)/(Observaciones!$F470+0.95*Constantes!$E$20),0)</f>
        <v>0</v>
      </c>
      <c r="W471" s="75">
        <f>MAX(0,X470+Observaciones!$F470-V471-Constantes!$D$13)</f>
        <v>0</v>
      </c>
      <c r="X471" s="75">
        <f>X470+Observaciones!$F470-V471-T471-W471-Y470</f>
        <v>46.694910793731317</v>
      </c>
      <c r="Y471" s="75">
        <f>MAX(0,(X471-Constantes!$D$14)*(1-EXP(-Constantes!$D$24)))</f>
        <v>0.35123133023204017</v>
      </c>
      <c r="Z471" s="75">
        <f t="shared" si="66"/>
        <v>241.17779190816219</v>
      </c>
      <c r="AA471" s="75">
        <f>MAX(0,(Z471-Constantes!$D$13)*(1-EXP(-Constantes!$D$25)))</f>
        <v>1.1478738558689245</v>
      </c>
      <c r="AB471" s="75">
        <f t="shared" si="67"/>
        <v>1.4991051861009648</v>
      </c>
      <c r="AC471" s="75">
        <f>0.0526*V471*Observaciones!$F470^1.218</f>
        <v>0</v>
      </c>
      <c r="AD471" s="75">
        <f>AC471*Constantes!$E$31</f>
        <v>0</v>
      </c>
      <c r="AE471" s="75">
        <f t="shared" si="68"/>
        <v>0</v>
      </c>
      <c r="AF471" s="15"/>
      <c r="AG471" s="74">
        <v>465</v>
      </c>
      <c r="AH471" s="136">
        <f>ETo!$I470*((1-Constantes!$F$21)*ETo!$K470+ETo!$L470)</f>
        <v>2.139347167066354</v>
      </c>
      <c r="AI471" s="75">
        <f>MIN(AH471*AJ471,0.8*(AM470+Observaciones!$F470-AK471-AL471-Constantes!$D$14))</f>
        <v>1.1948493682591326</v>
      </c>
      <c r="AJ471" s="75">
        <f>EXP(2.5*(Cálculos!AM470-Constantes!$D$13)/(Constantes!$D$15))*Constantes!$F$19+Constantes!$F$18</f>
        <v>0.55851120690131217</v>
      </c>
      <c r="AK471" s="75">
        <f>IF(Observaciones!$F470&gt;0.05*Constantes!$F$20,((Observaciones!$F470-0.05*Constantes!$F$20)^2)/(Observaciones!$F470+0.95*Constantes!$F$20),0)</f>
        <v>0</v>
      </c>
      <c r="AL471" s="75">
        <f>MAX(0,AM470+Observaciones!$F470-AK471-Constantes!$D$13)</f>
        <v>0</v>
      </c>
      <c r="AM471" s="75">
        <f>AM470+Observaciones!$F470-AK471-AI471-AL471-AN470</f>
        <v>45.189160015233561</v>
      </c>
      <c r="AN471" s="75">
        <f>MAX(0,(AM471-Constantes!$D$14)*(1-EXP(-Constantes!$D$24)))</f>
        <v>0.32536343311742649</v>
      </c>
      <c r="AO471" s="75">
        <f t="shared" si="69"/>
        <v>246.59339550596701</v>
      </c>
      <c r="AP471" s="75">
        <f>MAX(0,(AO471-Constantes!$D$13)*(1-EXP(-Constantes!$D$25)))</f>
        <v>1.185282162431966</v>
      </c>
      <c r="AQ471" s="75">
        <f t="shared" si="70"/>
        <v>1.5106455955493925</v>
      </c>
      <c r="AR471" s="75">
        <f>0.0526*AK471*Observaciones!$F470^1.218</f>
        <v>0</v>
      </c>
      <c r="AS471" s="75">
        <f>AR471*Constantes!$F$31</f>
        <v>0</v>
      </c>
      <c r="AT471" s="75">
        <f t="shared" si="71"/>
        <v>0</v>
      </c>
      <c r="AU471" s="15"/>
      <c r="AV471" s="74">
        <v>465</v>
      </c>
      <c r="AW471" s="75">
        <f>0.0526*Observaciones!$F470^2.218</f>
        <v>0</v>
      </c>
      <c r="AX471" s="75">
        <f>IF(Observaciones!$F470&gt;0.05*$BB$7,((Observaciones!$F470-0.05*$BB$7)^2)/(Observaciones!$F470+0.95*$BB$7),0)</f>
        <v>0</v>
      </c>
      <c r="AY471" s="75">
        <f>0.0526*AX471*Observaciones!$F470^1.218</f>
        <v>0</v>
      </c>
      <c r="AZ471" s="29"/>
      <c r="BA471" s="29"/>
      <c r="BB471" s="96"/>
      <c r="BC471" s="39"/>
    </row>
    <row r="472" spans="2:55" s="2" customFormat="1" x14ac:dyDescent="0.3">
      <c r="B472" s="38"/>
      <c r="C472" s="74">
        <v>466</v>
      </c>
      <c r="D472" s="136">
        <f>ETo!$I471*((1-Constantes!$D$21)*ETo!$K471+ETo!$L471)</f>
        <v>2.2427684718173366</v>
      </c>
      <c r="E472" s="75">
        <f>MIN(D472*F472,0.8*(I471+Observaciones!$F471-G472-H472-Constantes!$D$14))</f>
        <v>0.97607733370234517</v>
      </c>
      <c r="F472" s="75">
        <f>EXP(2.5*(Cálculos!I471-Constantes!$D$13)/(Constantes!$D$15))*Constantes!$D$19+Constantes!$D$18</f>
        <v>0.4352109216656771</v>
      </c>
      <c r="G472" s="75">
        <f>IF(Observaciones!$F471&gt;0.05*Constantes!$D$20,((Observaciones!$F471-0.05*Constantes!$D$20)^2)/(Observaciones!$F471+0.95*Constantes!$D$20),0)</f>
        <v>0</v>
      </c>
      <c r="H472" s="75">
        <f>MAX(0,I471+Observaciones!$F471-G472-Constantes!$D$13)</f>
        <v>0</v>
      </c>
      <c r="I472" s="75">
        <f>I471+Observaciones!$F471-G472-E472-H472-J471</f>
        <v>45.709288653697399</v>
      </c>
      <c r="J472" s="75">
        <f>MAX(0,(I472-Constantes!$D$14)*(1-EXP(-Constantes!$D$24)))</f>
        <v>0.33429893180570874</v>
      </c>
      <c r="K472" s="75">
        <f t="shared" si="63"/>
        <v>231.10892137912288</v>
      </c>
      <c r="L472" s="75">
        <f>MAX(0,(K472-Constantes!$D$13)*(1-EXP(-Constantes!$D$25)))</f>
        <v>1.078323086745691</v>
      </c>
      <c r="M472" s="75">
        <f t="shared" si="64"/>
        <v>1.4126220185513998</v>
      </c>
      <c r="N472" s="75">
        <f>0.0526*G472*Observaciones!$F471^1.218</f>
        <v>0</v>
      </c>
      <c r="O472" s="75">
        <f>N472*Constantes!$D$31</f>
        <v>0</v>
      </c>
      <c r="P472" s="75">
        <f t="shared" si="65"/>
        <v>0</v>
      </c>
      <c r="Q472" s="15"/>
      <c r="R472" s="74">
        <v>466</v>
      </c>
      <c r="S472" s="136">
        <f>ETo!$I471*((1-Constantes!$E$21)*ETo!$K471+ETo!$L471)</f>
        <v>2.1517945193150982</v>
      </c>
      <c r="T472" s="75">
        <f>MIN(S472*U472,0.8*(X471+Observaciones!$F471-V472-W472-Constantes!$D$14))</f>
        <v>1.0639301953090325</v>
      </c>
      <c r="U472" s="75">
        <f>EXP(2.5*(Cálculos!X471-Constantes!$D$13)/(Constantes!$D$15))*Constantes!$E$19+Constantes!$E$18</f>
        <v>0.49443856546659226</v>
      </c>
      <c r="V472" s="75">
        <f>IF(Observaciones!$F471&gt;0.05*Constantes!$E$20,((Observaciones!$F471-0.05*Constantes!$E$20)^2)/(Observaciones!$F471+0.95*Constantes!$E$20),0)</f>
        <v>0</v>
      </c>
      <c r="W472" s="75">
        <f>MAX(0,X471+Observaciones!$F471-V472-Constantes!$D$13)</f>
        <v>0</v>
      </c>
      <c r="X472" s="75">
        <f>X471+Observaciones!$F471-V472-T472-W472-Y471</f>
        <v>45.279749268190244</v>
      </c>
      <c r="Y472" s="75">
        <f>MAX(0,(X472-Constantes!$D$14)*(1-EXP(-Constantes!$D$24)))</f>
        <v>0.32691970226145511</v>
      </c>
      <c r="Z472" s="75">
        <f t="shared" si="66"/>
        <v>240.02991805229325</v>
      </c>
      <c r="AA472" s="75">
        <f>MAX(0,(Z472-Constantes!$D$13)*(1-EXP(-Constantes!$D$25)))</f>
        <v>1.1399449119718026</v>
      </c>
      <c r="AB472" s="75">
        <f t="shared" si="67"/>
        <v>1.4668646142332578</v>
      </c>
      <c r="AC472" s="75">
        <f>0.0526*V472*Observaciones!$F471^1.218</f>
        <v>0</v>
      </c>
      <c r="AD472" s="75">
        <f>AC472*Constantes!$E$31</f>
        <v>0</v>
      </c>
      <c r="AE472" s="75">
        <f t="shared" si="68"/>
        <v>0</v>
      </c>
      <c r="AF472" s="15"/>
      <c r="AG472" s="74">
        <v>466</v>
      </c>
      <c r="AH472" s="136">
        <f>ETo!$I471*((1-Constantes!$F$21)*ETo!$K471+ETo!$L471)</f>
        <v>2.1517945193150982</v>
      </c>
      <c r="AI472" s="75">
        <f>MIN(AH472*AJ472,0.8*(AM471+Observaciones!$F471-AK472-AL472-Constantes!$D$14))</f>
        <v>1.1922001742065085</v>
      </c>
      <c r="AJ472" s="75">
        <f>EXP(2.5*(Cálculos!AM471-Constantes!$D$13)/(Constantes!$D$15))*Constantes!$F$19+Constantes!$F$18</f>
        <v>0.55404926609162375</v>
      </c>
      <c r="AK472" s="75">
        <f>IF(Observaciones!$F471&gt;0.05*Constantes!$F$20,((Observaciones!$F471-0.05*Constantes!$F$20)^2)/(Observaciones!$F471+0.95*Constantes!$F$20),0)</f>
        <v>0</v>
      </c>
      <c r="AL472" s="75">
        <f>MAX(0,AM471+Observaciones!$F471-AK472-Constantes!$D$13)</f>
        <v>0</v>
      </c>
      <c r="AM472" s="75">
        <f>AM471+Observaciones!$F471-AK472-AI472-AL472-AN471</f>
        <v>43.671596407909625</v>
      </c>
      <c r="AN472" s="75">
        <f>MAX(0,(AM472-Constantes!$D$14)*(1-EXP(-Constantes!$D$24)))</f>
        <v>0.29929259867409158</v>
      </c>
      <c r="AO472" s="75">
        <f t="shared" si="69"/>
        <v>245.40811334353504</v>
      </c>
      <c r="AP472" s="75">
        <f>MAX(0,(AO472-Constantes!$D$13)*(1-EXP(-Constantes!$D$25)))</f>
        <v>1.1770948204865672</v>
      </c>
      <c r="AQ472" s="75">
        <f t="shared" si="70"/>
        <v>1.4763874191606587</v>
      </c>
      <c r="AR472" s="75">
        <f>0.0526*AK472*Observaciones!$F471^1.218</f>
        <v>0</v>
      </c>
      <c r="AS472" s="75">
        <f>AR472*Constantes!$F$31</f>
        <v>0</v>
      </c>
      <c r="AT472" s="75">
        <f t="shared" si="71"/>
        <v>0</v>
      </c>
      <c r="AU472" s="15"/>
      <c r="AV472" s="74">
        <v>466</v>
      </c>
      <c r="AW472" s="75">
        <f>0.0526*Observaciones!$F471^2.218</f>
        <v>0</v>
      </c>
      <c r="AX472" s="75">
        <f>IF(Observaciones!$F471&gt;0.05*$BB$7,((Observaciones!$F471-0.05*$BB$7)^2)/(Observaciones!$F471+0.95*$BB$7),0)</f>
        <v>0</v>
      </c>
      <c r="AY472" s="75">
        <f>0.0526*AX472*Observaciones!$F471^1.218</f>
        <v>0</v>
      </c>
      <c r="AZ472" s="29"/>
      <c r="BA472" s="29"/>
      <c r="BB472" s="96"/>
      <c r="BC472" s="39"/>
    </row>
    <row r="473" spans="2:55" s="2" customFormat="1" x14ac:dyDescent="0.3">
      <c r="B473" s="38"/>
      <c r="C473" s="74">
        <v>467</v>
      </c>
      <c r="D473" s="136">
        <f>ETo!$I472*((1-Constantes!$D$21)*ETo!$K472+ETo!$L472)</f>
        <v>2.2293636518673967</v>
      </c>
      <c r="E473" s="75">
        <f>MIN(D473*F473,0.8*(I472+Observaciones!$F472-G473-H473-Constantes!$D$14))</f>
        <v>0.95523328751674375</v>
      </c>
      <c r="F473" s="75">
        <f>EXP(2.5*(Cálculos!I472-Constantes!$D$13)/(Constantes!$D$15))*Constantes!$D$19+Constantes!$D$18</f>
        <v>0.42847800389882795</v>
      </c>
      <c r="G473" s="75">
        <f>IF(Observaciones!$F472&gt;0.05*Constantes!$D$20,((Observaciones!$F472-0.05*Constantes!$D$20)^2)/(Observaciones!$F472+0.95*Constantes!$D$20),0)</f>
        <v>1.6549157853505655E-3</v>
      </c>
      <c r="H473" s="75">
        <f>MAX(0,I472+Observaciones!$F472-G473-Constantes!$D$13)</f>
        <v>0</v>
      </c>
      <c r="I473" s="75">
        <f>I472+Observaciones!$F472-G473-E473-H473-J472</f>
        <v>47.918101518589594</v>
      </c>
      <c r="J473" s="75">
        <f>MAX(0,(I473-Constantes!$D$14)*(1-EXP(-Constantes!$D$24)))</f>
        <v>0.37224501475010585</v>
      </c>
      <c r="K473" s="75">
        <f t="shared" si="63"/>
        <v>230.03059829237719</v>
      </c>
      <c r="L473" s="75">
        <f>MAX(0,(K473-Constantes!$D$13)*(1-EXP(-Constantes!$D$25)))</f>
        <v>1.0708745651036458</v>
      </c>
      <c r="M473" s="75">
        <f t="shared" si="64"/>
        <v>1.4447744956391022</v>
      </c>
      <c r="N473" s="75">
        <f>0.0526*G473*Observaciones!$F472^1.218</f>
        <v>4.0034694670320123E-4</v>
      </c>
      <c r="O473" s="75">
        <f>N473*Constantes!$D$31</f>
        <v>6.2542629181475971E-6</v>
      </c>
      <c r="P473" s="75">
        <f t="shared" si="65"/>
        <v>0.4328885190751513</v>
      </c>
      <c r="Q473" s="15"/>
      <c r="R473" s="74">
        <v>467</v>
      </c>
      <c r="S473" s="136">
        <f>ETo!$I472*((1-Constantes!$E$21)*ETo!$K472+ETo!$L472)</f>
        <v>2.1387896610034876</v>
      </c>
      <c r="T473" s="75">
        <f>MIN(S473*U473,0.8*(X472+Observaciones!$F472-V473-W473-Constantes!$D$14))</f>
        <v>1.0458561885955993</v>
      </c>
      <c r="U473" s="75">
        <f>EXP(2.5*(Cálculos!X472-Constantes!$D$13)/(Constantes!$D$15))*Constantes!$E$19+Constantes!$E$18</f>
        <v>0.48899441009308953</v>
      </c>
      <c r="V473" s="75">
        <f>IF(Observaciones!$F472&gt;0.05*Constantes!$E$20,((Observaciones!$F472-0.05*Constantes!$E$20)^2)/(Observaciones!$F472+0.95*Constantes!$E$20),0)</f>
        <v>0</v>
      </c>
      <c r="W473" s="75">
        <f>MAX(0,X472+Observaciones!$F472-V473-Constantes!$D$13)</f>
        <v>0</v>
      </c>
      <c r="X473" s="75">
        <f>X472+Observaciones!$F472-V473-T473-W473-Y472</f>
        <v>47.406973377333188</v>
      </c>
      <c r="Y473" s="75">
        <f>MAX(0,(X473-Constantes!$D$14)*(1-EXP(-Constantes!$D$24)))</f>
        <v>0.36346413921664245</v>
      </c>
      <c r="Z473" s="75">
        <f t="shared" si="66"/>
        <v>238.88997314032144</v>
      </c>
      <c r="AA473" s="75">
        <f>MAX(0,(Z473-Constantes!$D$13)*(1-EXP(-Constantes!$D$25)))</f>
        <v>1.1320707372908299</v>
      </c>
      <c r="AB473" s="75">
        <f t="shared" si="67"/>
        <v>1.4955348765074723</v>
      </c>
      <c r="AC473" s="75">
        <f>0.0526*V473*Observaciones!$F472^1.218</f>
        <v>0</v>
      </c>
      <c r="AD473" s="75">
        <f>AC473*Constantes!$E$31</f>
        <v>0</v>
      </c>
      <c r="AE473" s="75">
        <f t="shared" si="68"/>
        <v>0</v>
      </c>
      <c r="AF473" s="15"/>
      <c r="AG473" s="74">
        <v>467</v>
      </c>
      <c r="AH473" s="136">
        <f>ETo!$I472*((1-Constantes!$F$21)*ETo!$K472+ETo!$L472)</f>
        <v>2.1387896610034876</v>
      </c>
      <c r="AI473" s="75">
        <f>MIN(AH473*AJ473,0.8*(AM472+Observaciones!$F472-AK473-AL473-Constantes!$D$14))</f>
        <v>1.1763395735539661</v>
      </c>
      <c r="AJ473" s="75">
        <f>EXP(2.5*(Cálculos!AM472-Constantes!$D$13)/(Constantes!$D$15))*Constantes!$F$19+Constantes!$F$18</f>
        <v>0.55000245933583081</v>
      </c>
      <c r="AK473" s="75">
        <f>IF(Observaciones!$F472&gt;0.05*Constantes!$F$20,((Observaciones!$F472-0.05*Constantes!$F$20)^2)/(Observaciones!$F472+0.95*Constantes!$F$20),0)</f>
        <v>0</v>
      </c>
      <c r="AL473" s="75">
        <f>MAX(0,AM472+Observaciones!$F472-AK473-Constantes!$D$13)</f>
        <v>0</v>
      </c>
      <c r="AM473" s="75">
        <f>AM472+Observaciones!$F472-AK473-AI473-AL473-AN472</f>
        <v>45.695964235681565</v>
      </c>
      <c r="AN473" s="75">
        <f>MAX(0,(AM473-Constantes!$D$14)*(1-EXP(-Constantes!$D$24)))</f>
        <v>0.33407002627946381</v>
      </c>
      <c r="AO473" s="75">
        <f t="shared" si="69"/>
        <v>244.23101852304848</v>
      </c>
      <c r="AP473" s="75">
        <f>MAX(0,(AO473-Constantes!$D$13)*(1-EXP(-Constantes!$D$25)))</f>
        <v>1.1689640326430148</v>
      </c>
      <c r="AQ473" s="75">
        <f t="shared" si="70"/>
        <v>1.5030340589224787</v>
      </c>
      <c r="AR473" s="75">
        <f>0.0526*AK473*Observaciones!$F472^1.218</f>
        <v>0</v>
      </c>
      <c r="AS473" s="75">
        <f>AR473*Constantes!$F$31</f>
        <v>0</v>
      </c>
      <c r="AT473" s="75">
        <f t="shared" si="71"/>
        <v>0</v>
      </c>
      <c r="AU473" s="15"/>
      <c r="AV473" s="74">
        <v>467</v>
      </c>
      <c r="AW473" s="75">
        <f>0.0526*Observaciones!$F472^2.218</f>
        <v>0.84669825852460612</v>
      </c>
      <c r="AX473" s="75">
        <f>IF(Observaciones!$F472&gt;0.05*$BB$7,((Observaciones!$F472-0.05*$BB$7)^2)/(Observaciones!$F472+0.95*$BB$7),0)</f>
        <v>8.5881224531493036E-2</v>
      </c>
      <c r="AY473" s="75">
        <f>0.0526*AX473*Observaciones!$F472^1.218</f>
        <v>2.0775852357364521E-2</v>
      </c>
      <c r="AZ473" s="29"/>
      <c r="BA473" s="29"/>
      <c r="BB473" s="96"/>
      <c r="BC473" s="39"/>
    </row>
    <row r="474" spans="2:55" s="2" customFormat="1" x14ac:dyDescent="0.3">
      <c r="B474" s="38"/>
      <c r="C474" s="74">
        <v>468</v>
      </c>
      <c r="D474" s="136">
        <f>ETo!$I473*((1-Constantes!$D$21)*ETo!$K473+ETo!$L473)</f>
        <v>2.0840213112055639</v>
      </c>
      <c r="E474" s="75">
        <f>MIN(D474*F474,0.8*(I473+Observaciones!$F473-G474-H474-Constantes!$D$14))</f>
        <v>0.91673882681669938</v>
      </c>
      <c r="F474" s="75">
        <f>EXP(2.5*(Cálculos!I473-Constantes!$D$13)/(Constantes!$D$15))*Constantes!$D$19+Constantes!$D$18</f>
        <v>0.43988937247785853</v>
      </c>
      <c r="G474" s="75">
        <f>IF(Observaciones!$F473&gt;0.05*Constantes!$D$20,((Observaciones!$F473-0.05*Constantes!$D$20)^2)/(Observaciones!$F473+0.95*Constantes!$D$20),0)</f>
        <v>0</v>
      </c>
      <c r="H474" s="75">
        <f>MAX(0,I473+Observaciones!$F473-G474-Constantes!$D$13)</f>
        <v>0</v>
      </c>
      <c r="I474" s="75">
        <f>I473+Observaciones!$F473-G474-E474-H474-J473</f>
        <v>48.429117677022788</v>
      </c>
      <c r="J474" s="75">
        <f>MAX(0,(I474-Constantes!$D$14)*(1-EXP(-Constantes!$D$24)))</f>
        <v>0.38102396648569331</v>
      </c>
      <c r="K474" s="75">
        <f t="shared" si="63"/>
        <v>228.95972372727354</v>
      </c>
      <c r="L474" s="75">
        <f>MAX(0,(K474-Constantes!$D$13)*(1-EXP(-Constantes!$D$25)))</f>
        <v>1.0634774941588301</v>
      </c>
      <c r="M474" s="75">
        <f t="shared" si="64"/>
        <v>1.4445014606445234</v>
      </c>
      <c r="N474" s="75">
        <f>0.0526*G474*Observaciones!$F473^1.218</f>
        <v>0</v>
      </c>
      <c r="O474" s="75">
        <f>N474*Constantes!$D$31</f>
        <v>0</v>
      </c>
      <c r="P474" s="75">
        <f t="shared" si="65"/>
        <v>0</v>
      </c>
      <c r="Q474" s="15"/>
      <c r="R474" s="74">
        <v>468</v>
      </c>
      <c r="S474" s="136">
        <f>ETo!$I473*((1-Constantes!$E$21)*ETo!$K473+ETo!$L473)</f>
        <v>1.9986599193194605</v>
      </c>
      <c r="T474" s="75">
        <f>MIN(S474*U474,0.8*(X473+Observaciones!$F473-V474-W474-Constantes!$D$14))</f>
        <v>0.99399548578761632</v>
      </c>
      <c r="U474" s="75">
        <f>EXP(2.5*(Cálculos!X473-Constantes!$D$13)/(Constantes!$D$15))*Constantes!$E$19+Constantes!$E$18</f>
        <v>0.49733097470932908</v>
      </c>
      <c r="V474" s="75">
        <f>IF(Observaciones!$F473&gt;0.05*Constantes!$E$20,((Observaciones!$F473-0.05*Constantes!$E$20)^2)/(Observaciones!$F473+0.95*Constantes!$E$20),0)</f>
        <v>0</v>
      </c>
      <c r="W474" s="75">
        <f>MAX(0,X473+Observaciones!$F473-V474-Constantes!$D$13)</f>
        <v>0</v>
      </c>
      <c r="X474" s="75">
        <f>X473+Observaciones!$F473-V474-T474-W474-Y473</f>
        <v>47.849513752328924</v>
      </c>
      <c r="Y474" s="75">
        <f>MAX(0,(X474-Constantes!$D$14)*(1-EXP(-Constantes!$D$24)))</f>
        <v>0.37106671797862933</v>
      </c>
      <c r="Z474" s="75">
        <f t="shared" si="66"/>
        <v>237.75790240303061</v>
      </c>
      <c r="AA474" s="75">
        <f>MAX(0,(Z474-Constantes!$D$13)*(1-EXP(-Constantes!$D$25)))</f>
        <v>1.1242509535073952</v>
      </c>
      <c r="AB474" s="75">
        <f t="shared" si="67"/>
        <v>1.4953176714860246</v>
      </c>
      <c r="AC474" s="75">
        <f>0.0526*V474*Observaciones!$F473^1.218</f>
        <v>0</v>
      </c>
      <c r="AD474" s="75">
        <f>AC474*Constantes!$E$31</f>
        <v>0</v>
      </c>
      <c r="AE474" s="75">
        <f t="shared" si="68"/>
        <v>0</v>
      </c>
      <c r="AF474" s="15"/>
      <c r="AG474" s="74">
        <v>468</v>
      </c>
      <c r="AH474" s="136">
        <f>ETo!$I473*((1-Constantes!$F$21)*ETo!$K473+ETo!$L473)</f>
        <v>1.9986599193194605</v>
      </c>
      <c r="AI474" s="75">
        <f>MIN(AH474*AJ474,0.8*(AM473+Observaciones!$F473-AK474-AL474-Constantes!$D$14))</f>
        <v>1.1102004583043013</v>
      </c>
      <c r="AJ474" s="75">
        <f>EXP(2.5*(Cálculos!AM473-Constantes!$D$13)/(Constantes!$D$15))*Constantes!$F$19+Constantes!$F$18</f>
        <v>0.55547241808017156</v>
      </c>
      <c r="AK474" s="75">
        <f>IF(Observaciones!$F473&gt;0.05*Constantes!$F$20,((Observaciones!$F473-0.05*Constantes!$F$20)^2)/(Observaciones!$F473+0.95*Constantes!$F$20),0)</f>
        <v>0</v>
      </c>
      <c r="AL474" s="75">
        <f>MAX(0,AM473+Observaciones!$F473-AK474-Constantes!$D$13)</f>
        <v>0</v>
      </c>
      <c r="AM474" s="75">
        <f>AM473+Observaciones!$F473-AK474-AI474-AL474-AN473</f>
        <v>46.051693751097801</v>
      </c>
      <c r="AN474" s="75">
        <f>MAX(0,(AM474-Constantes!$D$14)*(1-EXP(-Constantes!$D$24)))</f>
        <v>0.34018124643410264</v>
      </c>
      <c r="AO474" s="75">
        <f t="shared" si="69"/>
        <v>243.06205449040547</v>
      </c>
      <c r="AP474" s="75">
        <f>MAX(0,(AO474-Constantes!$D$13)*(1-EXP(-Constantes!$D$25)))</f>
        <v>1.1608894082535925</v>
      </c>
      <c r="AQ474" s="75">
        <f t="shared" si="70"/>
        <v>1.5010706546876951</v>
      </c>
      <c r="AR474" s="75">
        <f>0.0526*AK474*Observaciones!$F473^1.218</f>
        <v>0</v>
      </c>
      <c r="AS474" s="75">
        <f>AR474*Constantes!$F$31</f>
        <v>0</v>
      </c>
      <c r="AT474" s="75">
        <f t="shared" si="71"/>
        <v>0</v>
      </c>
      <c r="AU474" s="15"/>
      <c r="AV474" s="74">
        <v>468</v>
      </c>
      <c r="AW474" s="75">
        <f>0.0526*Observaciones!$F473^2.218</f>
        <v>0.19372254258423433</v>
      </c>
      <c r="AX474" s="75">
        <f>IF(Observaciones!$F473&gt;0.05*$BB$7,((Observaciones!$F473-0.05*$BB$7)^2)/(Observaciones!$F473+0.95*$BB$7),0)</f>
        <v>1.3395249151634377E-4</v>
      </c>
      <c r="AY474" s="75">
        <f>0.0526*AX474*Observaciones!$F473^1.218</f>
        <v>1.441645402335511E-5</v>
      </c>
      <c r="AZ474" s="29"/>
      <c r="BA474" s="29"/>
      <c r="BB474" s="96"/>
      <c r="BC474" s="39"/>
    </row>
    <row r="475" spans="2:55" s="2" customFormat="1" x14ac:dyDescent="0.3">
      <c r="B475" s="38"/>
      <c r="C475" s="74">
        <v>469</v>
      </c>
      <c r="D475" s="136">
        <f>ETo!$I474*((1-Constantes!$D$21)*ETo!$K474+ETo!$L474)</f>
        <v>2.2024172947885612</v>
      </c>
      <c r="E475" s="75">
        <f>MIN(D475*F475,0.8*(I474+Observaciones!$F474-G475-H475-Constantes!$D$14))</f>
        <v>0.97505129067679075</v>
      </c>
      <c r="F475" s="75">
        <f>EXP(2.5*(Cálculos!I474-Constantes!$D$13)/(Constantes!$D$15))*Constantes!$D$19+Constantes!$D$18</f>
        <v>0.44271868595655878</v>
      </c>
      <c r="G475" s="75">
        <f>IF(Observaciones!$F474&gt;0.05*Constantes!$D$20,((Observaciones!$F474-0.05*Constantes!$D$20)^2)/(Observaciones!$F474+0.95*Constantes!$D$20),0)</f>
        <v>0</v>
      </c>
      <c r="H475" s="75">
        <f>MAX(0,I474+Observaciones!$F474-G475-Constantes!$D$13)</f>
        <v>0</v>
      </c>
      <c r="I475" s="75">
        <f>I474+Observaciones!$F474-G475-E475-H475-J474</f>
        <v>47.073042419860307</v>
      </c>
      <c r="J475" s="75">
        <f>MAX(0,(I475-Constantes!$D$14)*(1-EXP(-Constantes!$D$24)))</f>
        <v>0.35772740524004715</v>
      </c>
      <c r="K475" s="75">
        <f t="shared" si="63"/>
        <v>227.89624623311471</v>
      </c>
      <c r="L475" s="75">
        <f>MAX(0,(K475-Constantes!$D$13)*(1-EXP(-Constantes!$D$25)))</f>
        <v>1.0561315185153184</v>
      </c>
      <c r="M475" s="75">
        <f t="shared" si="64"/>
        <v>1.4138589237553656</v>
      </c>
      <c r="N475" s="75">
        <f>0.0526*G475*Observaciones!$F474^1.218</f>
        <v>0</v>
      </c>
      <c r="O475" s="75">
        <f>N475*Constantes!$D$31</f>
        <v>0</v>
      </c>
      <c r="P475" s="75">
        <f t="shared" si="65"/>
        <v>0</v>
      </c>
      <c r="Q475" s="15"/>
      <c r="R475" s="74">
        <v>469</v>
      </c>
      <c r="S475" s="136">
        <f>ETo!$I474*((1-Constantes!$E$21)*ETo!$K474+ETo!$L474)</f>
        <v>2.1126475193836001</v>
      </c>
      <c r="T475" s="75">
        <f>MIN(S475*U475,0.8*(X474+Observaciones!$F474-V475-W475-Constantes!$D$14))</f>
        <v>1.0545967369388092</v>
      </c>
      <c r="U475" s="75">
        <f>EXP(2.5*(Cálculos!X474-Constantes!$D$13)/(Constantes!$D$15))*Constantes!$E$19+Constantes!$E$18</f>
        <v>0.49918253152163555</v>
      </c>
      <c r="V475" s="75">
        <f>IF(Observaciones!$F474&gt;0.05*Constantes!$E$20,((Observaciones!$F474-0.05*Constantes!$E$20)^2)/(Observaciones!$F474+0.95*Constantes!$E$20),0)</f>
        <v>0</v>
      </c>
      <c r="W475" s="75">
        <f>MAX(0,X474+Observaciones!$F474-V475-Constantes!$D$13)</f>
        <v>0</v>
      </c>
      <c r="X475" s="75">
        <f>X474+Observaciones!$F474-V475-T475-W475-Y474</f>
        <v>46.423850297411484</v>
      </c>
      <c r="Y475" s="75">
        <f>MAX(0,(X475-Constantes!$D$14)*(1-EXP(-Constantes!$D$24)))</f>
        <v>0.34657467314723828</v>
      </c>
      <c r="Z475" s="75">
        <f t="shared" si="66"/>
        <v>236.63365144952323</v>
      </c>
      <c r="AA475" s="75">
        <f>MAX(0,(Z475-Constantes!$D$13)*(1-EXP(-Constantes!$D$25)))</f>
        <v>1.1164851849161261</v>
      </c>
      <c r="AB475" s="75">
        <f t="shared" si="67"/>
        <v>1.4630598580633645</v>
      </c>
      <c r="AC475" s="75">
        <f>0.0526*V475*Observaciones!$F474^1.218</f>
        <v>0</v>
      </c>
      <c r="AD475" s="75">
        <f>AC475*Constantes!$E$31</f>
        <v>0</v>
      </c>
      <c r="AE475" s="75">
        <f t="shared" si="68"/>
        <v>0</v>
      </c>
      <c r="AF475" s="15"/>
      <c r="AG475" s="74">
        <v>469</v>
      </c>
      <c r="AH475" s="136">
        <f>ETo!$I474*((1-Constantes!$F$21)*ETo!$K474+ETo!$L474)</f>
        <v>2.1126475193836001</v>
      </c>
      <c r="AI475" s="75">
        <f>MIN(AH475*AJ475,0.8*(AM474+Observaciones!$F474-AK475-AL475-Constantes!$D$14))</f>
        <v>1.1756749557795603</v>
      </c>
      <c r="AJ475" s="75">
        <f>EXP(2.5*(Cálculos!AM474-Constantes!$D$13)/(Constantes!$D$15))*Constantes!$F$19+Constantes!$F$18</f>
        <v>0.55649366256922161</v>
      </c>
      <c r="AK475" s="75">
        <f>IF(Observaciones!$F474&gt;0.05*Constantes!$F$20,((Observaciones!$F474-0.05*Constantes!$F$20)^2)/(Observaciones!$F474+0.95*Constantes!$F$20),0)</f>
        <v>0</v>
      </c>
      <c r="AL475" s="75">
        <f>MAX(0,AM474+Observaciones!$F474-AK475-Constantes!$D$13)</f>
        <v>0</v>
      </c>
      <c r="AM475" s="75">
        <f>AM474+Observaciones!$F474-AK475-AI475-AL475-AN474</f>
        <v>44.535837548884139</v>
      </c>
      <c r="AN475" s="75">
        <f>MAX(0,(AM475-Constantes!$D$14)*(1-EXP(-Constantes!$D$24)))</f>
        <v>0.31413974418860302</v>
      </c>
      <c r="AO475" s="75">
        <f t="shared" si="69"/>
        <v>241.90116508215189</v>
      </c>
      <c r="AP475" s="75">
        <f>MAX(0,(AO475-Constantes!$D$13)*(1-EXP(-Constantes!$D$25)))</f>
        <v>1.1528705593689843</v>
      </c>
      <c r="AQ475" s="75">
        <f t="shared" si="70"/>
        <v>1.4670103035575872</v>
      </c>
      <c r="AR475" s="75">
        <f>0.0526*AK475*Observaciones!$F474^1.218</f>
        <v>0</v>
      </c>
      <c r="AS475" s="75">
        <f>AR475*Constantes!$F$31</f>
        <v>0</v>
      </c>
      <c r="AT475" s="75">
        <f t="shared" si="71"/>
        <v>0</v>
      </c>
      <c r="AU475" s="15"/>
      <c r="AV475" s="74">
        <v>469</v>
      </c>
      <c r="AW475" s="75">
        <f>0.0526*Observaciones!$F474^2.218</f>
        <v>0</v>
      </c>
      <c r="AX475" s="75">
        <f>IF(Observaciones!$F474&gt;0.05*$BB$7,((Observaciones!$F474-0.05*$BB$7)^2)/(Observaciones!$F474+0.95*$BB$7),0)</f>
        <v>0</v>
      </c>
      <c r="AY475" s="75">
        <f>0.0526*AX475*Observaciones!$F474^1.218</f>
        <v>0</v>
      </c>
      <c r="AZ475" s="29"/>
      <c r="BA475" s="29"/>
      <c r="BB475" s="96"/>
      <c r="BC475" s="39"/>
    </row>
    <row r="476" spans="2:55" s="2" customFormat="1" x14ac:dyDescent="0.3">
      <c r="B476" s="38"/>
      <c r="C476" s="74">
        <v>470</v>
      </c>
      <c r="D476" s="136">
        <f>ETo!$I475*((1-Constantes!$D$21)*ETo!$K475+ETo!$L475)</f>
        <v>2.0931395897409737</v>
      </c>
      <c r="E476" s="75">
        <f>MIN(D476*F476,0.8*(I475+Observaciones!$F475-G476-H476-Constantes!$D$14))</f>
        <v>0.91129070560862202</v>
      </c>
      <c r="F476" s="75">
        <f>EXP(2.5*(Cálculos!I475-Constantes!$D$13)/(Constantes!$D$15))*Constantes!$D$19+Constantes!$D$18</f>
        <v>0.43537024958827247</v>
      </c>
      <c r="G476" s="75">
        <f>IF(Observaciones!$F475&gt;0.05*Constantes!$D$20,((Observaciones!$F475-0.05*Constantes!$D$20)^2)/(Observaciones!$F475+0.95*Constantes!$D$20),0)</f>
        <v>0</v>
      </c>
      <c r="H476" s="75">
        <f>MAX(0,I475+Observaciones!$F475-G476-Constantes!$D$13)</f>
        <v>0</v>
      </c>
      <c r="I476" s="75">
        <f>I475+Observaciones!$F475-G476-E476-H476-J475</f>
        <v>45.804024309011638</v>
      </c>
      <c r="J476" s="75">
        <f>MAX(0,(I476-Constantes!$D$14)*(1-EXP(-Constantes!$D$24)))</f>
        <v>0.33592643366043073</v>
      </c>
      <c r="K476" s="75">
        <f t="shared" si="63"/>
        <v>226.84011471459939</v>
      </c>
      <c r="L476" s="75">
        <f>MAX(0,(K476-Constantes!$D$13)*(1-EXP(-Constantes!$D$25)))</f>
        <v>1.0488362852320836</v>
      </c>
      <c r="M476" s="75">
        <f t="shared" si="64"/>
        <v>1.3847627188925142</v>
      </c>
      <c r="N476" s="75">
        <f>0.0526*G476*Observaciones!$F475^1.218</f>
        <v>0</v>
      </c>
      <c r="O476" s="75">
        <f>N476*Constantes!$D$31</f>
        <v>0</v>
      </c>
      <c r="P476" s="75">
        <f t="shared" si="65"/>
        <v>0</v>
      </c>
      <c r="Q476" s="15"/>
      <c r="R476" s="74">
        <v>470</v>
      </c>
      <c r="S476" s="136">
        <f>ETo!$I475*((1-Constantes!$E$21)*ETo!$K475+ETo!$L475)</f>
        <v>2.0072471040769155</v>
      </c>
      <c r="T476" s="75">
        <f>MIN(S476*U476,0.8*(X475+Observaciones!$F475-V476-W476-Constantes!$D$14))</f>
        <v>0.99030541381430026</v>
      </c>
      <c r="U476" s="75">
        <f>EXP(2.5*(Cálculos!X475-Constantes!$D$13)/(Constantes!$D$15))*Constantes!$E$19+Constantes!$E$18</f>
        <v>0.49336497325261697</v>
      </c>
      <c r="V476" s="75">
        <f>IF(Observaciones!$F475&gt;0.05*Constantes!$E$20,((Observaciones!$F475-0.05*Constantes!$E$20)^2)/(Observaciones!$F475+0.95*Constantes!$E$20),0)</f>
        <v>0</v>
      </c>
      <c r="W476" s="75">
        <f>MAX(0,X475+Observaciones!$F475-V476-Constantes!$D$13)</f>
        <v>0</v>
      </c>
      <c r="X476" s="75">
        <f>X475+Observaciones!$F475-V476-T476-W476-Y475</f>
        <v>45.086970210449948</v>
      </c>
      <c r="Y476" s="75">
        <f>MAX(0,(X476-Constantes!$D$14)*(1-EXP(-Constantes!$D$24)))</f>
        <v>0.32360787343646635</v>
      </c>
      <c r="Z476" s="75">
        <f t="shared" si="66"/>
        <v>235.51716626460711</v>
      </c>
      <c r="AA476" s="75">
        <f>MAX(0,(Z476-Constantes!$D$13)*(1-EXP(-Constantes!$D$25)))</f>
        <v>1.1087730584068365</v>
      </c>
      <c r="AB476" s="75">
        <f t="shared" si="67"/>
        <v>1.4323809318433027</v>
      </c>
      <c r="AC476" s="75">
        <f>0.0526*V476*Observaciones!$F475^1.218</f>
        <v>0</v>
      </c>
      <c r="AD476" s="75">
        <f>AC476*Constantes!$E$31</f>
        <v>0</v>
      </c>
      <c r="AE476" s="75">
        <f t="shared" si="68"/>
        <v>0</v>
      </c>
      <c r="AF476" s="15"/>
      <c r="AG476" s="74">
        <v>470</v>
      </c>
      <c r="AH476" s="136">
        <f>ETo!$I475*((1-Constantes!$F$21)*ETo!$K475+ETo!$L475)</f>
        <v>2.0072471040769155</v>
      </c>
      <c r="AI476" s="75">
        <f>MIN(AH476*AJ476,0.8*(AM475+Observaciones!$F475-AK476-AL476-Constantes!$D$14))</f>
        <v>1.1085391746363367</v>
      </c>
      <c r="AJ476" s="75">
        <f>EXP(2.5*(Cálculos!AM475-Constantes!$D$13)/(Constantes!$D$15))*Constantes!$F$19+Constantes!$F$18</f>
        <v>0.55226841398091198</v>
      </c>
      <c r="AK476" s="75">
        <f>IF(Observaciones!$F475&gt;0.05*Constantes!$F$20,((Observaciones!$F475-0.05*Constantes!$F$20)^2)/(Observaciones!$F475+0.95*Constantes!$F$20),0)</f>
        <v>0</v>
      </c>
      <c r="AL476" s="75">
        <f>MAX(0,AM475+Observaciones!$F475-AK476-Constantes!$D$13)</f>
        <v>0</v>
      </c>
      <c r="AM476" s="75">
        <f>AM475+Observaciones!$F475-AK476-AI476-AL476-AN475</f>
        <v>43.113158630059203</v>
      </c>
      <c r="AN476" s="75">
        <f>MAX(0,(AM476-Constantes!$D$14)*(1-EXP(-Constantes!$D$24)))</f>
        <v>0.28969897190090127</v>
      </c>
      <c r="AO476" s="75">
        <f t="shared" si="69"/>
        <v>240.74829452278291</v>
      </c>
      <c r="AP476" s="75">
        <f>MAX(0,(AO476-Constantes!$D$13)*(1-EXP(-Constantes!$D$25)))</f>
        <v>1.1449071007196361</v>
      </c>
      <c r="AQ476" s="75">
        <f t="shared" si="70"/>
        <v>1.4346060726205374</v>
      </c>
      <c r="AR476" s="75">
        <f>0.0526*AK476*Observaciones!$F475^1.218</f>
        <v>0</v>
      </c>
      <c r="AS476" s="75">
        <f>AR476*Constantes!$F$31</f>
        <v>0</v>
      </c>
      <c r="AT476" s="75">
        <f t="shared" si="71"/>
        <v>0</v>
      </c>
      <c r="AU476" s="15"/>
      <c r="AV476" s="74">
        <v>470</v>
      </c>
      <c r="AW476" s="75">
        <f>0.0526*Observaciones!$F475^2.218</f>
        <v>0</v>
      </c>
      <c r="AX476" s="75">
        <f>IF(Observaciones!$F475&gt;0.05*$BB$7,((Observaciones!$F475-0.05*$BB$7)^2)/(Observaciones!$F475+0.95*$BB$7),0)</f>
        <v>0</v>
      </c>
      <c r="AY476" s="75">
        <f>0.0526*AX476*Observaciones!$F475^1.218</f>
        <v>0</v>
      </c>
      <c r="AZ476" s="29"/>
      <c r="BA476" s="29"/>
      <c r="BB476" s="96"/>
      <c r="BC476" s="39"/>
    </row>
    <row r="477" spans="2:55" s="2" customFormat="1" x14ac:dyDescent="0.3">
      <c r="B477" s="38"/>
      <c r="C477" s="74">
        <v>471</v>
      </c>
      <c r="D477" s="136">
        <f>ETo!$I476*((1-Constantes!$D$21)*ETo!$K476+ETo!$L476)</f>
        <v>2.1357490597841311</v>
      </c>
      <c r="E477" s="75">
        <f>MIN(D477*F477,0.8*(I476+Observaciones!$F476-G477-H477-Constantes!$D$14))</f>
        <v>0.91611111501182263</v>
      </c>
      <c r="F477" s="75">
        <f>EXP(2.5*(Cálculos!I476-Constantes!$D$13)/(Constantes!$D$15))*Constantes!$D$19+Constantes!$D$18</f>
        <v>0.42894136406850053</v>
      </c>
      <c r="G477" s="75">
        <f>IF(Observaciones!$F476&gt;0.05*Constantes!$D$20,((Observaciones!$F476-0.05*Constantes!$D$20)^2)/(Observaciones!$F476+0.95*Constantes!$D$20),0)</f>
        <v>0</v>
      </c>
      <c r="H477" s="75">
        <f>MAX(0,I476+Observaciones!$F476-G477-Constantes!$D$13)</f>
        <v>0</v>
      </c>
      <c r="I477" s="75">
        <f>I476+Observaciones!$F476-G477-E477-H477-J476</f>
        <v>44.551986760339382</v>
      </c>
      <c r="J477" s="75">
        <f>MAX(0,(I477-Constantes!$D$14)*(1-EXP(-Constantes!$D$24)))</f>
        <v>0.31441717797537028</v>
      </c>
      <c r="K477" s="75">
        <f t="shared" si="63"/>
        <v>225.79127842936731</v>
      </c>
      <c r="L477" s="75">
        <f>MAX(0,(K477-Constantes!$D$13)*(1-EXP(-Constantes!$D$25)))</f>
        <v>1.0415914438060407</v>
      </c>
      <c r="M477" s="75">
        <f t="shared" si="64"/>
        <v>1.3560086217814109</v>
      </c>
      <c r="N477" s="75">
        <f>0.0526*G477*Observaciones!$F476^1.218</f>
        <v>0</v>
      </c>
      <c r="O477" s="75">
        <f>N477*Constantes!$D$31</f>
        <v>0</v>
      </c>
      <c r="P477" s="75">
        <f t="shared" si="65"/>
        <v>0</v>
      </c>
      <c r="Q477" s="15"/>
      <c r="R477" s="74">
        <v>471</v>
      </c>
      <c r="S477" s="136">
        <f>ETo!$I476*((1-Constantes!$E$21)*ETo!$K476+ETo!$L476)</f>
        <v>2.0482029441326479</v>
      </c>
      <c r="T477" s="75">
        <f>MIN(S477*U477,0.8*(X476+Observaciones!$F476-V477-W477-Constantes!$D$14))</f>
        <v>1.0001024595231995</v>
      </c>
      <c r="U477" s="75">
        <f>EXP(2.5*(Cálculos!X476-Constantes!$D$13)/(Constantes!$D$15))*Constantes!$E$19+Constantes!$E$18</f>
        <v>0.48828289324948349</v>
      </c>
      <c r="V477" s="75">
        <f>IF(Observaciones!$F476&gt;0.05*Constantes!$E$20,((Observaciones!$F476-0.05*Constantes!$E$20)^2)/(Observaciones!$F476+0.95*Constantes!$E$20),0)</f>
        <v>0</v>
      </c>
      <c r="W477" s="75">
        <f>MAX(0,X476+Observaciones!$F476-V477-Constantes!$D$13)</f>
        <v>0</v>
      </c>
      <c r="X477" s="75">
        <f>X476+Observaciones!$F476-V477-T477-W477-Y476</f>
        <v>43.763259877490285</v>
      </c>
      <c r="Y477" s="75">
        <f>MAX(0,(X477-Constantes!$D$14)*(1-EXP(-Constantes!$D$24)))</f>
        <v>0.30086732221675289</v>
      </c>
      <c r="Z477" s="75">
        <f t="shared" si="66"/>
        <v>234.40839320620029</v>
      </c>
      <c r="AA477" s="75">
        <f>MAX(0,(Z477-Constantes!$D$13)*(1-EXP(-Constantes!$D$25)))</f>
        <v>1.1011142034465997</v>
      </c>
      <c r="AB477" s="75">
        <f t="shared" si="67"/>
        <v>1.4019815256633525</v>
      </c>
      <c r="AC477" s="75">
        <f>0.0526*V477*Observaciones!$F476^1.218</f>
        <v>0</v>
      </c>
      <c r="AD477" s="75">
        <f>AC477*Constantes!$E$31</f>
        <v>0</v>
      </c>
      <c r="AE477" s="75">
        <f t="shared" si="68"/>
        <v>0</v>
      </c>
      <c r="AF477" s="15"/>
      <c r="AG477" s="74">
        <v>471</v>
      </c>
      <c r="AH477" s="136">
        <f>ETo!$I476*((1-Constantes!$F$21)*ETo!$K476+ETo!$L476)</f>
        <v>2.0482029441326479</v>
      </c>
      <c r="AI477" s="75">
        <f>MIN(AH477*AJ477,0.8*(AM476+Observaciones!$F476-AK477-AL477-Constantes!$D$14))</f>
        <v>1.1236253059755303</v>
      </c>
      <c r="AJ477" s="75">
        <f>EXP(2.5*(Cálculos!AM476-Constantes!$D$13)/(Constantes!$D$15))*Constantes!$F$19+Constantes!$F$18</f>
        <v>0.54859080697755358</v>
      </c>
      <c r="AK477" s="75">
        <f>IF(Observaciones!$F476&gt;0.05*Constantes!$F$20,((Observaciones!$F476-0.05*Constantes!$F$20)^2)/(Observaciones!$F476+0.95*Constantes!$F$20),0)</f>
        <v>0</v>
      </c>
      <c r="AL477" s="75">
        <f>MAX(0,AM476+Observaciones!$F476-AK477-Constantes!$D$13)</f>
        <v>0</v>
      </c>
      <c r="AM477" s="75">
        <f>AM476+Observaciones!$F476-AK477-AI477-AL477-AN476</f>
        <v>41.699834352182769</v>
      </c>
      <c r="AN477" s="75">
        <f>MAX(0,(AM477-Constantes!$D$14)*(1-EXP(-Constantes!$D$24)))</f>
        <v>0.26541890674551888</v>
      </c>
      <c r="AO477" s="75">
        <f t="shared" si="69"/>
        <v>239.60338742206326</v>
      </c>
      <c r="AP477" s="75">
        <f>MAX(0,(AO477-Constantes!$D$13)*(1-EXP(-Constantes!$D$25)))</f>
        <v>1.1369986496972451</v>
      </c>
      <c r="AQ477" s="75">
        <f t="shared" si="70"/>
        <v>1.4024175564427639</v>
      </c>
      <c r="AR477" s="75">
        <f>0.0526*AK477*Observaciones!$F476^1.218</f>
        <v>0</v>
      </c>
      <c r="AS477" s="75">
        <f>AR477*Constantes!$F$31</f>
        <v>0</v>
      </c>
      <c r="AT477" s="75">
        <f t="shared" si="71"/>
        <v>0</v>
      </c>
      <c r="AU477" s="15"/>
      <c r="AV477" s="74">
        <v>471</v>
      </c>
      <c r="AW477" s="75">
        <f>0.0526*Observaciones!$F476^2.218</f>
        <v>0</v>
      </c>
      <c r="AX477" s="75">
        <f>IF(Observaciones!$F476&gt;0.05*$BB$7,((Observaciones!$F476-0.05*$BB$7)^2)/(Observaciones!$F476+0.95*$BB$7),0)</f>
        <v>0</v>
      </c>
      <c r="AY477" s="75">
        <f>0.0526*AX477*Observaciones!$F476^1.218</f>
        <v>0</v>
      </c>
      <c r="AZ477" s="29"/>
      <c r="BA477" s="29"/>
      <c r="BB477" s="96"/>
      <c r="BC477" s="39"/>
    </row>
    <row r="478" spans="2:55" s="2" customFormat="1" x14ac:dyDescent="0.3">
      <c r="B478" s="38"/>
      <c r="C478" s="74">
        <v>472</v>
      </c>
      <c r="D478" s="136">
        <f>ETo!$I477*((1-Constantes!$D$21)*ETo!$K477+ETo!$L477)</f>
        <v>2.1061620604647597</v>
      </c>
      <c r="E478" s="75">
        <f>MIN(D478*F478,0.8*(I477+Observaciones!$F477-G478-H478-Constantes!$D$14))</f>
        <v>0.89089723671628351</v>
      </c>
      <c r="F478" s="75">
        <f>EXP(2.5*(Cálculos!I477-Constantes!$D$13)/(Constantes!$D$15))*Constantes!$D$19+Constantes!$D$18</f>
        <v>0.42299557732973891</v>
      </c>
      <c r="G478" s="75">
        <f>IF(Observaciones!$F477&gt;0.05*Constantes!$D$20,((Observaciones!$F477-0.05*Constantes!$D$20)^2)/(Observaciones!$F477+0.95*Constantes!$D$20),0)</f>
        <v>0</v>
      </c>
      <c r="H478" s="75">
        <f>MAX(0,I477+Observaciones!$F477-G478-Constantes!$D$13)</f>
        <v>0</v>
      </c>
      <c r="I478" s="75">
        <f>I477+Observaciones!$F477-G478-E478-H478-J477</f>
        <v>43.346672345647725</v>
      </c>
      <c r="J478" s="75">
        <f>MAX(0,(I478-Constantes!$D$14)*(1-EXP(-Constantes!$D$24)))</f>
        <v>0.29371059776618658</v>
      </c>
      <c r="K478" s="75">
        <f t="shared" si="63"/>
        <v>224.74968698556128</v>
      </c>
      <c r="L478" s="75">
        <f>MAX(0,(K478-Constantes!$D$13)*(1-EXP(-Constantes!$D$25)))</f>
        <v>1.0343966461552063</v>
      </c>
      <c r="M478" s="75">
        <f t="shared" si="64"/>
        <v>1.328107243921393</v>
      </c>
      <c r="N478" s="75">
        <f>0.0526*G478*Observaciones!$F477^1.218</f>
        <v>0</v>
      </c>
      <c r="O478" s="75">
        <f>N478*Constantes!$D$31</f>
        <v>0</v>
      </c>
      <c r="P478" s="75">
        <f t="shared" si="65"/>
        <v>0</v>
      </c>
      <c r="Q478" s="15"/>
      <c r="R478" s="74">
        <v>472</v>
      </c>
      <c r="S478" s="136">
        <f>ETo!$I477*((1-Constantes!$E$21)*ETo!$K477+ETo!$L477)</f>
        <v>2.0196085314240193</v>
      </c>
      <c r="T478" s="75">
        <f>MIN(S478*U478,0.8*(X477+Observaciones!$F477-V478-W478-Constantes!$D$14))</f>
        <v>0.97664781356797836</v>
      </c>
      <c r="U478" s="75">
        <f>EXP(2.5*(Cálculos!X477-Constantes!$D$13)/(Constantes!$D$15))*Constantes!$E$19+Constantes!$E$18</f>
        <v>0.48358273317420936</v>
      </c>
      <c r="V478" s="75">
        <f>IF(Observaciones!$F477&gt;0.05*Constantes!$E$20,((Observaciones!$F477-0.05*Constantes!$E$20)^2)/(Observaciones!$F477+0.95*Constantes!$E$20),0)</f>
        <v>0</v>
      </c>
      <c r="W478" s="75">
        <f>MAX(0,X477+Observaciones!$F477-V478-Constantes!$D$13)</f>
        <v>0</v>
      </c>
      <c r="X478" s="75">
        <f>X477+Observaciones!$F477-V478-T478-W478-Y477</f>
        <v>42.485744741705552</v>
      </c>
      <c r="Y478" s="75">
        <f>MAX(0,(X478-Constantes!$D$14)*(1-EXP(-Constantes!$D$24)))</f>
        <v>0.27892037683458887</v>
      </c>
      <c r="Z478" s="75">
        <f t="shared" si="66"/>
        <v>233.30727900275369</v>
      </c>
      <c r="AA478" s="75">
        <f>MAX(0,(Z478-Constantes!$D$13)*(1-EXP(-Constantes!$D$25)))</f>
        <v>1.0935082520619477</v>
      </c>
      <c r="AB478" s="75">
        <f t="shared" si="67"/>
        <v>1.3724286288965366</v>
      </c>
      <c r="AC478" s="75">
        <f>0.0526*V478*Observaciones!$F477^1.218</f>
        <v>0</v>
      </c>
      <c r="AD478" s="75">
        <f>AC478*Constantes!$E$31</f>
        <v>0</v>
      </c>
      <c r="AE478" s="75">
        <f t="shared" si="68"/>
        <v>0</v>
      </c>
      <c r="AF478" s="15"/>
      <c r="AG478" s="74">
        <v>472</v>
      </c>
      <c r="AH478" s="136">
        <f>ETo!$I477*((1-Constantes!$F$21)*ETo!$K477+ETo!$L477)</f>
        <v>2.0196085314240193</v>
      </c>
      <c r="AI478" s="75">
        <f>MIN(AH478*AJ478,0.8*(AM477+Observaciones!$F477-AK478-AL478-Constantes!$D$14))</f>
        <v>1.1010777101111182</v>
      </c>
      <c r="AJ478" s="75">
        <f>EXP(2.5*(Cálculos!AM477-Constantes!$D$13)/(Constantes!$D$15))*Constantes!$F$19+Constantes!$F$18</f>
        <v>0.54519363182465463</v>
      </c>
      <c r="AK478" s="75">
        <f>IF(Observaciones!$F477&gt;0.05*Constantes!$F$20,((Observaciones!$F477-0.05*Constantes!$F$20)^2)/(Observaciones!$F477+0.95*Constantes!$F$20),0)</f>
        <v>0</v>
      </c>
      <c r="AL478" s="75">
        <f>MAX(0,AM477+Observaciones!$F477-AK478-Constantes!$D$13)</f>
        <v>0</v>
      </c>
      <c r="AM478" s="75">
        <f>AM477+Observaciones!$F477-AK478-AI478-AL478-AN477</f>
        <v>40.333337735326133</v>
      </c>
      <c r="AN478" s="75">
        <f>MAX(0,(AM478-Constantes!$D$14)*(1-EXP(-Constantes!$D$24)))</f>
        <v>0.24194331277798245</v>
      </c>
      <c r="AO478" s="75">
        <f t="shared" si="69"/>
        <v>238.46638877236603</v>
      </c>
      <c r="AP478" s="75">
        <f>MAX(0,(AO478-Constantes!$D$13)*(1-EXP(-Constantes!$D$25)))</f>
        <v>1.1291448263363775</v>
      </c>
      <c r="AQ478" s="75">
        <f t="shared" si="70"/>
        <v>1.3710881391143599</v>
      </c>
      <c r="AR478" s="75">
        <f>0.0526*AK478*Observaciones!$F477^1.218</f>
        <v>0</v>
      </c>
      <c r="AS478" s="75">
        <f>AR478*Constantes!$F$31</f>
        <v>0</v>
      </c>
      <c r="AT478" s="75">
        <f t="shared" si="71"/>
        <v>0</v>
      </c>
      <c r="AU478" s="15"/>
      <c r="AV478" s="74">
        <v>472</v>
      </c>
      <c r="AW478" s="75">
        <f>0.0526*Observaciones!$F477^2.218</f>
        <v>0</v>
      </c>
      <c r="AX478" s="75">
        <f>IF(Observaciones!$F477&gt;0.05*$BB$7,((Observaciones!$F477-0.05*$BB$7)^2)/(Observaciones!$F477+0.95*$BB$7),0)</f>
        <v>0</v>
      </c>
      <c r="AY478" s="75">
        <f>0.0526*AX478*Observaciones!$F477^1.218</f>
        <v>0</v>
      </c>
      <c r="AZ478" s="29"/>
      <c r="BA478" s="29"/>
      <c r="BB478" s="96"/>
      <c r="BC478" s="39"/>
    </row>
    <row r="479" spans="2:55" s="2" customFormat="1" x14ac:dyDescent="0.3">
      <c r="B479" s="38"/>
      <c r="C479" s="74">
        <v>473</v>
      </c>
      <c r="D479" s="136">
        <f>ETo!$I478*((1-Constantes!$D$21)*ETo!$K478+ETo!$L478)</f>
        <v>2.1389155265709774</v>
      </c>
      <c r="E479" s="75">
        <f>MIN(D479*F479,0.8*(I478+Observaciones!$F478-G479-H479-Constantes!$D$14))</f>
        <v>0.89325662149643714</v>
      </c>
      <c r="F479" s="75">
        <f>EXP(2.5*(Cálculos!I478-Constantes!$D$13)/(Constantes!$D$15))*Constantes!$D$19+Constantes!$D$18</f>
        <v>0.41762127134046756</v>
      </c>
      <c r="G479" s="75">
        <f>IF(Observaciones!$F478&gt;0.05*Constantes!$D$20,((Observaciones!$F478-0.05*Constantes!$D$20)^2)/(Observaciones!$F478+0.95*Constantes!$D$20),0)</f>
        <v>0</v>
      </c>
      <c r="H479" s="75">
        <f>MAX(0,I478+Observaciones!$F478-G479-Constantes!$D$13)</f>
        <v>0</v>
      </c>
      <c r="I479" s="75">
        <f>I478+Observaciones!$F478-G479-E479-H479-J478</f>
        <v>42.859705126385109</v>
      </c>
      <c r="J479" s="75">
        <f>MAX(0,(I479-Constantes!$D$14)*(1-EXP(-Constantes!$D$24)))</f>
        <v>0.28534479241117133</v>
      </c>
      <c r="K479" s="75">
        <f t="shared" si="63"/>
        <v>223.71529033940607</v>
      </c>
      <c r="L479" s="75">
        <f>MAX(0,(K479-Constantes!$D$13)*(1-EXP(-Constantes!$D$25)))</f>
        <v>1.0272515466019743</v>
      </c>
      <c r="M479" s="75">
        <f t="shared" si="64"/>
        <v>1.3125963390131457</v>
      </c>
      <c r="N479" s="75">
        <f>0.0526*G479*Observaciones!$F478^1.218</f>
        <v>0</v>
      </c>
      <c r="O479" s="75">
        <f>N479*Constantes!$D$31</f>
        <v>0</v>
      </c>
      <c r="P479" s="75">
        <f t="shared" si="65"/>
        <v>0</v>
      </c>
      <c r="Q479" s="15"/>
      <c r="R479" s="74">
        <v>473</v>
      </c>
      <c r="S479" s="136">
        <f>ETo!$I478*((1-Constantes!$E$21)*ETo!$K478+ETo!$L478)</f>
        <v>2.0510949144026065</v>
      </c>
      <c r="T479" s="75">
        <f>MIN(S479*U479,0.8*(X478+Observaciones!$F478-V479-W479-Constantes!$D$14))</f>
        <v>0.98317047972231353</v>
      </c>
      <c r="U479" s="75">
        <f>EXP(2.5*(Cálculos!X478-Constantes!$D$13)/(Constantes!$D$15))*Constantes!$E$19+Constantes!$E$18</f>
        <v>0.47933933862279005</v>
      </c>
      <c r="V479" s="75">
        <f>IF(Observaciones!$F478&gt;0.05*Constantes!$E$20,((Observaciones!$F478-0.05*Constantes!$E$20)^2)/(Observaciones!$F478+0.95*Constantes!$E$20),0)</f>
        <v>0</v>
      </c>
      <c r="W479" s="75">
        <f>MAX(0,X478+Observaciones!$F478-V479-Constantes!$D$13)</f>
        <v>0</v>
      </c>
      <c r="X479" s="75">
        <f>X478+Observaciones!$F478-V479-T479-W479-Y478</f>
        <v>41.923653885148653</v>
      </c>
      <c r="Y479" s="75">
        <f>MAX(0,(X479-Constantes!$D$14)*(1-EXP(-Constantes!$D$24)))</f>
        <v>0.26926399235575421</v>
      </c>
      <c r="Z479" s="75">
        <f t="shared" si="66"/>
        <v>232.21377075069174</v>
      </c>
      <c r="AA479" s="75">
        <f>MAX(0,(Z479-Constantes!$D$13)*(1-EXP(-Constantes!$D$25)))</f>
        <v>1.0859548388211908</v>
      </c>
      <c r="AB479" s="75">
        <f t="shared" si="67"/>
        <v>1.3552188311769451</v>
      </c>
      <c r="AC479" s="75">
        <f>0.0526*V479*Observaciones!$F478^1.218</f>
        <v>0</v>
      </c>
      <c r="AD479" s="75">
        <f>AC479*Constantes!$E$31</f>
        <v>0</v>
      </c>
      <c r="AE479" s="75">
        <f t="shared" si="68"/>
        <v>0</v>
      </c>
      <c r="AF479" s="15"/>
      <c r="AG479" s="74">
        <v>473</v>
      </c>
      <c r="AH479" s="136">
        <f>ETo!$I478*((1-Constantes!$F$21)*ETo!$K478+ETo!$L478)</f>
        <v>2.0510949144026065</v>
      </c>
      <c r="AI479" s="75">
        <f>MIN(AH479*AJ479,0.8*(AM478+Observaciones!$F478-AK479-AL479-Constantes!$D$14))</f>
        <v>1.1119704009884341</v>
      </c>
      <c r="AJ479" s="75">
        <f>EXP(2.5*(Cálculos!AM478-Constantes!$D$13)/(Constantes!$D$15))*Constantes!$F$19+Constantes!$F$18</f>
        <v>0.54213502904242838</v>
      </c>
      <c r="AK479" s="75">
        <f>IF(Observaciones!$F478&gt;0.05*Constantes!$F$20,((Observaciones!$F478-0.05*Constantes!$F$20)^2)/(Observaciones!$F478+0.95*Constantes!$F$20),0)</f>
        <v>0</v>
      </c>
      <c r="AL479" s="75">
        <f>MAX(0,AM478+Observaciones!$F478-AK479-Constantes!$D$13)</f>
        <v>0</v>
      </c>
      <c r="AM479" s="75">
        <f>AM478+Observaciones!$F478-AK479-AI479-AL479-AN478</f>
        <v>39.679424021559718</v>
      </c>
      <c r="AN479" s="75">
        <f>MAX(0,(AM479-Constantes!$D$14)*(1-EXP(-Constantes!$D$24)))</f>
        <v>0.23070946657242344</v>
      </c>
      <c r="AO479" s="75">
        <f t="shared" si="69"/>
        <v>237.33724394602964</v>
      </c>
      <c r="AP479" s="75">
        <f>MAX(0,(AO479-Constantes!$D$13)*(1-EXP(-Constantes!$D$25)))</f>
        <v>1.1213452532962116</v>
      </c>
      <c r="AQ479" s="75">
        <f t="shared" si="70"/>
        <v>1.352054719868635</v>
      </c>
      <c r="AR479" s="75">
        <f>0.0526*AK479*Observaciones!$F478^1.218</f>
        <v>0</v>
      </c>
      <c r="AS479" s="75">
        <f>AR479*Constantes!$F$31</f>
        <v>0</v>
      </c>
      <c r="AT479" s="75">
        <f t="shared" si="71"/>
        <v>0</v>
      </c>
      <c r="AU479" s="15"/>
      <c r="AV479" s="74">
        <v>473</v>
      </c>
      <c r="AW479" s="75">
        <f>0.0526*Observaciones!$F478^2.218</f>
        <v>2.3845871367955355E-2</v>
      </c>
      <c r="AX479" s="75">
        <f>IF(Observaciones!$F478&gt;0.05*$BB$7,((Observaciones!$F478-0.05*$BB$7)^2)/(Observaciones!$F478+0.95*$BB$7),0)</f>
        <v>0</v>
      </c>
      <c r="AY479" s="75">
        <f>0.0526*AX479*Observaciones!$F478^1.218</f>
        <v>0</v>
      </c>
      <c r="AZ479" s="29"/>
      <c r="BA479" s="29"/>
      <c r="BB479" s="96"/>
      <c r="BC479" s="39"/>
    </row>
    <row r="480" spans="2:55" s="2" customFormat="1" x14ac:dyDescent="0.3">
      <c r="B480" s="38"/>
      <c r="C480" s="74">
        <v>474</v>
      </c>
      <c r="D480" s="136">
        <f>ETo!$I479*((1-Constantes!$D$21)*ETo!$K479+ETo!$L479)</f>
        <v>2.1552516747337092</v>
      </c>
      <c r="E480" s="75">
        <f>MIN(D480*F480,0.8*(I479+Observaciones!$F479-G480-H480-Constantes!$D$14))</f>
        <v>0.89559854152178298</v>
      </c>
      <c r="F480" s="75">
        <f>EXP(2.5*(Cálculos!I479-Constantes!$D$13)/(Constantes!$D$15))*Constantes!$D$19+Constantes!$D$18</f>
        <v>0.41554244082999642</v>
      </c>
      <c r="G480" s="75">
        <f>IF(Observaciones!$F479&gt;0.05*Constantes!$D$20,((Observaciones!$F479-0.05*Constantes!$D$20)^2)/(Observaciones!$F479+0.95*Constantes!$D$20),0)</f>
        <v>0</v>
      </c>
      <c r="H480" s="75">
        <f>MAX(0,I479+Observaciones!$F479-G480-Constantes!$D$13)</f>
        <v>0</v>
      </c>
      <c r="I480" s="75">
        <f>I479+Observaciones!$F479-G480-E480-H480-J479</f>
        <v>42.17876179245215</v>
      </c>
      <c r="J480" s="75">
        <f>MAX(0,(I480-Constantes!$D$14)*(1-EXP(-Constantes!$D$24)))</f>
        <v>0.27364659350960185</v>
      </c>
      <c r="K480" s="75">
        <f t="shared" si="63"/>
        <v>222.68803879280409</v>
      </c>
      <c r="L480" s="75">
        <f>MAX(0,(K480-Constantes!$D$13)*(1-EXP(-Constantes!$D$25)))</f>
        <v>1.0201558018565093</v>
      </c>
      <c r="M480" s="75">
        <f t="shared" si="64"/>
        <v>1.2938023953661113</v>
      </c>
      <c r="N480" s="75">
        <f>0.0526*G480*Observaciones!$F479^1.218</f>
        <v>0</v>
      </c>
      <c r="O480" s="75">
        <f>N480*Constantes!$D$31</f>
        <v>0</v>
      </c>
      <c r="P480" s="75">
        <f t="shared" si="65"/>
        <v>0</v>
      </c>
      <c r="Q480" s="15"/>
      <c r="R480" s="74">
        <v>474</v>
      </c>
      <c r="S480" s="136">
        <f>ETo!$I479*((1-Constantes!$E$21)*ETo!$K479+ETo!$L479)</f>
        <v>2.0667779284741865</v>
      </c>
      <c r="T480" s="75">
        <f>MIN(S480*U480,0.8*(X479+Observaciones!$F479-V480-W480-Constantes!$D$14))</f>
        <v>0.98700752597902208</v>
      </c>
      <c r="U480" s="75">
        <f>EXP(2.5*(Cálculos!X479-Constantes!$D$13)/(Constantes!$D$15))*Constantes!$E$19+Constantes!$E$18</f>
        <v>0.47755857674931113</v>
      </c>
      <c r="V480" s="75">
        <f>IF(Observaciones!$F479&gt;0.05*Constantes!$E$20,((Observaciones!$F479-0.05*Constantes!$E$20)^2)/(Observaciones!$F479+0.95*Constantes!$E$20),0)</f>
        <v>0</v>
      </c>
      <c r="W480" s="75">
        <f>MAX(0,X479+Observaciones!$F479-V480-Constantes!$D$13)</f>
        <v>0</v>
      </c>
      <c r="X480" s="75">
        <f>X479+Observaciones!$F479-V480-T480-W480-Y479</f>
        <v>41.167382366813875</v>
      </c>
      <c r="Y480" s="75">
        <f>MAX(0,(X480-Constantes!$D$14)*(1-EXP(-Constantes!$D$24)))</f>
        <v>0.25627170033348851</v>
      </c>
      <c r="Z480" s="75">
        <f t="shared" si="66"/>
        <v>231.12781591187056</v>
      </c>
      <c r="AA480" s="75">
        <f>MAX(0,(Z480-Constantes!$D$13)*(1-EXP(-Constantes!$D$25)))</f>
        <v>1.0784536008168606</v>
      </c>
      <c r="AB480" s="75">
        <f t="shared" si="67"/>
        <v>1.334725301150349</v>
      </c>
      <c r="AC480" s="75">
        <f>0.0526*V480*Observaciones!$F479^1.218</f>
        <v>0</v>
      </c>
      <c r="AD480" s="75">
        <f>AC480*Constantes!$E$31</f>
        <v>0</v>
      </c>
      <c r="AE480" s="75">
        <f t="shared" si="68"/>
        <v>0</v>
      </c>
      <c r="AF480" s="15"/>
      <c r="AG480" s="74">
        <v>474</v>
      </c>
      <c r="AH480" s="136">
        <f>ETo!$I479*((1-Constantes!$F$21)*ETo!$K479+ETo!$L479)</f>
        <v>2.0667779284741865</v>
      </c>
      <c r="AI480" s="75">
        <f>MIN(AH480*AJ480,0.8*(AM479+Observaciones!$F479-AK480-AL480-Constantes!$D$14))</f>
        <v>1.1176008641322877</v>
      </c>
      <c r="AJ480" s="75">
        <f>EXP(2.5*(Cálculos!AM479-Constantes!$D$13)/(Constantes!$D$15))*Constantes!$F$19+Constantes!$F$18</f>
        <v>0.54074549990833531</v>
      </c>
      <c r="AK480" s="75">
        <f>IF(Observaciones!$F479&gt;0.05*Constantes!$F$20,((Observaciones!$F479-0.05*Constantes!$F$20)^2)/(Observaciones!$F479+0.95*Constantes!$F$20),0)</f>
        <v>0</v>
      </c>
      <c r="AL480" s="75">
        <f>MAX(0,AM479+Observaciones!$F479-AK480-Constantes!$D$13)</f>
        <v>0</v>
      </c>
      <c r="AM480" s="75">
        <f>AM479+Observaciones!$F479-AK480-AI480-AL480-AN479</f>
        <v>38.831113690855013</v>
      </c>
      <c r="AN480" s="75">
        <f>MAX(0,(AM480-Constantes!$D$14)*(1-EXP(-Constantes!$D$24)))</f>
        <v>0.21613600284303647</v>
      </c>
      <c r="AO480" s="75">
        <f t="shared" si="69"/>
        <v>236.21589869273345</v>
      </c>
      <c r="AP480" s="75">
        <f>MAX(0,(AO480-Constantes!$D$13)*(1-EXP(-Constantes!$D$25)))</f>
        <v>1.1135995558424101</v>
      </c>
      <c r="AQ480" s="75">
        <f t="shared" si="70"/>
        <v>1.3297355586854467</v>
      </c>
      <c r="AR480" s="75">
        <f>0.0526*AK480*Observaciones!$F479^1.218</f>
        <v>0</v>
      </c>
      <c r="AS480" s="75">
        <f>AR480*Constantes!$F$31</f>
        <v>0</v>
      </c>
      <c r="AT480" s="75">
        <f t="shared" si="71"/>
        <v>0</v>
      </c>
      <c r="AU480" s="15"/>
      <c r="AV480" s="74">
        <v>474</v>
      </c>
      <c r="AW480" s="75">
        <f>0.0526*Observaciones!$F479^2.218</f>
        <v>1.1305797794095535E-2</v>
      </c>
      <c r="AX480" s="75">
        <f>IF(Observaciones!$F479&gt;0.05*$BB$7,((Observaciones!$F479-0.05*$BB$7)^2)/(Observaciones!$F479+0.95*$BB$7),0)</f>
        <v>0</v>
      </c>
      <c r="AY480" s="75">
        <f>0.0526*AX480*Observaciones!$F479^1.218</f>
        <v>0</v>
      </c>
      <c r="AZ480" s="29"/>
      <c r="BA480" s="29"/>
      <c r="BB480" s="96"/>
      <c r="BC480" s="39"/>
    </row>
    <row r="481" spans="2:55" s="2" customFormat="1" x14ac:dyDescent="0.3">
      <c r="B481" s="38"/>
      <c r="C481" s="74">
        <v>475</v>
      </c>
      <c r="D481" s="136">
        <f>ETo!$I480*((1-Constantes!$D$21)*ETo!$K480+ETo!$L480)</f>
        <v>2.1851818817936088</v>
      </c>
      <c r="E481" s="75">
        <f>MIN(D481*F481,0.8*(I480+Observaciones!$F480-G481-H481-Constantes!$D$14))</f>
        <v>0.90187095403538187</v>
      </c>
      <c r="F481" s="75">
        <f>EXP(2.5*(Cálculos!I480-Constantes!$D$13)/(Constantes!$D$15))*Constantes!$D$19+Constantes!$D$18</f>
        <v>0.41272123000357364</v>
      </c>
      <c r="G481" s="75">
        <f>IF(Observaciones!$F480&gt;0.05*Constantes!$D$20,((Observaciones!$F480-0.05*Constantes!$D$20)^2)/(Observaciones!$F480+0.95*Constantes!$D$20),0)</f>
        <v>0</v>
      </c>
      <c r="H481" s="75">
        <f>MAX(0,I480+Observaciones!$F480-G481-Constantes!$D$13)</f>
        <v>0</v>
      </c>
      <c r="I481" s="75">
        <f>I480+Observaciones!$F480-G481-E481-H481-J480</f>
        <v>41.003244244907165</v>
      </c>
      <c r="J481" s="75">
        <f>MAX(0,(I481-Constantes!$D$14)*(1-EXP(-Constantes!$D$24)))</f>
        <v>0.25345190564322462</v>
      </c>
      <c r="K481" s="75">
        <f t="shared" si="63"/>
        <v>221.66788299094759</v>
      </c>
      <c r="L481" s="75">
        <f>MAX(0,(K481-Constantes!$D$13)*(1-EXP(-Constantes!$D$25)))</f>
        <v>1.0131090710002513</v>
      </c>
      <c r="M481" s="75">
        <f t="shared" si="64"/>
        <v>1.266560976643476</v>
      </c>
      <c r="N481" s="75">
        <f>0.0526*G481*Observaciones!$F480^1.218</f>
        <v>0</v>
      </c>
      <c r="O481" s="75">
        <f>N481*Constantes!$D$31</f>
        <v>0</v>
      </c>
      <c r="P481" s="75">
        <f t="shared" si="65"/>
        <v>0</v>
      </c>
      <c r="Q481" s="15"/>
      <c r="R481" s="74">
        <v>475</v>
      </c>
      <c r="S481" s="136">
        <f>ETo!$I480*((1-Constantes!$E$21)*ETo!$K480+ETo!$L480)</f>
        <v>2.0956054357385576</v>
      </c>
      <c r="T481" s="75">
        <f>MIN(S481*U481,0.8*(X480+Observaciones!$F480-V481-W481-Constantes!$D$14))</f>
        <v>0.99592014770885939</v>
      </c>
      <c r="U481" s="75">
        <f>EXP(2.5*(Cálculos!X480-Constantes!$D$13)/(Constantes!$D$15))*Constantes!$E$19+Constantes!$E$18</f>
        <v>0.47524220481794355</v>
      </c>
      <c r="V481" s="75">
        <f>IF(Observaciones!$F480&gt;0.05*Constantes!$E$20,((Observaciones!$F480-0.05*Constantes!$E$20)^2)/(Observaciones!$F480+0.95*Constantes!$E$20),0)</f>
        <v>0</v>
      </c>
      <c r="W481" s="75">
        <f>MAX(0,X480+Observaciones!$F480-V481-Constantes!$D$13)</f>
        <v>0</v>
      </c>
      <c r="X481" s="75">
        <f>X480+Observaciones!$F480-V481-T481-W481-Y480</f>
        <v>39.915190518771531</v>
      </c>
      <c r="Y481" s="75">
        <f>MAX(0,(X481-Constantes!$D$14)*(1-EXP(-Constantes!$D$24)))</f>
        <v>0.23475979387760512</v>
      </c>
      <c r="Z481" s="75">
        <f t="shared" si="66"/>
        <v>230.0493623110537</v>
      </c>
      <c r="AA481" s="75">
        <f>MAX(0,(Z481-Constantes!$D$13)*(1-EXP(-Constantes!$D$25)))</f>
        <v>1.0710041776482733</v>
      </c>
      <c r="AB481" s="75">
        <f t="shared" si="67"/>
        <v>1.3057639715258784</v>
      </c>
      <c r="AC481" s="75">
        <f>0.0526*V481*Observaciones!$F480^1.218</f>
        <v>0</v>
      </c>
      <c r="AD481" s="75">
        <f>AC481*Constantes!$E$31</f>
        <v>0</v>
      </c>
      <c r="AE481" s="75">
        <f t="shared" si="68"/>
        <v>0</v>
      </c>
      <c r="AF481" s="15"/>
      <c r="AG481" s="74">
        <v>475</v>
      </c>
      <c r="AH481" s="136">
        <f>ETo!$I480*((1-Constantes!$F$21)*ETo!$K480+ETo!$L480)</f>
        <v>2.0956054357385576</v>
      </c>
      <c r="AI481" s="75">
        <f>MIN(AH481*AJ481,0.8*(AM480+Observaciones!$F480-AK481-AL481-Constantes!$D$14))</f>
        <v>1.1295542711881696</v>
      </c>
      <c r="AJ481" s="75">
        <f>EXP(2.5*(Cálculos!AM480-Constantes!$D$13)/(Constantes!$D$15))*Constantes!$F$19+Constantes!$F$18</f>
        <v>0.53901094734948474</v>
      </c>
      <c r="AK481" s="75">
        <f>IF(Observaciones!$F480&gt;0.05*Constantes!$F$20,((Observaciones!$F480-0.05*Constantes!$F$20)^2)/(Observaciones!$F480+0.95*Constantes!$F$20),0)</f>
        <v>0</v>
      </c>
      <c r="AL481" s="75">
        <f>MAX(0,AM480+Observaciones!$F480-AK481-Constantes!$D$13)</f>
        <v>0</v>
      </c>
      <c r="AM481" s="75">
        <f>AM480+Observaciones!$F480-AK481-AI481-AL481-AN480</f>
        <v>37.485423416823807</v>
      </c>
      <c r="AN481" s="75">
        <f>MAX(0,(AM481-Constantes!$D$14)*(1-EXP(-Constantes!$D$24)))</f>
        <v>0.19301784939170324</v>
      </c>
      <c r="AO481" s="75">
        <f t="shared" si="69"/>
        <v>235.10229913689105</v>
      </c>
      <c r="AP481" s="75">
        <f>MAX(0,(AO481-Constantes!$D$13)*(1-EXP(-Constantes!$D$25)))</f>
        <v>1.105907361829114</v>
      </c>
      <c r="AQ481" s="75">
        <f t="shared" si="70"/>
        <v>1.2989252112208172</v>
      </c>
      <c r="AR481" s="75">
        <f>0.0526*AK481*Observaciones!$F480^1.218</f>
        <v>0</v>
      </c>
      <c r="AS481" s="75">
        <f>AR481*Constantes!$F$31</f>
        <v>0</v>
      </c>
      <c r="AT481" s="75">
        <f t="shared" si="71"/>
        <v>0</v>
      </c>
      <c r="AU481" s="15"/>
      <c r="AV481" s="74">
        <v>475</v>
      </c>
      <c r="AW481" s="75">
        <f>0.0526*Observaciones!$F480^2.218</f>
        <v>0</v>
      </c>
      <c r="AX481" s="75">
        <f>IF(Observaciones!$F480&gt;0.05*$BB$7,((Observaciones!$F480-0.05*$BB$7)^2)/(Observaciones!$F480+0.95*$BB$7),0)</f>
        <v>0</v>
      </c>
      <c r="AY481" s="75">
        <f>0.0526*AX481*Observaciones!$F480^1.218</f>
        <v>0</v>
      </c>
      <c r="AZ481" s="29"/>
      <c r="BA481" s="29"/>
      <c r="BB481" s="96"/>
      <c r="BC481" s="39"/>
    </row>
    <row r="482" spans="2:55" s="2" customFormat="1" x14ac:dyDescent="0.3">
      <c r="B482" s="38"/>
      <c r="C482" s="74">
        <v>476</v>
      </c>
      <c r="D482" s="136">
        <f>ETo!$I481*((1-Constantes!$D$21)*ETo!$K481+ETo!$L481)</f>
        <v>2.0800368704488483</v>
      </c>
      <c r="E482" s="75">
        <f>MIN(D482*F482,0.8*(I481+Observaciones!$F481-G482-H482-Constantes!$D$14))</f>
        <v>0.84881497103358972</v>
      </c>
      <c r="F482" s="75">
        <f>EXP(2.5*(Cálculos!I481-Constantes!$D$13)/(Constantes!$D$15))*Constantes!$D$19+Constantes!$D$18</f>
        <v>0.4080768870459614</v>
      </c>
      <c r="G482" s="75">
        <f>IF(Observaciones!$F481&gt;0.05*Constantes!$D$20,((Observaciones!$F481-0.05*Constantes!$D$20)^2)/(Observaciones!$F481+0.95*Constantes!$D$20),0)</f>
        <v>0</v>
      </c>
      <c r="H482" s="75">
        <f>MAX(0,I481+Observaciones!$F481-G482-Constantes!$D$13)</f>
        <v>0</v>
      </c>
      <c r="I482" s="75">
        <f>I481+Observaciones!$F481-G482-E482-H482-J481</f>
        <v>39.90097736823035</v>
      </c>
      <c r="J482" s="75">
        <f>MAX(0,(I482-Constantes!$D$14)*(1-EXP(-Constantes!$D$24)))</f>
        <v>0.2345156204585214</v>
      </c>
      <c r="K482" s="75">
        <f t="shared" si="63"/>
        <v>220.65477391994733</v>
      </c>
      <c r="L482" s="75">
        <f>MAX(0,(K482-Constantes!$D$13)*(1-EXP(-Constantes!$D$25)))</f>
        <v>1.0061110154695367</v>
      </c>
      <c r="M482" s="75">
        <f t="shared" si="64"/>
        <v>1.2406266359280582</v>
      </c>
      <c r="N482" s="75">
        <f>0.0526*G482*Observaciones!$F481^1.218</f>
        <v>0</v>
      </c>
      <c r="O482" s="75">
        <f>N482*Constantes!$D$31</f>
        <v>0</v>
      </c>
      <c r="P482" s="75">
        <f t="shared" si="65"/>
        <v>0</v>
      </c>
      <c r="Q482" s="15"/>
      <c r="R482" s="74">
        <v>476</v>
      </c>
      <c r="S482" s="136">
        <f>ETo!$I481*((1-Constantes!$E$21)*ETo!$K481+ETo!$L481)</f>
        <v>1.9940916797782642</v>
      </c>
      <c r="T482" s="75">
        <f>MIN(S482*U482,0.8*(X481+Observaciones!$F481-V482-W482-Constantes!$D$14))</f>
        <v>0.94041165090049794</v>
      </c>
      <c r="U482" s="75">
        <f>EXP(2.5*(Cálculos!X481-Constantes!$D$13)/(Constantes!$D$15))*Constantes!$E$19+Constantes!$E$18</f>
        <v>0.47159900441742392</v>
      </c>
      <c r="V482" s="75">
        <f>IF(Observaciones!$F481&gt;0.05*Constantes!$E$20,((Observaciones!$F481-0.05*Constantes!$E$20)^2)/(Observaciones!$F481+0.95*Constantes!$E$20),0)</f>
        <v>0</v>
      </c>
      <c r="W482" s="75">
        <f>MAX(0,X481+Observaciones!$F481-V482-Constantes!$D$13)</f>
        <v>0</v>
      </c>
      <c r="X482" s="75">
        <f>X481+Observaciones!$F481-V482-T482-W482-Y481</f>
        <v>38.740019073993423</v>
      </c>
      <c r="Y482" s="75">
        <f>MAX(0,(X482-Constantes!$D$14)*(1-EXP(-Constantes!$D$24)))</f>
        <v>0.21457105184960468</v>
      </c>
      <c r="Z482" s="75">
        <f t="shared" si="66"/>
        <v>228.97835813340544</v>
      </c>
      <c r="AA482" s="75">
        <f>MAX(0,(Z482-Constantes!$D$13)*(1-EXP(-Constantes!$D$25)))</f>
        <v>1.0636062114042142</v>
      </c>
      <c r="AB482" s="75">
        <f t="shared" si="67"/>
        <v>1.2781772632538189</v>
      </c>
      <c r="AC482" s="75">
        <f>0.0526*V482*Observaciones!$F481^1.218</f>
        <v>0</v>
      </c>
      <c r="AD482" s="75">
        <f>AC482*Constantes!$E$31</f>
        <v>0</v>
      </c>
      <c r="AE482" s="75">
        <f t="shared" si="68"/>
        <v>0</v>
      </c>
      <c r="AF482" s="15"/>
      <c r="AG482" s="74">
        <v>476</v>
      </c>
      <c r="AH482" s="136">
        <f>ETo!$I481*((1-Constantes!$F$21)*ETo!$K481+ETo!$L481)</f>
        <v>1.9940916797782642</v>
      </c>
      <c r="AI482" s="75">
        <f>MIN(AH482*AJ482,0.8*(AM481+Observaciones!$F481-AK482-AL482-Constantes!$D$14))</f>
        <v>1.069649925702769</v>
      </c>
      <c r="AJ482" s="75">
        <f>EXP(2.5*(Cálculos!AM481-Constantes!$D$13)/(Constantes!$D$15))*Constantes!$F$19+Constantes!$F$18</f>
        <v>0.53640960270277549</v>
      </c>
      <c r="AK482" s="75">
        <f>IF(Observaciones!$F481&gt;0.05*Constantes!$F$20,((Observaciones!$F481-0.05*Constantes!$F$20)^2)/(Observaciones!$F481+0.95*Constantes!$F$20),0)</f>
        <v>0</v>
      </c>
      <c r="AL482" s="75">
        <f>MAX(0,AM481+Observaciones!$F481-AK482-Constantes!$D$13)</f>
        <v>0</v>
      </c>
      <c r="AM482" s="75">
        <f>AM481+Observaciones!$F481-AK482-AI482-AL482-AN481</f>
        <v>36.222755641729336</v>
      </c>
      <c r="AN482" s="75">
        <f>MAX(0,(AM482-Constantes!$D$14)*(1-EXP(-Constantes!$D$24)))</f>
        <v>0.17132597277938069</v>
      </c>
      <c r="AO482" s="75">
        <f t="shared" si="69"/>
        <v>233.99639177506194</v>
      </c>
      <c r="AP482" s="75">
        <f>MAX(0,(AO482-Constantes!$D$13)*(1-EXP(-Constantes!$D$25)))</f>
        <v>1.0982683016810637</v>
      </c>
      <c r="AQ482" s="75">
        <f t="shared" si="70"/>
        <v>1.2695942744604445</v>
      </c>
      <c r="AR482" s="75">
        <f>0.0526*AK482*Observaciones!$F481^1.218</f>
        <v>0</v>
      </c>
      <c r="AS482" s="75">
        <f>AR482*Constantes!$F$31</f>
        <v>0</v>
      </c>
      <c r="AT482" s="75">
        <f t="shared" si="71"/>
        <v>0</v>
      </c>
      <c r="AU482" s="15"/>
      <c r="AV482" s="74">
        <v>476</v>
      </c>
      <c r="AW482" s="75">
        <f>0.0526*Observaciones!$F481^2.218</f>
        <v>0</v>
      </c>
      <c r="AX482" s="75">
        <f>IF(Observaciones!$F481&gt;0.05*$BB$7,((Observaciones!$F481-0.05*$BB$7)^2)/(Observaciones!$F481+0.95*$BB$7),0)</f>
        <v>0</v>
      </c>
      <c r="AY482" s="75">
        <f>0.0526*AX482*Observaciones!$F481^1.218</f>
        <v>0</v>
      </c>
      <c r="AZ482" s="29"/>
      <c r="BA482" s="29"/>
      <c r="BB482" s="96"/>
      <c r="BC482" s="39"/>
    </row>
    <row r="483" spans="2:55" s="2" customFormat="1" x14ac:dyDescent="0.3">
      <c r="B483" s="38"/>
      <c r="C483" s="74">
        <v>477</v>
      </c>
      <c r="D483" s="136">
        <f>ETo!$I482*((1-Constantes!$D$21)*ETo!$K482+ETo!$L482)</f>
        <v>2.0394763536353602</v>
      </c>
      <c r="E483" s="75">
        <f>MIN(D483*F483,0.8*(I482+Observaciones!$F482-G483-H483-Constantes!$D$14))</f>
        <v>0.82388540369328733</v>
      </c>
      <c r="F483" s="75">
        <f>EXP(2.5*(Cálculos!I482-Constantes!$D$13)/(Constantes!$D$15))*Constantes!$D$19+Constantes!$D$18</f>
        <v>0.40396908854800606</v>
      </c>
      <c r="G483" s="75">
        <f>IF(Observaciones!$F482&gt;0.05*Constantes!$D$20,((Observaciones!$F482-0.05*Constantes!$D$20)^2)/(Observaciones!$F482+0.95*Constantes!$D$20),0)</f>
        <v>0</v>
      </c>
      <c r="H483" s="75">
        <f>MAX(0,I482+Observaciones!$F482-G483-Constantes!$D$13)</f>
        <v>0</v>
      </c>
      <c r="I483" s="75">
        <f>I482+Observaciones!$F482-G483-E483-H483-J482</f>
        <v>39.442576344078539</v>
      </c>
      <c r="J483" s="75">
        <f>MAX(0,(I483-Constantes!$D$14)*(1-EXP(-Constantes!$D$24)))</f>
        <v>0.22664056523734935</v>
      </c>
      <c r="K483" s="75">
        <f t="shared" si="63"/>
        <v>219.64866290447779</v>
      </c>
      <c r="L483" s="75">
        <f>MAX(0,(K483-Constantes!$D$13)*(1-EXP(-Constantes!$D$25)))</f>
        <v>0.99916129903933237</v>
      </c>
      <c r="M483" s="75">
        <f t="shared" si="64"/>
        <v>1.2258018642766817</v>
      </c>
      <c r="N483" s="75">
        <f>0.0526*G483*Observaciones!$F482^1.218</f>
        <v>0</v>
      </c>
      <c r="O483" s="75">
        <f>N483*Constantes!$D$31</f>
        <v>0</v>
      </c>
      <c r="P483" s="75">
        <f t="shared" si="65"/>
        <v>0</v>
      </c>
      <c r="Q483" s="15"/>
      <c r="R483" s="74">
        <v>477</v>
      </c>
      <c r="S483" s="136">
        <f>ETo!$I482*((1-Constantes!$E$21)*ETo!$K482+ETo!$L482)</f>
        <v>1.9549318362704136</v>
      </c>
      <c r="T483" s="75">
        <f>MIN(S483*U483,0.8*(X482+Observaciones!$F482-V483-W483-Constantes!$D$14))</f>
        <v>0.91566324287685974</v>
      </c>
      <c r="U483" s="75">
        <f>EXP(2.5*(Cálculos!X482-Constantes!$D$13)/(Constantes!$D$15))*Constantes!$E$19+Constantes!$E$18</f>
        <v>0.46838627612906791</v>
      </c>
      <c r="V483" s="75">
        <f>IF(Observaciones!$F482&gt;0.05*Constantes!$E$20,((Observaciones!$F482-0.05*Constantes!$E$20)^2)/(Observaciones!$F482+0.95*Constantes!$E$20),0)</f>
        <v>0</v>
      </c>
      <c r="W483" s="75">
        <f>MAX(0,X482+Observaciones!$F482-V483-Constantes!$D$13)</f>
        <v>0</v>
      </c>
      <c r="X483" s="75">
        <f>X482+Observaciones!$F482-V483-T483-W483-Y482</f>
        <v>38.209784779266961</v>
      </c>
      <c r="Y483" s="75">
        <f>MAX(0,(X483-Constantes!$D$14)*(1-EXP(-Constantes!$D$24)))</f>
        <v>0.20546194403542312</v>
      </c>
      <c r="Z483" s="75">
        <f t="shared" si="66"/>
        <v>227.91475192200122</v>
      </c>
      <c r="AA483" s="75">
        <f>MAX(0,(Z483-Constantes!$D$13)*(1-EXP(-Constantes!$D$25)))</f>
        <v>1.0562593466457426</v>
      </c>
      <c r="AB483" s="75">
        <f t="shared" si="67"/>
        <v>1.2617212906811657</v>
      </c>
      <c r="AC483" s="75">
        <f>0.0526*V483*Observaciones!$F482^1.218</f>
        <v>0</v>
      </c>
      <c r="AD483" s="75">
        <f>AC483*Constantes!$E$31</f>
        <v>0</v>
      </c>
      <c r="AE483" s="75">
        <f t="shared" si="68"/>
        <v>0</v>
      </c>
      <c r="AF483" s="15"/>
      <c r="AG483" s="74">
        <v>477</v>
      </c>
      <c r="AH483" s="136">
        <f>ETo!$I482*((1-Constantes!$F$21)*ETo!$K482+ETo!$L482)</f>
        <v>1.9549318362704136</v>
      </c>
      <c r="AI483" s="75">
        <f>MIN(AH483*AJ483,0.8*(AM482+Observaciones!$F482-AK483-AL483-Constantes!$D$14))</f>
        <v>1.0441813096232644</v>
      </c>
      <c r="AJ483" s="75">
        <f>EXP(2.5*(Cálculos!AM482-Constantes!$D$13)/(Constantes!$D$15))*Constantes!$F$19+Constantes!$F$18</f>
        <v>0.53412670981681698</v>
      </c>
      <c r="AK483" s="75">
        <f>IF(Observaciones!$F482&gt;0.05*Constantes!$F$20,((Observaciones!$F482-0.05*Constantes!$F$20)^2)/(Observaciones!$F482+0.95*Constantes!$F$20),0)</f>
        <v>0</v>
      </c>
      <c r="AL483" s="75">
        <f>MAX(0,AM482+Observaciones!$F482-AK483-Constantes!$D$13)</f>
        <v>0</v>
      </c>
      <c r="AM483" s="75">
        <f>AM482+Observaciones!$F482-AK483-AI483-AL483-AN482</f>
        <v>35.607248359326697</v>
      </c>
      <c r="AN483" s="75">
        <f>MAX(0,(AM483-Constantes!$D$14)*(1-EXP(-Constantes!$D$24)))</f>
        <v>0.16075192607666422</v>
      </c>
      <c r="AO483" s="75">
        <f t="shared" si="69"/>
        <v>232.89812347338088</v>
      </c>
      <c r="AP483" s="75">
        <f>MAX(0,(AO483-Constantes!$D$13)*(1-EXP(-Constantes!$D$25)))</f>
        <v>1.0906820083758431</v>
      </c>
      <c r="AQ483" s="75">
        <f t="shared" si="70"/>
        <v>1.2514339344525074</v>
      </c>
      <c r="AR483" s="75">
        <f>0.0526*AK483*Observaciones!$F482^1.218</f>
        <v>0</v>
      </c>
      <c r="AS483" s="75">
        <f>AR483*Constantes!$F$31</f>
        <v>0</v>
      </c>
      <c r="AT483" s="75">
        <f t="shared" si="71"/>
        <v>0</v>
      </c>
      <c r="AU483" s="15"/>
      <c r="AV483" s="74">
        <v>477</v>
      </c>
      <c r="AW483" s="75">
        <f>0.0526*Observaciones!$F482^2.218</f>
        <v>1.6940460723560119E-2</v>
      </c>
      <c r="AX483" s="75">
        <f>IF(Observaciones!$F482&gt;0.05*$BB$7,((Observaciones!$F482-0.05*$BB$7)^2)/(Observaciones!$F482+0.95*$BB$7),0)</f>
        <v>0</v>
      </c>
      <c r="AY483" s="75">
        <f>0.0526*AX483*Observaciones!$F482^1.218</f>
        <v>0</v>
      </c>
      <c r="AZ483" s="29"/>
      <c r="BA483" s="29"/>
      <c r="BB483" s="96"/>
      <c r="BC483" s="39"/>
    </row>
    <row r="484" spans="2:55" s="2" customFormat="1" x14ac:dyDescent="0.3">
      <c r="B484" s="38"/>
      <c r="C484" s="74">
        <v>478</v>
      </c>
      <c r="D484" s="136">
        <f>ETo!$I483*((1-Constantes!$D$21)*ETo!$K483+ETo!$L483)</f>
        <v>1.9858221586478058</v>
      </c>
      <c r="E484" s="75">
        <f>MIN(D484*F484,0.8*(I483+Observaciones!$F483-G484-H484-Constantes!$D$14))</f>
        <v>0.79895179063037414</v>
      </c>
      <c r="F484" s="75">
        <f>EXP(2.5*(Cálculos!I483-Constantes!$D$13)/(Constantes!$D$15))*Constantes!$D$19+Constantes!$D$18</f>
        <v>0.40232796635444923</v>
      </c>
      <c r="G484" s="75">
        <f>IF(Observaciones!$F483&gt;0.05*Constantes!$D$20,((Observaciones!$F483-0.05*Constantes!$D$20)^2)/(Observaciones!$F483+0.95*Constantes!$D$20),0)</f>
        <v>0</v>
      </c>
      <c r="H484" s="75">
        <f>MAX(0,I483+Observaciones!$F483-G484-Constantes!$D$13)</f>
        <v>0</v>
      </c>
      <c r="I484" s="75">
        <f>I483+Observaciones!$F483-G484-E484-H484-J483</f>
        <v>38.416983988210816</v>
      </c>
      <c r="J484" s="75">
        <f>MAX(0,(I484-Constantes!$D$14)*(1-EXP(-Constantes!$D$24)))</f>
        <v>0.20902150242697601</v>
      </c>
      <c r="K484" s="75">
        <f t="shared" si="63"/>
        <v>218.64950160543845</v>
      </c>
      <c r="L484" s="75">
        <f>MAX(0,(K484-Constantes!$D$13)*(1-EXP(-Constantes!$D$25)))</f>
        <v>0.99225958780708101</v>
      </c>
      <c r="M484" s="75">
        <f t="shared" si="64"/>
        <v>1.2012810902340569</v>
      </c>
      <c r="N484" s="75">
        <f>0.0526*G484*Observaciones!$F483^1.218</f>
        <v>0</v>
      </c>
      <c r="O484" s="75">
        <f>N484*Constantes!$D$31</f>
        <v>0</v>
      </c>
      <c r="P484" s="75">
        <f t="shared" si="65"/>
        <v>0</v>
      </c>
      <c r="Q484" s="15"/>
      <c r="R484" s="74">
        <v>478</v>
      </c>
      <c r="S484" s="136">
        <f>ETo!$I483*((1-Constantes!$E$21)*ETo!$K483+ETo!$L483)</f>
        <v>1.9031977956713426</v>
      </c>
      <c r="T484" s="75">
        <f>MIN(S484*U484,0.8*(X483+Observaciones!$F483-V484-W484-Constantes!$D$14))</f>
        <v>0.8887912585711778</v>
      </c>
      <c r="U484" s="75">
        <f>EXP(2.5*(Cálculos!X483-Constantes!$D$13)/(Constantes!$D$15))*Constantes!$E$19+Constantes!$E$18</f>
        <v>0.46699889028489627</v>
      </c>
      <c r="V484" s="75">
        <f>IF(Observaciones!$F483&gt;0.05*Constantes!$E$20,((Observaciones!$F483-0.05*Constantes!$E$20)^2)/(Observaciones!$F483+0.95*Constantes!$E$20),0)</f>
        <v>0</v>
      </c>
      <c r="W484" s="75">
        <f>MAX(0,X483+Observaciones!$F483-V484-Constantes!$D$13)</f>
        <v>0</v>
      </c>
      <c r="X484" s="75">
        <f>X483+Observaciones!$F483-V484-T484-W484-Y483</f>
        <v>37.115531576660366</v>
      </c>
      <c r="Y484" s="75">
        <f>MAX(0,(X484-Constantes!$D$14)*(1-EXP(-Constantes!$D$24)))</f>
        <v>0.18666332897469967</v>
      </c>
      <c r="Z484" s="75">
        <f t="shared" si="66"/>
        <v>226.85849257535548</v>
      </c>
      <c r="AA484" s="75">
        <f>MAX(0,(Z484-Constantes!$D$13)*(1-EXP(-Constantes!$D$25)))</f>
        <v>1.0489632303891139</v>
      </c>
      <c r="AB484" s="75">
        <f t="shared" si="67"/>
        <v>1.2356265593638136</v>
      </c>
      <c r="AC484" s="75">
        <f>0.0526*V484*Observaciones!$F483^1.218</f>
        <v>0</v>
      </c>
      <c r="AD484" s="75">
        <f>AC484*Constantes!$E$31</f>
        <v>0</v>
      </c>
      <c r="AE484" s="75">
        <f t="shared" si="68"/>
        <v>0</v>
      </c>
      <c r="AF484" s="15"/>
      <c r="AG484" s="74">
        <v>478</v>
      </c>
      <c r="AH484" s="136">
        <f>ETo!$I483*((1-Constantes!$F$21)*ETo!$K483+ETo!$L483)</f>
        <v>1.9031977956713426</v>
      </c>
      <c r="AI484" s="75">
        <f>MIN(AH484*AJ484,0.8*(AM483+Observaciones!$F483-AK484-AL484-Constantes!$D$14))</f>
        <v>1.01453068538747</v>
      </c>
      <c r="AJ484" s="75">
        <f>EXP(2.5*(Cálculos!AM483-Constantes!$D$13)/(Constantes!$D$15))*Constantes!$F$19+Constantes!$F$18</f>
        <v>0.53306634113119067</v>
      </c>
      <c r="AK484" s="75">
        <f>IF(Observaciones!$F483&gt;0.05*Constantes!$F$20,((Observaciones!$F483-0.05*Constantes!$F$20)^2)/(Observaciones!$F483+0.95*Constantes!$F$20),0)</f>
        <v>0</v>
      </c>
      <c r="AL484" s="75">
        <f>MAX(0,AM483+Observaciones!$F483-AK484-Constantes!$D$13)</f>
        <v>0</v>
      </c>
      <c r="AM484" s="75">
        <f>AM483+Observaciones!$F483-AK484-AI484-AL484-AN483</f>
        <v>34.431965747862563</v>
      </c>
      <c r="AN484" s="75">
        <f>MAX(0,(AM484-Constantes!$D$14)*(1-EXP(-Constantes!$D$24)))</f>
        <v>0.14056127427153614</v>
      </c>
      <c r="AO484" s="75">
        <f t="shared" si="69"/>
        <v>231.80744146500504</v>
      </c>
      <c r="AP484" s="75">
        <f>MAX(0,(AO484-Constantes!$D$13)*(1-EXP(-Constantes!$D$25)))</f>
        <v>1.0831481174262441</v>
      </c>
      <c r="AQ484" s="75">
        <f t="shared" si="70"/>
        <v>1.2237093916977801</v>
      </c>
      <c r="AR484" s="75">
        <f>0.0526*AK484*Observaciones!$F483^1.218</f>
        <v>0</v>
      </c>
      <c r="AS484" s="75">
        <f>AR484*Constantes!$F$31</f>
        <v>0</v>
      </c>
      <c r="AT484" s="75">
        <f t="shared" si="71"/>
        <v>0</v>
      </c>
      <c r="AU484" s="15"/>
      <c r="AV484" s="74">
        <v>478</v>
      </c>
      <c r="AW484" s="75">
        <f>0.0526*Observaciones!$F483^2.218</f>
        <v>0</v>
      </c>
      <c r="AX484" s="75">
        <f>IF(Observaciones!$F483&gt;0.05*$BB$7,((Observaciones!$F483-0.05*$BB$7)^2)/(Observaciones!$F483+0.95*$BB$7),0)</f>
        <v>0</v>
      </c>
      <c r="AY484" s="75">
        <f>0.0526*AX484*Observaciones!$F483^1.218</f>
        <v>0</v>
      </c>
      <c r="AZ484" s="29"/>
      <c r="BA484" s="29"/>
      <c r="BB484" s="96"/>
      <c r="BC484" s="39"/>
    </row>
    <row r="485" spans="2:55" s="2" customFormat="1" x14ac:dyDescent="0.3">
      <c r="B485" s="38"/>
      <c r="C485" s="74">
        <v>479</v>
      </c>
      <c r="D485" s="136">
        <f>ETo!$I484*((1-Constantes!$D$21)*ETo!$K484+ETo!$L484)</f>
        <v>2.0218154858029167</v>
      </c>
      <c r="E485" s="75">
        <f>MIN(D485*F485,0.8*(I484+Observaciones!$F484-G485-H485-Constantes!$D$14))</f>
        <v>0.8062858713133555</v>
      </c>
      <c r="F485" s="75">
        <f>EXP(2.5*(Cálculos!I484-Constantes!$D$13)/(Constantes!$D$15))*Constantes!$D$19+Constantes!$D$18</f>
        <v>0.39879300409708651</v>
      </c>
      <c r="G485" s="75">
        <f>IF(Observaciones!$F484&gt;0.05*Constantes!$D$20,((Observaciones!$F484-0.05*Constantes!$D$20)^2)/(Observaciones!$F484+0.95*Constantes!$D$20),0)</f>
        <v>0</v>
      </c>
      <c r="H485" s="75">
        <f>MAX(0,I484+Observaciones!$F484-G485-Constantes!$D$13)</f>
        <v>0</v>
      </c>
      <c r="I485" s="75">
        <f>I484+Observaciones!$F484-G485-E485-H485-J484</f>
        <v>37.401676614470482</v>
      </c>
      <c r="J485" s="75">
        <f>MAX(0,(I485-Constantes!$D$14)*(1-EXP(-Constantes!$D$24)))</f>
        <v>0.19157912945352398</v>
      </c>
      <c r="K485" s="75">
        <f t="shared" si="63"/>
        <v>217.65724201763138</v>
      </c>
      <c r="L485" s="75">
        <f>MAX(0,(K485-Constantes!$D$13)*(1-EXP(-Constantes!$D$25)))</f>
        <v>0.98540555017665876</v>
      </c>
      <c r="M485" s="75">
        <f t="shared" si="64"/>
        <v>1.1769846796301828</v>
      </c>
      <c r="N485" s="75">
        <f>0.0526*G485*Observaciones!$F484^1.218</f>
        <v>0</v>
      </c>
      <c r="O485" s="75">
        <f>N485*Constantes!$D$31</f>
        <v>0</v>
      </c>
      <c r="P485" s="75">
        <f t="shared" si="65"/>
        <v>0</v>
      </c>
      <c r="Q485" s="15"/>
      <c r="R485" s="74">
        <v>479</v>
      </c>
      <c r="S485" s="136">
        <f>ETo!$I484*((1-Constantes!$E$21)*ETo!$K484+ETo!$L484)</f>
        <v>1.9377410171043579</v>
      </c>
      <c r="T485" s="75">
        <f>MIN(S485*U485,0.8*(X484+Observaciones!$F484-V485-W485-Constantes!$D$14))</f>
        <v>0.8996006370220665</v>
      </c>
      <c r="U485" s="75">
        <f>EXP(2.5*(Cálculos!X484-Constantes!$D$13)/(Constantes!$D$15))*Constantes!$E$19+Constantes!$E$18</f>
        <v>0.46425225511630802</v>
      </c>
      <c r="V485" s="75">
        <f>IF(Observaciones!$F484&gt;0.05*Constantes!$E$20,((Observaciones!$F484-0.05*Constantes!$E$20)^2)/(Observaciones!$F484+0.95*Constantes!$E$20),0)</f>
        <v>0</v>
      </c>
      <c r="W485" s="75">
        <f>MAX(0,X484+Observaciones!$F484-V485-Constantes!$D$13)</f>
        <v>0</v>
      </c>
      <c r="X485" s="75">
        <f>X484+Observaciones!$F484-V485-T485-W485-Y484</f>
        <v>36.029267610663595</v>
      </c>
      <c r="Y485" s="75">
        <f>MAX(0,(X485-Constantes!$D$14)*(1-EXP(-Constantes!$D$24)))</f>
        <v>0.16800196421701338</v>
      </c>
      <c r="Z485" s="75">
        <f t="shared" si="66"/>
        <v>225.80952934496636</v>
      </c>
      <c r="AA485" s="75">
        <f>MAX(0,(Z485-Constantes!$D$13)*(1-EXP(-Constantes!$D$25)))</f>
        <v>1.0417175120888194</v>
      </c>
      <c r="AB485" s="75">
        <f t="shared" si="67"/>
        <v>1.2097194763058328</v>
      </c>
      <c r="AC485" s="75">
        <f>0.0526*V485*Observaciones!$F484^1.218</f>
        <v>0</v>
      </c>
      <c r="AD485" s="75">
        <f>AC485*Constantes!$E$31</f>
        <v>0</v>
      </c>
      <c r="AE485" s="75">
        <f t="shared" si="68"/>
        <v>0</v>
      </c>
      <c r="AF485" s="15"/>
      <c r="AG485" s="74">
        <v>479</v>
      </c>
      <c r="AH485" s="136">
        <f>ETo!$I484*((1-Constantes!$F$21)*ETo!$K484+ETo!$L484)</f>
        <v>1.9377410171043579</v>
      </c>
      <c r="AI485" s="75">
        <f>MIN(AH485*AJ485,0.8*(AM484+Observaciones!$F484-AK485-AL485-Constantes!$D$14))</f>
        <v>1.0291967896589689</v>
      </c>
      <c r="AJ485" s="75">
        <f>EXP(2.5*(Cálculos!AM484-Constantes!$D$13)/(Constantes!$D$15))*Constantes!$F$19+Constantes!$F$18</f>
        <v>0.53113227235956328</v>
      </c>
      <c r="AK485" s="75">
        <f>IF(Observaciones!$F484&gt;0.05*Constantes!$F$20,((Observaciones!$F484-0.05*Constantes!$F$20)^2)/(Observaciones!$F484+0.95*Constantes!$F$20),0)</f>
        <v>0</v>
      </c>
      <c r="AL485" s="75">
        <f>MAX(0,AM484+Observaciones!$F484-AK485-Constantes!$D$13)</f>
        <v>0</v>
      </c>
      <c r="AM485" s="75">
        <f>AM484+Observaciones!$F484-AK485-AI485-AL485-AN484</f>
        <v>33.262207683932061</v>
      </c>
      <c r="AN485" s="75">
        <f>MAX(0,(AM485-Constantes!$D$14)*(1-EXP(-Constantes!$D$24)))</f>
        <v>0.12046553088634418</v>
      </c>
      <c r="AO485" s="75">
        <f t="shared" si="69"/>
        <v>230.72429334757879</v>
      </c>
      <c r="AP485" s="75">
        <f>MAX(0,(AO485-Constantes!$D$13)*(1-EXP(-Constantes!$D$25)))</f>
        <v>1.0756662668627563</v>
      </c>
      <c r="AQ485" s="75">
        <f t="shared" si="70"/>
        <v>1.1961317977491006</v>
      </c>
      <c r="AR485" s="75">
        <f>0.0526*AK485*Observaciones!$F484^1.218</f>
        <v>0</v>
      </c>
      <c r="AS485" s="75">
        <f>AR485*Constantes!$F$31</f>
        <v>0</v>
      </c>
      <c r="AT485" s="75">
        <f t="shared" si="71"/>
        <v>0</v>
      </c>
      <c r="AU485" s="15"/>
      <c r="AV485" s="74">
        <v>479</v>
      </c>
      <c r="AW485" s="75">
        <f>0.0526*Observaciones!$F484^2.218</f>
        <v>0</v>
      </c>
      <c r="AX485" s="75">
        <f>IF(Observaciones!$F484&gt;0.05*$BB$7,((Observaciones!$F484-0.05*$BB$7)^2)/(Observaciones!$F484+0.95*$BB$7),0)</f>
        <v>0</v>
      </c>
      <c r="AY485" s="75">
        <f>0.0526*AX485*Observaciones!$F484^1.218</f>
        <v>0</v>
      </c>
      <c r="AZ485" s="29"/>
      <c r="BA485" s="29"/>
      <c r="BB485" s="96"/>
      <c r="BC485" s="39"/>
    </row>
    <row r="486" spans="2:55" s="2" customFormat="1" x14ac:dyDescent="0.3">
      <c r="B486" s="38"/>
      <c r="C486" s="74">
        <v>480</v>
      </c>
      <c r="D486" s="136">
        <f>ETo!$I485*((1-Constantes!$D$21)*ETo!$K485+ETo!$L485)</f>
        <v>1.997402986694305</v>
      </c>
      <c r="E486" s="75">
        <f>MIN(D486*F486,0.8*(I485+Observaciones!$F485-G486-H486-Constantes!$D$14))</f>
        <v>0.78991679854408614</v>
      </c>
      <c r="F486" s="75">
        <f>EXP(2.5*(Cálculos!I485-Constantes!$D$13)/(Constantes!$D$15))*Constantes!$D$19+Constantes!$D$18</f>
        <v>0.39547192219402638</v>
      </c>
      <c r="G486" s="75">
        <f>IF(Observaciones!$F485&gt;0.05*Constantes!$D$20,((Observaciones!$F485-0.05*Constantes!$D$20)^2)/(Observaciones!$F485+0.95*Constantes!$D$20),0)</f>
        <v>0</v>
      </c>
      <c r="H486" s="75">
        <f>MAX(0,I485+Observaciones!$F485-G486-Constantes!$D$13)</f>
        <v>0</v>
      </c>
      <c r="I486" s="75">
        <f>I485+Observaciones!$F485-G486-E486-H486-J485</f>
        <v>36.420180686472875</v>
      </c>
      <c r="J486" s="75">
        <f>MAX(0,(I486-Constantes!$D$14)*(1-EXP(-Constantes!$D$24)))</f>
        <v>0.17471761688025172</v>
      </c>
      <c r="K486" s="75">
        <f t="shared" si="63"/>
        <v>216.67183646745471</v>
      </c>
      <c r="L486" s="75">
        <f>MAX(0,(K486-Constantes!$D$13)*(1-EXP(-Constantes!$D$25)))</f>
        <v>0.97859885684244341</v>
      </c>
      <c r="M486" s="75">
        <f t="shared" si="64"/>
        <v>1.1533164737226951</v>
      </c>
      <c r="N486" s="75">
        <f>0.0526*G486*Observaciones!$F485^1.218</f>
        <v>0</v>
      </c>
      <c r="O486" s="75">
        <f>N486*Constantes!$D$31</f>
        <v>0</v>
      </c>
      <c r="P486" s="75">
        <f t="shared" si="65"/>
        <v>0</v>
      </c>
      <c r="Q486" s="15"/>
      <c r="R486" s="74">
        <v>480</v>
      </c>
      <c r="S486" s="136">
        <f>ETo!$I485*((1-Constantes!$E$21)*ETo!$K485+ETo!$L485)</f>
        <v>1.9141437425638634</v>
      </c>
      <c r="T486" s="75">
        <f>MIN(S486*U486,0.8*(X485+Observaciones!$F485-V486-W486-Constantes!$D$14))</f>
        <v>0.88371028344047553</v>
      </c>
      <c r="U486" s="75">
        <f>EXP(2.5*(Cálculos!X485-Constantes!$D$13)/(Constantes!$D$15))*Constantes!$E$19+Constantes!$E$18</f>
        <v>0.4616739400442344</v>
      </c>
      <c r="V486" s="75">
        <f>IF(Observaciones!$F485&gt;0.05*Constantes!$E$20,((Observaciones!$F485-0.05*Constantes!$E$20)^2)/(Observaciones!$F485+0.95*Constantes!$E$20),0)</f>
        <v>0</v>
      </c>
      <c r="W486" s="75">
        <f>MAX(0,X485+Observaciones!$F485-V486-Constantes!$D$13)</f>
        <v>0</v>
      </c>
      <c r="X486" s="75">
        <f>X485+Observaciones!$F485-V486-T486-W486-Y485</f>
        <v>34.977555363006104</v>
      </c>
      <c r="Y486" s="75">
        <f>MAX(0,(X486-Constantes!$D$14)*(1-EXP(-Constantes!$D$24)))</f>
        <v>0.14993417729962902</v>
      </c>
      <c r="Z486" s="75">
        <f t="shared" si="66"/>
        <v>224.76781183287756</v>
      </c>
      <c r="AA486" s="75">
        <f>MAX(0,(Z486-Constantes!$D$13)*(1-EXP(-Constantes!$D$25)))</f>
        <v>1.0345218436207464</v>
      </c>
      <c r="AB486" s="75">
        <f t="shared" si="67"/>
        <v>1.1844560209203754</v>
      </c>
      <c r="AC486" s="75">
        <f>0.0526*V486*Observaciones!$F485^1.218</f>
        <v>0</v>
      </c>
      <c r="AD486" s="75">
        <f>AC486*Constantes!$E$31</f>
        <v>0</v>
      </c>
      <c r="AE486" s="75">
        <f t="shared" si="68"/>
        <v>0</v>
      </c>
      <c r="AF486" s="15"/>
      <c r="AG486" s="74">
        <v>480</v>
      </c>
      <c r="AH486" s="136">
        <f>ETo!$I485*((1-Constantes!$F$21)*ETo!$K485+ETo!$L485)</f>
        <v>1.9141437425638634</v>
      </c>
      <c r="AI486" s="75">
        <f>MIN(AH486*AJ486,0.8*(AM485+Observaciones!$F485-AK486-AL486-Constantes!$D$14))</f>
        <v>1.0131938647088254</v>
      </c>
      <c r="AJ486" s="75">
        <f>EXP(2.5*(Cálculos!AM485-Constantes!$D$13)/(Constantes!$D$15))*Constantes!$F$19+Constantes!$F$18</f>
        <v>0.52931963372391366</v>
      </c>
      <c r="AK486" s="75">
        <f>IF(Observaciones!$F485&gt;0.05*Constantes!$F$20,((Observaciones!$F485-0.05*Constantes!$F$20)^2)/(Observaciones!$F485+0.95*Constantes!$F$20),0)</f>
        <v>0</v>
      </c>
      <c r="AL486" s="75">
        <f>MAX(0,AM485+Observaciones!$F485-AK486-Constantes!$D$13)</f>
        <v>0</v>
      </c>
      <c r="AM486" s="75">
        <f>AM485+Observaciones!$F485-AK486-AI486-AL486-AN485</f>
        <v>32.128548288336894</v>
      </c>
      <c r="AN486" s="75">
        <f>MAX(0,(AM486-Constantes!$D$14)*(1-EXP(-Constantes!$D$24)))</f>
        <v>0.10098994101646676</v>
      </c>
      <c r="AO486" s="75">
        <f t="shared" si="69"/>
        <v>229.64862708071604</v>
      </c>
      <c r="AP486" s="75">
        <f>MAX(0,(AO486-Constantes!$D$13)*(1-EXP(-Constantes!$D$25)))</f>
        <v>1.0682360972161753</v>
      </c>
      <c r="AQ486" s="75">
        <f t="shared" si="70"/>
        <v>1.169226038232642</v>
      </c>
      <c r="AR486" s="75">
        <f>0.0526*AK486*Observaciones!$F485^1.218</f>
        <v>0</v>
      </c>
      <c r="AS486" s="75">
        <f>AR486*Constantes!$F$31</f>
        <v>0</v>
      </c>
      <c r="AT486" s="75">
        <f t="shared" si="71"/>
        <v>0</v>
      </c>
      <c r="AU486" s="15"/>
      <c r="AV486" s="74">
        <v>480</v>
      </c>
      <c r="AW486" s="75">
        <f>0.0526*Observaciones!$F485^2.218</f>
        <v>0</v>
      </c>
      <c r="AX486" s="75">
        <f>IF(Observaciones!$F485&gt;0.05*$BB$7,((Observaciones!$F485-0.05*$BB$7)^2)/(Observaciones!$F485+0.95*$BB$7),0)</f>
        <v>0</v>
      </c>
      <c r="AY486" s="75">
        <f>0.0526*AX486*Observaciones!$F485^1.218</f>
        <v>0</v>
      </c>
      <c r="AZ486" s="29"/>
      <c r="BA486" s="29"/>
      <c r="BB486" s="96"/>
      <c r="BC486" s="39"/>
    </row>
    <row r="487" spans="2:55" s="2" customFormat="1" x14ac:dyDescent="0.3">
      <c r="B487" s="38"/>
      <c r="C487" s="74">
        <v>481</v>
      </c>
      <c r="D487" s="136">
        <f>ETo!$I486*((1-Constantes!$D$21)*ETo!$K486+ETo!$L486)</f>
        <v>1.9996771163828297</v>
      </c>
      <c r="E487" s="75">
        <f>MIN(D487*F487,0.8*(I486+Observaciones!$F486-G487-H487-Constantes!$D$14))</f>
        <v>0.78471669424623092</v>
      </c>
      <c r="F487" s="75">
        <f>EXP(2.5*(Cálculos!I486-Constantes!$D$13)/(Constantes!$D$15))*Constantes!$D$19+Constantes!$D$18</f>
        <v>0.39242170039215479</v>
      </c>
      <c r="G487" s="75">
        <f>IF(Observaciones!$F486&gt;0.05*Constantes!$D$20,((Observaciones!$F486-0.05*Constantes!$D$20)^2)/(Observaciones!$F486+0.95*Constantes!$D$20),0)</f>
        <v>1.1940353587366974</v>
      </c>
      <c r="H487" s="75">
        <f>MAX(0,I486+Observaciones!$F486-G487-Constantes!$D$13)</f>
        <v>0</v>
      </c>
      <c r="I487" s="75">
        <f>I486+Observaciones!$F486-G487-E487-H487-J486</f>
        <v>46.766711016609698</v>
      </c>
      <c r="J487" s="75">
        <f>MAX(0,(I487-Constantes!$D$14)*(1-EXP(-Constantes!$D$24)))</f>
        <v>0.35246481508540833</v>
      </c>
      <c r="K487" s="75">
        <f t="shared" si="63"/>
        <v>215.69323761061227</v>
      </c>
      <c r="L487" s="75">
        <f>MAX(0,(K487-Constantes!$D$13)*(1-EXP(-Constantes!$D$25)))</f>
        <v>0.97183918077349285</v>
      </c>
      <c r="M487" s="75">
        <f t="shared" si="64"/>
        <v>2.5183393545955988</v>
      </c>
      <c r="N487" s="75">
        <f>0.0526*G487*Observaciones!$F486^1.218</f>
        <v>1.3615679740554207</v>
      </c>
      <c r="O487" s="75">
        <f>N487*Constantes!$D$31</f>
        <v>2.1270560849275675E-2</v>
      </c>
      <c r="P487" s="75">
        <f t="shared" si="65"/>
        <v>844.62647222107034</v>
      </c>
      <c r="Q487" s="15"/>
      <c r="R487" s="74">
        <v>481</v>
      </c>
      <c r="S487" s="136">
        <f>ETo!$I486*((1-Constantes!$E$21)*ETo!$K486+ETo!$L486)</f>
        <v>1.9162388077250785</v>
      </c>
      <c r="T487" s="75">
        <f>MIN(S487*U487,0.8*(X486+Observaciones!$F486-V487-W487-Constantes!$D$14))</f>
        <v>0.88014921532689494</v>
      </c>
      <c r="U487" s="75">
        <f>EXP(2.5*(Cálculos!X486-Constantes!$D$13)/(Constantes!$D$15))*Constantes!$E$19+Constantes!$E$18</f>
        <v>0.45931081855699968</v>
      </c>
      <c r="V487" s="75">
        <f>IF(Observaciones!$F486&gt;0.05*Constantes!$E$20,((Observaciones!$F486-0.05*Constantes!$E$20)^2)/(Observaciones!$F486+0.95*Constantes!$E$20),0)</f>
        <v>0.94079601488368336</v>
      </c>
      <c r="W487" s="75">
        <f>MAX(0,X486+Observaciones!$F486-V487-Constantes!$D$13)</f>
        <v>0</v>
      </c>
      <c r="X487" s="75">
        <f>X486+Observaciones!$F486-V487-T487-W487-Y486</f>
        <v>45.506675955495901</v>
      </c>
      <c r="Y487" s="75">
        <f>MAX(0,(X487-Constantes!$D$14)*(1-EXP(-Constantes!$D$24)))</f>
        <v>0.33081816692347527</v>
      </c>
      <c r="Z487" s="75">
        <f t="shared" si="66"/>
        <v>223.7332899892568</v>
      </c>
      <c r="AA487" s="75">
        <f>MAX(0,(Z487-Constantes!$D$13)*(1-EXP(-Constantes!$D$25)))</f>
        <v>1.0273758792654502</v>
      </c>
      <c r="AB487" s="75">
        <f t="shared" si="67"/>
        <v>2.2989900610726091</v>
      </c>
      <c r="AC487" s="75">
        <f>0.0526*V487*Observaciones!$F486^1.218</f>
        <v>1.0727971450861034</v>
      </c>
      <c r="AD487" s="75">
        <f>AC487*Constantes!$E$31</f>
        <v>1.256951400240248E-2</v>
      </c>
      <c r="AE487" s="75">
        <f t="shared" si="68"/>
        <v>546.74068475694446</v>
      </c>
      <c r="AF487" s="15"/>
      <c r="AG487" s="74">
        <v>481</v>
      </c>
      <c r="AH487" s="136">
        <f>ETo!$I486*((1-Constantes!$F$21)*ETo!$K486+ETo!$L486)</f>
        <v>1.9162388077250785</v>
      </c>
      <c r="AI487" s="75">
        <f>MIN(AH487*AJ487,0.8*(AM486+Observaciones!$F486-AK487-AL487-Constantes!$D$14))</f>
        <v>1.0111296551721811</v>
      </c>
      <c r="AJ487" s="75">
        <f>EXP(2.5*(Cálculos!AM486-Constantes!$D$13)/(Constantes!$D$15))*Constantes!$F$19+Constantes!$F$18</f>
        <v>0.52766369781049083</v>
      </c>
      <c r="AK487" s="75">
        <f>IF(Observaciones!$F486&gt;0.05*Constantes!$F$20,((Observaciones!$F486-0.05*Constantes!$F$20)^2)/(Observaciones!$F486+0.95*Constantes!$F$20),0)</f>
        <v>0.63059367815386314</v>
      </c>
      <c r="AL487" s="75">
        <f>MAX(0,AM486+Observaciones!$F486-AK487-Constantes!$D$13)</f>
        <v>0</v>
      </c>
      <c r="AM487" s="75">
        <f>AM486+Observaciones!$F486-AK487-AI487-AL487-AN486</f>
        <v>42.885835013994381</v>
      </c>
      <c r="AN487" s="75">
        <f>MAX(0,(AM487-Constantes!$D$14)*(1-EXP(-Constantes!$D$24)))</f>
        <v>0.28579368824037849</v>
      </c>
      <c r="AO487" s="75">
        <f t="shared" si="69"/>
        <v>228.58039098349985</v>
      </c>
      <c r="AP487" s="75">
        <f>MAX(0,(AO487-Constantes!$D$13)*(1-EXP(-Constantes!$D$25)))</f>
        <v>1.0608572515003316</v>
      </c>
      <c r="AQ487" s="75">
        <f t="shared" si="70"/>
        <v>1.9772446178945733</v>
      </c>
      <c r="AR487" s="75">
        <f>0.0526*AK487*Observaciones!$F486^1.218</f>
        <v>0.7190709643008526</v>
      </c>
      <c r="AS487" s="75">
        <f>AR487*Constantes!$F$31</f>
        <v>6.0660379914770765E-3</v>
      </c>
      <c r="AT487" s="75">
        <f t="shared" si="71"/>
        <v>306.7924897394015</v>
      </c>
      <c r="AU487" s="15"/>
      <c r="AV487" s="74">
        <v>481</v>
      </c>
      <c r="AW487" s="75">
        <f>0.0526*Observaciones!$F486^2.218</f>
        <v>14.253848976214318</v>
      </c>
      <c r="AX487" s="75">
        <f>IF(Observaciones!$F486&gt;0.05*$BB$7,((Observaciones!$F486-0.05*$BB$7)^2)/(Observaciones!$F486+0.95*$BB$7),0)</f>
        <v>2.5537914433149203</v>
      </c>
      <c r="AY487" s="75">
        <f>0.0526*AX487*Observaciones!$F486^1.218</f>
        <v>2.9121086039807391</v>
      </c>
      <c r="AZ487" s="29"/>
      <c r="BA487" s="29"/>
      <c r="BB487" s="96"/>
      <c r="BC487" s="39"/>
    </row>
    <row r="488" spans="2:55" s="2" customFormat="1" x14ac:dyDescent="0.3">
      <c r="B488" s="38"/>
      <c r="C488" s="74">
        <v>482</v>
      </c>
      <c r="D488" s="136">
        <f>ETo!$I487*((1-Constantes!$D$21)*ETo!$K487+ETo!$L487)</f>
        <v>2.0860128007519663</v>
      </c>
      <c r="E488" s="75">
        <f>MIN(D488*F488,0.8*(I487+Observaciones!$F487-G488-H488-Constantes!$D$14))</f>
        <v>0.90487031054035505</v>
      </c>
      <c r="F488" s="75">
        <f>EXP(2.5*(Cálculos!I487-Constantes!$D$13)/(Constantes!$D$15))*Constantes!$D$19+Constantes!$D$18</f>
        <v>0.43377984555711607</v>
      </c>
      <c r="G488" s="75">
        <f>IF(Observaciones!$F487&gt;0.05*Constantes!$D$20,((Observaciones!$F487-0.05*Constantes!$D$20)^2)/(Observaciones!$F487+0.95*Constantes!$D$20),0)</f>
        <v>0</v>
      </c>
      <c r="H488" s="75">
        <f>MAX(0,I487+Observaciones!$F487-G488-Constantes!$D$13)</f>
        <v>0</v>
      </c>
      <c r="I488" s="75">
        <f>I487+Observaciones!$F487-G488-E488-H488-J487</f>
        <v>45.509375890983939</v>
      </c>
      <c r="J488" s="75">
        <f>MAX(0,(I488-Constantes!$D$14)*(1-EXP(-Constantes!$D$24)))</f>
        <v>0.33086455019912625</v>
      </c>
      <c r="K488" s="75">
        <f t="shared" si="63"/>
        <v>214.72139842983879</v>
      </c>
      <c r="L488" s="75">
        <f>MAX(0,(K488-Constantes!$D$13)*(1-EXP(-Constantes!$D$25)))</f>
        <v>0.96512619719783266</v>
      </c>
      <c r="M488" s="75">
        <f t="shared" si="64"/>
        <v>1.295990747396959</v>
      </c>
      <c r="N488" s="75">
        <f>0.0526*G488*Observaciones!$F487^1.218</f>
        <v>0</v>
      </c>
      <c r="O488" s="75">
        <f>N488*Constantes!$D$31</f>
        <v>0</v>
      </c>
      <c r="P488" s="75">
        <f t="shared" si="65"/>
        <v>0</v>
      </c>
      <c r="Q488" s="15"/>
      <c r="R488" s="74">
        <v>482</v>
      </c>
      <c r="S488" s="136">
        <f>ETo!$I487*((1-Constantes!$E$21)*ETo!$K487+ETo!$L487)</f>
        <v>1.9993889512852152</v>
      </c>
      <c r="T488" s="75">
        <f>MIN(S488*U488,0.8*(X487+Observaciones!$F487-V488-W488-Constantes!$D$14))</f>
        <v>0.97938273100002604</v>
      </c>
      <c r="U488" s="75">
        <f>EXP(2.5*(Cálculos!X487-Constantes!$D$13)/(Constantes!$D$15))*Constantes!$E$19+Constantes!$E$18</f>
        <v>0.48984102386405354</v>
      </c>
      <c r="V488" s="75">
        <f>IF(Observaciones!$F487&gt;0.05*Constantes!$E$20,((Observaciones!$F487-0.05*Constantes!$E$20)^2)/(Observaciones!$F487+0.95*Constantes!$E$20),0)</f>
        <v>0</v>
      </c>
      <c r="W488" s="75">
        <f>MAX(0,X487+Observaciones!$F487-V488-Constantes!$D$13)</f>
        <v>0</v>
      </c>
      <c r="X488" s="75">
        <f>X487+Observaciones!$F487-V488-T488-W488-Y487</f>
        <v>44.1964750575724</v>
      </c>
      <c r="Y488" s="75">
        <f>MAX(0,(X488-Constantes!$D$14)*(1-EXP(-Constantes!$D$24)))</f>
        <v>0.30830969971167493</v>
      </c>
      <c r="Z488" s="75">
        <f t="shared" si="66"/>
        <v>222.70591410999134</v>
      </c>
      <c r="AA488" s="75">
        <f>MAX(0,(Z488-Constantes!$D$13)*(1-EXP(-Constantes!$D$25)))</f>
        <v>1.0202792756915446</v>
      </c>
      <c r="AB488" s="75">
        <f t="shared" si="67"/>
        <v>1.3285889754032196</v>
      </c>
      <c r="AC488" s="75">
        <f>0.0526*V488*Observaciones!$F487^1.218</f>
        <v>0</v>
      </c>
      <c r="AD488" s="75">
        <f>AC488*Constantes!$E$31</f>
        <v>0</v>
      </c>
      <c r="AE488" s="75">
        <f t="shared" si="68"/>
        <v>0</v>
      </c>
      <c r="AF488" s="15"/>
      <c r="AG488" s="74">
        <v>482</v>
      </c>
      <c r="AH488" s="136">
        <f>ETo!$I487*((1-Constantes!$F$21)*ETo!$K487+ETo!$L487)</f>
        <v>1.9993889512852152</v>
      </c>
      <c r="AI488" s="75">
        <f>MIN(AH488*AJ488,0.8*(AM487+Observaciones!$F487-AK488-AL488-Constantes!$D$14))</f>
        <v>1.0957204138234846</v>
      </c>
      <c r="AJ488" s="75">
        <f>EXP(2.5*(Cálculos!AM487-Constantes!$D$13)/(Constantes!$D$15))*Constantes!$F$19+Constantes!$F$18</f>
        <v>0.54802764270511306</v>
      </c>
      <c r="AK488" s="75">
        <f>IF(Observaciones!$F487&gt;0.05*Constantes!$F$20,((Observaciones!$F487-0.05*Constantes!$F$20)^2)/(Observaciones!$F487+0.95*Constantes!$F$20),0)</f>
        <v>0</v>
      </c>
      <c r="AL488" s="75">
        <f>MAX(0,AM487+Observaciones!$F487-AK488-Constantes!$D$13)</f>
        <v>0</v>
      </c>
      <c r="AM488" s="75">
        <f>AM487+Observaciones!$F487-AK488-AI488-AL488-AN487</f>
        <v>41.504320911930513</v>
      </c>
      <c r="AN488" s="75">
        <f>MAX(0,(AM488-Constantes!$D$14)*(1-EXP(-Constantes!$D$24)))</f>
        <v>0.26206010286562631</v>
      </c>
      <c r="AO488" s="75">
        <f t="shared" si="69"/>
        <v>227.51953373199953</v>
      </c>
      <c r="AP488" s="75">
        <f>MAX(0,(AO488-Constantes!$D$13)*(1-EXP(-Constantes!$D$25)))</f>
        <v>1.0535293751949395</v>
      </c>
      <c r="AQ488" s="75">
        <f t="shared" si="70"/>
        <v>1.3155894780605659</v>
      </c>
      <c r="AR488" s="75">
        <f>0.0526*AK488*Observaciones!$F487^1.218</f>
        <v>0</v>
      </c>
      <c r="AS488" s="75">
        <f>AR488*Constantes!$F$31</f>
        <v>0</v>
      </c>
      <c r="AT488" s="75">
        <f t="shared" si="71"/>
        <v>0</v>
      </c>
      <c r="AU488" s="15"/>
      <c r="AV488" s="74">
        <v>482</v>
      </c>
      <c r="AW488" s="75">
        <f>0.0526*Observaciones!$F487^2.218</f>
        <v>0</v>
      </c>
      <c r="AX488" s="75">
        <f>IF(Observaciones!$F487&gt;0.05*$BB$7,((Observaciones!$F487-0.05*$BB$7)^2)/(Observaciones!$F487+0.95*$BB$7),0)</f>
        <v>0</v>
      </c>
      <c r="AY488" s="75">
        <f>0.0526*AX488*Observaciones!$F487^1.218</f>
        <v>0</v>
      </c>
      <c r="AZ488" s="29"/>
      <c r="BA488" s="29"/>
      <c r="BB488" s="96"/>
      <c r="BC488" s="39"/>
    </row>
    <row r="489" spans="2:55" s="2" customFormat="1" x14ac:dyDescent="0.3">
      <c r="B489" s="38"/>
      <c r="C489" s="74">
        <v>483</v>
      </c>
      <c r="D489" s="136">
        <f>ETo!$I488*((1-Constantes!$D$21)*ETo!$K488+ETo!$L488)</f>
        <v>1.9907834108376614</v>
      </c>
      <c r="E489" s="75">
        <f>MIN(D489*F489,0.8*(I488+Observaciones!$F488-G489-H489-Constantes!$D$14))</f>
        <v>0.85107497774180785</v>
      </c>
      <c r="F489" s="75">
        <f>EXP(2.5*(Cálculos!I488-Constantes!$D$13)/(Constantes!$D$15))*Constantes!$D$19+Constantes!$D$18</f>
        <v>0.42750756968770465</v>
      </c>
      <c r="G489" s="75">
        <f>IF(Observaciones!$F488&gt;0.05*Constantes!$D$20,((Observaciones!$F488-0.05*Constantes!$D$20)^2)/(Observaciones!$F488+0.95*Constantes!$D$20),0)</f>
        <v>0</v>
      </c>
      <c r="H489" s="75">
        <f>MAX(0,I488+Observaciones!$F488-G489-Constantes!$D$13)</f>
        <v>0</v>
      </c>
      <c r="I489" s="75">
        <f>I488+Observaciones!$F488-G489-E489-H489-J488</f>
        <v>44.327436363043006</v>
      </c>
      <c r="J489" s="75">
        <f>MAX(0,(I489-Constantes!$D$14)*(1-EXP(-Constantes!$D$24)))</f>
        <v>0.31055953655339247</v>
      </c>
      <c r="K489" s="75">
        <f t="shared" si="63"/>
        <v>213.75627223264095</v>
      </c>
      <c r="L489" s="75">
        <f>MAX(0,(K489-Constantes!$D$13)*(1-EXP(-Constantes!$D$25)))</f>
        <v>0.95845958358685246</v>
      </c>
      <c r="M489" s="75">
        <f t="shared" si="64"/>
        <v>1.269019120140245</v>
      </c>
      <c r="N489" s="75">
        <f>0.0526*G489*Observaciones!$F488^1.218</f>
        <v>0</v>
      </c>
      <c r="O489" s="75">
        <f>N489*Constantes!$D$31</f>
        <v>0</v>
      </c>
      <c r="P489" s="75">
        <f t="shared" si="65"/>
        <v>0</v>
      </c>
      <c r="Q489" s="15"/>
      <c r="R489" s="74">
        <v>483</v>
      </c>
      <c r="S489" s="136">
        <f>ETo!$I488*((1-Constantes!$E$21)*ETo!$K488+ETo!$L488)</f>
        <v>1.9074910927652451</v>
      </c>
      <c r="T489" s="75">
        <f>MIN(S489*U489,0.8*(X488+Observaciones!$F488-V489-W489-Constantes!$D$14))</f>
        <v>0.92529720108365132</v>
      </c>
      <c r="U489" s="75">
        <f>EXP(2.5*(Cálculos!X488-Constantes!$D$13)/(Constantes!$D$15))*Constantes!$E$19+Constantes!$E$18</f>
        <v>0.48508598786811091</v>
      </c>
      <c r="V489" s="75">
        <f>IF(Observaciones!$F488&gt;0.05*Constantes!$E$20,((Observaciones!$F488-0.05*Constantes!$E$20)^2)/(Observaciones!$F488+0.95*Constantes!$E$20),0)</f>
        <v>0</v>
      </c>
      <c r="W489" s="75">
        <f>MAX(0,X488+Observaciones!$F488-V489-Constantes!$D$13)</f>
        <v>0</v>
      </c>
      <c r="X489" s="75">
        <f>X488+Observaciones!$F488-V489-T489-W489-Y488</f>
        <v>42.96286815677707</v>
      </c>
      <c r="Y489" s="75">
        <f>MAX(0,(X489-Constantes!$D$14)*(1-EXP(-Constantes!$D$24)))</f>
        <v>0.28711707152556332</v>
      </c>
      <c r="Z489" s="75">
        <f t="shared" si="66"/>
        <v>221.6856348342998</v>
      </c>
      <c r="AA489" s="75">
        <f>MAX(0,(Z489-Constantes!$D$13)*(1-EXP(-Constantes!$D$25)))</f>
        <v>1.0132316919392077</v>
      </c>
      <c r="AB489" s="75">
        <f t="shared" si="67"/>
        <v>1.300348763464771</v>
      </c>
      <c r="AC489" s="75">
        <f>0.0526*V489*Observaciones!$F488^1.218</f>
        <v>0</v>
      </c>
      <c r="AD489" s="75">
        <f>AC489*Constantes!$E$31</f>
        <v>0</v>
      </c>
      <c r="AE489" s="75">
        <f t="shared" si="68"/>
        <v>0</v>
      </c>
      <c r="AF489" s="15"/>
      <c r="AG489" s="74">
        <v>483</v>
      </c>
      <c r="AH489" s="136">
        <f>ETo!$I488*((1-Constantes!$F$21)*ETo!$K488+ETo!$L488)</f>
        <v>1.9074910927652451</v>
      </c>
      <c r="AI489" s="75">
        <f>MIN(AH489*AJ489,0.8*(AM488+Observaciones!$F488-AK489-AL489-Constantes!$D$14))</f>
        <v>1.0390919808027335</v>
      </c>
      <c r="AJ489" s="75">
        <f>EXP(2.5*(Cálculos!AM488-Constantes!$D$13)/(Constantes!$D$15))*Constantes!$F$19+Constantes!$F$18</f>
        <v>0.54474276956983647</v>
      </c>
      <c r="AK489" s="75">
        <f>IF(Observaciones!$F488&gt;0.05*Constantes!$F$20,((Observaciones!$F488-0.05*Constantes!$F$20)^2)/(Observaciones!$F488+0.95*Constantes!$F$20),0)</f>
        <v>0</v>
      </c>
      <c r="AL489" s="75">
        <f>MAX(0,AM488+Observaciones!$F488-AK489-Constantes!$D$13)</f>
        <v>0</v>
      </c>
      <c r="AM489" s="75">
        <f>AM488+Observaciones!$F488-AK489-AI489-AL489-AN488</f>
        <v>40.203168828262157</v>
      </c>
      <c r="AN489" s="75">
        <f>MAX(0,(AM489-Constantes!$D$14)*(1-EXP(-Constantes!$D$24)))</f>
        <v>0.23970708886660452</v>
      </c>
      <c r="AO489" s="75">
        <f t="shared" si="69"/>
        <v>226.4660043568046</v>
      </c>
      <c r="AP489" s="75">
        <f>MAX(0,(AO489-Constantes!$D$13)*(1-EXP(-Constantes!$D$25)))</f>
        <v>1.0462521162285641</v>
      </c>
      <c r="AQ489" s="75">
        <f t="shared" si="70"/>
        <v>1.2859592050951685</v>
      </c>
      <c r="AR489" s="75">
        <f>0.0526*AK489*Observaciones!$F488^1.218</f>
        <v>0</v>
      </c>
      <c r="AS489" s="75">
        <f>AR489*Constantes!$F$31</f>
        <v>0</v>
      </c>
      <c r="AT489" s="75">
        <f t="shared" si="71"/>
        <v>0</v>
      </c>
      <c r="AU489" s="15"/>
      <c r="AV489" s="74">
        <v>483</v>
      </c>
      <c r="AW489" s="75">
        <f>0.0526*Observaciones!$F488^2.218</f>
        <v>0</v>
      </c>
      <c r="AX489" s="75">
        <f>IF(Observaciones!$F488&gt;0.05*$BB$7,((Observaciones!$F488-0.05*$BB$7)^2)/(Observaciones!$F488+0.95*$BB$7),0)</f>
        <v>0</v>
      </c>
      <c r="AY489" s="75">
        <f>0.0526*AX489*Observaciones!$F488^1.218</f>
        <v>0</v>
      </c>
      <c r="AZ489" s="29"/>
      <c r="BA489" s="29"/>
      <c r="BB489" s="96"/>
      <c r="BC489" s="39"/>
    </row>
    <row r="490" spans="2:55" s="2" customFormat="1" x14ac:dyDescent="0.3">
      <c r="B490" s="38"/>
      <c r="C490" s="74">
        <v>484</v>
      </c>
      <c r="D490" s="136">
        <f>ETo!$I489*((1-Constantes!$D$21)*ETo!$K489+ETo!$L489)</f>
        <v>2.0520854474692602</v>
      </c>
      <c r="E490" s="75">
        <f>MIN(D490*F490,0.8*(I489+Observaciones!$F489-G490-H490-Constantes!$D$14))</f>
        <v>0.86591644897533504</v>
      </c>
      <c r="F490" s="75">
        <f>EXP(2.5*(Cálculos!I489-Constantes!$D$13)/(Constantes!$D$15))*Constantes!$D$19+Constantes!$D$18</f>
        <v>0.42196900233527251</v>
      </c>
      <c r="G490" s="75">
        <f>IF(Observaciones!$F489&gt;0.05*Constantes!$D$20,((Observaciones!$F489-0.05*Constantes!$D$20)^2)/(Observaciones!$F489+0.95*Constantes!$D$20),0)</f>
        <v>0</v>
      </c>
      <c r="H490" s="75">
        <f>MAX(0,I489+Observaciones!$F489-G490-Constantes!$D$13)</f>
        <v>0</v>
      </c>
      <c r="I490" s="75">
        <f>I489+Observaciones!$F489-G490-E490-H490-J489</f>
        <v>43.150960377514281</v>
      </c>
      <c r="J490" s="75">
        <f>MAX(0,(I490-Constantes!$D$14)*(1-EXP(-Constantes!$D$24)))</f>
        <v>0.29034838329612311</v>
      </c>
      <c r="K490" s="75">
        <f t="shared" si="63"/>
        <v>212.79781264905409</v>
      </c>
      <c r="L490" s="75">
        <f>MAX(0,(K490-Constantes!$D$13)*(1-EXP(-Constantes!$D$25)))</f>
        <v>0.95183901963980966</v>
      </c>
      <c r="M490" s="75">
        <f t="shared" si="64"/>
        <v>1.2421874029359328</v>
      </c>
      <c r="N490" s="75">
        <f>0.0526*G490*Observaciones!$F489^1.218</f>
        <v>0</v>
      </c>
      <c r="O490" s="75">
        <f>N490*Constantes!$D$31</f>
        <v>0</v>
      </c>
      <c r="P490" s="75">
        <f t="shared" si="65"/>
        <v>0</v>
      </c>
      <c r="Q490" s="15"/>
      <c r="R490" s="74">
        <v>484</v>
      </c>
      <c r="S490" s="136">
        <f>ETo!$I489*((1-Constantes!$E$21)*ETo!$K489+ETo!$L489)</f>
        <v>1.9665048541386687</v>
      </c>
      <c r="T490" s="75">
        <f>MIN(S490*U490,0.8*(X489+Observaciones!$F489-V490-W490-Constantes!$D$14))</f>
        <v>0.94567590077155228</v>
      </c>
      <c r="U490" s="75">
        <f>EXP(2.5*(Cálculos!X489-Constantes!$D$13)/(Constantes!$D$15))*Constantes!$E$19+Constantes!$E$18</f>
        <v>0.48089171953036414</v>
      </c>
      <c r="V490" s="75">
        <f>IF(Observaciones!$F489&gt;0.05*Constantes!$E$20,((Observaciones!$F489-0.05*Constantes!$E$20)^2)/(Observaciones!$F489+0.95*Constantes!$E$20),0)</f>
        <v>0</v>
      </c>
      <c r="W490" s="75">
        <f>MAX(0,X489+Observaciones!$F489-V490-Constantes!$D$13)</f>
        <v>0</v>
      </c>
      <c r="X490" s="75">
        <f>X489+Observaciones!$F489-V490-T490-W490-Y489</f>
        <v>41.730075184479951</v>
      </c>
      <c r="Y490" s="75">
        <f>MAX(0,(X490-Constantes!$D$14)*(1-EXP(-Constantes!$D$24)))</f>
        <v>0.26593842614387792</v>
      </c>
      <c r="Z490" s="75">
        <f t="shared" si="66"/>
        <v>220.67240314236059</v>
      </c>
      <c r="AA490" s="75">
        <f>MAX(0,(Z490-Constantes!$D$13)*(1-EXP(-Constantes!$D$25)))</f>
        <v>1.0062327894037977</v>
      </c>
      <c r="AB490" s="75">
        <f t="shared" si="67"/>
        <v>1.2721712155476756</v>
      </c>
      <c r="AC490" s="75">
        <f>0.0526*V490*Observaciones!$F489^1.218</f>
        <v>0</v>
      </c>
      <c r="AD490" s="75">
        <f>AC490*Constantes!$E$31</f>
        <v>0</v>
      </c>
      <c r="AE490" s="75">
        <f t="shared" si="68"/>
        <v>0</v>
      </c>
      <c r="AF490" s="15"/>
      <c r="AG490" s="74">
        <v>484</v>
      </c>
      <c r="AH490" s="136">
        <f>ETo!$I489*((1-Constantes!$F$21)*ETo!$K489+ETo!$L489)</f>
        <v>1.9665048541386687</v>
      </c>
      <c r="AI490" s="75">
        <f>MIN(AH490*AJ490,0.8*(AM489+Observaciones!$F489-AK490-AL490-Constantes!$D$14))</f>
        <v>1.0655598988943671</v>
      </c>
      <c r="AJ490" s="75">
        <f>EXP(2.5*(Cálculos!AM489-Constantes!$D$13)/(Constantes!$D$15))*Constantes!$F$19+Constantes!$F$18</f>
        <v>0.54185470056268104</v>
      </c>
      <c r="AK490" s="75">
        <f>IF(Observaciones!$F489&gt;0.05*Constantes!$F$20,((Observaciones!$F489-0.05*Constantes!$F$20)^2)/(Observaciones!$F489+0.95*Constantes!$F$20),0)</f>
        <v>0</v>
      </c>
      <c r="AL490" s="75">
        <f>MAX(0,AM489+Observaciones!$F489-AK490-Constantes!$D$13)</f>
        <v>0</v>
      </c>
      <c r="AM490" s="75">
        <f>AM489+Observaciones!$F489-AK490-AI490-AL490-AN489</f>
        <v>38.897901840501191</v>
      </c>
      <c r="AN490" s="75">
        <f>MAX(0,(AM490-Constantes!$D$14)*(1-EXP(-Constantes!$D$24)))</f>
        <v>0.21728338327822802</v>
      </c>
      <c r="AO490" s="75">
        <f t="shared" si="69"/>
        <v>225.41975224057603</v>
      </c>
      <c r="AP490" s="75">
        <f>MAX(0,(AO490-Constantes!$D$13)*(1-EXP(-Constantes!$D$25)))</f>
        <v>1.0390251249617042</v>
      </c>
      <c r="AQ490" s="75">
        <f t="shared" si="70"/>
        <v>1.2563085082399321</v>
      </c>
      <c r="AR490" s="75">
        <f>0.0526*AK490*Observaciones!$F489^1.218</f>
        <v>0</v>
      </c>
      <c r="AS490" s="75">
        <f>AR490*Constantes!$F$31</f>
        <v>0</v>
      </c>
      <c r="AT490" s="75">
        <f t="shared" si="71"/>
        <v>0</v>
      </c>
      <c r="AU490" s="15"/>
      <c r="AV490" s="74">
        <v>484</v>
      </c>
      <c r="AW490" s="75">
        <f>0.0526*Observaciones!$F489^2.218</f>
        <v>0</v>
      </c>
      <c r="AX490" s="75">
        <f>IF(Observaciones!$F489&gt;0.05*$BB$7,((Observaciones!$F489-0.05*$BB$7)^2)/(Observaciones!$F489+0.95*$BB$7),0)</f>
        <v>0</v>
      </c>
      <c r="AY490" s="75">
        <f>0.0526*AX490*Observaciones!$F489^1.218</f>
        <v>0</v>
      </c>
      <c r="AZ490" s="29"/>
      <c r="BA490" s="29"/>
      <c r="BB490" s="96"/>
      <c r="BC490" s="39"/>
    </row>
    <row r="491" spans="2:55" s="2" customFormat="1" x14ac:dyDescent="0.3">
      <c r="B491" s="38"/>
      <c r="C491" s="74">
        <v>485</v>
      </c>
      <c r="D491" s="136">
        <f>ETo!$I490*((1-Constantes!$D$21)*ETo!$K490+ETo!$L490)</f>
        <v>1.986146462451903</v>
      </c>
      <c r="E491" s="75">
        <f>MIN(D491*F491,0.8*(I490+Observaciones!$F490-G491-H491-Constantes!$D$14))</f>
        <v>0.82778522005325339</v>
      </c>
      <c r="F491" s="75">
        <f>EXP(2.5*(Cálculos!I490-Constantes!$D$13)/(Constantes!$D$15))*Constantes!$D$19+Constantes!$D$18</f>
        <v>0.41677954556853292</v>
      </c>
      <c r="G491" s="75">
        <f>IF(Observaciones!$F490&gt;0.05*Constantes!$D$20,((Observaciones!$F490-0.05*Constantes!$D$20)^2)/(Observaciones!$F490+0.95*Constantes!$D$20),0)</f>
        <v>0</v>
      </c>
      <c r="H491" s="75">
        <f>MAX(0,I490+Observaciones!$F490-G491-Constantes!$D$13)</f>
        <v>0</v>
      </c>
      <c r="I491" s="75">
        <f>I490+Observaciones!$F490-G491-E491-H491-J490</f>
        <v>42.03282677416491</v>
      </c>
      <c r="J491" s="75">
        <f>MAX(0,(I491-Constantes!$D$14)*(1-EXP(-Constantes!$D$24)))</f>
        <v>0.27113951724413926</v>
      </c>
      <c r="K491" s="75">
        <f t="shared" si="63"/>
        <v>211.84597362941429</v>
      </c>
      <c r="L491" s="75">
        <f>MAX(0,(K491-Constantes!$D$13)*(1-EXP(-Constantes!$D$25)))</f>
        <v>0.94526418726844041</v>
      </c>
      <c r="M491" s="75">
        <f t="shared" si="64"/>
        <v>1.2164037045125797</v>
      </c>
      <c r="N491" s="75">
        <f>0.0526*G491*Observaciones!$F490^1.218</f>
        <v>0</v>
      </c>
      <c r="O491" s="75">
        <f>N491*Constantes!$D$31</f>
        <v>0</v>
      </c>
      <c r="P491" s="75">
        <f t="shared" si="65"/>
        <v>0</v>
      </c>
      <c r="Q491" s="15"/>
      <c r="R491" s="74">
        <v>485</v>
      </c>
      <c r="S491" s="136">
        <f>ETo!$I490*((1-Constantes!$E$21)*ETo!$K490+ETo!$L490)</f>
        <v>1.9028478067419567</v>
      </c>
      <c r="T491" s="75">
        <f>MIN(S491*U491,0.8*(X490+Observaciones!$F490-V491-W491-Constantes!$D$14))</f>
        <v>0.90757674568461955</v>
      </c>
      <c r="U491" s="75">
        <f>EXP(2.5*(Cálculos!X490-Constantes!$D$13)/(Constantes!$D$15))*Constantes!$E$19+Constantes!$E$18</f>
        <v>0.47695708635708833</v>
      </c>
      <c r="V491" s="75">
        <f>IF(Observaciones!$F490&gt;0.05*Constantes!$E$20,((Observaciones!$F490-0.05*Constantes!$E$20)^2)/(Observaciones!$F490+0.95*Constantes!$E$20),0)</f>
        <v>0</v>
      </c>
      <c r="W491" s="75">
        <f>MAX(0,X490+Observaciones!$F490-V491-Constantes!$D$13)</f>
        <v>0</v>
      </c>
      <c r="X491" s="75">
        <f>X490+Observaciones!$F490-V491-T491-W491-Y490</f>
        <v>40.556560012651452</v>
      </c>
      <c r="Y491" s="75">
        <f>MAX(0,(X491-Constantes!$D$14)*(1-EXP(-Constantes!$D$24)))</f>
        <v>0.24577813789379743</v>
      </c>
      <c r="Z491" s="75">
        <f t="shared" si="66"/>
        <v>219.66617035295678</v>
      </c>
      <c r="AA491" s="75">
        <f>MAX(0,(Z491-Constantes!$D$13)*(1-EXP(-Constantes!$D$25)))</f>
        <v>0.99928223181958686</v>
      </c>
      <c r="AB491" s="75">
        <f t="shared" si="67"/>
        <v>1.2450603697133844</v>
      </c>
      <c r="AC491" s="75">
        <f>0.0526*V491*Observaciones!$F490^1.218</f>
        <v>0</v>
      </c>
      <c r="AD491" s="75">
        <f>AC491*Constantes!$E$31</f>
        <v>0</v>
      </c>
      <c r="AE491" s="75">
        <f t="shared" si="68"/>
        <v>0</v>
      </c>
      <c r="AF491" s="15"/>
      <c r="AG491" s="74">
        <v>485</v>
      </c>
      <c r="AH491" s="136">
        <f>ETo!$I490*((1-Constantes!$F$21)*ETo!$K490+ETo!$L490)</f>
        <v>1.9028478067419567</v>
      </c>
      <c r="AI491" s="75">
        <f>MIN(AH491*AJ491,0.8*(AM490+Observaciones!$F490-AK491-AL491-Constantes!$D$14))</f>
        <v>1.0259104815886109</v>
      </c>
      <c r="AJ491" s="75">
        <f>EXP(2.5*(Cálculos!AM490-Constantes!$D$13)/(Constantes!$D$15))*Constantes!$F$19+Constantes!$F$18</f>
        <v>0.53914479022112016</v>
      </c>
      <c r="AK491" s="75">
        <f>IF(Observaciones!$F490&gt;0.05*Constantes!$F$20,((Observaciones!$F490-0.05*Constantes!$F$20)^2)/(Observaciones!$F490+0.95*Constantes!$F$20),0)</f>
        <v>0</v>
      </c>
      <c r="AL491" s="75">
        <f>MAX(0,AM490+Observaciones!$F490-AK491-Constantes!$D$13)</f>
        <v>0</v>
      </c>
      <c r="AM491" s="75">
        <f>AM490+Observaciones!$F490-AK491-AI491-AL491-AN490</f>
        <v>37.654707975634352</v>
      </c>
      <c r="AN491" s="75">
        <f>MAX(0,(AM491-Constantes!$D$14)*(1-EXP(-Constantes!$D$24)))</f>
        <v>0.19592605678759967</v>
      </c>
      <c r="AO491" s="75">
        <f t="shared" si="69"/>
        <v>224.38072711561432</v>
      </c>
      <c r="AP491" s="75">
        <f>MAX(0,(AO491-Constantes!$D$13)*(1-EXP(-Constantes!$D$25)))</f>
        <v>1.031848054169997</v>
      </c>
      <c r="AQ491" s="75">
        <f t="shared" si="70"/>
        <v>1.2277741109575966</v>
      </c>
      <c r="AR491" s="75">
        <f>0.0526*AK491*Observaciones!$F490^1.218</f>
        <v>0</v>
      </c>
      <c r="AS491" s="75">
        <f>AR491*Constantes!$F$31</f>
        <v>0</v>
      </c>
      <c r="AT491" s="75">
        <f t="shared" si="71"/>
        <v>0</v>
      </c>
      <c r="AU491" s="15"/>
      <c r="AV491" s="74">
        <v>485</v>
      </c>
      <c r="AW491" s="75">
        <f>0.0526*Observaciones!$F490^2.218</f>
        <v>0</v>
      </c>
      <c r="AX491" s="75">
        <f>IF(Observaciones!$F490&gt;0.05*$BB$7,((Observaciones!$F490-0.05*$BB$7)^2)/(Observaciones!$F490+0.95*$BB$7),0)</f>
        <v>0</v>
      </c>
      <c r="AY491" s="75">
        <f>0.0526*AX491*Observaciones!$F490^1.218</f>
        <v>0</v>
      </c>
      <c r="AZ491" s="29"/>
      <c r="BA491" s="29"/>
      <c r="BB491" s="96"/>
      <c r="BC491" s="39"/>
    </row>
    <row r="492" spans="2:55" s="2" customFormat="1" x14ac:dyDescent="0.3">
      <c r="B492" s="38"/>
      <c r="C492" s="74">
        <v>486</v>
      </c>
      <c r="D492" s="136">
        <f>ETo!$I491*((1-Constantes!$D$21)*ETo!$K491+ETo!$L491)</f>
        <v>1.9729504864321734</v>
      </c>
      <c r="E492" s="75">
        <f>MIN(D492*F492,0.8*(I491+Observaciones!$F491-G492-H492-Constantes!$D$14))</f>
        <v>0.81311074387767523</v>
      </c>
      <c r="F492" s="75">
        <f>EXP(2.5*(Cálculos!I491-Constantes!$D$13)/(Constantes!$D$15))*Constantes!$D$19+Constantes!$D$18</f>
        <v>0.41212932076571329</v>
      </c>
      <c r="G492" s="75">
        <f>IF(Observaciones!$F491&gt;0.05*Constantes!$D$20,((Observaciones!$F491-0.05*Constantes!$D$20)^2)/(Observaciones!$F491+0.95*Constantes!$D$20),0)</f>
        <v>0</v>
      </c>
      <c r="H492" s="75">
        <f>MAX(0,I491+Observaciones!$F491-G492-Constantes!$D$13)</f>
        <v>0</v>
      </c>
      <c r="I492" s="75">
        <f>I491+Observaciones!$F491-G492-E492-H492-J491</f>
        <v>40.948576513043101</v>
      </c>
      <c r="J492" s="75">
        <f>MAX(0,(I492-Constantes!$D$14)*(1-EXP(-Constantes!$D$24)))</f>
        <v>0.25251274673091129</v>
      </c>
      <c r="K492" s="75">
        <f t="shared" si="63"/>
        <v>210.90070944214585</v>
      </c>
      <c r="L492" s="75">
        <f>MAX(0,(K492-Constantes!$D$13)*(1-EXP(-Constantes!$D$25)))</f>
        <v>0.9387347705816772</v>
      </c>
      <c r="M492" s="75">
        <f t="shared" si="64"/>
        <v>1.1912475173125885</v>
      </c>
      <c r="N492" s="75">
        <f>0.0526*G492*Observaciones!$F491^1.218</f>
        <v>0</v>
      </c>
      <c r="O492" s="75">
        <f>N492*Constantes!$D$31</f>
        <v>0</v>
      </c>
      <c r="P492" s="75">
        <f t="shared" si="65"/>
        <v>0</v>
      </c>
      <c r="Q492" s="15"/>
      <c r="R492" s="74">
        <v>486</v>
      </c>
      <c r="S492" s="136">
        <f>ETo!$I491*((1-Constantes!$E$21)*ETo!$K491+ETo!$L491)</f>
        <v>1.8900480629319969</v>
      </c>
      <c r="T492" s="75">
        <f>MIN(S492*U492,0.8*(X491+Observaciones!$F491-V492-W492-Constantes!$D$14))</f>
        <v>0.89481643792116006</v>
      </c>
      <c r="U492" s="75">
        <f>EXP(2.5*(Cálculos!X491-Constantes!$D$13)/(Constantes!$D$15))*Constantes!$E$19+Constantes!$E$18</f>
        <v>0.47343581122114309</v>
      </c>
      <c r="V492" s="75">
        <f>IF(Observaciones!$F491&gt;0.05*Constantes!$E$20,((Observaciones!$F491-0.05*Constantes!$E$20)^2)/(Observaciones!$F491+0.95*Constantes!$E$20),0)</f>
        <v>0</v>
      </c>
      <c r="W492" s="75">
        <f>MAX(0,X491+Observaciones!$F491-V492-Constantes!$D$13)</f>
        <v>0</v>
      </c>
      <c r="X492" s="75">
        <f>X491+Observaciones!$F491-V492-T492-W492-Y491</f>
        <v>39.415965436836494</v>
      </c>
      <c r="Y492" s="75">
        <f>MAX(0,(X492-Constantes!$D$14)*(1-EXP(-Constantes!$D$24)))</f>
        <v>0.22618340577876317</v>
      </c>
      <c r="Z492" s="75">
        <f t="shared" si="66"/>
        <v>218.66688812113719</v>
      </c>
      <c r="AA492" s="75">
        <f>MAX(0,(Z492-Constantes!$D$13)*(1-EXP(-Constantes!$D$25)))</f>
        <v>0.99237968524360409</v>
      </c>
      <c r="AB492" s="75">
        <f t="shared" si="67"/>
        <v>1.2185630910223673</v>
      </c>
      <c r="AC492" s="75">
        <f>0.0526*V492*Observaciones!$F491^1.218</f>
        <v>0</v>
      </c>
      <c r="AD492" s="75">
        <f>AC492*Constantes!$E$31</f>
        <v>0</v>
      </c>
      <c r="AE492" s="75">
        <f t="shared" si="68"/>
        <v>0</v>
      </c>
      <c r="AF492" s="15"/>
      <c r="AG492" s="74">
        <v>486</v>
      </c>
      <c r="AH492" s="136">
        <f>ETo!$I491*((1-Constantes!$F$21)*ETo!$K491+ETo!$L491)</f>
        <v>1.8900480629319969</v>
      </c>
      <c r="AI492" s="75">
        <f>MIN(AH492*AJ492,0.8*(AM491+Observaciones!$F491-AK492-AL492-Constantes!$D$14))</f>
        <v>1.0144399398489192</v>
      </c>
      <c r="AJ492" s="75">
        <f>EXP(2.5*(Cálculos!AM491-Constantes!$D$13)/(Constantes!$D$15))*Constantes!$F$19+Constantes!$F$18</f>
        <v>0.53672705987975622</v>
      </c>
      <c r="AK492" s="75">
        <f>IF(Observaciones!$F491&gt;0.05*Constantes!$F$20,((Observaciones!$F491-0.05*Constantes!$F$20)^2)/(Observaciones!$F491+0.95*Constantes!$F$20),0)</f>
        <v>0</v>
      </c>
      <c r="AL492" s="75">
        <f>MAX(0,AM491+Observaciones!$F491-AK492-Constantes!$D$13)</f>
        <v>0</v>
      </c>
      <c r="AM492" s="75">
        <f>AM491+Observaciones!$F491-AK492-AI492-AL492-AN491</f>
        <v>36.444341978997834</v>
      </c>
      <c r="AN492" s="75">
        <f>MAX(0,(AM492-Constantes!$D$14)*(1-EXP(-Constantes!$D$24)))</f>
        <v>0.17513269342420359</v>
      </c>
      <c r="AO492" s="75">
        <f t="shared" si="69"/>
        <v>223.34887906144434</v>
      </c>
      <c r="AP492" s="75">
        <f>MAX(0,(AO492-Constantes!$D$13)*(1-EXP(-Constantes!$D$25)))</f>
        <v>1.0247205590275321</v>
      </c>
      <c r="AQ492" s="75">
        <f t="shared" si="70"/>
        <v>1.1998532524517358</v>
      </c>
      <c r="AR492" s="75">
        <f>0.0526*AK492*Observaciones!$F491^1.218</f>
        <v>0</v>
      </c>
      <c r="AS492" s="75">
        <f>AR492*Constantes!$F$31</f>
        <v>0</v>
      </c>
      <c r="AT492" s="75">
        <f t="shared" si="71"/>
        <v>0</v>
      </c>
      <c r="AU492" s="15"/>
      <c r="AV492" s="74">
        <v>486</v>
      </c>
      <c r="AW492" s="75">
        <f>0.0526*Observaciones!$F491^2.218</f>
        <v>0</v>
      </c>
      <c r="AX492" s="75">
        <f>IF(Observaciones!$F491&gt;0.05*$BB$7,((Observaciones!$F491-0.05*$BB$7)^2)/(Observaciones!$F491+0.95*$BB$7),0)</f>
        <v>0</v>
      </c>
      <c r="AY492" s="75">
        <f>0.0526*AX492*Observaciones!$F491^1.218</f>
        <v>0</v>
      </c>
      <c r="AZ492" s="29"/>
      <c r="BA492" s="29"/>
      <c r="BB492" s="96"/>
      <c r="BC492" s="39"/>
    </row>
    <row r="493" spans="2:55" s="2" customFormat="1" x14ac:dyDescent="0.3">
      <c r="B493" s="38"/>
      <c r="C493" s="74">
        <v>487</v>
      </c>
      <c r="D493" s="136">
        <f>ETo!$I492*((1-Constantes!$D$21)*ETo!$K492+ETo!$L492)</f>
        <v>1.9878925183576324</v>
      </c>
      <c r="E493" s="75">
        <f>MIN(D493*F493,0.8*(I492+Observaciones!$F492-G493-H493-Constantes!$D$14))</f>
        <v>0.81079702790310293</v>
      </c>
      <c r="F493" s="75">
        <f>EXP(2.5*(Cálculos!I492-Constantes!$D$13)/(Constantes!$D$15))*Constantes!$D$19+Constantes!$D$18</f>
        <v>0.40786763892696348</v>
      </c>
      <c r="G493" s="75">
        <f>IF(Observaciones!$F492&gt;0.05*Constantes!$D$20,((Observaciones!$F492-0.05*Constantes!$D$20)^2)/(Observaciones!$F492+0.95*Constantes!$D$20),0)</f>
        <v>0</v>
      </c>
      <c r="H493" s="75">
        <f>MAX(0,I492+Observaciones!$F492-G493-Constantes!$D$13)</f>
        <v>0</v>
      </c>
      <c r="I493" s="75">
        <f>I492+Observaciones!$F492-G493-E493-H493-J492</f>
        <v>39.885266738409086</v>
      </c>
      <c r="J493" s="75">
        <f>MAX(0,(I493-Constantes!$D$14)*(1-EXP(-Constantes!$D$24)))</f>
        <v>0.23424572124171494</v>
      </c>
      <c r="K493" s="75">
        <f t="shared" si="63"/>
        <v>209.96197467156418</v>
      </c>
      <c r="L493" s="75">
        <f>MAX(0,(K493-Constantes!$D$13)*(1-EXP(-Constantes!$D$25)))</f>
        <v>0.93225045587047117</v>
      </c>
      <c r="M493" s="75">
        <f t="shared" si="64"/>
        <v>1.1664961771121862</v>
      </c>
      <c r="N493" s="75">
        <f>0.0526*G493*Observaciones!$F492^1.218</f>
        <v>0</v>
      </c>
      <c r="O493" s="75">
        <f>N493*Constantes!$D$31</f>
        <v>0</v>
      </c>
      <c r="P493" s="75">
        <f t="shared" si="65"/>
        <v>0</v>
      </c>
      <c r="Q493" s="15"/>
      <c r="R493" s="74">
        <v>487</v>
      </c>
      <c r="S493" s="136">
        <f>ETo!$I492*((1-Constantes!$E$21)*ETo!$K492+ETo!$L492)</f>
        <v>1.904364097282067</v>
      </c>
      <c r="T493" s="75">
        <f>MIN(S493*U493,0.8*(X492+Observaciones!$F492-V493-W493-Constantes!$D$14))</f>
        <v>0.89545202351047659</v>
      </c>
      <c r="U493" s="75">
        <f>EXP(2.5*(Cálculos!X492-Constantes!$D$13)/(Constantes!$D$15))*Constantes!$E$19+Constantes!$E$18</f>
        <v>0.47021051530454561</v>
      </c>
      <c r="V493" s="75">
        <f>IF(Observaciones!$F492&gt;0.05*Constantes!$E$20,((Observaciones!$F492-0.05*Constantes!$E$20)^2)/(Observaciones!$F492+0.95*Constantes!$E$20),0)</f>
        <v>0</v>
      </c>
      <c r="W493" s="75">
        <f>MAX(0,X492+Observaciones!$F492-V493-Constantes!$D$13)</f>
        <v>0</v>
      </c>
      <c r="X493" s="75">
        <f>X492+Observaciones!$F492-V493-T493-W493-Y492</f>
        <v>38.294330007547252</v>
      </c>
      <c r="Y493" s="75">
        <f>MAX(0,(X493-Constantes!$D$14)*(1-EXP(-Constantes!$D$24)))</f>
        <v>0.20691438045313362</v>
      </c>
      <c r="Z493" s="75">
        <f t="shared" si="66"/>
        <v>217.67450843589359</v>
      </c>
      <c r="AA493" s="75">
        <f>MAX(0,(Z493-Constantes!$D$13)*(1-EXP(-Constantes!$D$25)))</f>
        <v>0.98552481803959102</v>
      </c>
      <c r="AB493" s="75">
        <f t="shared" si="67"/>
        <v>1.1924391984927247</v>
      </c>
      <c r="AC493" s="75">
        <f>0.0526*V493*Observaciones!$F492^1.218</f>
        <v>0</v>
      </c>
      <c r="AD493" s="75">
        <f>AC493*Constantes!$E$31</f>
        <v>0</v>
      </c>
      <c r="AE493" s="75">
        <f t="shared" si="68"/>
        <v>0</v>
      </c>
      <c r="AF493" s="15"/>
      <c r="AG493" s="74">
        <v>487</v>
      </c>
      <c r="AH493" s="136">
        <f>ETo!$I492*((1-Constantes!$F$21)*ETo!$K492+ETo!$L492)</f>
        <v>1.904364097282067</v>
      </c>
      <c r="AI493" s="75">
        <f>MIN(AH493*AJ493,0.8*(AM492+Observaciones!$F492-AK493-AL493-Constantes!$D$14))</f>
        <v>1.0179144453358908</v>
      </c>
      <c r="AJ493" s="75">
        <f>EXP(2.5*(Cálculos!AM492-Constantes!$D$13)/(Constantes!$D$15))*Constantes!$F$19+Constantes!$F$18</f>
        <v>0.53451671704411541</v>
      </c>
      <c r="AK493" s="75">
        <f>IF(Observaciones!$F492&gt;0.05*Constantes!$F$20,((Observaciones!$F492-0.05*Constantes!$F$20)^2)/(Observaciones!$F492+0.95*Constantes!$F$20),0)</f>
        <v>0</v>
      </c>
      <c r="AL493" s="75">
        <f>MAX(0,AM492+Observaciones!$F492-AK493-Constantes!$D$13)</f>
        <v>0</v>
      </c>
      <c r="AM493" s="75">
        <f>AM492+Observaciones!$F492-AK493-AI493-AL493-AN492</f>
        <v>35.25129484023774</v>
      </c>
      <c r="AN493" s="75">
        <f>MAX(0,(AM493-Constantes!$D$14)*(1-EXP(-Constantes!$D$24)))</f>
        <v>0.15463685767300439</v>
      </c>
      <c r="AO493" s="75">
        <f t="shared" si="69"/>
        <v>222.32415850241679</v>
      </c>
      <c r="AP493" s="75">
        <f>MAX(0,(AO493-Constantes!$D$13)*(1-EXP(-Constantes!$D$25)))</f>
        <v>1.0176422970902863</v>
      </c>
      <c r="AQ493" s="75">
        <f t="shared" si="70"/>
        <v>1.1722791547632907</v>
      </c>
      <c r="AR493" s="75">
        <f>0.0526*AK493*Observaciones!$F492^1.218</f>
        <v>0</v>
      </c>
      <c r="AS493" s="75">
        <f>AR493*Constantes!$F$31</f>
        <v>0</v>
      </c>
      <c r="AT493" s="75">
        <f t="shared" si="71"/>
        <v>0</v>
      </c>
      <c r="AU493" s="15"/>
      <c r="AV493" s="74">
        <v>487</v>
      </c>
      <c r="AW493" s="75">
        <f>0.0526*Observaciones!$F492^2.218</f>
        <v>0</v>
      </c>
      <c r="AX493" s="75">
        <f>IF(Observaciones!$F492&gt;0.05*$BB$7,((Observaciones!$F492-0.05*$BB$7)^2)/(Observaciones!$F492+0.95*$BB$7),0)</f>
        <v>0</v>
      </c>
      <c r="AY493" s="75">
        <f>0.0526*AX493*Observaciones!$F492^1.218</f>
        <v>0</v>
      </c>
      <c r="AZ493" s="29"/>
      <c r="BA493" s="29"/>
      <c r="BB493" s="96"/>
      <c r="BC493" s="39"/>
    </row>
    <row r="494" spans="2:55" s="2" customFormat="1" x14ac:dyDescent="0.3">
      <c r="B494" s="38"/>
      <c r="C494" s="74">
        <v>488</v>
      </c>
      <c r="D494" s="136">
        <f>ETo!$I493*((1-Constantes!$D$21)*ETo!$K493+ETo!$L493)</f>
        <v>1.9811762494677518</v>
      </c>
      <c r="E494" s="75">
        <f>MIN(D494*F494,0.8*(I493+Observaciones!$F493-G494-H494-Constantes!$D$14))</f>
        <v>0.80022126171692332</v>
      </c>
      <c r="F494" s="75">
        <f>EXP(2.5*(Cálculos!I493-Constantes!$D$13)/(Constantes!$D$15))*Constantes!$D$19+Constantes!$D$18</f>
        <v>0.40391220212331175</v>
      </c>
      <c r="G494" s="75">
        <f>IF(Observaciones!$F493&gt;0.05*Constantes!$D$20,((Observaciones!$F493-0.05*Constantes!$D$20)^2)/(Observaciones!$F493+0.95*Constantes!$D$20),0)</f>
        <v>0</v>
      </c>
      <c r="H494" s="75">
        <f>MAX(0,I493+Observaciones!$F493-G494-Constantes!$D$13)</f>
        <v>0</v>
      </c>
      <c r="I494" s="75">
        <f>I493+Observaciones!$F493-G494-E494-H494-J493</f>
        <v>38.850799755450453</v>
      </c>
      <c r="J494" s="75">
        <f>MAX(0,(I494-Constantes!$D$14)*(1-EXP(-Constantes!$D$24)))</f>
        <v>0.21647419764978565</v>
      </c>
      <c r="K494" s="75">
        <f t="shared" si="63"/>
        <v>209.0297242156937</v>
      </c>
      <c r="L494" s="75">
        <f>MAX(0,(K494-Constantes!$D$13)*(1-EXP(-Constantes!$D$25)))</f>
        <v>0.92581093159272054</v>
      </c>
      <c r="M494" s="75">
        <f t="shared" si="64"/>
        <v>1.1422851292425062</v>
      </c>
      <c r="N494" s="75">
        <f>0.0526*G494*Observaciones!$F493^1.218</f>
        <v>0</v>
      </c>
      <c r="O494" s="75">
        <f>N494*Constantes!$D$31</f>
        <v>0</v>
      </c>
      <c r="P494" s="75">
        <f t="shared" si="65"/>
        <v>0</v>
      </c>
      <c r="Q494" s="15"/>
      <c r="R494" s="74">
        <v>488</v>
      </c>
      <c r="S494" s="136">
        <f>ETo!$I493*((1-Constantes!$E$21)*ETo!$K493+ETo!$L493)</f>
        <v>1.8978097237546572</v>
      </c>
      <c r="T494" s="75">
        <f>MIN(S494*U494,0.8*(X493+Observaciones!$F493-V494-W494-Constantes!$D$14))</f>
        <v>0.8866900798731171</v>
      </c>
      <c r="U494" s="75">
        <f>EXP(2.5*(Cálculos!X493-Constantes!$D$13)/(Constantes!$D$15))*Constantes!$E$19+Constantes!$E$18</f>
        <v>0.4672175870818468</v>
      </c>
      <c r="V494" s="75">
        <f>IF(Observaciones!$F493&gt;0.05*Constantes!$E$20,((Observaciones!$F493-0.05*Constantes!$E$20)^2)/(Observaciones!$F493+0.95*Constantes!$E$20),0)</f>
        <v>0</v>
      </c>
      <c r="W494" s="75">
        <f>MAX(0,X493+Observaciones!$F493-V494-Constantes!$D$13)</f>
        <v>0</v>
      </c>
      <c r="X494" s="75">
        <f>X493+Observaciones!$F493-V494-T494-W494-Y493</f>
        <v>37.200725547220998</v>
      </c>
      <c r="Y494" s="75">
        <f>MAX(0,(X494-Constantes!$D$14)*(1-EXP(-Constantes!$D$24)))</f>
        <v>0.18812691039648483</v>
      </c>
      <c r="Z494" s="75">
        <f t="shared" si="66"/>
        <v>216.68898361785401</v>
      </c>
      <c r="AA494" s="75">
        <f>MAX(0,(Z494-Constantes!$D$13)*(1-EXP(-Constantes!$D$25)))</f>
        <v>0.97871730086206832</v>
      </c>
      <c r="AB494" s="75">
        <f t="shared" si="67"/>
        <v>1.1668442112585531</v>
      </c>
      <c r="AC494" s="75">
        <f>0.0526*V494*Observaciones!$F493^1.218</f>
        <v>0</v>
      </c>
      <c r="AD494" s="75">
        <f>AC494*Constantes!$E$31</f>
        <v>0</v>
      </c>
      <c r="AE494" s="75">
        <f t="shared" si="68"/>
        <v>0</v>
      </c>
      <c r="AF494" s="15"/>
      <c r="AG494" s="74">
        <v>488</v>
      </c>
      <c r="AH494" s="136">
        <f>ETo!$I493*((1-Constantes!$F$21)*ETo!$K493+ETo!$L493)</f>
        <v>1.8978097237546572</v>
      </c>
      <c r="AI494" s="75">
        <f>MIN(AH494*AJ494,0.8*(AM493+Observaciones!$F493-AK494-AL494-Constantes!$D$14))</f>
        <v>1.0105233710121355</v>
      </c>
      <c r="AJ494" s="75">
        <f>EXP(2.5*(Cálculos!AM493-Constantes!$D$13)/(Constantes!$D$15))*Constantes!$F$19+Constantes!$F$18</f>
        <v>0.5324682229011346</v>
      </c>
      <c r="AK494" s="75">
        <f>IF(Observaciones!$F493&gt;0.05*Constantes!$F$20,((Observaciones!$F493-0.05*Constantes!$F$20)^2)/(Observaciones!$F493+0.95*Constantes!$F$20),0)</f>
        <v>0</v>
      </c>
      <c r="AL494" s="75">
        <f>MAX(0,AM493+Observaciones!$F493-AK494-Constantes!$D$13)</f>
        <v>0</v>
      </c>
      <c r="AM494" s="75">
        <f>AM493+Observaciones!$F493-AK494-AI494-AL494-AN493</f>
        <v>34.086134611552602</v>
      </c>
      <c r="AN494" s="75">
        <f>MAX(0,(AM494-Constantes!$D$14)*(1-EXP(-Constantes!$D$24)))</f>
        <v>0.13462010234531532</v>
      </c>
      <c r="AO494" s="75">
        <f t="shared" si="69"/>
        <v>221.30651620532652</v>
      </c>
      <c r="AP494" s="75">
        <f>MAX(0,(AO494-Constantes!$D$13)*(1-EXP(-Constantes!$D$25)))</f>
        <v>1.0106129282796701</v>
      </c>
      <c r="AQ494" s="75">
        <f t="shared" si="70"/>
        <v>1.1452330306249854</v>
      </c>
      <c r="AR494" s="75">
        <f>0.0526*AK494*Observaciones!$F493^1.218</f>
        <v>0</v>
      </c>
      <c r="AS494" s="75">
        <f>AR494*Constantes!$F$31</f>
        <v>0</v>
      </c>
      <c r="AT494" s="75">
        <f t="shared" si="71"/>
        <v>0</v>
      </c>
      <c r="AU494" s="15"/>
      <c r="AV494" s="74">
        <v>488</v>
      </c>
      <c r="AW494" s="75">
        <f>0.0526*Observaciones!$F493^2.218</f>
        <v>0</v>
      </c>
      <c r="AX494" s="75">
        <f>IF(Observaciones!$F493&gt;0.05*$BB$7,((Observaciones!$F493-0.05*$BB$7)^2)/(Observaciones!$F493+0.95*$BB$7),0)</f>
        <v>0</v>
      </c>
      <c r="AY494" s="75">
        <f>0.0526*AX494*Observaciones!$F493^1.218</f>
        <v>0</v>
      </c>
      <c r="AZ494" s="29"/>
      <c r="BA494" s="29"/>
      <c r="BB494" s="96"/>
      <c r="BC494" s="39"/>
    </row>
    <row r="495" spans="2:55" s="2" customFormat="1" x14ac:dyDescent="0.3">
      <c r="B495" s="38"/>
      <c r="C495" s="74">
        <v>489</v>
      </c>
      <c r="D495" s="136">
        <f>ETo!$I494*((1-Constantes!$D$21)*ETo!$K494+ETo!$L494)</f>
        <v>1.9125665905370717</v>
      </c>
      <c r="E495" s="75">
        <f>MIN(D495*F495,0.8*(I494+Observaciones!$F494-G495-H495-Constantes!$D$14))</f>
        <v>0.76553461891121388</v>
      </c>
      <c r="F495" s="75">
        <f>EXP(2.5*(Cálculos!I494-Constantes!$D$13)/(Constantes!$D$15))*Constantes!$D$19+Constantes!$D$18</f>
        <v>0.40026560261948452</v>
      </c>
      <c r="G495" s="75">
        <f>IF(Observaciones!$F494&gt;0.05*Constantes!$D$20,((Observaciones!$F494-0.05*Constantes!$D$20)^2)/(Observaciones!$F494+0.95*Constantes!$D$20),0)</f>
        <v>0</v>
      </c>
      <c r="H495" s="75">
        <f>MAX(0,I494+Observaciones!$F494-G495-Constantes!$D$13)</f>
        <v>0</v>
      </c>
      <c r="I495" s="75">
        <f>I494+Observaciones!$F494-G495-E495-H495-J494</f>
        <v>37.868790938889454</v>
      </c>
      <c r="J495" s="75">
        <f>MAX(0,(I495-Constantes!$D$14)*(1-EXP(-Constantes!$D$24)))</f>
        <v>0.19960387395798132</v>
      </c>
      <c r="K495" s="75">
        <f t="shared" si="63"/>
        <v>208.103913284101</v>
      </c>
      <c r="L495" s="75">
        <f>MAX(0,(K495-Constantes!$D$13)*(1-EXP(-Constantes!$D$25)))</f>
        <v>0.9194158883583019</v>
      </c>
      <c r="M495" s="75">
        <f t="shared" si="64"/>
        <v>1.1190197623162832</v>
      </c>
      <c r="N495" s="75">
        <f>0.0526*G495*Observaciones!$F494^1.218</f>
        <v>0</v>
      </c>
      <c r="O495" s="75">
        <f>N495*Constantes!$D$31</f>
        <v>0</v>
      </c>
      <c r="P495" s="75">
        <f t="shared" si="65"/>
        <v>0</v>
      </c>
      <c r="Q495" s="15"/>
      <c r="R495" s="74">
        <v>489</v>
      </c>
      <c r="S495" s="136">
        <f>ETo!$I494*((1-Constantes!$E$21)*ETo!$K494+ETo!$L494)</f>
        <v>1.8316314579093707</v>
      </c>
      <c r="T495" s="75">
        <f>MIN(S495*U495,0.8*(X494+Observaciones!$F494-V495-W495-Constantes!$D$14))</f>
        <v>0.85072065988830958</v>
      </c>
      <c r="U495" s="75">
        <f>EXP(2.5*(Cálculos!X494-Constantes!$D$13)/(Constantes!$D$15))*Constantes!$E$19+Constantes!$E$18</f>
        <v>0.46446060762645153</v>
      </c>
      <c r="V495" s="75">
        <f>IF(Observaciones!$F494&gt;0.05*Constantes!$E$20,((Observaciones!$F494-0.05*Constantes!$E$20)^2)/(Observaciones!$F494+0.95*Constantes!$E$20),0)</f>
        <v>0</v>
      </c>
      <c r="W495" s="75">
        <f>MAX(0,X494+Observaciones!$F494-V495-Constantes!$D$13)</f>
        <v>0</v>
      </c>
      <c r="X495" s="75">
        <f>X494+Observaciones!$F494-V495-T495-W495-Y494</f>
        <v>36.161877976936204</v>
      </c>
      <c r="Y495" s="75">
        <f>MAX(0,(X495-Constantes!$D$14)*(1-EXP(-Constantes!$D$24)))</f>
        <v>0.17028013093627184</v>
      </c>
      <c r="Z495" s="75">
        <f t="shared" si="66"/>
        <v>215.71026631699195</v>
      </c>
      <c r="AA495" s="75">
        <f>MAX(0,(Z495-Constantes!$D$13)*(1-EXP(-Constantes!$D$25)))</f>
        <v>0.97195680664051176</v>
      </c>
      <c r="AB495" s="75">
        <f t="shared" si="67"/>
        <v>1.1422369375767836</v>
      </c>
      <c r="AC495" s="75">
        <f>0.0526*V495*Observaciones!$F494^1.218</f>
        <v>0</v>
      </c>
      <c r="AD495" s="75">
        <f>AC495*Constantes!$E$31</f>
        <v>0</v>
      </c>
      <c r="AE495" s="75">
        <f t="shared" si="68"/>
        <v>0</v>
      </c>
      <c r="AF495" s="15"/>
      <c r="AG495" s="74">
        <v>489</v>
      </c>
      <c r="AH495" s="136">
        <f>ETo!$I494*((1-Constantes!$F$21)*ETo!$K494+ETo!$L494)</f>
        <v>1.8316314579093707</v>
      </c>
      <c r="AI495" s="75">
        <f>MIN(AH495*AJ495,0.8*(AM494+Observaciones!$F494-AK495-AL495-Constantes!$D$14))</f>
        <v>0.97183619697301304</v>
      </c>
      <c r="AJ495" s="75">
        <f>EXP(2.5*(Cálculos!AM494-Constantes!$D$13)/(Constantes!$D$15))*Constantes!$F$19+Constantes!$F$18</f>
        <v>0.53058501085271248</v>
      </c>
      <c r="AK495" s="75">
        <f>IF(Observaciones!$F494&gt;0.05*Constantes!$F$20,((Observaciones!$F494-0.05*Constantes!$F$20)^2)/(Observaciones!$F494+0.95*Constantes!$F$20),0)</f>
        <v>0</v>
      </c>
      <c r="AL495" s="75">
        <f>MAX(0,AM494+Observaciones!$F494-AK495-Constantes!$D$13)</f>
        <v>0</v>
      </c>
      <c r="AM495" s="75">
        <f>AM494+Observaciones!$F494-AK495-AI495-AL495-AN494</f>
        <v>32.97967831223427</v>
      </c>
      <c r="AN495" s="75">
        <f>MAX(0,(AM495-Constantes!$D$14)*(1-EXP(-Constantes!$D$24)))</f>
        <v>0.11561184538718984</v>
      </c>
      <c r="AO495" s="75">
        <f t="shared" si="69"/>
        <v>220.29590327704685</v>
      </c>
      <c r="AP495" s="75">
        <f>MAX(0,(AO495-Constantes!$D$13)*(1-EXP(-Constantes!$D$25)))</f>
        <v>1.0036321148661878</v>
      </c>
      <c r="AQ495" s="75">
        <f t="shared" si="70"/>
        <v>1.1192439602533777</v>
      </c>
      <c r="AR495" s="75">
        <f>0.0526*AK495*Observaciones!$F494^1.218</f>
        <v>0</v>
      </c>
      <c r="AS495" s="75">
        <f>AR495*Constantes!$F$31</f>
        <v>0</v>
      </c>
      <c r="AT495" s="75">
        <f t="shared" si="71"/>
        <v>0</v>
      </c>
      <c r="AU495" s="15"/>
      <c r="AV495" s="74">
        <v>489</v>
      </c>
      <c r="AW495" s="75">
        <f>0.0526*Observaciones!$F494^2.218</f>
        <v>0</v>
      </c>
      <c r="AX495" s="75">
        <f>IF(Observaciones!$F494&gt;0.05*$BB$7,((Observaciones!$F494-0.05*$BB$7)^2)/(Observaciones!$F494+0.95*$BB$7),0)</f>
        <v>0</v>
      </c>
      <c r="AY495" s="75">
        <f>0.0526*AX495*Observaciones!$F494^1.218</f>
        <v>0</v>
      </c>
      <c r="AZ495" s="29"/>
      <c r="BA495" s="29"/>
      <c r="BB495" s="96"/>
      <c r="BC495" s="39"/>
    </row>
    <row r="496" spans="2:55" s="2" customFormat="1" x14ac:dyDescent="0.3">
      <c r="B496" s="38"/>
      <c r="C496" s="74">
        <v>490</v>
      </c>
      <c r="D496" s="136">
        <f>ETo!$I495*((1-Constantes!$D$21)*ETo!$K495+ETo!$L495)</f>
        <v>1.92527183857319</v>
      </c>
      <c r="E496" s="75">
        <f>MIN(D496*F496,0.8*(I495+Observaciones!$F495-G496-H496-Constantes!$D$14))</f>
        <v>0.76429132921581533</v>
      </c>
      <c r="F496" s="75">
        <f>EXP(2.5*(Cálculos!I495-Constantes!$D$13)/(Constantes!$D$15))*Constantes!$D$19+Constantes!$D$18</f>
        <v>0.39697839749332647</v>
      </c>
      <c r="G496" s="75">
        <f>IF(Observaciones!$F495&gt;0.05*Constantes!$D$20,((Observaciones!$F495-0.05*Constantes!$D$20)^2)/(Observaciones!$F495+0.95*Constantes!$D$20),0)</f>
        <v>0</v>
      </c>
      <c r="H496" s="75">
        <f>MAX(0,I495+Observaciones!$F495-G496-Constantes!$D$13)</f>
        <v>0</v>
      </c>
      <c r="I496" s="75">
        <f>I495+Observaciones!$F495-G496-E496-H496-J495</f>
        <v>36.904895735715655</v>
      </c>
      <c r="J496" s="75">
        <f>MAX(0,(I496-Constantes!$D$14)*(1-EXP(-Constantes!$D$24)))</f>
        <v>0.18304473130235185</v>
      </c>
      <c r="K496" s="75">
        <f t="shared" si="63"/>
        <v>207.18449739574268</v>
      </c>
      <c r="L496" s="75">
        <f>MAX(0,(K496-Constantes!$D$13)*(1-EXP(-Constantes!$D$25)))</f>
        <v>0.91306501891420522</v>
      </c>
      <c r="M496" s="75">
        <f t="shared" si="64"/>
        <v>1.0961097502165571</v>
      </c>
      <c r="N496" s="75">
        <f>0.0526*G496*Observaciones!$F495^1.218</f>
        <v>0</v>
      </c>
      <c r="O496" s="75">
        <f>N496*Constantes!$D$31</f>
        <v>0</v>
      </c>
      <c r="P496" s="75">
        <f t="shared" si="65"/>
        <v>0</v>
      </c>
      <c r="Q496" s="15"/>
      <c r="R496" s="74">
        <v>490</v>
      </c>
      <c r="S496" s="136">
        <f>ETo!$I495*((1-Constantes!$E$21)*ETo!$K495+ETo!$L495)</f>
        <v>1.8437739189335149</v>
      </c>
      <c r="T496" s="75">
        <f>MIN(S496*U496,0.8*(X495+Observaciones!$F495-V496-W496-Constantes!$D$14))</f>
        <v>0.85178862305899317</v>
      </c>
      <c r="U496" s="75">
        <f>EXP(2.5*(Cálculos!X495-Constantes!$D$13)/(Constantes!$D$15))*Constantes!$E$19+Constantes!$E$18</f>
        <v>0.46198105652329058</v>
      </c>
      <c r="V496" s="75">
        <f>IF(Observaciones!$F495&gt;0.05*Constantes!$E$20,((Observaciones!$F495-0.05*Constantes!$E$20)^2)/(Observaciones!$F495+0.95*Constantes!$E$20),0)</f>
        <v>0</v>
      </c>
      <c r="W496" s="75">
        <f>MAX(0,X495+Observaciones!$F495-V496-Constantes!$D$13)</f>
        <v>0</v>
      </c>
      <c r="X496" s="75">
        <f>X495+Observaciones!$F495-V496-T496-W496-Y495</f>
        <v>35.13980922294094</v>
      </c>
      <c r="Y496" s="75">
        <f>MAX(0,(X496-Constantes!$D$14)*(1-EXP(-Constantes!$D$24)))</f>
        <v>0.15272160149703215</v>
      </c>
      <c r="Z496" s="75">
        <f t="shared" si="66"/>
        <v>214.73830951035143</v>
      </c>
      <c r="AA496" s="75">
        <f>MAX(0,(Z496-Constantes!$D$13)*(1-EXP(-Constantes!$D$25)))</f>
        <v>0.96524301056363837</v>
      </c>
      <c r="AB496" s="75">
        <f t="shared" si="67"/>
        <v>1.1179646120606705</v>
      </c>
      <c r="AC496" s="75">
        <f>0.0526*V496*Observaciones!$F495^1.218</f>
        <v>0</v>
      </c>
      <c r="AD496" s="75">
        <f>AC496*Constantes!$E$31</f>
        <v>0</v>
      </c>
      <c r="AE496" s="75">
        <f t="shared" si="68"/>
        <v>0</v>
      </c>
      <c r="AF496" s="15"/>
      <c r="AG496" s="74">
        <v>490</v>
      </c>
      <c r="AH496" s="136">
        <f>ETo!$I495*((1-Constantes!$F$21)*ETo!$K495+ETo!$L495)</f>
        <v>1.8437739189335149</v>
      </c>
      <c r="AI496" s="75">
        <f>MIN(AH496*AJ496,0.8*(AM495+Observaciones!$F495-AK496-AL496-Constantes!$D$14))</f>
        <v>0.97516814158297505</v>
      </c>
      <c r="AJ496" s="75">
        <f>EXP(2.5*(Cálculos!AM495-Constantes!$D$13)/(Constantes!$D$15))*Constantes!$F$19+Constantes!$F$18</f>
        <v>0.52889789337460458</v>
      </c>
      <c r="AK496" s="75">
        <f>IF(Observaciones!$F495&gt;0.05*Constantes!$F$20,((Observaciones!$F495-0.05*Constantes!$F$20)^2)/(Observaciones!$F495+0.95*Constantes!$F$20),0)</f>
        <v>0</v>
      </c>
      <c r="AL496" s="75">
        <f>MAX(0,AM495+Observaciones!$F495-AK496-Constantes!$D$13)</f>
        <v>0</v>
      </c>
      <c r="AM496" s="75">
        <f>AM495+Observaciones!$F495-AK496-AI496-AL496-AN495</f>
        <v>31.888898325264105</v>
      </c>
      <c r="AN496" s="75">
        <f>MAX(0,(AM496-Constantes!$D$14)*(1-EXP(-Constantes!$D$24)))</f>
        <v>9.6872898092223547E-2</v>
      </c>
      <c r="AO496" s="75">
        <f t="shared" si="69"/>
        <v>219.29227116218067</v>
      </c>
      <c r="AP496" s="75">
        <f>MAX(0,(AO496-Constantes!$D$13)*(1-EXP(-Constantes!$D$25)))</f>
        <v>0.99669952145321228</v>
      </c>
      <c r="AQ496" s="75">
        <f t="shared" si="70"/>
        <v>1.0935724195454357</v>
      </c>
      <c r="AR496" s="75">
        <f>0.0526*AK496*Observaciones!$F495^1.218</f>
        <v>0</v>
      </c>
      <c r="AS496" s="75">
        <f>AR496*Constantes!$F$31</f>
        <v>0</v>
      </c>
      <c r="AT496" s="75">
        <f t="shared" si="71"/>
        <v>0</v>
      </c>
      <c r="AU496" s="15"/>
      <c r="AV496" s="74">
        <v>490</v>
      </c>
      <c r="AW496" s="75">
        <f>0.0526*Observaciones!$F495^2.218</f>
        <v>0</v>
      </c>
      <c r="AX496" s="75">
        <f>IF(Observaciones!$F495&gt;0.05*$BB$7,((Observaciones!$F495-0.05*$BB$7)^2)/(Observaciones!$F495+0.95*$BB$7),0)</f>
        <v>0</v>
      </c>
      <c r="AY496" s="75">
        <f>0.0526*AX496*Observaciones!$F495^1.218</f>
        <v>0</v>
      </c>
      <c r="AZ496" s="29"/>
      <c r="BA496" s="29"/>
      <c r="BB496" s="96"/>
      <c r="BC496" s="39"/>
    </row>
    <row r="497" spans="2:55" s="2" customFormat="1" x14ac:dyDescent="0.3">
      <c r="B497" s="38"/>
      <c r="C497" s="74">
        <v>491</v>
      </c>
      <c r="D497" s="136">
        <f>ETo!$I496*((1-Constantes!$D$21)*ETo!$K496+ETo!$L496)</f>
        <v>1.8598941384344765</v>
      </c>
      <c r="E497" s="75">
        <f>MIN(D497*F497,0.8*(I496+Observaciones!$F496-G497-H497-Constantes!$D$14))</f>
        <v>0.7326288125826439</v>
      </c>
      <c r="F497" s="75">
        <f>EXP(2.5*(Cálculos!I496-Constantes!$D$13)/(Constantes!$D$15))*Constantes!$D$19+Constantes!$D$18</f>
        <v>0.39390887763070082</v>
      </c>
      <c r="G497" s="75">
        <f>IF(Observaciones!$F496&gt;0.05*Constantes!$D$20,((Observaciones!$F496-0.05*Constantes!$D$20)^2)/(Observaciones!$F496+0.95*Constantes!$D$20),0)</f>
        <v>0</v>
      </c>
      <c r="H497" s="75">
        <f>MAX(0,I496+Observaciones!$F496-G497-Constantes!$D$13)</f>
        <v>0</v>
      </c>
      <c r="I497" s="75">
        <f>I496+Observaciones!$F496-G497-E497-H497-J496</f>
        <v>35.989222191830656</v>
      </c>
      <c r="J497" s="75">
        <f>MAX(0,(I497-Constantes!$D$14)*(1-EXP(-Constantes!$D$24)))</f>
        <v>0.16731400789045878</v>
      </c>
      <c r="K497" s="75">
        <f t="shared" si="63"/>
        <v>206.27143237682847</v>
      </c>
      <c r="L497" s="75">
        <f>MAX(0,(K497-Constantes!$D$13)*(1-EXP(-Constantes!$D$25)))</f>
        <v>0.90675801812977241</v>
      </c>
      <c r="M497" s="75">
        <f t="shared" si="64"/>
        <v>1.0740720260202312</v>
      </c>
      <c r="N497" s="75">
        <f>0.0526*G497*Observaciones!$F496^1.218</f>
        <v>0</v>
      </c>
      <c r="O497" s="75">
        <f>N497*Constantes!$D$31</f>
        <v>0</v>
      </c>
      <c r="P497" s="75">
        <f t="shared" si="65"/>
        <v>0</v>
      </c>
      <c r="Q497" s="15"/>
      <c r="R497" s="74">
        <v>491</v>
      </c>
      <c r="S497" s="136">
        <f>ETo!$I496*((1-Constantes!$E$21)*ETo!$K496+ETo!$L496)</f>
        <v>1.7807645340459901</v>
      </c>
      <c r="T497" s="75">
        <f>MIN(S497*U497,0.8*(X496+Observaciones!$F496-V497-W497-Constantes!$D$14))</f>
        <v>0.81855891995497776</v>
      </c>
      <c r="U497" s="75">
        <f>EXP(2.5*(Cálculos!X496-Constantes!$D$13)/(Constantes!$D$15))*Constantes!$E$19+Constantes!$E$18</f>
        <v>0.4596671285311198</v>
      </c>
      <c r="V497" s="75">
        <f>IF(Observaciones!$F496&gt;0.05*Constantes!$E$20,((Observaciones!$F496-0.05*Constantes!$E$20)^2)/(Observaciones!$F496+0.95*Constantes!$E$20),0)</f>
        <v>0</v>
      </c>
      <c r="W497" s="75">
        <f>MAX(0,X496+Observaciones!$F496-V497-Constantes!$D$13)</f>
        <v>0</v>
      </c>
      <c r="X497" s="75">
        <f>X496+Observaciones!$F496-V497-T497-W497-Y496</f>
        <v>34.168528701488924</v>
      </c>
      <c r="Y497" s="75">
        <f>MAX(0,(X497-Constantes!$D$14)*(1-EXP(-Constantes!$D$24)))</f>
        <v>0.13603558349383008</v>
      </c>
      <c r="Z497" s="75">
        <f t="shared" si="66"/>
        <v>213.7730664997878</v>
      </c>
      <c r="AA497" s="75">
        <f>MAX(0,(Z497-Constantes!$D$13)*(1-EXP(-Constantes!$D$25)))</f>
        <v>0.958575590063801</v>
      </c>
      <c r="AB497" s="75">
        <f t="shared" si="67"/>
        <v>1.0946111735576312</v>
      </c>
      <c r="AC497" s="75">
        <f>0.0526*V497*Observaciones!$F496^1.218</f>
        <v>0</v>
      </c>
      <c r="AD497" s="75">
        <f>AC497*Constantes!$E$31</f>
        <v>0</v>
      </c>
      <c r="AE497" s="75">
        <f t="shared" si="68"/>
        <v>0</v>
      </c>
      <c r="AF497" s="15"/>
      <c r="AG497" s="74">
        <v>491</v>
      </c>
      <c r="AH497" s="136">
        <f>ETo!$I496*((1-Constantes!$F$21)*ETo!$K496+ETo!$L496)</f>
        <v>1.7807645340459901</v>
      </c>
      <c r="AI497" s="75">
        <f>MIN(AH497*AJ497,0.8*(AM496+Observaciones!$F496-AK497-AL497-Constantes!$D$14))</f>
        <v>0.93904308022904659</v>
      </c>
      <c r="AJ497" s="75">
        <f>EXP(2.5*(Cálculos!AM496-Constantes!$D$13)/(Constantes!$D$15))*Constantes!$F$19+Constantes!$F$18</f>
        <v>0.52732579870932828</v>
      </c>
      <c r="AK497" s="75">
        <f>IF(Observaciones!$F496&gt;0.05*Constantes!$F$20,((Observaciones!$F496-0.05*Constantes!$F$20)^2)/(Observaciones!$F496+0.95*Constantes!$F$20),0)</f>
        <v>0</v>
      </c>
      <c r="AL497" s="75">
        <f>MAX(0,AM496+Observaciones!$F496-AK497-Constantes!$D$13)</f>
        <v>0</v>
      </c>
      <c r="AM497" s="75">
        <f>AM496+Observaciones!$F496-AK497-AI497-AL497-AN496</f>
        <v>30.852982346942834</v>
      </c>
      <c r="AN497" s="75">
        <f>MAX(0,(AM497-Constantes!$D$14)*(1-EXP(-Constantes!$D$24)))</f>
        <v>7.9076481627253434E-2</v>
      </c>
      <c r="AO497" s="75">
        <f t="shared" si="69"/>
        <v>218.29557164072745</v>
      </c>
      <c r="AP497" s="75">
        <f>MAX(0,(AO497-Constantes!$D$13)*(1-EXP(-Constantes!$D$25)))</f>
        <v>0.98981481496087009</v>
      </c>
      <c r="AQ497" s="75">
        <f t="shared" si="70"/>
        <v>1.0688912965881234</v>
      </c>
      <c r="AR497" s="75">
        <f>0.0526*AK497*Observaciones!$F496^1.218</f>
        <v>0</v>
      </c>
      <c r="AS497" s="75">
        <f>AR497*Constantes!$F$31</f>
        <v>0</v>
      </c>
      <c r="AT497" s="75">
        <f t="shared" si="71"/>
        <v>0</v>
      </c>
      <c r="AU497" s="15"/>
      <c r="AV497" s="74">
        <v>491</v>
      </c>
      <c r="AW497" s="75">
        <f>0.0526*Observaciones!$F496^2.218</f>
        <v>0</v>
      </c>
      <c r="AX497" s="75">
        <f>IF(Observaciones!$F496&gt;0.05*$BB$7,((Observaciones!$F496-0.05*$BB$7)^2)/(Observaciones!$F496+0.95*$BB$7),0)</f>
        <v>0</v>
      </c>
      <c r="AY497" s="75">
        <f>0.0526*AX497*Observaciones!$F496^1.218</f>
        <v>0</v>
      </c>
      <c r="AZ497" s="29"/>
      <c r="BA497" s="29"/>
      <c r="BB497" s="96"/>
      <c r="BC497" s="39"/>
    </row>
    <row r="498" spans="2:55" s="2" customFormat="1" x14ac:dyDescent="0.3">
      <c r="B498" s="38"/>
      <c r="C498" s="74">
        <v>492</v>
      </c>
      <c r="D498" s="136">
        <f>ETo!$I497*((1-Constantes!$D$21)*ETo!$K497+ETo!$L497)</f>
        <v>1.9019812522429018</v>
      </c>
      <c r="E498" s="75">
        <f>MIN(D498*F498,0.8*(I497+Observaciones!$F497-G498-H498-Constantes!$D$14))</f>
        <v>0.7439222053798864</v>
      </c>
      <c r="F498" s="75">
        <f>EXP(2.5*(Cálculos!I497-Constantes!$D$13)/(Constantes!$D$15))*Constantes!$D$19+Constantes!$D$18</f>
        <v>0.39113014626333453</v>
      </c>
      <c r="G498" s="75">
        <f>IF(Observaciones!$F497&gt;0.05*Constantes!$D$20,((Observaciones!$F497-0.05*Constantes!$D$20)^2)/(Observaciones!$F497+0.95*Constantes!$D$20),0)</f>
        <v>0</v>
      </c>
      <c r="H498" s="75">
        <f>MAX(0,I497+Observaciones!$F497-G498-Constantes!$D$13)</f>
        <v>0</v>
      </c>
      <c r="I498" s="75">
        <f>I497+Observaciones!$F497-G498-E498-H498-J497</f>
        <v>35.077985978560307</v>
      </c>
      <c r="J498" s="75">
        <f>MAX(0,(I498-Constantes!$D$14)*(1-EXP(-Constantes!$D$24)))</f>
        <v>0.15165951516258222</v>
      </c>
      <c r="K498" s="75">
        <f t="shared" si="63"/>
        <v>205.36467435869869</v>
      </c>
      <c r="L498" s="75">
        <f>MAX(0,(K498-Constantes!$D$13)*(1-EXP(-Constantes!$D$25)))</f>
        <v>0.90049458298203666</v>
      </c>
      <c r="M498" s="75">
        <f t="shared" si="64"/>
        <v>1.0521540981446189</v>
      </c>
      <c r="N498" s="75">
        <f>0.0526*G498*Observaciones!$F497^1.218</f>
        <v>0</v>
      </c>
      <c r="O498" s="75">
        <f>N498*Constantes!$D$31</f>
        <v>0</v>
      </c>
      <c r="P498" s="75">
        <f t="shared" si="65"/>
        <v>0</v>
      </c>
      <c r="Q498" s="15"/>
      <c r="R498" s="74">
        <v>492</v>
      </c>
      <c r="S498" s="136">
        <f>ETo!$I497*((1-Constantes!$E$21)*ETo!$K497+ETo!$L497)</f>
        <v>1.8211699922047637</v>
      </c>
      <c r="T498" s="75">
        <f>MIN(S498*U498,0.8*(X497+Observaciones!$F497-V498-W498-Constantes!$D$14))</f>
        <v>0.83332691111146029</v>
      </c>
      <c r="U498" s="75">
        <f>EXP(2.5*(Cálculos!X497-Constantes!$D$13)/(Constantes!$D$15))*Constantes!$E$19+Constantes!$E$18</f>
        <v>0.45757777400154143</v>
      </c>
      <c r="V498" s="75">
        <f>IF(Observaciones!$F497&gt;0.05*Constantes!$E$20,((Observaciones!$F497-0.05*Constantes!$E$20)^2)/(Observaciones!$F497+0.95*Constantes!$E$20),0)</f>
        <v>0</v>
      </c>
      <c r="W498" s="75">
        <f>MAX(0,X497+Observaciones!$F497-V498-Constantes!$D$13)</f>
        <v>0</v>
      </c>
      <c r="X498" s="75">
        <f>X497+Observaciones!$F497-V498-T498-W498-Y497</f>
        <v>33.199166206883632</v>
      </c>
      <c r="Y498" s="75">
        <f>MAX(0,(X498-Constantes!$D$14)*(1-EXP(-Constantes!$D$24)))</f>
        <v>0.11938251604382887</v>
      </c>
      <c r="Z498" s="75">
        <f t="shared" si="66"/>
        <v>212.81449090972401</v>
      </c>
      <c r="AA498" s="75">
        <f>MAX(0,(Z498-Constantes!$D$13)*(1-EXP(-Constantes!$D$25)))</f>
        <v>0.95195422480148939</v>
      </c>
      <c r="AB498" s="75">
        <f t="shared" si="67"/>
        <v>1.0713367408453183</v>
      </c>
      <c r="AC498" s="75">
        <f>0.0526*V498*Observaciones!$F497^1.218</f>
        <v>0</v>
      </c>
      <c r="AD498" s="75">
        <f>AC498*Constantes!$E$31</f>
        <v>0</v>
      </c>
      <c r="AE498" s="75">
        <f t="shared" si="68"/>
        <v>0</v>
      </c>
      <c r="AF498" s="15"/>
      <c r="AG498" s="74">
        <v>492</v>
      </c>
      <c r="AH498" s="136">
        <f>ETo!$I497*((1-Constantes!$F$21)*ETo!$K497+ETo!$L497)</f>
        <v>1.8211699922047637</v>
      </c>
      <c r="AI498" s="75">
        <f>MIN(AH498*AJ498,0.8*(AM497+Observaciones!$F497-AK498-AL498-Constantes!$D$14))</f>
        <v>0.95777520888090073</v>
      </c>
      <c r="AJ498" s="75">
        <f>EXP(2.5*(Cálculos!AM497-Constantes!$D$13)/(Constantes!$D$15))*Constantes!$F$19+Constantes!$F$18</f>
        <v>0.52591203071679704</v>
      </c>
      <c r="AK498" s="75">
        <f>IF(Observaciones!$F497&gt;0.05*Constantes!$F$20,((Observaciones!$F497-0.05*Constantes!$F$20)^2)/(Observaciones!$F497+0.95*Constantes!$F$20),0)</f>
        <v>0</v>
      </c>
      <c r="AL498" s="75">
        <f>MAX(0,AM497+Observaciones!$F497-AK498-Constantes!$D$13)</f>
        <v>0</v>
      </c>
      <c r="AM498" s="75">
        <f>AM497+Observaciones!$F497-AK498-AI498-AL498-AN497</f>
        <v>29.81613065643468</v>
      </c>
      <c r="AN498" s="75">
        <f>MAX(0,(AM498-Constantes!$D$14)*(1-EXP(-Constantes!$D$24)))</f>
        <v>6.1263990186978749E-2</v>
      </c>
      <c r="AO498" s="75">
        <f t="shared" si="69"/>
        <v>217.30575682576657</v>
      </c>
      <c r="AP498" s="75">
        <f>MAX(0,(AO498-Constantes!$D$13)*(1-EXP(-Constantes!$D$25)))</f>
        <v>0.98297766461003833</v>
      </c>
      <c r="AQ498" s="75">
        <f t="shared" si="70"/>
        <v>1.044241654797017</v>
      </c>
      <c r="AR498" s="75">
        <f>0.0526*AK498*Observaciones!$F497^1.218</f>
        <v>0</v>
      </c>
      <c r="AS498" s="75">
        <f>AR498*Constantes!$F$31</f>
        <v>0</v>
      </c>
      <c r="AT498" s="75">
        <f t="shared" si="71"/>
        <v>0</v>
      </c>
      <c r="AU498" s="15"/>
      <c r="AV498" s="74">
        <v>492</v>
      </c>
      <c r="AW498" s="75">
        <f>0.0526*Observaciones!$F497^2.218</f>
        <v>0</v>
      </c>
      <c r="AX498" s="75">
        <f>IF(Observaciones!$F497&gt;0.05*$BB$7,((Observaciones!$F497-0.05*$BB$7)^2)/(Observaciones!$F497+0.95*$BB$7),0)</f>
        <v>0</v>
      </c>
      <c r="AY498" s="75">
        <f>0.0526*AX498*Observaciones!$F497^1.218</f>
        <v>0</v>
      </c>
      <c r="AZ498" s="29"/>
      <c r="BA498" s="29"/>
      <c r="BB498" s="96"/>
      <c r="BC498" s="39"/>
    </row>
    <row r="499" spans="2:55" s="2" customFormat="1" x14ac:dyDescent="0.3">
      <c r="B499" s="38"/>
      <c r="C499" s="74">
        <v>493</v>
      </c>
      <c r="D499" s="136">
        <f>ETo!$I498*((1-Constantes!$D$21)*ETo!$K498+ETo!$L498)</f>
        <v>1.839431644447185</v>
      </c>
      <c r="E499" s="75">
        <f>MIN(D499*F499,0.8*(I498+Observaciones!$F498-G499-H499-Constantes!$D$14))</f>
        <v>0.71460343254304737</v>
      </c>
      <c r="F499" s="75">
        <f>EXP(2.5*(Cálculos!I498-Constantes!$D$13)/(Constantes!$D$15))*Constantes!$D$19+Constantes!$D$18</f>
        <v>0.38849143141593134</v>
      </c>
      <c r="G499" s="75">
        <f>IF(Observaciones!$F498&gt;0.05*Constantes!$D$20,((Observaciones!$F498-0.05*Constantes!$D$20)^2)/(Observaciones!$F498+0.95*Constantes!$D$20),0)</f>
        <v>0</v>
      </c>
      <c r="H499" s="75">
        <f>MAX(0,I498+Observaciones!$F498-G499-Constantes!$D$13)</f>
        <v>0</v>
      </c>
      <c r="I499" s="75">
        <f>I498+Observaciones!$F498-G499-E499-H499-J498</f>
        <v>34.211723030854671</v>
      </c>
      <c r="J499" s="75">
        <f>MAX(0,(I499-Constantes!$D$14)*(1-EXP(-Constantes!$D$24)))</f>
        <v>0.13677763621857289</v>
      </c>
      <c r="K499" s="75">
        <f t="shared" si="63"/>
        <v>204.46417977571664</v>
      </c>
      <c r="L499" s="75">
        <f>MAX(0,(K499-Constantes!$D$13)*(1-EXP(-Constantes!$D$25)))</f>
        <v>0.8942744125411638</v>
      </c>
      <c r="M499" s="75">
        <f t="shared" si="64"/>
        <v>1.0310520487597368</v>
      </c>
      <c r="N499" s="75">
        <f>0.0526*G499*Observaciones!$F498^1.218</f>
        <v>0</v>
      </c>
      <c r="O499" s="75">
        <f>N499*Constantes!$D$31</f>
        <v>0</v>
      </c>
      <c r="P499" s="75">
        <f t="shared" si="65"/>
        <v>0</v>
      </c>
      <c r="Q499" s="15"/>
      <c r="R499" s="74">
        <v>493</v>
      </c>
      <c r="S499" s="136">
        <f>ETo!$I498*((1-Constantes!$E$21)*ETo!$K498+ETo!$L498)</f>
        <v>1.7608900427594825</v>
      </c>
      <c r="T499" s="75">
        <f>MIN(S499*U499,0.8*(X498+Observaciones!$F498-V499-W499-Constantes!$D$14))</f>
        <v>0.80225052972274469</v>
      </c>
      <c r="U499" s="75">
        <f>EXP(2.5*(Cálculos!X498-Constantes!$D$13)/(Constantes!$D$15))*Constantes!$E$19+Constantes!$E$18</f>
        <v>0.45559376806148649</v>
      </c>
      <c r="V499" s="75">
        <f>IF(Observaciones!$F498&gt;0.05*Constantes!$E$20,((Observaciones!$F498-0.05*Constantes!$E$20)^2)/(Observaciones!$F498+0.95*Constantes!$E$20),0)</f>
        <v>0</v>
      </c>
      <c r="W499" s="75">
        <f>MAX(0,X498+Observaciones!$F498-V499-Constantes!$D$13)</f>
        <v>0</v>
      </c>
      <c r="X499" s="75">
        <f>X498+Observaciones!$F498-V499-T499-W499-Y498</f>
        <v>32.277533161117063</v>
      </c>
      <c r="Y499" s="75">
        <f>MAX(0,(X499-Constantes!$D$14)*(1-EXP(-Constantes!$D$24)))</f>
        <v>0.10354941195664197</v>
      </c>
      <c r="Z499" s="75">
        <f t="shared" si="66"/>
        <v>211.86253668492253</v>
      </c>
      <c r="AA499" s="75">
        <f>MAX(0,(Z499-Constantes!$D$13)*(1-EXP(-Constantes!$D$25)))</f>
        <v>0.94537859664994017</v>
      </c>
      <c r="AB499" s="75">
        <f t="shared" si="67"/>
        <v>1.0489280086065822</v>
      </c>
      <c r="AC499" s="75">
        <f>0.0526*V499*Observaciones!$F498^1.218</f>
        <v>0</v>
      </c>
      <c r="AD499" s="75">
        <f>AC499*Constantes!$E$31</f>
        <v>0</v>
      </c>
      <c r="AE499" s="75">
        <f t="shared" si="68"/>
        <v>0</v>
      </c>
      <c r="AF499" s="15"/>
      <c r="AG499" s="74">
        <v>493</v>
      </c>
      <c r="AH499" s="136">
        <f>ETo!$I498*((1-Constantes!$F$21)*ETo!$K498+ETo!$L498)</f>
        <v>1.7608900427594825</v>
      </c>
      <c r="AI499" s="75">
        <f>MIN(AH499*AJ499,0.8*(AM498+Observaciones!$F498-AK499-AL499-Constantes!$D$14))</f>
        <v>0.92371049206265832</v>
      </c>
      <c r="AJ499" s="75">
        <f>EXP(2.5*(Cálculos!AM498-Constantes!$D$13)/(Constantes!$D$15))*Constantes!$F$19+Constantes!$F$18</f>
        <v>0.52457022848236223</v>
      </c>
      <c r="AK499" s="75">
        <f>IF(Observaciones!$F498&gt;0.05*Constantes!$F$20,((Observaciones!$F498-0.05*Constantes!$F$20)^2)/(Observaciones!$F498+0.95*Constantes!$F$20),0)</f>
        <v>0</v>
      </c>
      <c r="AL499" s="75">
        <f>MAX(0,AM498+Observaciones!$F498-AK499-Constantes!$D$13)</f>
        <v>0</v>
      </c>
      <c r="AM499" s="75">
        <f>AM498+Observaciones!$F498-AK499-AI499-AL499-AN498</f>
        <v>28.831156174185043</v>
      </c>
      <c r="AN499" s="75">
        <f>MAX(0,(AM499-Constantes!$D$14)*(1-EXP(-Constantes!$D$24)))</f>
        <v>4.4342718133728753E-2</v>
      </c>
      <c r="AO499" s="75">
        <f t="shared" si="69"/>
        <v>216.32277916115652</v>
      </c>
      <c r="AP499" s="75">
        <f>MAX(0,(AO499-Constantes!$D$13)*(1-EXP(-Constantes!$D$25)))</f>
        <v>0.97618774190645263</v>
      </c>
      <c r="AQ499" s="75">
        <f t="shared" si="70"/>
        <v>1.0205304600401814</v>
      </c>
      <c r="AR499" s="75">
        <f>0.0526*AK499*Observaciones!$F498^1.218</f>
        <v>0</v>
      </c>
      <c r="AS499" s="75">
        <f>AR499*Constantes!$F$31</f>
        <v>0</v>
      </c>
      <c r="AT499" s="75">
        <f t="shared" si="71"/>
        <v>0</v>
      </c>
      <c r="AU499" s="15"/>
      <c r="AV499" s="74">
        <v>493</v>
      </c>
      <c r="AW499" s="75">
        <f>0.0526*Observaciones!$F498^2.218</f>
        <v>0</v>
      </c>
      <c r="AX499" s="75">
        <f>IF(Observaciones!$F498&gt;0.05*$BB$7,((Observaciones!$F498-0.05*$BB$7)^2)/(Observaciones!$F498+0.95*$BB$7),0)</f>
        <v>0</v>
      </c>
      <c r="AY499" s="75">
        <f>0.0526*AX499*Observaciones!$F498^1.218</f>
        <v>0</v>
      </c>
      <c r="AZ499" s="29"/>
      <c r="BA499" s="29"/>
      <c r="BB499" s="96"/>
      <c r="BC499" s="39"/>
    </row>
    <row r="500" spans="2:55" s="2" customFormat="1" x14ac:dyDescent="0.3">
      <c r="B500" s="38"/>
      <c r="C500" s="74">
        <v>494</v>
      </c>
      <c r="D500" s="136">
        <f>ETo!$I499*((1-Constantes!$D$21)*ETo!$K499+ETo!$L499)</f>
        <v>1.854199298996521</v>
      </c>
      <c r="E500" s="75">
        <f>MIN(D500*F500,0.8*(I499+Observaciones!$F499-G500-H500-Constantes!$D$14))</f>
        <v>0.71589658082698859</v>
      </c>
      <c r="F500" s="75">
        <f>EXP(2.5*(Cálculos!I499-Constantes!$D$13)/(Constantes!$D$15))*Constantes!$D$19+Constantes!$D$18</f>
        <v>0.38609473167982888</v>
      </c>
      <c r="G500" s="75">
        <f>IF(Observaciones!$F499&gt;0.05*Constantes!$D$20,((Observaciones!$F499-0.05*Constantes!$D$20)^2)/(Observaciones!$F499+0.95*Constantes!$D$20),0)</f>
        <v>0</v>
      </c>
      <c r="H500" s="75">
        <f>MAX(0,I499+Observaciones!$F499-G500-Constantes!$D$13)</f>
        <v>0</v>
      </c>
      <c r="I500" s="75">
        <f>I499+Observaciones!$F499-G500-E500-H500-J499</f>
        <v>33.559048813809113</v>
      </c>
      <c r="J500" s="75">
        <f>MAX(0,(I500-Constantes!$D$14)*(1-EXP(-Constantes!$D$24)))</f>
        <v>0.12556508382478332</v>
      </c>
      <c r="K500" s="75">
        <f t="shared" ref="K500:K563" si="72">K499+H500-L499</f>
        <v>203.56990536317548</v>
      </c>
      <c r="L500" s="75">
        <f>MAX(0,(K500-Constantes!$D$13)*(1-EXP(-Constantes!$D$25)))</f>
        <v>0.88809720795599367</v>
      </c>
      <c r="M500" s="75">
        <f t="shared" ref="M500:M563" si="73">G500+J500+L500</f>
        <v>1.0136622917807769</v>
      </c>
      <c r="N500" s="75">
        <f>0.0526*G500*Observaciones!$F499^1.218</f>
        <v>0</v>
      </c>
      <c r="O500" s="75">
        <f>N500*Constantes!$D$31</f>
        <v>0</v>
      </c>
      <c r="P500" s="75">
        <f t="shared" ref="P500:P563" si="74">O500*1000000/(M500/1000*10000)</f>
        <v>0</v>
      </c>
      <c r="Q500" s="15"/>
      <c r="R500" s="74">
        <v>494</v>
      </c>
      <c r="S500" s="136">
        <f>ETo!$I499*((1-Constantes!$E$21)*ETo!$K499+ETo!$L499)</f>
        <v>1.7749977306834694</v>
      </c>
      <c r="T500" s="75">
        <f>MIN(S500*U500,0.8*(X499+Observaciones!$F499-V500-W500-Constantes!$D$14))</f>
        <v>0.80548819856347442</v>
      </c>
      <c r="U500" s="75">
        <f>EXP(2.5*(Cálculos!X499-Constantes!$D$13)/(Constantes!$D$15))*Constantes!$E$19+Constantes!$E$18</f>
        <v>0.4537967483785561</v>
      </c>
      <c r="V500" s="75">
        <f>IF(Observaciones!$F499&gt;0.05*Constantes!$E$20,((Observaciones!$F499-0.05*Constantes!$E$20)^2)/(Observaciones!$F499+0.95*Constantes!$E$20),0)</f>
        <v>0</v>
      </c>
      <c r="W500" s="75">
        <f>MAX(0,X499+Observaciones!$F499-V500-Constantes!$D$13)</f>
        <v>0</v>
      </c>
      <c r="X500" s="75">
        <f>X499+Observaciones!$F499-V500-T500-W500-Y499</f>
        <v>31.56849555059695</v>
      </c>
      <c r="Y500" s="75">
        <f>MAX(0,(X500-Constantes!$D$14)*(1-EXP(-Constantes!$D$24)))</f>
        <v>9.136857019900102E-2</v>
      </c>
      <c r="Z500" s="75">
        <f t="shared" ref="Z500:Z563" si="75">Z499+W500-AA499</f>
        <v>210.9171580882726</v>
      </c>
      <c r="AA500" s="75">
        <f>MAX(0,(Z500-Constantes!$D$13)*(1-EXP(-Constantes!$D$25)))</f>
        <v>0.93884838967985229</v>
      </c>
      <c r="AB500" s="75">
        <f t="shared" ref="AB500:AB563" si="76">V500+Y500+AA500</f>
        <v>1.0302169598788533</v>
      </c>
      <c r="AC500" s="75">
        <f>0.0526*V500*Observaciones!$F499^1.218</f>
        <v>0</v>
      </c>
      <c r="AD500" s="75">
        <f>AC500*Constantes!$E$31</f>
        <v>0</v>
      </c>
      <c r="AE500" s="75">
        <f t="shared" ref="AE500:AE563" si="77">AD500*1000000/(AB500/1000*10000)</f>
        <v>0</v>
      </c>
      <c r="AF500" s="15"/>
      <c r="AG500" s="74">
        <v>494</v>
      </c>
      <c r="AH500" s="136">
        <f>ETo!$I499*((1-Constantes!$F$21)*ETo!$K499+ETo!$L499)</f>
        <v>1.7749977306834694</v>
      </c>
      <c r="AI500" s="75">
        <f>MIN(AH500*AJ500,0.8*(AM499+Observaciones!$F499-AK500-AL500-Constantes!$D$14))</f>
        <v>0.92896276323145399</v>
      </c>
      <c r="AJ500" s="75">
        <f>EXP(2.5*(Cálculos!AM499-Constantes!$D$13)/(Constantes!$D$15))*Constantes!$F$19+Constantes!$F$18</f>
        <v>0.52335997233852993</v>
      </c>
      <c r="AK500" s="75">
        <f>IF(Observaciones!$F499&gt;0.05*Constantes!$F$20,((Observaciones!$F499-0.05*Constantes!$F$20)^2)/(Observaciones!$F499+0.95*Constantes!$F$20),0)</f>
        <v>0</v>
      </c>
      <c r="AL500" s="75">
        <f>MAX(0,AM499+Observaciones!$F499-AK500-Constantes!$D$13)</f>
        <v>0</v>
      </c>
      <c r="AM500" s="75">
        <f>AM499+Observaciones!$F499-AK500-AI500-AL500-AN499</f>
        <v>28.057850692819862</v>
      </c>
      <c r="AN500" s="75">
        <f>MAX(0,(AM500-Constantes!$D$14)*(1-EXP(-Constantes!$D$24)))</f>
        <v>3.1057792822198425E-2</v>
      </c>
      <c r="AO500" s="75">
        <f t="shared" ref="AO500:AO563" si="78">AO499+AL500-AP499</f>
        <v>215.34659141925007</v>
      </c>
      <c r="AP500" s="75">
        <f>MAX(0,(AO500-Constantes!$D$13)*(1-EXP(-Constantes!$D$25)))</f>
        <v>0.96944472062492426</v>
      </c>
      <c r="AQ500" s="75">
        <f t="shared" ref="AQ500:AQ563" si="79">AK500+AN500+AP500</f>
        <v>1.0005025134471226</v>
      </c>
      <c r="AR500" s="75">
        <f>0.0526*AK500*Observaciones!$F499^1.218</f>
        <v>0</v>
      </c>
      <c r="AS500" s="75">
        <f>AR500*Constantes!$F$31</f>
        <v>0</v>
      </c>
      <c r="AT500" s="75">
        <f t="shared" ref="AT500:AT563" si="80">AS500*1000000/(AQ500/1000*10000)</f>
        <v>0</v>
      </c>
      <c r="AU500" s="15"/>
      <c r="AV500" s="74">
        <v>494</v>
      </c>
      <c r="AW500" s="75">
        <f>0.0526*Observaciones!$F499^2.218</f>
        <v>1.4813929535417848E-3</v>
      </c>
      <c r="AX500" s="75">
        <f>IF(Observaciones!$F499&gt;0.05*$BB$7,((Observaciones!$F499-0.05*$BB$7)^2)/(Observaciones!$F499+0.95*$BB$7),0)</f>
        <v>0</v>
      </c>
      <c r="AY500" s="75">
        <f>0.0526*AX500*Observaciones!$F499^1.218</f>
        <v>0</v>
      </c>
      <c r="AZ500" s="29"/>
      <c r="BA500" s="29"/>
      <c r="BB500" s="96"/>
      <c r="BC500" s="39"/>
    </row>
    <row r="501" spans="2:55" s="2" customFormat="1" x14ac:dyDescent="0.3">
      <c r="B501" s="38"/>
      <c r="C501" s="74">
        <v>495</v>
      </c>
      <c r="D501" s="136">
        <f>ETo!$I500*((1-Constantes!$D$21)*ETo!$K500+ETo!$L500)</f>
        <v>1.8647807336077058</v>
      </c>
      <c r="E501" s="75">
        <f>MIN(D501*F501,0.8*(I500+Observaciones!$F500-G501-H501-Constantes!$D$14))</f>
        <v>0.71674341060266966</v>
      </c>
      <c r="F501" s="75">
        <f>EXP(2.5*(Cálculos!I500-Constantes!$D$13)/(Constantes!$D$15))*Constantes!$D$19+Constantes!$D$18</f>
        <v>0.38435800932800235</v>
      </c>
      <c r="G501" s="75">
        <f>IF(Observaciones!$F500&gt;0.05*Constantes!$D$20,((Observaciones!$F500-0.05*Constantes!$D$20)^2)/(Observaciones!$F500+0.95*Constantes!$D$20),0)</f>
        <v>0</v>
      </c>
      <c r="H501" s="75">
        <f>MAX(0,I500+Observaciones!$F500-G501-Constantes!$D$13)</f>
        <v>0</v>
      </c>
      <c r="I501" s="75">
        <f>I500+Observaciones!$F500-G501-E501-H501-J500</f>
        <v>32.716740319381664</v>
      </c>
      <c r="J501" s="75">
        <f>MAX(0,(I501-Constantes!$D$14)*(1-EXP(-Constantes!$D$24)))</f>
        <v>0.111094728050269</v>
      </c>
      <c r="K501" s="75">
        <f t="shared" si="72"/>
        <v>202.6818081552195</v>
      </c>
      <c r="L501" s="75">
        <f>MAX(0,(K501-Constantes!$D$13)*(1-EXP(-Constantes!$D$25)))</f>
        <v>0.88196267243968207</v>
      </c>
      <c r="M501" s="75">
        <f t="shared" si="73"/>
        <v>0.99305740048995106</v>
      </c>
      <c r="N501" s="75">
        <f>0.0526*G501*Observaciones!$F500^1.218</f>
        <v>0</v>
      </c>
      <c r="O501" s="75">
        <f>N501*Constantes!$D$31</f>
        <v>0</v>
      </c>
      <c r="P501" s="75">
        <f t="shared" si="74"/>
        <v>0</v>
      </c>
      <c r="Q501" s="15"/>
      <c r="R501" s="74">
        <v>495</v>
      </c>
      <c r="S501" s="136">
        <f>ETo!$I500*((1-Constantes!$E$21)*ETo!$K500+ETo!$L500)</f>
        <v>1.7850913252005352</v>
      </c>
      <c r="T501" s="75">
        <f>MIN(S501*U501,0.8*(X500+Observaciones!$F500-V501-W501-Constantes!$D$14))</f>
        <v>0.80770190596776825</v>
      </c>
      <c r="U501" s="75">
        <f>EXP(2.5*(Cálculos!X500-Constantes!$D$13)/(Constantes!$D$15))*Constantes!$E$19+Constantes!$E$18</f>
        <v>0.45247091538973894</v>
      </c>
      <c r="V501" s="75">
        <f>IF(Observaciones!$F500&gt;0.05*Constantes!$E$20,((Observaciones!$F500-0.05*Constantes!$E$20)^2)/(Observaciones!$F500+0.95*Constantes!$E$20),0)</f>
        <v>0</v>
      </c>
      <c r="W501" s="75">
        <f>MAX(0,X500+Observaciones!$F500-V501-Constantes!$D$13)</f>
        <v>0</v>
      </c>
      <c r="X501" s="75">
        <f>X500+Observaciones!$F500-V501-T501-W501-Y500</f>
        <v>30.66942507443018</v>
      </c>
      <c r="Y501" s="75">
        <f>MAX(0,(X501-Constantes!$D$14)*(1-EXP(-Constantes!$D$24)))</f>
        <v>7.5923077552819795E-2</v>
      </c>
      <c r="Z501" s="75">
        <f t="shared" si="75"/>
        <v>209.97830969859274</v>
      </c>
      <c r="AA501" s="75">
        <f>MAX(0,(Z501-Constantes!$D$13)*(1-EXP(-Constantes!$D$25)))</f>
        <v>0.93236329014420716</v>
      </c>
      <c r="AB501" s="75">
        <f t="shared" si="76"/>
        <v>1.0082863676970271</v>
      </c>
      <c r="AC501" s="75">
        <f>0.0526*V501*Observaciones!$F500^1.218</f>
        <v>0</v>
      </c>
      <c r="AD501" s="75">
        <f>AC501*Constantes!$E$31</f>
        <v>0</v>
      </c>
      <c r="AE501" s="75">
        <f t="shared" si="77"/>
        <v>0</v>
      </c>
      <c r="AF501" s="15"/>
      <c r="AG501" s="74">
        <v>495</v>
      </c>
      <c r="AH501" s="136">
        <f>ETo!$I500*((1-Constantes!$F$21)*ETo!$K500+ETo!$L500)</f>
        <v>1.7850913252005352</v>
      </c>
      <c r="AI501" s="75">
        <f>MIN(AH501*AJ501,0.8*(AM500+Observaciones!$F500-AK501-AL501-Constantes!$D$14))</f>
        <v>0.9326240354731743</v>
      </c>
      <c r="AJ501" s="75">
        <f>EXP(2.5*(Cálculos!AM500-Constantes!$D$13)/(Constantes!$D$15))*Constantes!$F$19+Constantes!$F$18</f>
        <v>0.52245172126888484</v>
      </c>
      <c r="AK501" s="75">
        <f>IF(Observaciones!$F500&gt;0.05*Constantes!$F$20,((Observaciones!$F500-0.05*Constantes!$F$20)^2)/(Observaciones!$F500+0.95*Constantes!$F$20),0)</f>
        <v>0</v>
      </c>
      <c r="AL501" s="75">
        <f>MAX(0,AM500+Observaciones!$F500-AK501-Constantes!$D$13)</f>
        <v>0</v>
      </c>
      <c r="AM501" s="75">
        <f>AM500+Observaciones!$F500-AK501-AI501-AL501-AN500</f>
        <v>27.094168864524487</v>
      </c>
      <c r="AN501" s="75">
        <f>MAX(0,(AM501-Constantes!$D$14)*(1-EXP(-Constantes!$D$24)))</f>
        <v>1.4502315819265742E-2</v>
      </c>
      <c r="AO501" s="75">
        <f t="shared" si="78"/>
        <v>214.37714669862515</v>
      </c>
      <c r="AP501" s="75">
        <f>MAX(0,(AO501-Constantes!$D$13)*(1-EXP(-Constantes!$D$25)))</f>
        <v>0.96274827679366626</v>
      </c>
      <c r="AQ501" s="75">
        <f t="shared" si="79"/>
        <v>0.97725059261293201</v>
      </c>
      <c r="AR501" s="75">
        <f>0.0526*AK501*Observaciones!$F500^1.218</f>
        <v>0</v>
      </c>
      <c r="AS501" s="75">
        <f>AR501*Constantes!$F$31</f>
        <v>0</v>
      </c>
      <c r="AT501" s="75">
        <f t="shared" si="80"/>
        <v>0</v>
      </c>
      <c r="AU501" s="15"/>
      <c r="AV501" s="74">
        <v>495</v>
      </c>
      <c r="AW501" s="75">
        <f>0.0526*Observaciones!$F500^2.218</f>
        <v>0</v>
      </c>
      <c r="AX501" s="75">
        <f>IF(Observaciones!$F500&gt;0.05*$BB$7,((Observaciones!$F500-0.05*$BB$7)^2)/(Observaciones!$F500+0.95*$BB$7),0)</f>
        <v>0</v>
      </c>
      <c r="AY501" s="75">
        <f>0.0526*AX501*Observaciones!$F500^1.218</f>
        <v>0</v>
      </c>
      <c r="AZ501" s="29"/>
      <c r="BA501" s="29"/>
      <c r="BB501" s="96"/>
      <c r="BC501" s="39"/>
    </row>
    <row r="502" spans="2:55" s="2" customFormat="1" x14ac:dyDescent="0.3">
      <c r="B502" s="38"/>
      <c r="C502" s="74">
        <v>496</v>
      </c>
      <c r="D502" s="136">
        <f>ETo!$I501*((1-Constantes!$D$21)*ETo!$K501+ETo!$L501)</f>
        <v>1.8505932238324674</v>
      </c>
      <c r="E502" s="75">
        <f>MIN(D502*F502,0.8*(I501+Observaciones!$F501-G502-H502-Constantes!$D$14))</f>
        <v>0.70729840773380437</v>
      </c>
      <c r="F502" s="75">
        <f>EXP(2.5*(Cálculos!I501-Constantes!$D$13)/(Constantes!$D$15))*Constantes!$D$19+Constantes!$D$18</f>
        <v>0.38220090651203825</v>
      </c>
      <c r="G502" s="75">
        <f>IF(Observaciones!$F501&gt;0.05*Constantes!$D$20,((Observaciones!$F501-0.05*Constantes!$D$20)^2)/(Observaciones!$F501+0.95*Constantes!$D$20),0)</f>
        <v>0</v>
      </c>
      <c r="H502" s="75">
        <f>MAX(0,I501+Observaciones!$F501-G502-Constantes!$D$13)</f>
        <v>0</v>
      </c>
      <c r="I502" s="75">
        <f>I501+Observaciones!$F501-G502-E502-H502-J501</f>
        <v>31.898347183597593</v>
      </c>
      <c r="J502" s="75">
        <f>MAX(0,(I502-Constantes!$D$14)*(1-EXP(-Constantes!$D$24)))</f>
        <v>9.7035223822823591E-2</v>
      </c>
      <c r="K502" s="75">
        <f t="shared" si="72"/>
        <v>201.79984548277983</v>
      </c>
      <c r="L502" s="75">
        <f>MAX(0,(K502-Constantes!$D$13)*(1-EXP(-Constantes!$D$25)))</f>
        <v>0.87587051125544102</v>
      </c>
      <c r="M502" s="75">
        <f t="shared" si="73"/>
        <v>0.97290573507826461</v>
      </c>
      <c r="N502" s="75">
        <f>0.0526*G502*Observaciones!$F501^1.218</f>
        <v>0</v>
      </c>
      <c r="O502" s="75">
        <f>N502*Constantes!$D$31</f>
        <v>0</v>
      </c>
      <c r="P502" s="75">
        <f t="shared" si="74"/>
        <v>0</v>
      </c>
      <c r="Q502" s="15"/>
      <c r="R502" s="74">
        <v>496</v>
      </c>
      <c r="S502" s="136">
        <f>ETo!$I501*((1-Constantes!$E$21)*ETo!$K501+ETo!$L501)</f>
        <v>1.7713473325853311</v>
      </c>
      <c r="T502" s="75">
        <f>MIN(S502*U502,0.8*(X501+Observaciones!$F501-V502-W502-Constantes!$D$14))</f>
        <v>0.79862540021979633</v>
      </c>
      <c r="U502" s="75">
        <f>EXP(2.5*(Cálculos!X501-Constantes!$D$13)/(Constantes!$D$15))*Constantes!$E$19+Constantes!$E$18</f>
        <v>0.45085759609561171</v>
      </c>
      <c r="V502" s="75">
        <f>IF(Observaciones!$F501&gt;0.05*Constantes!$E$20,((Observaciones!$F501-0.05*Constantes!$E$20)^2)/(Observaciones!$F501+0.95*Constantes!$E$20),0)</f>
        <v>0</v>
      </c>
      <c r="W502" s="75">
        <f>MAX(0,X501+Observaciones!$F501-V502-Constantes!$D$13)</f>
        <v>0</v>
      </c>
      <c r="X502" s="75">
        <f>X501+Observaciones!$F501-V502-T502-W502-Y501</f>
        <v>29.794876596657563</v>
      </c>
      <c r="Y502" s="75">
        <f>MAX(0,(X502-Constantes!$D$14)*(1-EXP(-Constantes!$D$24)))</f>
        <v>6.0898858161524419E-2</v>
      </c>
      <c r="Z502" s="75">
        <f t="shared" si="75"/>
        <v>209.04594640844854</v>
      </c>
      <c r="AA502" s="75">
        <f>MAX(0,(Z502-Constantes!$D$13)*(1-EXP(-Constantes!$D$25)))</f>
        <v>0.92592298646319593</v>
      </c>
      <c r="AB502" s="75">
        <f t="shared" si="76"/>
        <v>0.98682184462472033</v>
      </c>
      <c r="AC502" s="75">
        <f>0.0526*V502*Observaciones!$F501^1.218</f>
        <v>0</v>
      </c>
      <c r="AD502" s="75">
        <f>AC502*Constantes!$E$31</f>
        <v>0</v>
      </c>
      <c r="AE502" s="75">
        <f t="shared" si="77"/>
        <v>0</v>
      </c>
      <c r="AF502" s="15"/>
      <c r="AG502" s="74">
        <v>496</v>
      </c>
      <c r="AH502" s="136">
        <f>ETo!$I501*((1-Constantes!$F$21)*ETo!$K501+ETo!$L501)</f>
        <v>1.7713473325853311</v>
      </c>
      <c r="AI502" s="75">
        <f>MIN(AH502*AJ502,0.8*(AM501+Observaciones!$F501-AK502-AL502-Constantes!$D$14))</f>
        <v>0.67533509161958993</v>
      </c>
      <c r="AJ502" s="75">
        <f>EXP(2.5*(Cálculos!AM501-Constantes!$D$13)/(Constantes!$D$15))*Constantes!$F$19+Constantes!$F$18</f>
        <v>0.52136913735751944</v>
      </c>
      <c r="AK502" s="75">
        <f>IF(Observaciones!$F501&gt;0.05*Constantes!$F$20,((Observaciones!$F501-0.05*Constantes!$F$20)^2)/(Observaciones!$F501+0.95*Constantes!$F$20),0)</f>
        <v>0</v>
      </c>
      <c r="AL502" s="75">
        <f>MAX(0,AM501+Observaciones!$F501-AK502-Constantes!$D$13)</f>
        <v>0</v>
      </c>
      <c r="AM502" s="75">
        <f>AM501+Observaciones!$F501-AK502-AI502-AL502-AN501</f>
        <v>26.404331457085632</v>
      </c>
      <c r="AN502" s="75">
        <f>MAX(0,(AM502-Constantes!$D$14)*(1-EXP(-Constantes!$D$24)))</f>
        <v>2.6513220583704385E-3</v>
      </c>
      <c r="AO502" s="75">
        <f t="shared" si="78"/>
        <v>213.41439842183149</v>
      </c>
      <c r="AP502" s="75">
        <f>MAX(0,(AO502-Constantes!$D$13)*(1-EXP(-Constantes!$D$25)))</f>
        <v>0.95609808867872825</v>
      </c>
      <c r="AQ502" s="75">
        <f t="shared" si="79"/>
        <v>0.95874941073709874</v>
      </c>
      <c r="AR502" s="75">
        <f>0.0526*AK502*Observaciones!$F501^1.218</f>
        <v>0</v>
      </c>
      <c r="AS502" s="75">
        <f>AR502*Constantes!$F$31</f>
        <v>0</v>
      </c>
      <c r="AT502" s="75">
        <f t="shared" si="80"/>
        <v>0</v>
      </c>
      <c r="AU502" s="15"/>
      <c r="AV502" s="74">
        <v>496</v>
      </c>
      <c r="AW502" s="75">
        <f>0.0526*Observaciones!$F501^2.218</f>
        <v>0</v>
      </c>
      <c r="AX502" s="75">
        <f>IF(Observaciones!$F501&gt;0.05*$BB$7,((Observaciones!$F501-0.05*$BB$7)^2)/(Observaciones!$F501+0.95*$BB$7),0)</f>
        <v>0</v>
      </c>
      <c r="AY502" s="75">
        <f>0.0526*AX502*Observaciones!$F501^1.218</f>
        <v>0</v>
      </c>
      <c r="AZ502" s="29"/>
      <c r="BA502" s="29"/>
      <c r="BB502" s="96"/>
      <c r="BC502" s="39"/>
    </row>
    <row r="503" spans="2:55" s="2" customFormat="1" x14ac:dyDescent="0.3">
      <c r="B503" s="38"/>
      <c r="C503" s="74">
        <v>497</v>
      </c>
      <c r="D503" s="136">
        <f>ETo!$I502*((1-Constantes!$D$21)*ETo!$K502+ETo!$L502)</f>
        <v>1.7998090257470978</v>
      </c>
      <c r="E503" s="75">
        <f>MIN(D503*F503,0.8*(I502+Observaciones!$F502-G503-H503-Constantes!$D$14))</f>
        <v>0.68427376846542687</v>
      </c>
      <c r="F503" s="75">
        <f>EXP(2.5*(Cálculos!I502-Constantes!$D$13)/(Constantes!$D$15))*Constantes!$D$19+Constantes!$D$18</f>
        <v>0.38019243079492054</v>
      </c>
      <c r="G503" s="75">
        <f>IF(Observaciones!$F502&gt;0.05*Constantes!$D$20,((Observaciones!$F502-0.05*Constantes!$D$20)^2)/(Observaciones!$F502+0.95*Constantes!$D$20),0)</f>
        <v>0</v>
      </c>
      <c r="H503" s="75">
        <f>MAX(0,I502+Observaciones!$F502-G503-Constantes!$D$13)</f>
        <v>0</v>
      </c>
      <c r="I503" s="75">
        <f>I502+Observaciones!$F502-G503-E503-H503-J502</f>
        <v>31.117038191309341</v>
      </c>
      <c r="J503" s="75">
        <f>MAX(0,(I503-Constantes!$D$14)*(1-EXP(-Constantes!$D$24)))</f>
        <v>8.3612802984098358E-2</v>
      </c>
      <c r="K503" s="75">
        <f t="shared" si="72"/>
        <v>200.92397497152439</v>
      </c>
      <c r="L503" s="75">
        <f>MAX(0,(K503-Constantes!$D$13)*(1-EXP(-Constantes!$D$25)))</f>
        <v>0.86982043170237844</v>
      </c>
      <c r="M503" s="75">
        <f t="shared" si="73"/>
        <v>0.95343323468647678</v>
      </c>
      <c r="N503" s="75">
        <f>0.0526*G503*Observaciones!$F502^1.218</f>
        <v>0</v>
      </c>
      <c r="O503" s="75">
        <f>N503*Constantes!$D$31</f>
        <v>0</v>
      </c>
      <c r="P503" s="75">
        <f t="shared" si="74"/>
        <v>0</v>
      </c>
      <c r="Q503" s="15"/>
      <c r="R503" s="74">
        <v>497</v>
      </c>
      <c r="S503" s="136">
        <f>ETo!$I502*((1-Constantes!$E$21)*ETo!$K502+ETo!$L502)</f>
        <v>1.7224060050565249</v>
      </c>
      <c r="T503" s="75">
        <f>MIN(S503*U503,0.8*(X502+Observaciones!$F502-V503-W503-Constantes!$D$14))</f>
        <v>0.77397701562573262</v>
      </c>
      <c r="U503" s="75">
        <f>EXP(2.5*(Cálculos!X502-Constantes!$D$13)/(Constantes!$D$15))*Constantes!$E$19+Constantes!$E$18</f>
        <v>0.44935805690037217</v>
      </c>
      <c r="V503" s="75">
        <f>IF(Observaciones!$F502&gt;0.05*Constantes!$E$20,((Observaciones!$F502-0.05*Constantes!$E$20)^2)/(Observaciones!$F502+0.95*Constantes!$E$20),0)</f>
        <v>0</v>
      </c>
      <c r="W503" s="75">
        <f>MAX(0,X502+Observaciones!$F502-V503-Constantes!$D$13)</f>
        <v>0</v>
      </c>
      <c r="X503" s="75">
        <f>X502+Observaciones!$F502-V503-T503-W503-Y502</f>
        <v>28.960000722870305</v>
      </c>
      <c r="Y503" s="75">
        <f>MAX(0,(X503-Constantes!$D$14)*(1-EXP(-Constantes!$D$24)))</f>
        <v>4.6556190360848806E-2</v>
      </c>
      <c r="Z503" s="75">
        <f t="shared" si="75"/>
        <v>208.12002342198534</v>
      </c>
      <c r="AA503" s="75">
        <f>MAX(0,(Z503-Constantes!$D$13)*(1-EXP(-Constantes!$D$25)))</f>
        <v>0.91952716920924804</v>
      </c>
      <c r="AB503" s="75">
        <f t="shared" si="76"/>
        <v>0.96608335957009683</v>
      </c>
      <c r="AC503" s="75">
        <f>0.0526*V503*Observaciones!$F502^1.218</f>
        <v>0</v>
      </c>
      <c r="AD503" s="75">
        <f>AC503*Constantes!$E$31</f>
        <v>0</v>
      </c>
      <c r="AE503" s="75">
        <f t="shared" si="77"/>
        <v>0</v>
      </c>
      <c r="AF503" s="15"/>
      <c r="AG503" s="74">
        <v>497</v>
      </c>
      <c r="AH503" s="136">
        <f>ETo!$I502*((1-Constantes!$F$21)*ETo!$K502+ETo!$L502)</f>
        <v>1.7224060050565249</v>
      </c>
      <c r="AI503" s="75">
        <f>MIN(AH503*AJ503,0.8*(AM502+Observaciones!$F502-AK503-AL503-Constantes!$D$14))</f>
        <v>0.12346516566850596</v>
      </c>
      <c r="AJ503" s="75">
        <f>EXP(2.5*(Cálculos!AM502-Constantes!$D$13)/(Constantes!$D$15))*Constantes!$F$19+Constantes!$F$18</f>
        <v>0.52062639206958905</v>
      </c>
      <c r="AK503" s="75">
        <f>IF(Observaciones!$F502&gt;0.05*Constantes!$F$20,((Observaciones!$F502-0.05*Constantes!$F$20)^2)/(Observaciones!$F502+0.95*Constantes!$F$20),0)</f>
        <v>0</v>
      </c>
      <c r="AL503" s="75">
        <f>MAX(0,AM502+Observaciones!$F502-AK503-Constantes!$D$13)</f>
        <v>0</v>
      </c>
      <c r="AM503" s="75">
        <f>AM502+Observaciones!$F502-AK503-AI503-AL503-AN502</f>
        <v>26.278214969358757</v>
      </c>
      <c r="AN503" s="75">
        <f>MAX(0,(AM503-Constantes!$D$14)*(1-EXP(-Constantes!$D$24)))</f>
        <v>4.8471628564752695E-4</v>
      </c>
      <c r="AO503" s="75">
        <f t="shared" si="78"/>
        <v>212.45830033315278</v>
      </c>
      <c r="AP503" s="75">
        <f>MAX(0,(AO503-Constantes!$D$13)*(1-EXP(-Constantes!$D$25)))</f>
        <v>0.94949383676853882</v>
      </c>
      <c r="AQ503" s="75">
        <f t="shared" si="79"/>
        <v>0.94997855305418633</v>
      </c>
      <c r="AR503" s="75">
        <f>0.0526*AK503*Observaciones!$F502^1.218</f>
        <v>0</v>
      </c>
      <c r="AS503" s="75">
        <f>AR503*Constantes!$F$31</f>
        <v>0</v>
      </c>
      <c r="AT503" s="75">
        <f t="shared" si="80"/>
        <v>0</v>
      </c>
      <c r="AU503" s="15"/>
      <c r="AV503" s="74">
        <v>497</v>
      </c>
      <c r="AW503" s="75">
        <f>0.0526*Observaciones!$F502^2.218</f>
        <v>0</v>
      </c>
      <c r="AX503" s="75">
        <f>IF(Observaciones!$F502&gt;0.05*$BB$7,((Observaciones!$F502-0.05*$BB$7)^2)/(Observaciones!$F502+0.95*$BB$7),0)</f>
        <v>0</v>
      </c>
      <c r="AY503" s="75">
        <f>0.0526*AX503*Observaciones!$F502^1.218</f>
        <v>0</v>
      </c>
      <c r="AZ503" s="29"/>
      <c r="BA503" s="29"/>
      <c r="BB503" s="96"/>
      <c r="BC503" s="39"/>
    </row>
    <row r="504" spans="2:55" s="2" customFormat="1" x14ac:dyDescent="0.3">
      <c r="B504" s="38"/>
      <c r="C504" s="74">
        <v>498</v>
      </c>
      <c r="D504" s="136">
        <f>ETo!$I503*((1-Constantes!$D$21)*ETo!$K503+ETo!$L503)</f>
        <v>1.7639072977685675</v>
      </c>
      <c r="E504" s="75">
        <f>MIN(D504*F504,0.8*(I503+Observaciones!$F503-G504-H504-Constantes!$D$14))</f>
        <v>0.66737791953248826</v>
      </c>
      <c r="F504" s="75">
        <f>EXP(2.5*(Cálculos!I503-Constantes!$D$13)/(Constantes!$D$15))*Constantes!$D$19+Constantes!$D$18</f>
        <v>0.3783520371942195</v>
      </c>
      <c r="G504" s="75">
        <f>IF(Observaciones!$F503&gt;0.05*Constantes!$D$20,((Observaciones!$F503-0.05*Constantes!$D$20)^2)/(Observaciones!$F503+0.95*Constantes!$D$20),0)</f>
        <v>0</v>
      </c>
      <c r="H504" s="75">
        <f>MAX(0,I503+Observaciones!$F503-G504-Constantes!$D$13)</f>
        <v>0</v>
      </c>
      <c r="I504" s="75">
        <f>I503+Observaciones!$F503-G504-E504-H504-J503</f>
        <v>30.366047468792754</v>
      </c>
      <c r="J504" s="75">
        <f>MAX(0,(I504-Constantes!$D$14)*(1-EXP(-Constantes!$D$24)))</f>
        <v>7.0711231873193947E-2</v>
      </c>
      <c r="K504" s="75">
        <f t="shared" si="72"/>
        <v>200.05415453982201</v>
      </c>
      <c r="L504" s="75">
        <f>MAX(0,(K504-Constantes!$D$13)*(1-EXP(-Constantes!$D$25)))</f>
        <v>0.86381214310143484</v>
      </c>
      <c r="M504" s="75">
        <f t="shared" si="73"/>
        <v>0.93452337497462878</v>
      </c>
      <c r="N504" s="75">
        <f>0.0526*G504*Observaciones!$F503^1.218</f>
        <v>0</v>
      </c>
      <c r="O504" s="75">
        <f>N504*Constantes!$D$31</f>
        <v>0</v>
      </c>
      <c r="P504" s="75">
        <f t="shared" si="74"/>
        <v>0</v>
      </c>
      <c r="Q504" s="15"/>
      <c r="R504" s="74">
        <v>498</v>
      </c>
      <c r="S504" s="136">
        <f>ETo!$I503*((1-Constantes!$E$21)*ETo!$K503+ETo!$L503)</f>
        <v>1.6878093238511642</v>
      </c>
      <c r="T504" s="75">
        <f>MIN(S504*U504,0.8*(X503+Observaciones!$F503-V504-W504-Constantes!$D$14))</f>
        <v>0.75611822603594647</v>
      </c>
      <c r="U504" s="75">
        <f>EXP(2.5*(Cálculos!X503-Constantes!$D$13)/(Constantes!$D$15))*Constantes!$E$19+Constantes!$E$18</f>
        <v>0.44798794232909633</v>
      </c>
      <c r="V504" s="75">
        <f>IF(Observaciones!$F503&gt;0.05*Constantes!$E$20,((Observaciones!$F503-0.05*Constantes!$E$20)^2)/(Observaciones!$F503+0.95*Constantes!$E$20),0)</f>
        <v>0</v>
      </c>
      <c r="W504" s="75">
        <f>MAX(0,X503+Observaciones!$F503-V504-Constantes!$D$13)</f>
        <v>0</v>
      </c>
      <c r="X504" s="75">
        <f>X503+Observaciones!$F503-V504-T504-W504-Y503</f>
        <v>28.157326306473507</v>
      </c>
      <c r="Y504" s="75">
        <f>MAX(0,(X504-Constantes!$D$14)*(1-EXP(-Constantes!$D$24)))</f>
        <v>3.2766724324111901E-2</v>
      </c>
      <c r="Z504" s="75">
        <f t="shared" si="75"/>
        <v>207.20049625277608</v>
      </c>
      <c r="AA504" s="75">
        <f>MAX(0,(Z504-Constantes!$D$13)*(1-EXP(-Constantes!$D$25)))</f>
        <v>0.91317553109216554</v>
      </c>
      <c r="AB504" s="75">
        <f t="shared" si="76"/>
        <v>0.94594225541627741</v>
      </c>
      <c r="AC504" s="75">
        <f>0.0526*V504*Observaciones!$F503^1.218</f>
        <v>0</v>
      </c>
      <c r="AD504" s="75">
        <f>AC504*Constantes!$E$31</f>
        <v>0</v>
      </c>
      <c r="AE504" s="75">
        <f t="shared" si="77"/>
        <v>0</v>
      </c>
      <c r="AF504" s="15"/>
      <c r="AG504" s="74">
        <v>498</v>
      </c>
      <c r="AH504" s="136">
        <f>ETo!$I503*((1-Constantes!$F$21)*ETo!$K503+ETo!$L503)</f>
        <v>1.6878093238511642</v>
      </c>
      <c r="AI504" s="75">
        <f>MIN(AH504*AJ504,0.8*(AM503+Observaciones!$F503-AK504-AL504-Constantes!$D$14))</f>
        <v>2.2571975487005604E-2</v>
      </c>
      <c r="AJ504" s="75">
        <f>EXP(2.5*(Cálculos!AM503-Constantes!$D$13)/(Constantes!$D$15))*Constantes!$F$19+Constantes!$F$18</f>
        <v>0.52049342108664687</v>
      </c>
      <c r="AK504" s="75">
        <f>IF(Observaciones!$F503&gt;0.05*Constantes!$F$20,((Observaciones!$F503-0.05*Constantes!$F$20)^2)/(Observaciones!$F503+0.95*Constantes!$F$20),0)</f>
        <v>0</v>
      </c>
      <c r="AL504" s="75">
        <f>MAX(0,AM503+Observaciones!$F503-AK504-Constantes!$D$13)</f>
        <v>0</v>
      </c>
      <c r="AM504" s="75">
        <f>AM503+Observaciones!$F503-AK504-AI504-AL504-AN503</f>
        <v>26.255158277586105</v>
      </c>
      <c r="AN504" s="75">
        <f>MAX(0,(AM504-Constantes!$D$14)*(1-EXP(-Constantes!$D$24)))</f>
        <v>8.8616121466730886E-5</v>
      </c>
      <c r="AO504" s="75">
        <f t="shared" si="78"/>
        <v>211.50880649638424</v>
      </c>
      <c r="AP504" s="75">
        <f>MAX(0,(AO504-Constantes!$D$13)*(1-EXP(-Constantes!$D$25)))</f>
        <v>0.94293520375855377</v>
      </c>
      <c r="AQ504" s="75">
        <f t="shared" si="79"/>
        <v>0.94302381988002049</v>
      </c>
      <c r="AR504" s="75">
        <f>0.0526*AK504*Observaciones!$F503^1.218</f>
        <v>0</v>
      </c>
      <c r="AS504" s="75">
        <f>AR504*Constantes!$F$31</f>
        <v>0</v>
      </c>
      <c r="AT504" s="75">
        <f t="shared" si="80"/>
        <v>0</v>
      </c>
      <c r="AU504" s="15"/>
      <c r="AV504" s="74">
        <v>498</v>
      </c>
      <c r="AW504" s="75">
        <f>0.0526*Observaciones!$F503^2.218</f>
        <v>0</v>
      </c>
      <c r="AX504" s="75">
        <f>IF(Observaciones!$F503&gt;0.05*$BB$7,((Observaciones!$F503-0.05*$BB$7)^2)/(Observaciones!$F503+0.95*$BB$7),0)</f>
        <v>0</v>
      </c>
      <c r="AY504" s="75">
        <f>0.0526*AX504*Observaciones!$F503^1.218</f>
        <v>0</v>
      </c>
      <c r="AZ504" s="29"/>
      <c r="BA504" s="29"/>
      <c r="BB504" s="96"/>
      <c r="BC504" s="39"/>
    </row>
    <row r="505" spans="2:55" s="2" customFormat="1" x14ac:dyDescent="0.3">
      <c r="B505" s="38"/>
      <c r="C505" s="74">
        <v>499</v>
      </c>
      <c r="D505" s="136">
        <f>ETo!$I504*((1-Constantes!$D$21)*ETo!$K504+ETo!$L504)</f>
        <v>1.7545759481719327</v>
      </c>
      <c r="E505" s="75">
        <f>MIN(D505*F505,0.8*(I504+Observaciones!$F504-G505-H505-Constantes!$D$14))</f>
        <v>0.6608631762744096</v>
      </c>
      <c r="F505" s="75">
        <f>EXP(2.5*(Cálculos!I504-Constantes!$D$13)/(Constantes!$D$15))*Constantes!$D$19+Constantes!$D$18</f>
        <v>0.37665122274299573</v>
      </c>
      <c r="G505" s="75">
        <f>IF(Observaciones!$F504&gt;0.05*Constantes!$D$20,((Observaciones!$F504-0.05*Constantes!$D$20)^2)/(Observaciones!$F504+0.95*Constantes!$D$20),0)</f>
        <v>0</v>
      </c>
      <c r="H505" s="75">
        <f>MAX(0,I504+Observaciones!$F504-G505-Constantes!$D$13)</f>
        <v>0</v>
      </c>
      <c r="I505" s="75">
        <f>I504+Observaciones!$F504-G505-E505-H505-J504</f>
        <v>29.634473060645149</v>
      </c>
      <c r="J505" s="75">
        <f>MAX(0,(I505-Constantes!$D$14)*(1-EXP(-Constantes!$D$24)))</f>
        <v>5.8143221421605884E-2</v>
      </c>
      <c r="K505" s="75">
        <f t="shared" si="72"/>
        <v>199.19034239672058</v>
      </c>
      <c r="L505" s="75">
        <f>MAX(0,(K505-Constantes!$D$13)*(1-EXP(-Constantes!$D$25)))</f>
        <v>0.85784535678141793</v>
      </c>
      <c r="M505" s="75">
        <f t="shared" si="73"/>
        <v>0.91598857820302382</v>
      </c>
      <c r="N505" s="75">
        <f>0.0526*G505*Observaciones!$F504^1.218</f>
        <v>0</v>
      </c>
      <c r="O505" s="75">
        <f>N505*Constantes!$D$31</f>
        <v>0</v>
      </c>
      <c r="P505" s="75">
        <f t="shared" si="74"/>
        <v>0</v>
      </c>
      <c r="Q505" s="15"/>
      <c r="R505" s="74">
        <v>499</v>
      </c>
      <c r="S505" s="136">
        <f>ETo!$I504*((1-Constantes!$E$21)*ETo!$K504+ETo!$L504)</f>
        <v>1.678746116484318</v>
      </c>
      <c r="T505" s="75">
        <f>MIN(S505*U505,0.8*(X504+Observaciones!$F504-V505-W505-Constantes!$D$14))</f>
        <v>0.74993760010393429</v>
      </c>
      <c r="U505" s="75">
        <f>EXP(2.5*(Cálculos!X504-Constantes!$D$13)/(Constantes!$D$15))*Constantes!$E$19+Constantes!$E$18</f>
        <v>0.44672484584773114</v>
      </c>
      <c r="V505" s="75">
        <f>IF(Observaciones!$F504&gt;0.05*Constantes!$E$20,((Observaciones!$F504-0.05*Constantes!$E$20)^2)/(Observaciones!$F504+0.95*Constantes!$E$20),0)</f>
        <v>0</v>
      </c>
      <c r="W505" s="75">
        <f>MAX(0,X504+Observaciones!$F504-V505-Constantes!$D$13)</f>
        <v>0</v>
      </c>
      <c r="X505" s="75">
        <f>X504+Observaciones!$F504-V505-T505-W505-Y504</f>
        <v>27.374621982045461</v>
      </c>
      <c r="Y505" s="75">
        <f>MAX(0,(X505-Constantes!$D$14)*(1-EXP(-Constantes!$D$24)))</f>
        <v>1.9320332514394439E-2</v>
      </c>
      <c r="Z505" s="75">
        <f t="shared" si="75"/>
        <v>206.2873207216839</v>
      </c>
      <c r="AA505" s="75">
        <f>MAX(0,(Z505-Constantes!$D$13)*(1-EXP(-Constantes!$D$25)))</f>
        <v>0.90686776694435922</v>
      </c>
      <c r="AB505" s="75">
        <f t="shared" si="76"/>
        <v>0.92618809945875369</v>
      </c>
      <c r="AC505" s="75">
        <f>0.0526*V505*Observaciones!$F504^1.218</f>
        <v>0</v>
      </c>
      <c r="AD505" s="75">
        <f>AC505*Constantes!$E$31</f>
        <v>0</v>
      </c>
      <c r="AE505" s="75">
        <f t="shared" si="77"/>
        <v>0</v>
      </c>
      <c r="AF505" s="15"/>
      <c r="AG505" s="74">
        <v>499</v>
      </c>
      <c r="AH505" s="136">
        <f>ETo!$I504*((1-Constantes!$F$21)*ETo!$K504+ETo!$L504)</f>
        <v>1.678746116484318</v>
      </c>
      <c r="AI505" s="75">
        <f>MIN(AH505*AJ505,0.8*(AM504+Observaciones!$F504-AK505-AL505-Constantes!$D$14))</f>
        <v>4.1266220688839896E-3</v>
      </c>
      <c r="AJ505" s="75">
        <f>EXP(2.5*(Cálculos!AM504-Constantes!$D$13)/(Constantes!$D$15))*Constantes!$F$19+Constantes!$F$18</f>
        <v>0.52046920409913211</v>
      </c>
      <c r="AK505" s="75">
        <f>IF(Observaciones!$F504&gt;0.05*Constantes!$F$20,((Observaciones!$F504-0.05*Constantes!$F$20)^2)/(Observaciones!$F504+0.95*Constantes!$F$20),0)</f>
        <v>0</v>
      </c>
      <c r="AL505" s="75">
        <f>MAX(0,AM504+Observaciones!$F504-AK505-Constantes!$D$13)</f>
        <v>0</v>
      </c>
      <c r="AM505" s="75">
        <f>AM504+Observaciones!$F504-AK505-AI505-AL505-AN504</f>
        <v>26.250943039395754</v>
      </c>
      <c r="AN505" s="75">
        <f>MAX(0,(AM505-Constantes!$D$14)*(1-EXP(-Constantes!$D$24)))</f>
        <v>1.6200852367296445E-5</v>
      </c>
      <c r="AO505" s="75">
        <f t="shared" si="78"/>
        <v>210.56587129262567</v>
      </c>
      <c r="AP505" s="75">
        <f>MAX(0,(AO505-Constantes!$D$13)*(1-EXP(-Constantes!$D$25)))</f>
        <v>0.93642187453601211</v>
      </c>
      <c r="AQ505" s="75">
        <f t="shared" si="79"/>
        <v>0.93643807538837942</v>
      </c>
      <c r="AR505" s="75">
        <f>0.0526*AK505*Observaciones!$F504^1.218</f>
        <v>0</v>
      </c>
      <c r="AS505" s="75">
        <f>AR505*Constantes!$F$31</f>
        <v>0</v>
      </c>
      <c r="AT505" s="75">
        <f t="shared" si="80"/>
        <v>0</v>
      </c>
      <c r="AU505" s="15"/>
      <c r="AV505" s="74">
        <v>499</v>
      </c>
      <c r="AW505" s="75">
        <f>0.0526*Observaciones!$F504^2.218</f>
        <v>0</v>
      </c>
      <c r="AX505" s="75">
        <f>IF(Observaciones!$F504&gt;0.05*$BB$7,((Observaciones!$F504-0.05*$BB$7)^2)/(Observaciones!$F504+0.95*$BB$7),0)</f>
        <v>0</v>
      </c>
      <c r="AY505" s="75">
        <f>0.0526*AX505*Observaciones!$F504^1.218</f>
        <v>0</v>
      </c>
      <c r="AZ505" s="29"/>
      <c r="BA505" s="29"/>
      <c r="BB505" s="96"/>
      <c r="BC505" s="39"/>
    </row>
    <row r="506" spans="2:55" s="2" customFormat="1" x14ac:dyDescent="0.3">
      <c r="B506" s="38"/>
      <c r="C506" s="74">
        <v>500</v>
      </c>
      <c r="D506" s="136">
        <f>ETo!$I505*((1-Constantes!$D$21)*ETo!$K505+ETo!$L505)</f>
        <v>1.7754604582465645</v>
      </c>
      <c r="E506" s="75">
        <f>MIN(D506*F506,0.8*(I505+Observaciones!$F505-G506-H506-Constantes!$D$14))</f>
        <v>0.66589743226659537</v>
      </c>
      <c r="F506" s="75">
        <f>EXP(2.5*(Cálculos!I505-Constantes!$D$13)/(Constantes!$D$15))*Constantes!$D$19+Constantes!$D$18</f>
        <v>0.37505618847982242</v>
      </c>
      <c r="G506" s="75">
        <f>IF(Observaciones!$F505&gt;0.05*Constantes!$D$20,((Observaciones!$F505-0.05*Constantes!$D$20)^2)/(Observaciones!$F505+0.95*Constantes!$D$20),0)</f>
        <v>0</v>
      </c>
      <c r="H506" s="75">
        <f>MAX(0,I505+Observaciones!$F505-G506-Constantes!$D$13)</f>
        <v>0</v>
      </c>
      <c r="I506" s="75">
        <f>I505+Observaciones!$F505-G506-E506-H506-J505</f>
        <v>28.910432406956946</v>
      </c>
      <c r="J506" s="75">
        <f>MAX(0,(I506-Constantes!$D$14)*(1-EXP(-Constantes!$D$24)))</f>
        <v>4.5704636362337403E-2</v>
      </c>
      <c r="K506" s="75">
        <f t="shared" si="72"/>
        <v>198.33249703993917</v>
      </c>
      <c r="L506" s="75">
        <f>MAX(0,(K506-Constantes!$D$13)*(1-EXP(-Constantes!$D$25)))</f>
        <v>0.85191978606513286</v>
      </c>
      <c r="M506" s="75">
        <f t="shared" si="73"/>
        <v>0.89762442242747031</v>
      </c>
      <c r="N506" s="75">
        <f>0.0526*G506*Observaciones!$F505^1.218</f>
        <v>0</v>
      </c>
      <c r="O506" s="75">
        <f>N506*Constantes!$D$31</f>
        <v>0</v>
      </c>
      <c r="P506" s="75">
        <f t="shared" si="74"/>
        <v>0</v>
      </c>
      <c r="Q506" s="15"/>
      <c r="R506" s="74">
        <v>500</v>
      </c>
      <c r="S506" s="136">
        <f>ETo!$I505*((1-Constantes!$E$21)*ETo!$K505+ETo!$L505)</f>
        <v>1.698716713060298</v>
      </c>
      <c r="T506" s="75">
        <f>MIN(S506*U506,0.8*(X505+Observaciones!$F505-V506-W506-Constantes!$D$14))</f>
        <v>0.75685005446667841</v>
      </c>
      <c r="U506" s="75">
        <f>EXP(2.5*(Cálculos!X505-Constantes!$D$13)/(Constantes!$D$15))*Constantes!$E$19+Constantes!$E$18</f>
        <v>0.44554224294596262</v>
      </c>
      <c r="V506" s="75">
        <f>IF(Observaciones!$F505&gt;0.05*Constantes!$E$20,((Observaciones!$F505-0.05*Constantes!$E$20)^2)/(Observaciones!$F505+0.95*Constantes!$E$20),0)</f>
        <v>0</v>
      </c>
      <c r="W506" s="75">
        <f>MAX(0,X505+Observaciones!$F505-V506-Constantes!$D$13)</f>
        <v>0</v>
      </c>
      <c r="X506" s="75">
        <f>X505+Observaciones!$F505-V506-T506-W506-Y505</f>
        <v>26.59845159506439</v>
      </c>
      <c r="Y506" s="75">
        <f>MAX(0,(X506-Constantes!$D$14)*(1-EXP(-Constantes!$D$24)))</f>
        <v>5.9861898391587644E-3</v>
      </c>
      <c r="Z506" s="75">
        <f t="shared" si="75"/>
        <v>205.38045295473952</v>
      </c>
      <c r="AA506" s="75">
        <f>MAX(0,(Z506-Constantes!$D$13)*(1-EXP(-Constantes!$D$25)))</f>
        <v>0.90060357370618593</v>
      </c>
      <c r="AB506" s="75">
        <f t="shared" si="76"/>
        <v>0.90658976354534471</v>
      </c>
      <c r="AC506" s="75">
        <f>0.0526*V506*Observaciones!$F505^1.218</f>
        <v>0</v>
      </c>
      <c r="AD506" s="75">
        <f>AC506*Constantes!$E$31</f>
        <v>0</v>
      </c>
      <c r="AE506" s="75">
        <f t="shared" si="77"/>
        <v>0</v>
      </c>
      <c r="AF506" s="15"/>
      <c r="AG506" s="74">
        <v>500</v>
      </c>
      <c r="AH506" s="136">
        <f>ETo!$I505*((1-Constantes!$F$21)*ETo!$K505+ETo!$L505)</f>
        <v>1.698716713060298</v>
      </c>
      <c r="AI506" s="75">
        <f>MIN(AH506*AJ506,0.8*(AM505+Observaciones!$F505-AK506-AL506-Constantes!$D$14))</f>
        <v>7.5443151660294918E-4</v>
      </c>
      <c r="AJ506" s="75">
        <f>EXP(2.5*(Cálculos!AM505-Constantes!$D$13)/(Constantes!$D$15))*Constantes!$F$19+Constantes!$F$18</f>
        <v>0.52046477983011497</v>
      </c>
      <c r="AK506" s="75">
        <f>IF(Observaciones!$F505&gt;0.05*Constantes!$F$20,((Observaciones!$F505-0.05*Constantes!$F$20)^2)/(Observaciones!$F505+0.95*Constantes!$F$20),0)</f>
        <v>0</v>
      </c>
      <c r="AL506" s="75">
        <f>MAX(0,AM505+Observaciones!$F505-AK506-Constantes!$D$13)</f>
        <v>0</v>
      </c>
      <c r="AM506" s="75">
        <f>AM505+Observaciones!$F505-AK506-AI506-AL506-AN505</f>
        <v>26.250172407026781</v>
      </c>
      <c r="AN506" s="75">
        <f>MAX(0,(AM506-Constantes!$D$14)*(1-EXP(-Constantes!$D$24)))</f>
        <v>2.961849526694393E-6</v>
      </c>
      <c r="AO506" s="75">
        <f t="shared" si="78"/>
        <v>209.62944941808965</v>
      </c>
      <c r="AP506" s="75">
        <f>MAX(0,(AO506-Constantes!$D$13)*(1-EXP(-Constantes!$D$25)))</f>
        <v>0.92995353616479515</v>
      </c>
      <c r="AQ506" s="75">
        <f t="shared" si="79"/>
        <v>0.92995649801432179</v>
      </c>
      <c r="AR506" s="75">
        <f>0.0526*AK506*Observaciones!$F505^1.218</f>
        <v>0</v>
      </c>
      <c r="AS506" s="75">
        <f>AR506*Constantes!$F$31</f>
        <v>0</v>
      </c>
      <c r="AT506" s="75">
        <f t="shared" si="80"/>
        <v>0</v>
      </c>
      <c r="AU506" s="15"/>
      <c r="AV506" s="74">
        <v>500</v>
      </c>
      <c r="AW506" s="75">
        <f>0.0526*Observaciones!$F505^2.218</f>
        <v>0</v>
      </c>
      <c r="AX506" s="75">
        <f>IF(Observaciones!$F505&gt;0.05*$BB$7,((Observaciones!$F505-0.05*$BB$7)^2)/(Observaciones!$F505+0.95*$BB$7),0)</f>
        <v>0</v>
      </c>
      <c r="AY506" s="75">
        <f>0.0526*AX506*Observaciones!$F505^1.218</f>
        <v>0</v>
      </c>
      <c r="AZ506" s="29"/>
      <c r="BA506" s="29"/>
      <c r="BB506" s="96"/>
      <c r="BC506" s="39"/>
    </row>
    <row r="507" spans="2:55" s="2" customFormat="1" x14ac:dyDescent="0.3">
      <c r="B507" s="38"/>
      <c r="C507" s="74">
        <v>501</v>
      </c>
      <c r="D507" s="136">
        <f>ETo!$I506*((1-Constantes!$D$21)*ETo!$K506+ETo!$L506)</f>
        <v>1.7263976462185977</v>
      </c>
      <c r="E507" s="75">
        <f>MIN(D507*F507,0.8*(I506+Observaciones!$F506-G507-H507-Constantes!$D$14))</f>
        <v>0.64487066100894275</v>
      </c>
      <c r="F507" s="75">
        <f>EXP(2.5*(Cálculos!I506-Constantes!$D$13)/(Constantes!$D$15))*Constantes!$D$19+Constantes!$D$18</f>
        <v>0.37353541486889213</v>
      </c>
      <c r="G507" s="75">
        <f>IF(Observaciones!$F506&gt;0.05*Constantes!$D$20,((Observaciones!$F506-0.05*Constantes!$D$20)^2)/(Observaciones!$F506+0.95*Constantes!$D$20),0)</f>
        <v>0</v>
      </c>
      <c r="H507" s="75">
        <f>MAX(0,I506+Observaciones!$F506-G507-Constantes!$D$13)</f>
        <v>0</v>
      </c>
      <c r="I507" s="75">
        <f>I506+Observaciones!$F506-G507-E507-H507-J506</f>
        <v>28.219857109585668</v>
      </c>
      <c r="J507" s="75">
        <f>MAX(0,(I507-Constantes!$D$14)*(1-EXP(-Constantes!$D$24)))</f>
        <v>3.384096609406357E-2</v>
      </c>
      <c r="K507" s="75">
        <f t="shared" si="72"/>
        <v>197.48057725387403</v>
      </c>
      <c r="L507" s="75">
        <f>MAX(0,(K507-Constantes!$D$13)*(1-EXP(-Constantes!$D$25)))</f>
        <v>0.84603514625560849</v>
      </c>
      <c r="M507" s="75">
        <f t="shared" si="73"/>
        <v>0.87987611234967211</v>
      </c>
      <c r="N507" s="75">
        <f>0.0526*G507*Observaciones!$F506^1.218</f>
        <v>0</v>
      </c>
      <c r="O507" s="75">
        <f>N507*Constantes!$D$31</f>
        <v>0</v>
      </c>
      <c r="P507" s="75">
        <f t="shared" si="74"/>
        <v>0</v>
      </c>
      <c r="Q507" s="15"/>
      <c r="R507" s="74">
        <v>501</v>
      </c>
      <c r="S507" s="136">
        <f>ETo!$I506*((1-Constantes!$E$21)*ETo!$K506+ETo!$L506)</f>
        <v>1.6514876065488124</v>
      </c>
      <c r="T507" s="75">
        <f>MIN(S507*U507,0.8*(X506+Observaciones!$F506-V507-W507-Constantes!$D$14))</f>
        <v>0.27876127605151169</v>
      </c>
      <c r="U507" s="75">
        <f>EXP(2.5*(Cálculos!X506-Constantes!$D$13)/(Constantes!$D$15))*Constantes!$E$19+Constantes!$E$18</f>
        <v>0.44441546446797348</v>
      </c>
      <c r="V507" s="75">
        <f>IF(Observaciones!$F506&gt;0.05*Constantes!$E$20,((Observaciones!$F506-0.05*Constantes!$E$20)^2)/(Observaciones!$F506+0.95*Constantes!$E$20),0)</f>
        <v>0</v>
      </c>
      <c r="W507" s="75">
        <f>MAX(0,X506+Observaciones!$F506-V507-Constantes!$D$13)</f>
        <v>0</v>
      </c>
      <c r="X507" s="75">
        <f>X506+Observaciones!$F506-V507-T507-W507-Y506</f>
        <v>26.313704129173718</v>
      </c>
      <c r="Y507" s="75">
        <f>MAX(0,(X507-Constantes!$D$14)*(1-EXP(-Constantes!$D$24)))</f>
        <v>1.0943988094004921E-3</v>
      </c>
      <c r="Z507" s="75">
        <f t="shared" si="75"/>
        <v>204.47984938103335</v>
      </c>
      <c r="AA507" s="75">
        <f>MAX(0,(Z507-Constantes!$D$13)*(1-EXP(-Constantes!$D$25)))</f>
        <v>0.89438265041138876</v>
      </c>
      <c r="AB507" s="75">
        <f t="shared" si="76"/>
        <v>0.8954770492207893</v>
      </c>
      <c r="AC507" s="75">
        <f>0.0526*V507*Observaciones!$F506^1.218</f>
        <v>0</v>
      </c>
      <c r="AD507" s="75">
        <f>AC507*Constantes!$E$31</f>
        <v>0</v>
      </c>
      <c r="AE507" s="75">
        <f t="shared" si="77"/>
        <v>0</v>
      </c>
      <c r="AF507" s="15"/>
      <c r="AG507" s="74">
        <v>501</v>
      </c>
      <c r="AH507" s="136">
        <f>ETo!$I506*((1-Constantes!$F$21)*ETo!$K506+ETo!$L506)</f>
        <v>1.6514876065488124</v>
      </c>
      <c r="AI507" s="75">
        <f>MIN(AH507*AJ507,0.8*(AM506+Observaciones!$F506-AK507-AL507-Constantes!$D$14))</f>
        <v>1.3792562142498355E-4</v>
      </c>
      <c r="AJ507" s="75">
        <f>EXP(2.5*(Cálculos!AM506-Constantes!$D$13)/(Constantes!$D$15))*Constantes!$F$19+Constantes!$F$18</f>
        <v>0.52046397108600539</v>
      </c>
      <c r="AK507" s="75">
        <f>IF(Observaciones!$F506&gt;0.05*Constantes!$F$20,((Observaciones!$F506-0.05*Constantes!$F$20)^2)/(Observaciones!$F506+0.95*Constantes!$F$20),0)</f>
        <v>0</v>
      </c>
      <c r="AL507" s="75">
        <f>MAX(0,AM506+Observaciones!$F506-AK507-Constantes!$D$13)</f>
        <v>0</v>
      </c>
      <c r="AM507" s="75">
        <f>AM506+Observaciones!$F506-AK507-AI507-AL507-AN506</f>
        <v>26.250031519555829</v>
      </c>
      <c r="AN507" s="75">
        <f>MAX(0,(AM507-Constantes!$D$14)*(1-EXP(-Constantes!$D$24)))</f>
        <v>5.4148710326798877E-7</v>
      </c>
      <c r="AO507" s="75">
        <f t="shared" si="78"/>
        <v>208.69949588192486</v>
      </c>
      <c r="AP507" s="75">
        <f>MAX(0,(AO507-Constantes!$D$13)*(1-EXP(-Constantes!$D$25)))</f>
        <v>0.92352987787039231</v>
      </c>
      <c r="AQ507" s="75">
        <f t="shared" si="79"/>
        <v>0.92353041935749558</v>
      </c>
      <c r="AR507" s="75">
        <f>0.0526*AK507*Observaciones!$F506^1.218</f>
        <v>0</v>
      </c>
      <c r="AS507" s="75">
        <f>AR507*Constantes!$F$31</f>
        <v>0</v>
      </c>
      <c r="AT507" s="75">
        <f t="shared" si="80"/>
        <v>0</v>
      </c>
      <c r="AU507" s="15"/>
      <c r="AV507" s="74">
        <v>501</v>
      </c>
      <c r="AW507" s="75">
        <f>0.0526*Observaciones!$F506^2.218</f>
        <v>0</v>
      </c>
      <c r="AX507" s="75">
        <f>IF(Observaciones!$F506&gt;0.05*$BB$7,((Observaciones!$F506-0.05*$BB$7)^2)/(Observaciones!$F506+0.95*$BB$7),0)</f>
        <v>0</v>
      </c>
      <c r="AY507" s="75">
        <f>0.0526*AX507*Observaciones!$F506^1.218</f>
        <v>0</v>
      </c>
      <c r="AZ507" s="29"/>
      <c r="BA507" s="29"/>
      <c r="BB507" s="96"/>
      <c r="BC507" s="39"/>
    </row>
    <row r="508" spans="2:55" s="2" customFormat="1" x14ac:dyDescent="0.3">
      <c r="B508" s="38"/>
      <c r="C508" s="74">
        <v>502</v>
      </c>
      <c r="D508" s="136">
        <f>ETo!$I507*((1-Constantes!$D$21)*ETo!$K507+ETo!$L507)</f>
        <v>1.7433330000795961</v>
      </c>
      <c r="E508" s="75">
        <f>MIN(D508*F508,0.8*(I507+Observaciones!$F507-G508-H508-Constantes!$D$14))</f>
        <v>0.64875803022932454</v>
      </c>
      <c r="F508" s="75">
        <f>EXP(2.5*(Cálculos!I507-Constantes!$D$13)/(Constantes!$D$15))*Constantes!$D$19+Constantes!$D$18</f>
        <v>0.37213660855367503</v>
      </c>
      <c r="G508" s="75">
        <f>IF(Observaciones!$F507&gt;0.05*Constantes!$D$20,((Observaciones!$F507-0.05*Constantes!$D$20)^2)/(Observaciones!$F507+0.95*Constantes!$D$20),0)</f>
        <v>0</v>
      </c>
      <c r="H508" s="75">
        <f>MAX(0,I507+Observaciones!$F507-G508-Constantes!$D$13)</f>
        <v>0</v>
      </c>
      <c r="I508" s="75">
        <f>I507+Observaciones!$F507-G508-E508-H508-J507</f>
        <v>27.537258113262279</v>
      </c>
      <c r="J508" s="75">
        <f>MAX(0,(I508-Constantes!$D$14)*(1-EXP(-Constantes!$D$24)))</f>
        <v>2.2114323903615379E-2</v>
      </c>
      <c r="K508" s="75">
        <f t="shared" si="72"/>
        <v>196.63454210761842</v>
      </c>
      <c r="L508" s="75">
        <f>MAX(0,(K508-Constantes!$D$13)*(1-EXP(-Constantes!$D$25)))</f>
        <v>0.84019115462241989</v>
      </c>
      <c r="M508" s="75">
        <f t="shared" si="73"/>
        <v>0.86230547852603523</v>
      </c>
      <c r="N508" s="75">
        <f>0.0526*G508*Observaciones!$F507^1.218</f>
        <v>0</v>
      </c>
      <c r="O508" s="75">
        <f>N508*Constantes!$D$31</f>
        <v>0</v>
      </c>
      <c r="P508" s="75">
        <f t="shared" si="74"/>
        <v>0</v>
      </c>
      <c r="Q508" s="15"/>
      <c r="R508" s="74">
        <v>502</v>
      </c>
      <c r="S508" s="136">
        <f>ETo!$I507*((1-Constantes!$E$21)*ETo!$K507+ETo!$L507)</f>
        <v>1.6676557952961417</v>
      </c>
      <c r="T508" s="75">
        <f>MIN(S508*U508,0.8*(X507+Observaciones!$F507-V508-W508-Constantes!$D$14))</f>
        <v>5.0963303338974697E-2</v>
      </c>
      <c r="U508" s="75">
        <f>EXP(2.5*(Cálculos!X507-Constantes!$D$13)/(Constantes!$D$15))*Constantes!$E$19+Constantes!$E$18</f>
        <v>0.44401320858070215</v>
      </c>
      <c r="V508" s="75">
        <f>IF(Observaciones!$F507&gt;0.05*Constantes!$E$20,((Observaciones!$F507-0.05*Constantes!$E$20)^2)/(Observaciones!$F507+0.95*Constantes!$E$20),0)</f>
        <v>0</v>
      </c>
      <c r="W508" s="75">
        <f>MAX(0,X507+Observaciones!$F507-V508-Constantes!$D$13)</f>
        <v>0</v>
      </c>
      <c r="X508" s="75">
        <f>X507+Observaciones!$F507-V508-T508-W508-Y507</f>
        <v>26.261646427025344</v>
      </c>
      <c r="Y508" s="75">
        <f>MAX(0,(X508-Constantes!$D$14)*(1-EXP(-Constantes!$D$24)))</f>
        <v>2.0007864538181864E-4</v>
      </c>
      <c r="Z508" s="75">
        <f t="shared" si="75"/>
        <v>203.58546673062196</v>
      </c>
      <c r="AA508" s="75">
        <f>MAX(0,(Z508-Constantes!$D$13)*(1-EXP(-Constantes!$D$25)))</f>
        <v>0.88820469817263614</v>
      </c>
      <c r="AB508" s="75">
        <f t="shared" si="76"/>
        <v>0.88840477681801799</v>
      </c>
      <c r="AC508" s="75">
        <f>0.0526*V508*Observaciones!$F507^1.218</f>
        <v>0</v>
      </c>
      <c r="AD508" s="75">
        <f>AC508*Constantes!$E$31</f>
        <v>0</v>
      </c>
      <c r="AE508" s="75">
        <f t="shared" si="77"/>
        <v>0</v>
      </c>
      <c r="AF508" s="15"/>
      <c r="AG508" s="74">
        <v>502</v>
      </c>
      <c r="AH508" s="136">
        <f>ETo!$I507*((1-Constantes!$F$21)*ETo!$K507+ETo!$L507)</f>
        <v>1.6676557952961417</v>
      </c>
      <c r="AI508" s="75">
        <f>MIN(AH508*AJ508,0.8*(AM507+Observaciones!$F507-AK508-AL508-Constantes!$D$14))</f>
        <v>2.5215644663489913E-5</v>
      </c>
      <c r="AJ508" s="75">
        <f>EXP(2.5*(Cálculos!AM507-Constantes!$D$13)/(Constantes!$D$15))*Constantes!$F$19+Constantes!$F$18</f>
        <v>0.5204638232343789</v>
      </c>
      <c r="AK508" s="75">
        <f>IF(Observaciones!$F507&gt;0.05*Constantes!$F$20,((Observaciones!$F507-0.05*Constantes!$F$20)^2)/(Observaciones!$F507+0.95*Constantes!$F$20),0)</f>
        <v>0</v>
      </c>
      <c r="AL508" s="75">
        <f>MAX(0,AM507+Observaciones!$F507-AK508-Constantes!$D$13)</f>
        <v>0</v>
      </c>
      <c r="AM508" s="75">
        <f>AM507+Observaciones!$F507-AK508-AI508-AL508-AN507</f>
        <v>26.250005762424063</v>
      </c>
      <c r="AN508" s="75">
        <f>MAX(0,(AM508-Constantes!$D$14)*(1-EXP(-Constantes!$D$24)))</f>
        <v>9.8994996335064098E-8</v>
      </c>
      <c r="AO508" s="75">
        <f t="shared" si="78"/>
        <v>207.77596600405448</v>
      </c>
      <c r="AP508" s="75">
        <f>MAX(0,(AO508-Constantes!$D$13)*(1-EXP(-Constantes!$D$25)))</f>
        <v>0.91715059102496899</v>
      </c>
      <c r="AQ508" s="75">
        <f t="shared" si="79"/>
        <v>0.9171506900199653</v>
      </c>
      <c r="AR508" s="75">
        <f>0.0526*AK508*Observaciones!$F507^1.218</f>
        <v>0</v>
      </c>
      <c r="AS508" s="75">
        <f>AR508*Constantes!$F$31</f>
        <v>0</v>
      </c>
      <c r="AT508" s="75">
        <f t="shared" si="80"/>
        <v>0</v>
      </c>
      <c r="AU508" s="15"/>
      <c r="AV508" s="74">
        <v>502</v>
      </c>
      <c r="AW508" s="75">
        <f>0.0526*Observaciones!$F507^2.218</f>
        <v>0</v>
      </c>
      <c r="AX508" s="75">
        <f>IF(Observaciones!$F507&gt;0.05*$BB$7,((Observaciones!$F507-0.05*$BB$7)^2)/(Observaciones!$F507+0.95*$BB$7),0)</f>
        <v>0</v>
      </c>
      <c r="AY508" s="75">
        <f>0.0526*AX508*Observaciones!$F507^1.218</f>
        <v>0</v>
      </c>
      <c r="AZ508" s="29"/>
      <c r="BA508" s="29"/>
      <c r="BB508" s="96"/>
      <c r="BC508" s="39"/>
    </row>
    <row r="509" spans="2:55" s="2" customFormat="1" x14ac:dyDescent="0.3">
      <c r="B509" s="38"/>
      <c r="C509" s="74">
        <v>503</v>
      </c>
      <c r="D509" s="136">
        <f>ETo!$I508*((1-Constantes!$D$21)*ETo!$K508+ETo!$L508)</f>
        <v>1.7483931413430893</v>
      </c>
      <c r="E509" s="75">
        <f>MIN(D509*F509,0.8*(I508+Observaciones!$F508-G509-H509-Constantes!$D$14))</f>
        <v>0.64830731663860075</v>
      </c>
      <c r="F509" s="75">
        <f>EXP(2.5*(Cálculos!I508-Constantes!$D$13)/(Constantes!$D$15))*Constantes!$D$19+Constantes!$D$18</f>
        <v>0.37080179583670797</v>
      </c>
      <c r="G509" s="75">
        <f>IF(Observaciones!$F508&gt;0.05*Constantes!$D$20,((Observaciones!$F508-0.05*Constantes!$D$20)^2)/(Observaciones!$F508+0.95*Constantes!$D$20),0)</f>
        <v>0</v>
      </c>
      <c r="H509" s="75">
        <f>MAX(0,I508+Observaciones!$F508-G509-Constantes!$D$13)</f>
        <v>0</v>
      </c>
      <c r="I509" s="75">
        <f>I508+Observaciones!$F508-G509-E509-H509-J508</f>
        <v>26.866836472720063</v>
      </c>
      <c r="J509" s="75">
        <f>MAX(0,(I509-Constantes!$D$14)*(1-EXP(-Constantes!$D$24)))</f>
        <v>1.0596881396789262E-2</v>
      </c>
      <c r="K509" s="75">
        <f t="shared" si="72"/>
        <v>195.79435095299598</v>
      </c>
      <c r="L509" s="75">
        <f>MAX(0,(K509-Constantes!$D$13)*(1-EXP(-Constantes!$D$25)))</f>
        <v>0.83438753038810343</v>
      </c>
      <c r="M509" s="75">
        <f t="shared" si="73"/>
        <v>0.8449844117848927</v>
      </c>
      <c r="N509" s="75">
        <f>0.0526*G509*Observaciones!$F508^1.218</f>
        <v>0</v>
      </c>
      <c r="O509" s="75">
        <f>N509*Constantes!$D$31</f>
        <v>0</v>
      </c>
      <c r="P509" s="75">
        <f t="shared" si="74"/>
        <v>0</v>
      </c>
      <c r="Q509" s="15"/>
      <c r="R509" s="74">
        <v>503</v>
      </c>
      <c r="S509" s="136">
        <f>ETo!$I508*((1-Constantes!$E$21)*ETo!$K508+ETo!$L508)</f>
        <v>1.6724271926195664</v>
      </c>
      <c r="T509" s="75">
        <f>MIN(S509*U509,0.8*(X508+Observaciones!$F508-V509-W509-Constantes!$D$14))</f>
        <v>9.3171416202750389E-3</v>
      </c>
      <c r="U509" s="75">
        <f>EXP(2.5*(Cálculos!X508-Constantes!$D$13)/(Constantes!$D$15))*Constantes!$E$19+Constantes!$E$18</f>
        <v>0.44394030090960079</v>
      </c>
      <c r="V509" s="75">
        <f>IF(Observaciones!$F508&gt;0.05*Constantes!$E$20,((Observaciones!$F508-0.05*Constantes!$E$20)^2)/(Observaciones!$F508+0.95*Constantes!$E$20),0)</f>
        <v>0</v>
      </c>
      <c r="W509" s="75">
        <f>MAX(0,X508+Observaciones!$F508-V509-Constantes!$D$13)</f>
        <v>0</v>
      </c>
      <c r="X509" s="75">
        <f>X508+Observaciones!$F508-V509-T509-W509-Y508</f>
        <v>26.252129206759687</v>
      </c>
      <c r="Y509" s="75">
        <f>MAX(0,(X509-Constantes!$D$14)*(1-EXP(-Constantes!$D$24)))</f>
        <v>3.6578497704823882E-5</v>
      </c>
      <c r="Z509" s="75">
        <f t="shared" si="75"/>
        <v>202.69726203244932</v>
      </c>
      <c r="AA509" s="75">
        <f>MAX(0,(Z509-Constantes!$D$13)*(1-EXP(-Constantes!$D$25)))</f>
        <v>0.8820694201671625</v>
      </c>
      <c r="AB509" s="75">
        <f t="shared" si="76"/>
        <v>0.88210599866486727</v>
      </c>
      <c r="AC509" s="75">
        <f>0.0526*V509*Observaciones!$F508^1.218</f>
        <v>0</v>
      </c>
      <c r="AD509" s="75">
        <f>AC509*Constantes!$E$31</f>
        <v>0</v>
      </c>
      <c r="AE509" s="75">
        <f t="shared" si="77"/>
        <v>0</v>
      </c>
      <c r="AF509" s="15"/>
      <c r="AG509" s="74">
        <v>503</v>
      </c>
      <c r="AH509" s="136">
        <f>ETo!$I508*((1-Constantes!$F$21)*ETo!$K508+ETo!$L508)</f>
        <v>1.6724271926195664</v>
      </c>
      <c r="AI509" s="75">
        <f>MIN(AH509*AJ509,0.8*(AM508+Observaciones!$F508-AK509-AL509-Constantes!$D$14))</f>
        <v>4.6099392505993821E-6</v>
      </c>
      <c r="AJ509" s="75">
        <f>EXP(2.5*(Cálculos!AM508-Constantes!$D$13)/(Constantes!$D$15))*Constantes!$F$19+Constantes!$F$18</f>
        <v>0.52046379620417149</v>
      </c>
      <c r="AK509" s="75">
        <f>IF(Observaciones!$F508&gt;0.05*Constantes!$F$20,((Observaciones!$F508-0.05*Constantes!$F$20)^2)/(Observaciones!$F508+0.95*Constantes!$F$20),0)</f>
        <v>0</v>
      </c>
      <c r="AL509" s="75">
        <f>MAX(0,AM508+Observaciones!$F508-AK509-Constantes!$D$13)</f>
        <v>0</v>
      </c>
      <c r="AM509" s="75">
        <f>AM508+Observaciones!$F508-AK509-AI509-AL509-AN508</f>
        <v>26.250001053489818</v>
      </c>
      <c r="AN509" s="75">
        <f>MAX(0,(AM509-Constantes!$D$14)*(1-EXP(-Constantes!$D$24)))</f>
        <v>1.8098324512738595E-8</v>
      </c>
      <c r="AO509" s="75">
        <f t="shared" si="78"/>
        <v>206.8588154130295</v>
      </c>
      <c r="AP509" s="75">
        <f>MAX(0,(AO509-Constantes!$D$13)*(1-EXP(-Constantes!$D$25)))</f>
        <v>0.91081536913253869</v>
      </c>
      <c r="AQ509" s="75">
        <f t="shared" si="79"/>
        <v>0.91081538723086319</v>
      </c>
      <c r="AR509" s="75">
        <f>0.0526*AK509*Observaciones!$F508^1.218</f>
        <v>0</v>
      </c>
      <c r="AS509" s="75">
        <f>AR509*Constantes!$F$31</f>
        <v>0</v>
      </c>
      <c r="AT509" s="75">
        <f t="shared" si="80"/>
        <v>0</v>
      </c>
      <c r="AU509" s="15"/>
      <c r="AV509" s="74">
        <v>503</v>
      </c>
      <c r="AW509" s="75">
        <f>0.0526*Observaciones!$F508^2.218</f>
        <v>0</v>
      </c>
      <c r="AX509" s="75">
        <f>IF(Observaciones!$F508&gt;0.05*$BB$7,((Observaciones!$F508-0.05*$BB$7)^2)/(Observaciones!$F508+0.95*$BB$7),0)</f>
        <v>0</v>
      </c>
      <c r="AY509" s="75">
        <f>0.0526*AX509*Observaciones!$F508^1.218</f>
        <v>0</v>
      </c>
      <c r="AZ509" s="29"/>
      <c r="BA509" s="29"/>
      <c r="BB509" s="96"/>
      <c r="BC509" s="39"/>
    </row>
    <row r="510" spans="2:55" s="2" customFormat="1" x14ac:dyDescent="0.3">
      <c r="B510" s="38"/>
      <c r="C510" s="74">
        <v>504</v>
      </c>
      <c r="D510" s="136">
        <f>ETo!$I509*((1-Constantes!$D$21)*ETo!$K509+ETo!$L509)</f>
        <v>1.7003662053962327</v>
      </c>
      <c r="E510" s="75">
        <f>MIN(D510*F510,0.8*(I509+Observaciones!$F509-G510-H510-Constantes!$D$14))</f>
        <v>0.49346917817605063</v>
      </c>
      <c r="F510" s="75">
        <f>EXP(2.5*(Cálculos!I509-Constantes!$D$13)/(Constantes!$D$15))*Constantes!$D$19+Constantes!$D$18</f>
        <v>0.36953550045490463</v>
      </c>
      <c r="G510" s="75">
        <f>IF(Observaciones!$F509&gt;0.05*Constantes!$D$20,((Observaciones!$F509-0.05*Constantes!$D$20)^2)/(Observaciones!$F509+0.95*Constantes!$D$20),0)</f>
        <v>0</v>
      </c>
      <c r="H510" s="75">
        <f>MAX(0,I509+Observaciones!$F509-G510-Constantes!$D$13)</f>
        <v>0</v>
      </c>
      <c r="I510" s="75">
        <f>I509+Observaciones!$F509-G510-E510-H510-J509</f>
        <v>26.362770413147224</v>
      </c>
      <c r="J510" s="75">
        <f>MAX(0,(I510-Constantes!$D$14)*(1-EXP(-Constantes!$D$24)))</f>
        <v>1.9373281996740636E-3</v>
      </c>
      <c r="K510" s="75">
        <f t="shared" si="72"/>
        <v>194.95996342260787</v>
      </c>
      <c r="L510" s="75">
        <f>MAX(0,(K510-Constantes!$D$13)*(1-EXP(-Constantes!$D$25)))</f>
        <v>0.82862399471466719</v>
      </c>
      <c r="M510" s="75">
        <f t="shared" si="73"/>
        <v>0.83056132291434126</v>
      </c>
      <c r="N510" s="75">
        <f>0.0526*G510*Observaciones!$F509^1.218</f>
        <v>0</v>
      </c>
      <c r="O510" s="75">
        <f>N510*Constantes!$D$31</f>
        <v>0</v>
      </c>
      <c r="P510" s="75">
        <f t="shared" si="74"/>
        <v>0</v>
      </c>
      <c r="Q510" s="15"/>
      <c r="R510" s="74">
        <v>504</v>
      </c>
      <c r="S510" s="136">
        <f>ETo!$I509*((1-Constantes!$E$21)*ETo!$K509+ETo!$L509)</f>
        <v>1.6262041956351361</v>
      </c>
      <c r="T510" s="75">
        <f>MIN(S510*U510,0.8*(X509+Observaciones!$F509-V510-W510-Constantes!$D$14))</f>
        <v>1.703365407749402E-3</v>
      </c>
      <c r="U510" s="75">
        <f>EXP(2.5*(Cálculos!X509-Constantes!$D$13)/(Constantes!$D$15))*Constantes!$E$19+Constantes!$E$18</f>
        <v>0.443926992917199</v>
      </c>
      <c r="V510" s="75">
        <f>IF(Observaciones!$F509&gt;0.05*Constantes!$E$20,((Observaciones!$F509-0.05*Constantes!$E$20)^2)/(Observaciones!$F509+0.95*Constantes!$E$20),0)</f>
        <v>0</v>
      </c>
      <c r="W510" s="75">
        <f>MAX(0,X509+Observaciones!$F509-V510-Constantes!$D$13)</f>
        <v>0</v>
      </c>
      <c r="X510" s="75">
        <f>X509+Observaciones!$F509-V510-T510-W510-Y509</f>
        <v>26.250389262854231</v>
      </c>
      <c r="Y510" s="75">
        <f>MAX(0,(X510-Constantes!$D$14)*(1-EXP(-Constantes!$D$24)))</f>
        <v>6.6873028442561208E-6</v>
      </c>
      <c r="Z510" s="75">
        <f t="shared" si="75"/>
        <v>201.81519261228215</v>
      </c>
      <c r="AA510" s="75">
        <f>MAX(0,(Z510-Constantes!$D$13)*(1-EXP(-Constantes!$D$25)))</f>
        <v>0.87597652162250672</v>
      </c>
      <c r="AB510" s="75">
        <f t="shared" si="76"/>
        <v>0.87598320892535098</v>
      </c>
      <c r="AC510" s="75">
        <f>0.0526*V510*Observaciones!$F509^1.218</f>
        <v>0</v>
      </c>
      <c r="AD510" s="75">
        <f>AC510*Constantes!$E$31</f>
        <v>0</v>
      </c>
      <c r="AE510" s="75">
        <f t="shared" si="77"/>
        <v>0</v>
      </c>
      <c r="AF510" s="15"/>
      <c r="AG510" s="74">
        <v>504</v>
      </c>
      <c r="AH510" s="136">
        <f>ETo!$I509*((1-Constantes!$F$21)*ETo!$K509+ETo!$L509)</f>
        <v>1.6262041956351361</v>
      </c>
      <c r="AI510" s="75">
        <f>MIN(AH510*AJ510,0.8*(AM509+Observaciones!$F509-AK510-AL510-Constantes!$D$14))</f>
        <v>8.427918544384739E-7</v>
      </c>
      <c r="AJ510" s="75">
        <f>EXP(2.5*(Cálculos!AM509-Constantes!$D$13)/(Constantes!$D$15))*Constantes!$F$19+Constantes!$F$18</f>
        <v>0.52046379126249676</v>
      </c>
      <c r="AK510" s="75">
        <f>IF(Observaciones!$F509&gt;0.05*Constantes!$F$20,((Observaciones!$F509-0.05*Constantes!$F$20)^2)/(Observaciones!$F509+0.95*Constantes!$F$20),0)</f>
        <v>0</v>
      </c>
      <c r="AL510" s="75">
        <f>MAX(0,AM509+Observaciones!$F509-AK510-Constantes!$D$13)</f>
        <v>0</v>
      </c>
      <c r="AM510" s="75">
        <f>AM509+Observaciones!$F509-AK510-AI510-AL510-AN509</f>
        <v>26.250000192599639</v>
      </c>
      <c r="AN510" s="75">
        <f>MAX(0,(AM510-Constantes!$D$14)*(1-EXP(-Constantes!$D$24)))</f>
        <v>3.3087465244016526E-9</v>
      </c>
      <c r="AO510" s="75">
        <f t="shared" si="78"/>
        <v>205.94800004389697</v>
      </c>
      <c r="AP510" s="75">
        <f>MAX(0,(AO510-Constantes!$D$13)*(1-EXP(-Constantes!$D$25)))</f>
        <v>0.90452390781423797</v>
      </c>
      <c r="AQ510" s="75">
        <f t="shared" si="79"/>
        <v>0.90452391112298447</v>
      </c>
      <c r="AR510" s="75">
        <f>0.0526*AK510*Observaciones!$F509^1.218</f>
        <v>0</v>
      </c>
      <c r="AS510" s="75">
        <f>AR510*Constantes!$F$31</f>
        <v>0</v>
      </c>
      <c r="AT510" s="75">
        <f t="shared" si="80"/>
        <v>0</v>
      </c>
      <c r="AU510" s="15"/>
      <c r="AV510" s="74">
        <v>504</v>
      </c>
      <c r="AW510" s="75">
        <f>0.0526*Observaciones!$F509^2.218</f>
        <v>0</v>
      </c>
      <c r="AX510" s="75">
        <f>IF(Observaciones!$F509&gt;0.05*$BB$7,((Observaciones!$F509-0.05*$BB$7)^2)/(Observaciones!$F509+0.95*$BB$7),0)</f>
        <v>0</v>
      </c>
      <c r="AY510" s="75">
        <f>0.0526*AX510*Observaciones!$F509^1.218</f>
        <v>0</v>
      </c>
      <c r="AZ510" s="29"/>
      <c r="BA510" s="29"/>
      <c r="BB510" s="96"/>
      <c r="BC510" s="39"/>
    </row>
    <row r="511" spans="2:55" s="2" customFormat="1" x14ac:dyDescent="0.3">
      <c r="B511" s="38"/>
      <c r="C511" s="74">
        <v>505</v>
      </c>
      <c r="D511" s="136">
        <f>ETo!$I510*((1-Constantes!$D$21)*ETo!$K510+ETo!$L510)</f>
        <v>1.7469243460808279</v>
      </c>
      <c r="E511" s="75">
        <f>MIN(D511*F511,0.8*(I510+Observaciones!$F510-G511-H511-Constantes!$D$14))</f>
        <v>9.02163305177794E-2</v>
      </c>
      <c r="F511" s="75">
        <f>EXP(2.5*(Cálculos!I510-Constantes!$D$13)/(Constantes!$D$15))*Constantes!$D$19+Constantes!$D$18</f>
        <v>0.36861168260739929</v>
      </c>
      <c r="G511" s="75">
        <f>IF(Observaciones!$F510&gt;0.05*Constantes!$D$20,((Observaciones!$F510-0.05*Constantes!$D$20)^2)/(Observaciones!$F510+0.95*Constantes!$D$20),0)</f>
        <v>0</v>
      </c>
      <c r="H511" s="75">
        <f>MAX(0,I510+Observaciones!$F510-G511-Constantes!$D$13)</f>
        <v>0</v>
      </c>
      <c r="I511" s="75">
        <f>I510+Observaciones!$F510-G511-E511-H511-J510</f>
        <v>26.270616754429771</v>
      </c>
      <c r="J511" s="75">
        <f>MAX(0,(I511-Constantes!$D$14)*(1-EXP(-Constantes!$D$24)))</f>
        <v>3.541835010430032E-4</v>
      </c>
      <c r="K511" s="75">
        <f t="shared" si="72"/>
        <v>194.13133942789321</v>
      </c>
      <c r="L511" s="75">
        <f>MAX(0,(K511-Constantes!$D$13)*(1-EXP(-Constantes!$D$25)))</f>
        <v>0.82290027069019411</v>
      </c>
      <c r="M511" s="75">
        <f t="shared" si="73"/>
        <v>0.82325445419123711</v>
      </c>
      <c r="N511" s="75">
        <f>0.0526*G511*Observaciones!$F510^1.218</f>
        <v>0</v>
      </c>
      <c r="O511" s="75">
        <f>N511*Constantes!$D$31</f>
        <v>0</v>
      </c>
      <c r="P511" s="75">
        <f t="shared" si="74"/>
        <v>0</v>
      </c>
      <c r="Q511" s="15"/>
      <c r="R511" s="74">
        <v>505</v>
      </c>
      <c r="S511" s="136">
        <f>ETo!$I510*((1-Constantes!$E$21)*ETo!$K510+ETo!$L510)</f>
        <v>1.6708435257899357</v>
      </c>
      <c r="T511" s="75">
        <f>MIN(S511*U511,0.8*(X510+Observaciones!$F510-V511-W511-Constantes!$D$14))</f>
        <v>3.1141028338481651E-4</v>
      </c>
      <c r="U511" s="75">
        <f>EXP(2.5*(Cálculos!X510-Constantes!$D$13)/(Constantes!$D$15))*Constantes!$E$19+Constantes!$E$18</f>
        <v>0.44392456064425129</v>
      </c>
      <c r="V511" s="75">
        <f>IF(Observaciones!$F510&gt;0.05*Constantes!$E$20,((Observaciones!$F510-0.05*Constantes!$E$20)^2)/(Observaciones!$F510+0.95*Constantes!$E$20),0)</f>
        <v>0</v>
      </c>
      <c r="W511" s="75">
        <f>MAX(0,X510+Observaciones!$F510-V511-Constantes!$D$13)</f>
        <v>0</v>
      </c>
      <c r="X511" s="75">
        <f>X510+Observaciones!$F510-V511-T511-W511-Y510</f>
        <v>26.250071165268004</v>
      </c>
      <c r="Y511" s="75">
        <f>MAX(0,(X511-Constantes!$D$14)*(1-EXP(-Constantes!$D$24)))</f>
        <v>1.2225767086734718E-6</v>
      </c>
      <c r="Z511" s="75">
        <f t="shared" si="75"/>
        <v>200.93921609065964</v>
      </c>
      <c r="AA511" s="75">
        <f>MAX(0,(Z511-Constantes!$D$13)*(1-EXP(-Constantes!$D$25)))</f>
        <v>0.86992570980234984</v>
      </c>
      <c r="AB511" s="75">
        <f t="shared" si="76"/>
        <v>0.86992693237905849</v>
      </c>
      <c r="AC511" s="75">
        <f>0.0526*V511*Observaciones!$F510^1.218</f>
        <v>0</v>
      </c>
      <c r="AD511" s="75">
        <f>AC511*Constantes!$E$31</f>
        <v>0</v>
      </c>
      <c r="AE511" s="75">
        <f t="shared" si="77"/>
        <v>0</v>
      </c>
      <c r="AF511" s="15"/>
      <c r="AG511" s="74">
        <v>505</v>
      </c>
      <c r="AH511" s="136">
        <f>ETo!$I510*((1-Constantes!$F$21)*ETo!$K510+ETo!$L510)</f>
        <v>1.6708435257899357</v>
      </c>
      <c r="AI511" s="75">
        <f>MIN(AH511*AJ511,0.8*(AM510+Observaciones!$F510-AK511-AL511-Constantes!$D$14))</f>
        <v>1.5407971147851641E-7</v>
      </c>
      <c r="AJ511" s="75">
        <f>EXP(2.5*(Cálculos!AM510-Constantes!$D$13)/(Constantes!$D$15))*Constantes!$F$19+Constantes!$F$18</f>
        <v>0.52046379035905688</v>
      </c>
      <c r="AK511" s="75">
        <f>IF(Observaciones!$F510&gt;0.05*Constantes!$F$20,((Observaciones!$F510-0.05*Constantes!$F$20)^2)/(Observaciones!$F510+0.95*Constantes!$F$20),0)</f>
        <v>0</v>
      </c>
      <c r="AL511" s="75">
        <f>MAX(0,AM510+Observaciones!$F510-AK511-Constantes!$D$13)</f>
        <v>0</v>
      </c>
      <c r="AM511" s="75">
        <f>AM510+Observaciones!$F510-AK511-AI511-AL511-AN510</f>
        <v>26.250000035211183</v>
      </c>
      <c r="AN511" s="75">
        <f>MAX(0,(AM511-Constantes!$D$14)*(1-EXP(-Constantes!$D$24)))</f>
        <v>6.0490705364882388E-10</v>
      </c>
      <c r="AO511" s="75">
        <f t="shared" si="78"/>
        <v>205.04347613608272</v>
      </c>
      <c r="AP511" s="75">
        <f>MAX(0,(AO511-Constantes!$D$13)*(1-EXP(-Constantes!$D$25)))</f>
        <v>0.8982759047937009</v>
      </c>
      <c r="AQ511" s="75">
        <f t="shared" si="79"/>
        <v>0.89827590539860791</v>
      </c>
      <c r="AR511" s="75">
        <f>0.0526*AK511*Observaciones!$F510^1.218</f>
        <v>0</v>
      </c>
      <c r="AS511" s="75">
        <f>AR511*Constantes!$F$31</f>
        <v>0</v>
      </c>
      <c r="AT511" s="75">
        <f t="shared" si="80"/>
        <v>0</v>
      </c>
      <c r="AU511" s="15"/>
      <c r="AV511" s="74">
        <v>505</v>
      </c>
      <c r="AW511" s="75">
        <f>0.0526*Observaciones!$F510^2.218</f>
        <v>0</v>
      </c>
      <c r="AX511" s="75">
        <f>IF(Observaciones!$F510&gt;0.05*$BB$7,((Observaciones!$F510-0.05*$BB$7)^2)/(Observaciones!$F510+0.95*$BB$7),0)</f>
        <v>0</v>
      </c>
      <c r="AY511" s="75">
        <f>0.0526*AX511*Observaciones!$F510^1.218</f>
        <v>0</v>
      </c>
      <c r="AZ511" s="29"/>
      <c r="BA511" s="29"/>
      <c r="BB511" s="96"/>
      <c r="BC511" s="39"/>
    </row>
    <row r="512" spans="2:55" s="2" customFormat="1" x14ac:dyDescent="0.3">
      <c r="B512" s="38"/>
      <c r="C512" s="74">
        <v>506</v>
      </c>
      <c r="D512" s="136">
        <f>ETo!$I511*((1-Constantes!$D$21)*ETo!$K511+ETo!$L511)</f>
        <v>1.7522729198355265</v>
      </c>
      <c r="E512" s="75">
        <f>MIN(D512*F512,0.8*(I511+Observaciones!$F511-G512-H512-Constantes!$D$14))</f>
        <v>1.6493403543816499E-2</v>
      </c>
      <c r="F512" s="75">
        <f>EXP(2.5*(Cálculos!I511-Constantes!$D$13)/(Constantes!$D$15))*Constantes!$D$19+Constantes!$D$18</f>
        <v>0.36844535649749921</v>
      </c>
      <c r="G512" s="75">
        <f>IF(Observaciones!$F511&gt;0.05*Constantes!$D$20,((Observaciones!$F511-0.05*Constantes!$D$20)^2)/(Observaciones!$F511+0.95*Constantes!$D$20),0)</f>
        <v>0</v>
      </c>
      <c r="H512" s="75">
        <f>MAX(0,I511+Observaciones!$F511-G512-Constantes!$D$13)</f>
        <v>0</v>
      </c>
      <c r="I512" s="75">
        <f>I511+Observaciones!$F511-G512-E512-H512-J511</f>
        <v>26.253769167384913</v>
      </c>
      <c r="J512" s="75">
        <f>MAX(0,(I512-Constantes!$D$14)*(1-EXP(-Constantes!$D$24)))</f>
        <v>6.475203965556966E-5</v>
      </c>
      <c r="K512" s="75">
        <f t="shared" si="72"/>
        <v>193.30843915720303</v>
      </c>
      <c r="L512" s="75">
        <f>MAX(0,(K512-Constantes!$D$13)*(1-EXP(-Constantes!$D$25)))</f>
        <v>0.8172160833155373</v>
      </c>
      <c r="M512" s="75">
        <f t="shared" si="73"/>
        <v>0.81728083535519291</v>
      </c>
      <c r="N512" s="75">
        <f>0.0526*G512*Observaciones!$F511^1.218</f>
        <v>0</v>
      </c>
      <c r="O512" s="75">
        <f>N512*Constantes!$D$31</f>
        <v>0</v>
      </c>
      <c r="P512" s="75">
        <f t="shared" si="74"/>
        <v>0</v>
      </c>
      <c r="Q512" s="15"/>
      <c r="R512" s="74">
        <v>506</v>
      </c>
      <c r="S512" s="136">
        <f>ETo!$I511*((1-Constantes!$E$21)*ETo!$K511+ETo!$L511)</f>
        <v>1.6759069396794082</v>
      </c>
      <c r="T512" s="75">
        <f>MIN(S512*U512,0.8*(X511+Observaciones!$F511-V512-W512-Constantes!$D$14))</f>
        <v>5.6932214403104811E-5</v>
      </c>
      <c r="U512" s="75">
        <f>EXP(2.5*(Cálculos!X511-Constantes!$D$13)/(Constantes!$D$15))*Constantes!$E$19+Constantes!$E$18</f>
        <v>0.44392411599812004</v>
      </c>
      <c r="V512" s="75">
        <f>IF(Observaciones!$F511&gt;0.05*Constantes!$E$20,((Observaciones!$F511-0.05*Constantes!$E$20)^2)/(Observaciones!$F511+0.95*Constantes!$E$20),0)</f>
        <v>0</v>
      </c>
      <c r="W512" s="75">
        <f>MAX(0,X511+Observaciones!$F511-V512-Constantes!$D$13)</f>
        <v>0</v>
      </c>
      <c r="X512" s="75">
        <f>X511+Observaciones!$F511-V512-T512-W512-Y511</f>
        <v>26.250013010476891</v>
      </c>
      <c r="Y512" s="75">
        <f>MAX(0,(X512-Constantes!$D$14)*(1-EXP(-Constantes!$D$24)))</f>
        <v>2.2351220563501271E-7</v>
      </c>
      <c r="Z512" s="75">
        <f t="shared" si="75"/>
        <v>200.0692903808573</v>
      </c>
      <c r="AA512" s="75">
        <f>MAX(0,(Z512-Constantes!$D$13)*(1-EXP(-Constantes!$D$25)))</f>
        <v>0.86391669399245041</v>
      </c>
      <c r="AB512" s="75">
        <f t="shared" si="76"/>
        <v>0.86391691750465605</v>
      </c>
      <c r="AC512" s="75">
        <f>0.0526*V512*Observaciones!$F511^1.218</f>
        <v>0</v>
      </c>
      <c r="AD512" s="75">
        <f>AC512*Constantes!$E$31</f>
        <v>0</v>
      </c>
      <c r="AE512" s="75">
        <f t="shared" si="77"/>
        <v>0</v>
      </c>
      <c r="AF512" s="15"/>
      <c r="AG512" s="74">
        <v>506</v>
      </c>
      <c r="AH512" s="136">
        <f>ETo!$I511*((1-Constantes!$F$21)*ETo!$K511+ETo!$L511)</f>
        <v>1.6759069396794082</v>
      </c>
      <c r="AI512" s="75">
        <f>MIN(AH512*AJ512,0.8*(AM511+Observaciones!$F511-AK512-AL512-Constantes!$D$14))</f>
        <v>2.8168946641926597E-8</v>
      </c>
      <c r="AJ512" s="75">
        <f>EXP(2.5*(Cálculos!AM511-Constantes!$D$13)/(Constantes!$D$15))*Constantes!$F$19+Constantes!$F$18</f>
        <v>0.52046379019388944</v>
      </c>
      <c r="AK512" s="75">
        <f>IF(Observaciones!$F511&gt;0.05*Constantes!$F$20,((Observaciones!$F511-0.05*Constantes!$F$20)^2)/(Observaciones!$F511+0.95*Constantes!$F$20),0)</f>
        <v>0</v>
      </c>
      <c r="AL512" s="75">
        <f>MAX(0,AM511+Observaciones!$F511-AK512-Constantes!$D$13)</f>
        <v>0</v>
      </c>
      <c r="AM512" s="75">
        <f>AM511+Observaciones!$F511-AK512-AI512-AL512-AN511</f>
        <v>26.250000006437329</v>
      </c>
      <c r="AN512" s="75">
        <f>MAX(0,(AM512-Constantes!$D$14)*(1-EXP(-Constantes!$D$24)))</f>
        <v>1.1058945733469721E-10</v>
      </c>
      <c r="AO512" s="75">
        <f t="shared" si="78"/>
        <v>204.14520023128901</v>
      </c>
      <c r="AP512" s="75">
        <f>MAX(0,(AO512-Constantes!$D$13)*(1-EXP(-Constantes!$D$25)))</f>
        <v>0.89207105988253765</v>
      </c>
      <c r="AQ512" s="75">
        <f t="shared" si="79"/>
        <v>0.89207105999312708</v>
      </c>
      <c r="AR512" s="75">
        <f>0.0526*AK512*Observaciones!$F511^1.218</f>
        <v>0</v>
      </c>
      <c r="AS512" s="75">
        <f>AR512*Constantes!$F$31</f>
        <v>0</v>
      </c>
      <c r="AT512" s="75">
        <f t="shared" si="80"/>
        <v>0</v>
      </c>
      <c r="AU512" s="15"/>
      <c r="AV512" s="74">
        <v>506</v>
      </c>
      <c r="AW512" s="75">
        <f>0.0526*Observaciones!$F511^2.218</f>
        <v>0</v>
      </c>
      <c r="AX512" s="75">
        <f>IF(Observaciones!$F511&gt;0.05*$BB$7,((Observaciones!$F511-0.05*$BB$7)^2)/(Observaciones!$F511+0.95*$BB$7),0)</f>
        <v>0</v>
      </c>
      <c r="AY512" s="75">
        <f>0.0526*AX512*Observaciones!$F511^1.218</f>
        <v>0</v>
      </c>
      <c r="AZ512" s="29"/>
      <c r="BA512" s="29"/>
      <c r="BB512" s="96"/>
      <c r="BC512" s="39"/>
    </row>
    <row r="513" spans="2:55" s="2" customFormat="1" x14ac:dyDescent="0.3">
      <c r="B513" s="38"/>
      <c r="C513" s="74">
        <v>507</v>
      </c>
      <c r="D513" s="136">
        <f>ETo!$I512*((1-Constantes!$D$21)*ETo!$K512+ETo!$L512)</f>
        <v>1.7088661770604536</v>
      </c>
      <c r="E513" s="75">
        <f>MIN(D513*F513,0.8*(I512+Observaciones!$F512-G513-H513-Constantes!$D$14))</f>
        <v>3.01533390793054E-3</v>
      </c>
      <c r="F513" s="75">
        <f>EXP(2.5*(Cálculos!I512-Constantes!$D$13)/(Constantes!$D$15))*Constantes!$D$19+Constantes!$D$18</f>
        <v>0.36841503355413596</v>
      </c>
      <c r="G513" s="75">
        <f>IF(Observaciones!$F512&gt;0.05*Constantes!$D$20,((Observaciones!$F512-0.05*Constantes!$D$20)^2)/(Observaciones!$F512+0.95*Constantes!$D$20),0)</f>
        <v>0</v>
      </c>
      <c r="H513" s="75">
        <f>MAX(0,I512+Observaciones!$F512-G513-Constantes!$D$13)</f>
        <v>0</v>
      </c>
      <c r="I513" s="75">
        <f>I512+Observaciones!$F512-G513-E513-H513-J512</f>
        <v>26.250689081437326</v>
      </c>
      <c r="J513" s="75">
        <f>MAX(0,(I513-Constantes!$D$14)*(1-EXP(-Constantes!$D$24)))</f>
        <v>1.1838006646833821E-5</v>
      </c>
      <c r="K513" s="75">
        <f t="shared" si="72"/>
        <v>192.49122307388748</v>
      </c>
      <c r="L513" s="75">
        <f>MAX(0,(K513-Constantes!$D$13)*(1-EXP(-Constantes!$D$25)))</f>
        <v>0.81157115949110759</v>
      </c>
      <c r="M513" s="75">
        <f t="shared" si="73"/>
        <v>0.81158299749775442</v>
      </c>
      <c r="N513" s="75">
        <f>0.0526*G513*Observaciones!$F512^1.218</f>
        <v>0</v>
      </c>
      <c r="O513" s="75">
        <f>N513*Constantes!$D$31</f>
        <v>0</v>
      </c>
      <c r="P513" s="75">
        <f t="shared" si="74"/>
        <v>0</v>
      </c>
      <c r="Q513" s="15"/>
      <c r="R513" s="74">
        <v>507</v>
      </c>
      <c r="S513" s="136">
        <f>ETo!$I512*((1-Constantes!$E$21)*ETo!$K512+ETo!$L512)</f>
        <v>1.6340968223447332</v>
      </c>
      <c r="T513" s="75">
        <f>MIN(S513*U513,0.8*(X512+Observaciones!$F512-V513-W513-Constantes!$D$14))</f>
        <v>1.0408381513116183E-5</v>
      </c>
      <c r="U513" s="75">
        <f>EXP(2.5*(Cálculos!X512-Constantes!$D$13)/(Constantes!$D$15))*Constantes!$E$19+Constantes!$E$18</f>
        <v>0.44392403470843245</v>
      </c>
      <c r="V513" s="75">
        <f>IF(Observaciones!$F512&gt;0.05*Constantes!$E$20,((Observaciones!$F512-0.05*Constantes!$E$20)^2)/(Observaciones!$F512+0.95*Constantes!$E$20),0)</f>
        <v>0</v>
      </c>
      <c r="W513" s="75">
        <f>MAX(0,X512+Observaciones!$F512-V513-Constantes!$D$13)</f>
        <v>0</v>
      </c>
      <c r="X513" s="75">
        <f>X512+Observaciones!$F512-V513-T513-W513-Y512</f>
        <v>26.250002378583172</v>
      </c>
      <c r="Y513" s="75">
        <f>MAX(0,(X513-Constantes!$D$14)*(1-EXP(-Constantes!$D$24)))</f>
        <v>4.0862635208773511E-8</v>
      </c>
      <c r="Z513" s="75">
        <f t="shared" si="75"/>
        <v>199.20537368686485</v>
      </c>
      <c r="AA513" s="75">
        <f>MAX(0,(Z513-Constantes!$D$13)*(1-EXP(-Constantes!$D$25)))</f>
        <v>0.85794918548667676</v>
      </c>
      <c r="AB513" s="75">
        <f t="shared" si="76"/>
        <v>0.85794922634931192</v>
      </c>
      <c r="AC513" s="75">
        <f>0.0526*V513*Observaciones!$F512^1.218</f>
        <v>0</v>
      </c>
      <c r="AD513" s="75">
        <f>AC513*Constantes!$E$31</f>
        <v>0</v>
      </c>
      <c r="AE513" s="75">
        <f t="shared" si="77"/>
        <v>0</v>
      </c>
      <c r="AF513" s="15"/>
      <c r="AG513" s="74">
        <v>507</v>
      </c>
      <c r="AH513" s="136">
        <f>ETo!$I512*((1-Constantes!$F$21)*ETo!$K512+ETo!$L512)</f>
        <v>1.6340968223447332</v>
      </c>
      <c r="AI513" s="75">
        <f>MIN(AH513*AJ513,0.8*(AM512+Observaciones!$F512-AK513-AL513-Constantes!$D$14))</f>
        <v>5.1498631137292253E-9</v>
      </c>
      <c r="AJ513" s="75">
        <f>EXP(2.5*(Cálculos!AM512-Constantes!$D$13)/(Constantes!$D$15))*Constantes!$F$19+Constantes!$F$18</f>
        <v>0.52046379016369348</v>
      </c>
      <c r="AK513" s="75">
        <f>IF(Observaciones!$F512&gt;0.05*Constantes!$F$20,((Observaciones!$F512-0.05*Constantes!$F$20)^2)/(Observaciones!$F512+0.95*Constantes!$F$20),0)</f>
        <v>0</v>
      </c>
      <c r="AL513" s="75">
        <f>MAX(0,AM512+Observaciones!$F512-AK513-Constantes!$D$13)</f>
        <v>0</v>
      </c>
      <c r="AM513" s="75">
        <f>AM512+Observaciones!$F512-AK513-AI513-AL513-AN512</f>
        <v>26.250000001176875</v>
      </c>
      <c r="AN513" s="75">
        <f>MAX(0,(AM513-Constantes!$D$14)*(1-EXP(-Constantes!$D$24)))</f>
        <v>2.0218016435441617E-11</v>
      </c>
      <c r="AO513" s="75">
        <f t="shared" si="78"/>
        <v>203.25312917140647</v>
      </c>
      <c r="AP513" s="75">
        <f>MAX(0,(AO513-Constantes!$D$13)*(1-EXP(-Constantes!$D$25)))</f>
        <v>0.88590907496591087</v>
      </c>
      <c r="AQ513" s="75">
        <f t="shared" si="79"/>
        <v>0.88590907498612892</v>
      </c>
      <c r="AR513" s="75">
        <f>0.0526*AK513*Observaciones!$F512^1.218</f>
        <v>0</v>
      </c>
      <c r="AS513" s="75">
        <f>AR513*Constantes!$F$31</f>
        <v>0</v>
      </c>
      <c r="AT513" s="75">
        <f t="shared" si="80"/>
        <v>0</v>
      </c>
      <c r="AU513" s="15"/>
      <c r="AV513" s="74">
        <v>507</v>
      </c>
      <c r="AW513" s="75">
        <f>0.0526*Observaciones!$F512^2.218</f>
        <v>0</v>
      </c>
      <c r="AX513" s="75">
        <f>IF(Observaciones!$F512&gt;0.05*$BB$7,((Observaciones!$F512-0.05*$BB$7)^2)/(Observaciones!$F512+0.95*$BB$7),0)</f>
        <v>0</v>
      </c>
      <c r="AY513" s="75">
        <f>0.0526*AX513*Observaciones!$F512^1.218</f>
        <v>0</v>
      </c>
      <c r="AZ513" s="29"/>
      <c r="BA513" s="29"/>
      <c r="BB513" s="96"/>
      <c r="BC513" s="39"/>
    </row>
    <row r="514" spans="2:55" s="2" customFormat="1" x14ac:dyDescent="0.3">
      <c r="B514" s="38"/>
      <c r="C514" s="74">
        <v>508</v>
      </c>
      <c r="D514" s="136">
        <f>ETo!$I513*((1-Constantes!$D$21)*ETo!$K513+ETo!$L513)</f>
        <v>1.6680947849446763</v>
      </c>
      <c r="E514" s="75">
        <f>MIN(D514*F514,0.8*(I513+Observaciones!$F513-G514-H514-Constantes!$D$14))</f>
        <v>5.5126514986056916E-4</v>
      </c>
      <c r="F514" s="75">
        <f>EXP(2.5*(Cálculos!I513-Constantes!$D$13)/(Constantes!$D$15))*Constantes!$D$19+Constantes!$D$18</f>
        <v>0.36840949272754459</v>
      </c>
      <c r="G514" s="75">
        <f>IF(Observaciones!$F513&gt;0.05*Constantes!$D$20,((Observaciones!$F513-0.05*Constantes!$D$20)^2)/(Observaciones!$F513+0.95*Constantes!$D$20),0)</f>
        <v>0</v>
      </c>
      <c r="H514" s="75">
        <f>MAX(0,I513+Observaciones!$F513-G514-Constantes!$D$13)</f>
        <v>0</v>
      </c>
      <c r="I514" s="75">
        <f>I513+Observaciones!$F513-G514-E514-H514-J513</f>
        <v>26.250125978280821</v>
      </c>
      <c r="J514" s="75">
        <f>MAX(0,(I514-Constantes!$D$14)*(1-EXP(-Constantes!$D$24)))</f>
        <v>2.1642314607945467E-6</v>
      </c>
      <c r="K514" s="75">
        <f t="shared" si="72"/>
        <v>191.67965191439637</v>
      </c>
      <c r="L514" s="75">
        <f>MAX(0,(K514-Constantes!$D$13)*(1-EXP(-Constantes!$D$25)))</f>
        <v>0.8059652280037527</v>
      </c>
      <c r="M514" s="75">
        <f t="shared" si="73"/>
        <v>0.80596739223521352</v>
      </c>
      <c r="N514" s="75">
        <f>0.0526*G514*Observaciones!$F513^1.218</f>
        <v>0</v>
      </c>
      <c r="O514" s="75">
        <f>N514*Constantes!$D$31</f>
        <v>0</v>
      </c>
      <c r="P514" s="75">
        <f t="shared" si="74"/>
        <v>0</v>
      </c>
      <c r="Q514" s="15"/>
      <c r="R514" s="74">
        <v>508</v>
      </c>
      <c r="S514" s="136">
        <f>ETo!$I513*((1-Constantes!$E$21)*ETo!$K513+ETo!$L513)</f>
        <v>1.5948601148517276</v>
      </c>
      <c r="T514" s="75">
        <f>MIN(S514*U514,0.8*(X513+Observaciones!$F513-V514-W514-Constantes!$D$14))</f>
        <v>1.9028665377618382E-6</v>
      </c>
      <c r="U514" s="75">
        <f>EXP(2.5*(Cálculos!X513-Constantes!$D$13)/(Constantes!$D$15))*Constantes!$E$19+Constantes!$E$18</f>
        <v>0.44392401984702934</v>
      </c>
      <c r="V514" s="75">
        <f>IF(Observaciones!$F513&gt;0.05*Constantes!$E$20,((Observaciones!$F513-0.05*Constantes!$E$20)^2)/(Observaciones!$F513+0.95*Constantes!$E$20),0)</f>
        <v>0</v>
      </c>
      <c r="W514" s="75">
        <f>MAX(0,X513+Observaciones!$F513-V514-Constantes!$D$13)</f>
        <v>0</v>
      </c>
      <c r="X514" s="75">
        <f>X513+Observaciones!$F513-V514-T514-W514-Y513</f>
        <v>26.250000434854002</v>
      </c>
      <c r="Y514" s="75">
        <f>MAX(0,(X514-Constantes!$D$14)*(1-EXP(-Constantes!$D$24)))</f>
        <v>7.470531469344717E-9</v>
      </c>
      <c r="Z514" s="75">
        <f t="shared" si="75"/>
        <v>198.34742450137816</v>
      </c>
      <c r="AA514" s="75">
        <f>MAX(0,(Z514-Constantes!$D$13)*(1-EXP(-Constantes!$D$25)))</f>
        <v>0.8520228975731361</v>
      </c>
      <c r="AB514" s="75">
        <f t="shared" si="76"/>
        <v>0.85202290504366751</v>
      </c>
      <c r="AC514" s="75">
        <f>0.0526*V514*Observaciones!$F513^1.218</f>
        <v>0</v>
      </c>
      <c r="AD514" s="75">
        <f>AC514*Constantes!$E$31</f>
        <v>0</v>
      </c>
      <c r="AE514" s="75">
        <f t="shared" si="77"/>
        <v>0</v>
      </c>
      <c r="AF514" s="15"/>
      <c r="AG514" s="74">
        <v>508</v>
      </c>
      <c r="AH514" s="136">
        <f>ETo!$I513*((1-Constantes!$F$21)*ETo!$K513+ETo!$L513)</f>
        <v>1.5948601148517276</v>
      </c>
      <c r="AI514" s="75">
        <f>MIN(AH514*AJ514,0.8*(AM513+Observaciones!$F513-AK514-AL514-Constantes!$D$14))</f>
        <v>9.4150038876250615E-10</v>
      </c>
      <c r="AJ514" s="75">
        <f>EXP(2.5*(Cálculos!AM513-Constantes!$D$13)/(Constantes!$D$15))*Constantes!$F$19+Constantes!$F$18</f>
        <v>0.52046379015817301</v>
      </c>
      <c r="AK514" s="75">
        <f>IF(Observaciones!$F513&gt;0.05*Constantes!$F$20,((Observaciones!$F513-0.05*Constantes!$F$20)^2)/(Observaciones!$F513+0.95*Constantes!$F$20),0)</f>
        <v>0</v>
      </c>
      <c r="AL514" s="75">
        <f>MAX(0,AM513+Observaciones!$F513-AK514-Constantes!$D$13)</f>
        <v>0</v>
      </c>
      <c r="AM514" s="75">
        <f>AM513+Observaciones!$F513-AK514-AI514-AL514-AN513</f>
        <v>26.250000000215156</v>
      </c>
      <c r="AN514" s="75">
        <f>MAX(0,(AM514-Constantes!$D$14)*(1-EXP(-Constantes!$D$24)))</f>
        <v>3.6962494629515092E-12</v>
      </c>
      <c r="AO514" s="75">
        <f t="shared" si="78"/>
        <v>202.36722009644055</v>
      </c>
      <c r="AP514" s="75">
        <f>MAX(0,(AO514-Constantes!$D$13)*(1-EXP(-Constantes!$D$25)))</f>
        <v>0.87978965398821252</v>
      </c>
      <c r="AQ514" s="75">
        <f t="shared" si="79"/>
        <v>0.87978965399190878</v>
      </c>
      <c r="AR514" s="75">
        <f>0.0526*AK514*Observaciones!$F513^1.218</f>
        <v>0</v>
      </c>
      <c r="AS514" s="75">
        <f>AR514*Constantes!$F$31</f>
        <v>0</v>
      </c>
      <c r="AT514" s="75">
        <f t="shared" si="80"/>
        <v>0</v>
      </c>
      <c r="AU514" s="15"/>
      <c r="AV514" s="74">
        <v>508</v>
      </c>
      <c r="AW514" s="75">
        <f>0.0526*Observaciones!$F513^2.218</f>
        <v>0</v>
      </c>
      <c r="AX514" s="75">
        <f>IF(Observaciones!$F513&gt;0.05*$BB$7,((Observaciones!$F513-0.05*$BB$7)^2)/(Observaciones!$F513+0.95*$BB$7),0)</f>
        <v>0</v>
      </c>
      <c r="AY514" s="75">
        <f>0.0526*AX514*Observaciones!$F513^1.218</f>
        <v>0</v>
      </c>
      <c r="AZ514" s="29"/>
      <c r="BA514" s="29"/>
      <c r="BB514" s="96"/>
      <c r="BC514" s="39"/>
    </row>
    <row r="515" spans="2:55" s="2" customFormat="1" x14ac:dyDescent="0.3">
      <c r="B515" s="38"/>
      <c r="C515" s="74">
        <v>509</v>
      </c>
      <c r="D515" s="136">
        <f>ETo!$I514*((1-Constantes!$D$21)*ETo!$K514+ETo!$L514)</f>
        <v>1.6509166192846028</v>
      </c>
      <c r="E515" s="75">
        <f>MIN(D515*F515,0.8*(I514+Observaciones!$F514-G515-H515-Constantes!$D$14))</f>
        <v>1.0078262465640364E-4</v>
      </c>
      <c r="F515" s="75">
        <f>EXP(2.5*(Cálculos!I514-Constantes!$D$13)/(Constantes!$D$15))*Constantes!$D$19+Constantes!$D$18</f>
        <v>0.36840847984493469</v>
      </c>
      <c r="G515" s="75">
        <f>IF(Observaciones!$F514&gt;0.05*Constantes!$D$20,((Observaciones!$F514-0.05*Constantes!$D$20)^2)/(Observaciones!$F514+0.95*Constantes!$D$20),0)</f>
        <v>0</v>
      </c>
      <c r="H515" s="75">
        <f>MAX(0,I514+Observaciones!$F514-G515-Constantes!$D$13)</f>
        <v>0</v>
      </c>
      <c r="I515" s="75">
        <f>I514+Observaciones!$F514-G515-E515-H515-J514</f>
        <v>26.250023031424703</v>
      </c>
      <c r="J515" s="75">
        <f>MAX(0,(I515-Constantes!$D$14)*(1-EXP(-Constantes!$D$24)))</f>
        <v>3.9566609105436337E-7</v>
      </c>
      <c r="K515" s="75">
        <f t="shared" si="72"/>
        <v>190.87368668639263</v>
      </c>
      <c r="L515" s="75">
        <f>MAX(0,(K515-Constantes!$D$13)*(1-EXP(-Constantes!$D$25)))</f>
        <v>0.80039801951372647</v>
      </c>
      <c r="M515" s="75">
        <f t="shared" si="73"/>
        <v>0.80039841517981747</v>
      </c>
      <c r="N515" s="75">
        <f>0.0526*G515*Observaciones!$F514^1.218</f>
        <v>0</v>
      </c>
      <c r="O515" s="75">
        <f>N515*Constantes!$D$31</f>
        <v>0</v>
      </c>
      <c r="P515" s="75">
        <f t="shared" si="74"/>
        <v>0</v>
      </c>
      <c r="Q515" s="15"/>
      <c r="R515" s="74">
        <v>509</v>
      </c>
      <c r="S515" s="136">
        <f>ETo!$I514*((1-Constantes!$E$21)*ETo!$K514+ETo!$L514)</f>
        <v>1.5782883338284028</v>
      </c>
      <c r="T515" s="75">
        <f>MIN(S515*U515,0.8*(X514+Observaciones!$F514-V515-W515-Constantes!$D$14))</f>
        <v>3.4788320135703543E-7</v>
      </c>
      <c r="U515" s="75">
        <f>EXP(2.5*(Cálculos!X514-Constantes!$D$13)/(Constantes!$D$15))*Constantes!$E$19+Constantes!$E$18</f>
        <v>0.44392401713005958</v>
      </c>
      <c r="V515" s="75">
        <f>IF(Observaciones!$F514&gt;0.05*Constantes!$E$20,((Observaciones!$F514-0.05*Constantes!$E$20)^2)/(Observaciones!$F514+0.95*Constantes!$E$20),0)</f>
        <v>0</v>
      </c>
      <c r="W515" s="75">
        <f>MAX(0,X514+Observaciones!$F514-V515-Constantes!$D$13)</f>
        <v>0</v>
      </c>
      <c r="X515" s="75">
        <f>X514+Observaciones!$F514-V515-T515-W515-Y514</f>
        <v>26.250000079500268</v>
      </c>
      <c r="Y515" s="75">
        <f>MAX(0,(X515-Constantes!$D$14)*(1-EXP(-Constantes!$D$24)))</f>
        <v>1.3657670146180789E-9</v>
      </c>
      <c r="Z515" s="75">
        <f t="shared" si="75"/>
        <v>197.49540160380502</v>
      </c>
      <c r="AA515" s="75">
        <f>MAX(0,(Z515-Constantes!$D$13)*(1-EXP(-Constantes!$D$25)))</f>
        <v>0.84613754552039977</v>
      </c>
      <c r="AB515" s="75">
        <f t="shared" si="76"/>
        <v>0.84613754688616682</v>
      </c>
      <c r="AC515" s="75">
        <f>0.0526*V515*Observaciones!$F514^1.218</f>
        <v>0</v>
      </c>
      <c r="AD515" s="75">
        <f>AC515*Constantes!$E$31</f>
        <v>0</v>
      </c>
      <c r="AE515" s="75">
        <f t="shared" si="77"/>
        <v>0</v>
      </c>
      <c r="AF515" s="15"/>
      <c r="AG515" s="74">
        <v>509</v>
      </c>
      <c r="AH515" s="136">
        <f>ETo!$I514*((1-Constantes!$F$21)*ETo!$K514+ETo!$L514)</f>
        <v>1.5782883338284028</v>
      </c>
      <c r="AI515" s="75">
        <f>MIN(AH515*AJ515,0.8*(AM514+Observaciones!$F514-AK515-AL515-Constantes!$D$14))</f>
        <v>1.7212471448146972E-10</v>
      </c>
      <c r="AJ515" s="75">
        <f>EXP(2.5*(Cálculos!AM514-Constantes!$D$13)/(Constantes!$D$15))*Constantes!$F$19+Constantes!$F$18</f>
        <v>0.52046379015716382</v>
      </c>
      <c r="AK515" s="75">
        <f>IF(Observaciones!$F514&gt;0.05*Constantes!$F$20,((Observaciones!$F514-0.05*Constantes!$F$20)^2)/(Observaciones!$F514+0.95*Constantes!$F$20),0)</f>
        <v>0</v>
      </c>
      <c r="AL515" s="75">
        <f>MAX(0,AM514+Observaciones!$F514-AK515-Constantes!$D$13)</f>
        <v>0</v>
      </c>
      <c r="AM515" s="75">
        <f>AM514+Observaciones!$F514-AK515-AI515-AL515-AN514</f>
        <v>26.250000000039336</v>
      </c>
      <c r="AN515" s="75">
        <f>MAX(0,(AM515-Constantes!$D$14)*(1-EXP(-Constantes!$D$24)))</f>
        <v>6.7576285156782601E-13</v>
      </c>
      <c r="AO515" s="75">
        <f t="shared" si="78"/>
        <v>201.48743044245234</v>
      </c>
      <c r="AP515" s="75">
        <f>MAX(0,(AO515-Constantes!$D$13)*(1-EXP(-Constantes!$D$25)))</f>
        <v>0.87371250293884029</v>
      </c>
      <c r="AQ515" s="75">
        <f t="shared" si="79"/>
        <v>0.87371250293951608</v>
      </c>
      <c r="AR515" s="75">
        <f>0.0526*AK515*Observaciones!$F514^1.218</f>
        <v>0</v>
      </c>
      <c r="AS515" s="75">
        <f>AR515*Constantes!$F$31</f>
        <v>0</v>
      </c>
      <c r="AT515" s="75">
        <f t="shared" si="80"/>
        <v>0</v>
      </c>
      <c r="AU515" s="15"/>
      <c r="AV515" s="74">
        <v>509</v>
      </c>
      <c r="AW515" s="75">
        <f>0.0526*Observaciones!$F514^2.218</f>
        <v>0</v>
      </c>
      <c r="AX515" s="75">
        <f>IF(Observaciones!$F514&gt;0.05*$BB$7,((Observaciones!$F514-0.05*$BB$7)^2)/(Observaciones!$F514+0.95*$BB$7),0)</f>
        <v>0</v>
      </c>
      <c r="AY515" s="75">
        <f>0.0526*AX515*Observaciones!$F514^1.218</f>
        <v>0</v>
      </c>
      <c r="AZ515" s="29"/>
      <c r="BA515" s="29"/>
      <c r="BB515" s="96"/>
      <c r="BC515" s="39"/>
    </row>
    <row r="516" spans="2:55" s="2" customFormat="1" x14ac:dyDescent="0.3">
      <c r="B516" s="38"/>
      <c r="C516" s="74">
        <v>510</v>
      </c>
      <c r="D516" s="136">
        <f>ETo!$I515*((1-Constantes!$D$21)*ETo!$K515+ETo!$L515)</f>
        <v>1.6245193633892849</v>
      </c>
      <c r="E516" s="75">
        <f>MIN(D516*F516,0.8*(I515+Observaciones!$F515-G516-H516-Constantes!$D$14))</f>
        <v>1.8425139762712207E-5</v>
      </c>
      <c r="F516" s="75">
        <f>EXP(2.5*(Cálculos!I515-Constantes!$D$13)/(Constantes!$D$15))*Constantes!$D$19+Constantes!$D$18</f>
        <v>0.36840829467229214</v>
      </c>
      <c r="G516" s="75">
        <f>IF(Observaciones!$F515&gt;0.05*Constantes!$D$20,((Observaciones!$F515-0.05*Constantes!$D$20)^2)/(Observaciones!$F515+0.95*Constantes!$D$20),0)</f>
        <v>0</v>
      </c>
      <c r="H516" s="75">
        <f>MAX(0,I515+Observaciones!$F515-G516-Constantes!$D$13)</f>
        <v>0</v>
      </c>
      <c r="I516" s="75">
        <f>I515+Observaciones!$F515-G516-E516-H516-J515</f>
        <v>26.250004210618847</v>
      </c>
      <c r="J516" s="75">
        <f>MAX(0,(I516-Constantes!$D$14)*(1-EXP(-Constantes!$D$24)))</f>
        <v>7.2335911551845355E-8</v>
      </c>
      <c r="K516" s="75">
        <f t="shared" si="72"/>
        <v>190.07328866687891</v>
      </c>
      <c r="L516" s="75">
        <f>MAX(0,(K516-Constantes!$D$13)*(1-EXP(-Constantes!$D$25)))</f>
        <v>0.79486926654174805</v>
      </c>
      <c r="M516" s="75">
        <f t="shared" si="73"/>
        <v>0.79486933887765965</v>
      </c>
      <c r="N516" s="75">
        <f>0.0526*G516*Observaciones!$F515^1.218</f>
        <v>0</v>
      </c>
      <c r="O516" s="75">
        <f>N516*Constantes!$D$31</f>
        <v>0</v>
      </c>
      <c r="P516" s="75">
        <f t="shared" si="74"/>
        <v>0</v>
      </c>
      <c r="Q516" s="15"/>
      <c r="R516" s="74">
        <v>510</v>
      </c>
      <c r="S516" s="136">
        <f>ETo!$I515*((1-Constantes!$E$21)*ETo!$K515+ETo!$L515)</f>
        <v>1.5528830803299336</v>
      </c>
      <c r="T516" s="75">
        <f>MIN(S516*U516,0.8*(X515+Observaciones!$F515-V516-W516-Constantes!$D$14))</f>
        <v>6.3600214161851912E-8</v>
      </c>
      <c r="U516" s="75">
        <f>EXP(2.5*(Cálculos!X515-Constantes!$D$13)/(Constantes!$D$15))*Constantes!$E$19+Constantes!$E$18</f>
        <v>0.44392401663334158</v>
      </c>
      <c r="V516" s="75">
        <f>IF(Observaciones!$F515&gt;0.05*Constantes!$E$20,((Observaciones!$F515-0.05*Constantes!$E$20)^2)/(Observaciones!$F515+0.95*Constantes!$E$20),0)</f>
        <v>0</v>
      </c>
      <c r="W516" s="75">
        <f>MAX(0,X515+Observaciones!$F515-V516-Constantes!$D$13)</f>
        <v>0</v>
      </c>
      <c r="X516" s="75">
        <f>X515+Observaciones!$F515-V516-T516-W516-Y515</f>
        <v>26.250000014534287</v>
      </c>
      <c r="Y516" s="75">
        <f>MAX(0,(X516-Constantes!$D$14)*(1-EXP(-Constantes!$D$24)))</f>
        <v>2.4969034544367195E-10</v>
      </c>
      <c r="Z516" s="75">
        <f t="shared" si="75"/>
        <v>196.64926405828461</v>
      </c>
      <c r="AA516" s="75">
        <f>MAX(0,(Z516-Constantes!$D$13)*(1-EXP(-Constantes!$D$25)))</f>
        <v>0.84029284656382242</v>
      </c>
      <c r="AB516" s="75">
        <f t="shared" si="76"/>
        <v>0.84029284681351279</v>
      </c>
      <c r="AC516" s="75">
        <f>0.0526*V516*Observaciones!$F515^1.218</f>
        <v>0</v>
      </c>
      <c r="AD516" s="75">
        <f>AC516*Constantes!$E$31</f>
        <v>0</v>
      </c>
      <c r="AE516" s="75">
        <f t="shared" si="77"/>
        <v>0</v>
      </c>
      <c r="AF516" s="15"/>
      <c r="AG516" s="74">
        <v>510</v>
      </c>
      <c r="AH516" s="136">
        <f>ETo!$I515*((1-Constantes!$F$21)*ETo!$K515+ETo!$L515)</f>
        <v>1.5528830803299336</v>
      </c>
      <c r="AI516" s="75">
        <f>MIN(AH516*AJ516,0.8*(AM515+Observaciones!$F515-AK516-AL516-Constantes!$D$14))</f>
        <v>3.1468516681343318E-11</v>
      </c>
      <c r="AJ516" s="75">
        <f>EXP(2.5*(Cálculos!AM515-Constantes!$D$13)/(Constantes!$D$15))*Constantes!$F$19+Constantes!$F$18</f>
        <v>0.5204637901569793</v>
      </c>
      <c r="AK516" s="75">
        <f>IF(Observaciones!$F515&gt;0.05*Constantes!$F$20,((Observaciones!$F515-0.05*Constantes!$F$20)^2)/(Observaciones!$F515+0.95*Constantes!$F$20),0)</f>
        <v>0</v>
      </c>
      <c r="AL516" s="75">
        <f>MAX(0,AM515+Observaciones!$F515-AK516-Constantes!$D$13)</f>
        <v>0</v>
      </c>
      <c r="AM516" s="75">
        <f>AM515+Observaciones!$F515-AK516-AI516-AL516-AN515</f>
        <v>26.250000000007191</v>
      </c>
      <c r="AN516" s="75">
        <f>MAX(0,(AM516-Constantes!$D$14)*(1-EXP(-Constantes!$D$24)))</f>
        <v>1.2353179295278899E-13</v>
      </c>
      <c r="AO516" s="75">
        <f t="shared" si="78"/>
        <v>200.61371793951349</v>
      </c>
      <c r="AP516" s="75">
        <f>MAX(0,(AO516-Constantes!$D$13)*(1-EXP(-Constantes!$D$25)))</f>
        <v>0.86767732983807144</v>
      </c>
      <c r="AQ516" s="75">
        <f t="shared" si="79"/>
        <v>0.86767732983819501</v>
      </c>
      <c r="AR516" s="75">
        <f>0.0526*AK516*Observaciones!$F515^1.218</f>
        <v>0</v>
      </c>
      <c r="AS516" s="75">
        <f>AR516*Constantes!$F$31</f>
        <v>0</v>
      </c>
      <c r="AT516" s="75">
        <f t="shared" si="80"/>
        <v>0</v>
      </c>
      <c r="AU516" s="15"/>
      <c r="AV516" s="74">
        <v>510</v>
      </c>
      <c r="AW516" s="75">
        <f>0.0526*Observaciones!$F515^2.218</f>
        <v>0</v>
      </c>
      <c r="AX516" s="75">
        <f>IF(Observaciones!$F515&gt;0.05*$BB$7,((Observaciones!$F515-0.05*$BB$7)^2)/(Observaciones!$F515+0.95*$BB$7),0)</f>
        <v>0</v>
      </c>
      <c r="AY516" s="75">
        <f>0.0526*AX516*Observaciones!$F515^1.218</f>
        <v>0</v>
      </c>
      <c r="AZ516" s="29"/>
      <c r="BA516" s="29"/>
      <c r="BB516" s="96"/>
      <c r="BC516" s="39"/>
    </row>
    <row r="517" spans="2:55" s="2" customFormat="1" x14ac:dyDescent="0.3">
      <c r="B517" s="38"/>
      <c r="C517" s="74">
        <v>511</v>
      </c>
      <c r="D517" s="136">
        <f>ETo!$I516*((1-Constantes!$D$21)*ETo!$K516+ETo!$L516)</f>
        <v>1.6554423832340162</v>
      </c>
      <c r="E517" s="75">
        <f>MIN(D517*F517,0.8*(I516+Observaciones!$F516-G517-H517-Constantes!$D$14))</f>
        <v>3.3684950778933854E-6</v>
      </c>
      <c r="F517" s="75">
        <f>EXP(2.5*(Cálculos!I516-Constantes!$D$13)/(Constantes!$D$15))*Constantes!$D$19+Constantes!$D$18</f>
        <v>0.3684082608190245</v>
      </c>
      <c r="G517" s="75">
        <f>IF(Observaciones!$F516&gt;0.05*Constantes!$D$20,((Observaciones!$F516-0.05*Constantes!$D$20)^2)/(Observaciones!$F516+0.95*Constantes!$D$20),0)</f>
        <v>0</v>
      </c>
      <c r="H517" s="75">
        <f>MAX(0,I516+Observaciones!$F516-G517-Constantes!$D$13)</f>
        <v>0</v>
      </c>
      <c r="I517" s="75">
        <f>I516+Observaciones!$F516-G517-E517-H517-J516</f>
        <v>26.250000769787857</v>
      </c>
      <c r="J517" s="75">
        <f>MAX(0,(I517-Constantes!$D$14)*(1-EXP(-Constantes!$D$24)))</f>
        <v>1.3224494622995343E-8</v>
      </c>
      <c r="K517" s="75">
        <f t="shared" si="72"/>
        <v>189.27841940033716</v>
      </c>
      <c r="L517" s="75">
        <f>MAX(0,(K517-Constantes!$D$13)*(1-EXP(-Constantes!$D$25)))</f>
        <v>0.78937870345615091</v>
      </c>
      <c r="M517" s="75">
        <f t="shared" si="73"/>
        <v>0.78937871668064552</v>
      </c>
      <c r="N517" s="75">
        <f>0.0526*G517*Observaciones!$F516^1.218</f>
        <v>0</v>
      </c>
      <c r="O517" s="75">
        <f>N517*Constantes!$D$31</f>
        <v>0</v>
      </c>
      <c r="P517" s="75">
        <f t="shared" si="74"/>
        <v>0</v>
      </c>
      <c r="Q517" s="15"/>
      <c r="R517" s="74">
        <v>511</v>
      </c>
      <c r="S517" s="136">
        <f>ETo!$I516*((1-Constantes!$E$21)*ETo!$K516+ETo!$L516)</f>
        <v>1.582461217205537</v>
      </c>
      <c r="T517" s="75">
        <f>MIN(S517*U517,0.8*(X516+Observaciones!$F516-V517-W517-Constantes!$D$14))</f>
        <v>1.1627429330474116E-8</v>
      </c>
      <c r="U517" s="75">
        <f>EXP(2.5*(Cálculos!X516-Constantes!$D$13)/(Constantes!$D$15))*Constantes!$E$19+Constantes!$E$18</f>
        <v>0.44392401654253127</v>
      </c>
      <c r="V517" s="75">
        <f>IF(Observaciones!$F516&gt;0.05*Constantes!$E$20,((Observaciones!$F516-0.05*Constantes!$E$20)^2)/(Observaciones!$F516+0.95*Constantes!$E$20),0)</f>
        <v>0</v>
      </c>
      <c r="W517" s="75">
        <f>MAX(0,X516+Observaciones!$F516-V517-Constantes!$D$13)</f>
        <v>0</v>
      </c>
      <c r="X517" s="75">
        <f>X516+Observaciones!$F516-V517-T517-W517-Y516</f>
        <v>26.250000002657167</v>
      </c>
      <c r="Y517" s="75">
        <f>MAX(0,(X517-Constantes!$D$14)*(1-EXP(-Constantes!$D$24)))</f>
        <v>4.5648537438738963E-11</v>
      </c>
      <c r="Z517" s="75">
        <f t="shared" si="75"/>
        <v>195.8089712117208</v>
      </c>
      <c r="AA517" s="75">
        <f>MAX(0,(Z517-Constantes!$D$13)*(1-EXP(-Constantes!$D$25)))</f>
        <v>0.83448851989195683</v>
      </c>
      <c r="AB517" s="75">
        <f t="shared" si="76"/>
        <v>0.83448851993760531</v>
      </c>
      <c r="AC517" s="75">
        <f>0.0526*V517*Observaciones!$F516^1.218</f>
        <v>0</v>
      </c>
      <c r="AD517" s="75">
        <f>AC517*Constantes!$E$31</f>
        <v>0</v>
      </c>
      <c r="AE517" s="75">
        <f t="shared" si="77"/>
        <v>0</v>
      </c>
      <c r="AF517" s="15"/>
      <c r="AG517" s="74">
        <v>511</v>
      </c>
      <c r="AH517" s="136">
        <f>ETo!$I516*((1-Constantes!$F$21)*ETo!$K516+ETo!$L516)</f>
        <v>1.582461217205537</v>
      </c>
      <c r="AI517" s="75">
        <f>MIN(AH517*AJ517,0.8*(AM516+Observaciones!$F516-AK517-AL517-Constantes!$D$14))</f>
        <v>5.7525539887137713E-12</v>
      </c>
      <c r="AJ517" s="75">
        <f>EXP(2.5*(Cálculos!AM516-Constantes!$D$13)/(Constantes!$D$15))*Constantes!$F$19+Constantes!$F$18</f>
        <v>0.52046379015694555</v>
      </c>
      <c r="AK517" s="75">
        <f>IF(Observaciones!$F516&gt;0.05*Constantes!$F$20,((Observaciones!$F516-0.05*Constantes!$F$20)^2)/(Observaciones!$F516+0.95*Constantes!$F$20),0)</f>
        <v>0</v>
      </c>
      <c r="AL517" s="75">
        <f>MAX(0,AM516+Observaciones!$F516-AK517-Constantes!$D$13)</f>
        <v>0</v>
      </c>
      <c r="AM517" s="75">
        <f>AM516+Observaciones!$F516-AK517-AI517-AL517-AN516</f>
        <v>26.250000000001315</v>
      </c>
      <c r="AN517" s="75">
        <f>MAX(0,(AM517-Constantes!$D$14)*(1-EXP(-Constantes!$D$24)))</f>
        <v>2.2582392980499966E-14</v>
      </c>
      <c r="AO517" s="75">
        <f t="shared" si="78"/>
        <v>199.74604060967542</v>
      </c>
      <c r="AP517" s="75">
        <f>MAX(0,(AO517-Constantes!$D$13)*(1-EXP(-Constantes!$D$25)))</f>
        <v>0.8616838447230345</v>
      </c>
      <c r="AQ517" s="75">
        <f t="shared" si="79"/>
        <v>0.86168384472305704</v>
      </c>
      <c r="AR517" s="75">
        <f>0.0526*AK517*Observaciones!$F516^1.218</f>
        <v>0</v>
      </c>
      <c r="AS517" s="75">
        <f>AR517*Constantes!$F$31</f>
        <v>0</v>
      </c>
      <c r="AT517" s="75">
        <f t="shared" si="80"/>
        <v>0</v>
      </c>
      <c r="AU517" s="15"/>
      <c r="AV517" s="74">
        <v>511</v>
      </c>
      <c r="AW517" s="75">
        <f>0.0526*Observaciones!$F516^2.218</f>
        <v>0</v>
      </c>
      <c r="AX517" s="75">
        <f>IF(Observaciones!$F516&gt;0.05*$BB$7,((Observaciones!$F516-0.05*$BB$7)^2)/(Observaciones!$F516+0.95*$BB$7),0)</f>
        <v>0</v>
      </c>
      <c r="AY517" s="75">
        <f>0.0526*AX517*Observaciones!$F516^1.218</f>
        <v>0</v>
      </c>
      <c r="AZ517" s="29"/>
      <c r="BA517" s="29"/>
      <c r="BB517" s="96"/>
      <c r="BC517" s="39"/>
    </row>
    <row r="518" spans="2:55" s="2" customFormat="1" x14ac:dyDescent="0.3">
      <c r="B518" s="38"/>
      <c r="C518" s="74">
        <v>512</v>
      </c>
      <c r="D518" s="136">
        <f>ETo!$I517*((1-Constantes!$D$21)*ETo!$K517+ETo!$L517)</f>
        <v>1.6617380588408552</v>
      </c>
      <c r="E518" s="75">
        <f>MIN(D518*F518,0.8*(I517+Observaciones!$F517-G518-H518-Constantes!$D$14))</f>
        <v>6.1583028525546985E-7</v>
      </c>
      <c r="F518" s="75">
        <f>EXP(2.5*(Cálculos!I517-Constantes!$D$13)/(Constantes!$D$15))*Constantes!$D$19+Constantes!$D$18</f>
        <v>0.36840825462995336</v>
      </c>
      <c r="G518" s="75">
        <f>IF(Observaciones!$F517&gt;0.05*Constantes!$D$20,((Observaciones!$F517-0.05*Constantes!$D$20)^2)/(Observaciones!$F517+0.95*Constantes!$D$20),0)</f>
        <v>0</v>
      </c>
      <c r="H518" s="75">
        <f>MAX(0,I517+Observaciones!$F517-G518-Constantes!$D$13)</f>
        <v>0</v>
      </c>
      <c r="I518" s="75">
        <f>I517+Observaciones!$F517-G518-E518-H518-J517</f>
        <v>26.250000140733079</v>
      </c>
      <c r="J518" s="75">
        <f>MAX(0,(I518-Constantes!$D$14)*(1-EXP(-Constantes!$D$24)))</f>
        <v>2.4177100539288332E-9</v>
      </c>
      <c r="K518" s="75">
        <f t="shared" si="72"/>
        <v>188.48904069688101</v>
      </c>
      <c r="L518" s="75">
        <f>MAX(0,(K518-Constantes!$D$13)*(1-EXP(-Constantes!$D$25)))</f>
        <v>0.78392606646012097</v>
      </c>
      <c r="M518" s="75">
        <f t="shared" si="73"/>
        <v>0.78392606887783101</v>
      </c>
      <c r="N518" s="75">
        <f>0.0526*G518*Observaciones!$F517^1.218</f>
        <v>0</v>
      </c>
      <c r="O518" s="75">
        <f>N518*Constantes!$D$31</f>
        <v>0</v>
      </c>
      <c r="P518" s="75">
        <f t="shared" si="74"/>
        <v>0</v>
      </c>
      <c r="Q518" s="15"/>
      <c r="R518" s="74">
        <v>512</v>
      </c>
      <c r="S518" s="136">
        <f>ETo!$I517*((1-Constantes!$E$21)*ETo!$K517+ETo!$L517)</f>
        <v>1.5884264573530975</v>
      </c>
      <c r="T518" s="75">
        <f>MIN(S518*U518,0.8*(X517+Observaciones!$F517-V518-W518-Constantes!$D$14))</f>
        <v>2.1257335447444349E-9</v>
      </c>
      <c r="U518" s="75">
        <f>EXP(2.5*(Cálculos!X517-Constantes!$D$13)/(Constantes!$D$15))*Constantes!$E$19+Constantes!$E$18</f>
        <v>0.44392401652592928</v>
      </c>
      <c r="V518" s="75">
        <f>IF(Observaciones!$F517&gt;0.05*Constantes!$E$20,((Observaciones!$F517-0.05*Constantes!$E$20)^2)/(Observaciones!$F517+0.95*Constantes!$E$20),0)</f>
        <v>0</v>
      </c>
      <c r="W518" s="75">
        <f>MAX(0,X517+Observaciones!$F517-V518-Constantes!$D$13)</f>
        <v>0</v>
      </c>
      <c r="X518" s="75">
        <f>X517+Observaciones!$F517-V518-T518-W518-Y517</f>
        <v>26.250000000485784</v>
      </c>
      <c r="Y518" s="75">
        <f>MAX(0,(X518-Constantes!$D$14)*(1-EXP(-Constantes!$D$24)))</f>
        <v>8.3454759096801164E-12</v>
      </c>
      <c r="Z518" s="75">
        <f t="shared" si="75"/>
        <v>194.97448269182885</v>
      </c>
      <c r="AA518" s="75">
        <f>MAX(0,(Z518-Constantes!$D$13)*(1-EXP(-Constantes!$D$25)))</f>
        <v>0.82872428663306197</v>
      </c>
      <c r="AB518" s="75">
        <f t="shared" si="76"/>
        <v>0.8287242866414074</v>
      </c>
      <c r="AC518" s="75">
        <f>0.0526*V518*Observaciones!$F517^1.218</f>
        <v>0</v>
      </c>
      <c r="AD518" s="75">
        <f>AC518*Constantes!$E$31</f>
        <v>0</v>
      </c>
      <c r="AE518" s="75">
        <f t="shared" si="77"/>
        <v>0</v>
      </c>
      <c r="AF518" s="15"/>
      <c r="AG518" s="74">
        <v>512</v>
      </c>
      <c r="AH518" s="136">
        <f>ETo!$I517*((1-Constantes!$F$21)*ETo!$K517+ETo!$L517)</f>
        <v>1.5884264573530975</v>
      </c>
      <c r="AI518" s="75">
        <f>MIN(AH518*AJ518,0.8*(AM517+Observaciones!$F517-AK518-AL518-Constantes!$D$14))</f>
        <v>1.0516032489249483E-12</v>
      </c>
      <c r="AJ518" s="75">
        <f>EXP(2.5*(Cálculos!AM517-Constantes!$D$13)/(Constantes!$D$15))*Constantes!$F$19+Constantes!$F$18</f>
        <v>0.52046379015693933</v>
      </c>
      <c r="AK518" s="75">
        <f>IF(Observaciones!$F517&gt;0.05*Constantes!$F$20,((Observaciones!$F517-0.05*Constantes!$F$20)^2)/(Observaciones!$F517+0.95*Constantes!$F$20),0)</f>
        <v>0</v>
      </c>
      <c r="AL518" s="75">
        <f>MAX(0,AM517+Observaciones!$F517-AK518-Constantes!$D$13)</f>
        <v>0</v>
      </c>
      <c r="AM518" s="75">
        <f>AM517+Observaciones!$F517-AK518-AI518-AL518-AN517</f>
        <v>26.250000000000242</v>
      </c>
      <c r="AN518" s="75">
        <f>MAX(0,(AM518-Constantes!$D$14)*(1-EXP(-Constantes!$D$24)))</f>
        <v>4.1502776288486422E-15</v>
      </c>
      <c r="AO518" s="75">
        <f t="shared" si="78"/>
        <v>198.88435676495237</v>
      </c>
      <c r="AP518" s="75">
        <f>MAX(0,(AO518-Constantes!$D$13)*(1-EXP(-Constantes!$D$25)))</f>
        <v>0.85573175963377768</v>
      </c>
      <c r="AQ518" s="75">
        <f t="shared" si="79"/>
        <v>0.85573175963378179</v>
      </c>
      <c r="AR518" s="75">
        <f>0.0526*AK518*Observaciones!$F517^1.218</f>
        <v>0</v>
      </c>
      <c r="AS518" s="75">
        <f>AR518*Constantes!$F$31</f>
        <v>0</v>
      </c>
      <c r="AT518" s="75">
        <f t="shared" si="80"/>
        <v>0</v>
      </c>
      <c r="AU518" s="15"/>
      <c r="AV518" s="74">
        <v>512</v>
      </c>
      <c r="AW518" s="75">
        <f>0.0526*Observaciones!$F517^2.218</f>
        <v>0</v>
      </c>
      <c r="AX518" s="75">
        <f>IF(Observaciones!$F517&gt;0.05*$BB$7,((Observaciones!$F517-0.05*$BB$7)^2)/(Observaciones!$F517+0.95*$BB$7),0)</f>
        <v>0</v>
      </c>
      <c r="AY518" s="75">
        <f>0.0526*AX518*Observaciones!$F517^1.218</f>
        <v>0</v>
      </c>
      <c r="AZ518" s="29"/>
      <c r="BA518" s="29"/>
      <c r="BB518" s="96"/>
      <c r="BC518" s="39"/>
    </row>
    <row r="519" spans="2:55" s="2" customFormat="1" x14ac:dyDescent="0.3">
      <c r="B519" s="38"/>
      <c r="C519" s="74">
        <v>513</v>
      </c>
      <c r="D519" s="136">
        <f>ETo!$I518*((1-Constantes!$D$21)*ETo!$K518+ETo!$L518)</f>
        <v>1.6265201998869123</v>
      </c>
      <c r="E519" s="75">
        <f>MIN(D519*F519,0.8*(I518+Observaciones!$F518-G519-H519-Constantes!$D$14))</f>
        <v>1.1258646281930851E-7</v>
      </c>
      <c r="F519" s="75">
        <f>EXP(2.5*(Cálculos!I518-Constantes!$D$13)/(Constantes!$D$15))*Constantes!$D$19+Constantes!$D$18</f>
        <v>0.36840825349846384</v>
      </c>
      <c r="G519" s="75">
        <f>IF(Observaciones!$F518&gt;0.05*Constantes!$D$20,((Observaciones!$F518-0.05*Constantes!$D$20)^2)/(Observaciones!$F518+0.95*Constantes!$D$20),0)</f>
        <v>0</v>
      </c>
      <c r="H519" s="75">
        <f>MAX(0,I518+Observaciones!$F518-G519-Constantes!$D$13)</f>
        <v>0</v>
      </c>
      <c r="I519" s="75">
        <f>I518+Observaciones!$F518-G519-E519-H519-J518</f>
        <v>26.250000025728905</v>
      </c>
      <c r="J519" s="75">
        <f>MAX(0,(I519-Constantes!$D$14)*(1-EXP(-Constantes!$D$24)))</f>
        <v>4.4200719191264568E-10</v>
      </c>
      <c r="K519" s="75">
        <f t="shared" si="72"/>
        <v>187.70511463042089</v>
      </c>
      <c r="L519" s="75">
        <f>MAX(0,(K519-Constantes!$D$13)*(1-EXP(-Constantes!$D$25)))</f>
        <v>0.77851109357902126</v>
      </c>
      <c r="M519" s="75">
        <f t="shared" si="73"/>
        <v>0.77851109402102847</v>
      </c>
      <c r="N519" s="75">
        <f>0.0526*G519*Observaciones!$F518^1.218</f>
        <v>0</v>
      </c>
      <c r="O519" s="75">
        <f>N519*Constantes!$D$31</f>
        <v>0</v>
      </c>
      <c r="P519" s="75">
        <f t="shared" si="74"/>
        <v>0</v>
      </c>
      <c r="Q519" s="15"/>
      <c r="R519" s="74">
        <v>513</v>
      </c>
      <c r="S519" s="136">
        <f>ETo!$I518*((1-Constantes!$E$21)*ETo!$K518+ETo!$L518)</f>
        <v>1.554547536620156</v>
      </c>
      <c r="T519" s="75">
        <f>MIN(S519*U519,0.8*(X518+Observaciones!$F518-V519-W519-Constantes!$D$14))</f>
        <v>3.8862708606757225E-10</v>
      </c>
      <c r="U519" s="75">
        <f>EXP(2.5*(Cálculos!X518-Constantes!$D$13)/(Constantes!$D$15))*Constantes!$E$19+Constantes!$E$18</f>
        <v>0.44392401652289409</v>
      </c>
      <c r="V519" s="75">
        <f>IF(Observaciones!$F518&gt;0.05*Constantes!$E$20,((Observaciones!$F518-0.05*Constantes!$E$20)^2)/(Observaciones!$F518+0.95*Constantes!$E$20),0)</f>
        <v>0</v>
      </c>
      <c r="W519" s="75">
        <f>MAX(0,X518+Observaciones!$F518-V519-Constantes!$D$13)</f>
        <v>0</v>
      </c>
      <c r="X519" s="75">
        <f>X518+Observaciones!$F518-V519-T519-W519-Y518</f>
        <v>26.250000000088811</v>
      </c>
      <c r="Y519" s="75">
        <f>MAX(0,(X519-Constantes!$D$14)*(1-EXP(-Constantes!$D$24)))</f>
        <v>1.5257152965582111E-12</v>
      </c>
      <c r="Z519" s="75">
        <f t="shared" si="75"/>
        <v>194.14575840519578</v>
      </c>
      <c r="AA519" s="75">
        <f>MAX(0,(Z519-Constantes!$D$13)*(1-EXP(-Constantes!$D$25)))</f>
        <v>0.82299986984170492</v>
      </c>
      <c r="AB519" s="75">
        <f t="shared" si="76"/>
        <v>0.82299986984323059</v>
      </c>
      <c r="AC519" s="75">
        <f>0.0526*V519*Observaciones!$F518^1.218</f>
        <v>0</v>
      </c>
      <c r="AD519" s="75">
        <f>AC519*Constantes!$E$31</f>
        <v>0</v>
      </c>
      <c r="AE519" s="75">
        <f t="shared" si="77"/>
        <v>0</v>
      </c>
      <c r="AF519" s="15"/>
      <c r="AG519" s="74">
        <v>513</v>
      </c>
      <c r="AH519" s="136">
        <f>ETo!$I518*((1-Constantes!$F$21)*ETo!$K518+ETo!$L518)</f>
        <v>1.554547536620156</v>
      </c>
      <c r="AI519" s="75">
        <f>MIN(AH519*AJ519,0.8*(AM518+Observaciones!$F518-AK519-AL519-Constantes!$D$14))</f>
        <v>1.9326762412674727E-13</v>
      </c>
      <c r="AJ519" s="75">
        <f>EXP(2.5*(Cálculos!AM518-Constantes!$D$13)/(Constantes!$D$15))*Constantes!$F$19+Constantes!$F$18</f>
        <v>0.52046379015693822</v>
      </c>
      <c r="AK519" s="75">
        <f>IF(Observaciones!$F518&gt;0.05*Constantes!$F$20,((Observaciones!$F518-0.05*Constantes!$F$20)^2)/(Observaciones!$F518+0.95*Constantes!$F$20),0)</f>
        <v>0</v>
      </c>
      <c r="AL519" s="75">
        <f>MAX(0,AM518+Observaciones!$F518-AK519-Constantes!$D$13)</f>
        <v>0</v>
      </c>
      <c r="AM519" s="75">
        <f>AM518+Observaciones!$F518-AK519-AI519-AL519-AN518</f>
        <v>26.250000000000046</v>
      </c>
      <c r="AN519" s="75">
        <f>MAX(0,(AM519-Constantes!$D$14)*(1-EXP(-Constantes!$D$24)))</f>
        <v>7.9343542904459337E-16</v>
      </c>
      <c r="AO519" s="75">
        <f t="shared" si="78"/>
        <v>198.02862500531859</v>
      </c>
      <c r="AP519" s="75">
        <f>MAX(0,(AO519-Constantes!$D$13)*(1-EXP(-Constantes!$D$25)))</f>
        <v>0.849820788599434</v>
      </c>
      <c r="AQ519" s="75">
        <f t="shared" si="79"/>
        <v>0.84982078859943477</v>
      </c>
      <c r="AR519" s="75">
        <f>0.0526*AK519*Observaciones!$F518^1.218</f>
        <v>0</v>
      </c>
      <c r="AS519" s="75">
        <f>AR519*Constantes!$F$31</f>
        <v>0</v>
      </c>
      <c r="AT519" s="75">
        <f t="shared" si="80"/>
        <v>0</v>
      </c>
      <c r="AU519" s="15"/>
      <c r="AV519" s="74">
        <v>513</v>
      </c>
      <c r="AW519" s="75">
        <f>0.0526*Observaciones!$F518^2.218</f>
        <v>0</v>
      </c>
      <c r="AX519" s="75">
        <f>IF(Observaciones!$F518&gt;0.05*$BB$7,((Observaciones!$F518-0.05*$BB$7)^2)/(Observaciones!$F518+0.95*$BB$7),0)</f>
        <v>0</v>
      </c>
      <c r="AY519" s="75">
        <f>0.0526*AX519*Observaciones!$F518^1.218</f>
        <v>0</v>
      </c>
      <c r="AZ519" s="29"/>
      <c r="BA519" s="29"/>
      <c r="BB519" s="96"/>
      <c r="BC519" s="39"/>
    </row>
    <row r="520" spans="2:55" s="2" customFormat="1" x14ac:dyDescent="0.3">
      <c r="B520" s="38"/>
      <c r="C520" s="74">
        <v>514</v>
      </c>
      <c r="D520" s="136">
        <f>ETo!$I519*((1-Constantes!$D$21)*ETo!$K519+ETo!$L519)</f>
        <v>1.6181223723980174</v>
      </c>
      <c r="E520" s="75">
        <f>MIN(D520*F520,0.8*(I519+Observaciones!$F519-G520-H520-Constantes!$D$14))</f>
        <v>2.0583124182849134E-8</v>
      </c>
      <c r="F520" s="75">
        <f>EXP(2.5*(Cálculos!I519-Constantes!$D$13)/(Constantes!$D$15))*Constantes!$D$19+Constantes!$D$18</f>
        <v>0.3684082532916042</v>
      </c>
      <c r="G520" s="75">
        <f>IF(Observaciones!$F519&gt;0.05*Constantes!$D$20,((Observaciones!$F519-0.05*Constantes!$D$20)^2)/(Observaciones!$F519+0.95*Constantes!$D$20),0)</f>
        <v>0</v>
      </c>
      <c r="H520" s="75">
        <f>MAX(0,I519+Observaciones!$F519-G520-Constantes!$D$13)</f>
        <v>0</v>
      </c>
      <c r="I520" s="75">
        <f>I519+Observaciones!$F519-G520-E520-H520-J519</f>
        <v>26.250000004703775</v>
      </c>
      <c r="J520" s="75">
        <f>MAX(0,(I520-Constantes!$D$14)*(1-EXP(-Constantes!$D$24)))</f>
        <v>8.0808041605992029E-11</v>
      </c>
      <c r="K520" s="75">
        <f t="shared" si="72"/>
        <v>186.92660353684187</v>
      </c>
      <c r="L520" s="75">
        <f>MAX(0,(K520-Constantes!$D$13)*(1-EXP(-Constantes!$D$25)))</f>
        <v>0.77313352464780594</v>
      </c>
      <c r="M520" s="75">
        <f t="shared" si="73"/>
        <v>0.77313352472861396</v>
      </c>
      <c r="N520" s="75">
        <f>0.0526*G520*Observaciones!$F519^1.218</f>
        <v>0</v>
      </c>
      <c r="O520" s="75">
        <f>N520*Constantes!$D$31</f>
        <v>0</v>
      </c>
      <c r="P520" s="75">
        <f t="shared" si="74"/>
        <v>0</v>
      </c>
      <c r="Q520" s="15"/>
      <c r="R520" s="74">
        <v>514</v>
      </c>
      <c r="S520" s="136">
        <f>ETo!$I519*((1-Constantes!$E$21)*ETo!$K519+ETo!$L519)</f>
        <v>1.5464136849044401</v>
      </c>
      <c r="T520" s="75">
        <f>MIN(S520*U520,0.8*(X519+Observaciones!$F519-V520-W520-Constantes!$D$14))</f>
        <v>7.1048589234123943E-11</v>
      </c>
      <c r="U520" s="75">
        <f>EXP(2.5*(Cálculos!X519-Constantes!$D$13)/(Constantes!$D$15))*Constantes!$E$19+Constantes!$E$18</f>
        <v>0.4439240165223392</v>
      </c>
      <c r="V520" s="75">
        <f>IF(Observaciones!$F519&gt;0.05*Constantes!$E$20,((Observaciones!$F519-0.05*Constantes!$E$20)^2)/(Observaciones!$F519+0.95*Constantes!$E$20),0)</f>
        <v>0</v>
      </c>
      <c r="W520" s="75">
        <f>MAX(0,X519+Observaciones!$F519-V520-Constantes!$D$13)</f>
        <v>0</v>
      </c>
      <c r="X520" s="75">
        <f>X519+Observaciones!$F519-V520-T520-W520-Y519</f>
        <v>26.250000000016239</v>
      </c>
      <c r="Y520" s="75">
        <f>MAX(0,(X520-Constantes!$D$14)*(1-EXP(-Constantes!$D$24)))</f>
        <v>2.789841035509874E-13</v>
      </c>
      <c r="Z520" s="75">
        <f t="shared" si="75"/>
        <v>193.32275853535407</v>
      </c>
      <c r="AA520" s="75">
        <f>MAX(0,(Z520-Constantes!$D$13)*(1-EXP(-Constantes!$D$25)))</f>
        <v>0.81731499448545442</v>
      </c>
      <c r="AB520" s="75">
        <f t="shared" si="76"/>
        <v>0.81731499448573341</v>
      </c>
      <c r="AC520" s="75">
        <f>0.0526*V520*Observaciones!$F519^1.218</f>
        <v>0</v>
      </c>
      <c r="AD520" s="75">
        <f>AC520*Constantes!$E$31</f>
        <v>0</v>
      </c>
      <c r="AE520" s="75">
        <f t="shared" si="77"/>
        <v>0</v>
      </c>
      <c r="AF520" s="15"/>
      <c r="AG520" s="74">
        <v>514</v>
      </c>
      <c r="AH520" s="136">
        <f>ETo!$I519*((1-Constantes!$F$21)*ETo!$K519+ETo!$L519)</f>
        <v>1.5464136849044401</v>
      </c>
      <c r="AI520" s="75">
        <f>MIN(AH520*AJ520,0.8*(AM519+Observaciones!$F519-AK520-AL520-Constantes!$D$14))</f>
        <v>3.6948222259525211E-14</v>
      </c>
      <c r="AJ520" s="75">
        <f>EXP(2.5*(Cálculos!AM519-Constantes!$D$13)/(Constantes!$D$15))*Constantes!$F$19+Constantes!$F$18</f>
        <v>0.520463790156938</v>
      </c>
      <c r="AK520" s="75">
        <f>IF(Observaciones!$F519&gt;0.05*Constantes!$F$20,((Observaciones!$F519-0.05*Constantes!$F$20)^2)/(Observaciones!$F519+0.95*Constantes!$F$20),0)</f>
        <v>0</v>
      </c>
      <c r="AL520" s="75">
        <f>MAX(0,AM519+Observaciones!$F519-AK520-Constantes!$D$13)</f>
        <v>0</v>
      </c>
      <c r="AM520" s="75">
        <f>AM519+Observaciones!$F519-AK520-AI520-AL520-AN519</f>
        <v>26.250000000000011</v>
      </c>
      <c r="AN520" s="75">
        <f>MAX(0,(AM520-Constantes!$D$14)*(1-EXP(-Constantes!$D$24)))</f>
        <v>1.8310048362567539E-16</v>
      </c>
      <c r="AO520" s="75">
        <f t="shared" si="78"/>
        <v>197.17880421671916</v>
      </c>
      <c r="AP520" s="75">
        <f>MAX(0,(AO520-Constantes!$D$13)*(1-EXP(-Constantes!$D$25)))</f>
        <v>0.84395064762448169</v>
      </c>
      <c r="AQ520" s="75">
        <f t="shared" si="79"/>
        <v>0.84395064762448191</v>
      </c>
      <c r="AR520" s="75">
        <f>0.0526*AK520*Observaciones!$F519^1.218</f>
        <v>0</v>
      </c>
      <c r="AS520" s="75">
        <f>AR520*Constantes!$F$31</f>
        <v>0</v>
      </c>
      <c r="AT520" s="75">
        <f t="shared" si="80"/>
        <v>0</v>
      </c>
      <c r="AU520" s="15"/>
      <c r="AV520" s="74">
        <v>514</v>
      </c>
      <c r="AW520" s="75">
        <f>0.0526*Observaciones!$F519^2.218</f>
        <v>0</v>
      </c>
      <c r="AX520" s="75">
        <f>IF(Observaciones!$F519&gt;0.05*$BB$7,((Observaciones!$F519-0.05*$BB$7)^2)/(Observaciones!$F519+0.95*$BB$7),0)</f>
        <v>0</v>
      </c>
      <c r="AY520" s="75">
        <f>0.0526*AX520*Observaciones!$F519^1.218</f>
        <v>0</v>
      </c>
      <c r="AZ520" s="29"/>
      <c r="BA520" s="29"/>
      <c r="BB520" s="96"/>
      <c r="BC520" s="39"/>
    </row>
    <row r="521" spans="2:55" s="2" customFormat="1" x14ac:dyDescent="0.3">
      <c r="B521" s="38"/>
      <c r="C521" s="74">
        <v>515</v>
      </c>
      <c r="D521" s="136">
        <f>ETo!$I520*((1-Constantes!$D$21)*ETo!$K520+ETo!$L520)</f>
        <v>1.5856910393806367</v>
      </c>
      <c r="E521" s="75">
        <f>MIN(D521*F521,0.8*(I520+Observaciones!$F520-G521-H521-Constantes!$D$14))</f>
        <v>3.7630201177307754E-9</v>
      </c>
      <c r="F521" s="75">
        <f>EXP(2.5*(Cálculos!I520-Constantes!$D$13)/(Constantes!$D$15))*Constantes!$D$19+Constantes!$D$18</f>
        <v>0.36840825325378601</v>
      </c>
      <c r="G521" s="75">
        <f>IF(Observaciones!$F520&gt;0.05*Constantes!$D$20,((Observaciones!$F520-0.05*Constantes!$D$20)^2)/(Observaciones!$F520+0.95*Constantes!$D$20),0)</f>
        <v>0</v>
      </c>
      <c r="H521" s="75">
        <f>MAX(0,I520+Observaciones!$F520-G521-Constantes!$D$13)</f>
        <v>0</v>
      </c>
      <c r="I521" s="75">
        <f>I520+Observaciones!$F520-G521-E521-H521-J520</f>
        <v>26.250000000859949</v>
      </c>
      <c r="J521" s="75">
        <f>MAX(0,(I521-Constantes!$D$14)*(1-EXP(-Constantes!$D$24)))</f>
        <v>1.4773401487843078E-11</v>
      </c>
      <c r="K521" s="75">
        <f t="shared" si="72"/>
        <v>186.15347001219405</v>
      </c>
      <c r="L521" s="75">
        <f>MAX(0,(K521-Constantes!$D$13)*(1-EXP(-Constantes!$D$25)))</f>
        <v>0.76779310129852063</v>
      </c>
      <c r="M521" s="75">
        <f t="shared" si="73"/>
        <v>0.76779310131329404</v>
      </c>
      <c r="N521" s="75">
        <f>0.0526*G521*Observaciones!$F520^1.218</f>
        <v>0</v>
      </c>
      <c r="O521" s="75">
        <f>N521*Constantes!$D$31</f>
        <v>0</v>
      </c>
      <c r="P521" s="75">
        <f t="shared" si="74"/>
        <v>0</v>
      </c>
      <c r="Q521" s="15"/>
      <c r="R521" s="74">
        <v>515</v>
      </c>
      <c r="S521" s="136">
        <f>ETo!$I520*((1-Constantes!$E$21)*ETo!$K520+ETo!$L520)</f>
        <v>1.5152425863735768</v>
      </c>
      <c r="T521" s="75">
        <f>MIN(S521*U521,0.8*(X520+Observaciones!$F520-V521-W521-Constantes!$D$14))</f>
        <v>1.2991563380637672E-11</v>
      </c>
      <c r="U521" s="75">
        <f>EXP(2.5*(Cálculos!X520-Constantes!$D$13)/(Constantes!$D$15))*Constantes!$E$19+Constantes!$E$18</f>
        <v>0.44392401652223779</v>
      </c>
      <c r="V521" s="75">
        <f>IF(Observaciones!$F520&gt;0.05*Constantes!$E$20,((Observaciones!$F520-0.05*Constantes!$E$20)^2)/(Observaciones!$F520+0.95*Constantes!$E$20),0)</f>
        <v>0</v>
      </c>
      <c r="W521" s="75">
        <f>MAX(0,X520+Observaciones!$F520-V521-Constantes!$D$13)</f>
        <v>0</v>
      </c>
      <c r="X521" s="75">
        <f>X520+Observaciones!$F520-V521-T521-W521-Y520</f>
        <v>26.250000000002967</v>
      </c>
      <c r="Y521" s="75">
        <f>MAX(0,(X521-Constantes!$D$14)*(1-EXP(-Constantes!$D$24)))</f>
        <v>5.0962967942479652E-14</v>
      </c>
      <c r="Z521" s="75">
        <f t="shared" si="75"/>
        <v>192.50544354086861</v>
      </c>
      <c r="AA521" s="75">
        <f>MAX(0,(Z521-Constantes!$D$13)*(1-EXP(-Constantes!$D$25)))</f>
        <v>0.81166938743166717</v>
      </c>
      <c r="AB521" s="75">
        <f t="shared" si="76"/>
        <v>0.81166938743171813</v>
      </c>
      <c r="AC521" s="75">
        <f>0.0526*V521*Observaciones!$F520^1.218</f>
        <v>0</v>
      </c>
      <c r="AD521" s="75">
        <f>AC521*Constantes!$E$31</f>
        <v>0</v>
      </c>
      <c r="AE521" s="75">
        <f t="shared" si="77"/>
        <v>0</v>
      </c>
      <c r="AF521" s="15"/>
      <c r="AG521" s="74">
        <v>515</v>
      </c>
      <c r="AH521" s="136">
        <f>ETo!$I520*((1-Constantes!$F$21)*ETo!$K520+ETo!$L520)</f>
        <v>1.5152425863735768</v>
      </c>
      <c r="AI521" s="75">
        <f>MIN(AH521*AJ521,0.8*(AM520+Observaciones!$F520-AK521-AL521-Constantes!$D$14))</f>
        <v>8.5265128291212035E-15</v>
      </c>
      <c r="AJ521" s="75">
        <f>EXP(2.5*(Cálculos!AM520-Constantes!$D$13)/(Constantes!$D$15))*Constantes!$F$19+Constantes!$F$18</f>
        <v>0.520463790156938</v>
      </c>
      <c r="AK521" s="75">
        <f>IF(Observaciones!$F520&gt;0.05*Constantes!$F$20,((Observaciones!$F520-0.05*Constantes!$F$20)^2)/(Observaciones!$F520+0.95*Constantes!$F$20),0)</f>
        <v>0</v>
      </c>
      <c r="AL521" s="75">
        <f>MAX(0,AM520+Observaciones!$F520-AK521-Constantes!$D$13)</f>
        <v>0</v>
      </c>
      <c r="AM521" s="75">
        <f>AM520+Observaciones!$F520-AK521-AI521-AL521-AN520</f>
        <v>26.250000000000004</v>
      </c>
      <c r="AN521" s="75">
        <f>MAX(0,(AM521-Constantes!$D$14)*(1-EXP(-Constantes!$D$24)))</f>
        <v>6.1033494541891797E-17</v>
      </c>
      <c r="AO521" s="75">
        <f t="shared" si="78"/>
        <v>196.33485356909466</v>
      </c>
      <c r="AP521" s="75">
        <f>MAX(0,(AO521-Constantes!$D$13)*(1-EXP(-Constantes!$D$25)))</f>
        <v>0.83812105467509901</v>
      </c>
      <c r="AQ521" s="75">
        <f t="shared" si="79"/>
        <v>0.83812105467509912</v>
      </c>
      <c r="AR521" s="75">
        <f>0.0526*AK521*Observaciones!$F520^1.218</f>
        <v>0</v>
      </c>
      <c r="AS521" s="75">
        <f>AR521*Constantes!$F$31</f>
        <v>0</v>
      </c>
      <c r="AT521" s="75">
        <f t="shared" si="80"/>
        <v>0</v>
      </c>
      <c r="AU521" s="15"/>
      <c r="AV521" s="74">
        <v>515</v>
      </c>
      <c r="AW521" s="75">
        <f>0.0526*Observaciones!$F520^2.218</f>
        <v>0</v>
      </c>
      <c r="AX521" s="75">
        <f>IF(Observaciones!$F520&gt;0.05*$BB$7,((Observaciones!$F520-0.05*$BB$7)^2)/(Observaciones!$F520+0.95*$BB$7),0)</f>
        <v>0</v>
      </c>
      <c r="AY521" s="75">
        <f>0.0526*AX521*Observaciones!$F520^1.218</f>
        <v>0</v>
      </c>
      <c r="AZ521" s="29"/>
      <c r="BA521" s="29"/>
      <c r="BB521" s="96"/>
      <c r="BC521" s="39"/>
    </row>
    <row r="522" spans="2:55" s="2" customFormat="1" x14ac:dyDescent="0.3">
      <c r="B522" s="38"/>
      <c r="C522" s="74">
        <v>516</v>
      </c>
      <c r="D522" s="136">
        <f>ETo!$I521*((1-Constantes!$D$21)*ETo!$K521+ETo!$L521)</f>
        <v>1.5945964481209969</v>
      </c>
      <c r="E522" s="75">
        <f>MIN(D522*F522,0.8*(I521+Observaciones!$F521-G522-H522-Constantes!$D$14))</f>
        <v>6.879588454467012E-10</v>
      </c>
      <c r="F522" s="75">
        <f>EXP(2.5*(Cálculos!I521-Constantes!$D$13)/(Constantes!$D$15))*Constantes!$D$19+Constantes!$D$18</f>
        <v>0.3684082532468721</v>
      </c>
      <c r="G522" s="75">
        <f>IF(Observaciones!$F521&gt;0.05*Constantes!$D$20,((Observaciones!$F521-0.05*Constantes!$D$20)^2)/(Observaciones!$F521+0.95*Constantes!$D$20),0)</f>
        <v>0</v>
      </c>
      <c r="H522" s="75">
        <f>MAX(0,I521+Observaciones!$F521-G522-Constantes!$D$13)</f>
        <v>0</v>
      </c>
      <c r="I522" s="75">
        <f>I521+Observaciones!$F521-G522-E522-H522-J521</f>
        <v>26.250000000157218</v>
      </c>
      <c r="J522" s="75">
        <f>MAX(0,(I522-Constantes!$D$14)*(1-EXP(-Constantes!$D$24)))</f>
        <v>2.7009152339623378E-12</v>
      </c>
      <c r="K522" s="75">
        <f t="shared" si="72"/>
        <v>185.38567691089554</v>
      </c>
      <c r="L522" s="75">
        <f>MAX(0,(K522-Constantes!$D$13)*(1-EXP(-Constantes!$D$25)))</f>
        <v>0.76248956694788883</v>
      </c>
      <c r="M522" s="75">
        <f t="shared" si="73"/>
        <v>0.76248956695058978</v>
      </c>
      <c r="N522" s="75">
        <f>0.0526*G522*Observaciones!$F521^1.218</f>
        <v>0</v>
      </c>
      <c r="O522" s="75">
        <f>N522*Constantes!$D$31</f>
        <v>0</v>
      </c>
      <c r="P522" s="75">
        <f t="shared" si="74"/>
        <v>0</v>
      </c>
      <c r="Q522" s="15"/>
      <c r="R522" s="74">
        <v>516</v>
      </c>
      <c r="S522" s="136">
        <f>ETo!$I521*((1-Constantes!$E$21)*ETo!$K521+ETo!$L521)</f>
        <v>1.5237019754003329</v>
      </c>
      <c r="T522" s="75">
        <f>MIN(S522*U522,0.8*(X521+Observaciones!$F521-V522-W522-Constantes!$D$14))</f>
        <v>2.3732127374387346E-12</v>
      </c>
      <c r="U522" s="75">
        <f>EXP(2.5*(Cálculos!X521-Constantes!$D$13)/(Constantes!$D$15))*Constantes!$E$19+Constantes!$E$18</f>
        <v>0.44392401652221924</v>
      </c>
      <c r="V522" s="75">
        <f>IF(Observaciones!$F521&gt;0.05*Constantes!$E$20,((Observaciones!$F521-0.05*Constantes!$E$20)^2)/(Observaciones!$F521+0.95*Constantes!$E$20),0)</f>
        <v>0</v>
      </c>
      <c r="W522" s="75">
        <f>MAX(0,X521+Observaciones!$F521-V522-Constantes!$D$13)</f>
        <v>0</v>
      </c>
      <c r="X522" s="75">
        <f>X521+Observaciones!$F521-V522-T522-W522-Y521</f>
        <v>26.250000000000544</v>
      </c>
      <c r="Y522" s="75">
        <f>MAX(0,(X522-Constantes!$D$14)*(1-EXP(-Constantes!$D$24)))</f>
        <v>9.3381246649094454E-15</v>
      </c>
      <c r="Z522" s="75">
        <f t="shared" si="75"/>
        <v>191.69377415343695</v>
      </c>
      <c r="AA522" s="75">
        <f>MAX(0,(Z522-Constantes!$D$13)*(1-EXP(-Constantes!$D$25)))</f>
        <v>0.80606277743436472</v>
      </c>
      <c r="AB522" s="75">
        <f t="shared" si="76"/>
        <v>0.80606277743437404</v>
      </c>
      <c r="AC522" s="75">
        <f>0.0526*V522*Observaciones!$F521^1.218</f>
        <v>0</v>
      </c>
      <c r="AD522" s="75">
        <f>AC522*Constantes!$E$31</f>
        <v>0</v>
      </c>
      <c r="AE522" s="75">
        <f t="shared" si="77"/>
        <v>0</v>
      </c>
      <c r="AF522" s="15"/>
      <c r="AG522" s="74">
        <v>516</v>
      </c>
      <c r="AH522" s="136">
        <f>ETo!$I521*((1-Constantes!$F$21)*ETo!$K521+ETo!$L521)</f>
        <v>1.5237019754003329</v>
      </c>
      <c r="AI522" s="75">
        <f>MIN(AH522*AJ522,0.8*(AM521+Observaciones!$F521-AK522-AL522-Constantes!$D$14))</f>
        <v>2.8421709430404009E-15</v>
      </c>
      <c r="AJ522" s="75">
        <f>EXP(2.5*(Cálculos!AM521-Constantes!$D$13)/(Constantes!$D$15))*Constantes!$F$19+Constantes!$F$18</f>
        <v>0.520463790156938</v>
      </c>
      <c r="AK522" s="75">
        <f>IF(Observaciones!$F521&gt;0.05*Constantes!$F$20,((Observaciones!$F521-0.05*Constantes!$F$20)^2)/(Observaciones!$F521+0.95*Constantes!$F$20),0)</f>
        <v>0</v>
      </c>
      <c r="AL522" s="75">
        <f>MAX(0,AM521+Observaciones!$F521-AK522-Constantes!$D$13)</f>
        <v>0</v>
      </c>
      <c r="AM522" s="75">
        <f>AM521+Observaciones!$F521-AK522-AI522-AL522-AN521</f>
        <v>26.25</v>
      </c>
      <c r="AN522" s="75">
        <f>MAX(0,(AM522-Constantes!$D$14)*(1-EXP(-Constantes!$D$24)))</f>
        <v>0</v>
      </c>
      <c r="AO522" s="75">
        <f t="shared" si="78"/>
        <v>195.49673251441956</v>
      </c>
      <c r="AP522" s="75">
        <f>MAX(0,(AO522-Constantes!$D$13)*(1-EXP(-Constantes!$D$25)))</f>
        <v>0.83233172966561453</v>
      </c>
      <c r="AQ522" s="75">
        <f t="shared" si="79"/>
        <v>0.83233172966561453</v>
      </c>
      <c r="AR522" s="75">
        <f>0.0526*AK522*Observaciones!$F521^1.218</f>
        <v>0</v>
      </c>
      <c r="AS522" s="75">
        <f>AR522*Constantes!$F$31</f>
        <v>0</v>
      </c>
      <c r="AT522" s="75">
        <f t="shared" si="80"/>
        <v>0</v>
      </c>
      <c r="AU522" s="15"/>
      <c r="AV522" s="74">
        <v>516</v>
      </c>
      <c r="AW522" s="75">
        <f>0.0526*Observaciones!$F521^2.218</f>
        <v>0</v>
      </c>
      <c r="AX522" s="75">
        <f>IF(Observaciones!$F521&gt;0.05*$BB$7,((Observaciones!$F521-0.05*$BB$7)^2)/(Observaciones!$F521+0.95*$BB$7),0)</f>
        <v>0</v>
      </c>
      <c r="AY522" s="75">
        <f>0.0526*AX522*Observaciones!$F521^1.218</f>
        <v>0</v>
      </c>
      <c r="AZ522" s="29"/>
      <c r="BA522" s="29"/>
      <c r="BB522" s="96"/>
      <c r="BC522" s="39"/>
    </row>
    <row r="523" spans="2:55" s="2" customFormat="1" x14ac:dyDescent="0.3">
      <c r="B523" s="38"/>
      <c r="C523" s="74">
        <v>517</v>
      </c>
      <c r="D523" s="136">
        <f>ETo!$I522*((1-Constantes!$D$21)*ETo!$K522+ETo!$L522)</f>
        <v>1.5943788091199467</v>
      </c>
      <c r="E523" s="75">
        <f>MIN(D523*F523,0.8*(I522+Observaciones!$F522-G523-H523-Constantes!$D$14))</f>
        <v>1.2577459074236686E-10</v>
      </c>
      <c r="F523" s="75">
        <f>EXP(2.5*(Cálculos!I522-Constantes!$D$13)/(Constantes!$D$15))*Constantes!$D$19+Constantes!$D$18</f>
        <v>0.36840825324560805</v>
      </c>
      <c r="G523" s="75">
        <f>IF(Observaciones!$F522&gt;0.05*Constantes!$D$20,((Observaciones!$F522-0.05*Constantes!$D$20)^2)/(Observaciones!$F522+0.95*Constantes!$D$20),0)</f>
        <v>0</v>
      </c>
      <c r="H523" s="75">
        <f>MAX(0,I522+Observaciones!$F522-G523-Constantes!$D$13)</f>
        <v>0</v>
      </c>
      <c r="I523" s="75">
        <f>I522+Observaciones!$F522-G523-E523-H523-J522</f>
        <v>26.250000000028745</v>
      </c>
      <c r="J523" s="75">
        <f>MAX(0,(I523-Constantes!$D$14)*(1-EXP(-Constantes!$D$24)))</f>
        <v>4.9382200433844655E-13</v>
      </c>
      <c r="K523" s="75">
        <f t="shared" si="72"/>
        <v>184.62318734394765</v>
      </c>
      <c r="L523" s="75">
        <f>MAX(0,(K523-Constantes!$D$13)*(1-EXP(-Constantes!$D$25)))</f>
        <v>0.75722266678498384</v>
      </c>
      <c r="M523" s="75">
        <f t="shared" si="73"/>
        <v>0.75722266678547767</v>
      </c>
      <c r="N523" s="75">
        <f>0.0526*G523*Observaciones!$F522^1.218</f>
        <v>0</v>
      </c>
      <c r="O523" s="75">
        <f>N523*Constantes!$D$31</f>
        <v>0</v>
      </c>
      <c r="P523" s="75">
        <f t="shared" si="74"/>
        <v>0</v>
      </c>
      <c r="Q523" s="15"/>
      <c r="R523" s="74">
        <v>517</v>
      </c>
      <c r="S523" s="136">
        <f>ETo!$I522*((1-Constantes!$E$21)*ETo!$K522+ETo!$L522)</f>
        <v>1.5234210229852192</v>
      </c>
      <c r="T523" s="75">
        <f>MIN(S523*U523,0.8*(X522+Observaciones!$F522-V523-W523-Constantes!$D$14))</f>
        <v>4.3485215428518133E-13</v>
      </c>
      <c r="U523" s="75">
        <f>EXP(2.5*(Cálculos!X522-Constantes!$D$13)/(Constantes!$D$15))*Constantes!$E$19+Constantes!$E$18</f>
        <v>0.4439240165222158</v>
      </c>
      <c r="V523" s="75">
        <f>IF(Observaciones!$F522&gt;0.05*Constantes!$E$20,((Observaciones!$F522-0.05*Constantes!$E$20)^2)/(Observaciones!$F522+0.95*Constantes!$E$20),0)</f>
        <v>0</v>
      </c>
      <c r="W523" s="75">
        <f>MAX(0,X522+Observaciones!$F522-V523-Constantes!$D$13)</f>
        <v>0</v>
      </c>
      <c r="X523" s="75">
        <f>X522+Observaciones!$F522-V523-T523-W523-Y522</f>
        <v>26.250000000000099</v>
      </c>
      <c r="Y523" s="75">
        <f>MAX(0,(X523-Constantes!$D$14)*(1-EXP(-Constantes!$D$24)))</f>
        <v>1.7089378471729703E-15</v>
      </c>
      <c r="Z523" s="75">
        <f t="shared" si="75"/>
        <v>190.88771137600258</v>
      </c>
      <c r="AA523" s="75">
        <f>MAX(0,(Z523-Constantes!$D$13)*(1-EXP(-Constantes!$D$25)))</f>
        <v>0.80049489512120142</v>
      </c>
      <c r="AB523" s="75">
        <f t="shared" si="76"/>
        <v>0.80049489512120309</v>
      </c>
      <c r="AC523" s="75">
        <f>0.0526*V523*Observaciones!$F522^1.218</f>
        <v>0</v>
      </c>
      <c r="AD523" s="75">
        <f>AC523*Constantes!$E$31</f>
        <v>0</v>
      </c>
      <c r="AE523" s="75">
        <f t="shared" si="77"/>
        <v>0</v>
      </c>
      <c r="AF523" s="15"/>
      <c r="AG523" s="74">
        <v>517</v>
      </c>
      <c r="AH523" s="136">
        <f>ETo!$I522*((1-Constantes!$F$21)*ETo!$K522+ETo!$L522)</f>
        <v>1.5234210229852192</v>
      </c>
      <c r="AI523" s="75">
        <f>MIN(AH523*AJ523,0.8*(AM522+Observaciones!$F522-AK523-AL523-Constantes!$D$14))</f>
        <v>0</v>
      </c>
      <c r="AJ523" s="75">
        <f>EXP(2.5*(Cálculos!AM522-Constantes!$D$13)/(Constantes!$D$15))*Constantes!$F$19+Constantes!$F$18</f>
        <v>0.520463790156938</v>
      </c>
      <c r="AK523" s="75">
        <f>IF(Observaciones!$F522&gt;0.05*Constantes!$F$20,((Observaciones!$F522-0.05*Constantes!$F$20)^2)/(Observaciones!$F522+0.95*Constantes!$F$20),0)</f>
        <v>0</v>
      </c>
      <c r="AL523" s="75">
        <f>MAX(0,AM522+Observaciones!$F522-AK523-Constantes!$D$13)</f>
        <v>0</v>
      </c>
      <c r="AM523" s="75">
        <f>AM522+Observaciones!$F522-AK523-AI523-AL523-AN522</f>
        <v>26.25</v>
      </c>
      <c r="AN523" s="75">
        <f>MAX(0,(AM523-Constantes!$D$14)*(1-EXP(-Constantes!$D$24)))</f>
        <v>0</v>
      </c>
      <c r="AO523" s="75">
        <f t="shared" si="78"/>
        <v>194.66440078475395</v>
      </c>
      <c r="AP523" s="75">
        <f>MAX(0,(AO523-Constantes!$D$13)*(1-EXP(-Constantes!$D$25)))</f>
        <v>0.82658239444504955</v>
      </c>
      <c r="AQ523" s="75">
        <f t="shared" si="79"/>
        <v>0.82658239444504955</v>
      </c>
      <c r="AR523" s="75">
        <f>0.0526*AK523*Observaciones!$F522^1.218</f>
        <v>0</v>
      </c>
      <c r="AS523" s="75">
        <f>AR523*Constantes!$F$31</f>
        <v>0</v>
      </c>
      <c r="AT523" s="75">
        <f t="shared" si="80"/>
        <v>0</v>
      </c>
      <c r="AU523" s="15"/>
      <c r="AV523" s="74">
        <v>517</v>
      </c>
      <c r="AW523" s="75">
        <f>0.0526*Observaciones!$F522^2.218</f>
        <v>0</v>
      </c>
      <c r="AX523" s="75">
        <f>IF(Observaciones!$F522&gt;0.05*$BB$7,((Observaciones!$F522-0.05*$BB$7)^2)/(Observaciones!$F522+0.95*$BB$7),0)</f>
        <v>0</v>
      </c>
      <c r="AY523" s="75">
        <f>0.0526*AX523*Observaciones!$F522^1.218</f>
        <v>0</v>
      </c>
      <c r="AZ523" s="29"/>
      <c r="BA523" s="29"/>
      <c r="BB523" s="96"/>
      <c r="BC523" s="39"/>
    </row>
    <row r="524" spans="2:55" s="2" customFormat="1" x14ac:dyDescent="0.3">
      <c r="B524" s="38"/>
      <c r="C524" s="74">
        <v>518</v>
      </c>
      <c r="D524" s="136">
        <f>ETo!$I523*((1-Constantes!$D$21)*ETo!$K523+ETo!$L523)</f>
        <v>1.5740220203974984</v>
      </c>
      <c r="E524" s="75">
        <f>MIN(D524*F524,0.8*(I523+Observaciones!$F523-G524-H524-Constantes!$D$14))</f>
        <v>0.57988270310440149</v>
      </c>
      <c r="F524" s="75">
        <f>EXP(2.5*(Cálculos!I523-Constantes!$D$13)/(Constantes!$D$15))*Constantes!$D$19+Constantes!$D$18</f>
        <v>0.36840825324537696</v>
      </c>
      <c r="G524" s="75">
        <f>IF(Observaciones!$F523&gt;0.05*Constantes!$D$20,((Observaciones!$F523-0.05*Constantes!$D$20)^2)/(Observaciones!$F523+0.95*Constantes!$D$20),0)</f>
        <v>0.98687000347584253</v>
      </c>
      <c r="H524" s="75">
        <f>MAX(0,I523+Observaciones!$F523-G524-Constantes!$D$13)</f>
        <v>0</v>
      </c>
      <c r="I524" s="75">
        <f>I523+Observaciones!$F523-G524-E524-H524-J523</f>
        <v>36.283247293448007</v>
      </c>
      <c r="J524" s="75">
        <f>MAX(0,(I524-Constantes!$D$14)*(1-EXP(-Constantes!$D$24)))</f>
        <v>0.17236518314891658</v>
      </c>
      <c r="K524" s="75">
        <f t="shared" si="72"/>
        <v>183.86596467716265</v>
      </c>
      <c r="L524" s="75">
        <f>MAX(0,(K524-Constantes!$D$13)*(1-EXP(-Constantes!$D$25)))</f>
        <v>0.7519921477589866</v>
      </c>
      <c r="M524" s="75">
        <f t="shared" si="73"/>
        <v>1.9112273343837456</v>
      </c>
      <c r="N524" s="75">
        <f>0.0526*G524*Observaciones!$F523^1.218</f>
        <v>1.0274377620109578</v>
      </c>
      <c r="O524" s="75">
        <f>N524*Constantes!$D$31</f>
        <v>1.6050742858327655E-2</v>
      </c>
      <c r="P524" s="75">
        <f t="shared" si="74"/>
        <v>839.81337905587463</v>
      </c>
      <c r="Q524" s="15"/>
      <c r="R524" s="74">
        <v>518</v>
      </c>
      <c r="S524" s="136">
        <f>ETo!$I523*((1-Constantes!$E$21)*ETo!$K523+ETo!$L523)</f>
        <v>1.5038368104126236</v>
      </c>
      <c r="T524" s="75">
        <f>MIN(S524*U524,0.8*(X523+Observaciones!$F523-V524-W524-Constantes!$D$14))</f>
        <v>0.66758927707232896</v>
      </c>
      <c r="U524" s="75">
        <f>EXP(2.5*(Cálculos!X523-Constantes!$D$13)/(Constantes!$D$15))*Constantes!$E$19+Constantes!$E$18</f>
        <v>0.44392401652221519</v>
      </c>
      <c r="V524" s="75">
        <f>IF(Observaciones!$F523&gt;0.05*Constantes!$E$20,((Observaciones!$F523-0.05*Constantes!$E$20)^2)/(Observaciones!$F523+0.95*Constantes!$E$20),0)</f>
        <v>0.7668135587604481</v>
      </c>
      <c r="W524" s="75">
        <f>MAX(0,X523+Observaciones!$F523-V524-Constantes!$D$13)</f>
        <v>0</v>
      </c>
      <c r="X524" s="75">
        <f>X523+Observaciones!$F523-V524-T524-W524-Y523</f>
        <v>36.415597164167323</v>
      </c>
      <c r="Y524" s="75">
        <f>MAX(0,(X524-Constantes!$D$14)*(1-EXP(-Constantes!$D$24)))</f>
        <v>0.17463887471048786</v>
      </c>
      <c r="Z524" s="75">
        <f t="shared" si="75"/>
        <v>190.08721648088138</v>
      </c>
      <c r="AA524" s="75">
        <f>MAX(0,(Z524-Constantes!$D$13)*(1-EXP(-Constantes!$D$25)))</f>
        <v>0.79496547298052223</v>
      </c>
      <c r="AB524" s="75">
        <f t="shared" si="76"/>
        <v>1.7364179064514582</v>
      </c>
      <c r="AC524" s="75">
        <f>0.0526*V524*Observaciones!$F523^1.218</f>
        <v>0.79833534702403053</v>
      </c>
      <c r="AD524" s="75">
        <f>AC524*Constantes!$E$31</f>
        <v>9.3537602789071604E-3</v>
      </c>
      <c r="AE524" s="75">
        <f t="shared" si="77"/>
        <v>538.68139945772009</v>
      </c>
      <c r="AF524" s="15"/>
      <c r="AG524" s="74">
        <v>518</v>
      </c>
      <c r="AH524" s="136">
        <f>ETo!$I523*((1-Constantes!$F$21)*ETo!$K523+ETo!$L523)</f>
        <v>1.5038368104126236</v>
      </c>
      <c r="AI524" s="75">
        <f>MIN(AH524*AJ524,0.8*(AM523+Observaciones!$F523-AK524-AL524-Constantes!$D$14))</f>
        <v>0.78269260612487468</v>
      </c>
      <c r="AJ524" s="75">
        <f>EXP(2.5*(Cálculos!AM523-Constantes!$D$13)/(Constantes!$D$15))*Constantes!$F$19+Constantes!$F$18</f>
        <v>0.520463790156938</v>
      </c>
      <c r="AK524" s="75">
        <f>IF(Observaciones!$F523&gt;0.05*Constantes!$F$20,((Observaciones!$F523-0.05*Constantes!$F$20)^2)/(Observaciones!$F523+0.95*Constantes!$F$20),0)</f>
        <v>0.49995966456348873</v>
      </c>
      <c r="AL524" s="75">
        <f>MAX(0,AM523+Observaciones!$F523-AK524-Constantes!$D$13)</f>
        <v>0</v>
      </c>
      <c r="AM524" s="75">
        <f>AM523+Observaciones!$F523-AK524-AI524-AL524-AN523</f>
        <v>36.567347729311635</v>
      </c>
      <c r="AN524" s="75">
        <f>MAX(0,(AM524-Constantes!$D$14)*(1-EXP(-Constantes!$D$24)))</f>
        <v>0.17724585859008701</v>
      </c>
      <c r="AO524" s="75">
        <f t="shared" si="78"/>
        <v>193.83781839030891</v>
      </c>
      <c r="AP524" s="75">
        <f>MAX(0,(AO524-Constantes!$D$13)*(1-EXP(-Constantes!$D$25)))</f>
        <v>0.82087277278375459</v>
      </c>
      <c r="AQ524" s="75">
        <f t="shared" si="79"/>
        <v>1.4980782959373302</v>
      </c>
      <c r="AR524" s="75">
        <f>0.0526*AK524*Observaciones!$F523^1.218</f>
        <v>0.52051175640727065</v>
      </c>
      <c r="AS524" s="75">
        <f>AR524*Constantes!$F$31</f>
        <v>4.3910048467148514E-3</v>
      </c>
      <c r="AT524" s="75">
        <f t="shared" si="80"/>
        <v>293.10916916845463</v>
      </c>
      <c r="AU524" s="15"/>
      <c r="AV524" s="74">
        <v>518</v>
      </c>
      <c r="AW524" s="75">
        <f>0.0526*Observaciones!$F523^2.218</f>
        <v>12.076846998439398</v>
      </c>
      <c r="AX524" s="75">
        <f>IF(Observaciones!$F523&gt;0.05*$BB$7,((Observaciones!$F523-0.05*$BB$7)^2)/(Observaciones!$F523+0.95*$BB$7),0)</f>
        <v>2.1881138522390695</v>
      </c>
      <c r="AY524" s="75">
        <f>0.0526*AX524*Observaciones!$F523^1.218</f>
        <v>2.2780617421256109</v>
      </c>
      <c r="AZ524" s="29"/>
      <c r="BA524" s="29"/>
      <c r="BB524" s="96"/>
      <c r="BC524" s="39"/>
    </row>
    <row r="525" spans="2:55" s="2" customFormat="1" x14ac:dyDescent="0.3">
      <c r="B525" s="38"/>
      <c r="C525" s="74">
        <v>519</v>
      </c>
      <c r="D525" s="136">
        <f>ETo!$I524*((1-Constantes!$D$21)*ETo!$K524+ETo!$L524)</f>
        <v>1.4974391974574008</v>
      </c>
      <c r="E525" s="75">
        <f>MIN(D525*F525,0.8*(I524+Observaciones!$F524-G525-H525-Constantes!$D$14))</f>
        <v>0.58700847740114759</v>
      </c>
      <c r="F525" s="75">
        <f>EXP(2.5*(Cálculos!I524-Constantes!$D$13)/(Constantes!$D$15))*Constantes!$D$19+Constantes!$D$18</f>
        <v>0.39200822203523678</v>
      </c>
      <c r="G525" s="75">
        <f>IF(Observaciones!$F524&gt;0.05*Constantes!$D$20,((Observaciones!$F524-0.05*Constantes!$D$20)^2)/(Observaciones!$F524+0.95*Constantes!$D$20),0)</f>
        <v>0</v>
      </c>
      <c r="H525" s="75">
        <f>MAX(0,I524+Observaciones!$F524-G525-Constantes!$D$13)</f>
        <v>0</v>
      </c>
      <c r="I525" s="75">
        <f>I524+Observaciones!$F524-G525-E525-H525-J524</f>
        <v>36.823873632897936</v>
      </c>
      <c r="J525" s="75">
        <f>MAX(0,(I525-Constantes!$D$14)*(1-EXP(-Constantes!$D$24)))</f>
        <v>0.18165282007133829</v>
      </c>
      <c r="K525" s="75">
        <f t="shared" si="72"/>
        <v>183.11397252940367</v>
      </c>
      <c r="L525" s="75">
        <f>MAX(0,(K525-Constantes!$D$13)*(1-EXP(-Constantes!$D$25)))</f>
        <v>0.74679775856702824</v>
      </c>
      <c r="M525" s="75">
        <f t="shared" si="73"/>
        <v>0.92845057863836655</v>
      </c>
      <c r="N525" s="75">
        <f>0.0526*G525*Observaciones!$F524^1.218</f>
        <v>0</v>
      </c>
      <c r="O525" s="75">
        <f>N525*Constantes!$D$31</f>
        <v>0</v>
      </c>
      <c r="P525" s="75">
        <f t="shared" si="74"/>
        <v>0</v>
      </c>
      <c r="Q525" s="15"/>
      <c r="R525" s="74">
        <v>519</v>
      </c>
      <c r="S525" s="136">
        <f>ETo!$I524*((1-Constantes!$E$21)*ETo!$K524+ETo!$L524)</f>
        <v>1.4304618286069193</v>
      </c>
      <c r="T525" s="75">
        <f>MIN(S525*U525,0.8*(X524+Observaciones!$F524-V525-W525-Constantes!$D$14))</f>
        <v>0.66169517275025747</v>
      </c>
      <c r="U525" s="75">
        <f>EXP(2.5*(Cálculos!X524-Constantes!$D$13)/(Constantes!$D$15))*Constantes!$E$19+Constantes!$E$18</f>
        <v>0.46257450532228539</v>
      </c>
      <c r="V525" s="75">
        <f>IF(Observaciones!$F524&gt;0.05*Constantes!$E$20,((Observaciones!$F524-0.05*Constantes!$E$20)^2)/(Observaciones!$F524+0.95*Constantes!$E$20),0)</f>
        <v>0</v>
      </c>
      <c r="W525" s="75">
        <f>MAX(0,X524+Observaciones!$F524-V525-Constantes!$D$13)</f>
        <v>0</v>
      </c>
      <c r="X525" s="75">
        <f>X524+Observaciones!$F524-V525-T525-W525-Y524</f>
        <v>36.879263116706575</v>
      </c>
      <c r="Y525" s="75">
        <f>MAX(0,(X525-Constantes!$D$14)*(1-EXP(-Constantes!$D$24)))</f>
        <v>0.18260437825005824</v>
      </c>
      <c r="Z525" s="75">
        <f t="shared" si="75"/>
        <v>189.29225100790086</v>
      </c>
      <c r="AA525" s="75">
        <f>MAX(0,(Z525-Constantes!$D$13)*(1-EXP(-Constantes!$D$25)))</f>
        <v>0.78947424534851041</v>
      </c>
      <c r="AB525" s="75">
        <f t="shared" si="76"/>
        <v>0.97207862359856867</v>
      </c>
      <c r="AC525" s="75">
        <f>0.0526*V525*Observaciones!$F524^1.218</f>
        <v>0</v>
      </c>
      <c r="AD525" s="75">
        <f>AC525*Constantes!$E$31</f>
        <v>0</v>
      </c>
      <c r="AE525" s="75">
        <f t="shared" si="77"/>
        <v>0</v>
      </c>
      <c r="AF525" s="15"/>
      <c r="AG525" s="74">
        <v>519</v>
      </c>
      <c r="AH525" s="136">
        <f>ETo!$I524*((1-Constantes!$F$21)*ETo!$K524+ETo!$L524)</f>
        <v>1.4304618286069193</v>
      </c>
      <c r="AI525" s="75">
        <f>MIN(AH525*AJ525,0.8*(AM524+Observaciones!$F524-AK525-AL525-Constantes!$D$14))</f>
        <v>0.76491820078005879</v>
      </c>
      <c r="AJ525" s="75">
        <f>EXP(2.5*(Cálculos!AM524-Constantes!$D$13)/(Constantes!$D$15))*Constantes!$F$19+Constantes!$F$18</f>
        <v>0.53473513622169699</v>
      </c>
      <c r="AK525" s="75">
        <f>IF(Observaciones!$F524&gt;0.05*Constantes!$F$20,((Observaciones!$F524-0.05*Constantes!$F$20)^2)/(Observaciones!$F524+0.95*Constantes!$F$20),0)</f>
        <v>0</v>
      </c>
      <c r="AL525" s="75">
        <f>MAX(0,AM524+Observaciones!$F524-AK525-Constantes!$D$13)</f>
        <v>0</v>
      </c>
      <c r="AM525" s="75">
        <f>AM524+Observaciones!$F524-AK525-AI525-AL525-AN524</f>
        <v>36.925183669941489</v>
      </c>
      <c r="AN525" s="75">
        <f>MAX(0,(AM525-Constantes!$D$14)*(1-EXP(-Constantes!$D$24)))</f>
        <v>0.18339326586910498</v>
      </c>
      <c r="AO525" s="75">
        <f t="shared" si="78"/>
        <v>193.01694561752515</v>
      </c>
      <c r="AP525" s="75">
        <f>MAX(0,(AO525-Constantes!$D$13)*(1-EXP(-Constantes!$D$25)))</f>
        <v>0.81520259036013787</v>
      </c>
      <c r="AQ525" s="75">
        <f t="shared" si="79"/>
        <v>0.99859585622924285</v>
      </c>
      <c r="AR525" s="75">
        <f>0.0526*AK525*Observaciones!$F524^1.218</f>
        <v>0</v>
      </c>
      <c r="AS525" s="75">
        <f>AR525*Constantes!$F$31</f>
        <v>0</v>
      </c>
      <c r="AT525" s="75">
        <f t="shared" si="80"/>
        <v>0</v>
      </c>
      <c r="AU525" s="15"/>
      <c r="AV525" s="74">
        <v>519</v>
      </c>
      <c r="AW525" s="75">
        <f>0.0526*Observaciones!$F524^2.218</f>
        <v>9.412654104711686E-2</v>
      </c>
      <c r="AX525" s="75">
        <f>IF(Observaciones!$F524&gt;0.05*$BB$7,((Observaciones!$F524-0.05*$BB$7)^2)/(Observaciones!$F524+0.95*$BB$7),0)</f>
        <v>0</v>
      </c>
      <c r="AY525" s="75">
        <f>0.0526*AX525*Observaciones!$F524^1.218</f>
        <v>0</v>
      </c>
      <c r="AZ525" s="29"/>
      <c r="BA525" s="29"/>
      <c r="BB525" s="96"/>
      <c r="BC525" s="39"/>
    </row>
    <row r="526" spans="2:55" s="2" customFormat="1" x14ac:dyDescent="0.3">
      <c r="B526" s="38"/>
      <c r="C526" s="74">
        <v>520</v>
      </c>
      <c r="D526" s="136">
        <f>ETo!$I525*((1-Constantes!$D$21)*ETo!$K525+ETo!$L525)</f>
        <v>1.6807663149783152</v>
      </c>
      <c r="E526" s="75">
        <f>MIN(D526*F526,0.8*(I525+Observaciones!$F525-G526-H526-Constantes!$D$14))</f>
        <v>0.66164661799149804</v>
      </c>
      <c r="F526" s="75">
        <f>EXP(2.5*(Cálculos!I525-Constantes!$D$13)/(Constantes!$D$15))*Constantes!$D$19+Constantes!$D$18</f>
        <v>0.39365770963825775</v>
      </c>
      <c r="G526" s="75">
        <f>IF(Observaciones!$F525&gt;0.05*Constantes!$D$20,((Observaciones!$F525-0.05*Constantes!$D$20)^2)/(Observaciones!$F525+0.95*Constantes!$D$20),0)</f>
        <v>0</v>
      </c>
      <c r="H526" s="75">
        <f>MAX(0,I525+Observaciones!$F525-G526-Constantes!$D$13)</f>
        <v>0</v>
      </c>
      <c r="I526" s="75">
        <f>I525+Observaciones!$F525-G526-E526-H526-J525</f>
        <v>35.9805741948351</v>
      </c>
      <c r="J526" s="75">
        <f>MAX(0,(I526-Constantes!$D$14)*(1-EXP(-Constantes!$D$24)))</f>
        <v>0.16716544047829265</v>
      </c>
      <c r="K526" s="75">
        <f t="shared" si="72"/>
        <v>182.36717477083664</v>
      </c>
      <c r="L526" s="75">
        <f>MAX(0,(K526-Constantes!$D$13)*(1-EXP(-Constantes!$D$25)))</f>
        <v>0.74163924964211525</v>
      </c>
      <c r="M526" s="75">
        <f t="shared" si="73"/>
        <v>0.90880469012040788</v>
      </c>
      <c r="N526" s="75">
        <f>0.0526*G526*Observaciones!$F525^1.218</f>
        <v>0</v>
      </c>
      <c r="O526" s="75">
        <f>N526*Constantes!$D$31</f>
        <v>0</v>
      </c>
      <c r="P526" s="75">
        <f t="shared" si="74"/>
        <v>0</v>
      </c>
      <c r="Q526" s="15"/>
      <c r="R526" s="74">
        <v>520</v>
      </c>
      <c r="S526" s="136">
        <f>ETo!$I525*((1-Constantes!$E$21)*ETo!$K525+ETo!$L525)</f>
        <v>1.6062260312218539</v>
      </c>
      <c r="T526" s="75">
        <f>MIN(S526*U526,0.8*(X525+Observaciones!$F525-V526-W526-Constantes!$D$14))</f>
        <v>0.74477355493401787</v>
      </c>
      <c r="U526" s="75">
        <f>EXP(2.5*(Cálculos!X525-Constantes!$D$13)/(Constantes!$D$15))*Constantes!$E$19+Constantes!$E$18</f>
        <v>0.46367917121071039</v>
      </c>
      <c r="V526" s="75">
        <f>IF(Observaciones!$F525&gt;0.05*Constantes!$E$20,((Observaciones!$F525-0.05*Constantes!$E$20)^2)/(Observaciones!$F525+0.95*Constantes!$E$20),0)</f>
        <v>0</v>
      </c>
      <c r="W526" s="75">
        <f>MAX(0,X525+Observaciones!$F525-V526-Constantes!$D$13)</f>
        <v>0</v>
      </c>
      <c r="X526" s="75">
        <f>X525+Observaciones!$F525-V526-T526-W526-Y525</f>
        <v>35.951885183522499</v>
      </c>
      <c r="Y526" s="75">
        <f>MAX(0,(X526-Constantes!$D$14)*(1-EXP(-Constantes!$D$24)))</f>
        <v>0.16667258043561364</v>
      </c>
      <c r="Z526" s="75">
        <f t="shared" si="75"/>
        <v>188.50277676255234</v>
      </c>
      <c r="AA526" s="75">
        <f>MAX(0,(Z526-Constantes!$D$13)*(1-EXP(-Constantes!$D$25)))</f>
        <v>0.78402094839642289</v>
      </c>
      <c r="AB526" s="75">
        <f t="shared" si="76"/>
        <v>0.95069352883203651</v>
      </c>
      <c r="AC526" s="75">
        <f>0.0526*V526*Observaciones!$F525^1.218</f>
        <v>0</v>
      </c>
      <c r="AD526" s="75">
        <f>AC526*Constantes!$E$31</f>
        <v>0</v>
      </c>
      <c r="AE526" s="75">
        <f t="shared" si="77"/>
        <v>0</v>
      </c>
      <c r="AF526" s="15"/>
      <c r="AG526" s="74">
        <v>520</v>
      </c>
      <c r="AH526" s="136">
        <f>ETo!$I525*((1-Constantes!$F$21)*ETo!$K525+ETo!$L525)</f>
        <v>1.6062260312218539</v>
      </c>
      <c r="AI526" s="75">
        <f>MIN(AH526*AJ526,0.8*(AM525+Observaciones!$F525-AK526-AL526-Constantes!$D$14))</f>
        <v>0.85993877051059187</v>
      </c>
      <c r="AJ526" s="75">
        <f>EXP(2.5*(Cálculos!AM525-Constantes!$D$13)/(Constantes!$D$15))*Constantes!$F$19+Constantes!$F$18</f>
        <v>0.53537842980694172</v>
      </c>
      <c r="AK526" s="75">
        <f>IF(Observaciones!$F525&gt;0.05*Constantes!$F$20,((Observaciones!$F525-0.05*Constantes!$F$20)^2)/(Observaciones!$F525+0.95*Constantes!$F$20),0)</f>
        <v>0</v>
      </c>
      <c r="AL526" s="75">
        <f>MAX(0,AM525+Observaciones!$F525-AK526-Constantes!$D$13)</f>
        <v>0</v>
      </c>
      <c r="AM526" s="75">
        <f>AM525+Observaciones!$F525-AK526-AI526-AL526-AN525</f>
        <v>35.881851633561787</v>
      </c>
      <c r="AN526" s="75">
        <f>MAX(0,(AM526-Constantes!$D$14)*(1-EXP(-Constantes!$D$24)))</f>
        <v>0.16546944596553737</v>
      </c>
      <c r="AO526" s="75">
        <f t="shared" si="78"/>
        <v>192.20174302716501</v>
      </c>
      <c r="AP526" s="75">
        <f>MAX(0,(AO526-Constantes!$D$13)*(1-EXP(-Constantes!$D$25)))</f>
        <v>0.80957157474748498</v>
      </c>
      <c r="AQ526" s="75">
        <f t="shared" si="79"/>
        <v>0.97504102071302234</v>
      </c>
      <c r="AR526" s="75">
        <f>0.0526*AK526*Observaciones!$F525^1.218</f>
        <v>0</v>
      </c>
      <c r="AS526" s="75">
        <f>AR526*Constantes!$F$31</f>
        <v>0</v>
      </c>
      <c r="AT526" s="75">
        <f t="shared" si="80"/>
        <v>0</v>
      </c>
      <c r="AU526" s="15"/>
      <c r="AV526" s="74">
        <v>520</v>
      </c>
      <c r="AW526" s="75">
        <f>0.0526*Observaciones!$F525^2.218</f>
        <v>0</v>
      </c>
      <c r="AX526" s="75">
        <f>IF(Observaciones!$F525&gt;0.05*$BB$7,((Observaciones!$F525-0.05*$BB$7)^2)/(Observaciones!$F525+0.95*$BB$7),0)</f>
        <v>0</v>
      </c>
      <c r="AY526" s="75">
        <f>0.0526*AX526*Observaciones!$F525^1.218</f>
        <v>0</v>
      </c>
      <c r="AZ526" s="29"/>
      <c r="BA526" s="29"/>
      <c r="BB526" s="96"/>
      <c r="BC526" s="39"/>
    </row>
    <row r="527" spans="2:55" s="2" customFormat="1" x14ac:dyDescent="0.3">
      <c r="B527" s="38"/>
      <c r="C527" s="74">
        <v>521</v>
      </c>
      <c r="D527" s="136">
        <f>ETo!$I526*((1-Constantes!$D$21)*ETo!$K526+ETo!$L526)</f>
        <v>1.5680686160412016</v>
      </c>
      <c r="E527" s="75">
        <f>MIN(D527*F527,0.8*(I526+Observaciones!$F526-G527-H527-Constantes!$D$14))</f>
        <v>0.61327872310531339</v>
      </c>
      <c r="F527" s="75">
        <f>EXP(2.5*(Cálculos!I526-Constantes!$D$13)/(Constantes!$D$15))*Constantes!$D$19+Constantes!$D$18</f>
        <v>0.3911045198096097</v>
      </c>
      <c r="G527" s="75">
        <f>IF(Observaciones!$F526&gt;0.05*Constantes!$D$20,((Observaciones!$F526-0.05*Constantes!$D$20)^2)/(Observaciones!$F526+0.95*Constantes!$D$20),0)</f>
        <v>0</v>
      </c>
      <c r="H527" s="75">
        <f>MAX(0,I526+Observaciones!$F526-G527-Constantes!$D$13)</f>
        <v>0</v>
      </c>
      <c r="I527" s="75">
        <f>I526+Observaciones!$F526-G527-E527-H527-J526</f>
        <v>35.200130031251497</v>
      </c>
      <c r="J527" s="75">
        <f>MAX(0,(I527-Constantes!$D$14)*(1-EXP(-Constantes!$D$24)))</f>
        <v>0.15375787687907419</v>
      </c>
      <c r="K527" s="75">
        <f t="shared" si="72"/>
        <v>181.62553552119454</v>
      </c>
      <c r="L527" s="75">
        <f>MAX(0,(K527-Constantes!$D$13)*(1-EXP(-Constantes!$D$25)))</f>
        <v>0.73651637314113916</v>
      </c>
      <c r="M527" s="75">
        <f t="shared" si="73"/>
        <v>0.89027425002021332</v>
      </c>
      <c r="N527" s="75">
        <f>0.0526*G527*Observaciones!$F526^1.218</f>
        <v>0</v>
      </c>
      <c r="O527" s="75">
        <f>N527*Constantes!$D$31</f>
        <v>0</v>
      </c>
      <c r="P527" s="75">
        <f t="shared" si="74"/>
        <v>0</v>
      </c>
      <c r="Q527" s="15"/>
      <c r="R527" s="74">
        <v>521</v>
      </c>
      <c r="S527" s="136">
        <f>ETo!$I526*((1-Constantes!$E$21)*ETo!$K526+ETo!$L526)</f>
        <v>1.4979364373458195</v>
      </c>
      <c r="T527" s="75">
        <f>MIN(S527*U527,0.8*(X526+Observaciones!$F526-V527-W527-Constantes!$D$14))</f>
        <v>0.69129121011862749</v>
      </c>
      <c r="U527" s="75">
        <f>EXP(2.5*(Cálculos!X526-Constantes!$D$13)/(Constantes!$D$15))*Constantes!$E$19+Constantes!$E$18</f>
        <v>0.46149569026007564</v>
      </c>
      <c r="V527" s="75">
        <f>IF(Observaciones!$F526&gt;0.05*Constantes!$E$20,((Observaciones!$F526-0.05*Constantes!$E$20)^2)/(Observaciones!$F526+0.95*Constantes!$E$20),0)</f>
        <v>0</v>
      </c>
      <c r="W527" s="75">
        <f>MAX(0,X526+Observaciones!$F526-V527-Constantes!$D$13)</f>
        <v>0</v>
      </c>
      <c r="X527" s="75">
        <f>X526+Observaciones!$F526-V527-T527-W527-Y526</f>
        <v>35.093921392968255</v>
      </c>
      <c r="Y527" s="75">
        <f>MAX(0,(X527-Constantes!$D$14)*(1-EXP(-Constantes!$D$24)))</f>
        <v>0.15193327604404414</v>
      </c>
      <c r="Z527" s="75">
        <f t="shared" si="75"/>
        <v>187.71875581415591</v>
      </c>
      <c r="AA527" s="75">
        <f>MAX(0,(Z527-Constantes!$D$13)*(1-EXP(-Constantes!$D$25)))</f>
        <v>0.77860532011791506</v>
      </c>
      <c r="AB527" s="75">
        <f t="shared" si="76"/>
        <v>0.93053859616195922</v>
      </c>
      <c r="AC527" s="75">
        <f>0.0526*V527*Observaciones!$F526^1.218</f>
        <v>0</v>
      </c>
      <c r="AD527" s="75">
        <f>AC527*Constantes!$E$31</f>
        <v>0</v>
      </c>
      <c r="AE527" s="75">
        <f t="shared" si="77"/>
        <v>0</v>
      </c>
      <c r="AF527" s="15"/>
      <c r="AG527" s="74">
        <v>521</v>
      </c>
      <c r="AH527" s="136">
        <f>ETo!$I526*((1-Constantes!$F$21)*ETo!$K526+ETo!$L526)</f>
        <v>1.4979364373458195</v>
      </c>
      <c r="AI527" s="75">
        <f>MIN(AH527*AJ527,0.8*(AM526+Observaciones!$F526-AK527-AL527-Constantes!$D$14))</f>
        <v>0.79920194058744565</v>
      </c>
      <c r="AJ527" s="75">
        <f>EXP(2.5*(Cálculos!AM526-Constantes!$D$13)/(Constantes!$D$15))*Constantes!$F$19+Constantes!$F$18</f>
        <v>0.53353528271436179</v>
      </c>
      <c r="AK527" s="75">
        <f>IF(Observaciones!$F526&gt;0.05*Constantes!$F$20,((Observaciones!$F526-0.05*Constantes!$F$20)^2)/(Observaciones!$F526+0.95*Constantes!$F$20),0)</f>
        <v>0</v>
      </c>
      <c r="AL527" s="75">
        <f>MAX(0,AM526+Observaciones!$F526-AK527-Constantes!$D$13)</f>
        <v>0</v>
      </c>
      <c r="AM527" s="75">
        <f>AM526+Observaciones!$F526-AK527-AI527-AL527-AN526</f>
        <v>34.917180247008808</v>
      </c>
      <c r="AN527" s="75">
        <f>MAX(0,(AM527-Constantes!$D$14)*(1-EXP(-Constantes!$D$24)))</f>
        <v>0.14889696894403442</v>
      </c>
      <c r="AO527" s="75">
        <f t="shared" si="78"/>
        <v>191.39217145241753</v>
      </c>
      <c r="AP527" s="75">
        <f>MAX(0,(AO527-Constantes!$D$13)*(1-EXP(-Constantes!$D$25)))</f>
        <v>0.80397945540087079</v>
      </c>
      <c r="AQ527" s="75">
        <f t="shared" si="79"/>
        <v>0.95287642434490527</v>
      </c>
      <c r="AR527" s="75">
        <f>0.0526*AK527*Observaciones!$F526^1.218</f>
        <v>0</v>
      </c>
      <c r="AS527" s="75">
        <f>AR527*Constantes!$F$31</f>
        <v>0</v>
      </c>
      <c r="AT527" s="75">
        <f t="shared" si="80"/>
        <v>0</v>
      </c>
      <c r="AU527" s="15"/>
      <c r="AV527" s="74">
        <v>521</v>
      </c>
      <c r="AW527" s="75">
        <f>0.0526*Observaciones!$F526^2.218</f>
        <v>0</v>
      </c>
      <c r="AX527" s="75">
        <f>IF(Observaciones!$F526&gt;0.05*$BB$7,((Observaciones!$F526-0.05*$BB$7)^2)/(Observaciones!$F526+0.95*$BB$7),0)</f>
        <v>0</v>
      </c>
      <c r="AY527" s="75">
        <f>0.0526*AX527*Observaciones!$F526^1.218</f>
        <v>0</v>
      </c>
      <c r="AZ527" s="29"/>
      <c r="BA527" s="29"/>
      <c r="BB527" s="96"/>
      <c r="BC527" s="39"/>
    </row>
    <row r="528" spans="2:55" s="2" customFormat="1" x14ac:dyDescent="0.3">
      <c r="B528" s="38"/>
      <c r="C528" s="74">
        <v>522</v>
      </c>
      <c r="D528" s="136">
        <f>ETo!$I527*((1-Constantes!$D$21)*ETo!$K527+ETo!$L527)</f>
        <v>1.6112731159766911</v>
      </c>
      <c r="E528" s="75">
        <f>MIN(D528*F528,0.8*(I527+Observaciones!$F527-G528-H528-Constantes!$D$14))</f>
        <v>0.62652423989118744</v>
      </c>
      <c r="F528" s="75">
        <f>EXP(2.5*(Cálculos!I527-Constantes!$D$13)/(Constantes!$D$15))*Constantes!$D$19+Constantes!$D$18</f>
        <v>0.3888380149081137</v>
      </c>
      <c r="G528" s="75">
        <f>IF(Observaciones!$F527&gt;0.05*Constantes!$D$20,((Observaciones!$F527-0.05*Constantes!$D$20)^2)/(Observaciones!$F527+0.95*Constantes!$D$20),0)</f>
        <v>0</v>
      </c>
      <c r="H528" s="75">
        <f>MAX(0,I527+Observaciones!$F527-G528-Constantes!$D$13)</f>
        <v>0</v>
      </c>
      <c r="I528" s="75">
        <f>I527+Observaciones!$F527-G528-E528-H528-J527</f>
        <v>34.419847914481231</v>
      </c>
      <c r="J528" s="75">
        <f>MAX(0,(I528-Constantes!$D$14)*(1-EXP(-Constantes!$D$24)))</f>
        <v>0.1403530971471165</v>
      </c>
      <c r="K528" s="75">
        <f t="shared" si="72"/>
        <v>180.88901914805339</v>
      </c>
      <c r="L528" s="75">
        <f>MAX(0,(K528-Constantes!$D$13)*(1-EXP(-Constantes!$D$25)))</f>
        <v>0.73142888293296893</v>
      </c>
      <c r="M528" s="75">
        <f t="shared" si="73"/>
        <v>0.87178198008008545</v>
      </c>
      <c r="N528" s="75">
        <f>0.0526*G528*Observaciones!$F527^1.218</f>
        <v>0</v>
      </c>
      <c r="O528" s="75">
        <f>N528*Constantes!$D$31</f>
        <v>0</v>
      </c>
      <c r="P528" s="75">
        <f t="shared" si="74"/>
        <v>0</v>
      </c>
      <c r="Q528" s="15"/>
      <c r="R528" s="74">
        <v>522</v>
      </c>
      <c r="S528" s="136">
        <f>ETo!$I527*((1-Constantes!$E$21)*ETo!$K527+ETo!$L527)</f>
        <v>1.5393286368180541</v>
      </c>
      <c r="T528" s="75">
        <f>MIN(S528*U528,0.8*(X527+Observaciones!$F527-V528-W528-Constantes!$D$14))</f>
        <v>0.70742319337903492</v>
      </c>
      <c r="U528" s="75">
        <f>EXP(2.5*(Cálculos!X527-Constantes!$D$13)/(Constantes!$D$15))*Constantes!$E$19+Constantes!$E$18</f>
        <v>0.45956605786360816</v>
      </c>
      <c r="V528" s="75">
        <f>IF(Observaciones!$F527&gt;0.05*Constantes!$E$20,((Observaciones!$F527-0.05*Constantes!$E$20)^2)/(Observaciones!$F527+0.95*Constantes!$E$20),0)</f>
        <v>0</v>
      </c>
      <c r="W528" s="75">
        <f>MAX(0,X527+Observaciones!$F527-V528-Constantes!$D$13)</f>
        <v>0</v>
      </c>
      <c r="X528" s="75">
        <f>X527+Observaciones!$F527-V528-T528-W528-Y527</f>
        <v>34.234564923545179</v>
      </c>
      <c r="Y528" s="75">
        <f>MAX(0,(X528-Constantes!$D$14)*(1-EXP(-Constantes!$D$24)))</f>
        <v>0.13717004626308943</v>
      </c>
      <c r="Z528" s="75">
        <f t="shared" si="75"/>
        <v>186.94015049403799</v>
      </c>
      <c r="AA528" s="75">
        <f>MAX(0,(Z528-Constantes!$D$13)*(1-EXP(-Constantes!$D$25)))</f>
        <v>0.77322710031645248</v>
      </c>
      <c r="AB528" s="75">
        <f t="shared" si="76"/>
        <v>0.91039714657954196</v>
      </c>
      <c r="AC528" s="75">
        <f>0.0526*V528*Observaciones!$F527^1.218</f>
        <v>0</v>
      </c>
      <c r="AD528" s="75">
        <f>AC528*Constantes!$E$31</f>
        <v>0</v>
      </c>
      <c r="AE528" s="75">
        <f t="shared" si="77"/>
        <v>0</v>
      </c>
      <c r="AF528" s="15"/>
      <c r="AG528" s="74">
        <v>522</v>
      </c>
      <c r="AH528" s="136">
        <f>ETo!$I527*((1-Constantes!$F$21)*ETo!$K527+ETo!$L527)</f>
        <v>1.5393286368180541</v>
      </c>
      <c r="AI528" s="75">
        <f>MIN(AH528*AJ528,0.8*(AM527+Observaciones!$F527-AK528-AL528-Constantes!$D$14))</f>
        <v>0.81879452954567311</v>
      </c>
      <c r="AJ528" s="75">
        <f>EXP(2.5*(Cálculos!AM527-Constantes!$D$13)/(Constantes!$D$15))*Constantes!$F$19+Constantes!$F$18</f>
        <v>0.53191664857103105</v>
      </c>
      <c r="AK528" s="75">
        <f>IF(Observaciones!$F527&gt;0.05*Constantes!$F$20,((Observaciones!$F527-0.05*Constantes!$F$20)^2)/(Observaciones!$F527+0.95*Constantes!$F$20),0)</f>
        <v>0</v>
      </c>
      <c r="AL528" s="75">
        <f>MAX(0,AM527+Observaciones!$F527-AK528-Constantes!$D$13)</f>
        <v>0</v>
      </c>
      <c r="AM528" s="75">
        <f>AM527+Observaciones!$F527-AK528-AI528-AL528-AN527</f>
        <v>33.949488748519101</v>
      </c>
      <c r="AN528" s="75">
        <f>MAX(0,(AM528-Constantes!$D$14)*(1-EXP(-Constantes!$D$24)))</f>
        <v>0.13227260820713219</v>
      </c>
      <c r="AO528" s="75">
        <f t="shared" si="78"/>
        <v>190.58819199701665</v>
      </c>
      <c r="AP528" s="75">
        <f>MAX(0,(AO528-Constantes!$D$13)*(1-EXP(-Constantes!$D$25)))</f>
        <v>0.79842596364415985</v>
      </c>
      <c r="AQ528" s="75">
        <f t="shared" si="79"/>
        <v>0.93069857185129201</v>
      </c>
      <c r="AR528" s="75">
        <f>0.0526*AK528*Observaciones!$F527^1.218</f>
        <v>0</v>
      </c>
      <c r="AS528" s="75">
        <f>AR528*Constantes!$F$31</f>
        <v>0</v>
      </c>
      <c r="AT528" s="75">
        <f t="shared" si="80"/>
        <v>0</v>
      </c>
      <c r="AU528" s="15"/>
      <c r="AV528" s="74">
        <v>522</v>
      </c>
      <c r="AW528" s="75">
        <f>0.0526*Observaciones!$F527^2.218</f>
        <v>0</v>
      </c>
      <c r="AX528" s="75">
        <f>IF(Observaciones!$F527&gt;0.05*$BB$7,((Observaciones!$F527-0.05*$BB$7)^2)/(Observaciones!$F527+0.95*$BB$7),0)</f>
        <v>0</v>
      </c>
      <c r="AY528" s="75">
        <f>0.0526*AX528*Observaciones!$F527^1.218</f>
        <v>0</v>
      </c>
      <c r="AZ528" s="29"/>
      <c r="BA528" s="29"/>
      <c r="BB528" s="96"/>
      <c r="BC528" s="39"/>
    </row>
    <row r="529" spans="2:55" s="2" customFormat="1" x14ac:dyDescent="0.3">
      <c r="B529" s="38"/>
      <c r="C529" s="74">
        <v>523</v>
      </c>
      <c r="D529" s="136">
        <f>ETo!$I528*((1-Constantes!$D$21)*ETo!$K528+ETo!$L528)</f>
        <v>1.5683179143204031</v>
      </c>
      <c r="E529" s="75">
        <f>MIN(D529*F529,0.8*(I528+Observaciones!$F528-G529-H529-Constantes!$D$14))</f>
        <v>0.60640717497590491</v>
      </c>
      <c r="F529" s="75">
        <f>EXP(2.5*(Cálculos!I528-Constantes!$D$13)/(Constantes!$D$15))*Constantes!$D$19+Constantes!$D$18</f>
        <v>0.38666087369070096</v>
      </c>
      <c r="G529" s="75">
        <f>IF(Observaciones!$F528&gt;0.05*Constantes!$D$20,((Observaciones!$F528-0.05*Constantes!$D$20)^2)/(Observaciones!$F528+0.95*Constantes!$D$20),0)</f>
        <v>0</v>
      </c>
      <c r="H529" s="75">
        <f>MAX(0,I528+Observaciones!$F528-G529-Constantes!$D$13)</f>
        <v>0</v>
      </c>
      <c r="I529" s="75">
        <f>I528+Observaciones!$F528-G529-E529-H529-J528</f>
        <v>33.673087642358205</v>
      </c>
      <c r="J529" s="75">
        <f>MAX(0,(I529-Constantes!$D$14)*(1-EXP(-Constantes!$D$24)))</f>
        <v>0.12752420264185746</v>
      </c>
      <c r="K529" s="75">
        <f t="shared" si="72"/>
        <v>180.15759026512043</v>
      </c>
      <c r="L529" s="75">
        <f>MAX(0,(K529-Constantes!$D$13)*(1-EXP(-Constantes!$D$25)))</f>
        <v>0.72637653458662577</v>
      </c>
      <c r="M529" s="75">
        <f t="shared" si="73"/>
        <v>0.85390073722848325</v>
      </c>
      <c r="N529" s="75">
        <f>0.0526*G529*Observaciones!$F528^1.218</f>
        <v>0</v>
      </c>
      <c r="O529" s="75">
        <f>N529*Constantes!$D$31</f>
        <v>0</v>
      </c>
      <c r="P529" s="75">
        <f t="shared" si="74"/>
        <v>0</v>
      </c>
      <c r="Q529" s="15"/>
      <c r="R529" s="74">
        <v>523</v>
      </c>
      <c r="S529" s="136">
        <f>ETo!$I528*((1-Constantes!$E$21)*ETo!$K528+ETo!$L528)</f>
        <v>1.4980631548689214</v>
      </c>
      <c r="T529" s="75">
        <f>MIN(S529*U529,0.8*(X528+Observaciones!$F528-V529-W529-Constantes!$D$14))</f>
        <v>0.68568830374093637</v>
      </c>
      <c r="U529" s="75">
        <f>EXP(2.5*(Cálculos!X528-Constantes!$D$13)/(Constantes!$D$15))*Constantes!$E$19+Constantes!$E$18</f>
        <v>0.4577165532122931</v>
      </c>
      <c r="V529" s="75">
        <f>IF(Observaciones!$F528&gt;0.05*Constantes!$E$20,((Observaciones!$F528-0.05*Constantes!$E$20)^2)/(Observaciones!$F528+0.95*Constantes!$E$20),0)</f>
        <v>0</v>
      </c>
      <c r="W529" s="75">
        <f>MAX(0,X528+Observaciones!$F528-V529-Constantes!$D$13)</f>
        <v>0</v>
      </c>
      <c r="X529" s="75">
        <f>X528+Observaciones!$F528-V529-T529-W529-Y528</f>
        <v>33.411706573541153</v>
      </c>
      <c r="Y529" s="75">
        <f>MAX(0,(X529-Constantes!$D$14)*(1-EXP(-Constantes!$D$24)))</f>
        <v>0.12303383232797796</v>
      </c>
      <c r="Z529" s="75">
        <f t="shared" si="75"/>
        <v>186.16692339372153</v>
      </c>
      <c r="AA529" s="75">
        <f>MAX(0,(Z529-Constantes!$D$13)*(1-EXP(-Constantes!$D$25)))</f>
        <v>0.76788603059280902</v>
      </c>
      <c r="AB529" s="75">
        <f t="shared" si="76"/>
        <v>0.89091986292078695</v>
      </c>
      <c r="AC529" s="75">
        <f>0.0526*V529*Observaciones!$F528^1.218</f>
        <v>0</v>
      </c>
      <c r="AD529" s="75">
        <f>AC529*Constantes!$E$31</f>
        <v>0</v>
      </c>
      <c r="AE529" s="75">
        <f t="shared" si="77"/>
        <v>0</v>
      </c>
      <c r="AF529" s="15"/>
      <c r="AG529" s="74">
        <v>523</v>
      </c>
      <c r="AH529" s="136">
        <f>ETo!$I528*((1-Constantes!$F$21)*ETo!$K528+ETo!$L528)</f>
        <v>1.4980631548689214</v>
      </c>
      <c r="AI529" s="75">
        <f>MIN(AH529*AJ529,0.8*(AM528+Observaciones!$F528-AK529-AL529-Constantes!$D$14))</f>
        <v>0.79452990693647818</v>
      </c>
      <c r="AJ529" s="75">
        <f>EXP(2.5*(Cálculos!AM528-Constantes!$D$13)/(Constantes!$D$15))*Constantes!$F$19+Constantes!$F$18</f>
        <v>0.53037143618020466</v>
      </c>
      <c r="AK529" s="75">
        <f>IF(Observaciones!$F528&gt;0.05*Constantes!$F$20,((Observaciones!$F528-0.05*Constantes!$F$20)^2)/(Observaciones!$F528+0.95*Constantes!$F$20),0)</f>
        <v>0</v>
      </c>
      <c r="AL529" s="75">
        <f>MAX(0,AM528+Observaciones!$F528-AK529-Constantes!$D$13)</f>
        <v>0</v>
      </c>
      <c r="AM529" s="75">
        <f>AM528+Observaciones!$F528-AK529-AI529-AL529-AN528</f>
        <v>33.022686233375495</v>
      </c>
      <c r="AN529" s="75">
        <f>MAX(0,(AM529-Constantes!$D$14)*(1-EXP(-Constantes!$D$24)))</f>
        <v>0.11635069573020912</v>
      </c>
      <c r="AO529" s="75">
        <f t="shared" si="78"/>
        <v>189.7897660333725</v>
      </c>
      <c r="AP529" s="75">
        <f>MAX(0,(AO529-Constantes!$D$13)*(1-EXP(-Constantes!$D$25)))</f>
        <v>0.79291083265709894</v>
      </c>
      <c r="AQ529" s="75">
        <f t="shared" si="79"/>
        <v>0.909261528387308</v>
      </c>
      <c r="AR529" s="75">
        <f>0.0526*AK529*Observaciones!$F528^1.218</f>
        <v>0</v>
      </c>
      <c r="AS529" s="75">
        <f>AR529*Constantes!$F$31</f>
        <v>0</v>
      </c>
      <c r="AT529" s="75">
        <f t="shared" si="80"/>
        <v>0</v>
      </c>
      <c r="AU529" s="15"/>
      <c r="AV529" s="74">
        <v>523</v>
      </c>
      <c r="AW529" s="75">
        <f>0.0526*Observaciones!$F528^2.218</f>
        <v>0</v>
      </c>
      <c r="AX529" s="75">
        <f>IF(Observaciones!$F528&gt;0.05*$BB$7,((Observaciones!$F528-0.05*$BB$7)^2)/(Observaciones!$F528+0.95*$BB$7),0)</f>
        <v>0</v>
      </c>
      <c r="AY529" s="75">
        <f>0.0526*AX529*Observaciones!$F528^1.218</f>
        <v>0</v>
      </c>
      <c r="AZ529" s="29"/>
      <c r="BA529" s="29"/>
      <c r="BB529" s="96"/>
      <c r="BC529" s="39"/>
    </row>
    <row r="530" spans="2:55" s="2" customFormat="1" x14ac:dyDescent="0.3">
      <c r="B530" s="38"/>
      <c r="C530" s="74">
        <v>524</v>
      </c>
      <c r="D530" s="136">
        <f>ETo!$I529*((1-Constantes!$D$21)*ETo!$K529+ETo!$L529)</f>
        <v>1.5825043489162591</v>
      </c>
      <c r="E530" s="75">
        <f>MIN(D530*F530,0.8*(I529+Observaciones!$F529-G530-H530-Constantes!$D$14))</f>
        <v>0.60872182363344218</v>
      </c>
      <c r="F530" s="75">
        <f>EXP(2.5*(Cálculos!I529-Constantes!$D$13)/(Constantes!$D$15))*Constantes!$D$19+Constantes!$D$18</f>
        <v>0.38465728328033411</v>
      </c>
      <c r="G530" s="75">
        <f>IF(Observaciones!$F529&gt;0.05*Constantes!$D$20,((Observaciones!$F529-0.05*Constantes!$D$20)^2)/(Observaciones!$F529+0.95*Constantes!$D$20),0)</f>
        <v>0</v>
      </c>
      <c r="H530" s="75">
        <f>MAX(0,I529+Observaciones!$F529-G530-Constantes!$D$13)</f>
        <v>0</v>
      </c>
      <c r="I530" s="75">
        <f>I529+Observaciones!$F529-G530-E530-H530-J529</f>
        <v>32.936841616082901</v>
      </c>
      <c r="J530" s="75">
        <f>MAX(0,(I530-Constantes!$D$14)*(1-EXP(-Constantes!$D$24)))</f>
        <v>0.11487593658701037</v>
      </c>
      <c r="K530" s="75">
        <f t="shared" si="72"/>
        <v>179.43121373053381</v>
      </c>
      <c r="L530" s="75">
        <f>MAX(0,(K530-Constantes!$D$13)*(1-EXP(-Constantes!$D$25)))</f>
        <v>0.72135908535953863</v>
      </c>
      <c r="M530" s="75">
        <f t="shared" si="73"/>
        <v>0.83623502194654897</v>
      </c>
      <c r="N530" s="75">
        <f>0.0526*G530*Observaciones!$F529^1.218</f>
        <v>0</v>
      </c>
      <c r="O530" s="75">
        <f>N530*Constantes!$D$31</f>
        <v>0</v>
      </c>
      <c r="P530" s="75">
        <f t="shared" si="74"/>
        <v>0</v>
      </c>
      <c r="Q530" s="15"/>
      <c r="R530" s="74">
        <v>524</v>
      </c>
      <c r="S530" s="136">
        <f>ETo!$I529*((1-Constantes!$E$21)*ETo!$K529+ETo!$L529)</f>
        <v>1.5116191034141522</v>
      </c>
      <c r="T530" s="75">
        <f>MIN(S530*U530,0.8*(X529+Observaciones!$F529-V530-W530-Constantes!$D$14))</f>
        <v>0.68932911026702348</v>
      </c>
      <c r="U530" s="75">
        <f>EXP(2.5*(Cálculos!X529-Constantes!$D$13)/(Constantes!$D$15))*Constantes!$E$19+Constantes!$E$18</f>
        <v>0.45602037491462005</v>
      </c>
      <c r="V530" s="75">
        <f>IF(Observaciones!$F529&gt;0.05*Constantes!$E$20,((Observaciones!$F529-0.05*Constantes!$E$20)^2)/(Observaciones!$F529+0.95*Constantes!$E$20),0)</f>
        <v>0</v>
      </c>
      <c r="W530" s="75">
        <f>MAX(0,X529+Observaciones!$F529-V530-Constantes!$D$13)</f>
        <v>0</v>
      </c>
      <c r="X530" s="75">
        <f>X529+Observaciones!$F529-V530-T530-W530-Y529</f>
        <v>32.599343630946152</v>
      </c>
      <c r="Y530" s="75">
        <f>MAX(0,(X530-Constantes!$D$14)*(1-EXP(-Constantes!$D$24)))</f>
        <v>0.10907792321017726</v>
      </c>
      <c r="Z530" s="75">
        <f t="shared" si="75"/>
        <v>185.39903736312871</v>
      </c>
      <c r="AA530" s="75">
        <f>MAX(0,(Z530-Constantes!$D$13)*(1-EXP(-Constantes!$D$25)))</f>
        <v>0.7625818543326528</v>
      </c>
      <c r="AB530" s="75">
        <f t="shared" si="76"/>
        <v>0.87165977754283008</v>
      </c>
      <c r="AC530" s="75">
        <f>0.0526*V530*Observaciones!$F529^1.218</f>
        <v>0</v>
      </c>
      <c r="AD530" s="75">
        <f>AC530*Constantes!$E$31</f>
        <v>0</v>
      </c>
      <c r="AE530" s="75">
        <f t="shared" si="77"/>
        <v>0</v>
      </c>
      <c r="AF530" s="15"/>
      <c r="AG530" s="74">
        <v>524</v>
      </c>
      <c r="AH530" s="136">
        <f>ETo!$I529*((1-Constantes!$F$21)*ETo!$K529+ETo!$L529)</f>
        <v>1.5116191034141522</v>
      </c>
      <c r="AI530" s="75">
        <f>MIN(AH530*AJ530,0.8*(AM529+Observaciones!$F529-AK530-AL530-Constantes!$D$14))</f>
        <v>0.79958860919782193</v>
      </c>
      <c r="AJ530" s="75">
        <f>EXP(2.5*(Cálculos!AM529-Constantes!$D$13)/(Constantes!$D$15))*Constantes!$F$19+Constantes!$F$18</f>
        <v>0.52896169900993328</v>
      </c>
      <c r="AK530" s="75">
        <f>IF(Observaciones!$F529&gt;0.05*Constantes!$F$20,((Observaciones!$F529-0.05*Constantes!$F$20)^2)/(Observaciones!$F529+0.95*Constantes!$F$20),0)</f>
        <v>0</v>
      </c>
      <c r="AL530" s="75">
        <f>MAX(0,AM529+Observaciones!$F529-AK530-Constantes!$D$13)</f>
        <v>0</v>
      </c>
      <c r="AM530" s="75">
        <f>AM529+Observaciones!$F529-AK530-AI530-AL530-AN529</f>
        <v>32.106746928447464</v>
      </c>
      <c r="AN530" s="75">
        <f>MAX(0,(AM530-Constantes!$D$14)*(1-EXP(-Constantes!$D$24)))</f>
        <v>0.10061540670266678</v>
      </c>
      <c r="AO530" s="75">
        <f t="shared" si="78"/>
        <v>188.9968552007154</v>
      </c>
      <c r="AP530" s="75">
        <f>MAX(0,(AO530-Constantes!$D$13)*(1-EXP(-Constantes!$D$25)))</f>
        <v>0.78743379746249631</v>
      </c>
      <c r="AQ530" s="75">
        <f t="shared" si="79"/>
        <v>0.88804920416516309</v>
      </c>
      <c r="AR530" s="75">
        <f>0.0526*AK530*Observaciones!$F529^1.218</f>
        <v>0</v>
      </c>
      <c r="AS530" s="75">
        <f>AR530*Constantes!$F$31</f>
        <v>0</v>
      </c>
      <c r="AT530" s="75">
        <f t="shared" si="80"/>
        <v>0</v>
      </c>
      <c r="AU530" s="15"/>
      <c r="AV530" s="74">
        <v>524</v>
      </c>
      <c r="AW530" s="75">
        <f>0.0526*Observaciones!$F529^2.218</f>
        <v>0</v>
      </c>
      <c r="AX530" s="75">
        <f>IF(Observaciones!$F529&gt;0.05*$BB$7,((Observaciones!$F529-0.05*$BB$7)^2)/(Observaciones!$F529+0.95*$BB$7),0)</f>
        <v>0</v>
      </c>
      <c r="AY530" s="75">
        <f>0.0526*AX530*Observaciones!$F529^1.218</f>
        <v>0</v>
      </c>
      <c r="AZ530" s="29"/>
      <c r="BA530" s="29"/>
      <c r="BB530" s="96"/>
      <c r="BC530" s="39"/>
    </row>
    <row r="531" spans="2:55" s="2" customFormat="1" x14ac:dyDescent="0.3">
      <c r="B531" s="38"/>
      <c r="C531" s="74">
        <v>525</v>
      </c>
      <c r="D531" s="136">
        <f>ETo!$I530*((1-Constantes!$D$21)*ETo!$K530+ETo!$L530)</f>
        <v>1.4990077793765966</v>
      </c>
      <c r="E531" s="75">
        <f>MIN(D531*F531,0.8*(I530+Observaciones!$F530-G531-H531-Constantes!$D$14))</f>
        <v>0.57375363922017042</v>
      </c>
      <c r="F531" s="75">
        <f>EXP(2.5*(Cálculos!I530-Constantes!$D$13)/(Constantes!$D$15))*Constantes!$D$19+Constantes!$D$18</f>
        <v>0.38275561148774129</v>
      </c>
      <c r="G531" s="75">
        <f>IF(Observaciones!$F530&gt;0.05*Constantes!$D$20,((Observaciones!$F530-0.05*Constantes!$D$20)^2)/(Observaciones!$F530+0.95*Constantes!$D$20),0)</f>
        <v>0</v>
      </c>
      <c r="H531" s="75">
        <f>MAX(0,I530+Observaciones!$F530-G531-Constantes!$D$13)</f>
        <v>0</v>
      </c>
      <c r="I531" s="75">
        <f>I530+Observaciones!$F530-G531-E531-H531-J530</f>
        <v>33.94821204027572</v>
      </c>
      <c r="J531" s="75">
        <f>MAX(0,(I531-Constantes!$D$14)*(1-EXP(-Constantes!$D$24)))</f>
        <v>0.13225067512367855</v>
      </c>
      <c r="K531" s="75">
        <f t="shared" si="72"/>
        <v>178.70985464517426</v>
      </c>
      <c r="L531" s="75">
        <f>MAX(0,(K531-Constantes!$D$13)*(1-EXP(-Constantes!$D$25)))</f>
        <v>0.716376294185882</v>
      </c>
      <c r="M531" s="75">
        <f t="shared" si="73"/>
        <v>0.8486269693095605</v>
      </c>
      <c r="N531" s="75">
        <f>0.0526*G531*Observaciones!$F530^1.218</f>
        <v>0</v>
      </c>
      <c r="O531" s="75">
        <f>N531*Constantes!$D$31</f>
        <v>0</v>
      </c>
      <c r="P531" s="75">
        <f t="shared" si="74"/>
        <v>0</v>
      </c>
      <c r="Q531" s="15"/>
      <c r="R531" s="74">
        <v>525</v>
      </c>
      <c r="S531" s="136">
        <f>ETo!$I530*((1-Constantes!$E$21)*ETo!$K530+ETo!$L530)</f>
        <v>1.4315802957000321</v>
      </c>
      <c r="T531" s="75">
        <f>MIN(S531*U531,0.8*(X530+Observaciones!$F530-V531-W531-Constantes!$D$14))</f>
        <v>0.65053097889163591</v>
      </c>
      <c r="U531" s="75">
        <f>EXP(2.5*(Cálculos!X530-Constantes!$D$13)/(Constantes!$D$15))*Constantes!$E$19+Constantes!$E$18</f>
        <v>0.45441459402983131</v>
      </c>
      <c r="V531" s="75">
        <f>IF(Observaciones!$F530&gt;0.05*Constantes!$E$20,((Observaciones!$F530-0.05*Constantes!$E$20)^2)/(Observaciones!$F530+0.95*Constantes!$E$20),0)</f>
        <v>0</v>
      </c>
      <c r="W531" s="75">
        <f>MAX(0,X530+Observaciones!$F530-V531-Constantes!$D$13)</f>
        <v>0</v>
      </c>
      <c r="X531" s="75">
        <f>X530+Observaciones!$F530-V531-T531-W531-Y530</f>
        <v>33.539734728844337</v>
      </c>
      <c r="Y531" s="75">
        <f>MAX(0,(X531-Constantes!$D$14)*(1-EXP(-Constantes!$D$24)))</f>
        <v>0.12523327940544229</v>
      </c>
      <c r="Z531" s="75">
        <f t="shared" si="75"/>
        <v>184.63645550879605</v>
      </c>
      <c r="AA531" s="75">
        <f>MAX(0,(Z531-Constantes!$D$13)*(1-EXP(-Constantes!$D$25)))</f>
        <v>0.75731431669421623</v>
      </c>
      <c r="AB531" s="75">
        <f t="shared" si="76"/>
        <v>0.88254759609965849</v>
      </c>
      <c r="AC531" s="75">
        <f>0.0526*V531*Observaciones!$F530^1.218</f>
        <v>0</v>
      </c>
      <c r="AD531" s="75">
        <f>AC531*Constantes!$E$31</f>
        <v>0</v>
      </c>
      <c r="AE531" s="75">
        <f t="shared" si="77"/>
        <v>0</v>
      </c>
      <c r="AF531" s="15"/>
      <c r="AG531" s="74">
        <v>525</v>
      </c>
      <c r="AH531" s="136">
        <f>ETo!$I530*((1-Constantes!$F$21)*ETo!$K530+ETo!$L530)</f>
        <v>1.4315802957000321</v>
      </c>
      <c r="AI531" s="75">
        <f>MIN(AH531*AJ531,0.8*(AM530+Observaciones!$F530-AK531-AL531-Constantes!$D$14))</f>
        <v>0.75534870061700909</v>
      </c>
      <c r="AJ531" s="75">
        <f>EXP(2.5*(Cálculos!AM530-Constantes!$D$13)/(Constantes!$D$15))*Constantes!$F$19+Constantes!$F$18</f>
        <v>0.52763278656867041</v>
      </c>
      <c r="AK531" s="75">
        <f>IF(Observaciones!$F530&gt;0.05*Constantes!$F$20,((Observaciones!$F530-0.05*Constantes!$F$20)^2)/(Observaciones!$F530+0.95*Constantes!$F$20),0)</f>
        <v>0</v>
      </c>
      <c r="AL531" s="75">
        <f>MAX(0,AM530+Observaciones!$F530-AK531-Constantes!$D$13)</f>
        <v>0</v>
      </c>
      <c r="AM531" s="75">
        <f>AM530+Observaciones!$F530-AK531-AI531-AL531-AN530</f>
        <v>32.950782821127795</v>
      </c>
      <c r="AN531" s="75">
        <f>MAX(0,(AM531-Constantes!$D$14)*(1-EXP(-Constantes!$D$24)))</f>
        <v>0.11511543814523958</v>
      </c>
      <c r="AO531" s="75">
        <f t="shared" si="78"/>
        <v>188.20942140325292</v>
      </c>
      <c r="AP531" s="75">
        <f>MAX(0,(AO531-Constantes!$D$13)*(1-EXP(-Constantes!$D$25)))</f>
        <v>0.7819945949134921</v>
      </c>
      <c r="AQ531" s="75">
        <f t="shared" si="79"/>
        <v>0.89711003305873172</v>
      </c>
      <c r="AR531" s="75">
        <f>0.0526*AK531*Observaciones!$F530^1.218</f>
        <v>0</v>
      </c>
      <c r="AS531" s="75">
        <f>AR531*Constantes!$F$31</f>
        <v>0</v>
      </c>
      <c r="AT531" s="75">
        <f t="shared" si="80"/>
        <v>0</v>
      </c>
      <c r="AU531" s="15"/>
      <c r="AV531" s="74">
        <v>525</v>
      </c>
      <c r="AW531" s="75">
        <f>0.0526*Observaciones!$F530^2.218</f>
        <v>0.17065595668433275</v>
      </c>
      <c r="AX531" s="75">
        <f>IF(Observaciones!$F530&gt;0.05*$BB$7,((Observaciones!$F530-0.05*$BB$7)^2)/(Observaciones!$F530+0.95*$BB$7),0)</f>
        <v>0</v>
      </c>
      <c r="AY531" s="75">
        <f>0.0526*AX531*Observaciones!$F530^1.218</f>
        <v>0</v>
      </c>
      <c r="AZ531" s="29"/>
      <c r="BA531" s="29"/>
      <c r="BB531" s="96"/>
      <c r="BC531" s="39"/>
    </row>
    <row r="532" spans="2:55" s="2" customFormat="1" x14ac:dyDescent="0.3">
      <c r="B532" s="38"/>
      <c r="C532" s="74">
        <v>526</v>
      </c>
      <c r="D532" s="136">
        <f>ETo!$I531*((1-Constantes!$D$21)*ETo!$K531+ETo!$L531)</f>
        <v>1.4670010743368849</v>
      </c>
      <c r="E532" s="75">
        <f>MIN(D532*F532,0.8*(I531+Observaciones!$F531-G532-H532-Constantes!$D$14))</f>
        <v>0.56536247178012566</v>
      </c>
      <c r="F532" s="75">
        <f>EXP(2.5*(Cálculos!I531-Constantes!$D$13)/(Constantes!$D$15))*Constantes!$D$19+Constantes!$D$18</f>
        <v>0.38538654243023052</v>
      </c>
      <c r="G532" s="75">
        <f>IF(Observaciones!$F531&gt;0.05*Constantes!$D$20,((Observaciones!$F531-0.05*Constantes!$D$20)^2)/(Observaciones!$F531+0.95*Constantes!$D$20),0)</f>
        <v>0</v>
      </c>
      <c r="H532" s="75">
        <f>MAX(0,I531+Observaciones!$F531-G532-Constantes!$D$13)</f>
        <v>0</v>
      </c>
      <c r="I532" s="75">
        <f>I531+Observaciones!$F531-G532-E532-H532-J531</f>
        <v>34.550598893371912</v>
      </c>
      <c r="J532" s="75">
        <f>MAX(0,(I532-Constantes!$D$14)*(1-EXP(-Constantes!$D$24)))</f>
        <v>0.14259932070408091</v>
      </c>
      <c r="K532" s="75">
        <f t="shared" si="72"/>
        <v>177.99347835098837</v>
      </c>
      <c r="L532" s="75">
        <f>MAX(0,(K532-Constantes!$D$13)*(1-EXP(-Constantes!$D$25)))</f>
        <v>0.71142792166499358</v>
      </c>
      <c r="M532" s="75">
        <f t="shared" si="73"/>
        <v>0.85402724236907446</v>
      </c>
      <c r="N532" s="75">
        <f>0.0526*G532*Observaciones!$F531^1.218</f>
        <v>0</v>
      </c>
      <c r="O532" s="75">
        <f>N532*Constantes!$D$31</f>
        <v>0</v>
      </c>
      <c r="P532" s="75">
        <f t="shared" si="74"/>
        <v>0</v>
      </c>
      <c r="Q532" s="15"/>
      <c r="R532" s="74">
        <v>526</v>
      </c>
      <c r="S532" s="136">
        <f>ETo!$I531*((1-Constantes!$E$21)*ETo!$K531+ETo!$L531)</f>
        <v>1.4009261216371656</v>
      </c>
      <c r="T532" s="75">
        <f>MIN(S532*U532,0.8*(X531+Observaciones!$F531-V532-W532-Constantes!$D$14))</f>
        <v>0.639214015412637</v>
      </c>
      <c r="U532" s="75">
        <f>EXP(2.5*(Cálculos!X531-Constantes!$D$13)/(Constantes!$D$15))*Constantes!$E$19+Constantes!$E$18</f>
        <v>0.45627960357083769</v>
      </c>
      <c r="V532" s="75">
        <f>IF(Observaciones!$F531&gt;0.05*Constantes!$E$20,((Observaciones!$F531-0.05*Constantes!$E$20)^2)/(Observaciones!$F531+0.95*Constantes!$E$20),0)</f>
        <v>0</v>
      </c>
      <c r="W532" s="75">
        <f>MAX(0,X531+Observaciones!$F531-V532-Constantes!$D$13)</f>
        <v>0</v>
      </c>
      <c r="X532" s="75">
        <f>X531+Observaciones!$F531-V532-T532-W532-Y531</f>
        <v>34.075287434026258</v>
      </c>
      <c r="Y532" s="75">
        <f>MAX(0,(X532-Constantes!$D$14)*(1-EXP(-Constantes!$D$24)))</f>
        <v>0.13443375432793933</v>
      </c>
      <c r="Z532" s="75">
        <f t="shared" si="75"/>
        <v>183.87914119210183</v>
      </c>
      <c r="AA532" s="75">
        <f>MAX(0,(Z532-Constantes!$D$13)*(1-EXP(-Constantes!$D$25)))</f>
        <v>0.75208316459605296</v>
      </c>
      <c r="AB532" s="75">
        <f t="shared" si="76"/>
        <v>0.88651691892399231</v>
      </c>
      <c r="AC532" s="75">
        <f>0.0526*V532*Observaciones!$F531^1.218</f>
        <v>0</v>
      </c>
      <c r="AD532" s="75">
        <f>AC532*Constantes!$E$31</f>
        <v>0</v>
      </c>
      <c r="AE532" s="75">
        <f t="shared" si="77"/>
        <v>0</v>
      </c>
      <c r="AF532" s="15"/>
      <c r="AG532" s="74">
        <v>526</v>
      </c>
      <c r="AH532" s="136">
        <f>ETo!$I531*((1-Constantes!$F$21)*ETo!$K531+ETo!$L531)</f>
        <v>1.4009261216371656</v>
      </c>
      <c r="AI532" s="75">
        <f>MIN(AH532*AJ532,0.8*(AM531+Observaciones!$F531-AK532-AL532-Constantes!$D$14))</f>
        <v>0.74088692920529875</v>
      </c>
      <c r="AJ532" s="75">
        <f>EXP(2.5*(Cálculos!AM531-Constantes!$D$13)/(Constantes!$D$15))*Constantes!$F$19+Constantes!$F$18</f>
        <v>0.52885510360780152</v>
      </c>
      <c r="AK532" s="75">
        <f>IF(Observaciones!$F531&gt;0.05*Constantes!$F$20,((Observaciones!$F531-0.05*Constantes!$F$20)^2)/(Observaciones!$F531+0.95*Constantes!$F$20),0)</f>
        <v>0</v>
      </c>
      <c r="AL532" s="75">
        <f>MAX(0,AM531+Observaciones!$F531-AK532-Constantes!$D$13)</f>
        <v>0</v>
      </c>
      <c r="AM532" s="75">
        <f>AM531+Observaciones!$F531-AK532-AI532-AL532-AN531</f>
        <v>33.394780453777258</v>
      </c>
      <c r="AN532" s="75">
        <f>MAX(0,(AM532-Constantes!$D$14)*(1-EXP(-Constantes!$D$24)))</f>
        <v>0.12274305172148285</v>
      </c>
      <c r="AO532" s="75">
        <f t="shared" si="78"/>
        <v>187.42742680833942</v>
      </c>
      <c r="AP532" s="75">
        <f>MAX(0,(AO532-Constantes!$D$13)*(1-EXP(-Constantes!$D$25)))</f>
        <v>0.77659296368091391</v>
      </c>
      <c r="AQ532" s="75">
        <f t="shared" si="79"/>
        <v>0.89933601540239672</v>
      </c>
      <c r="AR532" s="75">
        <f>0.0526*AK532*Observaciones!$F531^1.218</f>
        <v>0</v>
      </c>
      <c r="AS532" s="75">
        <f>AR532*Constantes!$F$31</f>
        <v>0</v>
      </c>
      <c r="AT532" s="75">
        <f t="shared" si="80"/>
        <v>0</v>
      </c>
      <c r="AU532" s="15"/>
      <c r="AV532" s="74">
        <v>526</v>
      </c>
      <c r="AW532" s="75">
        <f>0.0526*Observaciones!$F531^2.218</f>
        <v>9.412654104711686E-2</v>
      </c>
      <c r="AX532" s="75">
        <f>IF(Observaciones!$F531&gt;0.05*$BB$7,((Observaciones!$F531-0.05*$BB$7)^2)/(Observaciones!$F531+0.95*$BB$7),0)</f>
        <v>0</v>
      </c>
      <c r="AY532" s="75">
        <f>0.0526*AX532*Observaciones!$F531^1.218</f>
        <v>0</v>
      </c>
      <c r="AZ532" s="29"/>
      <c r="BA532" s="29"/>
      <c r="BB532" s="96"/>
      <c r="BC532" s="39"/>
    </row>
    <row r="533" spans="2:55" s="2" customFormat="1" x14ac:dyDescent="0.3">
      <c r="B533" s="38"/>
      <c r="C533" s="74">
        <v>527</v>
      </c>
      <c r="D533" s="136">
        <f>ETo!$I532*((1-Constantes!$D$21)*ETo!$K532+ETo!$L532)</f>
        <v>1.521127984879272</v>
      </c>
      <c r="E533" s="75">
        <f>MIN(D533*F533,0.8*(I532+Observaciones!$F532-G533-H533-Constantes!$D$14))</f>
        <v>0.58870641397633106</v>
      </c>
      <c r="F533" s="75">
        <f>EXP(2.5*(Cálculos!I532-Constantes!$D$13)/(Constantes!$D$15))*Constantes!$D$19+Constantes!$D$18</f>
        <v>0.38701964583411114</v>
      </c>
      <c r="G533" s="75">
        <f>IF(Observaciones!$F532&gt;0.05*Constantes!$D$20,((Observaciones!$F532-0.05*Constantes!$D$20)^2)/(Observaciones!$F532+0.95*Constantes!$D$20),0)</f>
        <v>0</v>
      </c>
      <c r="H533" s="75">
        <f>MAX(0,I532+Observaciones!$F532-G533-Constantes!$D$13)</f>
        <v>0</v>
      </c>
      <c r="I533" s="75">
        <f>I532+Observaciones!$F532-G533-E533-H533-J532</f>
        <v>34.119293158691498</v>
      </c>
      <c r="J533" s="75">
        <f>MAX(0,(I533-Constantes!$D$14)*(1-EXP(-Constantes!$D$24)))</f>
        <v>0.13518974633827063</v>
      </c>
      <c r="K533" s="75">
        <f t="shared" si="72"/>
        <v>177.28205042932336</v>
      </c>
      <c r="L533" s="75">
        <f>MAX(0,(K533-Constantes!$D$13)*(1-EXP(-Constantes!$D$25)))</f>
        <v>0.7065137300498725</v>
      </c>
      <c r="M533" s="75">
        <f t="shared" si="73"/>
        <v>0.84170347638814313</v>
      </c>
      <c r="N533" s="75">
        <f>0.0526*G533*Observaciones!$F532^1.218</f>
        <v>0</v>
      </c>
      <c r="O533" s="75">
        <f>N533*Constantes!$D$31</f>
        <v>0</v>
      </c>
      <c r="P533" s="75">
        <f t="shared" si="74"/>
        <v>0</v>
      </c>
      <c r="Q533" s="15"/>
      <c r="R533" s="74">
        <v>527</v>
      </c>
      <c r="S533" s="136">
        <f>ETo!$I532*((1-Constantes!$E$21)*ETo!$K532+ETo!$L532)</f>
        <v>1.4526569714195394</v>
      </c>
      <c r="T533" s="75">
        <f>MIN(S533*U533,0.8*(X532+Observaciones!$F532-V533-W533-Constantes!$D$14))</f>
        <v>0.66442005191943865</v>
      </c>
      <c r="U533" s="75">
        <f>EXP(2.5*(Cálculos!X532-Constantes!$D$13)/(Constantes!$D$15))*Constantes!$E$19+Constantes!$E$18</f>
        <v>0.45738262025491538</v>
      </c>
      <c r="V533" s="75">
        <f>IF(Observaciones!$F532&gt;0.05*Constantes!$E$20,((Observaciones!$F532-0.05*Constantes!$E$20)^2)/(Observaciones!$F532+0.95*Constantes!$E$20),0)</f>
        <v>0</v>
      </c>
      <c r="W533" s="75">
        <f>MAX(0,X532+Observaciones!$F532-V533-Constantes!$D$13)</f>
        <v>0</v>
      </c>
      <c r="X533" s="75">
        <f>X532+Observaciones!$F532-V533-T533-W533-Y532</f>
        <v>33.576433627778883</v>
      </c>
      <c r="Y533" s="75">
        <f>MAX(0,(X533-Constantes!$D$14)*(1-EXP(-Constantes!$D$24)))</f>
        <v>0.12586374452318613</v>
      </c>
      <c r="Z533" s="75">
        <f t="shared" si="75"/>
        <v>183.12705802750577</v>
      </c>
      <c r="AA533" s="75">
        <f>MAX(0,(Z533-Constantes!$D$13)*(1-EXP(-Constantes!$D$25)))</f>
        <v>0.74688814670487724</v>
      </c>
      <c r="AB533" s="75">
        <f t="shared" si="76"/>
        <v>0.8727518912280634</v>
      </c>
      <c r="AC533" s="75">
        <f>0.0526*V533*Observaciones!$F532^1.218</f>
        <v>0</v>
      </c>
      <c r="AD533" s="75">
        <f>AC533*Constantes!$E$31</f>
        <v>0</v>
      </c>
      <c r="AE533" s="75">
        <f t="shared" si="77"/>
        <v>0</v>
      </c>
      <c r="AF533" s="15"/>
      <c r="AG533" s="74">
        <v>527</v>
      </c>
      <c r="AH533" s="136">
        <f>ETo!$I532*((1-Constantes!$F$21)*ETo!$K532+ETo!$L532)</f>
        <v>1.4526569714195394</v>
      </c>
      <c r="AI533" s="75">
        <f>MIN(AH533*AJ533,0.8*(AM532+Observaciones!$F532-AK533-AL533-Constantes!$D$14))</f>
        <v>0.76921040442367739</v>
      </c>
      <c r="AJ533" s="75">
        <f>EXP(2.5*(Cálculos!AM532-Constantes!$D$13)/(Constantes!$D$15))*Constantes!$F$19+Constantes!$F$18</f>
        <v>0.52951964542049001</v>
      </c>
      <c r="AK533" s="75">
        <f>IF(Observaciones!$F532&gt;0.05*Constantes!$F$20,((Observaciones!$F532-0.05*Constantes!$F$20)^2)/(Observaciones!$F532+0.95*Constantes!$F$20),0)</f>
        <v>0</v>
      </c>
      <c r="AL533" s="75">
        <f>MAX(0,AM532+Observaciones!$F532-AK533-Constantes!$D$13)</f>
        <v>0</v>
      </c>
      <c r="AM533" s="75">
        <f>AM532+Observaciones!$F532-AK533-AI533-AL533-AN532</f>
        <v>32.802826997632096</v>
      </c>
      <c r="AN533" s="75">
        <f>MAX(0,(AM533-Constantes!$D$14)*(1-EXP(-Constantes!$D$24)))</f>
        <v>0.11257364565583898</v>
      </c>
      <c r="AO533" s="75">
        <f t="shared" si="78"/>
        <v>186.65083384465851</v>
      </c>
      <c r="AP533" s="75">
        <f>MAX(0,(AO533-Constantes!$D$13)*(1-EXP(-Constantes!$D$25)))</f>
        <v>0.77122864424072224</v>
      </c>
      <c r="AQ533" s="75">
        <f t="shared" si="79"/>
        <v>0.88380228989656118</v>
      </c>
      <c r="AR533" s="75">
        <f>0.0526*AK533*Observaciones!$F532^1.218</f>
        <v>0</v>
      </c>
      <c r="AS533" s="75">
        <f>AR533*Constantes!$F$31</f>
        <v>0</v>
      </c>
      <c r="AT533" s="75">
        <f t="shared" si="80"/>
        <v>0</v>
      </c>
      <c r="AU533" s="15"/>
      <c r="AV533" s="74">
        <v>527</v>
      </c>
      <c r="AW533" s="75">
        <f>0.0526*Observaciones!$F532^2.218</f>
        <v>3.6411677467564265E-3</v>
      </c>
      <c r="AX533" s="75">
        <f>IF(Observaciones!$F532&gt;0.05*$BB$7,((Observaciones!$F532-0.05*$BB$7)^2)/(Observaciones!$F532+0.95*$BB$7),0)</f>
        <v>0</v>
      </c>
      <c r="AY533" s="75">
        <f>0.0526*AX533*Observaciones!$F532^1.218</f>
        <v>0</v>
      </c>
      <c r="AZ533" s="29"/>
      <c r="BA533" s="29"/>
      <c r="BB533" s="96"/>
      <c r="BC533" s="39"/>
    </row>
    <row r="534" spans="2:55" s="2" customFormat="1" x14ac:dyDescent="0.3">
      <c r="B534" s="38"/>
      <c r="C534" s="74">
        <v>528</v>
      </c>
      <c r="D534" s="136">
        <f>ETo!$I533*((1-Constantes!$D$21)*ETo!$K533+ETo!$L533)</f>
        <v>1.5814438139575864</v>
      </c>
      <c r="E534" s="75">
        <f>MIN(D534*F534,0.8*(I533+Observaciones!$F533-G534-H534-Constantes!$D$14))</f>
        <v>0.61019255967446873</v>
      </c>
      <c r="F534" s="75">
        <f>EXP(2.5*(Cálculos!I533-Constantes!$D$13)/(Constantes!$D$15))*Constantes!$D$19+Constantes!$D$18</f>
        <v>0.38584523477154264</v>
      </c>
      <c r="G534" s="75">
        <f>IF(Observaciones!$F533&gt;0.05*Constantes!$D$20,((Observaciones!$F533-0.05*Constantes!$D$20)^2)/(Observaciones!$F533+0.95*Constantes!$D$20),0)</f>
        <v>0</v>
      </c>
      <c r="H534" s="75">
        <f>MAX(0,I533+Observaciones!$F533-G534-Constantes!$D$13)</f>
        <v>0</v>
      </c>
      <c r="I534" s="75">
        <f>I533+Observaciones!$F533-G534-E534-H534-J533</f>
        <v>33.373910852678762</v>
      </c>
      <c r="J534" s="75">
        <f>MAX(0,(I534-Constantes!$D$14)*(1-EXP(-Constantes!$D$24)))</f>
        <v>0.12238452446601131</v>
      </c>
      <c r="K534" s="75">
        <f t="shared" si="72"/>
        <v>176.5755366992735</v>
      </c>
      <c r="L534" s="75">
        <f>MAX(0,(K534-Constantes!$D$13)*(1-EXP(-Constantes!$D$25)))</f>
        <v>0.70163348323575636</v>
      </c>
      <c r="M534" s="75">
        <f t="shared" si="73"/>
        <v>0.8240180077017677</v>
      </c>
      <c r="N534" s="75">
        <f>0.0526*G534*Observaciones!$F533^1.218</f>
        <v>0</v>
      </c>
      <c r="O534" s="75">
        <f>N534*Constantes!$D$31</f>
        <v>0</v>
      </c>
      <c r="P534" s="75">
        <f t="shared" si="74"/>
        <v>0</v>
      </c>
      <c r="Q534" s="15"/>
      <c r="R534" s="74">
        <v>528</v>
      </c>
      <c r="S534" s="136">
        <f>ETo!$I533*((1-Constantes!$E$21)*ETo!$K533+ETo!$L533)</f>
        <v>1.510439518357279</v>
      </c>
      <c r="T534" s="75">
        <f>MIN(S534*U534,0.8*(X533+Observaciones!$F533-V534-W534-Constantes!$D$14))</f>
        <v>0.68929545597460107</v>
      </c>
      <c r="U534" s="75">
        <f>EXP(2.5*(Cálculos!X533-Constantes!$D$13)/(Constantes!$D$15))*Constantes!$E$19+Constantes!$E$18</f>
        <v>0.45635422510943291</v>
      </c>
      <c r="V534" s="75">
        <f>IF(Observaciones!$F533&gt;0.05*Constantes!$E$20,((Observaciones!$F533-0.05*Constantes!$E$20)^2)/(Observaciones!$F533+0.95*Constantes!$E$20),0)</f>
        <v>0</v>
      </c>
      <c r="W534" s="75">
        <f>MAX(0,X533+Observaciones!$F533-V534-Constantes!$D$13)</f>
        <v>0</v>
      </c>
      <c r="X534" s="75">
        <f>X533+Observaciones!$F533-V534-T534-W534-Y533</f>
        <v>32.761274427281094</v>
      </c>
      <c r="Y534" s="75">
        <f>MAX(0,(X534-Constantes!$D$14)*(1-EXP(-Constantes!$D$24)))</f>
        <v>0.11185979736830243</v>
      </c>
      <c r="Z534" s="75">
        <f t="shared" si="75"/>
        <v>182.38016988080088</v>
      </c>
      <c r="AA534" s="75">
        <f>MAX(0,(Z534-Constantes!$D$13)*(1-EXP(-Constantes!$D$25)))</f>
        <v>0.7417290134234894</v>
      </c>
      <c r="AB534" s="75">
        <f t="shared" si="76"/>
        <v>0.85358881079179183</v>
      </c>
      <c r="AC534" s="75">
        <f>0.0526*V534*Observaciones!$F533^1.218</f>
        <v>0</v>
      </c>
      <c r="AD534" s="75">
        <f>AC534*Constantes!$E$31</f>
        <v>0</v>
      </c>
      <c r="AE534" s="75">
        <f t="shared" si="77"/>
        <v>0</v>
      </c>
      <c r="AF534" s="15"/>
      <c r="AG534" s="74">
        <v>528</v>
      </c>
      <c r="AH534" s="136">
        <f>ETo!$I533*((1-Constantes!$F$21)*ETo!$K533+ETo!$L533)</f>
        <v>1.510439518357279</v>
      </c>
      <c r="AI534" s="75">
        <f>MIN(AH534*AJ534,0.8*(AM533+Observaciones!$F533-AK534-AL534-Constantes!$D$14))</f>
        <v>0.79847420756263077</v>
      </c>
      <c r="AJ534" s="75">
        <f>EXP(2.5*(Cálculos!AM533-Constantes!$D$13)/(Constantes!$D$15))*Constantes!$F$19+Constantes!$F$18</f>
        <v>0.52863699463519986</v>
      </c>
      <c r="AK534" s="75">
        <f>IF(Observaciones!$F533&gt;0.05*Constantes!$F$20,((Observaciones!$F533-0.05*Constantes!$F$20)^2)/(Observaciones!$F533+0.95*Constantes!$F$20),0)</f>
        <v>0</v>
      </c>
      <c r="AL534" s="75">
        <f>MAX(0,AM533+Observaciones!$F533-AK534-Constantes!$D$13)</f>
        <v>0</v>
      </c>
      <c r="AM534" s="75">
        <f>AM533+Observaciones!$F533-AK534-AI534-AL534-AN533</f>
        <v>31.891779144413622</v>
      </c>
      <c r="AN534" s="75">
        <f>MAX(0,(AM534-Constantes!$D$14)*(1-EXP(-Constantes!$D$24)))</f>
        <v>9.692238884091163E-2</v>
      </c>
      <c r="AO534" s="75">
        <f t="shared" si="78"/>
        <v>185.87960520041779</v>
      </c>
      <c r="AP534" s="75">
        <f>MAX(0,(AO534-Constantes!$D$13)*(1-EXP(-Constantes!$D$25)))</f>
        <v>0.76590137886154086</v>
      </c>
      <c r="AQ534" s="75">
        <f t="shared" si="79"/>
        <v>0.8628237677024525</v>
      </c>
      <c r="AR534" s="75">
        <f>0.0526*AK534*Observaciones!$F533^1.218</f>
        <v>0</v>
      </c>
      <c r="AS534" s="75">
        <f>AR534*Constantes!$F$31</f>
        <v>0</v>
      </c>
      <c r="AT534" s="75">
        <f t="shared" si="80"/>
        <v>0</v>
      </c>
      <c r="AU534" s="15"/>
      <c r="AV534" s="74">
        <v>528</v>
      </c>
      <c r="AW534" s="75">
        <f>0.0526*Observaciones!$F533^2.218</f>
        <v>0</v>
      </c>
      <c r="AX534" s="75">
        <f>IF(Observaciones!$F533&gt;0.05*$BB$7,((Observaciones!$F533-0.05*$BB$7)^2)/(Observaciones!$F533+0.95*$BB$7),0)</f>
        <v>0</v>
      </c>
      <c r="AY534" s="75">
        <f>0.0526*AX534*Observaciones!$F533^1.218</f>
        <v>0</v>
      </c>
      <c r="AZ534" s="29"/>
      <c r="BA534" s="29"/>
      <c r="BB534" s="96"/>
      <c r="BC534" s="39"/>
    </row>
    <row r="535" spans="2:55" s="2" customFormat="1" x14ac:dyDescent="0.3">
      <c r="B535" s="38"/>
      <c r="C535" s="74">
        <v>529</v>
      </c>
      <c r="D535" s="136">
        <f>ETo!$I534*((1-Constantes!$D$21)*ETo!$K534+ETo!$L534)</f>
        <v>1.4958259183700255</v>
      </c>
      <c r="E535" s="75">
        <f>MIN(D535*F535,0.8*(I534+Observaciones!$F534-G535-H535-Constantes!$D$14))</f>
        <v>0.5742114615965509</v>
      </c>
      <c r="F535" s="75">
        <f>EXP(2.5*(Cálculos!I534-Constantes!$D$13)/(Constantes!$D$15))*Constantes!$D$19+Constantes!$D$18</f>
        <v>0.38387586051608114</v>
      </c>
      <c r="G535" s="75">
        <f>IF(Observaciones!$F534&gt;0.05*Constantes!$D$20,((Observaciones!$F534-0.05*Constantes!$D$20)^2)/(Observaciones!$F534+0.95*Constantes!$D$20),0)</f>
        <v>0</v>
      </c>
      <c r="H535" s="75">
        <f>MAX(0,I534+Observaciones!$F534-G535-Constantes!$D$13)</f>
        <v>0</v>
      </c>
      <c r="I535" s="75">
        <f>I534+Observaciones!$F534-G535-E535-H535-J534</f>
        <v>32.6773148666162</v>
      </c>
      <c r="J535" s="75">
        <f>MAX(0,(I535-Constantes!$D$14)*(1-EXP(-Constantes!$D$24)))</f>
        <v>0.11041742236967586</v>
      </c>
      <c r="K535" s="75">
        <f t="shared" si="72"/>
        <v>175.87390321603775</v>
      </c>
      <c r="L535" s="75">
        <f>MAX(0,(K535-Constantes!$D$13)*(1-EXP(-Constantes!$D$25)))</f>
        <v>0.69678694674877706</v>
      </c>
      <c r="M535" s="75">
        <f t="shared" si="73"/>
        <v>0.80720436911845295</v>
      </c>
      <c r="N535" s="75">
        <f>0.0526*G535*Observaciones!$F534^1.218</f>
        <v>0</v>
      </c>
      <c r="O535" s="75">
        <f>N535*Constantes!$D$31</f>
        <v>0</v>
      </c>
      <c r="P535" s="75">
        <f t="shared" si="74"/>
        <v>0</v>
      </c>
      <c r="Q535" s="15"/>
      <c r="R535" s="74">
        <v>529</v>
      </c>
      <c r="S535" s="136">
        <f>ETo!$I534*((1-Constantes!$E$21)*ETo!$K534+ETo!$L534)</f>
        <v>1.4283596718453528</v>
      </c>
      <c r="T535" s="75">
        <f>MIN(S535*U535,0.8*(X534+Observaciones!$F534-V535-W535-Constantes!$D$14))</f>
        <v>0.64951708423846999</v>
      </c>
      <c r="U535" s="75">
        <f>EXP(2.5*(Cálculos!X534-Constantes!$D$13)/(Constantes!$D$15))*Constantes!$E$19+Constantes!$E$18</f>
        <v>0.45472936336779507</v>
      </c>
      <c r="V535" s="75">
        <f>IF(Observaciones!$F534&gt;0.05*Constantes!$E$20,((Observaciones!$F534-0.05*Constantes!$E$20)^2)/(Observaciones!$F534+0.95*Constantes!$E$20),0)</f>
        <v>0</v>
      </c>
      <c r="W535" s="75">
        <f>MAX(0,X534+Observaciones!$F534-V535-Constantes!$D$13)</f>
        <v>0</v>
      </c>
      <c r="X535" s="75">
        <f>X534+Observaciones!$F534-V535-T535-W535-Y534</f>
        <v>31.999897545674322</v>
      </c>
      <c r="Y535" s="75">
        <f>MAX(0,(X535-Constantes!$D$14)*(1-EXP(-Constantes!$D$24)))</f>
        <v>9.877979826081483E-2</v>
      </c>
      <c r="Z535" s="75">
        <f t="shared" si="75"/>
        <v>181.6384408673774</v>
      </c>
      <c r="AA535" s="75">
        <f>MAX(0,(Z535-Constantes!$D$13)*(1-EXP(-Constantes!$D$25)))</f>
        <v>0.73660551687878384</v>
      </c>
      <c r="AB535" s="75">
        <f t="shared" si="76"/>
        <v>0.83538531513959868</v>
      </c>
      <c r="AC535" s="75">
        <f>0.0526*V535*Observaciones!$F534^1.218</f>
        <v>0</v>
      </c>
      <c r="AD535" s="75">
        <f>AC535*Constantes!$E$31</f>
        <v>0</v>
      </c>
      <c r="AE535" s="75">
        <f t="shared" si="77"/>
        <v>0</v>
      </c>
      <c r="AF535" s="15"/>
      <c r="AG535" s="74">
        <v>529</v>
      </c>
      <c r="AH535" s="136">
        <f>ETo!$I534*((1-Constantes!$F$21)*ETo!$K534+ETo!$L534)</f>
        <v>1.4283596718453528</v>
      </c>
      <c r="AI535" s="75">
        <f>MIN(AH535*AJ535,0.8*(AM534+Observaciones!$F534-AK535-AL535-Constantes!$D$14))</f>
        <v>0.75321667145423887</v>
      </c>
      <c r="AJ535" s="75">
        <f>EXP(2.5*(Cálculos!AM534-Constantes!$D$13)/(Constantes!$D$15))*Constantes!$F$19+Constantes!$F$18</f>
        <v>0.52732983596570548</v>
      </c>
      <c r="AK535" s="75">
        <f>IF(Observaciones!$F534&gt;0.05*Constantes!$F$20,((Observaciones!$F534-0.05*Constantes!$F$20)^2)/(Observaciones!$F534+0.95*Constantes!$F$20),0)</f>
        <v>0</v>
      </c>
      <c r="AL535" s="75">
        <f>MAX(0,AM534+Observaciones!$F534-AK535-Constantes!$D$13)</f>
        <v>0</v>
      </c>
      <c r="AM535" s="75">
        <f>AM534+Observaciones!$F534-AK535-AI535-AL535-AN534</f>
        <v>31.04164008411847</v>
      </c>
      <c r="AN535" s="75">
        <f>MAX(0,(AM535-Constantes!$D$14)*(1-EXP(-Constantes!$D$24)))</f>
        <v>8.2317508631738187E-2</v>
      </c>
      <c r="AO535" s="75">
        <f t="shared" si="78"/>
        <v>185.11370382155624</v>
      </c>
      <c r="AP535" s="75">
        <f>MAX(0,(AO535-Constantes!$D$13)*(1-EXP(-Constantes!$D$25)))</f>
        <v>0.76061091159227423</v>
      </c>
      <c r="AQ535" s="75">
        <f t="shared" si="79"/>
        <v>0.84292842022401238</v>
      </c>
      <c r="AR535" s="75">
        <f>0.0526*AK535*Observaciones!$F534^1.218</f>
        <v>0</v>
      </c>
      <c r="AS535" s="75">
        <f>AR535*Constantes!$F$31</f>
        <v>0</v>
      </c>
      <c r="AT535" s="75">
        <f t="shared" si="80"/>
        <v>0</v>
      </c>
      <c r="AU535" s="15"/>
      <c r="AV535" s="74">
        <v>529</v>
      </c>
      <c r="AW535" s="75">
        <f>0.0526*Observaciones!$F534^2.218</f>
        <v>0</v>
      </c>
      <c r="AX535" s="75">
        <f>IF(Observaciones!$F534&gt;0.05*$BB$7,((Observaciones!$F534-0.05*$BB$7)^2)/(Observaciones!$F534+0.95*$BB$7),0)</f>
        <v>0</v>
      </c>
      <c r="AY535" s="75">
        <f>0.0526*AX535*Observaciones!$F534^1.218</f>
        <v>0</v>
      </c>
      <c r="AZ535" s="29"/>
      <c r="BA535" s="29"/>
      <c r="BB535" s="96"/>
      <c r="BC535" s="39"/>
    </row>
    <row r="536" spans="2:55" s="2" customFormat="1" x14ac:dyDescent="0.3">
      <c r="B536" s="38"/>
      <c r="C536" s="74">
        <v>530</v>
      </c>
      <c r="D536" s="136">
        <f>ETo!$I535*((1-Constantes!$D$21)*ETo!$K535+ETo!$L535)</f>
        <v>1.5364069197280923</v>
      </c>
      <c r="E536" s="75">
        <f>MIN(D536*F536,0.8*(I535+Observaciones!$F535-G536-H536-Constantes!$D$14))</f>
        <v>0.58706447177530729</v>
      </c>
      <c r="F536" s="75">
        <f>EXP(2.5*(Cálculos!I535-Constantes!$D$13)/(Constantes!$D$15))*Constantes!$D$19+Constantes!$D$18</f>
        <v>0.38210220498043829</v>
      </c>
      <c r="G536" s="75">
        <f>IF(Observaciones!$F535&gt;0.05*Constantes!$D$20,((Observaciones!$F535-0.05*Constantes!$D$20)^2)/(Observaciones!$F535+0.95*Constantes!$D$20),0)</f>
        <v>0</v>
      </c>
      <c r="H536" s="75">
        <f>MAX(0,I535+Observaciones!$F535-G536-Constantes!$D$13)</f>
        <v>0</v>
      </c>
      <c r="I536" s="75">
        <f>I535+Observaciones!$F535-G536-E536-H536-J535</f>
        <v>31.979832972471218</v>
      </c>
      <c r="J536" s="75">
        <f>MAX(0,(I536-Constantes!$D$14)*(1-EXP(-Constantes!$D$24)))</f>
        <v>9.8435100902740505E-2</v>
      </c>
      <c r="K536" s="75">
        <f t="shared" si="72"/>
        <v>175.17711626928897</v>
      </c>
      <c r="L536" s="75">
        <f>MAX(0,(K536-Constantes!$D$13)*(1-EXP(-Constantes!$D$25)))</f>
        <v>0.69197388773469604</v>
      </c>
      <c r="M536" s="75">
        <f t="shared" si="73"/>
        <v>0.79040898863743658</v>
      </c>
      <c r="N536" s="75">
        <f>0.0526*G536*Observaciones!$F535^1.218</f>
        <v>0</v>
      </c>
      <c r="O536" s="75">
        <f>N536*Constantes!$D$31</f>
        <v>0</v>
      </c>
      <c r="P536" s="75">
        <f t="shared" si="74"/>
        <v>0</v>
      </c>
      <c r="Q536" s="15"/>
      <c r="R536" s="74">
        <v>530</v>
      </c>
      <c r="S536" s="136">
        <f>ETo!$I535*((1-Constantes!$E$21)*ETo!$K535+ETo!$L535)</f>
        <v>1.4671845598922824</v>
      </c>
      <c r="T536" s="75">
        <f>MIN(S536*U536,0.8*(X535+Observaciones!$F535-V536-W536-Constantes!$D$14))</f>
        <v>0.66503345403436587</v>
      </c>
      <c r="U536" s="75">
        <f>EXP(2.5*(Cálculos!X535-Constantes!$D$13)/(Constantes!$D$15))*Constantes!$E$19+Constantes!$E$18</f>
        <v>0.45327184610175508</v>
      </c>
      <c r="V536" s="75">
        <f>IF(Observaciones!$F535&gt;0.05*Constantes!$E$20,((Observaciones!$F535-0.05*Constantes!$E$20)^2)/(Observaciones!$F535+0.95*Constantes!$E$20),0)</f>
        <v>0</v>
      </c>
      <c r="W536" s="75">
        <f>MAX(0,X535+Observaciones!$F535-V536-Constantes!$D$13)</f>
        <v>0</v>
      </c>
      <c r="X536" s="75">
        <f>X535+Observaciones!$F535-V536-T536-W536-Y535</f>
        <v>31.236084293379143</v>
      </c>
      <c r="Y536" s="75">
        <f>MAX(0,(X536-Constantes!$D$14)*(1-EXP(-Constantes!$D$24)))</f>
        <v>8.5657943763178507E-2</v>
      </c>
      <c r="Z536" s="75">
        <f t="shared" si="75"/>
        <v>180.9018353504986</v>
      </c>
      <c r="AA536" s="75">
        <f>MAX(0,(Z536-Constantes!$D$13)*(1-EXP(-Constantes!$D$25)))</f>
        <v>0.73151741090983902</v>
      </c>
      <c r="AB536" s="75">
        <f t="shared" si="76"/>
        <v>0.8171753546730175</v>
      </c>
      <c r="AC536" s="75">
        <f>0.0526*V536*Observaciones!$F535^1.218</f>
        <v>0</v>
      </c>
      <c r="AD536" s="75">
        <f>AC536*Constantes!$E$31</f>
        <v>0</v>
      </c>
      <c r="AE536" s="75">
        <f t="shared" si="77"/>
        <v>0</v>
      </c>
      <c r="AF536" s="15"/>
      <c r="AG536" s="74">
        <v>530</v>
      </c>
      <c r="AH536" s="136">
        <f>ETo!$I535*((1-Constantes!$F$21)*ETo!$K535+ETo!$L535)</f>
        <v>1.4671845598922824</v>
      </c>
      <c r="AI536" s="75">
        <f>MIN(AH536*AJ536,0.8*(AM535+Observaciones!$F535-AK536-AL536-Constantes!$D$14))</f>
        <v>0.77197960859342685</v>
      </c>
      <c r="AJ536" s="75">
        <f>EXP(2.5*(Cálculos!AM535-Constantes!$D$13)/(Constantes!$D$15))*Constantes!$F$19+Constantes!$F$18</f>
        <v>0.52616393990003818</v>
      </c>
      <c r="AK536" s="75">
        <f>IF(Observaciones!$F535&gt;0.05*Constantes!$F$20,((Observaciones!$F535-0.05*Constantes!$F$20)^2)/(Observaciones!$F535+0.95*Constantes!$F$20),0)</f>
        <v>0</v>
      </c>
      <c r="AL536" s="75">
        <f>MAX(0,AM535+Observaciones!$F535-AK536-Constantes!$D$13)</f>
        <v>0</v>
      </c>
      <c r="AM536" s="75">
        <f>AM535+Observaciones!$F535-AK536-AI536-AL536-AN535</f>
        <v>30.187342966893304</v>
      </c>
      <c r="AN536" s="75">
        <f>MAX(0,(AM536-Constantes!$D$14)*(1-EXP(-Constantes!$D$24)))</f>
        <v>6.7641195493292353E-2</v>
      </c>
      <c r="AO536" s="75">
        <f t="shared" si="78"/>
        <v>184.35309290996398</v>
      </c>
      <c r="AP536" s="75">
        <f>MAX(0,(AO536-Constantes!$D$13)*(1-EXP(-Constantes!$D$25)))</f>
        <v>0.75535698824981035</v>
      </c>
      <c r="AQ536" s="75">
        <f t="shared" si="79"/>
        <v>0.82299818374310274</v>
      </c>
      <c r="AR536" s="75">
        <f>0.0526*AK536*Observaciones!$F535^1.218</f>
        <v>0</v>
      </c>
      <c r="AS536" s="75">
        <f>AR536*Constantes!$F$31</f>
        <v>0</v>
      </c>
      <c r="AT536" s="75">
        <f t="shared" si="80"/>
        <v>0</v>
      </c>
      <c r="AU536" s="15"/>
      <c r="AV536" s="74">
        <v>530</v>
      </c>
      <c r="AW536" s="75">
        <f>0.0526*Observaciones!$F535^2.218</f>
        <v>0</v>
      </c>
      <c r="AX536" s="75">
        <f>IF(Observaciones!$F535&gt;0.05*$BB$7,((Observaciones!$F535-0.05*$BB$7)^2)/(Observaciones!$F535+0.95*$BB$7),0)</f>
        <v>0</v>
      </c>
      <c r="AY536" s="75">
        <f>0.0526*AX536*Observaciones!$F535^1.218</f>
        <v>0</v>
      </c>
      <c r="AZ536" s="29"/>
      <c r="BA536" s="29"/>
      <c r="BB536" s="96"/>
      <c r="BC536" s="39"/>
    </row>
    <row r="537" spans="2:55" s="2" customFormat="1" x14ac:dyDescent="0.3">
      <c r="B537" s="38"/>
      <c r="C537" s="74">
        <v>531</v>
      </c>
      <c r="D537" s="136">
        <f>ETo!$I536*((1-Constantes!$D$21)*ETo!$K536+ETo!$L536)</f>
        <v>1.4771125169680386</v>
      </c>
      <c r="E537" s="75">
        <f>MIN(D537*F537,0.8*(I536+Observaciones!$F536-G537-H537-Constantes!$D$14))</f>
        <v>0.56187684116112924</v>
      </c>
      <c r="F537" s="75">
        <f>EXP(2.5*(Cálculos!I536-Constantes!$D$13)/(Constantes!$D$15))*Constantes!$D$19+Constantes!$D$18</f>
        <v>0.38038865333999938</v>
      </c>
      <c r="G537" s="75">
        <f>IF(Observaciones!$F536&gt;0.05*Constantes!$D$20,((Observaciones!$F536-0.05*Constantes!$D$20)^2)/(Observaciones!$F536+0.95*Constantes!$D$20),0)</f>
        <v>0</v>
      </c>
      <c r="H537" s="75">
        <f>MAX(0,I536+Observaciones!$F536-G537-Constantes!$D$13)</f>
        <v>0</v>
      </c>
      <c r="I537" s="75">
        <f>I536+Observaciones!$F536-G537-E537-H537-J536</f>
        <v>31.319521030407348</v>
      </c>
      <c r="J537" s="75">
        <f>MAX(0,(I537-Constantes!$D$14)*(1-EXP(-Constantes!$D$24)))</f>
        <v>8.7091336964660357E-2</v>
      </c>
      <c r="K537" s="75">
        <f t="shared" si="72"/>
        <v>174.48514238155428</v>
      </c>
      <c r="L537" s="75">
        <f>MAX(0,(K537-Constantes!$D$13)*(1-EXP(-Constantes!$D$25)))</f>
        <v>0.68719407494771667</v>
      </c>
      <c r="M537" s="75">
        <f t="shared" si="73"/>
        <v>0.77428541191237699</v>
      </c>
      <c r="N537" s="75">
        <f>0.0526*G537*Observaciones!$F536^1.218</f>
        <v>0</v>
      </c>
      <c r="O537" s="75">
        <f>N537*Constantes!$D$31</f>
        <v>0</v>
      </c>
      <c r="P537" s="75">
        <f t="shared" si="74"/>
        <v>0</v>
      </c>
      <c r="Q537" s="15"/>
      <c r="R537" s="74">
        <v>531</v>
      </c>
      <c r="S537" s="136">
        <f>ETo!$I536*((1-Constantes!$E$21)*ETo!$K536+ETo!$L536)</f>
        <v>1.4103934948541308</v>
      </c>
      <c r="T537" s="75">
        <f>MIN(S537*U537,0.8*(X536+Observaciones!$F536-V537-W537-Constantes!$D$14))</f>
        <v>0.63730850412271822</v>
      </c>
      <c r="U537" s="75">
        <f>EXP(2.5*(Cálculos!X536-Constantes!$D$13)/(Constantes!$D$15))*Constantes!$E$19+Constantes!$E$18</f>
        <v>0.45186574275048791</v>
      </c>
      <c r="V537" s="75">
        <f>IF(Observaciones!$F536&gt;0.05*Constantes!$E$20,((Observaciones!$F536-0.05*Constantes!$E$20)^2)/(Observaciones!$F536+0.95*Constantes!$E$20),0)</f>
        <v>0</v>
      </c>
      <c r="W537" s="75">
        <f>MAX(0,X536+Observaciones!$F536-V537-Constantes!$D$13)</f>
        <v>0</v>
      </c>
      <c r="X537" s="75">
        <f>X536+Observaciones!$F536-V537-T537-W537-Y536</f>
        <v>30.513117845493248</v>
      </c>
      <c r="Y537" s="75">
        <f>MAX(0,(X537-Constantes!$D$14)*(1-EXP(-Constantes!$D$24)))</f>
        <v>7.3237812916632894E-2</v>
      </c>
      <c r="Z537" s="75">
        <f t="shared" si="75"/>
        <v>180.17031793958876</v>
      </c>
      <c r="AA537" s="75">
        <f>MAX(0,(Z537-Constantes!$D$13)*(1-EXP(-Constantes!$D$25)))</f>
        <v>0.72646445105609159</v>
      </c>
      <c r="AB537" s="75">
        <f t="shared" si="76"/>
        <v>0.79970226397272448</v>
      </c>
      <c r="AC537" s="75">
        <f>0.0526*V537*Observaciones!$F536^1.218</f>
        <v>0</v>
      </c>
      <c r="AD537" s="75">
        <f>AC537*Constantes!$E$31</f>
        <v>0</v>
      </c>
      <c r="AE537" s="75">
        <f t="shared" si="77"/>
        <v>0</v>
      </c>
      <c r="AF537" s="15"/>
      <c r="AG537" s="74">
        <v>531</v>
      </c>
      <c r="AH537" s="136">
        <f>ETo!$I536*((1-Constantes!$F$21)*ETo!$K536+ETo!$L536)</f>
        <v>1.4103934948541308</v>
      </c>
      <c r="AI537" s="75">
        <f>MIN(AH537*AJ537,0.8*(AM536+Observaciones!$F536-AK537-AL537-Constantes!$D$14))</f>
        <v>0.74051644291903607</v>
      </c>
      <c r="AJ537" s="75">
        <f>EXP(2.5*(Cálculos!AM536-Constantes!$D$13)/(Constantes!$D$15))*Constantes!$F$19+Constantes!$F$18</f>
        <v>0.52504244072369577</v>
      </c>
      <c r="AK537" s="75">
        <f>IF(Observaciones!$F536&gt;0.05*Constantes!$F$20,((Observaciones!$F536-0.05*Constantes!$F$20)^2)/(Observaciones!$F536+0.95*Constantes!$F$20),0)</f>
        <v>0</v>
      </c>
      <c r="AL537" s="75">
        <f>MAX(0,AM536+Observaciones!$F536-AK537-Constantes!$D$13)</f>
        <v>0</v>
      </c>
      <c r="AM537" s="75">
        <f>AM536+Observaciones!$F536-AK537-AI537-AL537-AN536</f>
        <v>29.379185328480975</v>
      </c>
      <c r="AN537" s="75">
        <f>MAX(0,(AM537-Constantes!$D$14)*(1-EXP(-Constantes!$D$24)))</f>
        <v>5.3757530984285123E-2</v>
      </c>
      <c r="AO537" s="75">
        <f t="shared" si="78"/>
        <v>183.59773592171416</v>
      </c>
      <c r="AP537" s="75">
        <f>MAX(0,(AO537-Constantes!$D$13)*(1-EXP(-Constantes!$D$25)))</f>
        <v>0.75013935640680796</v>
      </c>
      <c r="AQ537" s="75">
        <f t="shared" si="79"/>
        <v>0.80389688739109311</v>
      </c>
      <c r="AR537" s="75">
        <f>0.0526*AK537*Observaciones!$F536^1.218</f>
        <v>0</v>
      </c>
      <c r="AS537" s="75">
        <f>AR537*Constantes!$F$31</f>
        <v>0</v>
      </c>
      <c r="AT537" s="75">
        <f t="shared" si="80"/>
        <v>0</v>
      </c>
      <c r="AU537" s="15"/>
      <c r="AV537" s="74">
        <v>531</v>
      </c>
      <c r="AW537" s="75">
        <f>0.0526*Observaciones!$F536^2.218</f>
        <v>0</v>
      </c>
      <c r="AX537" s="75">
        <f>IF(Observaciones!$F536&gt;0.05*$BB$7,((Observaciones!$F536-0.05*$BB$7)^2)/(Observaciones!$F536+0.95*$BB$7),0)</f>
        <v>0</v>
      </c>
      <c r="AY537" s="75">
        <f>0.0526*AX537*Observaciones!$F536^1.218</f>
        <v>0</v>
      </c>
      <c r="AZ537" s="29"/>
      <c r="BA537" s="29"/>
      <c r="BB537" s="96"/>
      <c r="BC537" s="39"/>
    </row>
    <row r="538" spans="2:55" s="2" customFormat="1" x14ac:dyDescent="0.3">
      <c r="B538" s="38"/>
      <c r="C538" s="74">
        <v>532</v>
      </c>
      <c r="D538" s="136">
        <f>ETo!$I537*((1-Constantes!$D$21)*ETo!$K537+ETo!$L537)</f>
        <v>1.535930776266895</v>
      </c>
      <c r="E538" s="75">
        <f>MIN(D538*F538,0.8*(I537+Observaciones!$F537-G538-H538-Constantes!$D$14))</f>
        <v>0.58184426857647231</v>
      </c>
      <c r="F538" s="75">
        <f>EXP(2.5*(Cálculos!I537-Constantes!$D$13)/(Constantes!$D$15))*Constantes!$D$19+Constantes!$D$18</f>
        <v>0.37882193492512362</v>
      </c>
      <c r="G538" s="75">
        <f>IF(Observaciones!$F537&gt;0.05*Constantes!$D$20,((Observaciones!$F537-0.05*Constantes!$D$20)^2)/(Observaciones!$F537+0.95*Constantes!$D$20),0)</f>
        <v>0</v>
      </c>
      <c r="H538" s="75">
        <f>MAX(0,I537+Observaciones!$F537-G538-Constantes!$D$13)</f>
        <v>0</v>
      </c>
      <c r="I538" s="75">
        <f>I537+Observaciones!$F537-G538-E538-H538-J537</f>
        <v>30.650585424866215</v>
      </c>
      <c r="J538" s="75">
        <f>MAX(0,(I538-Constantes!$D$14)*(1-EXP(-Constantes!$D$24)))</f>
        <v>7.5599423649693645E-2</v>
      </c>
      <c r="K538" s="75">
        <f t="shared" si="72"/>
        <v>173.79794830660657</v>
      </c>
      <c r="L538" s="75">
        <f>MAX(0,(K538-Constantes!$D$13)*(1-EXP(-Constantes!$D$25)))</f>
        <v>0.6824472787393735</v>
      </c>
      <c r="M538" s="75">
        <f t="shared" si="73"/>
        <v>0.75804670238906713</v>
      </c>
      <c r="N538" s="75">
        <f>0.0526*G538*Observaciones!$F537^1.218</f>
        <v>0</v>
      </c>
      <c r="O538" s="75">
        <f>N538*Constantes!$D$31</f>
        <v>0</v>
      </c>
      <c r="P538" s="75">
        <f t="shared" si="74"/>
        <v>0</v>
      </c>
      <c r="Q538" s="15"/>
      <c r="R538" s="74">
        <v>532</v>
      </c>
      <c r="S538" s="136">
        <f>ETo!$I537*((1-Constantes!$E$21)*ETo!$K537+ETo!$L537)</f>
        <v>1.4666756149589131</v>
      </c>
      <c r="T538" s="75">
        <f>MIN(S538*U538,0.8*(X537+Observaciones!$F537-V538-W538-Constantes!$D$14))</f>
        <v>0.66086148264531352</v>
      </c>
      <c r="U538" s="75">
        <f>EXP(2.5*(Cálculos!X537-Constantes!$D$13)/(Constantes!$D$15))*Constantes!$E$19+Constantes!$E$18</f>
        <v>0.45058462546527489</v>
      </c>
      <c r="V538" s="75">
        <f>IF(Observaciones!$F537&gt;0.05*Constantes!$E$20,((Observaciones!$F537-0.05*Constantes!$E$20)^2)/(Observaciones!$F537+0.95*Constantes!$E$20),0)</f>
        <v>0</v>
      </c>
      <c r="W538" s="75">
        <f>MAX(0,X537+Observaciones!$F537-V538-Constantes!$D$13)</f>
        <v>0</v>
      </c>
      <c r="X538" s="75">
        <f>X537+Observaciones!$F537-V538-T538-W538-Y537</f>
        <v>29.779018549931301</v>
      </c>
      <c r="Y538" s="75">
        <f>MAX(0,(X538-Constantes!$D$14)*(1-EXP(-Constantes!$D$24)))</f>
        <v>6.0626426410525805E-2</v>
      </c>
      <c r="Z538" s="75">
        <f t="shared" si="75"/>
        <v>179.44385348853265</v>
      </c>
      <c r="AA538" s="75">
        <f>MAX(0,(Z538-Constantes!$D$13)*(1-EXP(-Constantes!$D$25)))</f>
        <v>0.72144639454559045</v>
      </c>
      <c r="AB538" s="75">
        <f t="shared" si="76"/>
        <v>0.7820728209561163</v>
      </c>
      <c r="AC538" s="75">
        <f>0.0526*V538*Observaciones!$F537^1.218</f>
        <v>0</v>
      </c>
      <c r="AD538" s="75">
        <f>AC538*Constantes!$E$31</f>
        <v>0</v>
      </c>
      <c r="AE538" s="75">
        <f t="shared" si="77"/>
        <v>0</v>
      </c>
      <c r="AF538" s="15"/>
      <c r="AG538" s="74">
        <v>532</v>
      </c>
      <c r="AH538" s="136">
        <f>ETo!$I537*((1-Constantes!$F$21)*ETo!$K537+ETo!$L537)</f>
        <v>1.4666756149589131</v>
      </c>
      <c r="AI538" s="75">
        <f>MIN(AH538*AJ538,0.8*(AM537+Observaciones!$F537-AK538-AL538-Constantes!$D$14))</f>
        <v>0.76857585471930856</v>
      </c>
      <c r="AJ538" s="75">
        <f>EXP(2.5*(Cálculos!AM537-Constantes!$D$13)/(Constantes!$D$15))*Constantes!$F$19+Constantes!$F$18</f>
        <v>0.52402579471592237</v>
      </c>
      <c r="AK538" s="75">
        <f>IF(Observaciones!$F537&gt;0.05*Constantes!$F$20,((Observaciones!$F537-0.05*Constantes!$F$20)^2)/(Observaciones!$F537+0.95*Constantes!$F$20),0)</f>
        <v>0</v>
      </c>
      <c r="AL538" s="75">
        <f>MAX(0,AM537+Observaciones!$F537-AK538-Constantes!$D$13)</f>
        <v>0</v>
      </c>
      <c r="AM538" s="75">
        <f>AM537+Observaciones!$F537-AK538-AI538-AL538-AN537</f>
        <v>28.556851942777381</v>
      </c>
      <c r="AN538" s="75">
        <f>MAX(0,(AM538-Constantes!$D$14)*(1-EXP(-Constantes!$D$24)))</f>
        <v>3.9630335621640173E-2</v>
      </c>
      <c r="AO538" s="75">
        <f t="shared" si="78"/>
        <v>182.84759656530736</v>
      </c>
      <c r="AP538" s="75">
        <f>MAX(0,(AO538-Constantes!$D$13)*(1-EXP(-Constantes!$D$25)))</f>
        <v>0.74495776537956904</v>
      </c>
      <c r="AQ538" s="75">
        <f t="shared" si="79"/>
        <v>0.78458810100120924</v>
      </c>
      <c r="AR538" s="75">
        <f>0.0526*AK538*Observaciones!$F537^1.218</f>
        <v>0</v>
      </c>
      <c r="AS538" s="75">
        <f>AR538*Constantes!$F$31</f>
        <v>0</v>
      </c>
      <c r="AT538" s="75">
        <f t="shared" si="80"/>
        <v>0</v>
      </c>
      <c r="AU538" s="15"/>
      <c r="AV538" s="74">
        <v>532</v>
      </c>
      <c r="AW538" s="75">
        <f>0.0526*Observaciones!$F537^2.218</f>
        <v>0</v>
      </c>
      <c r="AX538" s="75">
        <f>IF(Observaciones!$F537&gt;0.05*$BB$7,((Observaciones!$F537-0.05*$BB$7)^2)/(Observaciones!$F537+0.95*$BB$7),0)</f>
        <v>0</v>
      </c>
      <c r="AY538" s="75">
        <f>0.0526*AX538*Observaciones!$F537^1.218</f>
        <v>0</v>
      </c>
      <c r="AZ538" s="29"/>
      <c r="BA538" s="29"/>
      <c r="BB538" s="96"/>
      <c r="BC538" s="39"/>
    </row>
    <row r="539" spans="2:55" s="2" customFormat="1" x14ac:dyDescent="0.3">
      <c r="B539" s="38"/>
      <c r="C539" s="74">
        <v>533</v>
      </c>
      <c r="D539" s="136">
        <f>ETo!$I538*((1-Constantes!$D$21)*ETo!$K538+ETo!$L538)</f>
        <v>1.4967988435815325</v>
      </c>
      <c r="E539" s="75">
        <f>MIN(D539*F539,0.8*(I538+Observaciones!$F538-G539-H539-Constantes!$D$14))</f>
        <v>0.56472414935245596</v>
      </c>
      <c r="F539" s="75">
        <f>EXP(2.5*(Cálculos!I538-Constantes!$D$13)/(Constantes!$D$15))*Constantes!$D$19+Constantes!$D$18</f>
        <v>0.37728793803794436</v>
      </c>
      <c r="G539" s="75">
        <f>IF(Observaciones!$F538&gt;0.05*Constantes!$D$20,((Observaciones!$F538-0.05*Constantes!$D$20)^2)/(Observaciones!$F538+0.95*Constantes!$D$20),0)</f>
        <v>0</v>
      </c>
      <c r="H539" s="75">
        <f>MAX(0,I538+Observaciones!$F538-G539-Constantes!$D$13)</f>
        <v>0</v>
      </c>
      <c r="I539" s="75">
        <f>I538+Observaciones!$F538-G539-E539-H539-J538</f>
        <v>30.010261851864062</v>
      </c>
      <c r="J539" s="75">
        <f>MAX(0,(I539-Constantes!$D$14)*(1-EXP(-Constantes!$D$24)))</f>
        <v>6.4599047928150424E-2</v>
      </c>
      <c r="K539" s="75">
        <f t="shared" si="72"/>
        <v>173.1155010278672</v>
      </c>
      <c r="L539" s="75">
        <f>MAX(0,(K539-Constantes!$D$13)*(1-EXP(-Constantes!$D$25)))</f>
        <v>0.67773327104749881</v>
      </c>
      <c r="M539" s="75">
        <f t="shared" si="73"/>
        <v>0.74233231897564922</v>
      </c>
      <c r="N539" s="75">
        <f>0.0526*G539*Observaciones!$F538^1.218</f>
        <v>0</v>
      </c>
      <c r="O539" s="75">
        <f>N539*Constantes!$D$31</f>
        <v>0</v>
      </c>
      <c r="P539" s="75">
        <f t="shared" si="74"/>
        <v>0</v>
      </c>
      <c r="Q539" s="15"/>
      <c r="R539" s="74">
        <v>533</v>
      </c>
      <c r="S539" s="136">
        <f>ETo!$I538*((1-Constantes!$E$21)*ETo!$K538+ETo!$L538)</f>
        <v>1.4291769114446251</v>
      </c>
      <c r="T539" s="75">
        <f>MIN(S539*U539,0.8*(X538+Observaciones!$F538-V539-W539-Constantes!$D$14))</f>
        <v>0.64217417963798051</v>
      </c>
      <c r="U539" s="75">
        <f>EXP(2.5*(Cálculos!X538-Constantes!$D$13)/(Constantes!$D$15))*Constantes!$E$19+Constantes!$E$18</f>
        <v>0.44933148198487544</v>
      </c>
      <c r="V539" s="75">
        <f>IF(Observaciones!$F538&gt;0.05*Constantes!$E$20,((Observaciones!$F538-0.05*Constantes!$E$20)^2)/(Observaciones!$F538+0.95*Constantes!$E$20),0)</f>
        <v>0</v>
      </c>
      <c r="W539" s="75">
        <f>MAX(0,X538+Observaciones!$F538-V539-Constantes!$D$13)</f>
        <v>0</v>
      </c>
      <c r="X539" s="75">
        <f>X538+Observaciones!$F538-V539-T539-W539-Y538</f>
        <v>29.076217943882796</v>
      </c>
      <c r="Y539" s="75">
        <f>MAX(0,(X539-Constantes!$D$14)*(1-EXP(-Constantes!$D$24)))</f>
        <v>4.8552732656577668E-2</v>
      </c>
      <c r="Z539" s="75">
        <f t="shared" si="75"/>
        <v>178.72240709398707</v>
      </c>
      <c r="AA539" s="75">
        <f>MAX(0,(Z539-Constantes!$D$13)*(1-EXP(-Constantes!$D$25)))</f>
        <v>0.71646300028333287</v>
      </c>
      <c r="AB539" s="75">
        <f t="shared" si="76"/>
        <v>0.76501573293991054</v>
      </c>
      <c r="AC539" s="75">
        <f>0.0526*V539*Observaciones!$F538^1.218</f>
        <v>0</v>
      </c>
      <c r="AD539" s="75">
        <f>AC539*Constantes!$E$31</f>
        <v>0</v>
      </c>
      <c r="AE539" s="75">
        <f t="shared" si="77"/>
        <v>0</v>
      </c>
      <c r="AF539" s="15"/>
      <c r="AG539" s="74">
        <v>533</v>
      </c>
      <c r="AH539" s="136">
        <f>ETo!$I538*((1-Constantes!$F$21)*ETo!$K538+ETo!$L538)</f>
        <v>1.4291769114446251</v>
      </c>
      <c r="AI539" s="75">
        <f>MIN(AH539*AJ539,0.8*(AM538+Observaciones!$F538-AK539-AL539-Constantes!$D$14))</f>
        <v>0.7475076461144543</v>
      </c>
      <c r="AJ539" s="75">
        <f>EXP(2.5*(Cálculos!AM538-Constantes!$D$13)/(Constantes!$D$15))*Constantes!$F$19+Constantes!$F$18</f>
        <v>0.52303367072930584</v>
      </c>
      <c r="AK539" s="75">
        <f>IF(Observaciones!$F538&gt;0.05*Constantes!$F$20,((Observaciones!$F538-0.05*Constantes!$F$20)^2)/(Observaciones!$F538+0.95*Constantes!$F$20),0)</f>
        <v>0</v>
      </c>
      <c r="AL539" s="75">
        <f>MAX(0,AM538+Observaciones!$F538-AK539-Constantes!$D$13)</f>
        <v>0</v>
      </c>
      <c r="AM539" s="75">
        <f>AM538+Observaciones!$F538-AK539-AI539-AL539-AN538</f>
        <v>27.769713961041287</v>
      </c>
      <c r="AN539" s="75">
        <f>MAX(0,(AM539-Constantes!$D$14)*(1-EXP(-Constantes!$D$24)))</f>
        <v>2.6107776233114964E-2</v>
      </c>
      <c r="AO539" s="75">
        <f t="shared" si="78"/>
        <v>182.10263879992777</v>
      </c>
      <c r="AP539" s="75">
        <f>MAX(0,(AO539-Constantes!$D$13)*(1-EXP(-Constantes!$D$25)))</f>
        <v>0.7398119662159941</v>
      </c>
      <c r="AQ539" s="75">
        <f t="shared" si="79"/>
        <v>0.7659197424491091</v>
      </c>
      <c r="AR539" s="75">
        <f>0.0526*AK539*Observaciones!$F538^1.218</f>
        <v>0</v>
      </c>
      <c r="AS539" s="75">
        <f>AR539*Constantes!$F$31</f>
        <v>0</v>
      </c>
      <c r="AT539" s="75">
        <f t="shared" si="80"/>
        <v>0</v>
      </c>
      <c r="AU539" s="15"/>
      <c r="AV539" s="74">
        <v>533</v>
      </c>
      <c r="AW539" s="75">
        <f>0.0526*Observaciones!$F538^2.218</f>
        <v>0</v>
      </c>
      <c r="AX539" s="75">
        <f>IF(Observaciones!$F538&gt;0.05*$BB$7,((Observaciones!$F538-0.05*$BB$7)^2)/(Observaciones!$F538+0.95*$BB$7),0)</f>
        <v>0</v>
      </c>
      <c r="AY539" s="75">
        <f>0.0526*AX539*Observaciones!$F538^1.218</f>
        <v>0</v>
      </c>
      <c r="AZ539" s="29"/>
      <c r="BA539" s="29"/>
      <c r="BB539" s="96"/>
      <c r="BC539" s="39"/>
    </row>
    <row r="540" spans="2:55" s="2" customFormat="1" x14ac:dyDescent="0.3">
      <c r="B540" s="38"/>
      <c r="C540" s="74">
        <v>534</v>
      </c>
      <c r="D540" s="136">
        <f>ETo!$I539*((1-Constantes!$D$21)*ETo!$K539+ETo!$L539)</f>
        <v>1.4866099538220081</v>
      </c>
      <c r="E540" s="75">
        <f>MIN(D540*F540,0.8*(I539+Observaciones!$F539-G540-H540-Constantes!$D$14))</f>
        <v>0.55876916412735489</v>
      </c>
      <c r="F540" s="75">
        <f>EXP(2.5*(Cálculos!I539-Constantes!$D$13)/(Constantes!$D$15))*Constantes!$D$19+Constantes!$D$18</f>
        <v>0.37586803632707033</v>
      </c>
      <c r="G540" s="75">
        <f>IF(Observaciones!$F539&gt;0.05*Constantes!$D$20,((Observaciones!$F539-0.05*Constantes!$D$20)^2)/(Observaciones!$F539+0.95*Constantes!$D$20),0)</f>
        <v>0</v>
      </c>
      <c r="H540" s="75">
        <f>MAX(0,I539+Observaciones!$F539-G540-Constantes!$D$13)</f>
        <v>0</v>
      </c>
      <c r="I540" s="75">
        <f>I539+Observaciones!$F539-G540-E540-H540-J539</f>
        <v>29.386893639808555</v>
      </c>
      <c r="J540" s="75">
        <f>MAX(0,(I540-Constantes!$D$14)*(1-EXP(-Constantes!$D$24)))</f>
        <v>5.3889955159119804E-2</v>
      </c>
      <c r="K540" s="75">
        <f t="shared" si="72"/>
        <v>172.43776775681971</v>
      </c>
      <c r="L540" s="75">
        <f>MAX(0,(K540-Constantes!$D$13)*(1-EXP(-Constantes!$D$25)))</f>
        <v>0.67305182538526576</v>
      </c>
      <c r="M540" s="75">
        <f t="shared" si="73"/>
        <v>0.72694178054438552</v>
      </c>
      <c r="N540" s="75">
        <f>0.0526*G540*Observaciones!$F539^1.218</f>
        <v>0</v>
      </c>
      <c r="O540" s="75">
        <f>N540*Constantes!$D$31</f>
        <v>0</v>
      </c>
      <c r="P540" s="75">
        <f t="shared" si="74"/>
        <v>0</v>
      </c>
      <c r="Q540" s="15"/>
      <c r="R540" s="74">
        <v>534</v>
      </c>
      <c r="S540" s="136">
        <f>ETo!$I539*((1-Constantes!$E$21)*ETo!$K539+ETo!$L539)</f>
        <v>1.4194085338648073</v>
      </c>
      <c r="T540" s="75">
        <f>MIN(S540*U540,0.8*(X539+Observaciones!$F539-V540-W540-Constantes!$D$14))</f>
        <v>0.63614366102027042</v>
      </c>
      <c r="U540" s="75">
        <f>EXP(2.5*(Cálculos!X539-Constantes!$D$13)/(Constantes!$D$15))*Constantes!$E$19+Constantes!$E$18</f>
        <v>0.44817517003942464</v>
      </c>
      <c r="V540" s="75">
        <f>IF(Observaciones!$F539&gt;0.05*Constantes!$E$20,((Observaciones!$F539-0.05*Constantes!$E$20)^2)/(Observaciones!$F539+0.95*Constantes!$E$20),0)</f>
        <v>0</v>
      </c>
      <c r="W540" s="75">
        <f>MAX(0,X539+Observaciones!$F539-V540-Constantes!$D$13)</f>
        <v>0</v>
      </c>
      <c r="X540" s="75">
        <f>X539+Observaciones!$F539-V540-T540-W540-Y539</f>
        <v>28.391521550205947</v>
      </c>
      <c r="Y540" s="75">
        <f>MAX(0,(X540-Constantes!$D$14)*(1-EXP(-Constantes!$D$24)))</f>
        <v>3.6790058434984264E-2</v>
      </c>
      <c r="Z540" s="75">
        <f t="shared" si="75"/>
        <v>178.00594409370373</v>
      </c>
      <c r="AA540" s="75">
        <f>MAX(0,(Z540-Constantes!$D$13)*(1-EXP(-Constantes!$D$25)))</f>
        <v>0.71151402883968073</v>
      </c>
      <c r="AB540" s="75">
        <f t="shared" si="76"/>
        <v>0.74830408727466502</v>
      </c>
      <c r="AC540" s="75">
        <f>0.0526*V540*Observaciones!$F539^1.218</f>
        <v>0</v>
      </c>
      <c r="AD540" s="75">
        <f>AC540*Constantes!$E$31</f>
        <v>0</v>
      </c>
      <c r="AE540" s="75">
        <f t="shared" si="77"/>
        <v>0</v>
      </c>
      <c r="AF540" s="15"/>
      <c r="AG540" s="74">
        <v>534</v>
      </c>
      <c r="AH540" s="136">
        <f>ETo!$I539*((1-Constantes!$F$21)*ETo!$K539+ETo!$L539)</f>
        <v>1.4194085338648073</v>
      </c>
      <c r="AI540" s="75">
        <f>MIN(AH540*AJ540,0.8*(AM539+Observaciones!$F539-AK540-AL540-Constantes!$D$14))</f>
        <v>0.74110500189865247</v>
      </c>
      <c r="AJ540" s="75">
        <f>EXP(2.5*(Cálculos!AM539-Constantes!$D$13)/(Constantes!$D$15))*Constantes!$F$19+Constantes!$F$18</f>
        <v>0.52212240818416811</v>
      </c>
      <c r="AK540" s="75">
        <f>IF(Observaciones!$F539&gt;0.05*Constantes!$F$20,((Observaciones!$F539-0.05*Constantes!$F$20)^2)/(Observaciones!$F539+0.95*Constantes!$F$20),0)</f>
        <v>0</v>
      </c>
      <c r="AL540" s="75">
        <f>MAX(0,AM539+Observaciones!$F539-AK540-Constantes!$D$13)</f>
        <v>0</v>
      </c>
      <c r="AM540" s="75">
        <f>AM539+Observaciones!$F539-AK540-AI540-AL540-AN539</f>
        <v>27.002501182909519</v>
      </c>
      <c r="AN540" s="75">
        <f>MAX(0,(AM540-Constantes!$D$14)*(1-EXP(-Constantes!$D$24)))</f>
        <v>1.2927519916376095E-2</v>
      </c>
      <c r="AO540" s="75">
        <f t="shared" si="78"/>
        <v>181.36282683371178</v>
      </c>
      <c r="AP540" s="75">
        <f>MAX(0,(AO540-Constantes!$D$13)*(1-EXP(-Constantes!$D$25)))</f>
        <v>0.73470171168362164</v>
      </c>
      <c r="AQ540" s="75">
        <f t="shared" si="79"/>
        <v>0.74762923159999772</v>
      </c>
      <c r="AR540" s="75">
        <f>0.0526*AK540*Observaciones!$F539^1.218</f>
        <v>0</v>
      </c>
      <c r="AS540" s="75">
        <f>AR540*Constantes!$F$31</f>
        <v>0</v>
      </c>
      <c r="AT540" s="75">
        <f t="shared" si="80"/>
        <v>0</v>
      </c>
      <c r="AU540" s="15"/>
      <c r="AV540" s="74">
        <v>534</v>
      </c>
      <c r="AW540" s="75">
        <f>0.0526*Observaciones!$F539^2.218</f>
        <v>0</v>
      </c>
      <c r="AX540" s="75">
        <f>IF(Observaciones!$F539&gt;0.05*$BB$7,((Observaciones!$F539-0.05*$BB$7)^2)/(Observaciones!$F539+0.95*$BB$7),0)</f>
        <v>0</v>
      </c>
      <c r="AY540" s="75">
        <f>0.0526*AX540*Observaciones!$F539^1.218</f>
        <v>0</v>
      </c>
      <c r="AZ540" s="29"/>
      <c r="BA540" s="29"/>
      <c r="BB540" s="96"/>
      <c r="BC540" s="39"/>
    </row>
    <row r="541" spans="2:55" s="2" customFormat="1" x14ac:dyDescent="0.3">
      <c r="B541" s="38"/>
      <c r="C541" s="74">
        <v>535</v>
      </c>
      <c r="D541" s="136">
        <f>ETo!$I540*((1-Constantes!$D$21)*ETo!$K540+ETo!$L540)</f>
        <v>1.4891287472338581</v>
      </c>
      <c r="E541" s="75">
        <f>MIN(D541*F541,0.8*(I540+Observaciones!$F540-G541-H541-Constantes!$D$14))</f>
        <v>0.55772310359256261</v>
      </c>
      <c r="F541" s="75">
        <f>EXP(2.5*(Cálculos!I540-Constantes!$D$13)/(Constantes!$D$15))*Constantes!$D$19+Constantes!$D$18</f>
        <v>0.3745298078682352</v>
      </c>
      <c r="G541" s="75">
        <f>IF(Observaciones!$F540&gt;0.05*Constantes!$D$20,((Observaciones!$F540-0.05*Constantes!$D$20)^2)/(Observaciones!$F540+0.95*Constantes!$D$20),0)</f>
        <v>0</v>
      </c>
      <c r="H541" s="75">
        <f>MAX(0,I540+Observaciones!$F540-G541-Constantes!$D$13)</f>
        <v>0</v>
      </c>
      <c r="I541" s="75">
        <f>I540+Observaciones!$F540-G541-E541-H541-J540</f>
        <v>28.775280581056872</v>
      </c>
      <c r="J541" s="75">
        <f>MAX(0,(I541-Constantes!$D$14)*(1-EXP(-Constantes!$D$24)))</f>
        <v>4.3382808887857692E-2</v>
      </c>
      <c r="K541" s="75">
        <f t="shared" si="72"/>
        <v>171.76471593143444</v>
      </c>
      <c r="L541" s="75">
        <f>MAX(0,(K541-Constantes!$D$13)*(1-EXP(-Constantes!$D$25)))</f>
        <v>0.66840271683030572</v>
      </c>
      <c r="M541" s="75">
        <f t="shared" si="73"/>
        <v>0.71178552571816345</v>
      </c>
      <c r="N541" s="75">
        <f>0.0526*G541*Observaciones!$F540^1.218</f>
        <v>0</v>
      </c>
      <c r="O541" s="75">
        <f>N541*Constantes!$D$31</f>
        <v>0</v>
      </c>
      <c r="P541" s="75">
        <f t="shared" si="74"/>
        <v>0</v>
      </c>
      <c r="Q541" s="15"/>
      <c r="R541" s="74">
        <v>535</v>
      </c>
      <c r="S541" s="136">
        <f>ETo!$I540*((1-Constantes!$E$21)*ETo!$K540+ETo!$L540)</f>
        <v>1.4218035589078608</v>
      </c>
      <c r="T541" s="75">
        <f>MIN(S541*U541,0.8*(X540+Observaciones!$F540-V541-W541-Constantes!$D$14))</f>
        <v>0.63567134005954085</v>
      </c>
      <c r="U541" s="75">
        <f>EXP(2.5*(Cálculos!X540-Constantes!$D$13)/(Constantes!$D$15))*Constantes!$E$19+Constantes!$E$18</f>
        <v>0.44708802146185594</v>
      </c>
      <c r="V541" s="75">
        <f>IF(Observaciones!$F540&gt;0.05*Constantes!$E$20,((Observaciones!$F540-0.05*Constantes!$E$20)^2)/(Observaciones!$F540+0.95*Constantes!$E$20),0)</f>
        <v>0</v>
      </c>
      <c r="W541" s="75">
        <f>MAX(0,X540+Observaciones!$F540-V541-Constantes!$D$13)</f>
        <v>0</v>
      </c>
      <c r="X541" s="75">
        <f>X540+Observaciones!$F540-V541-T541-W541-Y540</f>
        <v>27.719060151711421</v>
      </c>
      <c r="Y541" s="75">
        <f>MAX(0,(X541-Constantes!$D$14)*(1-EXP(-Constantes!$D$24)))</f>
        <v>2.5237574107424891E-2</v>
      </c>
      <c r="Z541" s="75">
        <f t="shared" si="75"/>
        <v>177.29443006486406</v>
      </c>
      <c r="AA541" s="75">
        <f>MAX(0,(Z541-Constantes!$D$13)*(1-EXP(-Constantes!$D$25)))</f>
        <v>0.70659924243885774</v>
      </c>
      <c r="AB541" s="75">
        <f t="shared" si="76"/>
        <v>0.73183681654628263</v>
      </c>
      <c r="AC541" s="75">
        <f>0.0526*V541*Observaciones!$F540^1.218</f>
        <v>0</v>
      </c>
      <c r="AD541" s="75">
        <f>AC541*Constantes!$E$31</f>
        <v>0</v>
      </c>
      <c r="AE541" s="75">
        <f t="shared" si="77"/>
        <v>0</v>
      </c>
      <c r="AF541" s="15"/>
      <c r="AG541" s="74">
        <v>535</v>
      </c>
      <c r="AH541" s="136">
        <f>ETo!$I540*((1-Constantes!$F$21)*ETo!$K540+ETo!$L540)</f>
        <v>1.4218035589078608</v>
      </c>
      <c r="AI541" s="75">
        <f>MIN(AH541*AJ541,0.8*(AM540+Observaciones!$F540-AK541-AL541-Constantes!$D$14))</f>
        <v>0.60200094632761536</v>
      </c>
      <c r="AJ541" s="75">
        <f>EXP(2.5*(Cálculos!AM540-Constantes!$D$13)/(Constantes!$D$15))*Constantes!$F$19+Constantes!$F$18</f>
        <v>0.52126891877913739</v>
      </c>
      <c r="AK541" s="75">
        <f>IF(Observaciones!$F540&gt;0.05*Constantes!$F$20,((Observaciones!$F540-0.05*Constantes!$F$20)^2)/(Observaciones!$F540+0.95*Constantes!$F$20),0)</f>
        <v>0</v>
      </c>
      <c r="AL541" s="75">
        <f>MAX(0,AM540+Observaciones!$F540-AK541-Constantes!$D$13)</f>
        <v>0</v>
      </c>
      <c r="AM541" s="75">
        <f>AM540+Observaciones!$F540-AK541-AI541-AL541-AN540</f>
        <v>26.387572716665527</v>
      </c>
      <c r="AN541" s="75">
        <f>MAX(0,(AM541-Constantes!$D$14)*(1-EXP(-Constantes!$D$24)))</f>
        <v>2.3634169288175256E-3</v>
      </c>
      <c r="AO541" s="75">
        <f t="shared" si="78"/>
        <v>180.62812512202817</v>
      </c>
      <c r="AP541" s="75">
        <f>MAX(0,(AO541-Constantes!$D$13)*(1-EXP(-Constantes!$D$25)))</f>
        <v>0.72962675625774964</v>
      </c>
      <c r="AQ541" s="75">
        <f t="shared" si="79"/>
        <v>0.73199017318656712</v>
      </c>
      <c r="AR541" s="75">
        <f>0.0526*AK541*Observaciones!$F540^1.218</f>
        <v>0</v>
      </c>
      <c r="AS541" s="75">
        <f>AR541*Constantes!$F$31</f>
        <v>0</v>
      </c>
      <c r="AT541" s="75">
        <f t="shared" si="80"/>
        <v>0</v>
      </c>
      <c r="AU541" s="15"/>
      <c r="AV541" s="74">
        <v>535</v>
      </c>
      <c r="AW541" s="75">
        <f>0.0526*Observaciones!$F540^2.218</f>
        <v>0</v>
      </c>
      <c r="AX541" s="75">
        <f>IF(Observaciones!$F540&gt;0.05*$BB$7,((Observaciones!$F540-0.05*$BB$7)^2)/(Observaciones!$F540+0.95*$BB$7),0)</f>
        <v>0</v>
      </c>
      <c r="AY541" s="75">
        <f>0.0526*AX541*Observaciones!$F540^1.218</f>
        <v>0</v>
      </c>
      <c r="AZ541" s="29"/>
      <c r="BA541" s="29"/>
      <c r="BB541" s="96"/>
      <c r="BC541" s="39"/>
    </row>
    <row r="542" spans="2:55" s="2" customFormat="1" x14ac:dyDescent="0.3">
      <c r="B542" s="38"/>
      <c r="C542" s="74">
        <v>536</v>
      </c>
      <c r="D542" s="136">
        <f>ETo!$I541*((1-Constantes!$D$21)*ETo!$K541+ETo!$L541)</f>
        <v>1.5061411137975014</v>
      </c>
      <c r="E542" s="75">
        <f>MIN(D542*F542,0.8*(I541+Observaciones!$F541-G542-H542-Constantes!$D$14))</f>
        <v>0.56217883295443771</v>
      </c>
      <c r="F542" s="75">
        <f>EXP(2.5*(Cálculos!I541-Constantes!$D$13)/(Constantes!$D$15))*Constantes!$D$19+Constantes!$D$18</f>
        <v>0.37325774311876453</v>
      </c>
      <c r="G542" s="75">
        <f>IF(Observaciones!$F541&gt;0.05*Constantes!$D$20,((Observaciones!$F541-0.05*Constantes!$D$20)^2)/(Observaciones!$F541+0.95*Constantes!$D$20),0)</f>
        <v>0</v>
      </c>
      <c r="H542" s="75">
        <f>MAX(0,I541+Observaciones!$F541-G542-Constantes!$D$13)</f>
        <v>0</v>
      </c>
      <c r="I542" s="75">
        <f>I541+Observaciones!$F541-G542-E542-H542-J541</f>
        <v>28.169718939214576</v>
      </c>
      <c r="J542" s="75">
        <f>MAX(0,(I542-Constantes!$D$14)*(1-EXP(-Constantes!$D$24)))</f>
        <v>3.2979622337051984E-2</v>
      </c>
      <c r="K542" s="75">
        <f t="shared" si="72"/>
        <v>171.09631321460412</v>
      </c>
      <c r="L542" s="75">
        <f>MAX(0,(K542-Constantes!$D$13)*(1-EXP(-Constantes!$D$25)))</f>
        <v>0.66378572201390273</v>
      </c>
      <c r="M542" s="75">
        <f t="shared" si="73"/>
        <v>0.69676534435095472</v>
      </c>
      <c r="N542" s="75">
        <f>0.0526*G542*Observaciones!$F541^1.218</f>
        <v>0</v>
      </c>
      <c r="O542" s="75">
        <f>N542*Constantes!$D$31</f>
        <v>0</v>
      </c>
      <c r="P542" s="75">
        <f t="shared" si="74"/>
        <v>0</v>
      </c>
      <c r="Q542" s="15"/>
      <c r="R542" s="74">
        <v>536</v>
      </c>
      <c r="S542" s="136">
        <f>ETo!$I541*((1-Constantes!$E$21)*ETo!$K541+ETo!$L541)</f>
        <v>1.4380761172380361</v>
      </c>
      <c r="T542" s="75">
        <f>MIN(S542*U542,0.8*(X541+Observaciones!$F541-V542-W542-Constantes!$D$14))</f>
        <v>0.64146365658788107</v>
      </c>
      <c r="U542" s="75">
        <f>EXP(2.5*(Cálculos!X541-Constantes!$D$13)/(Constantes!$D$15))*Constantes!$E$19+Constantes!$E$18</f>
        <v>0.44605681778505152</v>
      </c>
      <c r="V542" s="75">
        <f>IF(Observaciones!$F541&gt;0.05*Constantes!$E$20,((Observaciones!$F541-0.05*Constantes!$E$20)^2)/(Observaciones!$F541+0.95*Constantes!$E$20),0)</f>
        <v>0</v>
      </c>
      <c r="W542" s="75">
        <f>MAX(0,X541+Observaciones!$F541-V542-Constantes!$D$13)</f>
        <v>0</v>
      </c>
      <c r="X542" s="75">
        <f>X541+Observaciones!$F541-V542-T542-W542-Y541</f>
        <v>27.052358921016115</v>
      </c>
      <c r="Y542" s="75">
        <f>MAX(0,(X542-Constantes!$D$14)*(1-EXP(-Constantes!$D$24)))</f>
        <v>1.3784046014935035E-2</v>
      </c>
      <c r="Z542" s="75">
        <f t="shared" si="75"/>
        <v>176.58783082242519</v>
      </c>
      <c r="AA542" s="75">
        <f>MAX(0,(Z542-Constantes!$D$13)*(1-EXP(-Constantes!$D$25)))</f>
        <v>0.70171840494752424</v>
      </c>
      <c r="AB542" s="75">
        <f t="shared" si="76"/>
        <v>0.71550245096245924</v>
      </c>
      <c r="AC542" s="75">
        <f>0.0526*V542*Observaciones!$F541^1.218</f>
        <v>0</v>
      </c>
      <c r="AD542" s="75">
        <f>AC542*Constantes!$E$31</f>
        <v>0</v>
      </c>
      <c r="AE542" s="75">
        <f t="shared" si="77"/>
        <v>0</v>
      </c>
      <c r="AF542" s="15"/>
      <c r="AG542" s="74">
        <v>536</v>
      </c>
      <c r="AH542" s="136">
        <f>ETo!$I541*((1-Constantes!$F$21)*ETo!$K541+ETo!$L541)</f>
        <v>1.4380761172380361</v>
      </c>
      <c r="AI542" s="75">
        <f>MIN(AH542*AJ542,0.8*(AM541+Observaciones!$F541-AK542-AL542-Constantes!$D$14))</f>
        <v>0.11005817333242192</v>
      </c>
      <c r="AJ542" s="75">
        <f>EXP(2.5*(Cálculos!AM541-Constantes!$D$13)/(Constantes!$D$15))*Constantes!$F$19+Constantes!$F$18</f>
        <v>0.52060867289760293</v>
      </c>
      <c r="AK542" s="75">
        <f>IF(Observaciones!$F541&gt;0.05*Constantes!$F$20,((Observaciones!$F541-0.05*Constantes!$F$20)^2)/(Observaciones!$F541+0.95*Constantes!$F$20),0)</f>
        <v>0</v>
      </c>
      <c r="AL542" s="75">
        <f>MAX(0,AM541+Observaciones!$F541-AK542-Constantes!$D$13)</f>
        <v>0</v>
      </c>
      <c r="AM542" s="75">
        <f>AM541+Observaciones!$F541-AK542-AI542-AL542-AN541</f>
        <v>26.275151126404289</v>
      </c>
      <c r="AN542" s="75">
        <f>MAX(0,(AM542-Constantes!$D$14)*(1-EXP(-Constantes!$D$24)))</f>
        <v>4.3208129753841633E-4</v>
      </c>
      <c r="AO542" s="75">
        <f t="shared" si="78"/>
        <v>179.89849836577042</v>
      </c>
      <c r="AP542" s="75">
        <f>MAX(0,(AO542-Constantes!$D$13)*(1-EXP(-Constantes!$D$25)))</f>
        <v>0.72458685610963858</v>
      </c>
      <c r="AQ542" s="75">
        <f t="shared" si="79"/>
        <v>0.72501893740717704</v>
      </c>
      <c r="AR542" s="75">
        <f>0.0526*AK542*Observaciones!$F541^1.218</f>
        <v>0</v>
      </c>
      <c r="AS542" s="75">
        <f>AR542*Constantes!$F$31</f>
        <v>0</v>
      </c>
      <c r="AT542" s="75">
        <f t="shared" si="80"/>
        <v>0</v>
      </c>
      <c r="AU542" s="15"/>
      <c r="AV542" s="74">
        <v>536</v>
      </c>
      <c r="AW542" s="75">
        <f>0.0526*Observaciones!$F541^2.218</f>
        <v>0</v>
      </c>
      <c r="AX542" s="75">
        <f>IF(Observaciones!$F541&gt;0.05*$BB$7,((Observaciones!$F541-0.05*$BB$7)^2)/(Observaciones!$F541+0.95*$BB$7),0)</f>
        <v>0</v>
      </c>
      <c r="AY542" s="75">
        <f>0.0526*AX542*Observaciones!$F541^1.218</f>
        <v>0</v>
      </c>
      <c r="AZ542" s="29"/>
      <c r="BA542" s="29"/>
      <c r="BB542" s="96"/>
      <c r="BC542" s="39"/>
    </row>
    <row r="543" spans="2:55" s="2" customFormat="1" x14ac:dyDescent="0.3">
      <c r="B543" s="38"/>
      <c r="C543" s="74">
        <v>537</v>
      </c>
      <c r="D543" s="136">
        <f>ETo!$I542*((1-Constantes!$D$21)*ETo!$K542+ETo!$L542)</f>
        <v>1.4949875242068047</v>
      </c>
      <c r="E543" s="75">
        <f>MIN(D543*F543,0.8*(I542+Observaciones!$F542-G543-H543-Constantes!$D$14))</f>
        <v>0.55619062298869182</v>
      </c>
      <c r="F543" s="75">
        <f>EXP(2.5*(Cálculos!I542-Constantes!$D$13)/(Constantes!$D$15))*Constantes!$D$19+Constantes!$D$18</f>
        <v>0.3720369661839083</v>
      </c>
      <c r="G543" s="75">
        <f>IF(Observaciones!$F542&gt;0.05*Constantes!$D$20,((Observaciones!$F542-0.05*Constantes!$D$20)^2)/(Observaciones!$F542+0.95*Constantes!$D$20),0)</f>
        <v>0</v>
      </c>
      <c r="H543" s="75">
        <f>MAX(0,I542+Observaciones!$F542-G543-Constantes!$D$13)</f>
        <v>0</v>
      </c>
      <c r="I543" s="75">
        <f>I542+Observaciones!$F542-G543-E543-H543-J542</f>
        <v>27.580548693888833</v>
      </c>
      <c r="J543" s="75">
        <f>MAX(0,(I543-Constantes!$D$14)*(1-EXP(-Constantes!$D$24)))</f>
        <v>2.2858030167408123E-2</v>
      </c>
      <c r="K543" s="75">
        <f t="shared" si="72"/>
        <v>170.43252749259022</v>
      </c>
      <c r="L543" s="75">
        <f>MAX(0,(K543-Constantes!$D$13)*(1-EXP(-Constantes!$D$25)))</f>
        <v>0.65920061911026129</v>
      </c>
      <c r="M543" s="75">
        <f t="shared" si="73"/>
        <v>0.68205864927766946</v>
      </c>
      <c r="N543" s="75">
        <f>0.0526*G543*Observaciones!$F542^1.218</f>
        <v>0</v>
      </c>
      <c r="O543" s="75">
        <f>N543*Constantes!$D$31</f>
        <v>0</v>
      </c>
      <c r="P543" s="75">
        <f t="shared" si="74"/>
        <v>0</v>
      </c>
      <c r="Q543" s="15"/>
      <c r="R543" s="74">
        <v>537</v>
      </c>
      <c r="S543" s="136">
        <f>ETo!$I542*((1-Constantes!$E$21)*ETo!$K542+ETo!$L542)</f>
        <v>1.42739239502445</v>
      </c>
      <c r="T543" s="75">
        <f>MIN(S543*U543,0.8*(X542+Observaciones!$F542-V543-W543-Constantes!$D$14))</f>
        <v>0.63528804562206387</v>
      </c>
      <c r="U543" s="75">
        <f>EXP(2.5*(Cálculos!X542-Constantes!$D$13)/(Constantes!$D$15))*Constantes!$E$19+Constantes!$E$18</f>
        <v>0.44506895779781841</v>
      </c>
      <c r="V543" s="75">
        <f>IF(Observaciones!$F542&gt;0.05*Constantes!$E$20,((Observaciones!$F542-0.05*Constantes!$E$20)^2)/(Observaciones!$F542+0.95*Constantes!$E$20),0)</f>
        <v>0</v>
      </c>
      <c r="W543" s="75">
        <f>MAX(0,X542+Observaciones!$F542-V543-Constantes!$D$13)</f>
        <v>0</v>
      </c>
      <c r="X543" s="75">
        <f>X542+Observaciones!$F542-V543-T543-W543-Y542</f>
        <v>26.403286829379116</v>
      </c>
      <c r="Y543" s="75">
        <f>MAX(0,(X543-Constantes!$D$14)*(1-EXP(-Constantes!$D$24)))</f>
        <v>2.6333759796294399E-3</v>
      </c>
      <c r="Z543" s="75">
        <f t="shared" si="75"/>
        <v>175.88611241747768</v>
      </c>
      <c r="AA543" s="75">
        <f>MAX(0,(Z543-Constantes!$D$13)*(1-EXP(-Constantes!$D$25)))</f>
        <v>0.6968712818634335</v>
      </c>
      <c r="AB543" s="75">
        <f t="shared" si="76"/>
        <v>0.69950465784306293</v>
      </c>
      <c r="AC543" s="75">
        <f>0.0526*V543*Observaciones!$F542^1.218</f>
        <v>0</v>
      </c>
      <c r="AD543" s="75">
        <f>AC543*Constantes!$E$31</f>
        <v>0</v>
      </c>
      <c r="AE543" s="75">
        <f t="shared" si="77"/>
        <v>0</v>
      </c>
      <c r="AF543" s="15"/>
      <c r="AG543" s="74">
        <v>537</v>
      </c>
      <c r="AH543" s="136">
        <f>ETo!$I542*((1-Constantes!$F$21)*ETo!$K542+ETo!$L542)</f>
        <v>1.42739239502445</v>
      </c>
      <c r="AI543" s="75">
        <f>MIN(AH543*AJ543,0.8*(AM542+Observaciones!$F542-AK543-AL543-Constantes!$D$14))</f>
        <v>2.0120901123431168E-2</v>
      </c>
      <c r="AJ543" s="75">
        <f>EXP(2.5*(Cálculos!AM542-Constantes!$D$13)/(Constantes!$D$15))*Constantes!$F$19+Constantes!$F$18</f>
        <v>0.52049020141016533</v>
      </c>
      <c r="AK543" s="75">
        <f>IF(Observaciones!$F542&gt;0.05*Constantes!$F$20,((Observaciones!$F542-0.05*Constantes!$F$20)^2)/(Observaciones!$F542+0.95*Constantes!$F$20),0)</f>
        <v>0</v>
      </c>
      <c r="AL543" s="75">
        <f>MAX(0,AM542+Observaciones!$F542-AK543-Constantes!$D$13)</f>
        <v>0</v>
      </c>
      <c r="AM543" s="75">
        <f>AM542+Observaciones!$F542-AK543-AI543-AL543-AN542</f>
        <v>26.254598143983319</v>
      </c>
      <c r="AN543" s="75">
        <f>MAX(0,(AM543-Constantes!$D$14)*(1-EXP(-Constantes!$D$24)))</f>
        <v>7.8993361436178059E-5</v>
      </c>
      <c r="AO543" s="75">
        <f t="shared" si="78"/>
        <v>179.1739115096608</v>
      </c>
      <c r="AP543" s="75">
        <f>MAX(0,(AO543-Constantes!$D$13)*(1-EXP(-Constantes!$D$25)))</f>
        <v>0.71958176909479754</v>
      </c>
      <c r="AQ543" s="75">
        <f t="shared" si="79"/>
        <v>0.71966076245623367</v>
      </c>
      <c r="AR543" s="75">
        <f>0.0526*AK543*Observaciones!$F542^1.218</f>
        <v>0</v>
      </c>
      <c r="AS543" s="75">
        <f>AR543*Constantes!$F$31</f>
        <v>0</v>
      </c>
      <c r="AT543" s="75">
        <f t="shared" si="80"/>
        <v>0</v>
      </c>
      <c r="AU543" s="15"/>
      <c r="AV543" s="74">
        <v>537</v>
      </c>
      <c r="AW543" s="75">
        <f>0.0526*Observaciones!$F542^2.218</f>
        <v>0</v>
      </c>
      <c r="AX543" s="75">
        <f>IF(Observaciones!$F542&gt;0.05*$BB$7,((Observaciones!$F542-0.05*$BB$7)^2)/(Observaciones!$F542+0.95*$BB$7),0)</f>
        <v>0</v>
      </c>
      <c r="AY543" s="75">
        <f>0.0526*AX543*Observaciones!$F542^1.218</f>
        <v>0</v>
      </c>
      <c r="AZ543" s="29"/>
      <c r="BA543" s="29"/>
      <c r="BB543" s="96"/>
      <c r="BC543" s="39"/>
    </row>
    <row r="544" spans="2:55" s="2" customFormat="1" x14ac:dyDescent="0.3">
      <c r="B544" s="38"/>
      <c r="C544" s="74">
        <v>538</v>
      </c>
      <c r="D544" s="136">
        <f>ETo!$I543*((1-Constantes!$D$21)*ETo!$K543+ETo!$L543)</f>
        <v>1.4965557965135865</v>
      </c>
      <c r="E544" s="75">
        <f>MIN(D544*F544,0.8*(I543+Observaciones!$F543-G544-H544-Constantes!$D$14))</f>
        <v>0.55505020036073549</v>
      </c>
      <c r="F544" s="75">
        <f>EXP(2.5*(Cálculos!I543-Constantes!$D$13)/(Constantes!$D$15))*Constantes!$D$19+Constantes!$D$18</f>
        <v>0.37088506933974275</v>
      </c>
      <c r="G544" s="75">
        <f>IF(Observaciones!$F543&gt;0.05*Constantes!$D$20,((Observaciones!$F543-0.05*Constantes!$D$20)^2)/(Observaciones!$F543+0.95*Constantes!$D$20),0)</f>
        <v>0</v>
      </c>
      <c r="H544" s="75">
        <f>MAX(0,I543+Observaciones!$F543-G544-Constantes!$D$13)</f>
        <v>0</v>
      </c>
      <c r="I544" s="75">
        <f>I543+Observaciones!$F543-G544-E544-H544-J543</f>
        <v>27.002640463360688</v>
      </c>
      <c r="J544" s="75">
        <f>MAX(0,(I544-Constantes!$D$14)*(1-EXP(-Constantes!$D$24)))</f>
        <v>1.2929912671161522E-2</v>
      </c>
      <c r="K544" s="75">
        <f t="shared" si="72"/>
        <v>169.77332687347996</v>
      </c>
      <c r="L544" s="75">
        <f>MAX(0,(K544-Constantes!$D$13)*(1-EXP(-Constantes!$D$25)))</f>
        <v>0.65464718782584841</v>
      </c>
      <c r="M544" s="75">
        <f t="shared" si="73"/>
        <v>0.66757710049700991</v>
      </c>
      <c r="N544" s="75">
        <f>0.0526*G544*Observaciones!$F543^1.218</f>
        <v>0</v>
      </c>
      <c r="O544" s="75">
        <f>N544*Constantes!$D$31</f>
        <v>0</v>
      </c>
      <c r="P544" s="75">
        <f t="shared" si="74"/>
        <v>0</v>
      </c>
      <c r="Q544" s="15"/>
      <c r="R544" s="74">
        <v>538</v>
      </c>
      <c r="S544" s="136">
        <f>ETo!$I543*((1-Constantes!$E$21)*ETo!$K543+ETo!$L543)</f>
        <v>1.4288904559328321</v>
      </c>
      <c r="T544" s="75">
        <f>MIN(S544*U544,0.8*(X543+Observaciones!$F543-V544-W544-Constantes!$D$14))</f>
        <v>0.12262946350329287</v>
      </c>
      <c r="U544" s="75">
        <f>EXP(2.5*(Cálculos!X543-Constantes!$D$13)/(Constantes!$D$15))*Constantes!$E$19+Constantes!$E$18</f>
        <v>0.44413912718644066</v>
      </c>
      <c r="V544" s="75">
        <f>IF(Observaciones!$F543&gt;0.05*Constantes!$E$20,((Observaciones!$F543-0.05*Constantes!$E$20)^2)/(Observaciones!$F543+0.95*Constantes!$E$20),0)</f>
        <v>0</v>
      </c>
      <c r="W544" s="75">
        <f>MAX(0,X543+Observaciones!$F543-V544-Constantes!$D$13)</f>
        <v>0</v>
      </c>
      <c r="X544" s="75">
        <f>X543+Observaciones!$F543-V544-T544-W544-Y543</f>
        <v>26.278023989896191</v>
      </c>
      <c r="Y544" s="75">
        <f>MAX(0,(X544-Constantes!$D$14)*(1-EXP(-Constantes!$D$24)))</f>
        <v>4.8143537279049211E-4</v>
      </c>
      <c r="Z544" s="75">
        <f t="shared" si="75"/>
        <v>175.18924113561425</v>
      </c>
      <c r="AA544" s="75">
        <f>MAX(0,(Z544-Constantes!$D$13)*(1-EXP(-Constantes!$D$25)))</f>
        <v>0.69205764030416328</v>
      </c>
      <c r="AB544" s="75">
        <f t="shared" si="76"/>
        <v>0.69253907567695372</v>
      </c>
      <c r="AC544" s="75">
        <f>0.0526*V544*Observaciones!$F543^1.218</f>
        <v>0</v>
      </c>
      <c r="AD544" s="75">
        <f>AC544*Constantes!$E$31</f>
        <v>0</v>
      </c>
      <c r="AE544" s="75">
        <f t="shared" si="77"/>
        <v>0</v>
      </c>
      <c r="AF544" s="15"/>
      <c r="AG544" s="74">
        <v>538</v>
      </c>
      <c r="AH544" s="136">
        <f>ETo!$I543*((1-Constantes!$F$21)*ETo!$K543+ETo!$L543)</f>
        <v>1.4288904559328321</v>
      </c>
      <c r="AI544" s="75">
        <f>MIN(AH544*AJ544,0.8*(AM543+Observaciones!$F543-AK544-AL544-Constantes!$D$14))</f>
        <v>3.6785151866553182E-3</v>
      </c>
      <c r="AJ544" s="75">
        <f>EXP(2.5*(Cálculos!AM543-Constantes!$D$13)/(Constantes!$D$15))*Constantes!$F$19+Constantes!$F$18</f>
        <v>0.52046861613377993</v>
      </c>
      <c r="AK544" s="75">
        <f>IF(Observaciones!$F543&gt;0.05*Constantes!$F$20,((Observaciones!$F543-0.05*Constantes!$F$20)^2)/(Observaciones!$F543+0.95*Constantes!$F$20),0)</f>
        <v>0</v>
      </c>
      <c r="AL544" s="75">
        <f>MAX(0,AM543+Observaciones!$F543-AK544-Constantes!$D$13)</f>
        <v>0</v>
      </c>
      <c r="AM544" s="75">
        <f>AM543+Observaciones!$F543-AK544-AI544-AL544-AN543</f>
        <v>26.250840635435225</v>
      </c>
      <c r="AN544" s="75">
        <f>MAX(0,(AM544-Constantes!$D$14)*(1-EXP(-Constantes!$D$24)))</f>
        <v>1.444161361881122E-5</v>
      </c>
      <c r="AO544" s="75">
        <f t="shared" si="78"/>
        <v>178.45432974056601</v>
      </c>
      <c r="AP544" s="75">
        <f>MAX(0,(AO544-Constantes!$D$13)*(1-EXP(-Constantes!$D$25)))</f>
        <v>0.71461125474134957</v>
      </c>
      <c r="AQ544" s="75">
        <f t="shared" si="79"/>
        <v>0.71462569635496842</v>
      </c>
      <c r="AR544" s="75">
        <f>0.0526*AK544*Observaciones!$F543^1.218</f>
        <v>0</v>
      </c>
      <c r="AS544" s="75">
        <f>AR544*Constantes!$F$31</f>
        <v>0</v>
      </c>
      <c r="AT544" s="75">
        <f t="shared" si="80"/>
        <v>0</v>
      </c>
      <c r="AU544" s="15"/>
      <c r="AV544" s="74">
        <v>538</v>
      </c>
      <c r="AW544" s="75">
        <f>0.0526*Observaciones!$F543^2.218</f>
        <v>0</v>
      </c>
      <c r="AX544" s="75">
        <f>IF(Observaciones!$F543&gt;0.05*$BB$7,((Observaciones!$F543-0.05*$BB$7)^2)/(Observaciones!$F543+0.95*$BB$7),0)</f>
        <v>0</v>
      </c>
      <c r="AY544" s="75">
        <f>0.0526*AX544*Observaciones!$F543^1.218</f>
        <v>0</v>
      </c>
      <c r="AZ544" s="29"/>
      <c r="BA544" s="29"/>
      <c r="BB544" s="96"/>
      <c r="BC544" s="39"/>
    </row>
    <row r="545" spans="2:55" s="2" customFormat="1" x14ac:dyDescent="0.3">
      <c r="B545" s="38"/>
      <c r="C545" s="74">
        <v>539</v>
      </c>
      <c r="D545" s="136">
        <f>ETo!$I544*((1-Constantes!$D$21)*ETo!$K544+ETo!$L544)</f>
        <v>1.5358710813040339</v>
      </c>
      <c r="E545" s="75">
        <f>MIN(D545*F545,0.8*(I544+Observaciones!$F544-G545-H545-Constantes!$D$14))</f>
        <v>0.56794746863398493</v>
      </c>
      <c r="F545" s="75">
        <f>EXP(2.5*(Cálculos!I544-Constantes!$D$13)/(Constantes!$D$15))*Constantes!$D$19+Constantes!$D$18</f>
        <v>0.36978850344116654</v>
      </c>
      <c r="G545" s="75">
        <f>IF(Observaciones!$F544&gt;0.05*Constantes!$D$20,((Observaciones!$F544-0.05*Constantes!$D$20)^2)/(Observaciones!$F544+0.95*Constantes!$D$20),0)</f>
        <v>0</v>
      </c>
      <c r="H545" s="75">
        <f>MAX(0,I544+Observaciones!$F544-G545-Constantes!$D$13)</f>
        <v>0</v>
      </c>
      <c r="I545" s="75">
        <f>I544+Observaciones!$F544-G545-E545-H545-J544</f>
        <v>26.421763082055541</v>
      </c>
      <c r="J545" s="75">
        <f>MAX(0,(I545-Constantes!$D$14)*(1-EXP(-Constantes!$D$24)))</f>
        <v>2.9507869417371296E-3</v>
      </c>
      <c r="K545" s="75">
        <f t="shared" si="72"/>
        <v>169.11867968565412</v>
      </c>
      <c r="L545" s="75">
        <f>MAX(0,(K545-Constantes!$D$13)*(1-EXP(-Constantes!$D$25)))</f>
        <v>0.6501252093888098</v>
      </c>
      <c r="M545" s="75">
        <f t="shared" si="73"/>
        <v>0.65307599633054692</v>
      </c>
      <c r="N545" s="75">
        <f>0.0526*G545*Observaciones!$F544^1.218</f>
        <v>0</v>
      </c>
      <c r="O545" s="75">
        <f>N545*Constantes!$D$31</f>
        <v>0</v>
      </c>
      <c r="P545" s="75">
        <f t="shared" si="74"/>
        <v>0</v>
      </c>
      <c r="Q545" s="15"/>
      <c r="R545" s="74">
        <v>539</v>
      </c>
      <c r="S545" s="136">
        <f>ETo!$I544*((1-Constantes!$E$21)*ETo!$K544+ETo!$L544)</f>
        <v>1.4665487021116437</v>
      </c>
      <c r="T545" s="75">
        <f>MIN(S545*U545,0.8*(X544+Observaciones!$F544-V545-W545-Constantes!$D$14))</f>
        <v>2.2419191916952741E-2</v>
      </c>
      <c r="U545" s="75">
        <f>EXP(2.5*(Cálculos!X544-Constantes!$D$13)/(Constantes!$D$15))*Constantes!$E$19+Constantes!$E$18</f>
        <v>0.44396321697564795</v>
      </c>
      <c r="V545" s="75">
        <f>IF(Observaciones!$F544&gt;0.05*Constantes!$E$20,((Observaciones!$F544-0.05*Constantes!$E$20)^2)/(Observaciones!$F544+0.95*Constantes!$E$20),0)</f>
        <v>0</v>
      </c>
      <c r="W545" s="75">
        <f>MAX(0,X544+Observaciones!$F544-V545-Constantes!$D$13)</f>
        <v>0</v>
      </c>
      <c r="X545" s="75">
        <f>X544+Observaciones!$F544-V545-T545-W545-Y544</f>
        <v>26.255123362606447</v>
      </c>
      <c r="Y545" s="75">
        <f>MAX(0,(X545-Constantes!$D$14)*(1-EXP(-Constantes!$D$24)))</f>
        <v>8.801630301440711E-5</v>
      </c>
      <c r="Z545" s="75">
        <f t="shared" si="75"/>
        <v>174.49718349531008</v>
      </c>
      <c r="AA545" s="75">
        <f>MAX(0,(Z545-Constantes!$D$13)*(1-EXP(-Constantes!$D$25)))</f>
        <v>0.68727724899592801</v>
      </c>
      <c r="AB545" s="75">
        <f t="shared" si="76"/>
        <v>0.68736526529894237</v>
      </c>
      <c r="AC545" s="75">
        <f>0.0526*V545*Observaciones!$F544^1.218</f>
        <v>0</v>
      </c>
      <c r="AD545" s="75">
        <f>AC545*Constantes!$E$31</f>
        <v>0</v>
      </c>
      <c r="AE545" s="75">
        <f t="shared" si="77"/>
        <v>0</v>
      </c>
      <c r="AF545" s="15"/>
      <c r="AG545" s="74">
        <v>539</v>
      </c>
      <c r="AH545" s="136">
        <f>ETo!$I544*((1-Constantes!$F$21)*ETo!$K544+ETo!$L544)</f>
        <v>1.4665487021116437</v>
      </c>
      <c r="AI545" s="75">
        <f>MIN(AH545*AJ545,0.8*(AM544+Observaciones!$F544-AK545-AL545-Constantes!$D$14))</f>
        <v>6.725083481796901E-4</v>
      </c>
      <c r="AJ545" s="75">
        <f>EXP(2.5*(Cálculos!AM544-Constantes!$D$13)/(Constantes!$D$15))*Constantes!$F$19+Constantes!$F$18</f>
        <v>0.52046467235990967</v>
      </c>
      <c r="AK545" s="75">
        <f>IF(Observaciones!$F544&gt;0.05*Constantes!$F$20,((Observaciones!$F544-0.05*Constantes!$F$20)^2)/(Observaciones!$F544+0.95*Constantes!$F$20),0)</f>
        <v>0</v>
      </c>
      <c r="AL545" s="75">
        <f>MAX(0,AM544+Observaciones!$F544-AK545-Constantes!$D$13)</f>
        <v>0</v>
      </c>
      <c r="AM545" s="75">
        <f>AM544+Observaciones!$F544-AK545-AI545-AL545-AN544</f>
        <v>26.250153685473425</v>
      </c>
      <c r="AN545" s="75">
        <f>MAX(0,(AM545-Constantes!$D$14)*(1-EXP(-Constantes!$D$24)))</f>
        <v>2.6402244457270738E-6</v>
      </c>
      <c r="AO545" s="75">
        <f t="shared" si="78"/>
        <v>177.73971848582465</v>
      </c>
      <c r="AP545" s="75">
        <f>MAX(0,(AO545-Constantes!$D$13)*(1-EXP(-Constantes!$D$25)))</f>
        <v>0.70967507423847809</v>
      </c>
      <c r="AQ545" s="75">
        <f t="shared" si="79"/>
        <v>0.70967771446292383</v>
      </c>
      <c r="AR545" s="75">
        <f>0.0526*AK545*Observaciones!$F544^1.218</f>
        <v>0</v>
      </c>
      <c r="AS545" s="75">
        <f>AR545*Constantes!$F$31</f>
        <v>0</v>
      </c>
      <c r="AT545" s="75">
        <f t="shared" si="80"/>
        <v>0</v>
      </c>
      <c r="AU545" s="15"/>
      <c r="AV545" s="74">
        <v>539</v>
      </c>
      <c r="AW545" s="75">
        <f>0.0526*Observaciones!$F544^2.218</f>
        <v>0</v>
      </c>
      <c r="AX545" s="75">
        <f>IF(Observaciones!$F544&gt;0.05*$BB$7,((Observaciones!$F544-0.05*$BB$7)^2)/(Observaciones!$F544+0.95*$BB$7),0)</f>
        <v>0</v>
      </c>
      <c r="AY545" s="75">
        <f>0.0526*AX545*Observaciones!$F544^1.218</f>
        <v>0</v>
      </c>
      <c r="AZ545" s="29"/>
      <c r="BA545" s="29"/>
      <c r="BB545" s="96"/>
      <c r="BC545" s="39"/>
    </row>
    <row r="546" spans="2:55" s="2" customFormat="1" x14ac:dyDescent="0.3">
      <c r="B546" s="38"/>
      <c r="C546" s="74">
        <v>540</v>
      </c>
      <c r="D546" s="136">
        <f>ETo!$I545*((1-Constantes!$D$21)*ETo!$K545+ETo!$L545)</f>
        <v>1.5005257748533063</v>
      </c>
      <c r="E546" s="75">
        <f>MIN(D546*F546,0.8*(I545+Observaciones!$F545-G546-H546-Constantes!$D$14))</f>
        <v>0.1374104656444331</v>
      </c>
      <c r="F546" s="75">
        <f>EXP(2.5*(Cálculos!I545-Constantes!$D$13)/(Constantes!$D$15))*Constantes!$D$19+Constantes!$D$18</f>
        <v>0.36871857056594565</v>
      </c>
      <c r="G546" s="75">
        <f>IF(Observaciones!$F545&gt;0.05*Constantes!$D$20,((Observaciones!$F545-0.05*Constantes!$D$20)^2)/(Observaciones!$F545+0.95*Constantes!$D$20),0)</f>
        <v>0</v>
      </c>
      <c r="H546" s="75">
        <f>MAX(0,I545+Observaciones!$F545-G546-Constantes!$D$13)</f>
        <v>0</v>
      </c>
      <c r="I546" s="75">
        <f>I545+Observaciones!$F545-G546-E546-H546-J545</f>
        <v>26.28140182946937</v>
      </c>
      <c r="J546" s="75">
        <f>MAX(0,(I546-Constantes!$D$14)*(1-EXP(-Constantes!$D$24)))</f>
        <v>5.3946463486787856E-4</v>
      </c>
      <c r="K546" s="75">
        <f t="shared" si="72"/>
        <v>168.4685544762653</v>
      </c>
      <c r="L546" s="75">
        <f>MAX(0,(K546-Constantes!$D$13)*(1-EXP(-Constantes!$D$25)))</f>
        <v>0.64563446653845857</v>
      </c>
      <c r="M546" s="75">
        <f t="shared" si="73"/>
        <v>0.64617393117332644</v>
      </c>
      <c r="N546" s="75">
        <f>0.0526*G546*Observaciones!$F545^1.218</f>
        <v>0</v>
      </c>
      <c r="O546" s="75">
        <f>N546*Constantes!$D$31</f>
        <v>0</v>
      </c>
      <c r="P546" s="75">
        <f t="shared" si="74"/>
        <v>0</v>
      </c>
      <c r="Q546" s="15"/>
      <c r="R546" s="74">
        <v>540</v>
      </c>
      <c r="S546" s="136">
        <f>ETo!$I545*((1-Constantes!$E$21)*ETo!$K545+ETo!$L545)</f>
        <v>1.4326963643626325</v>
      </c>
      <c r="T546" s="75">
        <f>MIN(S546*U546,0.8*(X545+Observaciones!$F545-V546-W546-Constantes!$D$14))</f>
        <v>4.0986900851578412E-3</v>
      </c>
      <c r="U546" s="75">
        <f>EXP(2.5*(Cálculos!X545-Constantes!$D$13)/(Constantes!$D$15))*Constantes!$E$19+Constantes!$E$18</f>
        <v>0.44393117896498907</v>
      </c>
      <c r="V546" s="75">
        <f>IF(Observaciones!$F545&gt;0.05*Constantes!$E$20,((Observaciones!$F545-0.05*Constantes!$E$20)^2)/(Observaciones!$F545+0.95*Constantes!$E$20),0)</f>
        <v>0</v>
      </c>
      <c r="W546" s="75">
        <f>MAX(0,X545+Observaciones!$F545-V546-Constantes!$D$13)</f>
        <v>0</v>
      </c>
      <c r="X546" s="75">
        <f>X545+Observaciones!$F545-V546-T546-W546-Y545</f>
        <v>26.250936656218276</v>
      </c>
      <c r="Y546" s="75">
        <f>MAX(0,(X546-Constantes!$D$14)*(1-EXP(-Constantes!$D$24)))</f>
        <v>1.6091193198842533E-5</v>
      </c>
      <c r="Z546" s="75">
        <f t="shared" si="75"/>
        <v>173.80990624631414</v>
      </c>
      <c r="AA546" s="75">
        <f>MAX(0,(Z546-Constantes!$D$13)*(1-EXP(-Constantes!$D$25)))</f>
        <v>0.68252987826246725</v>
      </c>
      <c r="AB546" s="75">
        <f t="shared" si="76"/>
        <v>0.68254596945566615</v>
      </c>
      <c r="AC546" s="75">
        <f>0.0526*V546*Observaciones!$F545^1.218</f>
        <v>0</v>
      </c>
      <c r="AD546" s="75">
        <f>AC546*Constantes!$E$31</f>
        <v>0</v>
      </c>
      <c r="AE546" s="75">
        <f t="shared" si="77"/>
        <v>0</v>
      </c>
      <c r="AF546" s="15"/>
      <c r="AG546" s="74">
        <v>540</v>
      </c>
      <c r="AH546" s="136">
        <f>ETo!$I545*((1-Constantes!$F$21)*ETo!$K545+ETo!$L545)</f>
        <v>1.4326963643626325</v>
      </c>
      <c r="AI546" s="75">
        <f>MIN(AH546*AJ546,0.8*(AM545+Observaciones!$F545-AK546-AL546-Constantes!$D$14))</f>
        <v>1.2294837873980669E-4</v>
      </c>
      <c r="AJ546" s="75">
        <f>EXP(2.5*(Cálculos!AM545-Constantes!$D$13)/(Constantes!$D$15))*Constantes!$F$19+Constantes!$F$18</f>
        <v>0.52046395143897239</v>
      </c>
      <c r="AK546" s="75">
        <f>IF(Observaciones!$F545&gt;0.05*Constantes!$F$20,((Observaciones!$F545-0.05*Constantes!$F$20)^2)/(Observaciones!$F545+0.95*Constantes!$F$20),0)</f>
        <v>0</v>
      </c>
      <c r="AL546" s="75">
        <f>MAX(0,AM545+Observaciones!$F545-AK546-Constantes!$D$13)</f>
        <v>0</v>
      </c>
      <c r="AM546" s="75">
        <f>AM545+Observaciones!$F545-AK546-AI546-AL546-AN545</f>
        <v>26.250028096870242</v>
      </c>
      <c r="AN546" s="75">
        <f>MAX(0,(AM546-Constantes!$D$14)*(1-EXP(-Constantes!$D$24)))</f>
        <v>4.8268741350874115E-7</v>
      </c>
      <c r="AO546" s="75">
        <f t="shared" si="78"/>
        <v>177.03004341158618</v>
      </c>
      <c r="AP546" s="75">
        <f>MAX(0,(AO546-Constantes!$D$13)*(1-EXP(-Constantes!$D$25)))</f>
        <v>0.704772990424954</v>
      </c>
      <c r="AQ546" s="75">
        <f t="shared" si="79"/>
        <v>0.70477347311236749</v>
      </c>
      <c r="AR546" s="75">
        <f>0.0526*AK546*Observaciones!$F545^1.218</f>
        <v>0</v>
      </c>
      <c r="AS546" s="75">
        <f>AR546*Constantes!$F$31</f>
        <v>0</v>
      </c>
      <c r="AT546" s="75">
        <f t="shared" si="80"/>
        <v>0</v>
      </c>
      <c r="AU546" s="15"/>
      <c r="AV546" s="74">
        <v>540</v>
      </c>
      <c r="AW546" s="75">
        <f>0.0526*Observaciones!$F545^2.218</f>
        <v>0</v>
      </c>
      <c r="AX546" s="75">
        <f>IF(Observaciones!$F545&gt;0.05*$BB$7,((Observaciones!$F545-0.05*$BB$7)^2)/(Observaciones!$F545+0.95*$BB$7),0)</f>
        <v>0</v>
      </c>
      <c r="AY546" s="75">
        <f>0.0526*AX546*Observaciones!$F545^1.218</f>
        <v>0</v>
      </c>
      <c r="AZ546" s="29"/>
      <c r="BA546" s="29"/>
      <c r="BB546" s="96"/>
      <c r="BC546" s="39"/>
    </row>
    <row r="547" spans="2:55" s="2" customFormat="1" x14ac:dyDescent="0.3">
      <c r="B547" s="38"/>
      <c r="C547" s="74">
        <v>541</v>
      </c>
      <c r="D547" s="136">
        <f>ETo!$I546*((1-Constantes!$D$21)*ETo!$K546+ETo!$L546)</f>
        <v>1.5011500622646896</v>
      </c>
      <c r="E547" s="75">
        <f>MIN(D547*F547,0.8*(I546+Observaciones!$F546-G547-H547-Constantes!$D$14))</f>
        <v>2.5121463575496251E-2</v>
      </c>
      <c r="F547" s="75">
        <f>EXP(2.5*(Cálculos!I546-Constantes!$D$13)/(Constantes!$D$15))*Constantes!$D$19+Constantes!$D$18</f>
        <v>0.36846478165369645</v>
      </c>
      <c r="G547" s="75">
        <f>IF(Observaciones!$F546&gt;0.05*Constantes!$D$20,((Observaciones!$F546-0.05*Constantes!$D$20)^2)/(Observaciones!$F546+0.95*Constantes!$D$20),0)</f>
        <v>0</v>
      </c>
      <c r="H547" s="75">
        <f>MAX(0,I546+Observaciones!$F546-G547-Constantes!$D$13)</f>
        <v>0</v>
      </c>
      <c r="I547" s="75">
        <f>I546+Observaciones!$F546-G547-E547-H547-J546</f>
        <v>26.255740901259006</v>
      </c>
      <c r="J547" s="75">
        <f>MAX(0,(I547-Constantes!$D$14)*(1-EXP(-Constantes!$D$24)))</f>
        <v>9.8625247440544466E-5</v>
      </c>
      <c r="K547" s="75">
        <f t="shared" si="72"/>
        <v>167.82292000972683</v>
      </c>
      <c r="L547" s="75">
        <f>MAX(0,(K547-Constantes!$D$13)*(1-EXP(-Constantes!$D$25)))</f>
        <v>0.64117474351483728</v>
      </c>
      <c r="M547" s="75">
        <f t="shared" si="73"/>
        <v>0.64127336876227781</v>
      </c>
      <c r="N547" s="75">
        <f>0.0526*G547*Observaciones!$F546^1.218</f>
        <v>0</v>
      </c>
      <c r="O547" s="75">
        <f>N547*Constantes!$D$31</f>
        <v>0</v>
      </c>
      <c r="P547" s="75">
        <f t="shared" si="74"/>
        <v>0</v>
      </c>
      <c r="Q547" s="15"/>
      <c r="R547" s="74">
        <v>541</v>
      </c>
      <c r="S547" s="136">
        <f>ETo!$I546*((1-Constantes!$E$21)*ETo!$K546+ETo!$L546)</f>
        <v>1.4333027124805853</v>
      </c>
      <c r="T547" s="75">
        <f>MIN(S547*U547,0.8*(X546+Observaciones!$F546-V547-W547-Constantes!$D$14))</f>
        <v>7.4932497462043557E-4</v>
      </c>
      <c r="U547" s="75">
        <f>EXP(2.5*(Cálculos!X546-Constantes!$D$13)/(Constantes!$D$15))*Constantes!$E$19+Constantes!$E$18</f>
        <v>0.44392532582372346</v>
      </c>
      <c r="V547" s="75">
        <f>IF(Observaciones!$F546&gt;0.05*Constantes!$E$20,((Observaciones!$F546-0.05*Constantes!$E$20)^2)/(Observaciones!$F546+0.95*Constantes!$E$20),0)</f>
        <v>0</v>
      </c>
      <c r="W547" s="75">
        <f>MAX(0,X546+Observaciones!$F546-V547-Constantes!$D$13)</f>
        <v>0</v>
      </c>
      <c r="X547" s="75">
        <f>X546+Observaciones!$F546-V547-T547-W547-Y546</f>
        <v>26.250171240050456</v>
      </c>
      <c r="Y547" s="75">
        <f>MAX(0,(X547-Constantes!$D$14)*(1-EXP(-Constantes!$D$24)))</f>
        <v>2.9418015719130039E-6</v>
      </c>
      <c r="Z547" s="75">
        <f t="shared" si="75"/>
        <v>173.12737636805167</v>
      </c>
      <c r="AA547" s="75">
        <f>MAX(0,(Z547-Constantes!$D$13)*(1-EXP(-Constantes!$D$25)))</f>
        <v>0.67781530001400991</v>
      </c>
      <c r="AB547" s="75">
        <f t="shared" si="76"/>
        <v>0.67781824181558181</v>
      </c>
      <c r="AC547" s="75">
        <f>0.0526*V547*Observaciones!$F546^1.218</f>
        <v>0</v>
      </c>
      <c r="AD547" s="75">
        <f>AC547*Constantes!$E$31</f>
        <v>0</v>
      </c>
      <c r="AE547" s="75">
        <f t="shared" si="77"/>
        <v>0</v>
      </c>
      <c r="AF547" s="15"/>
      <c r="AG547" s="74">
        <v>541</v>
      </c>
      <c r="AH547" s="136">
        <f>ETo!$I546*((1-Constantes!$F$21)*ETo!$K546+ETo!$L546)</f>
        <v>1.4333027124805853</v>
      </c>
      <c r="AI547" s="75">
        <f>MIN(AH547*AJ547,0.8*(AM546+Observaciones!$F546-AK547-AL547-Constantes!$D$14))</f>
        <v>2.2477496193573644E-5</v>
      </c>
      <c r="AJ547" s="75">
        <f>EXP(2.5*(Cálculos!AM546-Constantes!$D$13)/(Constantes!$D$15))*Constantes!$F$19+Constantes!$F$18</f>
        <v>0.52046381964252109</v>
      </c>
      <c r="AK547" s="75">
        <f>IF(Observaciones!$F546&gt;0.05*Constantes!$F$20,((Observaciones!$F546-0.05*Constantes!$F$20)^2)/(Observaciones!$F546+0.95*Constantes!$F$20),0)</f>
        <v>0</v>
      </c>
      <c r="AL547" s="75">
        <f>MAX(0,AM546+Observaciones!$F546-AK547-Constantes!$D$13)</f>
        <v>0</v>
      </c>
      <c r="AM547" s="75">
        <f>AM546+Observaciones!$F546-AK547-AI547-AL547-AN546</f>
        <v>26.250005136686635</v>
      </c>
      <c r="AN547" s="75">
        <f>MAX(0,(AM547-Constantes!$D$14)*(1-EXP(-Constantes!$D$24)))</f>
        <v>8.8245201852559568E-8</v>
      </c>
      <c r="AO547" s="75">
        <f t="shared" si="78"/>
        <v>176.32527042116124</v>
      </c>
      <c r="AP547" s="75">
        <f>MAX(0,(AO547-Constantes!$D$13)*(1-EXP(-Constantes!$D$25)))</f>
        <v>0.6999047677777398</v>
      </c>
      <c r="AQ547" s="75">
        <f t="shared" si="79"/>
        <v>0.69990485602294161</v>
      </c>
      <c r="AR547" s="75">
        <f>0.0526*AK547*Observaciones!$F546^1.218</f>
        <v>0</v>
      </c>
      <c r="AS547" s="75">
        <f>AR547*Constantes!$F$31</f>
        <v>0</v>
      </c>
      <c r="AT547" s="75">
        <f t="shared" si="80"/>
        <v>0</v>
      </c>
      <c r="AU547" s="15"/>
      <c r="AV547" s="74">
        <v>541</v>
      </c>
      <c r="AW547" s="75">
        <f>0.0526*Observaciones!$F546^2.218</f>
        <v>0</v>
      </c>
      <c r="AX547" s="75">
        <f>IF(Observaciones!$F546&gt;0.05*$BB$7,((Observaciones!$F546-0.05*$BB$7)^2)/(Observaciones!$F546+0.95*$BB$7),0)</f>
        <v>0</v>
      </c>
      <c r="AY547" s="75">
        <f>0.0526*AX547*Observaciones!$F546^1.218</f>
        <v>0</v>
      </c>
      <c r="AZ547" s="29"/>
      <c r="BA547" s="29"/>
      <c r="BB547" s="96"/>
      <c r="BC547" s="39"/>
    </row>
    <row r="548" spans="2:55" s="2" customFormat="1" x14ac:dyDescent="0.3">
      <c r="B548" s="38"/>
      <c r="C548" s="74">
        <v>542</v>
      </c>
      <c r="D548" s="136">
        <f>ETo!$I547*((1-Constantes!$D$21)*ETo!$K547+ETo!$L547)</f>
        <v>1.5629765627340475</v>
      </c>
      <c r="E548" s="75">
        <f>MIN(D548*F548,0.8*(I547+Observaciones!$F547-G548-H548-Constantes!$D$14))</f>
        <v>4.5927210072051142E-3</v>
      </c>
      <c r="F548" s="75">
        <f>EXP(2.5*(Cálculos!I547-Constantes!$D$13)/(Constantes!$D$15))*Constantes!$D$19+Constantes!$D$18</f>
        <v>0.36841858100408165</v>
      </c>
      <c r="G548" s="75">
        <f>IF(Observaciones!$F547&gt;0.05*Constantes!$D$20,((Observaciones!$F547-0.05*Constantes!$D$20)^2)/(Observaciones!$F547+0.95*Constantes!$D$20),0)</f>
        <v>0</v>
      </c>
      <c r="H548" s="75">
        <f>MAX(0,I547+Observaciones!$F547-G548-Constantes!$D$13)</f>
        <v>0</v>
      </c>
      <c r="I548" s="75">
        <f>I547+Observaciones!$F547-G548-E548-H548-J547</f>
        <v>26.251049555004361</v>
      </c>
      <c r="J548" s="75">
        <f>MAX(0,(I548-Constantes!$D$14)*(1-EXP(-Constantes!$D$24)))</f>
        <v>1.8030726768754436E-5</v>
      </c>
      <c r="K548" s="75">
        <f t="shared" si="72"/>
        <v>167.181745266212</v>
      </c>
      <c r="L548" s="75">
        <f>MAX(0,(K548-Constantes!$D$13)*(1-EXP(-Constantes!$D$25)))</f>
        <v>0.63674582604835128</v>
      </c>
      <c r="M548" s="75">
        <f t="shared" si="73"/>
        <v>0.63676385677512004</v>
      </c>
      <c r="N548" s="75">
        <f>0.0526*G548*Observaciones!$F547^1.218</f>
        <v>0</v>
      </c>
      <c r="O548" s="75">
        <f>N548*Constantes!$D$31</f>
        <v>0</v>
      </c>
      <c r="P548" s="75">
        <f t="shared" si="74"/>
        <v>0</v>
      </c>
      <c r="Q548" s="15"/>
      <c r="R548" s="74">
        <v>542</v>
      </c>
      <c r="S548" s="136">
        <f>ETo!$I547*((1-Constantes!$E$21)*ETo!$K547+ETo!$L547)</f>
        <v>1.4925663598740981</v>
      </c>
      <c r="T548" s="75">
        <f>MIN(S548*U548,0.8*(X547+Observaciones!$F547-V548-W548-Constantes!$D$14))</f>
        <v>1.3699204036470293E-4</v>
      </c>
      <c r="U548" s="75">
        <f>EXP(2.5*(Cálculos!X547-Constantes!$D$13)/(Constantes!$D$15))*Constantes!$E$19+Constantes!$E$18</f>
        <v>0.44392425588480272</v>
      </c>
      <c r="V548" s="75">
        <f>IF(Observaciones!$F547&gt;0.05*Constantes!$E$20,((Observaciones!$F547-0.05*Constantes!$E$20)^2)/(Observaciones!$F547+0.95*Constantes!$E$20),0)</f>
        <v>0</v>
      </c>
      <c r="W548" s="75">
        <f>MAX(0,X547+Observaciones!$F547-V548-Constantes!$D$13)</f>
        <v>0</v>
      </c>
      <c r="X548" s="75">
        <f>X547+Observaciones!$F547-V548-T548-W548-Y547</f>
        <v>26.25003130620852</v>
      </c>
      <c r="Y548" s="75">
        <f>MAX(0,(X548-Constantes!$D$14)*(1-EXP(-Constantes!$D$24)))</f>
        <v>5.3782192418713718E-7</v>
      </c>
      <c r="Z548" s="75">
        <f t="shared" si="75"/>
        <v>172.44956106803767</v>
      </c>
      <c r="AA548" s="75">
        <f>MAX(0,(Z548-Constantes!$D$13)*(1-EXP(-Constantes!$D$25)))</f>
        <v>0.67313328773631631</v>
      </c>
      <c r="AB548" s="75">
        <f t="shared" si="76"/>
        <v>0.67313382555824053</v>
      </c>
      <c r="AC548" s="75">
        <f>0.0526*V548*Observaciones!$F547^1.218</f>
        <v>0</v>
      </c>
      <c r="AD548" s="75">
        <f>AC548*Constantes!$E$31</f>
        <v>0</v>
      </c>
      <c r="AE548" s="75">
        <f t="shared" si="77"/>
        <v>0</v>
      </c>
      <c r="AF548" s="15"/>
      <c r="AG548" s="74">
        <v>542</v>
      </c>
      <c r="AH548" s="136">
        <f>ETo!$I547*((1-Constantes!$F$21)*ETo!$K547+ETo!$L547)</f>
        <v>1.4925663598740981</v>
      </c>
      <c r="AI548" s="75">
        <f>MIN(AH548*AJ548,0.8*(AM547+Observaciones!$F547-AK548-AL548-Constantes!$D$14))</f>
        <v>4.1093493081234554E-6</v>
      </c>
      <c r="AJ548" s="75">
        <f>EXP(2.5*(Cálculos!AM547-Constantes!$D$13)/(Constantes!$D$15))*Constantes!$F$19+Constantes!$F$18</f>
        <v>0.52046379554750677</v>
      </c>
      <c r="AK548" s="75">
        <f>IF(Observaciones!$F547&gt;0.05*Constantes!$F$20,((Observaciones!$F547-0.05*Constantes!$F$20)^2)/(Observaciones!$F547+0.95*Constantes!$F$20),0)</f>
        <v>0</v>
      </c>
      <c r="AL548" s="75">
        <f>MAX(0,AM547+Observaciones!$F547-AK548-Constantes!$D$13)</f>
        <v>0</v>
      </c>
      <c r="AM548" s="75">
        <f>AM547+Observaciones!$F547-AK548-AI548-AL548-AN547</f>
        <v>26.250000939092125</v>
      </c>
      <c r="AN548" s="75">
        <f>MAX(0,(AM548-Constantes!$D$14)*(1-EXP(-Constantes!$D$24)))</f>
        <v>1.6133040617542161E-8</v>
      </c>
      <c r="AO548" s="75">
        <f t="shared" si="78"/>
        <v>175.62536565338348</v>
      </c>
      <c r="AP548" s="75">
        <f>MAX(0,(AO548-Constantes!$D$13)*(1-EXP(-Constantes!$D$25)))</f>
        <v>0.6950701724006747</v>
      </c>
      <c r="AQ548" s="75">
        <f t="shared" si="79"/>
        <v>0.69507018853371527</v>
      </c>
      <c r="AR548" s="75">
        <f>0.0526*AK548*Observaciones!$F547^1.218</f>
        <v>0</v>
      </c>
      <c r="AS548" s="75">
        <f>AR548*Constantes!$F$31</f>
        <v>0</v>
      </c>
      <c r="AT548" s="75">
        <f t="shared" si="80"/>
        <v>0</v>
      </c>
      <c r="AU548" s="15"/>
      <c r="AV548" s="74">
        <v>542</v>
      </c>
      <c r="AW548" s="75">
        <f>0.0526*Observaciones!$F547^2.218</f>
        <v>0</v>
      </c>
      <c r="AX548" s="75">
        <f>IF(Observaciones!$F547&gt;0.05*$BB$7,((Observaciones!$F547-0.05*$BB$7)^2)/(Observaciones!$F547+0.95*$BB$7),0)</f>
        <v>0</v>
      </c>
      <c r="AY548" s="75">
        <f>0.0526*AX548*Observaciones!$F547^1.218</f>
        <v>0</v>
      </c>
      <c r="AZ548" s="29"/>
      <c r="BA548" s="29"/>
      <c r="BB548" s="96"/>
      <c r="BC548" s="39"/>
    </row>
    <row r="549" spans="2:55" s="2" customFormat="1" x14ac:dyDescent="0.3">
      <c r="B549" s="38"/>
      <c r="C549" s="74">
        <v>543</v>
      </c>
      <c r="D549" s="136">
        <f>ETo!$I548*((1-Constantes!$D$21)*ETo!$K548+ETo!$L548)</f>
        <v>1.505009805656053</v>
      </c>
      <c r="E549" s="75">
        <f>MIN(D549*F549,0.8*(I548+Observaciones!$F548-G549-H549-Constantes!$D$14))</f>
        <v>8.396440034886155E-4</v>
      </c>
      <c r="F549" s="75">
        <f>EXP(2.5*(Cálculos!I548-Constantes!$D$13)/(Constantes!$D$15))*Constantes!$D$19+Constantes!$D$18</f>
        <v>0.36841014114524523</v>
      </c>
      <c r="G549" s="75">
        <f>IF(Observaciones!$F548&gt;0.05*Constantes!$D$20,((Observaciones!$F548-0.05*Constantes!$D$20)^2)/(Observaciones!$F548+0.95*Constantes!$D$20),0)</f>
        <v>0</v>
      </c>
      <c r="H549" s="75">
        <f>MAX(0,I548+Observaciones!$F548-G549-Constantes!$D$13)</f>
        <v>0</v>
      </c>
      <c r="I549" s="75">
        <f>I548+Observaciones!$F548-G549-E549-H549-J548</f>
        <v>26.250191880274105</v>
      </c>
      <c r="J549" s="75">
        <f>MAX(0,(I549-Constantes!$D$14)*(1-EXP(-Constantes!$D$24)))</f>
        <v>3.2963882601007763E-6</v>
      </c>
      <c r="K549" s="75">
        <f t="shared" si="72"/>
        <v>166.54499944016365</v>
      </c>
      <c r="L549" s="75">
        <f>MAX(0,(K549-Constantes!$D$13)*(1-EXP(-Constantes!$D$25)))</f>
        <v>0.63234750134947393</v>
      </c>
      <c r="M549" s="75">
        <f t="shared" si="73"/>
        <v>0.63235079773773406</v>
      </c>
      <c r="N549" s="75">
        <f>0.0526*G549*Observaciones!$F548^1.218</f>
        <v>0</v>
      </c>
      <c r="O549" s="75">
        <f>N549*Constantes!$D$31</f>
        <v>0</v>
      </c>
      <c r="P549" s="75">
        <f t="shared" si="74"/>
        <v>0</v>
      </c>
      <c r="Q549" s="15"/>
      <c r="R549" s="74">
        <v>543</v>
      </c>
      <c r="S549" s="136">
        <f>ETo!$I548*((1-Constantes!$E$21)*ETo!$K548+ETo!$L548)</f>
        <v>1.4370267002728301</v>
      </c>
      <c r="T549" s="75">
        <f>MIN(S549*U549,0.8*(X548+Observaciones!$F548-V549-W549-Constantes!$D$14))</f>
        <v>2.5044966815812589E-5</v>
      </c>
      <c r="U549" s="75">
        <f>EXP(2.5*(Cálculos!X548-Constantes!$D$13)/(Constantes!$D$15))*Constantes!$E$19+Constantes!$E$18</f>
        <v>0.44392406028246961</v>
      </c>
      <c r="V549" s="75">
        <f>IF(Observaciones!$F548&gt;0.05*Constantes!$E$20,((Observaciones!$F548-0.05*Constantes!$E$20)^2)/(Observaciones!$F548+0.95*Constantes!$E$20),0)</f>
        <v>0</v>
      </c>
      <c r="W549" s="75">
        <f>MAX(0,X548+Observaciones!$F548-V549-Constantes!$D$13)</f>
        <v>0</v>
      </c>
      <c r="X549" s="75">
        <f>X548+Observaciones!$F548-V549-T549-W549-Y548</f>
        <v>26.250005723419779</v>
      </c>
      <c r="Y549" s="75">
        <f>MAX(0,(X549-Constantes!$D$14)*(1-EXP(-Constantes!$D$24)))</f>
        <v>9.8324926077532193E-8</v>
      </c>
      <c r="Z549" s="75">
        <f t="shared" si="75"/>
        <v>171.77642778030136</v>
      </c>
      <c r="AA549" s="75">
        <f>MAX(0,(Z549-Constantes!$D$13)*(1-EXP(-Constantes!$D$25)))</f>
        <v>0.66848361647979471</v>
      </c>
      <c r="AB549" s="75">
        <f t="shared" si="76"/>
        <v>0.6684837148047208</v>
      </c>
      <c r="AC549" s="75">
        <f>0.0526*V549*Observaciones!$F548^1.218</f>
        <v>0</v>
      </c>
      <c r="AD549" s="75">
        <f>AC549*Constantes!$E$31</f>
        <v>0</v>
      </c>
      <c r="AE549" s="75">
        <f t="shared" si="77"/>
        <v>0</v>
      </c>
      <c r="AF549" s="15"/>
      <c r="AG549" s="74">
        <v>543</v>
      </c>
      <c r="AH549" s="136">
        <f>ETo!$I548*((1-Constantes!$F$21)*ETo!$K548+ETo!$L548)</f>
        <v>1.4370267002728301</v>
      </c>
      <c r="AI549" s="75">
        <f>MIN(AH549*AJ549,0.8*(AM548+Observaciones!$F548-AK549-AL549-Constantes!$D$14))</f>
        <v>7.5127369996152999E-7</v>
      </c>
      <c r="AJ549" s="75">
        <f>EXP(2.5*(Cálculos!AM548-Constantes!$D$13)/(Constantes!$D$15))*Constantes!$F$19+Constantes!$F$18</f>
        <v>0.5204637911424449</v>
      </c>
      <c r="AK549" s="75">
        <f>IF(Observaciones!$F548&gt;0.05*Constantes!$F$20,((Observaciones!$F548-0.05*Constantes!$F$20)^2)/(Observaciones!$F548+0.95*Constantes!$F$20),0)</f>
        <v>0</v>
      </c>
      <c r="AL549" s="75">
        <f>MAX(0,AM548+Observaciones!$F548-AK549-Constantes!$D$13)</f>
        <v>0</v>
      </c>
      <c r="AM549" s="75">
        <f>AM548+Observaciones!$F548-AK549-AI549-AL549-AN548</f>
        <v>26.250000171685386</v>
      </c>
      <c r="AN549" s="75">
        <f>MAX(0,(AM549-Constantes!$D$14)*(1-EXP(-Constantes!$D$24)))</f>
        <v>2.9494521684261569E-9</v>
      </c>
      <c r="AO549" s="75">
        <f t="shared" si="78"/>
        <v>174.93029548098281</v>
      </c>
      <c r="AP549" s="75">
        <f>MAX(0,(AO549-Constantes!$D$13)*(1-EXP(-Constantes!$D$25)))</f>
        <v>0.69026897201323678</v>
      </c>
      <c r="AQ549" s="75">
        <f t="shared" si="79"/>
        <v>0.69026897496268891</v>
      </c>
      <c r="AR549" s="75">
        <f>0.0526*AK549*Observaciones!$F548^1.218</f>
        <v>0</v>
      </c>
      <c r="AS549" s="75">
        <f>AR549*Constantes!$F$31</f>
        <v>0</v>
      </c>
      <c r="AT549" s="75">
        <f t="shared" si="80"/>
        <v>0</v>
      </c>
      <c r="AU549" s="15"/>
      <c r="AV549" s="74">
        <v>543</v>
      </c>
      <c r="AW549" s="75">
        <f>0.0526*Observaciones!$F548^2.218</f>
        <v>0</v>
      </c>
      <c r="AX549" s="75">
        <f>IF(Observaciones!$F548&gt;0.05*$BB$7,((Observaciones!$F548-0.05*$BB$7)^2)/(Observaciones!$F548+0.95*$BB$7),0)</f>
        <v>0</v>
      </c>
      <c r="AY549" s="75">
        <f>0.0526*AX549*Observaciones!$F548^1.218</f>
        <v>0</v>
      </c>
      <c r="AZ549" s="29"/>
      <c r="BA549" s="29"/>
      <c r="BB549" s="96"/>
      <c r="BC549" s="39"/>
    </row>
    <row r="550" spans="2:55" s="2" customFormat="1" x14ac:dyDescent="0.3">
      <c r="B550" s="38"/>
      <c r="C550" s="74">
        <v>544</v>
      </c>
      <c r="D550" s="136">
        <f>ETo!$I549*((1-Constantes!$D$21)*ETo!$K549+ETo!$L549)</f>
        <v>1.5747538649560475</v>
      </c>
      <c r="E550" s="75">
        <f>MIN(D550*F550,0.8*(I549+Observaciones!$F549-G550-H550-Constantes!$D$14))</f>
        <v>1.535042192841729E-4</v>
      </c>
      <c r="F550" s="75">
        <f>EXP(2.5*(Cálculos!I549-Constantes!$D$13)/(Constantes!$D$15))*Constantes!$D$19+Constantes!$D$18</f>
        <v>0.36840859838472834</v>
      </c>
      <c r="G550" s="75">
        <f>IF(Observaciones!$F549&gt;0.05*Constantes!$D$20,((Observaciones!$F549-0.05*Constantes!$D$20)^2)/(Observaciones!$F549+0.95*Constantes!$D$20),0)</f>
        <v>0</v>
      </c>
      <c r="H550" s="75">
        <f>MAX(0,I549+Observaciones!$F549-G550-Constantes!$D$13)</f>
        <v>0</v>
      </c>
      <c r="I550" s="75">
        <f>I549+Observaciones!$F549-G550-E550-H550-J549</f>
        <v>26.25003507966656</v>
      </c>
      <c r="J550" s="75">
        <f>MAX(0,(I550-Constantes!$D$14)*(1-EXP(-Constantes!$D$24)))</f>
        <v>6.0264767473336387E-7</v>
      </c>
      <c r="K550" s="75">
        <f t="shared" si="72"/>
        <v>165.91265193881418</v>
      </c>
      <c r="L550" s="75">
        <f>MAX(0,(K550-Constantes!$D$13)*(1-EXP(-Constantes!$D$25)))</f>
        <v>0.62797955809852357</v>
      </c>
      <c r="M550" s="75">
        <f t="shared" si="73"/>
        <v>0.62798016074619833</v>
      </c>
      <c r="N550" s="75">
        <f>0.0526*G550*Observaciones!$F549^1.218</f>
        <v>0</v>
      </c>
      <c r="O550" s="75">
        <f>N550*Constantes!$D$31</f>
        <v>0</v>
      </c>
      <c r="P550" s="75">
        <f t="shared" si="74"/>
        <v>0</v>
      </c>
      <c r="Q550" s="15"/>
      <c r="R550" s="74">
        <v>544</v>
      </c>
      <c r="S550" s="136">
        <f>ETo!$I549*((1-Constantes!$E$21)*ETo!$K549+ETo!$L549)</f>
        <v>1.5039000777307412</v>
      </c>
      <c r="T550" s="75">
        <f>MIN(S550*U550,0.8*(X549+Observaciones!$F549-V550-W550-Constantes!$D$14))</f>
        <v>4.5787358232018962E-6</v>
      </c>
      <c r="U550" s="75">
        <f>EXP(2.5*(Cálculos!X549-Constantes!$D$13)/(Constantes!$D$15))*Constantes!$E$19+Constantes!$E$18</f>
        <v>0.44392402452248575</v>
      </c>
      <c r="V550" s="75">
        <f>IF(Observaciones!$F549&gt;0.05*Constantes!$E$20,((Observaciones!$F549-0.05*Constantes!$E$20)^2)/(Observaciones!$F549+0.95*Constantes!$E$20),0)</f>
        <v>0</v>
      </c>
      <c r="W550" s="75">
        <f>MAX(0,X549+Observaciones!$F549-V550-Constantes!$D$13)</f>
        <v>0</v>
      </c>
      <c r="X550" s="75">
        <f>X549+Observaciones!$F549-V550-T550-W550-Y549</f>
        <v>26.250001046359031</v>
      </c>
      <c r="Y550" s="75">
        <f>MAX(0,(X550-Constantes!$D$14)*(1-EXP(-Constantes!$D$24)))</f>
        <v>1.7975821866570772E-8</v>
      </c>
      <c r="Z550" s="75">
        <f t="shared" si="75"/>
        <v>171.10794416382157</v>
      </c>
      <c r="AA550" s="75">
        <f>MAX(0,(Z550-Constantes!$D$13)*(1-EXP(-Constantes!$D$25)))</f>
        <v>0.66386606284869387</v>
      </c>
      <c r="AB550" s="75">
        <f t="shared" si="76"/>
        <v>0.6638660808245157</v>
      </c>
      <c r="AC550" s="75">
        <f>0.0526*V550*Observaciones!$F549^1.218</f>
        <v>0</v>
      </c>
      <c r="AD550" s="75">
        <f>AC550*Constantes!$E$31</f>
        <v>0</v>
      </c>
      <c r="AE550" s="75">
        <f t="shared" si="77"/>
        <v>0</v>
      </c>
      <c r="AF550" s="15"/>
      <c r="AG550" s="74">
        <v>544</v>
      </c>
      <c r="AH550" s="136">
        <f>ETo!$I549*((1-Constantes!$F$21)*ETo!$K549+ETo!$L549)</f>
        <v>1.5039000777307412</v>
      </c>
      <c r="AI550" s="75">
        <f>MIN(AH550*AJ550,0.8*(AM549+Observaciones!$F549-AK550-AL550-Constantes!$D$14))</f>
        <v>1.3734830872635939E-7</v>
      </c>
      <c r="AJ550" s="75">
        <f>EXP(2.5*(Cálculos!AM549-Constantes!$D$13)/(Constantes!$D$15))*Constantes!$F$19+Constantes!$F$18</f>
        <v>0.52046379033710888</v>
      </c>
      <c r="AK550" s="75">
        <f>IF(Observaciones!$F549&gt;0.05*Constantes!$F$20,((Observaciones!$F549-0.05*Constantes!$F$20)^2)/(Observaciones!$F549+0.95*Constantes!$F$20),0)</f>
        <v>0</v>
      </c>
      <c r="AL550" s="75">
        <f>MAX(0,AM549+Observaciones!$F549-AK550-Constantes!$D$13)</f>
        <v>0</v>
      </c>
      <c r="AM550" s="75">
        <f>AM549+Observaciones!$F549-AK550-AI550-AL550-AN549</f>
        <v>26.250000031387625</v>
      </c>
      <c r="AN550" s="75">
        <f>MAX(0,(AM550-Constantes!$D$14)*(1-EXP(-Constantes!$D$24)))</f>
        <v>5.3922060961703642E-10</v>
      </c>
      <c r="AO550" s="75">
        <f t="shared" si="78"/>
        <v>174.24002650896958</v>
      </c>
      <c r="AP550" s="75">
        <f>MAX(0,(AO550-Constantes!$D$13)*(1-EXP(-Constantes!$D$25)))</f>
        <v>0.68550093593938288</v>
      </c>
      <c r="AQ550" s="75">
        <f t="shared" si="79"/>
        <v>0.68550093647860344</v>
      </c>
      <c r="AR550" s="75">
        <f>0.0526*AK550*Observaciones!$F549^1.218</f>
        <v>0</v>
      </c>
      <c r="AS550" s="75">
        <f>AR550*Constantes!$F$31</f>
        <v>0</v>
      </c>
      <c r="AT550" s="75">
        <f t="shared" si="80"/>
        <v>0</v>
      </c>
      <c r="AU550" s="15"/>
      <c r="AV550" s="74">
        <v>544</v>
      </c>
      <c r="AW550" s="75">
        <f>0.0526*Observaciones!$F549^2.218</f>
        <v>0</v>
      </c>
      <c r="AX550" s="75">
        <f>IF(Observaciones!$F549&gt;0.05*$BB$7,((Observaciones!$F549-0.05*$BB$7)^2)/(Observaciones!$F549+0.95*$BB$7),0)</f>
        <v>0</v>
      </c>
      <c r="AY550" s="75">
        <f>0.0526*AX550*Observaciones!$F549^1.218</f>
        <v>0</v>
      </c>
      <c r="AZ550" s="29"/>
      <c r="BA550" s="29"/>
      <c r="BB550" s="96"/>
      <c r="BC550" s="39"/>
    </row>
    <row r="551" spans="2:55" s="2" customFormat="1" x14ac:dyDescent="0.3">
      <c r="B551" s="38"/>
      <c r="C551" s="74">
        <v>545</v>
      </c>
      <c r="D551" s="136">
        <f>ETo!$I550*((1-Constantes!$D$21)*ETo!$K550+ETo!$L550)</f>
        <v>1.5910911057222739</v>
      </c>
      <c r="E551" s="75">
        <f>MIN(D551*F551,0.8*(I550+Observaciones!$F550-G551-H551-Constantes!$D$14))</f>
        <v>2.8063733248018254E-5</v>
      </c>
      <c r="F551" s="75">
        <f>EXP(2.5*(Cálculos!I550-Constantes!$D$13)/(Constantes!$D$15))*Constantes!$D$19+Constantes!$D$18</f>
        <v>0.36840831634366383</v>
      </c>
      <c r="G551" s="75">
        <f>IF(Observaciones!$F550&gt;0.05*Constantes!$D$20,((Observaciones!$F550-0.05*Constantes!$D$20)^2)/(Observaciones!$F550+0.95*Constantes!$D$20),0)</f>
        <v>0</v>
      </c>
      <c r="H551" s="75">
        <f>MAX(0,I550+Observaciones!$F550-G551-Constantes!$D$13)</f>
        <v>0</v>
      </c>
      <c r="I551" s="75">
        <f>I550+Observaciones!$F550-G551-E551-H551-J550</f>
        <v>26.250006413285639</v>
      </c>
      <c r="J551" s="75">
        <f>MAX(0,(I551-Constantes!$D$14)*(1-EXP(-Constantes!$D$24)))</f>
        <v>1.1017640864390636E-7</v>
      </c>
      <c r="K551" s="75">
        <f t="shared" si="72"/>
        <v>165.28467238071565</v>
      </c>
      <c r="L551" s="75">
        <f>MAX(0,(K551-Constantes!$D$13)*(1-EXP(-Constantes!$D$25)))</f>
        <v>0.62364178643550972</v>
      </c>
      <c r="M551" s="75">
        <f t="shared" si="73"/>
        <v>0.62364189661191838</v>
      </c>
      <c r="N551" s="75">
        <f>0.0526*G551*Observaciones!$F550^1.218</f>
        <v>0</v>
      </c>
      <c r="O551" s="75">
        <f>N551*Constantes!$D$31</f>
        <v>0</v>
      </c>
      <c r="P551" s="75">
        <f t="shared" si="74"/>
        <v>0</v>
      </c>
      <c r="Q551" s="15"/>
      <c r="R551" s="74">
        <v>545</v>
      </c>
      <c r="S551" s="136">
        <f>ETo!$I550*((1-Constantes!$E$21)*ETo!$K550+ETo!$L550)</f>
        <v>1.5196053832510288</v>
      </c>
      <c r="T551" s="75">
        <f>MIN(S551*U551,0.8*(X550+Observaciones!$F550-V551-W551-Constantes!$D$14))</f>
        <v>8.3708722513620166E-7</v>
      </c>
      <c r="U551" s="75">
        <f>EXP(2.5*(Cálculos!X550-Constantes!$D$13)/(Constantes!$D$15))*Constantes!$E$19+Constantes!$E$18</f>
        <v>0.44392401798482917</v>
      </c>
      <c r="V551" s="75">
        <f>IF(Observaciones!$F550&gt;0.05*Constantes!$E$20,((Observaciones!$F550-0.05*Constantes!$E$20)^2)/(Observaciones!$F550+0.95*Constantes!$E$20),0)</f>
        <v>0</v>
      </c>
      <c r="W551" s="75">
        <f>MAX(0,X550+Observaciones!$F550-V551-Constantes!$D$13)</f>
        <v>0</v>
      </c>
      <c r="X551" s="75">
        <f>X550+Observaciones!$F550-V551-T551-W551-Y550</f>
        <v>26.250000191295985</v>
      </c>
      <c r="Y551" s="75">
        <f>MAX(0,(X551-Constantes!$D$14)*(1-EXP(-Constantes!$D$24)))</f>
        <v>3.2863505277134838E-9</v>
      </c>
      <c r="Z551" s="75">
        <f t="shared" si="75"/>
        <v>170.44407810097289</v>
      </c>
      <c r="AA551" s="75">
        <f>MAX(0,(Z551-Constantes!$D$13)*(1-EXP(-Constantes!$D$25)))</f>
        <v>0.65928040499036955</v>
      </c>
      <c r="AB551" s="75">
        <f t="shared" si="76"/>
        <v>0.65928040827672008</v>
      </c>
      <c r="AC551" s="75">
        <f>0.0526*V551*Observaciones!$F550^1.218</f>
        <v>0</v>
      </c>
      <c r="AD551" s="75">
        <f>AC551*Constantes!$E$31</f>
        <v>0</v>
      </c>
      <c r="AE551" s="75">
        <f t="shared" si="77"/>
        <v>0</v>
      </c>
      <c r="AF551" s="15"/>
      <c r="AG551" s="74">
        <v>545</v>
      </c>
      <c r="AH551" s="136">
        <f>ETo!$I550*((1-Constantes!$F$21)*ETo!$K550+ETo!$L550)</f>
        <v>1.5196053832510288</v>
      </c>
      <c r="AI551" s="75">
        <f>MIN(AH551*AJ551,0.8*(AM550+Observaciones!$F550-AK551-AL551-Constantes!$D$14))</f>
        <v>2.5110099954872569E-8</v>
      </c>
      <c r="AJ551" s="75">
        <f>EXP(2.5*(Cálculos!AM550-Constantes!$D$13)/(Constantes!$D$15))*Constantes!$F$19+Constantes!$F$18</f>
        <v>0.52046379018987698</v>
      </c>
      <c r="AK551" s="75">
        <f>IF(Observaciones!$F550&gt;0.05*Constantes!$F$20,((Observaciones!$F550-0.05*Constantes!$F$20)^2)/(Observaciones!$F550+0.95*Constantes!$F$20),0)</f>
        <v>0</v>
      </c>
      <c r="AL551" s="75">
        <f>MAX(0,AM550+Observaciones!$F550-AK551-Constantes!$D$13)</f>
        <v>0</v>
      </c>
      <c r="AM551" s="75">
        <f>AM550+Observaciones!$F550-AK551-AI551-AL551-AN550</f>
        <v>26.250000005738304</v>
      </c>
      <c r="AN551" s="75">
        <f>MAX(0,(AM551-Constantes!$D$14)*(1-EXP(-Constantes!$D$24)))</f>
        <v>9.8580629015623676E-11</v>
      </c>
      <c r="AO551" s="75">
        <f t="shared" si="78"/>
        <v>173.55452557303019</v>
      </c>
      <c r="AP551" s="75">
        <f>MAX(0,(AO551-Constantes!$D$13)*(1-EXP(-Constantes!$D$25)))</f>
        <v>0.68076583509646549</v>
      </c>
      <c r="AQ551" s="75">
        <f t="shared" si="79"/>
        <v>0.68076583519504608</v>
      </c>
      <c r="AR551" s="75">
        <f>0.0526*AK551*Observaciones!$F550^1.218</f>
        <v>0</v>
      </c>
      <c r="AS551" s="75">
        <f>AR551*Constantes!$F$31</f>
        <v>0</v>
      </c>
      <c r="AT551" s="75">
        <f t="shared" si="80"/>
        <v>0</v>
      </c>
      <c r="AU551" s="15"/>
      <c r="AV551" s="74">
        <v>545</v>
      </c>
      <c r="AW551" s="75">
        <f>0.0526*Observaciones!$F550^2.218</f>
        <v>0</v>
      </c>
      <c r="AX551" s="75">
        <f>IF(Observaciones!$F550&gt;0.05*$BB$7,((Observaciones!$F550-0.05*$BB$7)^2)/(Observaciones!$F550+0.95*$BB$7),0)</f>
        <v>0</v>
      </c>
      <c r="AY551" s="75">
        <f>0.0526*AX551*Observaciones!$F550^1.218</f>
        <v>0</v>
      </c>
      <c r="AZ551" s="29"/>
      <c r="BA551" s="29"/>
      <c r="BB551" s="96"/>
      <c r="BC551" s="39"/>
    </row>
    <row r="552" spans="2:55" s="2" customFormat="1" x14ac:dyDescent="0.3">
      <c r="B552" s="38"/>
      <c r="C552" s="74">
        <v>546</v>
      </c>
      <c r="D552" s="136">
        <f>ETo!$I551*((1-Constantes!$D$21)*ETo!$K551+ETo!$L551)</f>
        <v>1.53528680140263</v>
      </c>
      <c r="E552" s="75">
        <f>MIN(D552*F552,0.8*(I551+Observaciones!$F551-G552-H552-Constantes!$D$14))</f>
        <v>5.13062851155155E-6</v>
      </c>
      <c r="F552" s="75">
        <f>EXP(2.5*(Cálculos!I551-Constantes!$D$13)/(Constantes!$D$15))*Constantes!$D$19+Constantes!$D$18</f>
        <v>0.36840826478099281</v>
      </c>
      <c r="G552" s="75">
        <f>IF(Observaciones!$F551&gt;0.05*Constantes!$D$20,((Observaciones!$F551-0.05*Constantes!$D$20)^2)/(Observaciones!$F551+0.95*Constantes!$D$20),0)</f>
        <v>0</v>
      </c>
      <c r="H552" s="75">
        <f>MAX(0,I551+Observaciones!$F551-G552-Constantes!$D$13)</f>
        <v>0</v>
      </c>
      <c r="I552" s="75">
        <f>I551+Observaciones!$F551-G552-E552-H552-J551</f>
        <v>26.250001172480719</v>
      </c>
      <c r="J552" s="75">
        <f>MAX(0,(I552-Constantes!$D$14)*(1-EXP(-Constantes!$D$24)))</f>
        <v>2.014251696512389E-8</v>
      </c>
      <c r="K552" s="75">
        <f t="shared" si="72"/>
        <v>164.66103059428013</v>
      </c>
      <c r="L552" s="75">
        <f>MAX(0,(K552-Constantes!$D$13)*(1-EXP(-Constantes!$D$25)))</f>
        <v>0.61933397795005141</v>
      </c>
      <c r="M552" s="75">
        <f t="shared" si="73"/>
        <v>0.61933399809256839</v>
      </c>
      <c r="N552" s="75">
        <f>0.0526*G552*Observaciones!$F551^1.218</f>
        <v>0</v>
      </c>
      <c r="O552" s="75">
        <f>N552*Constantes!$D$31</f>
        <v>0</v>
      </c>
      <c r="P552" s="75">
        <f t="shared" si="74"/>
        <v>0</v>
      </c>
      <c r="Q552" s="15"/>
      <c r="R552" s="74">
        <v>546</v>
      </c>
      <c r="S552" s="136">
        <f>ETo!$I551*((1-Constantes!$E$21)*ETo!$K551+ETo!$L551)</f>
        <v>1.4660966288750226</v>
      </c>
      <c r="T552" s="75">
        <f>MIN(S552*U552,0.8*(X551+Observaciones!$F551-V552-W552-Constantes!$D$14))</f>
        <v>1.5303678821965152E-7</v>
      </c>
      <c r="U552" s="75">
        <f>EXP(2.5*(Cálculos!X551-Constantes!$D$13)/(Constantes!$D$15))*Constantes!$E$19+Constantes!$E$18</f>
        <v>0.44392401678961108</v>
      </c>
      <c r="V552" s="75">
        <f>IF(Observaciones!$F551&gt;0.05*Constantes!$E$20,((Observaciones!$F551-0.05*Constantes!$E$20)^2)/(Observaciones!$F551+0.95*Constantes!$E$20),0)</f>
        <v>0</v>
      </c>
      <c r="W552" s="75">
        <f>MAX(0,X551+Observaciones!$F551-V552-Constantes!$D$13)</f>
        <v>0</v>
      </c>
      <c r="X552" s="75">
        <f>X551+Observaciones!$F551-V552-T552-W552-Y551</f>
        <v>26.25000003497285</v>
      </c>
      <c r="Y552" s="75">
        <f>MAX(0,(X552-Constantes!$D$14)*(1-EXP(-Constantes!$D$24)))</f>
        <v>6.0081262166748114E-10</v>
      </c>
      <c r="Z552" s="75">
        <f t="shared" si="75"/>
        <v>169.78479769598252</v>
      </c>
      <c r="AA552" s="75">
        <f>MAX(0,(Z552-Constantes!$D$13)*(1-EXP(-Constantes!$D$25)))</f>
        <v>0.65472642258462577</v>
      </c>
      <c r="AB552" s="75">
        <f t="shared" si="76"/>
        <v>0.65472642318543839</v>
      </c>
      <c r="AC552" s="75">
        <f>0.0526*V552*Observaciones!$F551^1.218</f>
        <v>0</v>
      </c>
      <c r="AD552" s="75">
        <f>AC552*Constantes!$E$31</f>
        <v>0</v>
      </c>
      <c r="AE552" s="75">
        <f t="shared" si="77"/>
        <v>0</v>
      </c>
      <c r="AF552" s="15"/>
      <c r="AG552" s="74">
        <v>546</v>
      </c>
      <c r="AH552" s="136">
        <f>ETo!$I551*((1-Constantes!$F$21)*ETo!$K551+ETo!$L551)</f>
        <v>1.4660966288750226</v>
      </c>
      <c r="AI552" s="75">
        <f>MIN(AH552*AJ552,0.8*(AM551+Observaciones!$F551-AK552-AL552-Constantes!$D$14))</f>
        <v>4.5906432433184825E-9</v>
      </c>
      <c r="AJ552" s="75">
        <f>EXP(2.5*(Cálculos!AM551-Constantes!$D$13)/(Constantes!$D$15))*Constantes!$F$19+Constantes!$F$18</f>
        <v>0.52046379016295985</v>
      </c>
      <c r="AK552" s="75">
        <f>IF(Observaciones!$F551&gt;0.05*Constantes!$F$20,((Observaciones!$F551-0.05*Constantes!$F$20)^2)/(Observaciones!$F551+0.95*Constantes!$F$20),0)</f>
        <v>0</v>
      </c>
      <c r="AL552" s="75">
        <f>MAX(0,AM551+Observaciones!$F551-AK552-Constantes!$D$13)</f>
        <v>0</v>
      </c>
      <c r="AM552" s="75">
        <f>AM551+Observaciones!$F551-AK552-AI552-AL552-AN551</f>
        <v>26.250000001049081</v>
      </c>
      <c r="AN552" s="75">
        <f>MAX(0,(AM552-Constantes!$D$14)*(1-EXP(-Constantes!$D$24)))</f>
        <v>1.8022580603275228E-11</v>
      </c>
      <c r="AO552" s="75">
        <f t="shared" si="78"/>
        <v>172.87375973793374</v>
      </c>
      <c r="AP552" s="75">
        <f>MAX(0,(AO552-Constantes!$D$13)*(1-EXP(-Constantes!$D$25)))</f>
        <v>0.67606344198422663</v>
      </c>
      <c r="AQ552" s="75">
        <f t="shared" si="79"/>
        <v>0.67606344200224922</v>
      </c>
      <c r="AR552" s="75">
        <f>0.0526*AK552*Observaciones!$F551^1.218</f>
        <v>0</v>
      </c>
      <c r="AS552" s="75">
        <f>AR552*Constantes!$F$31</f>
        <v>0</v>
      </c>
      <c r="AT552" s="75">
        <f t="shared" si="80"/>
        <v>0</v>
      </c>
      <c r="AU552" s="15"/>
      <c r="AV552" s="74">
        <v>546</v>
      </c>
      <c r="AW552" s="75">
        <f>0.0526*Observaciones!$F551^2.218</f>
        <v>0</v>
      </c>
      <c r="AX552" s="75">
        <f>IF(Observaciones!$F551&gt;0.05*$BB$7,((Observaciones!$F551-0.05*$BB$7)^2)/(Observaciones!$F551+0.95*$BB$7),0)</f>
        <v>0</v>
      </c>
      <c r="AY552" s="75">
        <f>0.0526*AX552*Observaciones!$F551^1.218</f>
        <v>0</v>
      </c>
      <c r="AZ552" s="29"/>
      <c r="BA552" s="29"/>
      <c r="BB552" s="96"/>
      <c r="BC552" s="39"/>
    </row>
    <row r="553" spans="2:55" s="2" customFormat="1" x14ac:dyDescent="0.3">
      <c r="B553" s="38"/>
      <c r="C553" s="74">
        <v>547</v>
      </c>
      <c r="D553" s="136">
        <f>ETo!$I552*((1-Constantes!$D$21)*ETo!$K552+ETo!$L552)</f>
        <v>1.5737413046203053</v>
      </c>
      <c r="E553" s="75">
        <f>MIN(D553*F553,0.8*(I552+Observaciones!$F552-G553-H553-Constantes!$D$14))</f>
        <v>9.379845749890592E-7</v>
      </c>
      <c r="F553" s="75">
        <f>EXP(2.5*(Cálculos!I552-Constantes!$D$13)/(Constantes!$D$15))*Constantes!$D$19+Constantes!$D$18</f>
        <v>0.36840825535428262</v>
      </c>
      <c r="G553" s="75">
        <f>IF(Observaciones!$F552&gt;0.05*Constantes!$D$20,((Observaciones!$F552-0.05*Constantes!$D$20)^2)/(Observaciones!$F552+0.95*Constantes!$D$20),0)</f>
        <v>0</v>
      </c>
      <c r="H553" s="75">
        <f>MAX(0,I552+Observaciones!$F552-G553-Constantes!$D$13)</f>
        <v>0</v>
      </c>
      <c r="I553" s="75">
        <f>I552+Observaciones!$F552-G553-E553-H553-J552</f>
        <v>26.25000021435363</v>
      </c>
      <c r="J553" s="75">
        <f>MAX(0,(I553-Constantes!$D$14)*(1-EXP(-Constantes!$D$24)))</f>
        <v>3.6824670623145429E-9</v>
      </c>
      <c r="K553" s="75">
        <f t="shared" si="72"/>
        <v>164.04169661633009</v>
      </c>
      <c r="L553" s="75">
        <f>MAX(0,(K553-Constantes!$D$13)*(1-EXP(-Constantes!$D$25)))</f>
        <v>0.61505592567136269</v>
      </c>
      <c r="M553" s="75">
        <f t="shared" si="73"/>
        <v>0.6150559293538298</v>
      </c>
      <c r="N553" s="75">
        <f>0.0526*G553*Observaciones!$F552^1.218</f>
        <v>0</v>
      </c>
      <c r="O553" s="75">
        <f>N553*Constantes!$D$31</f>
        <v>0</v>
      </c>
      <c r="P553" s="75">
        <f t="shared" si="74"/>
        <v>0</v>
      </c>
      <c r="Q553" s="15"/>
      <c r="R553" s="74">
        <v>547</v>
      </c>
      <c r="S553" s="136">
        <f>ETo!$I552*((1-Constantes!$E$21)*ETo!$K552+ETo!$L552)</f>
        <v>1.5030005185659878</v>
      </c>
      <c r="T553" s="75">
        <f>MIN(S553*U553,0.8*(X552+Observaciones!$F552-V553-W553-Constantes!$D$14))</f>
        <v>2.7978279604212732E-8</v>
      </c>
      <c r="U553" s="75">
        <f>EXP(2.5*(Cálculos!X552-Constantes!$D$13)/(Constantes!$D$15))*Constantes!$E$19+Constantes!$E$18</f>
        <v>0.44392401657110059</v>
      </c>
      <c r="V553" s="75">
        <f>IF(Observaciones!$F552&gt;0.05*Constantes!$E$20,((Observaciones!$F552-0.05*Constantes!$E$20)^2)/(Observaciones!$F552+0.95*Constantes!$E$20),0)</f>
        <v>0</v>
      </c>
      <c r="W553" s="75">
        <f>MAX(0,X552+Observaciones!$F552-V553-Constantes!$D$13)</f>
        <v>0</v>
      </c>
      <c r="X553" s="75">
        <f>X552+Observaciones!$F552-V553-T553-W553-Y552</f>
        <v>26.250000006393755</v>
      </c>
      <c r="Y553" s="75">
        <f>MAX(0,(X553-Constantes!$D$14)*(1-EXP(-Constantes!$D$24)))</f>
        <v>1.0984088152414092E-10</v>
      </c>
      <c r="Z553" s="75">
        <f t="shared" si="75"/>
        <v>169.1300712733979</v>
      </c>
      <c r="AA553" s="75">
        <f>MAX(0,(Z553-Constantes!$D$13)*(1-EXP(-Constantes!$D$25)))</f>
        <v>0.6502038968331294</v>
      </c>
      <c r="AB553" s="75">
        <f t="shared" si="76"/>
        <v>0.65020389694297032</v>
      </c>
      <c r="AC553" s="75">
        <f>0.0526*V553*Observaciones!$F552^1.218</f>
        <v>0</v>
      </c>
      <c r="AD553" s="75">
        <f>AC553*Constantes!$E$31</f>
        <v>0</v>
      </c>
      <c r="AE553" s="75">
        <f t="shared" si="77"/>
        <v>0</v>
      </c>
      <c r="AF553" s="15"/>
      <c r="AG553" s="74">
        <v>547</v>
      </c>
      <c r="AH553" s="136">
        <f>ETo!$I552*((1-Constantes!$F$21)*ETo!$K552+ETo!$L552)</f>
        <v>1.5030005185659878</v>
      </c>
      <c r="AI553" s="75">
        <f>MIN(AH553*AJ553,0.8*(AM552+Observaciones!$F552-AK553-AL553-Constantes!$D$14))</f>
        <v>8.3926465777039994E-10</v>
      </c>
      <c r="AJ553" s="75">
        <f>EXP(2.5*(Cálculos!AM552-Constantes!$D$13)/(Constantes!$D$15))*Constantes!$F$19+Constantes!$F$18</f>
        <v>0.5204637901580389</v>
      </c>
      <c r="AK553" s="75">
        <f>IF(Observaciones!$F552&gt;0.05*Constantes!$F$20,((Observaciones!$F552-0.05*Constantes!$F$20)^2)/(Observaciones!$F552+0.95*Constantes!$F$20),0)</f>
        <v>0</v>
      </c>
      <c r="AL553" s="75">
        <f>MAX(0,AM552+Observaciones!$F552-AK553-Constantes!$D$13)</f>
        <v>0</v>
      </c>
      <c r="AM553" s="75">
        <f>AM552+Observaciones!$F552-AK553-AI553-AL553-AN552</f>
        <v>26.250000000191793</v>
      </c>
      <c r="AN553" s="75">
        <f>MAX(0,(AM553-Constantes!$D$14)*(1-EXP(-Constantes!$D$24)))</f>
        <v>3.2948932028440288E-12</v>
      </c>
      <c r="AO553" s="75">
        <f t="shared" si="78"/>
        <v>172.1976962959495</v>
      </c>
      <c r="AP553" s="75">
        <f>MAX(0,(AO553-Constantes!$D$13)*(1-EXP(-Constantes!$D$25)))</f>
        <v>0.67139353067386731</v>
      </c>
      <c r="AQ553" s="75">
        <f t="shared" si="79"/>
        <v>0.67139353067716223</v>
      </c>
      <c r="AR553" s="75">
        <f>0.0526*AK553*Observaciones!$F552^1.218</f>
        <v>0</v>
      </c>
      <c r="AS553" s="75">
        <f>AR553*Constantes!$F$31</f>
        <v>0</v>
      </c>
      <c r="AT553" s="75">
        <f t="shared" si="80"/>
        <v>0</v>
      </c>
      <c r="AU553" s="15"/>
      <c r="AV553" s="74">
        <v>547</v>
      </c>
      <c r="AW553" s="75">
        <f>0.0526*Observaciones!$F552^2.218</f>
        <v>0</v>
      </c>
      <c r="AX553" s="75">
        <f>IF(Observaciones!$F552&gt;0.05*$BB$7,((Observaciones!$F552-0.05*$BB$7)^2)/(Observaciones!$F552+0.95*$BB$7),0)</f>
        <v>0</v>
      </c>
      <c r="AY553" s="75">
        <f>0.0526*AX553*Observaciones!$F552^1.218</f>
        <v>0</v>
      </c>
      <c r="AZ553" s="29"/>
      <c r="BA553" s="29"/>
      <c r="BB553" s="96"/>
      <c r="BC553" s="39"/>
    </row>
    <row r="554" spans="2:55" s="2" customFormat="1" x14ac:dyDescent="0.3">
      <c r="B554" s="38"/>
      <c r="C554" s="74">
        <v>548</v>
      </c>
      <c r="D554" s="136">
        <f>ETo!$I553*((1-Constantes!$D$21)*ETo!$K553+ETo!$L553)</f>
        <v>1.581836916633063</v>
      </c>
      <c r="E554" s="75">
        <f>MIN(D554*F554,0.8*(I553+Observaciones!$F553-G554-H554-Constantes!$D$14))</f>
        <v>1.7148290396562518E-7</v>
      </c>
      <c r="F554" s="75">
        <f>EXP(2.5*(Cálculos!I553-Constantes!$D$13)/(Constantes!$D$15))*Constantes!$D$19+Constantes!$D$18</f>
        <v>0.36840825363088614</v>
      </c>
      <c r="G554" s="75">
        <f>IF(Observaciones!$F553&gt;0.05*Constantes!$D$20,((Observaciones!$F553-0.05*Constantes!$D$20)^2)/(Observaciones!$F553+0.95*Constantes!$D$20),0)</f>
        <v>0</v>
      </c>
      <c r="H554" s="75">
        <f>MAX(0,I553+Observaciones!$F553-G554-Constantes!$D$13)</f>
        <v>0</v>
      </c>
      <c r="I554" s="75">
        <f>I553+Observaciones!$F553-G554-E554-H554-J553</f>
        <v>26.250000039188262</v>
      </c>
      <c r="J554" s="75">
        <f>MAX(0,(I554-Constantes!$D$14)*(1-EXP(-Constantes!$D$24)))</f>
        <v>6.7323087704675558E-10</v>
      </c>
      <c r="K554" s="75">
        <f t="shared" si="72"/>
        <v>163.42664069065873</v>
      </c>
      <c r="L554" s="75">
        <f>MAX(0,(K554-Constantes!$D$13)*(1-EXP(-Constantes!$D$25)))</f>
        <v>0.61080742405830979</v>
      </c>
      <c r="M554" s="75">
        <f t="shared" si="73"/>
        <v>0.6108074247315407</v>
      </c>
      <c r="N554" s="75">
        <f>0.0526*G554*Observaciones!$F553^1.218</f>
        <v>0</v>
      </c>
      <c r="O554" s="75">
        <f>N554*Constantes!$D$31</f>
        <v>0</v>
      </c>
      <c r="P554" s="75">
        <f t="shared" si="74"/>
        <v>0</v>
      </c>
      <c r="Q554" s="15"/>
      <c r="R554" s="74">
        <v>548</v>
      </c>
      <c r="S554" s="136">
        <f>ETo!$I553*((1-Constantes!$E$21)*ETo!$K553+ETo!$L553)</f>
        <v>1.5108004039026697</v>
      </c>
      <c r="T554" s="75">
        <f>MIN(S554*U554,0.8*(X553+Observaciones!$F553-V554-W554-Constantes!$D$14))</f>
        <v>5.1150038871128348E-9</v>
      </c>
      <c r="U554" s="75">
        <f>EXP(2.5*(Cálculos!X553-Constantes!$D$13)/(Constantes!$D$15))*Constantes!$E$19+Constantes!$E$18</f>
        <v>0.44392401653115232</v>
      </c>
      <c r="V554" s="75">
        <f>IF(Observaciones!$F553&gt;0.05*Constantes!$E$20,((Observaciones!$F553-0.05*Constantes!$E$20)^2)/(Observaciones!$F553+0.95*Constantes!$E$20),0)</f>
        <v>0</v>
      </c>
      <c r="W554" s="75">
        <f>MAX(0,X553+Observaciones!$F553-V554-Constantes!$D$13)</f>
        <v>0</v>
      </c>
      <c r="X554" s="75">
        <f>X553+Observaciones!$F553-V554-T554-W554-Y553</f>
        <v>26.25000000116891</v>
      </c>
      <c r="Y554" s="75">
        <f>MAX(0,(X554-Constantes!$D$14)*(1-EXP(-Constantes!$D$24)))</f>
        <v>2.0081179340678696E-11</v>
      </c>
      <c r="Z554" s="75">
        <f t="shared" si="75"/>
        <v>168.47986737656478</v>
      </c>
      <c r="AA554" s="75">
        <f>MAX(0,(Z554-Constantes!$D$13)*(1-EXP(-Constantes!$D$25)))</f>
        <v>0.64571261044889761</v>
      </c>
      <c r="AB554" s="75">
        <f t="shared" si="76"/>
        <v>0.64571261046897876</v>
      </c>
      <c r="AC554" s="75">
        <f>0.0526*V554*Observaciones!$F553^1.218</f>
        <v>0</v>
      </c>
      <c r="AD554" s="75">
        <f>AC554*Constantes!$E$31</f>
        <v>0</v>
      </c>
      <c r="AE554" s="75">
        <f t="shared" si="77"/>
        <v>0</v>
      </c>
      <c r="AF554" s="15"/>
      <c r="AG554" s="74">
        <v>548</v>
      </c>
      <c r="AH554" s="136">
        <f>ETo!$I553*((1-Constantes!$F$21)*ETo!$K553+ETo!$L553)</f>
        <v>1.5108004039026697</v>
      </c>
      <c r="AI554" s="75">
        <f>MIN(AH554*AJ554,0.8*(AM553+Observaciones!$F553-AK554-AL554-Constantes!$D$14))</f>
        <v>1.5343459836003603E-10</v>
      </c>
      <c r="AJ554" s="75">
        <f>EXP(2.5*(Cálculos!AM553-Constantes!$D$13)/(Constantes!$D$15))*Constantes!$F$19+Constantes!$F$18</f>
        <v>0.52046379015713928</v>
      </c>
      <c r="AK554" s="75">
        <f>IF(Observaciones!$F553&gt;0.05*Constantes!$F$20,((Observaciones!$F553-0.05*Constantes!$F$20)^2)/(Observaciones!$F553+0.95*Constantes!$F$20),0)</f>
        <v>0</v>
      </c>
      <c r="AL554" s="75">
        <f>MAX(0,AM553+Observaciones!$F553-AK554-Constantes!$D$13)</f>
        <v>0</v>
      </c>
      <c r="AM554" s="75">
        <f>AM553+Observaciones!$F553-AK554-AI554-AL554-AN553</f>
        <v>26.250000000035065</v>
      </c>
      <c r="AN554" s="75">
        <f>MAX(0,(AM554-Constantes!$D$14)*(1-EXP(-Constantes!$D$24)))</f>
        <v>6.0240059112847206E-13</v>
      </c>
      <c r="AO554" s="75">
        <f t="shared" si="78"/>
        <v>171.52630276527563</v>
      </c>
      <c r="AP554" s="75">
        <f>MAX(0,(AO554-Constantes!$D$13)*(1-EXP(-Constantes!$D$25)))</f>
        <v>0.66675587679719306</v>
      </c>
      <c r="AQ554" s="75">
        <f t="shared" si="79"/>
        <v>0.66675587679779547</v>
      </c>
      <c r="AR554" s="75">
        <f>0.0526*AK554*Observaciones!$F553^1.218</f>
        <v>0</v>
      </c>
      <c r="AS554" s="75">
        <f>AR554*Constantes!$F$31</f>
        <v>0</v>
      </c>
      <c r="AT554" s="75">
        <f t="shared" si="80"/>
        <v>0</v>
      </c>
      <c r="AU554" s="15"/>
      <c r="AV554" s="74">
        <v>548</v>
      </c>
      <c r="AW554" s="75">
        <f>0.0526*Observaciones!$F553^2.218</f>
        <v>0</v>
      </c>
      <c r="AX554" s="75">
        <f>IF(Observaciones!$F553&gt;0.05*$BB$7,((Observaciones!$F553-0.05*$BB$7)^2)/(Observaciones!$F553+0.95*$BB$7),0)</f>
        <v>0</v>
      </c>
      <c r="AY554" s="75">
        <f>0.0526*AX554*Observaciones!$F553^1.218</f>
        <v>0</v>
      </c>
      <c r="AZ554" s="29"/>
      <c r="BA554" s="29"/>
      <c r="BB554" s="96"/>
      <c r="BC554" s="39"/>
    </row>
    <row r="555" spans="2:55" s="2" customFormat="1" x14ac:dyDescent="0.3">
      <c r="B555" s="38"/>
      <c r="C555" s="74">
        <v>549</v>
      </c>
      <c r="D555" s="136">
        <f>ETo!$I554*((1-Constantes!$D$21)*ETo!$K554+ETo!$L554)</f>
        <v>1.5520720144677687</v>
      </c>
      <c r="E555" s="75">
        <f>MIN(D555*F555,0.8*(I554+Observaciones!$F554-G555-H555-Constantes!$D$14))</f>
        <v>3.1350609219771286E-8</v>
      </c>
      <c r="F555" s="75">
        <f>EXP(2.5*(Cálculos!I554-Constantes!$D$13)/(Constantes!$D$15))*Constantes!$D$19+Constantes!$D$18</f>
        <v>0.36840825331581373</v>
      </c>
      <c r="G555" s="75">
        <f>IF(Observaciones!$F554&gt;0.05*Constantes!$D$20,((Observaciones!$F554-0.05*Constantes!$D$20)^2)/(Observaciones!$F554+0.95*Constantes!$D$20),0)</f>
        <v>0</v>
      </c>
      <c r="H555" s="75">
        <f>MAX(0,I554+Observaciones!$F554-G555-Constantes!$D$13)</f>
        <v>0</v>
      </c>
      <c r="I555" s="75">
        <f>I554+Observaciones!$F554-G555-E555-H555-J554</f>
        <v>26.25000000716442</v>
      </c>
      <c r="J555" s="75">
        <f>MAX(0,(I555-Constantes!$D$14)*(1-EXP(-Constantes!$D$24)))</f>
        <v>1.2308045026065171E-10</v>
      </c>
      <c r="K555" s="75">
        <f t="shared" si="72"/>
        <v>162.81583326660041</v>
      </c>
      <c r="L555" s="75">
        <f>MAX(0,(K555-Constantes!$D$13)*(1-EXP(-Constantes!$D$25)))</f>
        <v>0.60658826898953455</v>
      </c>
      <c r="M555" s="75">
        <f t="shared" si="73"/>
        <v>0.60658826911261499</v>
      </c>
      <c r="N555" s="75">
        <f>0.0526*G555*Observaciones!$F554^1.218</f>
        <v>0</v>
      </c>
      <c r="O555" s="75">
        <f>N555*Constantes!$D$31</f>
        <v>0</v>
      </c>
      <c r="P555" s="75">
        <f t="shared" si="74"/>
        <v>0</v>
      </c>
      <c r="Q555" s="15"/>
      <c r="R555" s="74">
        <v>549</v>
      </c>
      <c r="S555" s="136">
        <f>ETo!$I554*((1-Constantes!$E$21)*ETo!$K554+ETo!$L554)</f>
        <v>1.482284091218949</v>
      </c>
      <c r="T555" s="75">
        <f>MIN(S555*U555,0.8*(X554+Observaciones!$F554-V555-W555-Constantes!$D$14))</f>
        <v>9.3512824150820965E-10</v>
      </c>
      <c r="U555" s="75">
        <f>EXP(2.5*(Cálculos!X554-Constantes!$D$13)/(Constantes!$D$15))*Constantes!$E$19+Constantes!$E$18</f>
        <v>0.443924016523849</v>
      </c>
      <c r="V555" s="75">
        <f>IF(Observaciones!$F554&gt;0.05*Constantes!$E$20,((Observaciones!$F554-0.05*Constantes!$E$20)^2)/(Observaciones!$F554+0.95*Constantes!$E$20),0)</f>
        <v>0</v>
      </c>
      <c r="W555" s="75">
        <f>MAX(0,X554+Observaciones!$F554-V555-Constantes!$D$13)</f>
        <v>0</v>
      </c>
      <c r="X555" s="75">
        <f>X554+Observaciones!$F554-V555-T555-W555-Y554</f>
        <v>26.250000000213703</v>
      </c>
      <c r="Y555" s="75">
        <f>MAX(0,(X555-Constantes!$D$14)*(1-EXP(-Constantes!$D$24)))</f>
        <v>3.6712867636838751E-12</v>
      </c>
      <c r="Z555" s="75">
        <f t="shared" si="75"/>
        <v>167.83415476611589</v>
      </c>
      <c r="AA555" s="75">
        <f>MAX(0,(Z555-Constantes!$D$13)*(1-EXP(-Constantes!$D$25)))</f>
        <v>0.64125234764585848</v>
      </c>
      <c r="AB555" s="75">
        <f t="shared" si="76"/>
        <v>0.64125234764952976</v>
      </c>
      <c r="AC555" s="75">
        <f>0.0526*V555*Observaciones!$F554^1.218</f>
        <v>0</v>
      </c>
      <c r="AD555" s="75">
        <f>AC555*Constantes!$E$31</f>
        <v>0</v>
      </c>
      <c r="AE555" s="75">
        <f t="shared" si="77"/>
        <v>0</v>
      </c>
      <c r="AF555" s="15"/>
      <c r="AG555" s="74">
        <v>549</v>
      </c>
      <c r="AH555" s="136">
        <f>ETo!$I554*((1-Constantes!$F$21)*ETo!$K554+ETo!$L554)</f>
        <v>1.482284091218949</v>
      </c>
      <c r="AI555" s="75">
        <f>MIN(AH555*AJ555,0.8*(AM554+Observaciones!$F554-AK555-AL555-Constantes!$D$14))</f>
        <v>2.8052227207808755E-11</v>
      </c>
      <c r="AJ555" s="75">
        <f>EXP(2.5*(Cálculos!AM554-Constantes!$D$13)/(Constantes!$D$15))*Constantes!$F$19+Constantes!$F$18</f>
        <v>0.52046379015697475</v>
      </c>
      <c r="AK555" s="75">
        <f>IF(Observaciones!$F554&gt;0.05*Constantes!$F$20,((Observaciones!$F554-0.05*Constantes!$F$20)^2)/(Observaciones!$F554+0.95*Constantes!$F$20),0)</f>
        <v>0</v>
      </c>
      <c r="AL555" s="75">
        <f>MAX(0,AM554+Observaciones!$F554-AK555-Constantes!$D$13)</f>
        <v>0</v>
      </c>
      <c r="AM555" s="75">
        <f>AM554+Observaciones!$F554-AK555-AI555-AL555-AN554</f>
        <v>26.250000000006409</v>
      </c>
      <c r="AN555" s="75">
        <f>MAX(0,(AM555-Constantes!$D$14)*(1-EXP(-Constantes!$D$24)))</f>
        <v>1.1010442415357281E-13</v>
      </c>
      <c r="AO555" s="75">
        <f t="shared" si="78"/>
        <v>170.85954688847843</v>
      </c>
      <c r="AP555" s="75">
        <f>MAX(0,(AO555-Constantes!$D$13)*(1-EXP(-Constantes!$D$25)))</f>
        <v>0.66215025753583334</v>
      </c>
      <c r="AQ555" s="75">
        <f t="shared" si="79"/>
        <v>0.66215025753594348</v>
      </c>
      <c r="AR555" s="75">
        <f>0.0526*AK555*Observaciones!$F554^1.218</f>
        <v>0</v>
      </c>
      <c r="AS555" s="75">
        <f>AR555*Constantes!$F$31</f>
        <v>0</v>
      </c>
      <c r="AT555" s="75">
        <f t="shared" si="80"/>
        <v>0</v>
      </c>
      <c r="AU555" s="15"/>
      <c r="AV555" s="74">
        <v>549</v>
      </c>
      <c r="AW555" s="75">
        <f>0.0526*Observaciones!$F554^2.218</f>
        <v>0</v>
      </c>
      <c r="AX555" s="75">
        <f>IF(Observaciones!$F554&gt;0.05*$BB$7,((Observaciones!$F554-0.05*$BB$7)^2)/(Observaciones!$F554+0.95*$BB$7),0)</f>
        <v>0</v>
      </c>
      <c r="AY555" s="75">
        <f>0.0526*AX555*Observaciones!$F554^1.218</f>
        <v>0</v>
      </c>
      <c r="AZ555" s="29"/>
      <c r="BA555" s="29"/>
      <c r="BB555" s="96"/>
      <c r="BC555" s="39"/>
    </row>
    <row r="556" spans="2:55" s="2" customFormat="1" x14ac:dyDescent="0.3">
      <c r="B556" s="38"/>
      <c r="C556" s="74">
        <v>550</v>
      </c>
      <c r="D556" s="136">
        <f>ETo!$I555*((1-Constantes!$D$21)*ETo!$K555+ETo!$L555)</f>
        <v>1.615456302202853</v>
      </c>
      <c r="E556" s="75">
        <f>MIN(D556*F556,0.8*(I555+Observaciones!$F555-G556-H556-Constantes!$D$14))</f>
        <v>5.7315361345899873E-9</v>
      </c>
      <c r="F556" s="75">
        <f>EXP(2.5*(Cálculos!I555-Constantes!$D$13)/(Constantes!$D$15))*Constantes!$D$19+Constantes!$D$18</f>
        <v>0.36840825325821203</v>
      </c>
      <c r="G556" s="75">
        <f>IF(Observaciones!$F555&gt;0.05*Constantes!$D$20,((Observaciones!$F555-0.05*Constantes!$D$20)^2)/(Observaciones!$F555+0.95*Constantes!$D$20),0)</f>
        <v>0</v>
      </c>
      <c r="H556" s="75">
        <f>MAX(0,I555+Observaciones!$F555-G556-Constantes!$D$13)</f>
        <v>0</v>
      </c>
      <c r="I556" s="75">
        <f>I555+Observaciones!$F555-G556-E556-H556-J555</f>
        <v>26.250000001309804</v>
      </c>
      <c r="J556" s="75">
        <f>MAX(0,(I556-Constantes!$D$14)*(1-EXP(-Constantes!$D$24)))</f>
        <v>2.2501645667221042E-11</v>
      </c>
      <c r="K556" s="75">
        <f t="shared" si="72"/>
        <v>162.20924499761088</v>
      </c>
      <c r="L556" s="75">
        <f>MAX(0,(K556-Constantes!$D$13)*(1-EXP(-Constantes!$D$25)))</f>
        <v>0.60239825775364897</v>
      </c>
      <c r="M556" s="75">
        <f t="shared" si="73"/>
        <v>0.60239825777615064</v>
      </c>
      <c r="N556" s="75">
        <f>0.0526*G556*Observaciones!$F555^1.218</f>
        <v>0</v>
      </c>
      <c r="O556" s="75">
        <f>N556*Constantes!$D$31</f>
        <v>0</v>
      </c>
      <c r="P556" s="75">
        <f t="shared" si="74"/>
        <v>0</v>
      </c>
      <c r="Q556" s="15"/>
      <c r="R556" s="74">
        <v>550</v>
      </c>
      <c r="S556" s="136">
        <f>ETo!$I555*((1-Constantes!$E$21)*ETo!$K555+ETo!$L555)</f>
        <v>1.5431532992647763</v>
      </c>
      <c r="T556" s="75">
        <f>MIN(S556*U556,0.8*(X555+Observaciones!$F555-V556-W556-Constantes!$D$14))</f>
        <v>1.7096226656576621E-10</v>
      </c>
      <c r="U556" s="75">
        <f>EXP(2.5*(Cálculos!X555-Constantes!$D$13)/(Constantes!$D$15))*Constantes!$E$19+Constantes!$E$18</f>
        <v>0.44392401652251379</v>
      </c>
      <c r="V556" s="75">
        <f>IF(Observaciones!$F555&gt;0.05*Constantes!$E$20,((Observaciones!$F555-0.05*Constantes!$E$20)^2)/(Observaciones!$F555+0.95*Constantes!$E$20),0)</f>
        <v>0</v>
      </c>
      <c r="W556" s="75">
        <f>MAX(0,X555+Observaciones!$F555-V556-Constantes!$D$13)</f>
        <v>0</v>
      </c>
      <c r="X556" s="75">
        <f>X555+Observaciones!$F555-V556-T556-W556-Y555</f>
        <v>26.250000000039069</v>
      </c>
      <c r="Y556" s="75">
        <f>MAX(0,(X556-Constantes!$D$14)*(1-EXP(-Constantes!$D$24)))</f>
        <v>6.7118533947718414E-13</v>
      </c>
      <c r="Z556" s="75">
        <f t="shared" si="75"/>
        <v>167.19290241847003</v>
      </c>
      <c r="AA556" s="75">
        <f>MAX(0,(Z556-Constantes!$D$13)*(1-EXP(-Constantes!$D$25)))</f>
        <v>0.63682289412848325</v>
      </c>
      <c r="AB556" s="75">
        <f t="shared" si="76"/>
        <v>0.63682289412915449</v>
      </c>
      <c r="AC556" s="75">
        <f>0.0526*V556*Observaciones!$F555^1.218</f>
        <v>0</v>
      </c>
      <c r="AD556" s="75">
        <f>AC556*Constantes!$E$31</f>
        <v>0</v>
      </c>
      <c r="AE556" s="75">
        <f t="shared" si="77"/>
        <v>0</v>
      </c>
      <c r="AF556" s="15"/>
      <c r="AG556" s="74">
        <v>550</v>
      </c>
      <c r="AH556" s="136">
        <f>ETo!$I555*((1-Constantes!$F$21)*ETo!$K555+ETo!$L555)</f>
        <v>1.5431532992647763</v>
      </c>
      <c r="AI556" s="75">
        <f>MIN(AH556*AJ556,0.8*(AM555+Observaciones!$F555-AK556-AL556-Constantes!$D$14))</f>
        <v>5.1272763812448831E-12</v>
      </c>
      <c r="AJ556" s="75">
        <f>EXP(2.5*(Cálculos!AM555-Constantes!$D$13)/(Constantes!$D$15))*Constantes!$F$19+Constantes!$F$18</f>
        <v>0.52046379015694466</v>
      </c>
      <c r="AK556" s="75">
        <f>IF(Observaciones!$F555&gt;0.05*Constantes!$F$20,((Observaciones!$F555-0.05*Constantes!$F$20)^2)/(Observaciones!$F555+0.95*Constantes!$F$20),0)</f>
        <v>0</v>
      </c>
      <c r="AL556" s="75">
        <f>MAX(0,AM555+Observaciones!$F555-AK556-Constantes!$D$13)</f>
        <v>0</v>
      </c>
      <c r="AM556" s="75">
        <f>AM555+Observaciones!$F555-AK556-AI556-AL556-AN555</f>
        <v>26.250000000001172</v>
      </c>
      <c r="AN556" s="75">
        <f>MAX(0,(AM556-Constantes!$D$14)*(1-EXP(-Constantes!$D$24)))</f>
        <v>2.0141053198824294E-14</v>
      </c>
      <c r="AO556" s="75">
        <f t="shared" si="78"/>
        <v>170.19739663094259</v>
      </c>
      <c r="AP556" s="75">
        <f>MAX(0,(AO556-Constantes!$D$13)*(1-EXP(-Constantes!$D$25)))</f>
        <v>0.65757645161053657</v>
      </c>
      <c r="AQ556" s="75">
        <f t="shared" si="79"/>
        <v>0.65757645161055667</v>
      </c>
      <c r="AR556" s="75">
        <f>0.0526*AK556*Observaciones!$F555^1.218</f>
        <v>0</v>
      </c>
      <c r="AS556" s="75">
        <f>AR556*Constantes!$F$31</f>
        <v>0</v>
      </c>
      <c r="AT556" s="75">
        <f t="shared" si="80"/>
        <v>0</v>
      </c>
      <c r="AU556" s="15"/>
      <c r="AV556" s="74">
        <v>550</v>
      </c>
      <c r="AW556" s="75">
        <f>0.0526*Observaciones!$F555^2.218</f>
        <v>0</v>
      </c>
      <c r="AX556" s="75">
        <f>IF(Observaciones!$F555&gt;0.05*$BB$7,((Observaciones!$F555-0.05*$BB$7)^2)/(Observaciones!$F555+0.95*$BB$7),0)</f>
        <v>0</v>
      </c>
      <c r="AY556" s="75">
        <f>0.0526*AX556*Observaciones!$F555^1.218</f>
        <v>0</v>
      </c>
      <c r="AZ556" s="29"/>
      <c r="BA556" s="29"/>
      <c r="BB556" s="96"/>
      <c r="BC556" s="39"/>
    </row>
    <row r="557" spans="2:55" s="2" customFormat="1" x14ac:dyDescent="0.3">
      <c r="B557" s="38"/>
      <c r="C557" s="74">
        <v>551</v>
      </c>
      <c r="D557" s="136">
        <f>ETo!$I556*((1-Constantes!$D$21)*ETo!$K556+ETo!$L556)</f>
        <v>1.6116231729756729</v>
      </c>
      <c r="E557" s="75">
        <f>MIN(D557*F557,0.8*(I556+Observaciones!$F556-G557-H557-Constantes!$D$14))</f>
        <v>1.0478430567673059E-9</v>
      </c>
      <c r="F557" s="75">
        <f>EXP(2.5*(Cálculos!I556-Constantes!$D$13)/(Constantes!$D$15))*Constantes!$D$19+Constantes!$D$18</f>
        <v>0.36840825324768123</v>
      </c>
      <c r="G557" s="75">
        <f>IF(Observaciones!$F556&gt;0.05*Constantes!$D$20,((Observaciones!$F556-0.05*Constantes!$D$20)^2)/(Observaciones!$F556+0.95*Constantes!$D$20),0)</f>
        <v>0</v>
      </c>
      <c r="H557" s="75">
        <f>MAX(0,I556+Observaciones!$F556-G557-Constantes!$D$13)</f>
        <v>0</v>
      </c>
      <c r="I557" s="75">
        <f>I556+Observaciones!$F556-G557-E557-H557-J556</f>
        <v>26.250000000239456</v>
      </c>
      <c r="J557" s="75">
        <f>MAX(0,(I557-Constantes!$D$14)*(1-EXP(-Constantes!$D$24)))</f>
        <v>4.1137185656180492E-12</v>
      </c>
      <c r="K557" s="75">
        <f t="shared" si="72"/>
        <v>161.60684673985722</v>
      </c>
      <c r="L557" s="75">
        <f>MAX(0,(K557-Constantes!$D$13)*(1-EXP(-Constantes!$D$25)))</f>
        <v>0.59823718903949386</v>
      </c>
      <c r="M557" s="75">
        <f t="shared" si="73"/>
        <v>0.59823718904360756</v>
      </c>
      <c r="N557" s="75">
        <f>0.0526*G557*Observaciones!$F556^1.218</f>
        <v>0</v>
      </c>
      <c r="O557" s="75">
        <f>N557*Constantes!$D$31</f>
        <v>0</v>
      </c>
      <c r="P557" s="75">
        <f t="shared" si="74"/>
        <v>0</v>
      </c>
      <c r="Q557" s="15"/>
      <c r="R557" s="74">
        <v>551</v>
      </c>
      <c r="S557" s="136">
        <f>ETo!$I556*((1-Constantes!$E$21)*ETo!$K556+ETo!$L556)</f>
        <v>1.5395079519521406</v>
      </c>
      <c r="T557" s="75">
        <f>MIN(S557*U557,0.8*(X556+Observaciones!$F556-V557-W557-Constantes!$D$14))</f>
        <v>3.1255353860615288E-11</v>
      </c>
      <c r="U557" s="75">
        <f>EXP(2.5*(Cálculos!X556-Constantes!$D$13)/(Constantes!$D$15))*Constantes!$E$19+Constantes!$E$18</f>
        <v>0.44392401652226965</v>
      </c>
      <c r="V557" s="75">
        <f>IF(Observaciones!$F556&gt;0.05*Constantes!$E$20,((Observaciones!$F556-0.05*Constantes!$E$20)^2)/(Observaciones!$F556+0.95*Constantes!$E$20),0)</f>
        <v>0</v>
      </c>
      <c r="W557" s="75">
        <f>MAX(0,X556+Observaciones!$F556-V557-Constantes!$D$13)</f>
        <v>0</v>
      </c>
      <c r="X557" s="75">
        <f>X556+Observaciones!$F556-V557-T557-W557-Y556</f>
        <v>26.250000000007141</v>
      </c>
      <c r="Y557" s="75">
        <f>MAX(0,(X557-Constantes!$D$14)*(1-EXP(-Constantes!$D$24)))</f>
        <v>1.2267732402920251E-13</v>
      </c>
      <c r="Z557" s="75">
        <f t="shared" si="75"/>
        <v>166.55607952434156</v>
      </c>
      <c r="AA557" s="75">
        <f>MAX(0,(Z557-Constantes!$D$13)*(1-EXP(-Constantes!$D$25)))</f>
        <v>0.63242403708149086</v>
      </c>
      <c r="AB557" s="75">
        <f t="shared" si="76"/>
        <v>0.63242403708161354</v>
      </c>
      <c r="AC557" s="75">
        <f>0.0526*V557*Observaciones!$F556^1.218</f>
        <v>0</v>
      </c>
      <c r="AD557" s="75">
        <f>AC557*Constantes!$E$31</f>
        <v>0</v>
      </c>
      <c r="AE557" s="75">
        <f t="shared" si="77"/>
        <v>0</v>
      </c>
      <c r="AF557" s="15"/>
      <c r="AG557" s="74">
        <v>551</v>
      </c>
      <c r="AH557" s="136">
        <f>ETo!$I556*((1-Constantes!$F$21)*ETo!$K556+ETo!$L556)</f>
        <v>1.5395079519521406</v>
      </c>
      <c r="AI557" s="75">
        <f>MIN(AH557*AJ557,0.8*(AM556+Observaciones!$F556-AK557-AL557-Constantes!$D$14))</f>
        <v>9.3791641120333225E-13</v>
      </c>
      <c r="AJ557" s="75">
        <f>EXP(2.5*(Cálculos!AM556-Constantes!$D$13)/(Constantes!$D$15))*Constantes!$F$19+Constantes!$F$18</f>
        <v>0.52046379015693922</v>
      </c>
      <c r="AK557" s="75">
        <f>IF(Observaciones!$F556&gt;0.05*Constantes!$F$20,((Observaciones!$F556-0.05*Constantes!$F$20)^2)/(Observaciones!$F556+0.95*Constantes!$F$20),0)</f>
        <v>0</v>
      </c>
      <c r="AL557" s="75">
        <f>MAX(0,AM556+Observaciones!$F556-AK557-Constantes!$D$13)</f>
        <v>0</v>
      </c>
      <c r="AM557" s="75">
        <f>AM556+Observaciones!$F556-AK557-AI557-AL557-AN556</f>
        <v>26.250000000000213</v>
      </c>
      <c r="AN557" s="75">
        <f>MAX(0,(AM557-Constantes!$D$14)*(1-EXP(-Constantes!$D$24)))</f>
        <v>3.6620096725135078E-15</v>
      </c>
      <c r="AO557" s="75">
        <f t="shared" si="78"/>
        <v>169.53982017933205</v>
      </c>
      <c r="AP557" s="75">
        <f>MAX(0,(AO557-Constantes!$D$13)*(1-EXP(-Constantes!$D$25)))</f>
        <v>0.65303423927053916</v>
      </c>
      <c r="AQ557" s="75">
        <f t="shared" si="79"/>
        <v>0.65303423927054283</v>
      </c>
      <c r="AR557" s="75">
        <f>0.0526*AK557*Observaciones!$F556^1.218</f>
        <v>0</v>
      </c>
      <c r="AS557" s="75">
        <f>AR557*Constantes!$F$31</f>
        <v>0</v>
      </c>
      <c r="AT557" s="75">
        <f t="shared" si="80"/>
        <v>0</v>
      </c>
      <c r="AU557" s="15"/>
      <c r="AV557" s="74">
        <v>551</v>
      </c>
      <c r="AW557" s="75">
        <f>0.0526*Observaciones!$F556^2.218</f>
        <v>0</v>
      </c>
      <c r="AX557" s="75">
        <f>IF(Observaciones!$F556&gt;0.05*$BB$7,((Observaciones!$F556-0.05*$BB$7)^2)/(Observaciones!$F556+0.95*$BB$7),0)</f>
        <v>0</v>
      </c>
      <c r="AY557" s="75">
        <f>0.0526*AX557*Observaciones!$F556^1.218</f>
        <v>0</v>
      </c>
      <c r="AZ557" s="29"/>
      <c r="BA557" s="29"/>
      <c r="BB557" s="96"/>
      <c r="BC557" s="39"/>
    </row>
    <row r="558" spans="2:55" s="2" customFormat="1" x14ac:dyDescent="0.3">
      <c r="B558" s="38"/>
      <c r="C558" s="74">
        <v>552</v>
      </c>
      <c r="D558" s="136">
        <f>ETo!$I557*((1-Constantes!$D$21)*ETo!$K557+ETo!$L557)</f>
        <v>1.6246399720398206</v>
      </c>
      <c r="E558" s="75">
        <f>MIN(D558*F558,0.8*(I557+Observaciones!$F557-G558-H558-Constantes!$D$14))</f>
        <v>1.9156516373186606E-10</v>
      </c>
      <c r="F558" s="75">
        <f>EXP(2.5*(Cálculos!I557-Constantes!$D$13)/(Constantes!$D$15))*Constantes!$D$19+Constantes!$D$18</f>
        <v>0.36840825324575599</v>
      </c>
      <c r="G558" s="75">
        <f>IF(Observaciones!$F557&gt;0.05*Constantes!$D$20,((Observaciones!$F557-0.05*Constantes!$D$20)^2)/(Observaciones!$F557+0.95*Constantes!$D$20),0)</f>
        <v>0</v>
      </c>
      <c r="H558" s="75">
        <f>MAX(0,I557+Observaciones!$F557-G558-Constantes!$D$13)</f>
        <v>0</v>
      </c>
      <c r="I558" s="75">
        <f>I557+Observaciones!$F557-G558-E558-H558-J557</f>
        <v>26.250000000043777</v>
      </c>
      <c r="J558" s="75">
        <f>MAX(0,(I558-Constantes!$D$14)*(1-EXP(-Constantes!$D$24)))</f>
        <v>7.5205471974519068E-13</v>
      </c>
      <c r="K558" s="75">
        <f t="shared" si="72"/>
        <v>161.00860955081774</v>
      </c>
      <c r="L558" s="75">
        <f>MAX(0,(K558-Constantes!$D$13)*(1-EXP(-Constantes!$D$25)))</f>
        <v>0.59410486292646891</v>
      </c>
      <c r="M558" s="75">
        <f t="shared" si="73"/>
        <v>0.59410486292722098</v>
      </c>
      <c r="N558" s="75">
        <f>0.0526*G558*Observaciones!$F557^1.218</f>
        <v>0</v>
      </c>
      <c r="O558" s="75">
        <f>N558*Constantes!$D$31</f>
        <v>0</v>
      </c>
      <c r="P558" s="75">
        <f t="shared" si="74"/>
        <v>0</v>
      </c>
      <c r="Q558" s="15"/>
      <c r="R558" s="74">
        <v>552</v>
      </c>
      <c r="S558" s="136">
        <f>ETo!$I557*((1-Constantes!$E$21)*ETo!$K557+ETo!$L557)</f>
        <v>1.5520539462451706</v>
      </c>
      <c r="T558" s="75">
        <f>MIN(S558*U558,0.8*(X557+Observaciones!$F557-V558-W558-Constantes!$D$14))</f>
        <v>5.7127635955112055E-12</v>
      </c>
      <c r="U558" s="75">
        <f>EXP(2.5*(Cálculos!X557-Constantes!$D$13)/(Constantes!$D$15))*Constantes!$E$19+Constantes!$E$18</f>
        <v>0.44392401652222502</v>
      </c>
      <c r="V558" s="75">
        <f>IF(Observaciones!$F557&gt;0.05*Constantes!$E$20,((Observaciones!$F557-0.05*Constantes!$E$20)^2)/(Observaciones!$F557+0.95*Constantes!$E$20),0)</f>
        <v>0</v>
      </c>
      <c r="W558" s="75">
        <f>MAX(0,X557+Observaciones!$F557-V558-Constantes!$D$13)</f>
        <v>0</v>
      </c>
      <c r="X558" s="75">
        <f>X557+Observaciones!$F557-V558-T558-W558-Y557</f>
        <v>26.250000000001304</v>
      </c>
      <c r="Y558" s="75">
        <f>MAX(0,(X558-Constantes!$D$14)*(1-EXP(-Constantes!$D$24)))</f>
        <v>2.2399292496874289E-14</v>
      </c>
      <c r="Z558" s="75">
        <f t="shared" si="75"/>
        <v>165.92365548726008</v>
      </c>
      <c r="AA558" s="75">
        <f>MAX(0,(Z558-Constantes!$D$13)*(1-EXP(-Constantes!$D$25)))</f>
        <v>0.62805556515962235</v>
      </c>
      <c r="AB558" s="75">
        <f t="shared" si="76"/>
        <v>0.62805556515964478</v>
      </c>
      <c r="AC558" s="75">
        <f>0.0526*V558*Observaciones!$F557^1.218</f>
        <v>0</v>
      </c>
      <c r="AD558" s="75">
        <f>AC558*Constantes!$E$31</f>
        <v>0</v>
      </c>
      <c r="AE558" s="75">
        <f t="shared" si="77"/>
        <v>0</v>
      </c>
      <c r="AF558" s="15"/>
      <c r="AG558" s="74">
        <v>552</v>
      </c>
      <c r="AH558" s="136">
        <f>ETo!$I557*((1-Constantes!$F$21)*ETo!$K557+ETo!$L557)</f>
        <v>1.5520539462451706</v>
      </c>
      <c r="AI558" s="75">
        <f>MIN(AH558*AJ558,0.8*(AM557+Observaciones!$F557-AK558-AL558-Constantes!$D$14))</f>
        <v>1.7053025658242404E-13</v>
      </c>
      <c r="AJ558" s="75">
        <f>EXP(2.5*(Cálculos!AM557-Constantes!$D$13)/(Constantes!$D$15))*Constantes!$F$19+Constantes!$F$18</f>
        <v>0.52046379015693822</v>
      </c>
      <c r="AK558" s="75">
        <f>IF(Observaciones!$F557&gt;0.05*Constantes!$F$20,((Observaciones!$F557-0.05*Constantes!$F$20)^2)/(Observaciones!$F557+0.95*Constantes!$F$20),0)</f>
        <v>0</v>
      </c>
      <c r="AL558" s="75">
        <f>MAX(0,AM557+Observaciones!$F557-AK558-Constantes!$D$13)</f>
        <v>0</v>
      </c>
      <c r="AM558" s="75">
        <f>AM557+Observaciones!$F557-AK558-AI558-AL558-AN557</f>
        <v>26.250000000000039</v>
      </c>
      <c r="AN558" s="75">
        <f>MAX(0,(AM558-Constantes!$D$14)*(1-EXP(-Constantes!$D$24)))</f>
        <v>6.7136843996080977E-16</v>
      </c>
      <c r="AO558" s="75">
        <f t="shared" si="78"/>
        <v>168.88678594006151</v>
      </c>
      <c r="AP558" s="75">
        <f>MAX(0,(AO558-Constantes!$D$13)*(1-EXP(-Constantes!$D$25)))</f>
        <v>0.64852340228300609</v>
      </c>
      <c r="AQ558" s="75">
        <f t="shared" si="79"/>
        <v>0.64852340228300676</v>
      </c>
      <c r="AR558" s="75">
        <f>0.0526*AK558*Observaciones!$F557^1.218</f>
        <v>0</v>
      </c>
      <c r="AS558" s="75">
        <f>AR558*Constantes!$F$31</f>
        <v>0</v>
      </c>
      <c r="AT558" s="75">
        <f t="shared" si="80"/>
        <v>0</v>
      </c>
      <c r="AU558" s="15"/>
      <c r="AV558" s="74">
        <v>552</v>
      </c>
      <c r="AW558" s="75">
        <f>0.0526*Observaciones!$F557^2.218</f>
        <v>0</v>
      </c>
      <c r="AX558" s="75">
        <f>IF(Observaciones!$F557&gt;0.05*$BB$7,((Observaciones!$F557-0.05*$BB$7)^2)/(Observaciones!$F557+0.95*$BB$7),0)</f>
        <v>0</v>
      </c>
      <c r="AY558" s="75">
        <f>0.0526*AX558*Observaciones!$F557^1.218</f>
        <v>0</v>
      </c>
      <c r="AZ558" s="29"/>
      <c r="BA558" s="29"/>
      <c r="BB558" s="96"/>
      <c r="BC558" s="39"/>
    </row>
    <row r="559" spans="2:55" s="2" customFormat="1" x14ac:dyDescent="0.3">
      <c r="B559" s="38"/>
      <c r="C559" s="74">
        <v>553</v>
      </c>
      <c r="D559" s="136">
        <f>ETo!$I558*((1-Constantes!$D$21)*ETo!$K558+ETo!$L558)</f>
        <v>1.5571348110957872</v>
      </c>
      <c r="E559" s="75">
        <f>MIN(D559*F559,0.8*(I558+Observaciones!$F558-G559-H559-Constantes!$D$14))</f>
        <v>3.5021230360143819E-11</v>
      </c>
      <c r="F559" s="75">
        <f>EXP(2.5*(Cálculos!I558-Constantes!$D$13)/(Constantes!$D$15))*Constantes!$D$19+Constantes!$D$18</f>
        <v>0.36840825324540399</v>
      </c>
      <c r="G559" s="75">
        <f>IF(Observaciones!$F558&gt;0.05*Constantes!$D$20,((Observaciones!$F558-0.05*Constantes!$D$20)^2)/(Observaciones!$F558+0.95*Constantes!$D$20),0)</f>
        <v>0</v>
      </c>
      <c r="H559" s="75">
        <f>MAX(0,I558+Observaciones!$F558-G559-Constantes!$D$13)</f>
        <v>0</v>
      </c>
      <c r="I559" s="75">
        <f>I558+Observaciones!$F558-G559-E559-H559-J558</f>
        <v>26.250000000008001</v>
      </c>
      <c r="J559" s="75">
        <f>MAX(0,(I559-Constantes!$D$14)*(1-EXP(-Constantes!$D$24)))</f>
        <v>1.3744742970834033E-13</v>
      </c>
      <c r="K559" s="75">
        <f t="shared" si="72"/>
        <v>160.41450468789128</v>
      </c>
      <c r="L559" s="75">
        <f>MAX(0,(K559-Constantes!$D$13)*(1-EXP(-Constantes!$D$25)))</f>
        <v>0.5900010808749252</v>
      </c>
      <c r="M559" s="75">
        <f t="shared" si="73"/>
        <v>0.59000108087506264</v>
      </c>
      <c r="N559" s="75">
        <f>0.0526*G559*Observaciones!$F558^1.218</f>
        <v>0</v>
      </c>
      <c r="O559" s="75">
        <f>N559*Constantes!$D$31</f>
        <v>0</v>
      </c>
      <c r="P559" s="75">
        <f t="shared" si="74"/>
        <v>0</v>
      </c>
      <c r="Q559" s="15"/>
      <c r="R559" s="74">
        <v>553</v>
      </c>
      <c r="S559" s="136">
        <f>ETo!$I558*((1-Constantes!$E$21)*ETo!$K558+ETo!$L558)</f>
        <v>1.4873168221976867</v>
      </c>
      <c r="T559" s="75">
        <f>MIN(S559*U559,0.8*(X558+Observaciones!$F558-V559-W559-Constantes!$D$14))</f>
        <v>1.0430767360958272E-12</v>
      </c>
      <c r="U559" s="75">
        <f>EXP(2.5*(Cálculos!X558-Constantes!$D$13)/(Constantes!$D$15))*Constantes!$E$19+Constantes!$E$18</f>
        <v>0.44392401652221691</v>
      </c>
      <c r="V559" s="75">
        <f>IF(Observaciones!$F558&gt;0.05*Constantes!$E$20,((Observaciones!$F558-0.05*Constantes!$E$20)^2)/(Observaciones!$F558+0.95*Constantes!$E$20),0)</f>
        <v>0</v>
      </c>
      <c r="W559" s="75">
        <f>MAX(0,X558+Observaciones!$F558-V559-Constantes!$D$13)</f>
        <v>0</v>
      </c>
      <c r="X559" s="75">
        <f>X558+Observaciones!$F558-V559-T559-W559-Y558</f>
        <v>26.250000000000238</v>
      </c>
      <c r="Y559" s="75">
        <f>MAX(0,(X559-Constantes!$D$14)*(1-EXP(-Constantes!$D$24)))</f>
        <v>4.08924413430675E-15</v>
      </c>
      <c r="Z559" s="75">
        <f t="shared" si="75"/>
        <v>165.29559992210045</v>
      </c>
      <c r="AA559" s="75">
        <f>MAX(0,(Z559-Constantes!$D$13)*(1-EXP(-Constantes!$D$25)))</f>
        <v>0.62371726847748721</v>
      </c>
      <c r="AB559" s="75">
        <f t="shared" si="76"/>
        <v>0.62371726847749132</v>
      </c>
      <c r="AC559" s="75">
        <f>0.0526*V559*Observaciones!$F558^1.218</f>
        <v>0</v>
      </c>
      <c r="AD559" s="75">
        <f>AC559*Constantes!$E$31</f>
        <v>0</v>
      </c>
      <c r="AE559" s="75">
        <f t="shared" si="77"/>
        <v>0</v>
      </c>
      <c r="AF559" s="15"/>
      <c r="AG559" s="74">
        <v>553</v>
      </c>
      <c r="AH559" s="136">
        <f>ETo!$I558*((1-Constantes!$F$21)*ETo!$K558+ETo!$L558)</f>
        <v>1.4873168221976867</v>
      </c>
      <c r="AI559" s="75">
        <f>MIN(AH559*AJ559,0.8*(AM558+Observaciones!$F558-AK559-AL559-Constantes!$D$14))</f>
        <v>3.1263880373444411E-14</v>
      </c>
      <c r="AJ559" s="75">
        <f>EXP(2.5*(Cálculos!AM558-Constantes!$D$13)/(Constantes!$D$15))*Constantes!$F$19+Constantes!$F$18</f>
        <v>0.520463790156938</v>
      </c>
      <c r="AK559" s="75">
        <f>IF(Observaciones!$F558&gt;0.05*Constantes!$F$20,((Observaciones!$F558-0.05*Constantes!$F$20)^2)/(Observaciones!$F558+0.95*Constantes!$F$20),0)</f>
        <v>0</v>
      </c>
      <c r="AL559" s="75">
        <f>MAX(0,AM558+Observaciones!$F558-AK559-Constantes!$D$13)</f>
        <v>0</v>
      </c>
      <c r="AM559" s="75">
        <f>AM558+Observaciones!$F558-AK559-AI559-AL559-AN558</f>
        <v>26.250000000000007</v>
      </c>
      <c r="AN559" s="75">
        <f>MAX(0,(AM559-Constantes!$D$14)*(1-EXP(-Constantes!$D$24)))</f>
        <v>1.2206698908378359E-16</v>
      </c>
      <c r="AO559" s="75">
        <f t="shared" si="78"/>
        <v>168.2382625377785</v>
      </c>
      <c r="AP559" s="75">
        <f>MAX(0,(AO559-Constantes!$D$13)*(1-EXP(-Constantes!$D$25)))</f>
        <v>0.64404372392254716</v>
      </c>
      <c r="AQ559" s="75">
        <f t="shared" si="79"/>
        <v>0.64404372392254727</v>
      </c>
      <c r="AR559" s="75">
        <f>0.0526*AK559*Observaciones!$F558^1.218</f>
        <v>0</v>
      </c>
      <c r="AS559" s="75">
        <f>AR559*Constantes!$F$31</f>
        <v>0</v>
      </c>
      <c r="AT559" s="75">
        <f t="shared" si="80"/>
        <v>0</v>
      </c>
      <c r="AU559" s="15"/>
      <c r="AV559" s="74">
        <v>553</v>
      </c>
      <c r="AW559" s="75">
        <f>0.0526*Observaciones!$F558^2.218</f>
        <v>0</v>
      </c>
      <c r="AX559" s="75">
        <f>IF(Observaciones!$F558&gt;0.05*$BB$7,((Observaciones!$F558-0.05*$BB$7)^2)/(Observaciones!$F558+0.95*$BB$7),0)</f>
        <v>0</v>
      </c>
      <c r="AY559" s="75">
        <f>0.0526*AX559*Observaciones!$F558^1.218</f>
        <v>0</v>
      </c>
      <c r="AZ559" s="29"/>
      <c r="BA559" s="29"/>
      <c r="BB559" s="96"/>
      <c r="BC559" s="39"/>
    </row>
    <row r="560" spans="2:55" s="2" customFormat="1" x14ac:dyDescent="0.3">
      <c r="B560" s="38"/>
      <c r="C560" s="74">
        <v>554</v>
      </c>
      <c r="D560" s="136">
        <f>ETo!$I559*((1-Constantes!$D$21)*ETo!$K559+ETo!$L559)</f>
        <v>1.5086551570513926</v>
      </c>
      <c r="E560" s="75">
        <f>MIN(D560*F560,0.8*(I559+Observaciones!$F559-G560-H560-Constantes!$D$14))</f>
        <v>6.400568963726983E-12</v>
      </c>
      <c r="F560" s="75">
        <f>EXP(2.5*(Cálculos!I559-Constantes!$D$13)/(Constantes!$D$15))*Constantes!$D$19+Constantes!$D$18</f>
        <v>0.36840825324533966</v>
      </c>
      <c r="G560" s="75">
        <f>IF(Observaciones!$F559&gt;0.05*Constantes!$D$20,((Observaciones!$F559-0.05*Constantes!$D$20)^2)/(Observaciones!$F559+0.95*Constantes!$D$20),0)</f>
        <v>0</v>
      </c>
      <c r="H560" s="75">
        <f>MAX(0,I559+Observaciones!$F559-G560-Constantes!$D$13)</f>
        <v>0</v>
      </c>
      <c r="I560" s="75">
        <f>I559+Observaciones!$F559-G560-E560-H560-J559</f>
        <v>26.25000000000146</v>
      </c>
      <c r="J560" s="75">
        <f>MAX(0,(I560-Constantes!$D$14)*(1-EXP(-Constantes!$D$24)))</f>
        <v>2.508476625671753E-14</v>
      </c>
      <c r="K560" s="75">
        <f t="shared" si="72"/>
        <v>159.82450360701637</v>
      </c>
      <c r="L560" s="75">
        <f>MAX(0,(K560-Constantes!$D$13)*(1-EXP(-Constantes!$D$25)))</f>
        <v>0.58592564571662809</v>
      </c>
      <c r="M560" s="75">
        <f t="shared" si="73"/>
        <v>0.58592564571665318</v>
      </c>
      <c r="N560" s="75">
        <f>0.0526*G560*Observaciones!$F559^1.218</f>
        <v>0</v>
      </c>
      <c r="O560" s="75">
        <f>N560*Constantes!$D$31</f>
        <v>0</v>
      </c>
      <c r="P560" s="75">
        <f t="shared" si="74"/>
        <v>0</v>
      </c>
      <c r="Q560" s="15"/>
      <c r="R560" s="74">
        <v>554</v>
      </c>
      <c r="S560" s="136">
        <f>ETo!$I559*((1-Constantes!$E$21)*ETo!$K559+ETo!$L559)</f>
        <v>1.4409504498784258</v>
      </c>
      <c r="T560" s="75">
        <f>MIN(S560*U560,0.8*(X559+Observaciones!$F559-V560-W560-Constantes!$D$14))</f>
        <v>1.9042545318370685E-13</v>
      </c>
      <c r="U560" s="75">
        <f>EXP(2.5*(Cálculos!X559-Constantes!$D$13)/(Constantes!$D$15))*Constantes!$E$19+Constantes!$E$18</f>
        <v>0.44392401652221541</v>
      </c>
      <c r="V560" s="75">
        <f>IF(Observaciones!$F559&gt;0.05*Constantes!$E$20,((Observaciones!$F559-0.05*Constantes!$E$20)^2)/(Observaciones!$F559+0.95*Constantes!$E$20),0)</f>
        <v>0</v>
      </c>
      <c r="W560" s="75">
        <f>MAX(0,X559+Observaciones!$F559-V560-Constantes!$D$13)</f>
        <v>0</v>
      </c>
      <c r="X560" s="75">
        <f>X559+Observaciones!$F559-V560-T560-W560-Y559</f>
        <v>26.250000000000043</v>
      </c>
      <c r="Y560" s="75">
        <f>MAX(0,(X560-Constantes!$D$14)*(1-EXP(-Constantes!$D$24)))</f>
        <v>7.3240193450270157E-16</v>
      </c>
      <c r="Z560" s="75">
        <f t="shared" si="75"/>
        <v>164.67188265362296</v>
      </c>
      <c r="AA560" s="75">
        <f>MAX(0,(Z560-Constantes!$D$13)*(1-EXP(-Constantes!$D$25)))</f>
        <v>0.61940893859947954</v>
      </c>
      <c r="AB560" s="75">
        <f t="shared" si="76"/>
        <v>0.61940893859948032</v>
      </c>
      <c r="AC560" s="75">
        <f>0.0526*V560*Observaciones!$F559^1.218</f>
        <v>0</v>
      </c>
      <c r="AD560" s="75">
        <f>AC560*Constantes!$E$31</f>
        <v>0</v>
      </c>
      <c r="AE560" s="75">
        <f t="shared" si="77"/>
        <v>0</v>
      </c>
      <c r="AF560" s="15"/>
      <c r="AG560" s="74">
        <v>554</v>
      </c>
      <c r="AH560" s="136">
        <f>ETo!$I559*((1-Constantes!$F$21)*ETo!$K559+ETo!$L559)</f>
        <v>1.4409504498784258</v>
      </c>
      <c r="AI560" s="75">
        <f>MIN(AH560*AJ560,0.8*(AM559+Observaciones!$F559-AK560-AL560-Constantes!$D$14))</f>
        <v>5.6843418860808018E-15</v>
      </c>
      <c r="AJ560" s="75">
        <f>EXP(2.5*(Cálculos!AM559-Constantes!$D$13)/(Constantes!$D$15))*Constantes!$F$19+Constantes!$F$18</f>
        <v>0.520463790156938</v>
      </c>
      <c r="AK560" s="75">
        <f>IF(Observaciones!$F559&gt;0.05*Constantes!$F$20,((Observaciones!$F559-0.05*Constantes!$F$20)^2)/(Observaciones!$F559+0.95*Constantes!$F$20),0)</f>
        <v>0</v>
      </c>
      <c r="AL560" s="75">
        <f>MAX(0,AM559+Observaciones!$F559-AK560-Constantes!$D$13)</f>
        <v>0</v>
      </c>
      <c r="AM560" s="75">
        <f>AM559+Observaciones!$F559-AK560-AI560-AL560-AN559</f>
        <v>26.25</v>
      </c>
      <c r="AN560" s="75">
        <f>MAX(0,(AM560-Constantes!$D$14)*(1-EXP(-Constantes!$D$24)))</f>
        <v>0</v>
      </c>
      <c r="AO560" s="75">
        <f t="shared" si="78"/>
        <v>167.59421881385595</v>
      </c>
      <c r="AP560" s="75">
        <f>MAX(0,(AO560-Constantes!$D$13)*(1-EXP(-Constantes!$D$25)))</f>
        <v>0.6395949889608038</v>
      </c>
      <c r="AQ560" s="75">
        <f t="shared" si="79"/>
        <v>0.6395949889608038</v>
      </c>
      <c r="AR560" s="75">
        <f>0.0526*AK560*Observaciones!$F559^1.218</f>
        <v>0</v>
      </c>
      <c r="AS560" s="75">
        <f>AR560*Constantes!$F$31</f>
        <v>0</v>
      </c>
      <c r="AT560" s="75">
        <f t="shared" si="80"/>
        <v>0</v>
      </c>
      <c r="AU560" s="15"/>
      <c r="AV560" s="74">
        <v>554</v>
      </c>
      <c r="AW560" s="75">
        <f>0.0526*Observaciones!$F559^2.218</f>
        <v>0</v>
      </c>
      <c r="AX560" s="75">
        <f>IF(Observaciones!$F559&gt;0.05*$BB$7,((Observaciones!$F559-0.05*$BB$7)^2)/(Observaciones!$F559+0.95*$BB$7),0)</f>
        <v>0</v>
      </c>
      <c r="AY560" s="75">
        <f>0.0526*AX560*Observaciones!$F559^1.218</f>
        <v>0</v>
      </c>
      <c r="AZ560" s="29"/>
      <c r="BA560" s="29"/>
      <c r="BB560" s="96"/>
      <c r="BC560" s="39"/>
    </row>
    <row r="561" spans="2:55" s="2" customFormat="1" x14ac:dyDescent="0.3">
      <c r="B561" s="38"/>
      <c r="C561" s="74">
        <v>555</v>
      </c>
      <c r="D561" s="136">
        <f>ETo!$I560*((1-Constantes!$D$21)*ETo!$K560+ETo!$L560)</f>
        <v>1.4732278630624429</v>
      </c>
      <c r="E561" s="75">
        <f>MIN(D561*F561,0.8*(I560+Observaciones!$F560-G561-H561-Constantes!$D$14))</f>
        <v>0.54274930366318175</v>
      </c>
      <c r="F561" s="75">
        <f>EXP(2.5*(Cálculos!I560-Constantes!$D$13)/(Constantes!$D$15))*Constantes!$D$19+Constantes!$D$18</f>
        <v>0.36840825324532789</v>
      </c>
      <c r="G561" s="75">
        <f>IF(Observaciones!$F560&gt;0.05*Constantes!$D$20,((Observaciones!$F560-0.05*Constantes!$D$20)^2)/(Observaciones!$F560+0.95*Constantes!$D$20),0)</f>
        <v>0</v>
      </c>
      <c r="H561" s="75">
        <f>MAX(0,I560+Observaciones!$F560-G561-Constantes!$D$13)</f>
        <v>0</v>
      </c>
      <c r="I561" s="75">
        <f>I560+Observaciones!$F560-G561-E561-H561-J560</f>
        <v>27.907250696338252</v>
      </c>
      <c r="J561" s="75">
        <f>MAX(0,(I561-Constantes!$D$14)*(1-EXP(-Constantes!$D$24)))</f>
        <v>2.8470575023557071E-2</v>
      </c>
      <c r="K561" s="75">
        <f t="shared" si="72"/>
        <v>159.23857796129974</v>
      </c>
      <c r="L561" s="75">
        <f>MAX(0,(K561-Constantes!$D$13)*(1-EXP(-Constantes!$D$25)))</f>
        <v>0.58187836164528273</v>
      </c>
      <c r="M561" s="75">
        <f t="shared" si="73"/>
        <v>0.61034893666883983</v>
      </c>
      <c r="N561" s="75">
        <f>0.0526*G561*Observaciones!$F560^1.218</f>
        <v>0</v>
      </c>
      <c r="O561" s="75">
        <f>N561*Constantes!$D$31</f>
        <v>0</v>
      </c>
      <c r="P561" s="75">
        <f t="shared" si="74"/>
        <v>0</v>
      </c>
      <c r="Q561" s="15"/>
      <c r="R561" s="74">
        <v>555</v>
      </c>
      <c r="S561" s="136">
        <f>ETo!$I560*((1-Constantes!$E$21)*ETo!$K560+ETo!$L560)</f>
        <v>1.407142460082351</v>
      </c>
      <c r="T561" s="75">
        <f>MIN(S561*U561,0.8*(X560+Observaciones!$F560-V561-W561-Constantes!$D$14))</f>
        <v>0.62466433269870802</v>
      </c>
      <c r="U561" s="75">
        <f>EXP(2.5*(Cálculos!X560-Constantes!$D$13)/(Constantes!$D$15))*Constantes!$E$19+Constantes!$E$18</f>
        <v>0.44392401652221514</v>
      </c>
      <c r="V561" s="75">
        <f>IF(Observaciones!$F560&gt;0.05*Constantes!$E$20,((Observaciones!$F560-0.05*Constantes!$E$20)^2)/(Observaciones!$F560+0.95*Constantes!$E$20),0)</f>
        <v>0</v>
      </c>
      <c r="W561" s="75">
        <f>MAX(0,X560+Observaciones!$F560-V561-Constantes!$D$13)</f>
        <v>0</v>
      </c>
      <c r="X561" s="75">
        <f>X560+Observaciones!$F560-V561-T561-W561-Y560</f>
        <v>27.825335667301335</v>
      </c>
      <c r="Y561" s="75">
        <f>MAX(0,(X561-Constantes!$D$14)*(1-EXP(-Constantes!$D$24)))</f>
        <v>2.7063323854554452E-2</v>
      </c>
      <c r="Z561" s="75">
        <f t="shared" si="75"/>
        <v>164.05247371502347</v>
      </c>
      <c r="AA561" s="75">
        <f>MAX(0,(Z561-Constantes!$D$13)*(1-EXP(-Constantes!$D$25)))</f>
        <v>0.61513036852976277</v>
      </c>
      <c r="AB561" s="75">
        <f t="shared" si="76"/>
        <v>0.64219369238431723</v>
      </c>
      <c r="AC561" s="75">
        <f>0.0526*V561*Observaciones!$F560^1.218</f>
        <v>0</v>
      </c>
      <c r="AD561" s="75">
        <f>AC561*Constantes!$E$31</f>
        <v>0</v>
      </c>
      <c r="AE561" s="75">
        <f t="shared" si="77"/>
        <v>0</v>
      </c>
      <c r="AF561" s="15"/>
      <c r="AG561" s="74">
        <v>555</v>
      </c>
      <c r="AH561" s="136">
        <f>ETo!$I560*((1-Constantes!$F$21)*ETo!$K560+ETo!$L560)</f>
        <v>1.407142460082351</v>
      </c>
      <c r="AI561" s="75">
        <f>MIN(AH561*AJ561,0.8*(AM560+Observaciones!$F560-AK561-AL561-Constantes!$D$14))</f>
        <v>0.73236669806521826</v>
      </c>
      <c r="AJ561" s="75">
        <f>EXP(2.5*(Cálculos!AM560-Constantes!$D$13)/(Constantes!$D$15))*Constantes!$F$19+Constantes!$F$18</f>
        <v>0.520463790156938</v>
      </c>
      <c r="AK561" s="75">
        <f>IF(Observaciones!$F560&gt;0.05*Constantes!$F$20,((Observaciones!$F560-0.05*Constantes!$F$20)^2)/(Observaciones!$F560+0.95*Constantes!$F$20),0)</f>
        <v>0</v>
      </c>
      <c r="AL561" s="75">
        <f>MAX(0,AM560+Observaciones!$F560-AK561-Constantes!$D$13)</f>
        <v>0</v>
      </c>
      <c r="AM561" s="75">
        <f>AM560+Observaciones!$F560-AK561-AI561-AL561-AN560</f>
        <v>27.717633301934782</v>
      </c>
      <c r="AN561" s="75">
        <f>MAX(0,(AM561-Constantes!$D$14)*(1-EXP(-Constantes!$D$24)))</f>
        <v>2.5213061682296395E-2</v>
      </c>
      <c r="AO561" s="75">
        <f t="shared" si="78"/>
        <v>166.95462382489515</v>
      </c>
      <c r="AP561" s="75">
        <f>MAX(0,(AO561-Constantes!$D$13)*(1-EXP(-Constantes!$D$25)))</f>
        <v>0.63517698365610809</v>
      </c>
      <c r="AQ561" s="75">
        <f t="shared" si="79"/>
        <v>0.66039004533840451</v>
      </c>
      <c r="AR561" s="75">
        <f>0.0526*AK561*Observaciones!$F560^1.218</f>
        <v>0</v>
      </c>
      <c r="AS561" s="75">
        <f>AR561*Constantes!$F$31</f>
        <v>0</v>
      </c>
      <c r="AT561" s="75">
        <f t="shared" si="80"/>
        <v>0</v>
      </c>
      <c r="AU561" s="15"/>
      <c r="AV561" s="74">
        <v>555</v>
      </c>
      <c r="AW561" s="75">
        <f>0.0526*Observaciones!$F560^2.218</f>
        <v>0.30232861200727251</v>
      </c>
      <c r="AX561" s="75">
        <f>IF(Observaciones!$F560&gt;0.05*$BB$7,((Observaciones!$F560-0.05*$BB$7)^2)/(Observaciones!$F560+0.95*$BB$7),0)</f>
        <v>6.2440408225724973E-3</v>
      </c>
      <c r="AY561" s="75">
        <f>0.0526*AX561*Observaciones!$F560^1.218</f>
        <v>8.5806917963867778E-4</v>
      </c>
      <c r="AZ561" s="29"/>
      <c r="BA561" s="29"/>
      <c r="BB561" s="96"/>
      <c r="BC561" s="39"/>
    </row>
    <row r="562" spans="2:55" s="2" customFormat="1" x14ac:dyDescent="0.3">
      <c r="B562" s="38"/>
      <c r="C562" s="74">
        <v>556</v>
      </c>
      <c r="D562" s="136">
        <f>ETo!$I561*((1-Constantes!$D$21)*ETo!$K561+ETo!$L561)</f>
        <v>1.5631097927131157</v>
      </c>
      <c r="E562" s="75">
        <f>MIN(D562*F562,0.8*(I561+Observaciones!$F561-G562-H562-Constantes!$D$14))</f>
        <v>0.58072578277805043</v>
      </c>
      <c r="F562" s="75">
        <f>EXP(2.5*(Cálculos!I561-Constantes!$D$13)/(Constantes!$D$15))*Constantes!$D$19+Constantes!$D$18</f>
        <v>0.37151950904873743</v>
      </c>
      <c r="G562" s="75">
        <f>IF(Observaciones!$F561&gt;0.05*Constantes!$D$20,((Observaciones!$F561-0.05*Constantes!$D$20)^2)/(Observaciones!$F561+0.95*Constantes!$D$20),0)</f>
        <v>0</v>
      </c>
      <c r="H562" s="75">
        <f>MAX(0,I561+Observaciones!$F561-G562-Constantes!$D$13)</f>
        <v>0</v>
      </c>
      <c r="I562" s="75">
        <f>I561+Observaciones!$F561-G562-E562-H562-J561</f>
        <v>27.298054338536645</v>
      </c>
      <c r="J562" s="75">
        <f>MAX(0,(I562-Constantes!$D$14)*(1-EXP(-Constantes!$D$24)))</f>
        <v>1.8004946228112374E-2</v>
      </c>
      <c r="K562" s="75">
        <f t="shared" si="72"/>
        <v>158.65669959965444</v>
      </c>
      <c r="L562" s="75">
        <f>MAX(0,(K562-Constantes!$D$13)*(1-EXP(-Constantes!$D$25)))</f>
        <v>0.57785903420712781</v>
      </c>
      <c r="M562" s="75">
        <f t="shared" si="73"/>
        <v>0.59586398043524014</v>
      </c>
      <c r="N562" s="75">
        <f>0.0526*G562*Observaciones!$F561^1.218</f>
        <v>0</v>
      </c>
      <c r="O562" s="75">
        <f>N562*Constantes!$D$31</f>
        <v>0</v>
      </c>
      <c r="P562" s="75">
        <f t="shared" si="74"/>
        <v>0</v>
      </c>
      <c r="Q562" s="15"/>
      <c r="R562" s="74">
        <v>556</v>
      </c>
      <c r="S562" s="136">
        <f>ETo!$I561*((1-Constantes!$E$21)*ETo!$K561+ETo!$L561)</f>
        <v>1.4932143351796974</v>
      </c>
      <c r="T562" s="75">
        <f>MIN(S562*U562,0.8*(X561+Observaciones!$F561-V562-W562-Constantes!$D$14))</f>
        <v>0.66629826631508593</v>
      </c>
      <c r="U562" s="75">
        <f>EXP(2.5*(Cálculos!X561-Constantes!$D$13)/(Constantes!$D$15))*Constantes!$E$19+Constantes!$E$18</f>
        <v>0.44621743216448684</v>
      </c>
      <c r="V562" s="75">
        <f>IF(Observaciones!$F561&gt;0.05*Constantes!$E$20,((Observaciones!$F561-0.05*Constantes!$E$20)^2)/(Observaciones!$F561+0.95*Constantes!$E$20),0)</f>
        <v>0</v>
      </c>
      <c r="W562" s="75">
        <f>MAX(0,X561+Observaciones!$F561-V562-Constantes!$D$13)</f>
        <v>0</v>
      </c>
      <c r="X562" s="75">
        <f>X561+Observaciones!$F561-V562-T562-W562-Y561</f>
        <v>27.131974077131694</v>
      </c>
      <c r="Y562" s="75">
        <f>MAX(0,(X562-Constantes!$D$14)*(1-EXP(-Constantes!$D$24)))</f>
        <v>1.5151786743727087E-2</v>
      </c>
      <c r="Z562" s="75">
        <f t="shared" si="75"/>
        <v>163.43734334649369</v>
      </c>
      <c r="AA562" s="75">
        <f>MAX(0,(Z562-Constantes!$D$13)*(1-EXP(-Constantes!$D$25)))</f>
        <v>0.61088135270232558</v>
      </c>
      <c r="AB562" s="75">
        <f t="shared" si="76"/>
        <v>0.62603313944605266</v>
      </c>
      <c r="AC562" s="75">
        <f>0.0526*V562*Observaciones!$F561^1.218</f>
        <v>0</v>
      </c>
      <c r="AD562" s="75">
        <f>AC562*Constantes!$E$31</f>
        <v>0</v>
      </c>
      <c r="AE562" s="75">
        <f t="shared" si="77"/>
        <v>0</v>
      </c>
      <c r="AF562" s="15"/>
      <c r="AG562" s="74">
        <v>556</v>
      </c>
      <c r="AH562" s="136">
        <f>ETo!$I561*((1-Constantes!$F$21)*ETo!$K561+ETo!$L561)</f>
        <v>1.4932143351796974</v>
      </c>
      <c r="AI562" s="75">
        <f>MIN(AH562*AJ562,0.8*(AM561+Observaciones!$F561-AK562-AL562-Constantes!$D$14))</f>
        <v>0.77955255636741871</v>
      </c>
      <c r="AJ562" s="75">
        <f>EXP(2.5*(Cálculos!AM561-Constantes!$D$13)/(Constantes!$D$15))*Constantes!$F$19+Constantes!$F$18</f>
        <v>0.5220634024207953</v>
      </c>
      <c r="AK562" s="75">
        <f>IF(Observaciones!$F561&gt;0.05*Constantes!$F$20,((Observaciones!$F561-0.05*Constantes!$F$20)^2)/(Observaciones!$F561+0.95*Constantes!$F$20),0)</f>
        <v>0</v>
      </c>
      <c r="AL562" s="75">
        <f>MAX(0,AM561+Observaciones!$F561-AK562-Constantes!$D$13)</f>
        <v>0</v>
      </c>
      <c r="AM562" s="75">
        <f>AM561+Observaciones!$F561-AK562-AI562-AL562-AN561</f>
        <v>26.912867683885064</v>
      </c>
      <c r="AN562" s="75">
        <f>MAX(0,(AM562-Constantes!$D$14)*(1-EXP(-Constantes!$D$24)))</f>
        <v>1.1387670052841138E-2</v>
      </c>
      <c r="AO562" s="75">
        <f t="shared" si="78"/>
        <v>166.31944684123906</v>
      </c>
      <c r="AP562" s="75">
        <f>MAX(0,(AO562-Constantes!$D$13)*(1-EXP(-Constantes!$D$25)))</f>
        <v>0.63078949574321386</v>
      </c>
      <c r="AQ562" s="75">
        <f t="shared" si="79"/>
        <v>0.64217716579605499</v>
      </c>
      <c r="AR562" s="75">
        <f>0.0526*AK562*Observaciones!$F561^1.218</f>
        <v>0</v>
      </c>
      <c r="AS562" s="75">
        <f>AR562*Constantes!$F$31</f>
        <v>0</v>
      </c>
      <c r="AT562" s="75">
        <f t="shared" si="80"/>
        <v>0</v>
      </c>
      <c r="AU562" s="15"/>
      <c r="AV562" s="74">
        <v>556</v>
      </c>
      <c r="AW562" s="75">
        <f>0.0526*Observaciones!$F561^2.218</f>
        <v>0</v>
      </c>
      <c r="AX562" s="75">
        <f>IF(Observaciones!$F561&gt;0.05*$BB$7,((Observaciones!$F561-0.05*$BB$7)^2)/(Observaciones!$F561+0.95*$BB$7),0)</f>
        <v>0</v>
      </c>
      <c r="AY562" s="75">
        <f>0.0526*AX562*Observaciones!$F561^1.218</f>
        <v>0</v>
      </c>
      <c r="AZ562" s="29"/>
      <c r="BA562" s="29"/>
      <c r="BB562" s="96"/>
      <c r="BC562" s="39"/>
    </row>
    <row r="563" spans="2:55" s="2" customFormat="1" x14ac:dyDescent="0.3">
      <c r="B563" s="38"/>
      <c r="C563" s="74">
        <v>557</v>
      </c>
      <c r="D563" s="136">
        <f>ETo!$I562*((1-Constantes!$D$21)*ETo!$K562+ETo!$L562)</f>
        <v>1.619769060232551</v>
      </c>
      <c r="E563" s="75">
        <f>MIN(D563*F563,0.8*(I562+Observaciones!$F562-G563-H563-Constantes!$D$14))</f>
        <v>0.59987334507825685</v>
      </c>
      <c r="F563" s="75">
        <f>EXP(2.5*(Cálculos!I562-Constantes!$D$13)/(Constantes!$D$15))*Constantes!$D$19+Constantes!$D$18</f>
        <v>0.37034498300154761</v>
      </c>
      <c r="G563" s="75">
        <f>IF(Observaciones!$F562&gt;0.05*Constantes!$D$20,((Observaciones!$F562-0.05*Constantes!$D$20)^2)/(Observaciones!$F562+0.95*Constantes!$D$20),0)</f>
        <v>0</v>
      </c>
      <c r="H563" s="75">
        <f>MAX(0,I562+Observaciones!$F562-G563-Constantes!$D$13)</f>
        <v>0</v>
      </c>
      <c r="I563" s="75">
        <f>I562+Observaciones!$F562-G563-E563-H563-J562</f>
        <v>26.680176047230272</v>
      </c>
      <c r="J563" s="75">
        <f>MAX(0,(I563-Constantes!$D$14)*(1-EXP(-Constantes!$D$24)))</f>
        <v>7.3901670115858933E-3</v>
      </c>
      <c r="K563" s="75">
        <f t="shared" si="72"/>
        <v>158.07884056544731</v>
      </c>
      <c r="L563" s="75">
        <f>MAX(0,(K563-Constantes!$D$13)*(1-EXP(-Constantes!$D$25)))</f>
        <v>0.57386747029159202</v>
      </c>
      <c r="M563" s="75">
        <f t="shared" si="73"/>
        <v>0.58125763730317792</v>
      </c>
      <c r="N563" s="75">
        <f>0.0526*G563*Observaciones!$F562^1.218</f>
        <v>0</v>
      </c>
      <c r="O563" s="75">
        <f>N563*Constantes!$D$31</f>
        <v>0</v>
      </c>
      <c r="P563" s="75">
        <f t="shared" si="74"/>
        <v>0</v>
      </c>
      <c r="Q563" s="15"/>
      <c r="R563" s="74">
        <v>557</v>
      </c>
      <c r="S563" s="136">
        <f>ETo!$I562*((1-Constantes!$E$21)*ETo!$K562+ETo!$L562)</f>
        <v>1.5476217329130919</v>
      </c>
      <c r="T563" s="75">
        <f>MIN(S563*U563,0.8*(X562+Observaciones!$F562-V563-W563-Constantes!$D$14))</f>
        <v>0.68897822341673531</v>
      </c>
      <c r="U563" s="75">
        <f>EXP(2.5*(Cálculos!X562-Constantes!$D$13)/(Constantes!$D$15))*Constantes!$E$19+Constantes!$E$18</f>
        <v>0.44518515653038165</v>
      </c>
      <c r="V563" s="75">
        <f>IF(Observaciones!$F562&gt;0.05*Constantes!$E$20,((Observaciones!$F562-0.05*Constantes!$E$20)^2)/(Observaciones!$F562+0.95*Constantes!$E$20),0)</f>
        <v>0</v>
      </c>
      <c r="W563" s="75">
        <f>MAX(0,X562+Observaciones!$F562-V563-Constantes!$D$13)</f>
        <v>0</v>
      </c>
      <c r="X563" s="75">
        <f>X562+Observaciones!$F562-V563-T563-W563-Y562</f>
        <v>26.427844066971232</v>
      </c>
      <c r="Y563" s="75">
        <f>MAX(0,(X563-Constantes!$D$14)*(1-EXP(-Constantes!$D$24)))</f>
        <v>3.0552546228440592E-3</v>
      </c>
      <c r="Z563" s="75">
        <f t="shared" si="75"/>
        <v>162.82646199379136</v>
      </c>
      <c r="AA563" s="75">
        <f>MAX(0,(Z563-Constantes!$D$13)*(1-EXP(-Constantes!$D$25)))</f>
        <v>0.60666168697110456</v>
      </c>
      <c r="AB563" s="75">
        <f t="shared" si="76"/>
        <v>0.60971694159394862</v>
      </c>
      <c r="AC563" s="75">
        <f>0.0526*V563*Observaciones!$F562^1.218</f>
        <v>0</v>
      </c>
      <c r="AD563" s="75">
        <f>AC563*Constantes!$E$31</f>
        <v>0</v>
      </c>
      <c r="AE563" s="75">
        <f t="shared" si="77"/>
        <v>0</v>
      </c>
      <c r="AF563" s="15"/>
      <c r="AG563" s="74">
        <v>557</v>
      </c>
      <c r="AH563" s="136">
        <f>ETo!$I562*((1-Constantes!$F$21)*ETo!$K562+ETo!$L562)</f>
        <v>1.5476217329130919</v>
      </c>
      <c r="AI563" s="75">
        <f>MIN(AH563*AJ563,0.8*(AM562+Observaciones!$F562-AK563-AL563-Constantes!$D$14))</f>
        <v>0.53029414710805156</v>
      </c>
      <c r="AJ563" s="75">
        <f>EXP(2.5*(Cálculos!AM562-Constantes!$D$13)/(Constantes!$D$15))*Constantes!$F$19+Constantes!$F$18</f>
        <v>0.52117137863403762</v>
      </c>
      <c r="AK563" s="75">
        <f>IF(Observaciones!$F562&gt;0.05*Constantes!$F$20,((Observaciones!$F562-0.05*Constantes!$F$20)^2)/(Observaciones!$F562+0.95*Constantes!$F$20),0)</f>
        <v>0</v>
      </c>
      <c r="AL563" s="75">
        <f>MAX(0,AM562+Observaciones!$F562-AK563-Constantes!$D$13)</f>
        <v>0</v>
      </c>
      <c r="AM563" s="75">
        <f>AM562+Observaciones!$F562-AK563-AI563-AL563-AN562</f>
        <v>26.371185866724172</v>
      </c>
      <c r="AN563" s="75">
        <f>MAX(0,(AM563-Constantes!$D$14)*(1-EXP(-Constantes!$D$24)))</f>
        <v>2.0819006550962535E-3</v>
      </c>
      <c r="AO563" s="75">
        <f t="shared" si="78"/>
        <v>165.68865734549584</v>
      </c>
      <c r="AP563" s="75">
        <f>MAX(0,(AO563-Constantes!$D$13)*(1-EXP(-Constantes!$D$25)))</f>
        <v>0.62643231442309777</v>
      </c>
      <c r="AQ563" s="75">
        <f t="shared" si="79"/>
        <v>0.62851421507819405</v>
      </c>
      <c r="AR563" s="75">
        <f>0.0526*AK563*Observaciones!$F562^1.218</f>
        <v>0</v>
      </c>
      <c r="AS563" s="75">
        <f>AR563*Constantes!$F$31</f>
        <v>0</v>
      </c>
      <c r="AT563" s="75">
        <f t="shared" si="80"/>
        <v>0</v>
      </c>
      <c r="AU563" s="15"/>
      <c r="AV563" s="74">
        <v>557</v>
      </c>
      <c r="AW563" s="75">
        <f>0.0526*Observaciones!$F562^2.218</f>
        <v>0</v>
      </c>
      <c r="AX563" s="75">
        <f>IF(Observaciones!$F562&gt;0.05*$BB$7,((Observaciones!$F562-0.05*$BB$7)^2)/(Observaciones!$F562+0.95*$BB$7),0)</f>
        <v>0</v>
      </c>
      <c r="AY563" s="75">
        <f>0.0526*AX563*Observaciones!$F562^1.218</f>
        <v>0</v>
      </c>
      <c r="AZ563" s="29"/>
      <c r="BA563" s="29"/>
      <c r="BB563" s="96"/>
      <c r="BC563" s="39"/>
    </row>
    <row r="564" spans="2:55" s="2" customFormat="1" x14ac:dyDescent="0.3">
      <c r="B564" s="38"/>
      <c r="C564" s="74">
        <v>558</v>
      </c>
      <c r="D564" s="136">
        <f>ETo!$I563*((1-Constantes!$D$21)*ETo!$K563+ETo!$L563)</f>
        <v>1.6195024996306804</v>
      </c>
      <c r="E564" s="75">
        <f>MIN(D564*F564,0.8*(I563+Observaciones!$F563-G564-H564-Constantes!$D$14))</f>
        <v>0.344140837784218</v>
      </c>
      <c r="F564" s="75">
        <f>EXP(2.5*(Cálculos!I563-Constantes!$D$13)/(Constantes!$D$15))*Constantes!$D$19+Constantes!$D$18</f>
        <v>0.36919061469569486</v>
      </c>
      <c r="G564" s="75">
        <f>IF(Observaciones!$F563&gt;0.05*Constantes!$D$20,((Observaciones!$F563-0.05*Constantes!$D$20)^2)/(Observaciones!$F563+0.95*Constantes!$D$20),0)</f>
        <v>0</v>
      </c>
      <c r="H564" s="75">
        <f>MAX(0,I563+Observaciones!$F563-G564-Constantes!$D$13)</f>
        <v>0</v>
      </c>
      <c r="I564" s="75">
        <f>I563+Observaciones!$F563-G564-E564-H564-J563</f>
        <v>26.32864504243447</v>
      </c>
      <c r="J564" s="75">
        <f>MAX(0,(I564-Constantes!$D$14)*(1-EXP(-Constantes!$D$24)))</f>
        <v>1.3510747564075265E-3</v>
      </c>
      <c r="K564" s="75">
        <f t="shared" ref="K564:K627" si="81">K563+H564-L563</f>
        <v>157.50497309515572</v>
      </c>
      <c r="L564" s="75">
        <f>MAX(0,(K564-Constantes!$D$13)*(1-EXP(-Constantes!$D$25)))</f>
        <v>0.56990347812201625</v>
      </c>
      <c r="M564" s="75">
        <f t="shared" ref="M564:M627" si="82">G564+J564+L564</f>
        <v>0.57125455287842375</v>
      </c>
      <c r="N564" s="75">
        <f>0.0526*G564*Observaciones!$F563^1.218</f>
        <v>0</v>
      </c>
      <c r="O564" s="75">
        <f>N564*Constantes!$D$31</f>
        <v>0</v>
      </c>
      <c r="P564" s="75">
        <f t="shared" ref="P564:P627" si="83">O564*1000000/(M564/1000*10000)</f>
        <v>0</v>
      </c>
      <c r="Q564" s="15"/>
      <c r="R564" s="74">
        <v>558</v>
      </c>
      <c r="S564" s="136">
        <f>ETo!$I563*((1-Constantes!$E$21)*ETo!$K563+ETo!$L563)</f>
        <v>1.5474255950968965</v>
      </c>
      <c r="T564" s="75">
        <f>MIN(S564*U564,0.8*(X563+Observaciones!$F563-V564-W564-Constantes!$D$14))</f>
        <v>0.14227525357698598</v>
      </c>
      <c r="U564" s="75">
        <f>EXP(2.5*(Cálculos!X563-Constantes!$D$13)/(Constantes!$D$15))*Constantes!$E$19+Constantes!$E$18</f>
        <v>0.44417374630058992</v>
      </c>
      <c r="V564" s="75">
        <f>IF(Observaciones!$F563&gt;0.05*Constantes!$E$20,((Observaciones!$F563-0.05*Constantes!$E$20)^2)/(Observaciones!$F563+0.95*Constantes!$E$20),0)</f>
        <v>0</v>
      </c>
      <c r="W564" s="75">
        <f>MAX(0,X563+Observaciones!$F563-V564-Constantes!$D$13)</f>
        <v>0</v>
      </c>
      <c r="X564" s="75">
        <f>X563+Observaciones!$F563-V564-T564-W564-Y563</f>
        <v>26.282513558771402</v>
      </c>
      <c r="Y564" s="75">
        <f>MAX(0,(X564-Constantes!$D$14)*(1-EXP(-Constantes!$D$24)))</f>
        <v>5.5856347885649351E-4</v>
      </c>
      <c r="Z564" s="75">
        <f t="shared" ref="Z564:Z627" si="84">Z563+W564-AA563</f>
        <v>162.21980030682025</v>
      </c>
      <c r="AA564" s="75">
        <f>MAX(0,(Z564-Constantes!$D$13)*(1-EXP(-Constantes!$D$25)))</f>
        <v>0.60247116860017613</v>
      </c>
      <c r="AB564" s="75">
        <f t="shared" ref="AB564:AB627" si="85">V564+Y564+AA564</f>
        <v>0.60302973207903265</v>
      </c>
      <c r="AC564" s="75">
        <f>0.0526*V564*Observaciones!$F563^1.218</f>
        <v>0</v>
      </c>
      <c r="AD564" s="75">
        <f>AC564*Constantes!$E$31</f>
        <v>0</v>
      </c>
      <c r="AE564" s="75">
        <f t="shared" ref="AE564:AE627" si="86">AD564*1000000/(AB564/1000*10000)</f>
        <v>0</v>
      </c>
      <c r="AF564" s="15"/>
      <c r="AG564" s="74">
        <v>558</v>
      </c>
      <c r="AH564" s="136">
        <f>ETo!$I563*((1-Constantes!$F$21)*ETo!$K563+ETo!$L563)</f>
        <v>1.5474255950968965</v>
      </c>
      <c r="AI564" s="75">
        <f>MIN(AH564*AJ564,0.8*(AM563+Observaciones!$F563-AK564-AL564-Constantes!$D$14))</f>
        <v>9.6948693379337675E-2</v>
      </c>
      <c r="AJ564" s="75">
        <f>EXP(2.5*(Cálculos!AM563-Constantes!$D$13)/(Constantes!$D$15))*Constantes!$F$19+Constantes!$F$18</f>
        <v>0.52059136164775832</v>
      </c>
      <c r="AK564" s="75">
        <f>IF(Observaciones!$F563&gt;0.05*Constantes!$F$20,((Observaciones!$F563-0.05*Constantes!$F$20)^2)/(Observaciones!$F563+0.95*Constantes!$F$20),0)</f>
        <v>0</v>
      </c>
      <c r="AL564" s="75">
        <f>MAX(0,AM563+Observaciones!$F563-AK564-Constantes!$D$13)</f>
        <v>0</v>
      </c>
      <c r="AM564" s="75">
        <f>AM563+Observaciones!$F563-AK564-AI564-AL564-AN563</f>
        <v>26.272155272689737</v>
      </c>
      <c r="AN564" s="75">
        <f>MAX(0,(AM564-Constantes!$D$14)*(1-EXP(-Constantes!$D$24)))</f>
        <v>3.8061432387643011E-4</v>
      </c>
      <c r="AO564" s="75">
        <f t="shared" ref="AO564:AO627" si="87">AO563+AL564-AP563</f>
        <v>165.06222503107276</v>
      </c>
      <c r="AP564" s="75">
        <f>MAX(0,(AO564-Constantes!$D$13)*(1-EXP(-Constantes!$D$25)))</f>
        <v>0.62210523035283227</v>
      </c>
      <c r="AQ564" s="75">
        <f t="shared" ref="AQ564:AQ627" si="88">AK564+AN564+AP564</f>
        <v>0.62248584467670875</v>
      </c>
      <c r="AR564" s="75">
        <f>0.0526*AK564*Observaciones!$F563^1.218</f>
        <v>0</v>
      </c>
      <c r="AS564" s="75">
        <f>AR564*Constantes!$F$31</f>
        <v>0</v>
      </c>
      <c r="AT564" s="75">
        <f t="shared" ref="AT564:AT627" si="89">AS564*1000000/(AQ564/1000*10000)</f>
        <v>0</v>
      </c>
      <c r="AU564" s="15"/>
      <c r="AV564" s="74">
        <v>558</v>
      </c>
      <c r="AW564" s="75">
        <f>0.0526*Observaciones!$F563^2.218</f>
        <v>0</v>
      </c>
      <c r="AX564" s="75">
        <f>IF(Observaciones!$F563&gt;0.05*$BB$7,((Observaciones!$F563-0.05*$BB$7)^2)/(Observaciones!$F563+0.95*$BB$7),0)</f>
        <v>0</v>
      </c>
      <c r="AY564" s="75">
        <f>0.0526*AX564*Observaciones!$F563^1.218</f>
        <v>0</v>
      </c>
      <c r="AZ564" s="29"/>
      <c r="BA564" s="29"/>
      <c r="BB564" s="96"/>
      <c r="BC564" s="39"/>
    </row>
    <row r="565" spans="2:55" s="2" customFormat="1" x14ac:dyDescent="0.3">
      <c r="B565" s="38"/>
      <c r="C565" s="74">
        <v>559</v>
      </c>
      <c r="D565" s="136">
        <f>ETo!$I564*((1-Constantes!$D$21)*ETo!$K564+ETo!$L564)</f>
        <v>1.5582945675270765</v>
      </c>
      <c r="E565" s="75">
        <f>MIN(D565*F565,0.8*(I564+Observaciones!$F564-G565-H565-Constantes!$D$14))</f>
        <v>6.2916033947576014E-2</v>
      </c>
      <c r="F565" s="75">
        <f>EXP(2.5*(Cálculos!I564-Constantes!$D$13)/(Constantes!$D$15))*Constantes!$D$19+Constantes!$D$18</f>
        <v>0.36854999881514328</v>
      </c>
      <c r="G565" s="75">
        <f>IF(Observaciones!$F564&gt;0.05*Constantes!$D$20,((Observaciones!$F564-0.05*Constantes!$D$20)^2)/(Observaciones!$F564+0.95*Constantes!$D$20),0)</f>
        <v>0</v>
      </c>
      <c r="H565" s="75">
        <f>MAX(0,I564+Observaciones!$F564-G565-Constantes!$D$13)</f>
        <v>0</v>
      </c>
      <c r="I565" s="75">
        <f>I564+Observaciones!$F564-G565-E565-H565-J564</f>
        <v>26.264377933730486</v>
      </c>
      <c r="J565" s="75">
        <f>MAX(0,(I565-Constantes!$D$14)*(1-EXP(-Constantes!$D$24)))</f>
        <v>2.4700429564580108E-4</v>
      </c>
      <c r="K565" s="75">
        <f t="shared" si="81"/>
        <v>156.93506961703369</v>
      </c>
      <c r="L565" s="75">
        <f>MAX(0,(K565-Constantes!$D$13)*(1-EXP(-Constantes!$D$25)))</f>
        <v>0.56596686724643919</v>
      </c>
      <c r="M565" s="75">
        <f t="shared" si="82"/>
        <v>0.56621387154208502</v>
      </c>
      <c r="N565" s="75">
        <f>0.0526*G565*Observaciones!$F564^1.218</f>
        <v>0</v>
      </c>
      <c r="O565" s="75">
        <f>N565*Constantes!$D$31</f>
        <v>0</v>
      </c>
      <c r="P565" s="75">
        <f t="shared" si="83"/>
        <v>0</v>
      </c>
      <c r="Q565" s="15"/>
      <c r="R565" s="74">
        <v>559</v>
      </c>
      <c r="S565" s="136">
        <f>ETo!$I564*((1-Constantes!$E$21)*ETo!$K564+ETo!$L564)</f>
        <v>1.488805134258421</v>
      </c>
      <c r="T565" s="75">
        <f>MIN(S565*U565,0.8*(X564+Observaciones!$F564-V565-W565-Constantes!$D$14))</f>
        <v>2.6010847017121821E-2</v>
      </c>
      <c r="U565" s="75">
        <f>EXP(2.5*(Cálculos!X564-Constantes!$D$13)/(Constantes!$D$15))*Constantes!$E$19+Constantes!$E$18</f>
        <v>0.44396950230135707</v>
      </c>
      <c r="V565" s="75">
        <f>IF(Observaciones!$F564&gt;0.05*Constantes!$E$20,((Observaciones!$F564-0.05*Constantes!$E$20)^2)/(Observaciones!$F564+0.95*Constantes!$E$20),0)</f>
        <v>0</v>
      </c>
      <c r="W565" s="75">
        <f>MAX(0,X564+Observaciones!$F564-V565-Constantes!$D$13)</f>
        <v>0</v>
      </c>
      <c r="X565" s="75">
        <f>X564+Observaciones!$F564-V565-T565-W565-Y564</f>
        <v>26.255944148275422</v>
      </c>
      <c r="Y565" s="75">
        <f>MAX(0,(X565-Constantes!$D$14)*(1-EXP(-Constantes!$D$24)))</f>
        <v>1.0211690953002243E-4</v>
      </c>
      <c r="Z565" s="75">
        <f t="shared" si="84"/>
        <v>161.61732913822007</v>
      </c>
      <c r="AA565" s="75">
        <f>MAX(0,(Z565-Constantes!$D$13)*(1-EXP(-Constantes!$D$25)))</f>
        <v>0.59830959625401614</v>
      </c>
      <c r="AB565" s="75">
        <f t="shared" si="85"/>
        <v>0.59841171316354613</v>
      </c>
      <c r="AC565" s="75">
        <f>0.0526*V565*Observaciones!$F564^1.218</f>
        <v>0</v>
      </c>
      <c r="AD565" s="75">
        <f>AC565*Constantes!$E$31</f>
        <v>0</v>
      </c>
      <c r="AE565" s="75">
        <f t="shared" si="86"/>
        <v>0</v>
      </c>
      <c r="AF565" s="15"/>
      <c r="AG565" s="74">
        <v>559</v>
      </c>
      <c r="AH565" s="136">
        <f>ETo!$I564*((1-Constantes!$F$21)*ETo!$K564+ETo!$L564)</f>
        <v>1.488805134258421</v>
      </c>
      <c r="AI565" s="75">
        <f>MIN(AH565*AJ565,0.8*(AM564+Observaciones!$F564-AK565-AL565-Constantes!$D$14))</f>
        <v>1.772421815178973E-2</v>
      </c>
      <c r="AJ565" s="75">
        <f>EXP(2.5*(Cálculos!AM564-Constantes!$D$13)/(Constantes!$D$15))*Constantes!$F$19+Constantes!$F$18</f>
        <v>0.52048705367012427</v>
      </c>
      <c r="AK565" s="75">
        <f>IF(Observaciones!$F564&gt;0.05*Constantes!$F$20,((Observaciones!$F564-0.05*Constantes!$F$20)^2)/(Observaciones!$F564+0.95*Constantes!$F$20),0)</f>
        <v>0</v>
      </c>
      <c r="AL565" s="75">
        <f>MAX(0,AM564+Observaciones!$F564-AK565-Constantes!$D$13)</f>
        <v>0</v>
      </c>
      <c r="AM565" s="75">
        <f>AM564+Observaciones!$F564-AK565-AI565-AL565-AN564</f>
        <v>26.254050440214069</v>
      </c>
      <c r="AN565" s="75">
        <f>MAX(0,(AM565-Constantes!$D$14)*(1-EXP(-Constantes!$D$24)))</f>
        <v>6.9584138505952045E-5</v>
      </c>
      <c r="AO565" s="75">
        <f t="shared" si="87"/>
        <v>164.44011980071991</v>
      </c>
      <c r="AP565" s="75">
        <f>MAX(0,(AO565-Constantes!$D$13)*(1-EXP(-Constantes!$D$25)))</f>
        <v>0.61780803563552611</v>
      </c>
      <c r="AQ565" s="75">
        <f t="shared" si="88"/>
        <v>0.61787761977403211</v>
      </c>
      <c r="AR565" s="75">
        <f>0.0526*AK565*Observaciones!$F564^1.218</f>
        <v>0</v>
      </c>
      <c r="AS565" s="75">
        <f>AR565*Constantes!$F$31</f>
        <v>0</v>
      </c>
      <c r="AT565" s="75">
        <f t="shared" si="89"/>
        <v>0</v>
      </c>
      <c r="AU565" s="15"/>
      <c r="AV565" s="74">
        <v>559</v>
      </c>
      <c r="AW565" s="75">
        <f>0.0526*Observaciones!$F564^2.218</f>
        <v>0</v>
      </c>
      <c r="AX565" s="75">
        <f>IF(Observaciones!$F564&gt;0.05*$BB$7,((Observaciones!$F564-0.05*$BB$7)^2)/(Observaciones!$F564+0.95*$BB$7),0)</f>
        <v>0</v>
      </c>
      <c r="AY565" s="75">
        <f>0.0526*AX565*Observaciones!$F564^1.218</f>
        <v>0</v>
      </c>
      <c r="AZ565" s="29"/>
      <c r="BA565" s="29"/>
      <c r="BB565" s="96"/>
      <c r="BC565" s="39"/>
    </row>
    <row r="566" spans="2:55" s="2" customFormat="1" x14ac:dyDescent="0.3">
      <c r="B566" s="38"/>
      <c r="C566" s="74">
        <v>560</v>
      </c>
      <c r="D566" s="136">
        <f>ETo!$I565*((1-Constantes!$D$21)*ETo!$K565+ETo!$L565)</f>
        <v>1.5325235281161591</v>
      </c>
      <c r="E566" s="75">
        <f>MIN(D566*F566,0.8*(I565+Observaciones!$F565-G566-H566-Constantes!$D$14))</f>
        <v>1.1502346984389079E-2</v>
      </c>
      <c r="F566" s="75">
        <f>EXP(2.5*(Cálculos!I565-Constantes!$D$13)/(Constantes!$D$15))*Constantes!$D$19+Constantes!$D$18</f>
        <v>0.36843412457041963</v>
      </c>
      <c r="G566" s="75">
        <f>IF(Observaciones!$F565&gt;0.05*Constantes!$D$20,((Observaciones!$F565-0.05*Constantes!$D$20)^2)/(Observaciones!$F565+0.95*Constantes!$D$20),0)</f>
        <v>0</v>
      </c>
      <c r="H566" s="75">
        <f>MAX(0,I565+Observaciones!$F565-G566-Constantes!$D$13)</f>
        <v>0</v>
      </c>
      <c r="I566" s="75">
        <f>I565+Observaciones!$F565-G566-E566-H566-J565</f>
        <v>26.252628582450452</v>
      </c>
      <c r="J566" s="75">
        <f>MAX(0,(I566-Constantes!$D$14)*(1-EXP(-Constantes!$D$24)))</f>
        <v>4.5157473173221669E-5</v>
      </c>
      <c r="K566" s="75">
        <f t="shared" si="81"/>
        <v>156.36910274978726</v>
      </c>
      <c r="L566" s="75">
        <f>MAX(0,(K566-Constantes!$D$13)*(1-EXP(-Constantes!$D$25)))</f>
        <v>0.56205744852844797</v>
      </c>
      <c r="M566" s="75">
        <f t="shared" si="82"/>
        <v>0.56210260600162121</v>
      </c>
      <c r="N566" s="75">
        <f>0.0526*G566*Observaciones!$F565^1.218</f>
        <v>0</v>
      </c>
      <c r="O566" s="75">
        <f>N566*Constantes!$D$31</f>
        <v>0</v>
      </c>
      <c r="P566" s="75">
        <f t="shared" si="83"/>
        <v>0</v>
      </c>
      <c r="Q566" s="15"/>
      <c r="R566" s="74">
        <v>560</v>
      </c>
      <c r="S566" s="136">
        <f>ETo!$I565*((1-Constantes!$E$21)*ETo!$K565+ETo!$L565)</f>
        <v>1.4642122355669609</v>
      </c>
      <c r="T566" s="75">
        <f>MIN(S566*U566,0.8*(X565+Observaciones!$F565-V566-W566-Constantes!$D$14))</f>
        <v>4.755318620337335E-3</v>
      </c>
      <c r="U566" s="75">
        <f>EXP(2.5*(Cálculos!X565-Constantes!$D$13)/(Constantes!$D$15))*Constantes!$E$19+Constantes!$E$18</f>
        <v>0.44393232659534509</v>
      </c>
      <c r="V566" s="75">
        <f>IF(Observaciones!$F565&gt;0.05*Constantes!$E$20,((Observaciones!$F565-0.05*Constantes!$E$20)^2)/(Observaciones!$F565+0.95*Constantes!$E$20),0)</f>
        <v>0</v>
      </c>
      <c r="W566" s="75">
        <f>MAX(0,X565+Observaciones!$F565-V566-Constantes!$D$13)</f>
        <v>0</v>
      </c>
      <c r="X566" s="75">
        <f>X565+Observaciones!$F565-V566-T566-W566-Y565</f>
        <v>26.251086712745554</v>
      </c>
      <c r="Y566" s="75">
        <f>MAX(0,(X566-Constantes!$D$14)*(1-EXP(-Constantes!$D$24)))</f>
        <v>1.8669074521865509E-5</v>
      </c>
      <c r="Z566" s="75">
        <f t="shared" si="84"/>
        <v>161.01901954196606</v>
      </c>
      <c r="AA566" s="75">
        <f>MAX(0,(Z566-Constantes!$D$13)*(1-EXP(-Constantes!$D$25)))</f>
        <v>0.59417676998782631</v>
      </c>
      <c r="AB566" s="75">
        <f t="shared" si="85"/>
        <v>0.59419543906234817</v>
      </c>
      <c r="AC566" s="75">
        <f>0.0526*V566*Observaciones!$F565^1.218</f>
        <v>0</v>
      </c>
      <c r="AD566" s="75">
        <f>AC566*Constantes!$E$31</f>
        <v>0</v>
      </c>
      <c r="AE566" s="75">
        <f t="shared" si="86"/>
        <v>0</v>
      </c>
      <c r="AF566" s="15"/>
      <c r="AG566" s="74">
        <v>560</v>
      </c>
      <c r="AH566" s="136">
        <f>ETo!$I565*((1-Constantes!$F$21)*ETo!$K565+ETo!$L565)</f>
        <v>1.4642122355669609</v>
      </c>
      <c r="AI566" s="75">
        <f>MIN(AH566*AJ566,0.8*(AM565+Observaciones!$F565-AK566-AL566-Constantes!$D$14))</f>
        <v>3.2403521712552675E-3</v>
      </c>
      <c r="AJ566" s="75">
        <f>EXP(2.5*(Cálculos!AM565-Constantes!$D$13)/(Constantes!$D$15))*Constantes!$F$19+Constantes!$F$18</f>
        <v>0.52046804123220203</v>
      </c>
      <c r="AK566" s="75">
        <f>IF(Observaciones!$F565&gt;0.05*Constantes!$F$20,((Observaciones!$F565-0.05*Constantes!$F$20)^2)/(Observaciones!$F565+0.95*Constantes!$F$20),0)</f>
        <v>0</v>
      </c>
      <c r="AL566" s="75">
        <f>MAX(0,AM565+Observaciones!$F565-AK566-Constantes!$D$13)</f>
        <v>0</v>
      </c>
      <c r="AM566" s="75">
        <f>AM565+Observaciones!$F565-AK566-AI566-AL566-AN565</f>
        <v>26.250740503904311</v>
      </c>
      <c r="AN566" s="75">
        <f>MAX(0,(AM566-Constantes!$D$14)*(1-EXP(-Constantes!$D$24)))</f>
        <v>1.2721413850962261E-5</v>
      </c>
      <c r="AO566" s="75">
        <f t="shared" si="87"/>
        <v>163.82231176508438</v>
      </c>
      <c r="AP566" s="75">
        <f>MAX(0,(AO566-Constantes!$D$13)*(1-EXP(-Constantes!$D$25)))</f>
        <v>0.61354052381033786</v>
      </c>
      <c r="AQ566" s="75">
        <f t="shared" si="88"/>
        <v>0.61355324522418886</v>
      </c>
      <c r="AR566" s="75">
        <f>0.0526*AK566*Observaciones!$F565^1.218</f>
        <v>0</v>
      </c>
      <c r="AS566" s="75">
        <f>AR566*Constantes!$F$31</f>
        <v>0</v>
      </c>
      <c r="AT566" s="75">
        <f t="shared" si="89"/>
        <v>0</v>
      </c>
      <c r="AU566" s="15"/>
      <c r="AV566" s="74">
        <v>560</v>
      </c>
      <c r="AW566" s="75">
        <f>0.0526*Observaciones!$F565^2.218</f>
        <v>0</v>
      </c>
      <c r="AX566" s="75">
        <f>IF(Observaciones!$F565&gt;0.05*$BB$7,((Observaciones!$F565-0.05*$BB$7)^2)/(Observaciones!$F565+0.95*$BB$7),0)</f>
        <v>0</v>
      </c>
      <c r="AY566" s="75">
        <f>0.0526*AX566*Observaciones!$F565^1.218</f>
        <v>0</v>
      </c>
      <c r="AZ566" s="29"/>
      <c r="BA566" s="29"/>
      <c r="BB566" s="96"/>
      <c r="BC566" s="39"/>
    </row>
    <row r="567" spans="2:55" s="2" customFormat="1" x14ac:dyDescent="0.3">
      <c r="B567" s="38"/>
      <c r="C567" s="74">
        <v>561</v>
      </c>
      <c r="D567" s="136">
        <f>ETo!$I566*((1-Constantes!$D$21)*ETo!$K566+ETo!$L566)</f>
        <v>1.5957125862007078</v>
      </c>
      <c r="E567" s="75">
        <f>MIN(D567*F567,0.8*(I566+Observaciones!$F566-G567-H567-Constantes!$D$14))</f>
        <v>2.1028659603615552E-3</v>
      </c>
      <c r="F567" s="75">
        <f>EXP(2.5*(Cálculos!I566-Constantes!$D$13)/(Constantes!$D$15))*Constantes!$D$19+Constantes!$D$18</f>
        <v>0.36841298163164676</v>
      </c>
      <c r="G567" s="75">
        <f>IF(Observaciones!$F566&gt;0.05*Constantes!$D$20,((Observaciones!$F566-0.05*Constantes!$D$20)^2)/(Observaciones!$F566+0.95*Constantes!$D$20),0)</f>
        <v>0</v>
      </c>
      <c r="H567" s="75">
        <f>MAX(0,I566+Observaciones!$F566-G567-Constantes!$D$13)</f>
        <v>0</v>
      </c>
      <c r="I567" s="75">
        <f>I566+Observaciones!$F566-G567-E567-H567-J566</f>
        <v>26.250480559016918</v>
      </c>
      <c r="J567" s="75">
        <f>MAX(0,(I567-Constantes!$D$14)*(1-EXP(-Constantes!$D$24)))</f>
        <v>8.2557162743283319E-6</v>
      </c>
      <c r="K567" s="75">
        <f t="shared" si="81"/>
        <v>155.80704530125882</v>
      </c>
      <c r="L567" s="75">
        <f>MAX(0,(K567-Constantes!$D$13)*(1-EXP(-Constantes!$D$25)))</f>
        <v>0.55817503413808989</v>
      </c>
      <c r="M567" s="75">
        <f t="shared" si="82"/>
        <v>0.55818328985436416</v>
      </c>
      <c r="N567" s="75">
        <f>0.0526*G567*Observaciones!$F566^1.218</f>
        <v>0</v>
      </c>
      <c r="O567" s="75">
        <f>N567*Constantes!$D$31</f>
        <v>0</v>
      </c>
      <c r="P567" s="75">
        <f t="shared" si="83"/>
        <v>0</v>
      </c>
      <c r="Q567" s="15"/>
      <c r="R567" s="74">
        <v>561</v>
      </c>
      <c r="S567" s="136">
        <f>ETo!$I566*((1-Constantes!$E$21)*ETo!$K566+ETo!$L566)</f>
        <v>1.5248094401458083</v>
      </c>
      <c r="T567" s="75">
        <f>MIN(S567*U567,0.8*(X566+Observaciones!$F566-V567-W567-Constantes!$D$14))</f>
        <v>8.6937019644324216E-4</v>
      </c>
      <c r="U567" s="75">
        <f>EXP(2.5*(Cálculos!X566-Constantes!$D$13)/(Constantes!$D$15))*Constantes!$E$19+Constantes!$E$18</f>
        <v>0.44392553558554243</v>
      </c>
      <c r="V567" s="75">
        <f>IF(Observaciones!$F566&gt;0.05*Constantes!$E$20,((Observaciones!$F566-0.05*Constantes!$E$20)^2)/(Observaciones!$F566+0.95*Constantes!$E$20),0)</f>
        <v>0</v>
      </c>
      <c r="W567" s="75">
        <f>MAX(0,X566+Observaciones!$F566-V567-Constantes!$D$13)</f>
        <v>0</v>
      </c>
      <c r="X567" s="75">
        <f>X566+Observaciones!$F566-V567-T567-W567-Y566</f>
        <v>26.250198673474589</v>
      </c>
      <c r="Y567" s="75">
        <f>MAX(0,(X567-Constantes!$D$14)*(1-EXP(-Constantes!$D$24)))</f>
        <v>3.4130913783764984E-6</v>
      </c>
      <c r="Z567" s="75">
        <f t="shared" si="84"/>
        <v>160.42484277197823</v>
      </c>
      <c r="AA567" s="75">
        <f>MAX(0,(Z567-Constantes!$D$13)*(1-EXP(-Constantes!$D$25)))</f>
        <v>0.59007249123792815</v>
      </c>
      <c r="AB567" s="75">
        <f t="shared" si="85"/>
        <v>0.59007590432930657</v>
      </c>
      <c r="AC567" s="75">
        <f>0.0526*V567*Observaciones!$F566^1.218</f>
        <v>0</v>
      </c>
      <c r="AD567" s="75">
        <f>AC567*Constantes!$E$31</f>
        <v>0</v>
      </c>
      <c r="AE567" s="75">
        <f t="shared" si="86"/>
        <v>0</v>
      </c>
      <c r="AF567" s="15"/>
      <c r="AG567" s="74">
        <v>561</v>
      </c>
      <c r="AH567" s="136">
        <f>ETo!$I566*((1-Constantes!$F$21)*ETo!$K566+ETo!$L566)</f>
        <v>1.5248094401458083</v>
      </c>
      <c r="AI567" s="75">
        <f>MIN(AH567*AJ567,0.8*(AM566+Observaciones!$F566-AK567-AL567-Constantes!$D$14))</f>
        <v>5.9240312344854829E-4</v>
      </c>
      <c r="AJ567" s="75">
        <f>EXP(2.5*(Cálculos!AM566-Constantes!$D$13)/(Constantes!$D$15))*Constantes!$F$19+Constantes!$F$18</f>
        <v>0.52046456727510393</v>
      </c>
      <c r="AK567" s="75">
        <f>IF(Observaciones!$F566&gt;0.05*Constantes!$F$20,((Observaciones!$F566-0.05*Constantes!$F$20)^2)/(Observaciones!$F566+0.95*Constantes!$F$20),0)</f>
        <v>0</v>
      </c>
      <c r="AL567" s="75">
        <f>MAX(0,AM566+Observaciones!$F566-AK567-Constantes!$D$13)</f>
        <v>0</v>
      </c>
      <c r="AM567" s="75">
        <f>AM566+Observaciones!$F566-AK567-AI567-AL567-AN566</f>
        <v>26.250135379367013</v>
      </c>
      <c r="AN567" s="75">
        <f>MAX(0,(AM567-Constantes!$D$14)*(1-EXP(-Constantes!$D$24)))</f>
        <v>2.3257364946007815E-6</v>
      </c>
      <c r="AO567" s="75">
        <f t="shared" si="87"/>
        <v>163.20877124127404</v>
      </c>
      <c r="AP567" s="75">
        <f>MAX(0,(AO567-Constantes!$D$13)*(1-EXP(-Constantes!$D$25)))</f>
        <v>0.60930248984255453</v>
      </c>
      <c r="AQ567" s="75">
        <f t="shared" si="88"/>
        <v>0.60930481557904914</v>
      </c>
      <c r="AR567" s="75">
        <f>0.0526*AK567*Observaciones!$F566^1.218</f>
        <v>0</v>
      </c>
      <c r="AS567" s="75">
        <f>AR567*Constantes!$F$31</f>
        <v>0</v>
      </c>
      <c r="AT567" s="75">
        <f t="shared" si="89"/>
        <v>0</v>
      </c>
      <c r="AU567" s="15"/>
      <c r="AV567" s="74">
        <v>561</v>
      </c>
      <c r="AW567" s="75">
        <f>0.0526*Observaciones!$F566^2.218</f>
        <v>0</v>
      </c>
      <c r="AX567" s="75">
        <f>IF(Observaciones!$F566&gt;0.05*$BB$7,((Observaciones!$F566-0.05*$BB$7)^2)/(Observaciones!$F566+0.95*$BB$7),0)</f>
        <v>0</v>
      </c>
      <c r="AY567" s="75">
        <f>0.0526*AX567*Observaciones!$F566^1.218</f>
        <v>0</v>
      </c>
      <c r="AZ567" s="29"/>
      <c r="BA567" s="29"/>
      <c r="BB567" s="96"/>
      <c r="BC567" s="39"/>
    </row>
    <row r="568" spans="2:55" s="2" customFormat="1" x14ac:dyDescent="0.3">
      <c r="B568" s="38"/>
      <c r="C568" s="74">
        <v>562</v>
      </c>
      <c r="D568" s="136">
        <f>ETo!$I567*((1-Constantes!$D$21)*ETo!$K567+ETo!$L567)</f>
        <v>1.5757093426499815</v>
      </c>
      <c r="E568" s="75">
        <f>MIN(D568*F568,0.8*(I567+Observaciones!$F567-G568-H568-Constantes!$D$14))</f>
        <v>3.8444721353414479E-4</v>
      </c>
      <c r="F568" s="75">
        <f>EXP(2.5*(Cálculos!I567-Constantes!$D$13)/(Constantes!$D$15))*Constantes!$D$19+Constantes!$D$18</f>
        <v>0.36840911764413181</v>
      </c>
      <c r="G568" s="75">
        <f>IF(Observaciones!$F567&gt;0.05*Constantes!$D$20,((Observaciones!$F567-0.05*Constantes!$D$20)^2)/(Observaciones!$F567+0.95*Constantes!$D$20),0)</f>
        <v>0</v>
      </c>
      <c r="H568" s="75">
        <f>MAX(0,I567+Observaciones!$F567-G568-Constantes!$D$13)</f>
        <v>0</v>
      </c>
      <c r="I568" s="75">
        <f>I567+Observaciones!$F567-G568-E568-H568-J567</f>
        <v>26.250087856087109</v>
      </c>
      <c r="J568" s="75">
        <f>MAX(0,(I568-Constantes!$D$14)*(1-EXP(-Constantes!$D$24)))</f>
        <v>1.5093149906953044E-6</v>
      </c>
      <c r="K568" s="75">
        <f t="shared" si="81"/>
        <v>155.24887026712074</v>
      </c>
      <c r="L568" s="75">
        <f>MAX(0,(K568-Constantes!$D$13)*(1-EXP(-Constantes!$D$25)))</f>
        <v>0.5543194375428484</v>
      </c>
      <c r="M568" s="75">
        <f t="shared" si="82"/>
        <v>0.55432094685783906</v>
      </c>
      <c r="N568" s="75">
        <f>0.0526*G568*Observaciones!$F567^1.218</f>
        <v>0</v>
      </c>
      <c r="O568" s="75">
        <f>N568*Constantes!$D$31</f>
        <v>0</v>
      </c>
      <c r="P568" s="75">
        <f t="shared" si="83"/>
        <v>0</v>
      </c>
      <c r="Q568" s="15"/>
      <c r="R568" s="74">
        <v>562</v>
      </c>
      <c r="S568" s="136">
        <f>ETo!$I567*((1-Constantes!$E$21)*ETo!$K567+ETo!$L567)</f>
        <v>1.5057194848088287</v>
      </c>
      <c r="T568" s="75">
        <f>MIN(S568*U568,0.8*(X567+Observaciones!$F567-V568-W568-Constantes!$D$14))</f>
        <v>1.5893877967130266E-4</v>
      </c>
      <c r="U568" s="75">
        <f>EXP(2.5*(Cálculos!X567-Constantes!$D$13)/(Constantes!$D$15))*Constantes!$E$19+Constantes!$E$18</f>
        <v>0.44392429423195817</v>
      </c>
      <c r="V568" s="75">
        <f>IF(Observaciones!$F567&gt;0.05*Constantes!$E$20,((Observaciones!$F567-0.05*Constantes!$E$20)^2)/(Observaciones!$F567+0.95*Constantes!$E$20),0)</f>
        <v>0</v>
      </c>
      <c r="W568" s="75">
        <f>MAX(0,X567+Observaciones!$F567-V568-Constantes!$D$13)</f>
        <v>0</v>
      </c>
      <c r="X568" s="75">
        <f>X567+Observaciones!$F567-V568-T568-W568-Y567</f>
        <v>26.250036321603542</v>
      </c>
      <c r="Y568" s="75">
        <f>MAX(0,(X568-Constantes!$D$14)*(1-EXP(-Constantes!$D$24)))</f>
        <v>6.2398340872348063E-7</v>
      </c>
      <c r="Z568" s="75">
        <f t="shared" si="84"/>
        <v>159.83477028074032</v>
      </c>
      <c r="AA568" s="75">
        <f>MAX(0,(Z568-Constantes!$D$13)*(1-EXP(-Constantes!$D$25)))</f>
        <v>0.58599656281222268</v>
      </c>
      <c r="AB568" s="75">
        <f t="shared" si="85"/>
        <v>0.5859971867956314</v>
      </c>
      <c r="AC568" s="75">
        <f>0.0526*V568*Observaciones!$F567^1.218</f>
        <v>0</v>
      </c>
      <c r="AD568" s="75">
        <f>AC568*Constantes!$E$31</f>
        <v>0</v>
      </c>
      <c r="AE568" s="75">
        <f t="shared" si="86"/>
        <v>0</v>
      </c>
      <c r="AF568" s="15"/>
      <c r="AG568" s="74">
        <v>562</v>
      </c>
      <c r="AH568" s="136">
        <f>ETo!$I567*((1-Constantes!$F$21)*ETo!$K567+ETo!$L567)</f>
        <v>1.5057194848088287</v>
      </c>
      <c r="AI568" s="75">
        <f>MIN(AH568*AJ568,0.8*(AM567+Observaciones!$F567-AK568-AL568-Constantes!$D$14))</f>
        <v>1.0830349361015124E-4</v>
      </c>
      <c r="AJ568" s="75">
        <f>EXP(2.5*(Cálculos!AM567-Constantes!$D$13)/(Constantes!$D$15))*Constantes!$F$19+Constantes!$F$18</f>
        <v>0.52046393222794185</v>
      </c>
      <c r="AK568" s="75">
        <f>IF(Observaciones!$F567&gt;0.05*Constantes!$F$20,((Observaciones!$F567-0.05*Constantes!$F$20)^2)/(Observaciones!$F567+0.95*Constantes!$F$20),0)</f>
        <v>0</v>
      </c>
      <c r="AL568" s="75">
        <f>MAX(0,AM567+Observaciones!$F567-AK568-Constantes!$D$13)</f>
        <v>0</v>
      </c>
      <c r="AM568" s="75">
        <f>AM567+Observaciones!$F567-AK568-AI568-AL568-AN567</f>
        <v>26.250024750136905</v>
      </c>
      <c r="AN568" s="75">
        <f>MAX(0,(AM568-Constantes!$D$14)*(1-EXP(-Constantes!$D$24)))</f>
        <v>4.2519253795584942E-7</v>
      </c>
      <c r="AO568" s="75">
        <f t="shared" si="87"/>
        <v>162.59946875143149</v>
      </c>
      <c r="AP568" s="75">
        <f>MAX(0,(AO568-Constantes!$D$13)*(1-EXP(-Constantes!$D$25)))</f>
        <v>0.60509373011374168</v>
      </c>
      <c r="AQ568" s="75">
        <f t="shared" si="88"/>
        <v>0.60509415530627964</v>
      </c>
      <c r="AR568" s="75">
        <f>0.0526*AK568*Observaciones!$F567^1.218</f>
        <v>0</v>
      </c>
      <c r="AS568" s="75">
        <f>AR568*Constantes!$F$31</f>
        <v>0</v>
      </c>
      <c r="AT568" s="75">
        <f t="shared" si="89"/>
        <v>0</v>
      </c>
      <c r="AU568" s="15"/>
      <c r="AV568" s="74">
        <v>562</v>
      </c>
      <c r="AW568" s="75">
        <f>0.0526*Observaciones!$F567^2.218</f>
        <v>0</v>
      </c>
      <c r="AX568" s="75">
        <f>IF(Observaciones!$F567&gt;0.05*$BB$7,((Observaciones!$F567-0.05*$BB$7)^2)/(Observaciones!$F567+0.95*$BB$7),0)</f>
        <v>0</v>
      </c>
      <c r="AY568" s="75">
        <f>0.0526*AX568*Observaciones!$F567^1.218</f>
        <v>0</v>
      </c>
      <c r="AZ568" s="29"/>
      <c r="BA568" s="29"/>
      <c r="BB568" s="96"/>
      <c r="BC568" s="39"/>
    </row>
    <row r="569" spans="2:55" s="2" customFormat="1" x14ac:dyDescent="0.3">
      <c r="B569" s="38"/>
      <c r="C569" s="74">
        <v>563</v>
      </c>
      <c r="D569" s="136">
        <f>ETo!$I568*((1-Constantes!$D$21)*ETo!$K568+ETo!$L568)</f>
        <v>1.5651645161698859</v>
      </c>
      <c r="E569" s="75">
        <f>MIN(D569*F569,0.8*(I568+Observaciones!$F568-G569-H569-Constantes!$D$14))</f>
        <v>7.0284869687498036E-5</v>
      </c>
      <c r="F569" s="75">
        <f>EXP(2.5*(Cálculos!I568-Constantes!$D$13)/(Constantes!$D$15))*Constantes!$D$19+Constantes!$D$18</f>
        <v>0.36840841127364121</v>
      </c>
      <c r="G569" s="75">
        <f>IF(Observaciones!$F568&gt;0.05*Constantes!$D$20,((Observaciones!$F568-0.05*Constantes!$D$20)^2)/(Observaciones!$F568+0.95*Constantes!$D$20),0)</f>
        <v>0</v>
      </c>
      <c r="H569" s="75">
        <f>MAX(0,I568+Observaciones!$F568-G569-Constantes!$D$13)</f>
        <v>0</v>
      </c>
      <c r="I569" s="75">
        <f>I568+Observaciones!$F568-G569-E569-H569-J568</f>
        <v>26.250016061902432</v>
      </c>
      <c r="J569" s="75">
        <f>MAX(0,(I569-Constantes!$D$14)*(1-EXP(-Constantes!$D$24)))</f>
        <v>2.7593387000779945E-7</v>
      </c>
      <c r="K569" s="75">
        <f t="shared" si="81"/>
        <v>154.69455082957788</v>
      </c>
      <c r="L569" s="75">
        <f>MAX(0,(K569-Constantes!$D$13)*(1-EXP(-Constantes!$D$25)))</f>
        <v>0.55049047349868141</v>
      </c>
      <c r="M569" s="75">
        <f t="shared" si="82"/>
        <v>0.55049074943255139</v>
      </c>
      <c r="N569" s="75">
        <f>0.0526*G569*Observaciones!$F568^1.218</f>
        <v>0</v>
      </c>
      <c r="O569" s="75">
        <f>N569*Constantes!$D$31</f>
        <v>0</v>
      </c>
      <c r="P569" s="75">
        <f t="shared" si="83"/>
        <v>0</v>
      </c>
      <c r="Q569" s="15"/>
      <c r="R569" s="74">
        <v>563</v>
      </c>
      <c r="S569" s="136">
        <f>ETo!$I568*((1-Constantes!$E$21)*ETo!$K568+ETo!$L568)</f>
        <v>1.4957057812026888</v>
      </c>
      <c r="T569" s="75">
        <f>MIN(S569*U569,0.8*(X568+Observaciones!$F568-V569-W569-Constantes!$D$14))</f>
        <v>2.9057282833377941E-5</v>
      </c>
      <c r="U569" s="75">
        <f>EXP(2.5*(Cálculos!X568-Constantes!$D$13)/(Constantes!$D$15))*Constantes!$E$19+Constantes!$E$18</f>
        <v>0.44392406729306522</v>
      </c>
      <c r="V569" s="75">
        <f>IF(Observaciones!$F568&gt;0.05*Constantes!$E$20,((Observaciones!$F568-0.05*Constantes!$E$20)^2)/(Observaciones!$F568+0.95*Constantes!$E$20),0)</f>
        <v>0</v>
      </c>
      <c r="W569" s="75">
        <f>MAX(0,X568+Observaciones!$F568-V569-Constantes!$D$13)</f>
        <v>0</v>
      </c>
      <c r="X569" s="75">
        <f>X568+Observaciones!$F568-V569-T569-W569-Y568</f>
        <v>26.2500066403373</v>
      </c>
      <c r="Y569" s="75">
        <f>MAX(0,(X569-Constantes!$D$14)*(1-EXP(-Constantes!$D$24)))</f>
        <v>1.1407702027967566E-7</v>
      </c>
      <c r="Z569" s="75">
        <f t="shared" si="84"/>
        <v>159.24877371792809</v>
      </c>
      <c r="AA569" s="75">
        <f>MAX(0,(Z569-Constantes!$D$13)*(1-EXP(-Constantes!$D$25)))</f>
        <v>0.58194878888071599</v>
      </c>
      <c r="AB569" s="75">
        <f t="shared" si="85"/>
        <v>0.58194890295773627</v>
      </c>
      <c r="AC569" s="75">
        <f>0.0526*V569*Observaciones!$F568^1.218</f>
        <v>0</v>
      </c>
      <c r="AD569" s="75">
        <f>AC569*Constantes!$E$31</f>
        <v>0</v>
      </c>
      <c r="AE569" s="75">
        <f t="shared" si="86"/>
        <v>0</v>
      </c>
      <c r="AF569" s="15"/>
      <c r="AG569" s="74">
        <v>563</v>
      </c>
      <c r="AH569" s="136">
        <f>ETo!$I568*((1-Constantes!$F$21)*ETo!$K568+ETo!$L568)</f>
        <v>1.4957057812026888</v>
      </c>
      <c r="AI569" s="75">
        <f>MIN(AH569*AJ569,0.8*(AM568+Observaciones!$F568-AK569-AL569-Constantes!$D$14))</f>
        <v>1.9800109524226175E-5</v>
      </c>
      <c r="AJ569" s="75">
        <f>EXP(2.5*(Cálculos!AM568-Constantes!$D$13)/(Constantes!$D$15))*Constantes!$F$19+Constantes!$F$18</f>
        <v>0.52046381613037029</v>
      </c>
      <c r="AK569" s="75">
        <f>IF(Observaciones!$F568&gt;0.05*Constantes!$F$20,((Observaciones!$F568-0.05*Constantes!$F$20)^2)/(Observaciones!$F568+0.95*Constantes!$F$20),0)</f>
        <v>0</v>
      </c>
      <c r="AL569" s="75">
        <f>MAX(0,AM568+Observaciones!$F568-AK569-Constantes!$D$13)</f>
        <v>0</v>
      </c>
      <c r="AM569" s="75">
        <f>AM568+Observaciones!$F568-AK569-AI569-AL569-AN568</f>
        <v>26.250004524834843</v>
      </c>
      <c r="AN569" s="75">
        <f>MAX(0,(AM569-Constantes!$D$14)*(1-EXP(-Constantes!$D$24)))</f>
        <v>7.7733954281098754E-8</v>
      </c>
      <c r="AO569" s="75">
        <f t="shared" si="87"/>
        <v>161.99437502131775</v>
      </c>
      <c r="AP569" s="75">
        <f>MAX(0,(AO569-Constantes!$D$13)*(1-EXP(-Constantes!$D$25)))</f>
        <v>0.60091404241196011</v>
      </c>
      <c r="AQ569" s="75">
        <f t="shared" si="88"/>
        <v>0.60091412014591439</v>
      </c>
      <c r="AR569" s="75">
        <f>0.0526*AK569*Observaciones!$F568^1.218</f>
        <v>0</v>
      </c>
      <c r="AS569" s="75">
        <f>AR569*Constantes!$F$31</f>
        <v>0</v>
      </c>
      <c r="AT569" s="75">
        <f t="shared" si="89"/>
        <v>0</v>
      </c>
      <c r="AU569" s="15"/>
      <c r="AV569" s="74">
        <v>563</v>
      </c>
      <c r="AW569" s="75">
        <f>0.0526*Observaciones!$F568^2.218</f>
        <v>0</v>
      </c>
      <c r="AX569" s="75">
        <f>IF(Observaciones!$F568&gt;0.05*$BB$7,((Observaciones!$F568-0.05*$BB$7)^2)/(Observaciones!$F568+0.95*$BB$7),0)</f>
        <v>0</v>
      </c>
      <c r="AY569" s="75">
        <f>0.0526*AX569*Observaciones!$F568^1.218</f>
        <v>0</v>
      </c>
      <c r="AZ569" s="29"/>
      <c r="BA569" s="29"/>
      <c r="BB569" s="96"/>
      <c r="BC569" s="39"/>
    </row>
    <row r="570" spans="2:55" s="2" customFormat="1" x14ac:dyDescent="0.3">
      <c r="B570" s="38"/>
      <c r="C570" s="74">
        <v>564</v>
      </c>
      <c r="D570" s="136">
        <f>ETo!$I569*((1-Constantes!$D$21)*ETo!$K569+ETo!$L569)</f>
        <v>1.5978251277278157</v>
      </c>
      <c r="E570" s="75">
        <f>MIN(D570*F570,0.8*(I569+Observaciones!$F569-G570-H570-Constantes!$D$14))</f>
        <v>0.16001284952194511</v>
      </c>
      <c r="F570" s="75">
        <f>EXP(2.5*(Cálculos!I569-Constantes!$D$13)/(Constantes!$D$15))*Constantes!$D$19+Constantes!$D$18</f>
        <v>0.36840828213610338</v>
      </c>
      <c r="G570" s="75">
        <f>IF(Observaciones!$F569&gt;0.05*Constantes!$D$20,((Observaciones!$F569-0.05*Constantes!$D$20)^2)/(Observaciones!$F569+0.95*Constantes!$D$20),0)</f>
        <v>0</v>
      </c>
      <c r="H570" s="75">
        <f>MAX(0,I569+Observaciones!$F569-G570-Constantes!$D$13)</f>
        <v>0</v>
      </c>
      <c r="I570" s="75">
        <f>I569+Observaciones!$F569-G570-E570-H570-J569</f>
        <v>26.290002936446616</v>
      </c>
      <c r="J570" s="75">
        <f>MAX(0,(I570-Constantes!$D$14)*(1-EXP(-Constantes!$D$24)))</f>
        <v>6.8722650458521897E-4</v>
      </c>
      <c r="K570" s="75">
        <f t="shared" si="81"/>
        <v>154.14406035607919</v>
      </c>
      <c r="L570" s="75">
        <f>MAX(0,(K570-Constantes!$D$13)*(1-EXP(-Constantes!$D$25)))</f>
        <v>0.54668795804112102</v>
      </c>
      <c r="M570" s="75">
        <f t="shared" si="82"/>
        <v>0.54737518454570622</v>
      </c>
      <c r="N570" s="75">
        <f>0.0526*G570*Observaciones!$F569^1.218</f>
        <v>0</v>
      </c>
      <c r="O570" s="75">
        <f>N570*Constantes!$D$31</f>
        <v>0</v>
      </c>
      <c r="P570" s="75">
        <f t="shared" si="83"/>
        <v>0</v>
      </c>
      <c r="Q570" s="15"/>
      <c r="R570" s="74">
        <v>564</v>
      </c>
      <c r="S570" s="136">
        <f>ETo!$I569*((1-Constantes!$E$21)*ETo!$K569+ETo!$L569)</f>
        <v>1.5270765585742268</v>
      </c>
      <c r="T570" s="75">
        <f>MIN(S570*U570,0.8*(X569+Observaciones!$F569-V570-W570-Constantes!$D$14))</f>
        <v>0.16000531226983983</v>
      </c>
      <c r="U570" s="75">
        <f>EXP(2.5*(Cálculos!X569-Constantes!$D$13)/(Constantes!$D$15))*Constantes!$E$19+Constantes!$E$18</f>
        <v>0.44392402580416523</v>
      </c>
      <c r="V570" s="75">
        <f>IF(Observaciones!$F569&gt;0.05*Constantes!$E$20,((Observaciones!$F569-0.05*Constantes!$E$20)^2)/(Observaciones!$F569+0.95*Constantes!$E$20),0)</f>
        <v>0</v>
      </c>
      <c r="W570" s="75">
        <f>MAX(0,X569+Observaciones!$F569-V570-Constantes!$D$13)</f>
        <v>0</v>
      </c>
      <c r="X570" s="75">
        <f>X569+Observaciones!$F569-V570-T570-W570-Y569</f>
        <v>26.29000121399044</v>
      </c>
      <c r="Y570" s="75">
        <f>MAX(0,(X570-Constantes!$D$14)*(1-EXP(-Constantes!$D$24)))</f>
        <v>6.8719691381908469E-4</v>
      </c>
      <c r="Z570" s="75">
        <f t="shared" si="84"/>
        <v>158.66682492904738</v>
      </c>
      <c r="AA570" s="75">
        <f>MAX(0,(Z570-Constantes!$D$13)*(1-EXP(-Constantes!$D$25)))</f>
        <v>0.57792897496611106</v>
      </c>
      <c r="AB570" s="75">
        <f t="shared" si="85"/>
        <v>0.5786161718799302</v>
      </c>
      <c r="AC570" s="75">
        <f>0.0526*V570*Observaciones!$F569^1.218</f>
        <v>0</v>
      </c>
      <c r="AD570" s="75">
        <f>AC570*Constantes!$E$31</f>
        <v>0</v>
      </c>
      <c r="AE570" s="75">
        <f t="shared" si="86"/>
        <v>0</v>
      </c>
      <c r="AF570" s="15"/>
      <c r="AG570" s="74">
        <v>564</v>
      </c>
      <c r="AH570" s="136">
        <f>ETo!$I569*((1-Constantes!$F$21)*ETo!$K569+ETo!$L569)</f>
        <v>1.5270765585742268</v>
      </c>
      <c r="AI570" s="75">
        <f>MIN(AH570*AJ570,0.8*(AM569+Observaciones!$F569-AK570-AL570-Constantes!$D$14))</f>
        <v>0.1600036198678737</v>
      </c>
      <c r="AJ570" s="75">
        <f>EXP(2.5*(Cálculos!AM569-Constantes!$D$13)/(Constantes!$D$15))*Constantes!$F$19+Constantes!$F$18</f>
        <v>0.52046379490541395</v>
      </c>
      <c r="AK570" s="75">
        <f>IF(Observaciones!$F569&gt;0.05*Constantes!$F$20,((Observaciones!$F569-0.05*Constantes!$F$20)^2)/(Observaciones!$F569+0.95*Constantes!$F$20),0)</f>
        <v>0</v>
      </c>
      <c r="AL570" s="75">
        <f>MAX(0,AM569+Observaciones!$F569-AK570-Constantes!$D$13)</f>
        <v>0</v>
      </c>
      <c r="AM570" s="75">
        <f>AM569+Observaciones!$F569-AK570-AI570-AL570-AN569</f>
        <v>26.290000827233015</v>
      </c>
      <c r="AN570" s="75">
        <f>MAX(0,(AM570-Constantes!$D$14)*(1-EXP(-Constantes!$D$24)))</f>
        <v>6.871902695580269E-4</v>
      </c>
      <c r="AO570" s="75">
        <f t="shared" si="87"/>
        <v>161.39346097890578</v>
      </c>
      <c r="AP570" s="75">
        <f>MAX(0,(AO570-Constantes!$D$13)*(1-EXP(-Constantes!$D$25)))</f>
        <v>0.59676322592205022</v>
      </c>
      <c r="AQ570" s="75">
        <f t="shared" si="88"/>
        <v>0.59745041619160821</v>
      </c>
      <c r="AR570" s="75">
        <f>0.0526*AK570*Observaciones!$F569^1.218</f>
        <v>0</v>
      </c>
      <c r="AS570" s="75">
        <f>AR570*Constantes!$F$31</f>
        <v>0</v>
      </c>
      <c r="AT570" s="75">
        <f t="shared" si="89"/>
        <v>0</v>
      </c>
      <c r="AU570" s="15"/>
      <c r="AV570" s="74">
        <v>564</v>
      </c>
      <c r="AW570" s="75">
        <f>0.0526*Observaciones!$F569^2.218</f>
        <v>1.4813929535417848E-3</v>
      </c>
      <c r="AX570" s="75">
        <f>IF(Observaciones!$F569&gt;0.05*$BB$7,((Observaciones!$F569-0.05*$BB$7)^2)/(Observaciones!$F569+0.95*$BB$7),0)</f>
        <v>0</v>
      </c>
      <c r="AY570" s="75">
        <f>0.0526*AX570*Observaciones!$F569^1.218</f>
        <v>0</v>
      </c>
      <c r="AZ570" s="29"/>
      <c r="BA570" s="29"/>
      <c r="BB570" s="96"/>
      <c r="BC570" s="39"/>
    </row>
    <row r="571" spans="2:55" s="2" customFormat="1" x14ac:dyDescent="0.3">
      <c r="B571" s="38"/>
      <c r="C571" s="74">
        <v>565</v>
      </c>
      <c r="D571" s="136">
        <f>ETo!$I570*((1-Constantes!$D$21)*ETo!$K570+ETo!$L570)</f>
        <v>1.6007746177391344</v>
      </c>
      <c r="E571" s="75">
        <f>MIN(D571*F571,0.8*(I570+Observaciones!$F570-G571-H571-Constantes!$D$14))</f>
        <v>0.58985388085899049</v>
      </c>
      <c r="F571" s="75">
        <f>EXP(2.5*(Cálculos!I570-Constantes!$D$13)/(Constantes!$D$15))*Constantes!$D$19+Constantes!$D$18</f>
        <v>0.36848028093553536</v>
      </c>
      <c r="G571" s="75">
        <f>IF(Observaciones!$F570&gt;0.05*Constantes!$D$20,((Observaciones!$F570-0.05*Constantes!$D$20)^2)/(Observaciones!$F570+0.95*Constantes!$D$20),0)</f>
        <v>0</v>
      </c>
      <c r="H571" s="75">
        <f>MAX(0,I570+Observaciones!$F570-G571-Constantes!$D$13)</f>
        <v>0</v>
      </c>
      <c r="I571" s="75">
        <f>I570+Observaciones!$F570-G571-E571-H571-J570</f>
        <v>27.299461829083043</v>
      </c>
      <c r="J571" s="75">
        <f>MAX(0,(I571-Constantes!$D$14)*(1-EXP(-Constantes!$D$24)))</f>
        <v>1.8029126073252719E-2</v>
      </c>
      <c r="K571" s="75">
        <f t="shared" si="81"/>
        <v>153.59737239803806</v>
      </c>
      <c r="L571" s="75">
        <f>MAX(0,(K571-Constantes!$D$13)*(1-EXP(-Constantes!$D$25)))</f>
        <v>0.54291170847643444</v>
      </c>
      <c r="M571" s="75">
        <f t="shared" si="82"/>
        <v>0.56094083454968713</v>
      </c>
      <c r="N571" s="75">
        <f>0.0526*G571*Observaciones!$F570^1.218</f>
        <v>0</v>
      </c>
      <c r="O571" s="75">
        <f>N571*Constantes!$D$31</f>
        <v>0</v>
      </c>
      <c r="P571" s="75">
        <f t="shared" si="83"/>
        <v>0</v>
      </c>
      <c r="Q571" s="15"/>
      <c r="R571" s="74">
        <v>565</v>
      </c>
      <c r="S571" s="136">
        <f>ETo!$I570*((1-Constantes!$E$21)*ETo!$K570+ETo!$L570)</f>
        <v>1.5299902676181278</v>
      </c>
      <c r="T571" s="75">
        <f>MIN(S571*U571,0.8*(X570+Observaciones!$F570-V571-W571-Constantes!$D$14))</f>
        <v>0.67928506084165807</v>
      </c>
      <c r="U571" s="75">
        <f>EXP(2.5*(Cálculos!X570-Constantes!$D$13)/(Constantes!$D$15))*Constantes!$E$19+Constantes!$E$18</f>
        <v>0.443979988120553</v>
      </c>
      <c r="V571" s="75">
        <f>IF(Observaciones!$F570&gt;0.05*Constantes!$E$20,((Observaciones!$F570-0.05*Constantes!$E$20)^2)/(Observaciones!$F570+0.95*Constantes!$E$20),0)</f>
        <v>0</v>
      </c>
      <c r="W571" s="75">
        <f>MAX(0,X570+Observaciones!$F570-V571-Constantes!$D$13)</f>
        <v>0</v>
      </c>
      <c r="X571" s="75">
        <f>X570+Observaciones!$F570-V571-T571-W571-Y570</f>
        <v>27.210028956234964</v>
      </c>
      <c r="Y571" s="75">
        <f>MAX(0,(X571-Constantes!$D$14)*(1-EXP(-Constantes!$D$24)))</f>
        <v>1.6492722847344057E-2</v>
      </c>
      <c r="Z571" s="75">
        <f t="shared" si="84"/>
        <v>158.08889595408127</v>
      </c>
      <c r="AA571" s="75">
        <f>MAX(0,(Z571-Constantes!$D$13)*(1-EXP(-Constantes!$D$25)))</f>
        <v>0.57393692793446349</v>
      </c>
      <c r="AB571" s="75">
        <f t="shared" si="85"/>
        <v>0.59042965078180754</v>
      </c>
      <c r="AC571" s="75">
        <f>0.0526*V571*Observaciones!$F570^1.218</f>
        <v>0</v>
      </c>
      <c r="AD571" s="75">
        <f>AC571*Constantes!$E$31</f>
        <v>0</v>
      </c>
      <c r="AE571" s="75">
        <f t="shared" si="86"/>
        <v>0</v>
      </c>
      <c r="AF571" s="15"/>
      <c r="AG571" s="74">
        <v>565</v>
      </c>
      <c r="AH571" s="136">
        <f>ETo!$I570*((1-Constantes!$F$21)*ETo!$K570+ETo!$L570)</f>
        <v>1.5299902676181278</v>
      </c>
      <c r="AI571" s="75">
        <f>MIN(AH571*AJ571,0.8*(AM570+Observaciones!$F570-AK571-AL571-Constantes!$D$14))</f>
        <v>0.79636882524475516</v>
      </c>
      <c r="AJ571" s="75">
        <f>EXP(2.5*(Cálculos!AM570-Constantes!$D$13)/(Constantes!$D$15))*Constantes!$F$19+Constantes!$F$18</f>
        <v>0.5205058111150821</v>
      </c>
      <c r="AK571" s="75">
        <f>IF(Observaciones!$F570&gt;0.05*Constantes!$F$20,((Observaciones!$F570-0.05*Constantes!$F$20)^2)/(Observaciones!$F570+0.95*Constantes!$F$20),0)</f>
        <v>0</v>
      </c>
      <c r="AL571" s="75">
        <f>MAX(0,AM570+Observaciones!$F570-AK571-Constantes!$D$13)</f>
        <v>0</v>
      </c>
      <c r="AM571" s="75">
        <f>AM570+Observaciones!$F570-AK571-AI571-AL571-AN570</f>
        <v>27.092944811718702</v>
      </c>
      <c r="AN571" s="75">
        <f>MAX(0,(AM571-Constantes!$D$14)*(1-EXP(-Constantes!$D$24)))</f>
        <v>1.4481287324713347E-2</v>
      </c>
      <c r="AO571" s="75">
        <f t="shared" si="87"/>
        <v>160.79669775298373</v>
      </c>
      <c r="AP571" s="75">
        <f>MAX(0,(AO571-Constantes!$D$13)*(1-EXP(-Constantes!$D$25)))</f>
        <v>0.59264108121598458</v>
      </c>
      <c r="AQ571" s="75">
        <f t="shared" si="88"/>
        <v>0.6071223685406979</v>
      </c>
      <c r="AR571" s="75">
        <f>0.0526*AK571*Observaciones!$F570^1.218</f>
        <v>0</v>
      </c>
      <c r="AS571" s="75">
        <f>AR571*Constantes!$F$31</f>
        <v>0</v>
      </c>
      <c r="AT571" s="75">
        <f t="shared" si="89"/>
        <v>0</v>
      </c>
      <c r="AU571" s="15"/>
      <c r="AV571" s="74">
        <v>565</v>
      </c>
      <c r="AW571" s="75">
        <f>0.0526*Observaciones!$F570^2.218</f>
        <v>0.14918455586023374</v>
      </c>
      <c r="AX571" s="75">
        <f>IF(Observaciones!$F570&gt;0.05*$BB$7,((Observaciones!$F570-0.05*$BB$7)^2)/(Observaciones!$F570+0.95*$BB$7),0)</f>
        <v>0</v>
      </c>
      <c r="AY571" s="75">
        <f>0.0526*AX571*Observaciones!$F570^1.218</f>
        <v>0</v>
      </c>
      <c r="AZ571" s="29"/>
      <c r="BA571" s="29"/>
      <c r="BB571" s="96"/>
      <c r="BC571" s="39"/>
    </row>
    <row r="572" spans="2:55" s="2" customFormat="1" x14ac:dyDescent="0.3">
      <c r="B572" s="38"/>
      <c r="C572" s="74">
        <v>566</v>
      </c>
      <c r="D572" s="136">
        <f>ETo!$I571*((1-Constantes!$D$21)*ETo!$K571+ETo!$L571)</f>
        <v>1.5680505715472435</v>
      </c>
      <c r="E572" s="75">
        <f>MIN(D572*F572,0.8*(I571+Observaciones!$F571-G572-H572-Constantes!$D$14))</f>
        <v>0.58072385140698601</v>
      </c>
      <c r="F572" s="75">
        <f>EXP(2.5*(Cálculos!I571-Constantes!$D$13)/(Constantes!$D$15))*Constantes!$D$19+Constantes!$D$18</f>
        <v>0.37034765456191121</v>
      </c>
      <c r="G572" s="75">
        <f>IF(Observaciones!$F571&gt;0.05*Constantes!$D$20,((Observaciones!$F571-0.05*Constantes!$D$20)^2)/(Observaciones!$F571+0.95*Constantes!$D$20),0)</f>
        <v>5.6639281620175744E-2</v>
      </c>
      <c r="H572" s="75">
        <f>MAX(0,I571+Observaciones!$F571-G572-Constantes!$D$13)</f>
        <v>0</v>
      </c>
      <c r="I572" s="75">
        <f>I571+Observaciones!$F571-G572-E572-H572-J571</f>
        <v>31.744069569982628</v>
      </c>
      <c r="J572" s="75">
        <f>MAX(0,(I572-Constantes!$D$14)*(1-EXP(-Constantes!$D$24)))</f>
        <v>9.438482676305146E-2</v>
      </c>
      <c r="K572" s="75">
        <f t="shared" si="81"/>
        <v>153.05446068956164</v>
      </c>
      <c r="L572" s="75">
        <f>MAX(0,(K572-Constantes!$D$13)*(1-EXP(-Constantes!$D$25)))</f>
        <v>0.53916154337284683</v>
      </c>
      <c r="M572" s="75">
        <f t="shared" si="82"/>
        <v>0.69018565175607405</v>
      </c>
      <c r="N572" s="75">
        <f>0.0526*G572*Observaciones!$F571^1.218</f>
        <v>2.167324572969723E-2</v>
      </c>
      <c r="O572" s="75">
        <f>N572*Constantes!$D$31</f>
        <v>3.3858176813731717E-4</v>
      </c>
      <c r="P572" s="75">
        <f t="shared" si="83"/>
        <v>49.056622269073046</v>
      </c>
      <c r="Q572" s="15"/>
      <c r="R572" s="74">
        <v>566</v>
      </c>
      <c r="S572" s="136">
        <f>ETo!$I571*((1-Constantes!$E$21)*ETo!$K571+ETo!$L571)</f>
        <v>1.4987450093663404</v>
      </c>
      <c r="T572" s="75">
        <f>MIN(S572*U572,0.8*(X571+Observaciones!$F571-V572-W572-Constantes!$D$14))</f>
        <v>0.66739046253473888</v>
      </c>
      <c r="U572" s="75">
        <f>EXP(2.5*(Cálculos!X571-Constantes!$D$13)/(Constantes!$D$15))*Constantes!$E$19+Constantes!$E$18</f>
        <v>0.44529953952400964</v>
      </c>
      <c r="V572" s="75">
        <f>IF(Observaciones!$F571&gt;0.05*Constantes!$E$20,((Observaciones!$F571-0.05*Constantes!$E$20)^2)/(Observaciones!$F571+0.95*Constantes!$E$20),0)</f>
        <v>2.6562435097571686E-2</v>
      </c>
      <c r="W572" s="75">
        <f>MAX(0,X571+Observaciones!$F571-V572-Constantes!$D$13)</f>
        <v>0</v>
      </c>
      <c r="X572" s="75">
        <f>X571+Observaciones!$F571-V572-T572-W572-Y571</f>
        <v>31.599583335755309</v>
      </c>
      <c r="Y572" s="75">
        <f>MAX(0,(X572-Constantes!$D$14)*(1-EXP(-Constantes!$D$24)))</f>
        <v>9.1902639740575456E-2</v>
      </c>
      <c r="Z572" s="75">
        <f t="shared" si="84"/>
        <v>157.51495902614681</v>
      </c>
      <c r="AA572" s="75">
        <f>MAX(0,(Z572-Constantes!$D$13)*(1-EXP(-Constantes!$D$25)))</f>
        <v>0.56997245598590263</v>
      </c>
      <c r="AB572" s="75">
        <f t="shared" si="85"/>
        <v>0.68843753082404979</v>
      </c>
      <c r="AC572" s="75">
        <f>0.0526*V572*Observaciones!$F571^1.218</f>
        <v>1.0164221130300048E-2</v>
      </c>
      <c r="AD572" s="75">
        <f>AC572*Constantes!$E$31</f>
        <v>1.1908991406811357E-4</v>
      </c>
      <c r="AE572" s="75">
        <f t="shared" si="86"/>
        <v>17.298579571274196</v>
      </c>
      <c r="AF572" s="15"/>
      <c r="AG572" s="74">
        <v>566</v>
      </c>
      <c r="AH572" s="136">
        <f>ETo!$I571*((1-Constantes!$F$21)*ETo!$K571+ETo!$L571)</f>
        <v>1.4987450093663404</v>
      </c>
      <c r="AI572" s="75">
        <f>MIN(AH572*AJ572,0.8*(AM571+Observaciones!$F571-AK572-AL572-Constantes!$D$14))</f>
        <v>0.78139738232546285</v>
      </c>
      <c r="AJ572" s="75">
        <f>EXP(2.5*(Cálculos!AM571-Constantes!$D$13)/(Constantes!$D$15))*Constantes!$F$19+Constantes!$F$18</f>
        <v>0.52136779601743766</v>
      </c>
      <c r="AK572" s="75">
        <f>IF(Observaciones!$F571&gt;0.05*Constantes!$F$20,((Observaciones!$F571-0.05*Constantes!$F$20)^2)/(Observaciones!$F571+0.95*Constantes!$F$20),0)</f>
        <v>2.9482645288035616E-3</v>
      </c>
      <c r="AL572" s="75">
        <f>MAX(0,AM571+Observaciones!$F571-AK572-Constantes!$D$13)</f>
        <v>0</v>
      </c>
      <c r="AM572" s="75">
        <f>AM571+Observaciones!$F571-AK572-AI572-AL572-AN571</f>
        <v>31.394117877539724</v>
      </c>
      <c r="AN572" s="75">
        <f>MAX(0,(AM572-Constantes!$D$14)*(1-EXP(-Constantes!$D$24)))</f>
        <v>8.837286614880599E-2</v>
      </c>
      <c r="AO572" s="75">
        <f t="shared" si="87"/>
        <v>160.20405667176775</v>
      </c>
      <c r="AP572" s="75">
        <f>MAX(0,(AO572-Constantes!$D$13)*(1-EXP(-Constantes!$D$25)))</f>
        <v>0.58854741024328516</v>
      </c>
      <c r="AQ572" s="75">
        <f t="shared" si="88"/>
        <v>0.67986854092089466</v>
      </c>
      <c r="AR572" s="75">
        <f>0.0526*AK572*Observaciones!$F571^1.218</f>
        <v>1.1281651140530717E-3</v>
      </c>
      <c r="AS572" s="75">
        <f>AR572*Constantes!$F$31</f>
        <v>9.5171308288867973E-6</v>
      </c>
      <c r="AT572" s="75">
        <f t="shared" si="89"/>
        <v>1.3998486848642335</v>
      </c>
      <c r="AU572" s="15"/>
      <c r="AV572" s="74">
        <v>566</v>
      </c>
      <c r="AW572" s="75">
        <f>0.0526*Observaciones!$F571^2.218</f>
        <v>1.9515352253705529</v>
      </c>
      <c r="AX572" s="75">
        <f>IF(Observaciones!$F571&gt;0.05*$BB$7,((Observaciones!$F571-0.05*$BB$7)^2)/(Observaciones!$F571+0.95*$BB$7),0)</f>
        <v>0.29850768176925341</v>
      </c>
      <c r="AY572" s="75">
        <f>0.0526*AX572*Observaciones!$F571^1.218</f>
        <v>0.11422514823851004</v>
      </c>
      <c r="AZ572" s="29"/>
      <c r="BA572" s="29"/>
      <c r="BB572" s="96"/>
      <c r="BC572" s="39"/>
    </row>
    <row r="573" spans="2:55" s="2" customFormat="1" x14ac:dyDescent="0.3">
      <c r="B573" s="38"/>
      <c r="C573" s="74">
        <v>567</v>
      </c>
      <c r="D573" s="136">
        <f>ETo!$I572*((1-Constantes!$D$21)*ETo!$K572+ETo!$L572)</f>
        <v>1.5316498919980197</v>
      </c>
      <c r="E573" s="75">
        <f>MIN(D573*F573,0.8*(I572+Observaciones!$F572-G573-H573-Constantes!$D$14))</f>
        <v>0.58175610147893719</v>
      </c>
      <c r="F573" s="75">
        <f>EXP(2.5*(Cálculos!I572-Constantes!$D$13)/(Constantes!$D$15))*Constantes!$D$19+Constantes!$D$18</f>
        <v>0.37982315966479979</v>
      </c>
      <c r="G573" s="75">
        <f>IF(Observaciones!$F572&gt;0.05*Constantes!$D$20,((Observaciones!$F572-0.05*Constantes!$D$20)^2)/(Observaciones!$F572+0.95*Constantes!$D$20),0)</f>
        <v>0.18538791495710558</v>
      </c>
      <c r="H573" s="75">
        <f>MAX(0,I572+Observaciones!$F572-G573-Constantes!$D$13)</f>
        <v>0</v>
      </c>
      <c r="I573" s="75">
        <f>I572+Observaciones!$F572-G573-E573-H573-J572</f>
        <v>37.582540726783535</v>
      </c>
      <c r="J573" s="75">
        <f>MAX(0,(I573-Constantes!$D$14)*(1-EXP(-Constantes!$D$24)))</f>
        <v>0.19468626664770672</v>
      </c>
      <c r="K573" s="75">
        <f t="shared" si="81"/>
        <v>152.5152991461888</v>
      </c>
      <c r="L573" s="75">
        <f>MAX(0,(K573-Constantes!$D$13)*(1-EXP(-Constantes!$D$25)))</f>
        <v>0.53543728255182421</v>
      </c>
      <c r="M573" s="75">
        <f t="shared" si="82"/>
        <v>0.91551146415663653</v>
      </c>
      <c r="N573" s="75">
        <f>0.0526*G573*Observaciones!$F572^1.218</f>
        <v>9.8906827962635807E-2</v>
      </c>
      <c r="O573" s="75">
        <f>N573*Constantes!$D$31</f>
        <v>1.5451330691349336E-3</v>
      </c>
      <c r="P573" s="75">
        <f t="shared" si="83"/>
        <v>168.77266201776084</v>
      </c>
      <c r="Q573" s="15"/>
      <c r="R573" s="74">
        <v>567</v>
      </c>
      <c r="S573" s="136">
        <f>ETo!$I572*((1-Constantes!$E$21)*ETo!$K572+ETo!$L572)</f>
        <v>1.4640285972673261</v>
      </c>
      <c r="T573" s="75">
        <f>MIN(S573*U573,0.8*(X572+Observaciones!$F572-V573-W573-Constantes!$D$14))</f>
        <v>0.66251399407445244</v>
      </c>
      <c r="U573" s="75">
        <f>EXP(2.5*(Cálculos!X572-Constantes!$D$13)/(Constantes!$D$15))*Constantes!$E$19+Constantes!$E$18</f>
        <v>0.45252804167286348</v>
      </c>
      <c r="V573" s="75">
        <f>IF(Observaciones!$F572&gt;0.05*Constantes!$E$20,((Observaciones!$F572-0.05*Constantes!$E$20)^2)/(Observaciones!$F572+0.95*Constantes!$E$20),0)</f>
        <v>0.11826727800719615</v>
      </c>
      <c r="W573" s="75">
        <f>MAX(0,X572+Observaciones!$F572-V573-Constantes!$D$13)</f>
        <v>0</v>
      </c>
      <c r="X573" s="75">
        <f>X572+Observaciones!$F572-V573-T573-W573-Y572</f>
        <v>37.426899423933087</v>
      </c>
      <c r="Y573" s="75">
        <f>MAX(0,(X573-Constantes!$D$14)*(1-EXP(-Constantes!$D$24)))</f>
        <v>0.19201244222309871</v>
      </c>
      <c r="Z573" s="75">
        <f t="shared" si="84"/>
        <v>156.94498657016092</v>
      </c>
      <c r="AA573" s="75">
        <f>MAX(0,(Z573-Constantes!$D$13)*(1-EXP(-Constantes!$D$25)))</f>
        <v>0.56603536864541626</v>
      </c>
      <c r="AB573" s="75">
        <f t="shared" si="85"/>
        <v>0.87631508887571119</v>
      </c>
      <c r="AC573" s="75">
        <f>0.0526*V573*Observaciones!$F572^1.218</f>
        <v>6.3097108148465253E-2</v>
      </c>
      <c r="AD573" s="75">
        <f>AC573*Constantes!$E$31</f>
        <v>7.3928234057668281E-4</v>
      </c>
      <c r="AE573" s="75">
        <f t="shared" si="86"/>
        <v>84.362616821440596</v>
      </c>
      <c r="AF573" s="15"/>
      <c r="AG573" s="74">
        <v>567</v>
      </c>
      <c r="AH573" s="136">
        <f>ETo!$I572*((1-Constantes!$F$21)*ETo!$K572+ETo!$L572)</f>
        <v>1.4640285972673261</v>
      </c>
      <c r="AI573" s="75">
        <f>MIN(AH573*AJ573,0.8*(AM572+Observaciones!$F572-AK573-AL573-Constantes!$D$14))</f>
        <v>0.77101773898310655</v>
      </c>
      <c r="AJ573" s="75">
        <f>EXP(2.5*(Cálculos!AM572-Constantes!$D$13)/(Constantes!$D$15))*Constantes!$F$19+Constantes!$F$18</f>
        <v>0.52664117382832898</v>
      </c>
      <c r="AK573" s="75">
        <f>IF(Observaciones!$F572&gt;0.05*Constantes!$F$20,((Observaciones!$F572-0.05*Constantes!$F$20)^2)/(Observaciones!$F572+0.95*Constantes!$F$20),0)</f>
        <v>4.8015462265290652E-2</v>
      </c>
      <c r="AL573" s="75">
        <f>MAX(0,AM572+Observaciones!$F572-AK573-Constantes!$D$13)</f>
        <v>0</v>
      </c>
      <c r="AM573" s="75">
        <f>AM572+Observaciones!$F572-AK573-AI573-AL573-AN572</f>
        <v>37.186711810142519</v>
      </c>
      <c r="AN573" s="75">
        <f>MAX(0,(AM573-Constantes!$D$14)*(1-EXP(-Constantes!$D$24)))</f>
        <v>0.18788616278133236</v>
      </c>
      <c r="AO573" s="75">
        <f t="shared" si="87"/>
        <v>159.61550926152447</v>
      </c>
      <c r="AP573" s="75">
        <f>MAX(0,(AO573-Constantes!$D$13)*(1-EXP(-Constantes!$D$25)))</f>
        <v>0.58448201632150898</v>
      </c>
      <c r="AQ573" s="75">
        <f t="shared" si="88"/>
        <v>0.82038364136813202</v>
      </c>
      <c r="AR573" s="75">
        <f>0.0526*AK573*Observaciones!$F572^1.218</f>
        <v>2.5616864329685969E-2</v>
      </c>
      <c r="AS573" s="75">
        <f>AR573*Constantes!$F$31</f>
        <v>2.1610227635526403E-4</v>
      </c>
      <c r="AT573" s="75">
        <f t="shared" si="89"/>
        <v>26.341612077353954</v>
      </c>
      <c r="AU573" s="15"/>
      <c r="AV573" s="74">
        <v>567</v>
      </c>
      <c r="AW573" s="75">
        <f>0.0526*Observaciones!$F572^2.218</f>
        <v>3.5745358455700194</v>
      </c>
      <c r="AX573" s="75">
        <f>IF(Observaciones!$F572&gt;0.05*$BB$7,((Observaciones!$F572-0.05*$BB$7)^2)/(Observaciones!$F572+0.95*$BB$7),0)</f>
        <v>0.62323226526715592</v>
      </c>
      <c r="AY573" s="75">
        <f>0.0526*AX573*Observaciones!$F572^1.218</f>
        <v>0.33250239885272398</v>
      </c>
      <c r="AZ573" s="29"/>
      <c r="BA573" s="29"/>
      <c r="BB573" s="96"/>
      <c r="BC573" s="39"/>
    </row>
    <row r="574" spans="2:55" s="2" customFormat="1" x14ac:dyDescent="0.3">
      <c r="B574" s="38"/>
      <c r="C574" s="74">
        <v>568</v>
      </c>
      <c r="D574" s="136">
        <f>ETo!$I573*((1-Constantes!$D$21)*ETo!$K573+ETo!$L573)</f>
        <v>1.6393339513162082</v>
      </c>
      <c r="E574" s="75">
        <f>MIN(D574*F574,0.8*(I573+Observaciones!$F573-G574-H574-Constantes!$D$14))</f>
        <v>0.6492597586702139</v>
      </c>
      <c r="F574" s="75">
        <f>EXP(2.5*(Cálculos!I573-Constantes!$D$13)/(Constantes!$D$15))*Constantes!$D$19+Constantes!$D$18</f>
        <v>0.3960509438293085</v>
      </c>
      <c r="G574" s="75">
        <f>IF(Observaciones!$F573&gt;0.05*Constantes!$D$20,((Observaciones!$F573-0.05*Constantes!$D$20)^2)/(Observaciones!$F573+0.95*Constantes!$D$20),0)</f>
        <v>0</v>
      </c>
      <c r="H574" s="75">
        <f>MAX(0,I573+Observaciones!$F573-G574-Constantes!$D$13)</f>
        <v>0</v>
      </c>
      <c r="I574" s="75">
        <f>I573+Observaciones!$F573-G574-E574-H574-J573</f>
        <v>36.738594701465615</v>
      </c>
      <c r="J574" s="75">
        <f>MAX(0,(I574-Constantes!$D$14)*(1-EXP(-Constantes!$D$24)))</f>
        <v>0.18018777907263045</v>
      </c>
      <c r="K574" s="75">
        <f t="shared" si="81"/>
        <v>151.97986186363698</v>
      </c>
      <c r="L574" s="75">
        <f>MAX(0,(K574-Constantes!$D$13)*(1-EXP(-Constantes!$D$25)))</f>
        <v>0.53173874707941648</v>
      </c>
      <c r="M574" s="75">
        <f t="shared" si="82"/>
        <v>0.71192652615204688</v>
      </c>
      <c r="N574" s="75">
        <f>0.0526*G574*Observaciones!$F573^1.218</f>
        <v>0</v>
      </c>
      <c r="O574" s="75">
        <f>N574*Constantes!$D$31</f>
        <v>0</v>
      </c>
      <c r="P574" s="75">
        <f t="shared" si="83"/>
        <v>0</v>
      </c>
      <c r="Q574" s="15"/>
      <c r="R574" s="74">
        <v>568</v>
      </c>
      <c r="S574" s="136">
        <f>ETo!$I573*((1-Constantes!$E$21)*ETo!$K573+ETo!$L573)</f>
        <v>1.5672244311321879</v>
      </c>
      <c r="T574" s="75">
        <f>MIN(S574*U574,0.8*(X573+Observaciones!$F573-V574-W574-Constantes!$D$14))</f>
        <v>0.72878785357765807</v>
      </c>
      <c r="U574" s="75">
        <f>EXP(2.5*(Cálculos!X573-Constantes!$D$13)/(Constantes!$D$15))*Constantes!$E$19+Constantes!$E$18</f>
        <v>0.46501818061320682</v>
      </c>
      <c r="V574" s="75">
        <f>IF(Observaciones!$F573&gt;0.05*Constantes!$E$20,((Observaciones!$F573-0.05*Constantes!$E$20)^2)/(Observaciones!$F573+0.95*Constantes!$E$20),0)</f>
        <v>0</v>
      </c>
      <c r="W574" s="75">
        <f>MAX(0,X573+Observaciones!$F573-V574-Constantes!$D$13)</f>
        <v>0</v>
      </c>
      <c r="X574" s="75">
        <f>X573+Observaciones!$F573-V574-T574-W574-Y573</f>
        <v>36.506099128132334</v>
      </c>
      <c r="Y574" s="75">
        <f>MAX(0,(X574-Constantes!$D$14)*(1-EXP(-Constantes!$D$24)))</f>
        <v>0.176193644281886</v>
      </c>
      <c r="Z574" s="75">
        <f t="shared" si="84"/>
        <v>156.37895120151549</v>
      </c>
      <c r="AA574" s="75">
        <f>MAX(0,(Z574-Constantes!$D$13)*(1-EXP(-Constantes!$D$25)))</f>
        <v>0.56212547675369884</v>
      </c>
      <c r="AB574" s="75">
        <f t="shared" si="85"/>
        <v>0.73831912103558484</v>
      </c>
      <c r="AC574" s="75">
        <f>0.0526*V574*Observaciones!$F573^1.218</f>
        <v>0</v>
      </c>
      <c r="AD574" s="75">
        <f>AC574*Constantes!$E$31</f>
        <v>0</v>
      </c>
      <c r="AE574" s="75">
        <f t="shared" si="86"/>
        <v>0</v>
      </c>
      <c r="AF574" s="15"/>
      <c r="AG574" s="74">
        <v>568</v>
      </c>
      <c r="AH574" s="136">
        <f>ETo!$I573*((1-Constantes!$F$21)*ETo!$K573+ETo!$L573)</f>
        <v>1.5672244311321879</v>
      </c>
      <c r="AI574" s="75">
        <f>MIN(AH574*AJ574,0.8*(AM573+Observaciones!$F573-AK574-AL574-Constantes!$D$14))</f>
        <v>0.83980678837464839</v>
      </c>
      <c r="AJ574" s="75">
        <f>EXP(2.5*(Cálculos!AM573-Constantes!$D$13)/(Constantes!$D$15))*Constantes!$F$19+Constantes!$F$18</f>
        <v>0.53585611077282569</v>
      </c>
      <c r="AK574" s="75">
        <f>IF(Observaciones!$F573&gt;0.05*Constantes!$F$20,((Observaciones!$F573-0.05*Constantes!$F$20)^2)/(Observaciones!$F573+0.95*Constantes!$F$20),0)</f>
        <v>0</v>
      </c>
      <c r="AL574" s="75">
        <f>MAX(0,AM573+Observaciones!$F573-AK574-Constantes!$D$13)</f>
        <v>0</v>
      </c>
      <c r="AM574" s="75">
        <f>AM573+Observaciones!$F573-AK574-AI574-AL574-AN573</f>
        <v>36.159018858986542</v>
      </c>
      <c r="AN574" s="75">
        <f>MAX(0,(AM574-Constantes!$D$14)*(1-EXP(-Constantes!$D$24)))</f>
        <v>0.17023101300120813</v>
      </c>
      <c r="AO574" s="75">
        <f t="shared" si="87"/>
        <v>159.03102724520295</v>
      </c>
      <c r="AP574" s="75">
        <f>MAX(0,(AO574-Constantes!$D$13)*(1-EXP(-Constantes!$D$25)))</f>
        <v>0.58044470412679772</v>
      </c>
      <c r="AQ574" s="75">
        <f t="shared" si="88"/>
        <v>0.75067571712800585</v>
      </c>
      <c r="AR574" s="75">
        <f>0.0526*AK574*Observaciones!$F573^1.218</f>
        <v>0</v>
      </c>
      <c r="AS574" s="75">
        <f>AR574*Constantes!$F$31</f>
        <v>0</v>
      </c>
      <c r="AT574" s="75">
        <f t="shared" si="89"/>
        <v>0</v>
      </c>
      <c r="AU574" s="15"/>
      <c r="AV574" s="74">
        <v>568</v>
      </c>
      <c r="AW574" s="75">
        <f>0.0526*Observaciones!$F573^2.218</f>
        <v>0</v>
      </c>
      <c r="AX574" s="75">
        <f>IF(Observaciones!$F573&gt;0.05*$BB$7,((Observaciones!$F573-0.05*$BB$7)^2)/(Observaciones!$F573+0.95*$BB$7),0)</f>
        <v>0</v>
      </c>
      <c r="AY574" s="75">
        <f>0.0526*AX574*Observaciones!$F573^1.218</f>
        <v>0</v>
      </c>
      <c r="AZ574" s="29"/>
      <c r="BA574" s="29"/>
      <c r="BB574" s="96"/>
      <c r="BC574" s="39"/>
    </row>
    <row r="575" spans="2:55" s="2" customFormat="1" x14ac:dyDescent="0.3">
      <c r="B575" s="38"/>
      <c r="C575" s="74">
        <v>569</v>
      </c>
      <c r="D575" s="136">
        <f>ETo!$I574*((1-Constantes!$D$21)*ETo!$K574+ETo!$L574)</f>
        <v>1.623886571356101</v>
      </c>
      <c r="E575" s="75">
        <f>MIN(D575*F575,0.8*(I574+Observaciones!$F574-G575-H575-Constantes!$D$14))</f>
        <v>0.63882799767488518</v>
      </c>
      <c r="F575" s="75">
        <f>EXP(2.5*(Cálculos!I574-Constantes!$D$13)/(Constantes!$D$15))*Constantes!$D$19+Constantes!$D$18</f>
        <v>0.39339447036710362</v>
      </c>
      <c r="G575" s="75">
        <f>IF(Observaciones!$F574&gt;0.05*Constantes!$D$20,((Observaciones!$F574-0.05*Constantes!$D$20)^2)/(Observaciones!$F574+0.95*Constantes!$D$20),0)</f>
        <v>0</v>
      </c>
      <c r="H575" s="75">
        <f>MAX(0,I574+Observaciones!$F574-G575-Constantes!$D$13)</f>
        <v>0</v>
      </c>
      <c r="I575" s="75">
        <f>I574+Observaciones!$F574-G575-E575-H575-J574</f>
        <v>35.919578924718095</v>
      </c>
      <c r="J575" s="75">
        <f>MAX(0,(I575-Constantes!$D$14)*(1-EXP(-Constantes!$D$24)))</f>
        <v>0.16611757824611179</v>
      </c>
      <c r="K575" s="75">
        <f t="shared" si="81"/>
        <v>151.44812311655755</v>
      </c>
      <c r="L575" s="75">
        <f>MAX(0,(K575-Constantes!$D$13)*(1-EXP(-Constantes!$D$25)))</f>
        <v>0.52806575925766053</v>
      </c>
      <c r="M575" s="75">
        <f t="shared" si="82"/>
        <v>0.69418333750377226</v>
      </c>
      <c r="N575" s="75">
        <f>0.0526*G575*Observaciones!$F574^1.218</f>
        <v>0</v>
      </c>
      <c r="O575" s="75">
        <f>N575*Constantes!$D$31</f>
        <v>0</v>
      </c>
      <c r="P575" s="75">
        <f t="shared" si="83"/>
        <v>0</v>
      </c>
      <c r="Q575" s="15"/>
      <c r="R575" s="74">
        <v>569</v>
      </c>
      <c r="S575" s="136">
        <f>ETo!$I574*((1-Constantes!$E$21)*ETo!$K574+ETo!$L574)</f>
        <v>1.5525123103912088</v>
      </c>
      <c r="T575" s="75">
        <f>MIN(S575*U575,0.8*(X574+Observaciones!$F574-V575-W575-Constantes!$D$14))</f>
        <v>0.71848416738853005</v>
      </c>
      <c r="U575" s="75">
        <f>EXP(2.5*(Cálculos!X574-Constantes!$D$13)/(Constantes!$D$15))*Constantes!$E$19+Constantes!$E$18</f>
        <v>0.46278806459672017</v>
      </c>
      <c r="V575" s="75">
        <f>IF(Observaciones!$F574&gt;0.05*Constantes!$E$20,((Observaciones!$F574-0.05*Constantes!$E$20)^2)/(Observaciones!$F574+0.95*Constantes!$E$20),0)</f>
        <v>0</v>
      </c>
      <c r="W575" s="75">
        <f>MAX(0,X574+Observaciones!$F574-V575-Constantes!$D$13)</f>
        <v>0</v>
      </c>
      <c r="X575" s="75">
        <f>X574+Observaciones!$F574-V575-T575-W575-Y574</f>
        <v>35.611421316461914</v>
      </c>
      <c r="Y575" s="75">
        <f>MAX(0,(X575-Constantes!$D$14)*(1-EXP(-Constantes!$D$24)))</f>
        <v>0.16082361498254358</v>
      </c>
      <c r="Z575" s="75">
        <f t="shared" si="84"/>
        <v>155.8168257247618</v>
      </c>
      <c r="AA575" s="75">
        <f>MAX(0,(Z575-Constantes!$D$13)*(1-EXP(-Constantes!$D$25)))</f>
        <v>0.5582425924580644</v>
      </c>
      <c r="AB575" s="75">
        <f t="shared" si="85"/>
        <v>0.71906620744060801</v>
      </c>
      <c r="AC575" s="75">
        <f>0.0526*V575*Observaciones!$F574^1.218</f>
        <v>0</v>
      </c>
      <c r="AD575" s="75">
        <f>AC575*Constantes!$E$31</f>
        <v>0</v>
      </c>
      <c r="AE575" s="75">
        <f t="shared" si="86"/>
        <v>0</v>
      </c>
      <c r="AF575" s="15"/>
      <c r="AG575" s="74">
        <v>569</v>
      </c>
      <c r="AH575" s="136">
        <f>ETo!$I574*((1-Constantes!$F$21)*ETo!$K574+ETo!$L574)</f>
        <v>1.5525123103912088</v>
      </c>
      <c r="AI575" s="75">
        <f>MIN(AH575*AJ575,0.8*(AM574+Observaciones!$F574-AK575-AL575-Constantes!$D$14))</f>
        <v>0.82906540008584351</v>
      </c>
      <c r="AJ575" s="75">
        <f>EXP(2.5*(Cálculos!AM574-Constantes!$D$13)/(Constantes!$D$15))*Constantes!$F$19+Constantes!$F$18</f>
        <v>0.53401534695524056</v>
      </c>
      <c r="AK575" s="75">
        <f>IF(Observaciones!$F574&gt;0.05*Constantes!$F$20,((Observaciones!$F574-0.05*Constantes!$F$20)^2)/(Observaciones!$F574+0.95*Constantes!$F$20),0)</f>
        <v>0</v>
      </c>
      <c r="AL575" s="75">
        <f>MAX(0,AM574+Observaciones!$F574-AK575-Constantes!$D$13)</f>
        <v>0</v>
      </c>
      <c r="AM575" s="75">
        <f>AM574+Observaciones!$F574-AK575-AI575-AL575-AN574</f>
        <v>35.15972244589949</v>
      </c>
      <c r="AN575" s="75">
        <f>MAX(0,(AM575-Constantes!$D$14)*(1-EXP(-Constantes!$D$24)))</f>
        <v>0.15306369874849501</v>
      </c>
      <c r="AO575" s="75">
        <f t="shared" si="87"/>
        <v>158.45058254107616</v>
      </c>
      <c r="AP575" s="75">
        <f>MAX(0,(AO575-Constantes!$D$13)*(1-EXP(-Constantes!$D$25)))</f>
        <v>0.5764352796844936</v>
      </c>
      <c r="AQ575" s="75">
        <f t="shared" si="88"/>
        <v>0.72949897843298861</v>
      </c>
      <c r="AR575" s="75">
        <f>0.0526*AK575*Observaciones!$F574^1.218</f>
        <v>0</v>
      </c>
      <c r="AS575" s="75">
        <f>AR575*Constantes!$F$31</f>
        <v>0</v>
      </c>
      <c r="AT575" s="75">
        <f t="shared" si="89"/>
        <v>0</v>
      </c>
      <c r="AU575" s="15"/>
      <c r="AV575" s="74">
        <v>569</v>
      </c>
      <c r="AW575" s="75">
        <f>0.0526*Observaciones!$F574^2.218</f>
        <v>0</v>
      </c>
      <c r="AX575" s="75">
        <f>IF(Observaciones!$F574&gt;0.05*$BB$7,((Observaciones!$F574-0.05*$BB$7)^2)/(Observaciones!$F574+0.95*$BB$7),0)</f>
        <v>0</v>
      </c>
      <c r="AY575" s="75">
        <f>0.0526*AX575*Observaciones!$F574^1.218</f>
        <v>0</v>
      </c>
      <c r="AZ575" s="29"/>
      <c r="BA575" s="29"/>
      <c r="BB575" s="96"/>
      <c r="BC575" s="39"/>
    </row>
    <row r="576" spans="2:55" s="2" customFormat="1" x14ac:dyDescent="0.3">
      <c r="B576" s="38"/>
      <c r="C576" s="74">
        <v>570</v>
      </c>
      <c r="D576" s="136">
        <f>ETo!$I575*((1-Constantes!$D$21)*ETo!$K575+ETo!$L575)</f>
        <v>1.664358108890686</v>
      </c>
      <c r="E576" s="75">
        <f>MIN(D576*F576,0.8*(I575+Observaciones!$F575-G576-H576-Constantes!$D$14))</f>
        <v>0.6506376891836454</v>
      </c>
      <c r="F576" s="75">
        <f>EXP(2.5*(Cálculos!I575-Constantes!$D$13)/(Constantes!$D$15))*Constantes!$D$19+Constantes!$D$18</f>
        <v>0.39092409602720835</v>
      </c>
      <c r="G576" s="75">
        <f>IF(Observaciones!$F575&gt;0.05*Constantes!$D$20,((Observaciones!$F575-0.05*Constantes!$D$20)^2)/(Observaciones!$F575+0.95*Constantes!$D$20),0)</f>
        <v>0</v>
      </c>
      <c r="H576" s="75">
        <f>MAX(0,I575+Observaciones!$F575-G576-Constantes!$D$13)</f>
        <v>0</v>
      </c>
      <c r="I576" s="75">
        <f>I575+Observaciones!$F575-G576-E576-H576-J575</f>
        <v>35.10282365728834</v>
      </c>
      <c r="J576" s="75">
        <f>MAX(0,(I576-Constantes!$D$14)*(1-EXP(-Constantes!$D$24)))</f>
        <v>0.15208621161665517</v>
      </c>
      <c r="K576" s="75">
        <f t="shared" si="81"/>
        <v>150.9200573572999</v>
      </c>
      <c r="L576" s="75">
        <f>MAX(0,(K576-Constantes!$D$13)*(1-EXP(-Constantes!$D$25)))</f>
        <v>0.52441814261604314</v>
      </c>
      <c r="M576" s="75">
        <f t="shared" si="82"/>
        <v>0.67650435423269828</v>
      </c>
      <c r="N576" s="75">
        <f>0.0526*G576*Observaciones!$F575^1.218</f>
        <v>0</v>
      </c>
      <c r="O576" s="75">
        <f>N576*Constantes!$D$31</f>
        <v>0</v>
      </c>
      <c r="P576" s="75">
        <f t="shared" si="83"/>
        <v>0</v>
      </c>
      <c r="Q576" s="15"/>
      <c r="R576" s="74">
        <v>570</v>
      </c>
      <c r="S576" s="136">
        <f>ETo!$I575*((1-Constantes!$E$21)*ETo!$K575+ETo!$L575)</f>
        <v>1.5914125069900669</v>
      </c>
      <c r="T576" s="75">
        <f>MIN(S576*U576,0.8*(X575+Observaciones!$F575-V576-W576-Constantes!$D$14))</f>
        <v>0.7331952246729202</v>
      </c>
      <c r="U576" s="75">
        <f>EXP(2.5*(Cálculos!X575-Constantes!$D$13)/(Constantes!$D$15))*Constantes!$E$19+Constantes!$E$18</f>
        <v>0.4607197828673949</v>
      </c>
      <c r="V576" s="75">
        <f>IF(Observaciones!$F575&gt;0.05*Constantes!$E$20,((Observaciones!$F575-0.05*Constantes!$E$20)^2)/(Observaciones!$F575+0.95*Constantes!$E$20),0)</f>
        <v>0</v>
      </c>
      <c r="W576" s="75">
        <f>MAX(0,X575+Observaciones!$F575-V576-Constantes!$D$13)</f>
        <v>0</v>
      </c>
      <c r="X576" s="75">
        <f>X575+Observaciones!$F575-V576-T576-W576-Y575</f>
        <v>34.717402476806456</v>
      </c>
      <c r="Y576" s="75">
        <f>MAX(0,(X576-Constantes!$D$14)*(1-EXP(-Constantes!$D$24)))</f>
        <v>0.14546490642799362</v>
      </c>
      <c r="Z576" s="75">
        <f t="shared" si="84"/>
        <v>155.25858313230373</v>
      </c>
      <c r="AA576" s="75">
        <f>MAX(0,(Z576-Constantes!$D$13)*(1-EXP(-Constantes!$D$25)))</f>
        <v>0.55438652920341935</v>
      </c>
      <c r="AB576" s="75">
        <f t="shared" si="85"/>
        <v>0.69985143563141294</v>
      </c>
      <c r="AC576" s="75">
        <f>0.0526*V576*Observaciones!$F575^1.218</f>
        <v>0</v>
      </c>
      <c r="AD576" s="75">
        <f>AC576*Constantes!$E$31</f>
        <v>0</v>
      </c>
      <c r="AE576" s="75">
        <f t="shared" si="86"/>
        <v>0</v>
      </c>
      <c r="AF576" s="15"/>
      <c r="AG576" s="74">
        <v>570</v>
      </c>
      <c r="AH576" s="136">
        <f>ETo!$I575*((1-Constantes!$F$21)*ETo!$K575+ETo!$L575)</f>
        <v>1.5914125069900669</v>
      </c>
      <c r="AI576" s="75">
        <f>MIN(AH576*AJ576,0.8*(AM575+Observaciones!$F575-AK576-AL576-Constantes!$D$14))</f>
        <v>0.84713451339886026</v>
      </c>
      <c r="AJ576" s="75">
        <f>EXP(2.5*(Cálculos!AM575-Constantes!$D$13)/(Constantes!$D$15))*Constantes!$F$19+Constantes!$F$18</f>
        <v>0.53231610891452408</v>
      </c>
      <c r="AK576" s="75">
        <f>IF(Observaciones!$F575&gt;0.05*Constantes!$F$20,((Observaciones!$F575-0.05*Constantes!$F$20)^2)/(Observaciones!$F575+0.95*Constantes!$F$20),0)</f>
        <v>0</v>
      </c>
      <c r="AL576" s="75">
        <f>MAX(0,AM575+Observaciones!$F575-AK576-Constantes!$D$13)</f>
        <v>0</v>
      </c>
      <c r="AM576" s="75">
        <f>AM575+Observaciones!$F575-AK576-AI576-AL576-AN575</f>
        <v>34.15952423375213</v>
      </c>
      <c r="AN576" s="75">
        <f>MAX(0,(AM576-Constantes!$D$14)*(1-EXP(-Constantes!$D$24)))</f>
        <v>0.13588089212769336</v>
      </c>
      <c r="AO576" s="75">
        <f t="shared" si="87"/>
        <v>157.87414726139167</v>
      </c>
      <c r="AP576" s="75">
        <f>MAX(0,(AO576-Constantes!$D$13)*(1-EXP(-Constantes!$D$25)))</f>
        <v>0.57245355035981949</v>
      </c>
      <c r="AQ576" s="75">
        <f t="shared" si="88"/>
        <v>0.70833444248751287</v>
      </c>
      <c r="AR576" s="75">
        <f>0.0526*AK576*Observaciones!$F575^1.218</f>
        <v>0</v>
      </c>
      <c r="AS576" s="75">
        <f>AR576*Constantes!$F$31</f>
        <v>0</v>
      </c>
      <c r="AT576" s="75">
        <f t="shared" si="89"/>
        <v>0</v>
      </c>
      <c r="AU576" s="15"/>
      <c r="AV576" s="74">
        <v>570</v>
      </c>
      <c r="AW576" s="75">
        <f>0.0526*Observaciones!$F575^2.218</f>
        <v>0</v>
      </c>
      <c r="AX576" s="75">
        <f>IF(Observaciones!$F575&gt;0.05*$BB$7,((Observaciones!$F575-0.05*$BB$7)^2)/(Observaciones!$F575+0.95*$BB$7),0)</f>
        <v>0</v>
      </c>
      <c r="AY576" s="75">
        <f>0.0526*AX576*Observaciones!$F575^1.218</f>
        <v>0</v>
      </c>
      <c r="AZ576" s="29"/>
      <c r="BA576" s="29"/>
      <c r="BB576" s="96"/>
      <c r="BC576" s="39"/>
    </row>
    <row r="577" spans="2:55" s="2" customFormat="1" x14ac:dyDescent="0.3">
      <c r="B577" s="38"/>
      <c r="C577" s="74">
        <v>571</v>
      </c>
      <c r="D577" s="136">
        <f>ETo!$I576*((1-Constantes!$D$21)*ETo!$K576+ETo!$L576)</f>
        <v>1.6723607752171665</v>
      </c>
      <c r="E577" s="75">
        <f>MIN(D577*F577,0.8*(I576+Observaciones!$F576-G577-H577-Constantes!$D$14))</f>
        <v>0.64981540025659412</v>
      </c>
      <c r="F577" s="75">
        <f>EXP(2.5*(Cálculos!I576-Constantes!$D$13)/(Constantes!$D$15))*Constantes!$D$19+Constantes!$D$18</f>
        <v>0.38856173254375181</v>
      </c>
      <c r="G577" s="75">
        <f>IF(Observaciones!$F576&gt;0.05*Constantes!$D$20,((Observaciones!$F576-0.05*Constantes!$D$20)^2)/(Observaciones!$F576+0.95*Constantes!$D$20),0)</f>
        <v>0</v>
      </c>
      <c r="H577" s="75">
        <f>MAX(0,I576+Observaciones!$F576-G577-Constantes!$D$13)</f>
        <v>0</v>
      </c>
      <c r="I577" s="75">
        <f>I576+Observaciones!$F576-G577-E577-H577-J576</f>
        <v>34.300922045415092</v>
      </c>
      <c r="J577" s="75">
        <f>MAX(0,(I577-Constantes!$D$14)*(1-EXP(-Constantes!$D$24)))</f>
        <v>0.13831002189907438</v>
      </c>
      <c r="K577" s="75">
        <f t="shared" si="81"/>
        <v>150.39563921468385</v>
      </c>
      <c r="L577" s="75">
        <f>MAX(0,(K577-Constantes!$D$13)*(1-EXP(-Constantes!$D$25)))</f>
        <v>0.5207957219030217</v>
      </c>
      <c r="M577" s="75">
        <f t="shared" si="82"/>
        <v>0.65910574380209608</v>
      </c>
      <c r="N577" s="75">
        <f>0.0526*G577*Observaciones!$F576^1.218</f>
        <v>0</v>
      </c>
      <c r="O577" s="75">
        <f>N577*Constantes!$D$31</f>
        <v>0</v>
      </c>
      <c r="P577" s="75">
        <f t="shared" si="83"/>
        <v>0</v>
      </c>
      <c r="Q577" s="15"/>
      <c r="R577" s="74">
        <v>571</v>
      </c>
      <c r="S577" s="136">
        <f>ETo!$I576*((1-Constantes!$E$21)*ETo!$K576+ETo!$L576)</f>
        <v>1.5991852116404985</v>
      </c>
      <c r="T577" s="75">
        <f>MIN(S577*U577,0.8*(X576+Observaciones!$F576-V577-W577-Constantes!$D$14))</f>
        <v>0.73361929736706499</v>
      </c>
      <c r="U577" s="75">
        <f>EXP(2.5*(Cálculos!X576-Constantes!$D$13)/(Constantes!$D$15))*Constantes!$E$19+Constantes!$E$18</f>
        <v>0.45874567375125574</v>
      </c>
      <c r="V577" s="75">
        <f>IF(Observaciones!$F576&gt;0.05*Constantes!$E$20,((Observaciones!$F576-0.05*Constantes!$E$20)^2)/(Observaciones!$F576+0.95*Constantes!$E$20),0)</f>
        <v>0</v>
      </c>
      <c r="W577" s="75">
        <f>MAX(0,X576+Observaciones!$F576-V577-Constantes!$D$13)</f>
        <v>0</v>
      </c>
      <c r="X577" s="75">
        <f>X576+Observaciones!$F576-V577-T577-W577-Y576</f>
        <v>33.838318273011396</v>
      </c>
      <c r="Y577" s="75">
        <f>MAX(0,(X577-Constantes!$D$14)*(1-EXP(-Constantes!$D$24)))</f>
        <v>0.13036276597846996</v>
      </c>
      <c r="Z577" s="75">
        <f t="shared" si="84"/>
        <v>154.70419660310031</v>
      </c>
      <c r="AA577" s="75">
        <f>MAX(0,(Z577-Constantes!$D$13)*(1-EXP(-Constantes!$D$25)))</f>
        <v>0.55055710172330097</v>
      </c>
      <c r="AB577" s="75">
        <f t="shared" si="85"/>
        <v>0.68091986770177093</v>
      </c>
      <c r="AC577" s="75">
        <f>0.0526*V577*Observaciones!$F576^1.218</f>
        <v>0</v>
      </c>
      <c r="AD577" s="75">
        <f>AC577*Constantes!$E$31</f>
        <v>0</v>
      </c>
      <c r="AE577" s="75">
        <f t="shared" si="86"/>
        <v>0</v>
      </c>
      <c r="AF577" s="15"/>
      <c r="AG577" s="74">
        <v>571</v>
      </c>
      <c r="AH577" s="136">
        <f>ETo!$I576*((1-Constantes!$F$21)*ETo!$K576+ETo!$L576)</f>
        <v>1.5991852116404985</v>
      </c>
      <c r="AI577" s="75">
        <f>MIN(AH577*AJ577,0.8*(AM576+Observaciones!$F576-AK577-AL577-Constantes!$D$14))</f>
        <v>0.84868813006402877</v>
      </c>
      <c r="AJ577" s="75">
        <f>EXP(2.5*(Cálculos!AM576-Constantes!$D$13)/(Constantes!$D$15))*Constantes!$F$19+Constantes!$F$18</f>
        <v>0.53070033657540872</v>
      </c>
      <c r="AK577" s="75">
        <f>IF(Observaciones!$F576&gt;0.05*Constantes!$F$20,((Observaciones!$F576-0.05*Constantes!$F$20)^2)/(Observaciones!$F576+0.95*Constantes!$F$20),0)</f>
        <v>0</v>
      </c>
      <c r="AL577" s="75">
        <f>MAX(0,AM576+Observaciones!$F576-AK577-Constantes!$D$13)</f>
        <v>0</v>
      </c>
      <c r="AM577" s="75">
        <f>AM576+Observaciones!$F576-AK577-AI577-AL577-AN576</f>
        <v>33.174955211560409</v>
      </c>
      <c r="AN577" s="75">
        <f>MAX(0,(AM577-Constantes!$D$14)*(1-EXP(-Constantes!$D$24)))</f>
        <v>0.11896658563555217</v>
      </c>
      <c r="AO577" s="75">
        <f t="shared" si="87"/>
        <v>157.30169371103185</v>
      </c>
      <c r="AP577" s="75">
        <f>MAX(0,(AO577-Constantes!$D$13)*(1-EXP(-Constantes!$D$25)))</f>
        <v>0.56849932484862398</v>
      </c>
      <c r="AQ577" s="75">
        <f t="shared" si="88"/>
        <v>0.68746591048417616</v>
      </c>
      <c r="AR577" s="75">
        <f>0.0526*AK577*Observaciones!$F576^1.218</f>
        <v>0</v>
      </c>
      <c r="AS577" s="75">
        <f>AR577*Constantes!$F$31</f>
        <v>0</v>
      </c>
      <c r="AT577" s="75">
        <f t="shared" si="89"/>
        <v>0</v>
      </c>
      <c r="AU577" s="15"/>
      <c r="AV577" s="74">
        <v>571</v>
      </c>
      <c r="AW577" s="75">
        <f>0.0526*Observaciones!$F576^2.218</f>
        <v>0</v>
      </c>
      <c r="AX577" s="75">
        <f>IF(Observaciones!$F576&gt;0.05*$BB$7,((Observaciones!$F576-0.05*$BB$7)^2)/(Observaciones!$F576+0.95*$BB$7),0)</f>
        <v>0</v>
      </c>
      <c r="AY577" s="75">
        <f>0.0526*AX577*Observaciones!$F576^1.218</f>
        <v>0</v>
      </c>
      <c r="AZ577" s="29"/>
      <c r="BA577" s="29"/>
      <c r="BB577" s="96"/>
      <c r="BC577" s="39"/>
    </row>
    <row r="578" spans="2:55" s="2" customFormat="1" x14ac:dyDescent="0.3">
      <c r="B578" s="38"/>
      <c r="C578" s="74">
        <v>572</v>
      </c>
      <c r="D578" s="136">
        <f>ETo!$I577*((1-Constantes!$D$21)*ETo!$K577+ETo!$L577)</f>
        <v>1.6338588843518147</v>
      </c>
      <c r="E578" s="75">
        <f>MIN(D578*F578,0.8*(I577+Observaciones!$F577-G578-H578-Constantes!$D$14))</f>
        <v>0.6312195376120886</v>
      </c>
      <c r="F578" s="75">
        <f>EXP(2.5*(Cálculos!I577-Constantes!$D$13)/(Constantes!$D$15))*Constantes!$D$19+Constantes!$D$18</f>
        <v>0.38633663142977387</v>
      </c>
      <c r="G578" s="75">
        <f>IF(Observaciones!$F577&gt;0.05*Constantes!$D$20,((Observaciones!$F577-0.05*Constantes!$D$20)^2)/(Observaciones!$F577+0.95*Constantes!$D$20),0)</f>
        <v>0</v>
      </c>
      <c r="H578" s="75">
        <f>MAX(0,I577+Observaciones!$F577-G578-Constantes!$D$13)</f>
        <v>0</v>
      </c>
      <c r="I578" s="75">
        <f>I577+Observaciones!$F577-G578-E578-H578-J577</f>
        <v>33.531392485903929</v>
      </c>
      <c r="J578" s="75">
        <f>MAX(0,(I578-Constantes!$D$14)*(1-EXP(-Constantes!$D$24)))</f>
        <v>0.12508996466493599</v>
      </c>
      <c r="K578" s="75">
        <f t="shared" si="81"/>
        <v>149.87484349278083</v>
      </c>
      <c r="L578" s="75">
        <f>MAX(0,(K578-Constantes!$D$13)*(1-EXP(-Constantes!$D$25)))</f>
        <v>0.51719832307760438</v>
      </c>
      <c r="M578" s="75">
        <f t="shared" si="82"/>
        <v>0.64228828774254043</v>
      </c>
      <c r="N578" s="75">
        <f>0.0526*G578*Observaciones!$F577^1.218</f>
        <v>0</v>
      </c>
      <c r="O578" s="75">
        <f>N578*Constantes!$D$31</f>
        <v>0</v>
      </c>
      <c r="P578" s="75">
        <f t="shared" si="83"/>
        <v>0</v>
      </c>
      <c r="Q578" s="15"/>
      <c r="R578" s="74">
        <v>572</v>
      </c>
      <c r="S578" s="136">
        <f>ETo!$I577*((1-Constantes!$E$21)*ETo!$K577+ETo!$L577)</f>
        <v>1.5623747840396693</v>
      </c>
      <c r="T578" s="75">
        <f>MIN(S578*U578,0.8*(X577+Observaciones!$F577-V578-W578-Constantes!$D$14))</f>
        <v>0.71383470167246033</v>
      </c>
      <c r="U578" s="75">
        <f>EXP(2.5*(Cálculos!X577-Constantes!$D$13)/(Constantes!$D$15))*Constantes!$E$19+Constantes!$E$18</f>
        <v>0.45689082348524113</v>
      </c>
      <c r="V578" s="75">
        <f>IF(Observaciones!$F577&gt;0.05*Constantes!$E$20,((Observaciones!$F577-0.05*Constantes!$E$20)^2)/(Observaciones!$F577+0.95*Constantes!$E$20),0)</f>
        <v>0</v>
      </c>
      <c r="W578" s="75">
        <f>MAX(0,X577+Observaciones!$F577-V578-Constantes!$D$13)</f>
        <v>0</v>
      </c>
      <c r="X578" s="75">
        <f>X577+Observaciones!$F577-V578-T578-W578-Y577</f>
        <v>32.994120805360467</v>
      </c>
      <c r="Y578" s="75">
        <f>MAX(0,(X578-Constantes!$D$14)*(1-EXP(-Constantes!$D$24)))</f>
        <v>0.11585995877461222</v>
      </c>
      <c r="Z578" s="75">
        <f t="shared" si="84"/>
        <v>154.153639501377</v>
      </c>
      <c r="AA578" s="75">
        <f>MAX(0,(Z578-Constantes!$D$13)*(1-EXP(-Constantes!$D$25)))</f>
        <v>0.54675412603097495</v>
      </c>
      <c r="AB578" s="75">
        <f t="shared" si="85"/>
        <v>0.66261408480558714</v>
      </c>
      <c r="AC578" s="75">
        <f>0.0526*V578*Observaciones!$F577^1.218</f>
        <v>0</v>
      </c>
      <c r="AD578" s="75">
        <f>AC578*Constantes!$E$31</f>
        <v>0</v>
      </c>
      <c r="AE578" s="75">
        <f t="shared" si="86"/>
        <v>0</v>
      </c>
      <c r="AF578" s="15"/>
      <c r="AG578" s="74">
        <v>572</v>
      </c>
      <c r="AH578" s="136">
        <f>ETo!$I577*((1-Constantes!$F$21)*ETo!$K577+ETo!$L577)</f>
        <v>1.5623747840396693</v>
      </c>
      <c r="AI578" s="75">
        <f>MIN(AH578*AJ578,0.8*(AM577+Observaciones!$F577-AK578-AL578-Constantes!$D$14))</f>
        <v>0.82679113791714132</v>
      </c>
      <c r="AJ578" s="75">
        <f>EXP(2.5*(Cálculos!AM577-Constantes!$D$13)/(Constantes!$D$15))*Constantes!$F$19+Constantes!$F$18</f>
        <v>0.52918873650750675</v>
      </c>
      <c r="AK578" s="75">
        <f>IF(Observaciones!$F577&gt;0.05*Constantes!$F$20,((Observaciones!$F577-0.05*Constantes!$F$20)^2)/(Observaciones!$F577+0.95*Constantes!$F$20),0)</f>
        <v>0</v>
      </c>
      <c r="AL578" s="75">
        <f>MAX(0,AM577+Observaciones!$F577-AK578-Constantes!$D$13)</f>
        <v>0</v>
      </c>
      <c r="AM578" s="75">
        <f>AM577+Observaciones!$F577-AK578-AI578-AL578-AN577</f>
        <v>32.229197488007713</v>
      </c>
      <c r="AN578" s="75">
        <f>MAX(0,(AM578-Constantes!$D$14)*(1-EXP(-Constantes!$D$24)))</f>
        <v>0.10271903402371094</v>
      </c>
      <c r="AO578" s="75">
        <f t="shared" si="87"/>
        <v>156.73319438618321</v>
      </c>
      <c r="AP578" s="75">
        <f>MAX(0,(AO578-Constantes!$D$13)*(1-EXP(-Constantes!$D$25)))</f>
        <v>0.56457241316819007</v>
      </c>
      <c r="AQ578" s="75">
        <f t="shared" si="88"/>
        <v>0.66729144719190103</v>
      </c>
      <c r="AR578" s="75">
        <f>0.0526*AK578*Observaciones!$F577^1.218</f>
        <v>0</v>
      </c>
      <c r="AS578" s="75">
        <f>AR578*Constantes!$F$31</f>
        <v>0</v>
      </c>
      <c r="AT578" s="75">
        <f t="shared" si="89"/>
        <v>0</v>
      </c>
      <c r="AU578" s="15"/>
      <c r="AV578" s="74">
        <v>572</v>
      </c>
      <c r="AW578" s="75">
        <f>0.0526*Observaciones!$F577^2.218</f>
        <v>0</v>
      </c>
      <c r="AX578" s="75">
        <f>IF(Observaciones!$F577&gt;0.05*$BB$7,((Observaciones!$F577-0.05*$BB$7)^2)/(Observaciones!$F577+0.95*$BB$7),0)</f>
        <v>0</v>
      </c>
      <c r="AY578" s="75">
        <f>0.0526*AX578*Observaciones!$F577^1.218</f>
        <v>0</v>
      </c>
      <c r="AZ578" s="29"/>
      <c r="BA578" s="29"/>
      <c r="BB578" s="96"/>
      <c r="BC578" s="39"/>
    </row>
    <row r="579" spans="2:55" s="2" customFormat="1" x14ac:dyDescent="0.3">
      <c r="B579" s="38"/>
      <c r="C579" s="74">
        <v>573</v>
      </c>
      <c r="D579" s="136">
        <f>ETo!$I578*((1-Constantes!$D$21)*ETo!$K578+ETo!$L578)</f>
        <v>1.6380996678857962</v>
      </c>
      <c r="E579" s="75">
        <f>MIN(D579*F579,0.8*(I578+Observaciones!$F578-G579-H579-Constantes!$D$14))</f>
        <v>0.6294982672067978</v>
      </c>
      <c r="F579" s="75">
        <f>EXP(2.5*(Cálculos!I578-Constantes!$D$13)/(Constantes!$D$15))*Constantes!$D$19+Constantes!$D$18</f>
        <v>0.38428569368996701</v>
      </c>
      <c r="G579" s="75">
        <f>IF(Observaciones!$F578&gt;0.05*Constantes!$D$20,((Observaciones!$F578-0.05*Constantes!$D$20)^2)/(Observaciones!$F578+0.95*Constantes!$D$20),0)</f>
        <v>0</v>
      </c>
      <c r="H579" s="75">
        <f>MAX(0,I578+Observaciones!$F578-G579-Constantes!$D$13)</f>
        <v>0</v>
      </c>
      <c r="I579" s="75">
        <f>I578+Observaciones!$F578-G579-E579-H579-J578</f>
        <v>32.776804254032193</v>
      </c>
      <c r="J579" s="75">
        <f>MAX(0,(I579-Constantes!$D$14)*(1-EXP(-Constantes!$D$24)))</f>
        <v>0.11212659049658225</v>
      </c>
      <c r="K579" s="75">
        <f t="shared" si="81"/>
        <v>149.35764516970323</v>
      </c>
      <c r="L579" s="75">
        <f>MAX(0,(K579-Constantes!$D$13)*(1-EXP(-Constantes!$D$25)))</f>
        <v>0.51362577330098858</v>
      </c>
      <c r="M579" s="75">
        <f t="shared" si="82"/>
        <v>0.62575236379757082</v>
      </c>
      <c r="N579" s="75">
        <f>0.0526*G579*Observaciones!$F578^1.218</f>
        <v>0</v>
      </c>
      <c r="O579" s="75">
        <f>N579*Constantes!$D$31</f>
        <v>0</v>
      </c>
      <c r="P579" s="75">
        <f t="shared" si="83"/>
        <v>0</v>
      </c>
      <c r="Q579" s="15"/>
      <c r="R579" s="74">
        <v>573</v>
      </c>
      <c r="S579" s="136">
        <f>ETo!$I578*((1-Constantes!$E$21)*ETo!$K578+ETo!$L578)</f>
        <v>1.5665450952256128</v>
      </c>
      <c r="T579" s="75">
        <f>MIN(S579*U579,0.8*(X578+Observaciones!$F578-V579-W579-Constantes!$D$14))</f>
        <v>0.71307031735711957</v>
      </c>
      <c r="U579" s="75">
        <f>EXP(2.5*(Cálculos!X578-Constantes!$D$13)/(Constantes!$D$15))*Constantes!$E$19+Constantes!$E$18</f>
        <v>0.45518658832762399</v>
      </c>
      <c r="V579" s="75">
        <f>IF(Observaciones!$F578&gt;0.05*Constantes!$E$20,((Observaciones!$F578-0.05*Constantes!$E$20)^2)/(Observaciones!$F578+0.95*Constantes!$E$20),0)</f>
        <v>0</v>
      </c>
      <c r="W579" s="75">
        <f>MAX(0,X578+Observaciones!$F578-V579-Constantes!$D$13)</f>
        <v>0</v>
      </c>
      <c r="X579" s="75">
        <f>X578+Observaciones!$F578-V579-T579-W579-Y578</f>
        <v>32.165190529228731</v>
      </c>
      <c r="Y579" s="75">
        <f>MAX(0,(X579-Constantes!$D$14)*(1-EXP(-Constantes!$D$24)))</f>
        <v>0.10161943278294924</v>
      </c>
      <c r="Z579" s="75">
        <f t="shared" si="84"/>
        <v>153.60688537534602</v>
      </c>
      <c r="AA579" s="75">
        <f>MAX(0,(Z579-Constantes!$D$13)*(1-EXP(-Constantes!$D$25)))</f>
        <v>0.54297741941059652</v>
      </c>
      <c r="AB579" s="75">
        <f t="shared" si="85"/>
        <v>0.64459685219354579</v>
      </c>
      <c r="AC579" s="75">
        <f>0.0526*V579*Observaciones!$F578^1.218</f>
        <v>0</v>
      </c>
      <c r="AD579" s="75">
        <f>AC579*Constantes!$E$31</f>
        <v>0</v>
      </c>
      <c r="AE579" s="75">
        <f t="shared" si="86"/>
        <v>0</v>
      </c>
      <c r="AF579" s="15"/>
      <c r="AG579" s="74">
        <v>573</v>
      </c>
      <c r="AH579" s="136">
        <f>ETo!$I578*((1-Constantes!$F$21)*ETo!$K578+ETo!$L578)</f>
        <v>1.5665450952256128</v>
      </c>
      <c r="AI579" s="75">
        <f>MIN(AH579*AJ579,0.8*(AM578+Observaciones!$F578-AK579-AL579-Constantes!$D$14))</f>
        <v>0.8268332368644401</v>
      </c>
      <c r="AJ579" s="75">
        <f>EXP(2.5*(Cálculos!AM578-Constantes!$D$13)/(Constantes!$D$15))*Constantes!$F$19+Constantes!$F$18</f>
        <v>0.52780685304521036</v>
      </c>
      <c r="AK579" s="75">
        <f>IF(Observaciones!$F578&gt;0.05*Constantes!$F$20,((Observaciones!$F578-0.05*Constantes!$F$20)^2)/(Observaciones!$F578+0.95*Constantes!$F$20),0)</f>
        <v>0</v>
      </c>
      <c r="AL579" s="75">
        <f>MAX(0,AM578+Observaciones!$F578-AK579-Constantes!$D$13)</f>
        <v>0</v>
      </c>
      <c r="AM579" s="75">
        <f>AM578+Observaciones!$F578-AK579-AI579-AL579-AN578</f>
        <v>31.299645217119561</v>
      </c>
      <c r="AN579" s="75">
        <f>MAX(0,(AM579-Constantes!$D$14)*(1-EXP(-Constantes!$D$24)))</f>
        <v>8.6749882388949845E-2</v>
      </c>
      <c r="AO579" s="75">
        <f t="shared" si="87"/>
        <v>156.16862197301504</v>
      </c>
      <c r="AP579" s="75">
        <f>MAX(0,(AO579-Constantes!$D$13)*(1-EXP(-Constantes!$D$25)))</f>
        <v>0.56067262664810724</v>
      </c>
      <c r="AQ579" s="75">
        <f t="shared" si="88"/>
        <v>0.64742250903705711</v>
      </c>
      <c r="AR579" s="75">
        <f>0.0526*AK579*Observaciones!$F578^1.218</f>
        <v>0</v>
      </c>
      <c r="AS579" s="75">
        <f>AR579*Constantes!$F$31</f>
        <v>0</v>
      </c>
      <c r="AT579" s="75">
        <f t="shared" si="89"/>
        <v>0</v>
      </c>
      <c r="AU579" s="15"/>
      <c r="AV579" s="74">
        <v>573</v>
      </c>
      <c r="AW579" s="75">
        <f>0.0526*Observaciones!$F578^2.218</f>
        <v>0</v>
      </c>
      <c r="AX579" s="75">
        <f>IF(Observaciones!$F578&gt;0.05*$BB$7,((Observaciones!$F578-0.05*$BB$7)^2)/(Observaciones!$F578+0.95*$BB$7),0)</f>
        <v>0</v>
      </c>
      <c r="AY579" s="75">
        <f>0.0526*AX579*Observaciones!$F578^1.218</f>
        <v>0</v>
      </c>
      <c r="AZ579" s="29"/>
      <c r="BA579" s="29"/>
      <c r="BB579" s="96"/>
      <c r="BC579" s="39"/>
    </row>
    <row r="580" spans="2:55" s="2" customFormat="1" x14ac:dyDescent="0.3">
      <c r="B580" s="38"/>
      <c r="C580" s="74">
        <v>574</v>
      </c>
      <c r="D580" s="136">
        <f>ETo!$I579*((1-Constantes!$D$21)*ETo!$K579+ETo!$L579)</f>
        <v>1.6679343251114882</v>
      </c>
      <c r="E580" s="75">
        <f>MIN(D580*F580,0.8*(I579+Observaciones!$F579-G580-H580-Constantes!$D$14))</f>
        <v>0.63773745890309808</v>
      </c>
      <c r="F580" s="75">
        <f>EXP(2.5*(Cálculos!I579-Constantes!$D$13)/(Constantes!$D$15))*Constantes!$D$19+Constantes!$D$18</f>
        <v>0.3823516605550224</v>
      </c>
      <c r="G580" s="75">
        <f>IF(Observaciones!$F579&gt;0.05*Constantes!$D$20,((Observaciones!$F579-0.05*Constantes!$D$20)^2)/(Observaciones!$F579+0.95*Constantes!$D$20),0)</f>
        <v>0</v>
      </c>
      <c r="H580" s="75">
        <f>MAX(0,I579+Observaciones!$F579-G580-Constantes!$D$13)</f>
        <v>0</v>
      </c>
      <c r="I580" s="75">
        <f>I579+Observaciones!$F579-G580-E580-H580-J579</f>
        <v>32.026940204632517</v>
      </c>
      <c r="J580" s="75">
        <f>MAX(0,(I580-Constantes!$D$14)*(1-EXP(-Constantes!$D$24)))</f>
        <v>9.9244374955461526E-2</v>
      </c>
      <c r="K580" s="75">
        <f t="shared" si="81"/>
        <v>148.84401939640225</v>
      </c>
      <c r="L580" s="75">
        <f>MAX(0,(K580-Constantes!$D$13)*(1-EXP(-Constantes!$D$25)))</f>
        <v>0.510077900928256</v>
      </c>
      <c r="M580" s="75">
        <f t="shared" si="82"/>
        <v>0.60932227588371757</v>
      </c>
      <c r="N580" s="75">
        <f>0.0526*G580*Observaciones!$F579^1.218</f>
        <v>0</v>
      </c>
      <c r="O580" s="75">
        <f>N580*Constantes!$D$31</f>
        <v>0</v>
      </c>
      <c r="P580" s="75">
        <f t="shared" si="83"/>
        <v>0</v>
      </c>
      <c r="Q580" s="15"/>
      <c r="R580" s="74">
        <v>574</v>
      </c>
      <c r="S580" s="136">
        <f>ETo!$I579*((1-Constantes!$E$21)*ETo!$K579+ETo!$L579)</f>
        <v>1.5952447386565765</v>
      </c>
      <c r="T580" s="75">
        <f>MIN(S580*U580,0.8*(X579+Observaciones!$F579-V580-W580-Constantes!$D$14))</f>
        <v>0.72357661378849991</v>
      </c>
      <c r="U580" s="75">
        <f>EXP(2.5*(Cálculos!X579-Constantes!$D$13)/(Constantes!$D$15))*Constantes!$E$19+Constantes!$E$18</f>
        <v>0.45358345102448328</v>
      </c>
      <c r="V580" s="75">
        <f>IF(Observaciones!$F579&gt;0.05*Constantes!$E$20,((Observaciones!$F579-0.05*Constantes!$E$20)^2)/(Observaciones!$F579+0.95*Constantes!$E$20),0)</f>
        <v>0</v>
      </c>
      <c r="W580" s="75">
        <f>MAX(0,X579+Observaciones!$F579-V580-Constantes!$D$13)</f>
        <v>0</v>
      </c>
      <c r="X580" s="75">
        <f>X579+Observaciones!$F579-V580-T580-W580-Y579</f>
        <v>31.339994482657282</v>
      </c>
      <c r="Y580" s="75">
        <f>MAX(0,(X580-Constantes!$D$14)*(1-EXP(-Constantes!$D$24)))</f>
        <v>8.7443058620026604E-2</v>
      </c>
      <c r="Z580" s="75">
        <f t="shared" si="84"/>
        <v>153.06390795593543</v>
      </c>
      <c r="AA580" s="75">
        <f>MAX(0,(Z580-Constantes!$D$13)*(1-EXP(-Constantes!$D$25)))</f>
        <v>0.53922680040843141</v>
      </c>
      <c r="AB580" s="75">
        <f t="shared" si="85"/>
        <v>0.62666985902845806</v>
      </c>
      <c r="AC580" s="75">
        <f>0.0526*V580*Observaciones!$F579^1.218</f>
        <v>0</v>
      </c>
      <c r="AD580" s="75">
        <f>AC580*Constantes!$E$31</f>
        <v>0</v>
      </c>
      <c r="AE580" s="75">
        <f t="shared" si="86"/>
        <v>0</v>
      </c>
      <c r="AF580" s="15"/>
      <c r="AG580" s="74">
        <v>574</v>
      </c>
      <c r="AH580" s="136">
        <f>ETo!$I579*((1-Constantes!$F$21)*ETo!$K579+ETo!$L579)</f>
        <v>1.5952447386565765</v>
      </c>
      <c r="AI580" s="75">
        <f>MIN(AH580*AJ580,0.8*(AM579+Observaciones!$F579-AK580-AL580-Constantes!$D$14))</f>
        <v>0.83991616162804472</v>
      </c>
      <c r="AJ580" s="75">
        <f>EXP(2.5*(Cálculos!AM579-Constantes!$D$13)/(Constantes!$D$15))*Constantes!$F$19+Constantes!$F$18</f>
        <v>0.52651241610448685</v>
      </c>
      <c r="AK580" s="75">
        <f>IF(Observaciones!$F579&gt;0.05*Constantes!$F$20,((Observaciones!$F579-0.05*Constantes!$F$20)^2)/(Observaciones!$F579+0.95*Constantes!$F$20),0)</f>
        <v>0</v>
      </c>
      <c r="AL580" s="75">
        <f>MAX(0,AM579+Observaciones!$F579-AK580-Constantes!$D$13)</f>
        <v>0</v>
      </c>
      <c r="AM580" s="75">
        <f>AM579+Observaciones!$F579-AK580-AI580-AL580-AN579</f>
        <v>30.372979173102568</v>
      </c>
      <c r="AN580" s="75">
        <f>MAX(0,(AM580-Constantes!$D$14)*(1-EXP(-Constantes!$D$24)))</f>
        <v>7.0830314404297851E-2</v>
      </c>
      <c r="AO580" s="75">
        <f t="shared" si="87"/>
        <v>155.60794934636692</v>
      </c>
      <c r="AP580" s="75">
        <f>MAX(0,(AO580-Constantes!$D$13)*(1-EXP(-Constantes!$D$25)))</f>
        <v>0.55679977792120638</v>
      </c>
      <c r="AQ580" s="75">
        <f t="shared" si="88"/>
        <v>0.62763009232550426</v>
      </c>
      <c r="AR580" s="75">
        <f>0.0526*AK580*Observaciones!$F579^1.218</f>
        <v>0</v>
      </c>
      <c r="AS580" s="75">
        <f>AR580*Constantes!$F$31</f>
        <v>0</v>
      </c>
      <c r="AT580" s="75">
        <f t="shared" si="89"/>
        <v>0</v>
      </c>
      <c r="AU580" s="15"/>
      <c r="AV580" s="74">
        <v>574</v>
      </c>
      <c r="AW580" s="75">
        <f>0.0526*Observaciones!$F579^2.218</f>
        <v>0</v>
      </c>
      <c r="AX580" s="75">
        <f>IF(Observaciones!$F579&gt;0.05*$BB$7,((Observaciones!$F579-0.05*$BB$7)^2)/(Observaciones!$F579+0.95*$BB$7),0)</f>
        <v>0</v>
      </c>
      <c r="AY580" s="75">
        <f>0.0526*AX580*Observaciones!$F579^1.218</f>
        <v>0</v>
      </c>
      <c r="AZ580" s="29"/>
      <c r="BA580" s="29"/>
      <c r="BB580" s="96"/>
      <c r="BC580" s="39"/>
    </row>
    <row r="581" spans="2:55" s="2" customFormat="1" x14ac:dyDescent="0.3">
      <c r="B581" s="38"/>
      <c r="C581" s="74">
        <v>575</v>
      </c>
      <c r="D581" s="136">
        <f>ETo!$I580*((1-Constantes!$D$21)*ETo!$K580+ETo!$L580)</f>
        <v>1.6863419284516648</v>
      </c>
      <c r="E581" s="75">
        <f>MIN(D581*F581,0.8*(I580+Observaciones!$F580-G581-H581-Constantes!$D$14))</f>
        <v>0.64165726044513838</v>
      </c>
      <c r="F581" s="75">
        <f>EXP(2.5*(Cálculos!I580-Constantes!$D$13)/(Constantes!$D$15))*Constantes!$D$19+Constantes!$D$18</f>
        <v>0.38050246490300088</v>
      </c>
      <c r="G581" s="75">
        <f>IF(Observaciones!$F580&gt;0.05*Constantes!$D$20,((Observaciones!$F580-0.05*Constantes!$D$20)^2)/(Observaciones!$F580+0.95*Constantes!$D$20),0)</f>
        <v>0</v>
      </c>
      <c r="H581" s="75">
        <f>MAX(0,I580+Observaciones!$F580-G581-Constantes!$D$13)</f>
        <v>0</v>
      </c>
      <c r="I581" s="75">
        <f>I580+Observaciones!$F580-G581-E581-H581-J580</f>
        <v>31.286038569231916</v>
      </c>
      <c r="J581" s="75">
        <f>MAX(0,(I581-Constantes!$D$14)*(1-EXP(-Constantes!$D$24)))</f>
        <v>8.6516128322434577E-2</v>
      </c>
      <c r="K581" s="75">
        <f t="shared" si="81"/>
        <v>148.33394149547399</v>
      </c>
      <c r="L581" s="75">
        <f>MAX(0,(K581-Constantes!$D$13)*(1-EXP(-Constantes!$D$25)))</f>
        <v>0.50655453550012697</v>
      </c>
      <c r="M581" s="75">
        <f t="shared" si="82"/>
        <v>0.59307066382256157</v>
      </c>
      <c r="N581" s="75">
        <f>0.0526*G581*Observaciones!$F580^1.218</f>
        <v>0</v>
      </c>
      <c r="O581" s="75">
        <f>N581*Constantes!$D$31</f>
        <v>0</v>
      </c>
      <c r="P581" s="75">
        <f t="shared" si="83"/>
        <v>0</v>
      </c>
      <c r="Q581" s="15"/>
      <c r="R581" s="74">
        <v>575</v>
      </c>
      <c r="S581" s="136">
        <f>ETo!$I580*((1-Constantes!$E$21)*ETo!$K580+ETo!$L580)</f>
        <v>1.6130012085172767</v>
      </c>
      <c r="T581" s="75">
        <f>MIN(S581*U581,0.8*(X580+Observaciones!$F580-V581-W581-Constantes!$D$14))</f>
        <v>0.72916334131956073</v>
      </c>
      <c r="U581" s="75">
        <f>EXP(2.5*(Cálculos!X580-Constantes!$D$13)/(Constantes!$D$15))*Constantes!$E$19+Constantes!$E$18</f>
        <v>0.45205380967434705</v>
      </c>
      <c r="V581" s="75">
        <f>IF(Observaciones!$F580&gt;0.05*Constantes!$E$20,((Observaciones!$F580-0.05*Constantes!$E$20)^2)/(Observaciones!$F580+0.95*Constantes!$E$20),0)</f>
        <v>0</v>
      </c>
      <c r="W581" s="75">
        <f>MAX(0,X580+Observaciones!$F580-V581-Constantes!$D$13)</f>
        <v>0</v>
      </c>
      <c r="X581" s="75">
        <f>X580+Observaciones!$F580-V581-T581-W581-Y580</f>
        <v>30.523388082717695</v>
      </c>
      <c r="Y581" s="75">
        <f>MAX(0,(X581-Constantes!$D$14)*(1-EXP(-Constantes!$D$24)))</f>
        <v>7.3414249444947163E-2</v>
      </c>
      <c r="Z581" s="75">
        <f t="shared" si="84"/>
        <v>152.52468115552699</v>
      </c>
      <c r="AA581" s="75">
        <f>MAX(0,(Z581-Constantes!$D$13)*(1-EXP(-Constantes!$D$25)))</f>
        <v>0.53550208882413752</v>
      </c>
      <c r="AB581" s="75">
        <f t="shared" si="85"/>
        <v>0.60891633826908464</v>
      </c>
      <c r="AC581" s="75">
        <f>0.0526*V581*Observaciones!$F580^1.218</f>
        <v>0</v>
      </c>
      <c r="AD581" s="75">
        <f>AC581*Constantes!$E$31</f>
        <v>0</v>
      </c>
      <c r="AE581" s="75">
        <f t="shared" si="86"/>
        <v>0</v>
      </c>
      <c r="AF581" s="15"/>
      <c r="AG581" s="74">
        <v>575</v>
      </c>
      <c r="AH581" s="136">
        <f>ETo!$I580*((1-Constantes!$F$21)*ETo!$K580+ETo!$L580)</f>
        <v>1.6130012085172767</v>
      </c>
      <c r="AI581" s="75">
        <f>MIN(AH581*AJ581,0.8*(AM580+Observaciones!$F580-AK581-AL581-Constantes!$D$14))</f>
        <v>0.84728046573539695</v>
      </c>
      <c r="AJ581" s="75">
        <f>EXP(2.5*(Cálculos!AM580-Constantes!$D$13)/(Constantes!$D$15))*Constantes!$F$19+Constantes!$F$18</f>
        <v>0.52528197825359646</v>
      </c>
      <c r="AK581" s="75">
        <f>IF(Observaciones!$F580&gt;0.05*Constantes!$F$20,((Observaciones!$F580-0.05*Constantes!$F$20)^2)/(Observaciones!$F580+0.95*Constantes!$F$20),0)</f>
        <v>0</v>
      </c>
      <c r="AL581" s="75">
        <f>MAX(0,AM580+Observaciones!$F580-AK581-Constantes!$D$13)</f>
        <v>0</v>
      </c>
      <c r="AM581" s="75">
        <f>AM580+Observaciones!$F580-AK581-AI581-AL581-AN580</f>
        <v>29.454868392962872</v>
      </c>
      <c r="AN581" s="75">
        <f>MAX(0,(AM581-Constantes!$D$14)*(1-EXP(-Constantes!$D$24)))</f>
        <v>5.5057720732345279E-2</v>
      </c>
      <c r="AO581" s="75">
        <f t="shared" si="87"/>
        <v>155.05114956844571</v>
      </c>
      <c r="AP581" s="75">
        <f>MAX(0,(AO581-Constantes!$D$13)*(1-EXP(-Constantes!$D$25)))</f>
        <v>0.55295368091455821</v>
      </c>
      <c r="AQ581" s="75">
        <f t="shared" si="88"/>
        <v>0.60801140164690348</v>
      </c>
      <c r="AR581" s="75">
        <f>0.0526*AK581*Observaciones!$F580^1.218</f>
        <v>0</v>
      </c>
      <c r="AS581" s="75">
        <f>AR581*Constantes!$F$31</f>
        <v>0</v>
      </c>
      <c r="AT581" s="75">
        <f t="shared" si="89"/>
        <v>0</v>
      </c>
      <c r="AU581" s="15"/>
      <c r="AV581" s="74">
        <v>575</v>
      </c>
      <c r="AW581" s="75">
        <f>0.0526*Observaciones!$F580^2.218</f>
        <v>0</v>
      </c>
      <c r="AX581" s="75">
        <f>IF(Observaciones!$F580&gt;0.05*$BB$7,((Observaciones!$F580-0.05*$BB$7)^2)/(Observaciones!$F580+0.95*$BB$7),0)</f>
        <v>0</v>
      </c>
      <c r="AY581" s="75">
        <f>0.0526*AX581*Observaciones!$F580^1.218</f>
        <v>0</v>
      </c>
      <c r="AZ581" s="29"/>
      <c r="BA581" s="29"/>
      <c r="BB581" s="96"/>
      <c r="BC581" s="39"/>
    </row>
    <row r="582" spans="2:55" s="2" customFormat="1" x14ac:dyDescent="0.3">
      <c r="B582" s="38"/>
      <c r="C582" s="74">
        <v>576</v>
      </c>
      <c r="D582" s="136">
        <f>ETo!$I581*((1-Constantes!$D$21)*ETo!$K581+ETo!$L581)</f>
        <v>1.7909298010523174</v>
      </c>
      <c r="E582" s="75">
        <f>MIN(D582*F582,0.8*(I581+Observaciones!$F581-G582-H582-Constantes!$D$14))</f>
        <v>0.67830372990422516</v>
      </c>
      <c r="F582" s="75">
        <f>EXP(2.5*(Cálculos!I581-Constantes!$D$13)/(Constantes!$D$15))*Constantes!$D$19+Constantes!$D$18</f>
        <v>0.37874389577171946</v>
      </c>
      <c r="G582" s="75">
        <f>IF(Observaciones!$F581&gt;0.05*Constantes!$D$20,((Observaciones!$F581-0.05*Constantes!$D$20)^2)/(Observaciones!$F581+0.95*Constantes!$D$20),0)</f>
        <v>0</v>
      </c>
      <c r="H582" s="75">
        <f>MAX(0,I581+Observaciones!$F581-G582-Constantes!$D$13)</f>
        <v>0</v>
      </c>
      <c r="I582" s="75">
        <f>I581+Observaciones!$F581-G582-E582-H582-J581</f>
        <v>30.521218711005258</v>
      </c>
      <c r="J582" s="75">
        <f>MAX(0,(I582-Constantes!$D$14)*(1-EXP(-Constantes!$D$24)))</f>
        <v>7.3376980937394629E-2</v>
      </c>
      <c r="K582" s="75">
        <f t="shared" si="81"/>
        <v>147.82738695997386</v>
      </c>
      <c r="L582" s="75">
        <f>MAX(0,(K582-Constantes!$D$13)*(1-EXP(-Constantes!$D$25)))</f>
        <v>0.5030555077347697</v>
      </c>
      <c r="M582" s="75">
        <f t="shared" si="82"/>
        <v>0.57643248867216434</v>
      </c>
      <c r="N582" s="75">
        <f>0.0526*G582*Observaciones!$F581^1.218</f>
        <v>0</v>
      </c>
      <c r="O582" s="75">
        <f>N582*Constantes!$D$31</f>
        <v>0</v>
      </c>
      <c r="P582" s="75">
        <f t="shared" si="83"/>
        <v>0</v>
      </c>
      <c r="Q582" s="15"/>
      <c r="R582" s="74">
        <v>576</v>
      </c>
      <c r="S582" s="136">
        <f>ETo!$I581*((1-Constantes!$E$21)*ETo!$K581+ETo!$L581)</f>
        <v>1.713546321760651</v>
      </c>
      <c r="T582" s="75">
        <f>MIN(S582*U582,0.8*(X581+Observaciones!$F581-V582-W582-Constantes!$D$14))</f>
        <v>0.77212824624062282</v>
      </c>
      <c r="U582" s="75">
        <f>EXP(2.5*(Cálculos!X581-Constantes!$D$13)/(Constantes!$D$15))*Constantes!$E$19+Constantes!$E$18</f>
        <v>0.45060249404128688</v>
      </c>
      <c r="V582" s="75">
        <f>IF(Observaciones!$F581&gt;0.05*Constantes!$E$20,((Observaciones!$F581-0.05*Constantes!$E$20)^2)/(Observaciones!$F581+0.95*Constantes!$E$20),0)</f>
        <v>0</v>
      </c>
      <c r="W582" s="75">
        <f>MAX(0,X581+Observaciones!$F581-V582-Constantes!$D$13)</f>
        <v>0</v>
      </c>
      <c r="X582" s="75">
        <f>X581+Observaciones!$F581-V582-T582-W582-Y581</f>
        <v>29.677845587032124</v>
      </c>
      <c r="Y582" s="75">
        <f>MAX(0,(X582-Constantes!$D$14)*(1-EXP(-Constantes!$D$24)))</f>
        <v>5.8888335464514413E-2</v>
      </c>
      <c r="Z582" s="75">
        <f t="shared" si="84"/>
        <v>151.98917906670286</v>
      </c>
      <c r="AA582" s="75">
        <f>MAX(0,(Z582-Constantes!$D$13)*(1-EXP(-Constantes!$D$25)))</f>
        <v>0.53180310570210809</v>
      </c>
      <c r="AB582" s="75">
        <f t="shared" si="85"/>
        <v>0.59069144116662253</v>
      </c>
      <c r="AC582" s="75">
        <f>0.0526*V582*Observaciones!$F581^1.218</f>
        <v>0</v>
      </c>
      <c r="AD582" s="75">
        <f>AC582*Constantes!$E$31</f>
        <v>0</v>
      </c>
      <c r="AE582" s="75">
        <f t="shared" si="86"/>
        <v>0</v>
      </c>
      <c r="AF582" s="15"/>
      <c r="AG582" s="74">
        <v>576</v>
      </c>
      <c r="AH582" s="136">
        <f>ETo!$I581*((1-Constantes!$F$21)*ETo!$K581+ETo!$L581)</f>
        <v>1.713546321760651</v>
      </c>
      <c r="AI582" s="75">
        <f>MIN(AH582*AJ582,0.8*(AM581+Observaciones!$F581-AK582-AL582-Constantes!$D$14))</f>
        <v>0.89810256914933373</v>
      </c>
      <c r="AJ582" s="75">
        <f>EXP(2.5*(Cálculos!AM581-Constantes!$D$13)/(Constantes!$D$15))*Constantes!$F$19+Constantes!$F$18</f>
        <v>0.52411922440856029</v>
      </c>
      <c r="AK582" s="75">
        <f>IF(Observaciones!$F581&gt;0.05*Constantes!$F$20,((Observaciones!$F581-0.05*Constantes!$F$20)^2)/(Observaciones!$F581+0.95*Constantes!$F$20),0)</f>
        <v>0</v>
      </c>
      <c r="AL582" s="75">
        <f>MAX(0,AM581+Observaciones!$F581-AK582-Constantes!$D$13)</f>
        <v>0</v>
      </c>
      <c r="AM582" s="75">
        <f>AM581+Observaciones!$F581-AK582-AI582-AL582-AN581</f>
        <v>28.501708103081192</v>
      </c>
      <c r="AN582" s="75">
        <f>MAX(0,(AM582-Constantes!$D$14)*(1-EXP(-Constantes!$D$24)))</f>
        <v>3.8682997461743023E-2</v>
      </c>
      <c r="AO582" s="75">
        <f t="shared" si="87"/>
        <v>154.49819588753115</v>
      </c>
      <c r="AP582" s="75">
        <f>MAX(0,(AO582-Constantes!$D$13)*(1-EXP(-Constantes!$D$25)))</f>
        <v>0.54913415084053319</v>
      </c>
      <c r="AQ582" s="75">
        <f t="shared" si="88"/>
        <v>0.58781714830227616</v>
      </c>
      <c r="AR582" s="75">
        <f>0.0526*AK582*Observaciones!$F581^1.218</f>
        <v>0</v>
      </c>
      <c r="AS582" s="75">
        <f>AR582*Constantes!$F$31</f>
        <v>0</v>
      </c>
      <c r="AT582" s="75">
        <f t="shared" si="89"/>
        <v>0</v>
      </c>
      <c r="AU582" s="15"/>
      <c r="AV582" s="74">
        <v>576</v>
      </c>
      <c r="AW582" s="75">
        <f>0.0526*Observaciones!$F581^2.218</f>
        <v>0</v>
      </c>
      <c r="AX582" s="75">
        <f>IF(Observaciones!$F581&gt;0.05*$BB$7,((Observaciones!$F581-0.05*$BB$7)^2)/(Observaciones!$F581+0.95*$BB$7),0)</f>
        <v>0</v>
      </c>
      <c r="AY582" s="75">
        <f>0.0526*AX582*Observaciones!$F581^1.218</f>
        <v>0</v>
      </c>
      <c r="AZ582" s="29"/>
      <c r="BA582" s="29"/>
      <c r="BB582" s="96"/>
      <c r="BC582" s="39"/>
    </row>
    <row r="583" spans="2:55" s="2" customFormat="1" x14ac:dyDescent="0.3">
      <c r="B583" s="38"/>
      <c r="C583" s="74">
        <v>577</v>
      </c>
      <c r="D583" s="136">
        <f>ETo!$I582*((1-Constantes!$D$21)*ETo!$K582+ETo!$L582)</f>
        <v>1.7259380084093543</v>
      </c>
      <c r="E583" s="75">
        <f>MIN(D583*F583,0.8*(I582+Observaciones!$F582-G583-H583-Constantes!$D$14))</f>
        <v>0.65067396906718944</v>
      </c>
      <c r="F583" s="75">
        <f>EXP(2.5*(Cálculos!I582-Constantes!$D$13)/(Constantes!$D$15))*Constantes!$D$19+Constantes!$D$18</f>
        <v>0.37699729995914427</v>
      </c>
      <c r="G583" s="75">
        <f>IF(Observaciones!$F582&gt;0.05*Constantes!$D$20,((Observaciones!$F582-0.05*Constantes!$D$20)^2)/(Observaciones!$F582+0.95*Constantes!$D$20),0)</f>
        <v>0</v>
      </c>
      <c r="H583" s="75">
        <f>MAX(0,I582+Observaciones!$F582-G583-Constantes!$D$13)</f>
        <v>0</v>
      </c>
      <c r="I583" s="75">
        <f>I582+Observaciones!$F582-G583-E583-H583-J582</f>
        <v>29.797167761000676</v>
      </c>
      <c r="J583" s="75">
        <f>MAX(0,(I583-Constantes!$D$14)*(1-EXP(-Constantes!$D$24)))</f>
        <v>6.0938218993573566E-2</v>
      </c>
      <c r="K583" s="75">
        <f t="shared" si="81"/>
        <v>147.32433145223911</v>
      </c>
      <c r="L583" s="75">
        <f>MAX(0,(K583-Constantes!$D$13)*(1-EXP(-Constantes!$D$25)))</f>
        <v>0.49958064951966763</v>
      </c>
      <c r="M583" s="75">
        <f t="shared" si="82"/>
        <v>0.56051886851324118</v>
      </c>
      <c r="N583" s="75">
        <f>0.0526*G583*Observaciones!$F582^1.218</f>
        <v>0</v>
      </c>
      <c r="O583" s="75">
        <f>N583*Constantes!$D$31</f>
        <v>0</v>
      </c>
      <c r="P583" s="75">
        <f t="shared" si="83"/>
        <v>0</v>
      </c>
      <c r="Q583" s="15"/>
      <c r="R583" s="74">
        <v>577</v>
      </c>
      <c r="S583" s="136">
        <f>ETo!$I582*((1-Constantes!$E$21)*ETo!$K582+ETo!$L582)</f>
        <v>1.6511997855134366</v>
      </c>
      <c r="T583" s="75">
        <f>MIN(S583*U583,0.8*(X582+Observaciones!$F582-V583-W583-Constantes!$D$14))</f>
        <v>0.7416569314458471</v>
      </c>
      <c r="U583" s="75">
        <f>EXP(2.5*(Cálculos!X582-Constantes!$D$13)/(Constantes!$D$15))*Constantes!$E$19+Constantes!$E$18</f>
        <v>0.44916244415283196</v>
      </c>
      <c r="V583" s="75">
        <f>IF(Observaciones!$F582&gt;0.05*Constantes!$E$20,((Observaciones!$F582-0.05*Constantes!$E$20)^2)/(Observaciones!$F582+0.95*Constantes!$E$20),0)</f>
        <v>0</v>
      </c>
      <c r="W583" s="75">
        <f>MAX(0,X582+Observaciones!$F582-V583-Constantes!$D$13)</f>
        <v>0</v>
      </c>
      <c r="X583" s="75">
        <f>X582+Observaciones!$F582-V583-T583-W583-Y582</f>
        <v>28.877300320121766</v>
      </c>
      <c r="Y583" s="75">
        <f>MAX(0,(X583-Constantes!$D$14)*(1-EXP(-Constantes!$D$24)))</f>
        <v>4.5135446941562227E-2</v>
      </c>
      <c r="Z583" s="75">
        <f t="shared" si="84"/>
        <v>151.45737596100076</v>
      </c>
      <c r="AA583" s="75">
        <f>MAX(0,(Z583-Constantes!$D$13)*(1-EXP(-Constantes!$D$25)))</f>
        <v>0.52812967332287242</v>
      </c>
      <c r="AB583" s="75">
        <f t="shared" si="85"/>
        <v>0.57326512026443466</v>
      </c>
      <c r="AC583" s="75">
        <f>0.0526*V583*Observaciones!$F582^1.218</f>
        <v>0</v>
      </c>
      <c r="AD583" s="75">
        <f>AC583*Constantes!$E$31</f>
        <v>0</v>
      </c>
      <c r="AE583" s="75">
        <f t="shared" si="86"/>
        <v>0</v>
      </c>
      <c r="AF583" s="15"/>
      <c r="AG583" s="74">
        <v>577</v>
      </c>
      <c r="AH583" s="136">
        <f>ETo!$I582*((1-Constantes!$F$21)*ETo!$K582+ETo!$L582)</f>
        <v>1.6511997855134366</v>
      </c>
      <c r="AI583" s="75">
        <f>MIN(AH583*AJ583,0.8*(AM582+Observaciones!$F582-AK583-AL583-Constantes!$D$14))</f>
        <v>0.86352568320224465</v>
      </c>
      <c r="AJ583" s="75">
        <f>EXP(2.5*(Cálculos!AM582-Constantes!$D$13)/(Constantes!$D$15))*Constantes!$F$19+Constantes!$F$18</f>
        <v>0.52296862607315164</v>
      </c>
      <c r="AK583" s="75">
        <f>IF(Observaciones!$F582&gt;0.05*Constantes!$F$20,((Observaciones!$F582-0.05*Constantes!$F$20)^2)/(Observaciones!$F582+0.95*Constantes!$F$20),0)</f>
        <v>0</v>
      </c>
      <c r="AL583" s="75">
        <f>MAX(0,AM582+Observaciones!$F582-AK583-Constantes!$D$13)</f>
        <v>0</v>
      </c>
      <c r="AM583" s="75">
        <f>AM582+Observaciones!$F582-AK583-AI583-AL583-AN582</f>
        <v>27.599499422417207</v>
      </c>
      <c r="AN583" s="75">
        <f>MAX(0,(AM583-Constantes!$D$14)*(1-EXP(-Constantes!$D$24)))</f>
        <v>2.3183592340657023E-2</v>
      </c>
      <c r="AO583" s="75">
        <f t="shared" si="87"/>
        <v>153.94906173669062</v>
      </c>
      <c r="AP583" s="75">
        <f>MAX(0,(AO583-Constantes!$D$13)*(1-EXP(-Constantes!$D$25)))</f>
        <v>0.54534100418792275</v>
      </c>
      <c r="AQ583" s="75">
        <f t="shared" si="88"/>
        <v>0.56852459652857978</v>
      </c>
      <c r="AR583" s="75">
        <f>0.0526*AK583*Observaciones!$F582^1.218</f>
        <v>0</v>
      </c>
      <c r="AS583" s="75">
        <f>AR583*Constantes!$F$31</f>
        <v>0</v>
      </c>
      <c r="AT583" s="75">
        <f t="shared" si="89"/>
        <v>0</v>
      </c>
      <c r="AU583" s="15"/>
      <c r="AV583" s="74">
        <v>577</v>
      </c>
      <c r="AW583" s="75">
        <f>0.0526*Observaciones!$F582^2.218</f>
        <v>0</v>
      </c>
      <c r="AX583" s="75">
        <f>IF(Observaciones!$F582&gt;0.05*$BB$7,((Observaciones!$F582-0.05*$BB$7)^2)/(Observaciones!$F582+0.95*$BB$7),0)</f>
        <v>0</v>
      </c>
      <c r="AY583" s="75">
        <f>0.0526*AX583*Observaciones!$F582^1.218</f>
        <v>0</v>
      </c>
      <c r="AZ583" s="29"/>
      <c r="BA583" s="29"/>
      <c r="BB583" s="96"/>
      <c r="BC583" s="39"/>
    </row>
    <row r="584" spans="2:55" s="2" customFormat="1" x14ac:dyDescent="0.3">
      <c r="B584" s="38"/>
      <c r="C584" s="74">
        <v>578</v>
      </c>
      <c r="D584" s="136">
        <f>ETo!$I583*((1-Constantes!$D$21)*ETo!$K583+ETo!$L583)</f>
        <v>1.817906094761258</v>
      </c>
      <c r="E584" s="75">
        <f>MIN(D584*F584,0.8*(I583+Observaciones!$F583-G584-H584-Constantes!$D$14))</f>
        <v>0.68245240412894315</v>
      </c>
      <c r="F584" s="75">
        <f>EXP(2.5*(Cálculos!I583-Constantes!$D$13)/(Constantes!$D$15))*Constantes!$D$19+Constantes!$D$18</f>
        <v>0.37540575175780366</v>
      </c>
      <c r="G584" s="75">
        <f>IF(Observaciones!$F583&gt;0.05*Constantes!$D$20,((Observaciones!$F583-0.05*Constantes!$D$20)^2)/(Observaciones!$F583+0.95*Constantes!$D$20),0)</f>
        <v>0</v>
      </c>
      <c r="H584" s="75">
        <f>MAX(0,I583+Observaciones!$F583-G584-Constantes!$D$13)</f>
        <v>0</v>
      </c>
      <c r="I584" s="75">
        <f>I583+Observaciones!$F583-G584-E584-H584-J583</f>
        <v>29.053777137878161</v>
      </c>
      <c r="J584" s="75">
        <f>MAX(0,(I584-Constantes!$D$14)*(1-EXP(-Constantes!$D$24)))</f>
        <v>4.8167213041255902E-2</v>
      </c>
      <c r="K584" s="75">
        <f t="shared" si="81"/>
        <v>146.82475080271945</v>
      </c>
      <c r="L584" s="75">
        <f>MAX(0,(K584-Constantes!$D$13)*(1-EXP(-Constantes!$D$25)))</f>
        <v>0.49612979390354206</v>
      </c>
      <c r="M584" s="75">
        <f t="shared" si="82"/>
        <v>0.54429700694479799</v>
      </c>
      <c r="N584" s="75">
        <f>0.0526*G584*Observaciones!$F583^1.218</f>
        <v>0</v>
      </c>
      <c r="O584" s="75">
        <f>N584*Constantes!$D$31</f>
        <v>0</v>
      </c>
      <c r="P584" s="75">
        <f t="shared" si="83"/>
        <v>0</v>
      </c>
      <c r="Q584" s="15"/>
      <c r="R584" s="74">
        <v>578</v>
      </c>
      <c r="S584" s="136">
        <f>ETo!$I583*((1-Constantes!$E$21)*ETo!$K583+ETo!$L583)</f>
        <v>1.7396725399665034</v>
      </c>
      <c r="T584" s="75">
        <f>MIN(S584*U584,0.8*(X583+Observaciones!$F583-V584-W584-Constantes!$D$14))</f>
        <v>0.77912172147714476</v>
      </c>
      <c r="U584" s="75">
        <f>EXP(2.5*(Cálculos!X583-Constantes!$D$13)/(Constantes!$D$15))*Constantes!$E$19+Constantes!$E$18</f>
        <v>0.44785538863086632</v>
      </c>
      <c r="V584" s="75">
        <f>IF(Observaciones!$F583&gt;0.05*Constantes!$E$20,((Observaciones!$F583-0.05*Constantes!$E$20)^2)/(Observaciones!$F583+0.95*Constantes!$E$20),0)</f>
        <v>0</v>
      </c>
      <c r="W584" s="75">
        <f>MAX(0,X583+Observaciones!$F583-V584-Constantes!$D$13)</f>
        <v>0</v>
      </c>
      <c r="X584" s="75">
        <f>X583+Observaciones!$F583-V584-T584-W584-Y583</f>
        <v>28.053043151703058</v>
      </c>
      <c r="Y584" s="75">
        <f>MAX(0,(X584-Constantes!$D$14)*(1-EXP(-Constantes!$D$24)))</f>
        <v>3.0975202143342633E-2</v>
      </c>
      <c r="Z584" s="75">
        <f t="shared" si="84"/>
        <v>150.9292462876779</v>
      </c>
      <c r="AA584" s="75">
        <f>MAX(0,(Z584-Constantes!$D$13)*(1-EXP(-Constantes!$D$25)))</f>
        <v>0.52448161519455794</v>
      </c>
      <c r="AB584" s="75">
        <f t="shared" si="85"/>
        <v>0.55545681733790053</v>
      </c>
      <c r="AC584" s="75">
        <f>0.0526*V584*Observaciones!$F583^1.218</f>
        <v>0</v>
      </c>
      <c r="AD584" s="75">
        <f>AC584*Constantes!$E$31</f>
        <v>0</v>
      </c>
      <c r="AE584" s="75">
        <f t="shared" si="86"/>
        <v>0</v>
      </c>
      <c r="AF584" s="15"/>
      <c r="AG584" s="74">
        <v>578</v>
      </c>
      <c r="AH584" s="136">
        <f>ETo!$I583*((1-Constantes!$F$21)*ETo!$K583+ETo!$L583)</f>
        <v>1.7396725399665034</v>
      </c>
      <c r="AI584" s="75">
        <f>MIN(AH584*AJ584,0.8*(AM583+Observaciones!$F583-AK584-AL584-Constantes!$D$14))</f>
        <v>0.90798753778522012</v>
      </c>
      <c r="AJ584" s="75">
        <f>EXP(2.5*(Cálculos!AM583-Constantes!$D$13)/(Constantes!$D$15))*Constantes!$F$19+Constantes!$F$18</f>
        <v>0.52193014313067387</v>
      </c>
      <c r="AK584" s="75">
        <f>IF(Observaciones!$F583&gt;0.05*Constantes!$F$20,((Observaciones!$F583-0.05*Constantes!$F$20)^2)/(Observaciones!$F583+0.95*Constantes!$F$20),0)</f>
        <v>0</v>
      </c>
      <c r="AL584" s="75">
        <f>MAX(0,AM583+Observaciones!$F583-AK584-Constantes!$D$13)</f>
        <v>0</v>
      </c>
      <c r="AM584" s="75">
        <f>AM583+Observaciones!$F583-AK584-AI584-AL584-AN583</f>
        <v>26.668328292291328</v>
      </c>
      <c r="AN584" s="75">
        <f>MAX(0,(AM584-Constantes!$D$14)*(1-EXP(-Constantes!$D$24)))</f>
        <v>7.1866296731522786E-3</v>
      </c>
      <c r="AO584" s="75">
        <f t="shared" si="87"/>
        <v>153.40372073250271</v>
      </c>
      <c r="AP584" s="75">
        <f>MAX(0,(AO584-Constantes!$D$13)*(1-EXP(-Constantes!$D$25)))</f>
        <v>0.54157405871312336</v>
      </c>
      <c r="AQ584" s="75">
        <f t="shared" si="88"/>
        <v>0.54876068838627567</v>
      </c>
      <c r="AR584" s="75">
        <f>0.0526*AK584*Observaciones!$F583^1.218</f>
        <v>0</v>
      </c>
      <c r="AS584" s="75">
        <f>AR584*Constantes!$F$31</f>
        <v>0</v>
      </c>
      <c r="AT584" s="75">
        <f t="shared" si="89"/>
        <v>0</v>
      </c>
      <c r="AU584" s="15"/>
      <c r="AV584" s="74">
        <v>578</v>
      </c>
      <c r="AW584" s="75">
        <f>0.0526*Observaciones!$F583^2.218</f>
        <v>0</v>
      </c>
      <c r="AX584" s="75">
        <f>IF(Observaciones!$F583&gt;0.05*$BB$7,((Observaciones!$F583-0.05*$BB$7)^2)/(Observaciones!$F583+0.95*$BB$7),0)</f>
        <v>0</v>
      </c>
      <c r="AY584" s="75">
        <f>0.0526*AX584*Observaciones!$F583^1.218</f>
        <v>0</v>
      </c>
      <c r="AZ584" s="29"/>
      <c r="BA584" s="29"/>
      <c r="BB584" s="96"/>
      <c r="BC584" s="39"/>
    </row>
    <row r="585" spans="2:55" s="2" customFormat="1" x14ac:dyDescent="0.3">
      <c r="B585" s="38"/>
      <c r="C585" s="74">
        <v>579</v>
      </c>
      <c r="D585" s="136">
        <f>ETo!$I584*((1-Constantes!$D$21)*ETo!$K584+ETo!$L584)</f>
        <v>1.8051630037390196</v>
      </c>
      <c r="E585" s="75">
        <f>MIN(D585*F585,0.8*(I584+Observaciones!$F584-G585-H585-Constantes!$D$14))</f>
        <v>0.6748277496637346</v>
      </c>
      <c r="F585" s="75">
        <f>EXP(2.5*(Cálculos!I584-Constantes!$D$13)/(Constantes!$D$15))*Constantes!$D$19+Constantes!$D$18</f>
        <v>0.37383202972029078</v>
      </c>
      <c r="G585" s="75">
        <f>IF(Observaciones!$F584&gt;0.05*Constantes!$D$20,((Observaciones!$F584-0.05*Constantes!$D$20)^2)/(Observaciones!$F584+0.95*Constantes!$D$20),0)</f>
        <v>0</v>
      </c>
      <c r="H585" s="75">
        <f>MAX(0,I584+Observaciones!$F584-G585-Constantes!$D$13)</f>
        <v>0</v>
      </c>
      <c r="I585" s="75">
        <f>I584+Observaciones!$F584-G585-E585-H585-J584</f>
        <v>28.730782175173168</v>
      </c>
      <c r="J585" s="75">
        <f>MAX(0,(I585-Constantes!$D$14)*(1-EXP(-Constantes!$D$24)))</f>
        <v>4.2618352909085173E-2</v>
      </c>
      <c r="K585" s="75">
        <f t="shared" si="81"/>
        <v>146.3286210088159</v>
      </c>
      <c r="L585" s="75">
        <f>MAX(0,(K585-Constantes!$D$13)*(1-EXP(-Constantes!$D$25)))</f>
        <v>0.49270277508833088</v>
      </c>
      <c r="M585" s="75">
        <f t="shared" si="82"/>
        <v>0.53532112799741605</v>
      </c>
      <c r="N585" s="75">
        <f>0.0526*G585*Observaciones!$F584^1.218</f>
        <v>0</v>
      </c>
      <c r="O585" s="75">
        <f>N585*Constantes!$D$31</f>
        <v>0</v>
      </c>
      <c r="P585" s="75">
        <f t="shared" si="83"/>
        <v>0</v>
      </c>
      <c r="Q585" s="15"/>
      <c r="R585" s="74">
        <v>579</v>
      </c>
      <c r="S585" s="136">
        <f>ETo!$I584*((1-Constantes!$E$21)*ETo!$K584+ETo!$L584)</f>
        <v>1.7275059852046106</v>
      </c>
      <c r="T585" s="75">
        <f>MIN(S585*U585,0.8*(X584+Observaciones!$F584-V585-W585-Constantes!$D$14))</f>
        <v>0.7714428951611757</v>
      </c>
      <c r="U585" s="75">
        <f>EXP(2.5*(Cálculos!X584-Constantes!$D$13)/(Constantes!$D$15))*Constantes!$E$19+Constantes!$E$18</f>
        <v>0.44656452815114495</v>
      </c>
      <c r="V585" s="75">
        <f>IF(Observaciones!$F584&gt;0.05*Constantes!$E$20,((Observaciones!$F584-0.05*Constantes!$E$20)^2)/(Observaciones!$F584+0.95*Constantes!$E$20),0)</f>
        <v>0</v>
      </c>
      <c r="W585" s="75">
        <f>MAX(0,X584+Observaciones!$F584-V585-Constantes!$D$13)</f>
        <v>0</v>
      </c>
      <c r="X585" s="75">
        <f>X584+Observaciones!$F584-V585-T585-W585-Y584</f>
        <v>27.650625054398539</v>
      </c>
      <c r="Y585" s="75">
        <f>MAX(0,(X585-Constantes!$D$14)*(1-EXP(-Constantes!$D$24)))</f>
        <v>2.4061900097092075E-2</v>
      </c>
      <c r="Z585" s="75">
        <f t="shared" si="84"/>
        <v>150.40476467248334</v>
      </c>
      <c r="AA585" s="75">
        <f>MAX(0,(Z585-Constantes!$D$13)*(1-EXP(-Constantes!$D$25)))</f>
        <v>0.52085875604441079</v>
      </c>
      <c r="AB585" s="75">
        <f t="shared" si="85"/>
        <v>0.54492065614150287</v>
      </c>
      <c r="AC585" s="75">
        <f>0.0526*V585*Observaciones!$F584^1.218</f>
        <v>0</v>
      </c>
      <c r="AD585" s="75">
        <f>AC585*Constantes!$E$31</f>
        <v>0</v>
      </c>
      <c r="AE585" s="75">
        <f t="shared" si="86"/>
        <v>0</v>
      </c>
      <c r="AF585" s="15"/>
      <c r="AG585" s="74">
        <v>579</v>
      </c>
      <c r="AH585" s="136">
        <f>ETo!$I584*((1-Constantes!$F$21)*ETo!$K584+ETo!$L584)</f>
        <v>1.7275059852046106</v>
      </c>
      <c r="AI585" s="75">
        <f>MIN(AH585*AJ585,0.8*(AM584+Observaciones!$F584-AK585-AL585-Constantes!$D$14))</f>
        <v>0.65466263383306122</v>
      </c>
      <c r="AJ585" s="75">
        <f>EXP(2.5*(Cálculos!AM584-Constantes!$D$13)/(Constantes!$D$15))*Constantes!$F$19+Constantes!$F$18</f>
        <v>0.52090753715671623</v>
      </c>
      <c r="AK585" s="75">
        <f>IF(Observaciones!$F584&gt;0.05*Constantes!$F$20,((Observaciones!$F584-0.05*Constantes!$F$20)^2)/(Observaciones!$F584+0.95*Constantes!$F$20),0)</f>
        <v>0</v>
      </c>
      <c r="AL585" s="75">
        <f>MAX(0,AM584+Observaciones!$F584-AK585-Constantes!$D$13)</f>
        <v>0</v>
      </c>
      <c r="AM585" s="75">
        <f>AM584+Observaciones!$F584-AK585-AI585-AL585-AN584</f>
        <v>26.40647902878511</v>
      </c>
      <c r="AN585" s="75">
        <f>MAX(0,(AM585-Constantes!$D$14)*(1-EXP(-Constantes!$D$24)))</f>
        <v>2.6882160547486264E-3</v>
      </c>
      <c r="AO585" s="75">
        <f t="shared" si="87"/>
        <v>152.8621466737896</v>
      </c>
      <c r="AP585" s="75">
        <f>MAX(0,(AO585-Constantes!$D$13)*(1-EXP(-Constantes!$D$25)))</f>
        <v>0.53783313343137951</v>
      </c>
      <c r="AQ585" s="75">
        <f t="shared" si="88"/>
        <v>0.54052134948612818</v>
      </c>
      <c r="AR585" s="75">
        <f>0.0526*AK585*Observaciones!$F584^1.218</f>
        <v>0</v>
      </c>
      <c r="AS585" s="75">
        <f>AR585*Constantes!$F$31</f>
        <v>0</v>
      </c>
      <c r="AT585" s="75">
        <f t="shared" si="89"/>
        <v>0</v>
      </c>
      <c r="AU585" s="15"/>
      <c r="AV585" s="74">
        <v>579</v>
      </c>
      <c r="AW585" s="75">
        <f>0.0526*Observaciones!$F584^2.218</f>
        <v>6.8921513346888582E-3</v>
      </c>
      <c r="AX585" s="75">
        <f>IF(Observaciones!$F584&gt;0.05*$BB$7,((Observaciones!$F584-0.05*$BB$7)^2)/(Observaciones!$F584+0.95*$BB$7),0)</f>
        <v>0</v>
      </c>
      <c r="AY585" s="75">
        <f>0.0526*AX585*Observaciones!$F584^1.218</f>
        <v>0</v>
      </c>
      <c r="AZ585" s="29"/>
      <c r="BA585" s="29"/>
      <c r="BB585" s="96"/>
      <c r="BC585" s="39"/>
    </row>
    <row r="586" spans="2:55" s="2" customFormat="1" x14ac:dyDescent="0.3">
      <c r="B586" s="38"/>
      <c r="C586" s="74">
        <v>580</v>
      </c>
      <c r="D586" s="136">
        <f>ETo!$I585*((1-Constantes!$D$21)*ETo!$K585+ETo!$L585)</f>
        <v>1.8148734115963456</v>
      </c>
      <c r="E586" s="75">
        <f>MIN(D586*F586,0.8*(I585+Observaciones!$F585-G586-H586-Constantes!$D$14))</f>
        <v>0.6772503957955589</v>
      </c>
      <c r="F586" s="75">
        <f>EXP(2.5*(Cálculos!I585-Constantes!$D$13)/(Constantes!$D$15))*Constantes!$D$19+Constantes!$D$18</f>
        <v>0.37316674070389066</v>
      </c>
      <c r="G586" s="75">
        <f>IF(Observaciones!$F585&gt;0.05*Constantes!$D$20,((Observaciones!$F585-0.05*Constantes!$D$20)^2)/(Observaciones!$F585+0.95*Constantes!$D$20),0)</f>
        <v>0</v>
      </c>
      <c r="H586" s="75">
        <f>MAX(0,I585+Observaciones!$F585-G586-Constantes!$D$13)</f>
        <v>0</v>
      </c>
      <c r="I586" s="75">
        <f>I585+Observaciones!$F585-G586-E586-H586-J585</f>
        <v>28.010913426468523</v>
      </c>
      <c r="J586" s="75">
        <f>MAX(0,(I586-Constantes!$D$14)*(1-EXP(-Constantes!$D$24)))</f>
        <v>3.0251438680360294E-2</v>
      </c>
      <c r="K586" s="75">
        <f t="shared" si="81"/>
        <v>145.83591823372757</v>
      </c>
      <c r="L586" s="75">
        <f>MAX(0,(K586-Constantes!$D$13)*(1-EXP(-Constantes!$D$25)))</f>
        <v>0.48929942842122315</v>
      </c>
      <c r="M586" s="75">
        <f t="shared" si="82"/>
        <v>0.51955086710158349</v>
      </c>
      <c r="N586" s="75">
        <f>0.0526*G586*Observaciones!$F585^1.218</f>
        <v>0</v>
      </c>
      <c r="O586" s="75">
        <f>N586*Constantes!$D$31</f>
        <v>0</v>
      </c>
      <c r="P586" s="75">
        <f t="shared" si="83"/>
        <v>0</v>
      </c>
      <c r="Q586" s="15"/>
      <c r="R586" s="74">
        <v>580</v>
      </c>
      <c r="S586" s="136">
        <f>ETo!$I585*((1-Constantes!$E$21)*ETo!$K585+ETo!$L585)</f>
        <v>1.7369373583533931</v>
      </c>
      <c r="T586" s="75">
        <f>MIN(S586*U586,0.8*(X585+Observaciones!$F585-V586-W586-Constantes!$D$14))</f>
        <v>0.77459390921970939</v>
      </c>
      <c r="U586" s="75">
        <f>EXP(2.5*(Cálculos!X585-Constantes!$D$13)/(Constantes!$D$15))*Constantes!$E$19+Constantes!$E$18</f>
        <v>0.44595385406070148</v>
      </c>
      <c r="V586" s="75">
        <f>IF(Observaciones!$F585&gt;0.05*Constantes!$E$20,((Observaciones!$F585-0.05*Constantes!$E$20)^2)/(Observaciones!$F585+0.95*Constantes!$E$20),0)</f>
        <v>0</v>
      </c>
      <c r="W586" s="75">
        <f>MAX(0,X585+Observaciones!$F585-V586-Constantes!$D$13)</f>
        <v>0</v>
      </c>
      <c r="X586" s="75">
        <f>X585+Observaciones!$F585-V586-T586-W586-Y585</f>
        <v>26.851969245081737</v>
      </c>
      <c r="Y586" s="75">
        <f>MAX(0,(X586-Constantes!$D$14)*(1-EXP(-Constantes!$D$24)))</f>
        <v>1.034147132467131E-2</v>
      </c>
      <c r="Z586" s="75">
        <f t="shared" si="84"/>
        <v>149.88390591643892</v>
      </c>
      <c r="AA586" s="75">
        <f>MAX(0,(Z586-Constantes!$D$13)*(1-EXP(-Constantes!$D$25)))</f>
        <v>0.5172609218103742</v>
      </c>
      <c r="AB586" s="75">
        <f t="shared" si="85"/>
        <v>0.52760239313504553</v>
      </c>
      <c r="AC586" s="75">
        <f>0.0526*V586*Observaciones!$F585^1.218</f>
        <v>0</v>
      </c>
      <c r="AD586" s="75">
        <f>AC586*Constantes!$E$31</f>
        <v>0</v>
      </c>
      <c r="AE586" s="75">
        <f t="shared" si="86"/>
        <v>0</v>
      </c>
      <c r="AF586" s="15"/>
      <c r="AG586" s="74">
        <v>580</v>
      </c>
      <c r="AH586" s="136">
        <f>ETo!$I585*((1-Constantes!$F$21)*ETo!$K585+ETo!$L585)</f>
        <v>1.7369373583533931</v>
      </c>
      <c r="AI586" s="75">
        <f>MIN(AH586*AJ586,0.8*(AM585+Observaciones!$F585-AK586-AL586-Constantes!$D$14))</f>
        <v>0.12518322302808826</v>
      </c>
      <c r="AJ586" s="75">
        <f>EXP(2.5*(Cálculos!AM585-Constantes!$D$13)/(Constantes!$D$15))*Constantes!$F$19+Constantes!$F$18</f>
        <v>0.52062866381806072</v>
      </c>
      <c r="AK586" s="75">
        <f>IF(Observaciones!$F585&gt;0.05*Constantes!$F$20,((Observaciones!$F585-0.05*Constantes!$F$20)^2)/(Observaciones!$F585+0.95*Constantes!$F$20),0)</f>
        <v>0</v>
      </c>
      <c r="AL586" s="75">
        <f>MAX(0,AM585+Observaciones!$F585-AK586-Constantes!$D$13)</f>
        <v>0</v>
      </c>
      <c r="AM586" s="75">
        <f>AM585+Observaciones!$F585-AK586-AI586-AL586-AN585</f>
        <v>26.278607589702272</v>
      </c>
      <c r="AN586" s="75">
        <f>MAX(0,(AM586-Constantes!$D$14)*(1-EXP(-Constantes!$D$24)))</f>
        <v>4.9146126814807168E-4</v>
      </c>
      <c r="AO586" s="75">
        <f t="shared" si="87"/>
        <v>152.32431354035822</v>
      </c>
      <c r="AP586" s="75">
        <f>MAX(0,(AO586-Constantes!$D$13)*(1-EXP(-Constantes!$D$25)))</f>
        <v>0.53411804860808909</v>
      </c>
      <c r="AQ586" s="75">
        <f t="shared" si="88"/>
        <v>0.53460950987623712</v>
      </c>
      <c r="AR586" s="75">
        <f>0.0526*AK586*Observaciones!$F585^1.218</f>
        <v>0</v>
      </c>
      <c r="AS586" s="75">
        <f>AR586*Constantes!$F$31</f>
        <v>0</v>
      </c>
      <c r="AT586" s="75">
        <f t="shared" si="89"/>
        <v>0</v>
      </c>
      <c r="AU586" s="15"/>
      <c r="AV586" s="74">
        <v>580</v>
      </c>
      <c r="AW586" s="75">
        <f>0.0526*Observaciones!$F585^2.218</f>
        <v>0</v>
      </c>
      <c r="AX586" s="75">
        <f>IF(Observaciones!$F585&gt;0.05*$BB$7,((Observaciones!$F585-0.05*$BB$7)^2)/(Observaciones!$F585+0.95*$BB$7),0)</f>
        <v>0</v>
      </c>
      <c r="AY586" s="75">
        <f>0.0526*AX586*Observaciones!$F585^1.218</f>
        <v>0</v>
      </c>
      <c r="AZ586" s="29"/>
      <c r="BA586" s="29"/>
      <c r="BB586" s="96"/>
      <c r="BC586" s="39"/>
    </row>
    <row r="587" spans="2:55" s="2" customFormat="1" x14ac:dyDescent="0.3">
      <c r="B587" s="38"/>
      <c r="C587" s="74">
        <v>581</v>
      </c>
      <c r="D587" s="136">
        <f>ETo!$I586*((1-Constantes!$D$21)*ETo!$K586+ETo!$L586)</f>
        <v>1.8247120587872319</v>
      </c>
      <c r="E587" s="75">
        <f>MIN(D587*F587,0.8*(I586+Observaciones!$F586-G587-H587-Constantes!$D$14))</f>
        <v>0.67828752953136651</v>
      </c>
      <c r="F587" s="75">
        <f>EXP(2.5*(Cálculos!I586-Constantes!$D$13)/(Constantes!$D$15))*Constantes!$D$19+Constantes!$D$18</f>
        <v>0.37172304872155026</v>
      </c>
      <c r="G587" s="75">
        <f>IF(Observaciones!$F586&gt;0.05*Constantes!$D$20,((Observaciones!$F586-0.05*Constantes!$D$20)^2)/(Observaciones!$F586+0.95*Constantes!$D$20),0)</f>
        <v>0</v>
      </c>
      <c r="H587" s="75">
        <f>MAX(0,I586+Observaciones!$F586-G587-Constantes!$D$13)</f>
        <v>0</v>
      </c>
      <c r="I587" s="75">
        <f>I586+Observaciones!$F586-G587-E587-H587-J586</f>
        <v>27.302374458256796</v>
      </c>
      <c r="J587" s="75">
        <f>MAX(0,(I587-Constantes!$D$14)*(1-EXP(-Constantes!$D$24)))</f>
        <v>1.8079163299117441E-2</v>
      </c>
      <c r="K587" s="75">
        <f t="shared" si="81"/>
        <v>145.34661880530635</v>
      </c>
      <c r="L587" s="75">
        <f>MAX(0,(K587-Constantes!$D$13)*(1-EXP(-Constantes!$D$25)))</f>
        <v>0.48591959038674787</v>
      </c>
      <c r="M587" s="75">
        <f t="shared" si="82"/>
        <v>0.50399875368586533</v>
      </c>
      <c r="N587" s="75">
        <f>0.0526*G587*Observaciones!$F586^1.218</f>
        <v>0</v>
      </c>
      <c r="O587" s="75">
        <f>N587*Constantes!$D$31</f>
        <v>0</v>
      </c>
      <c r="P587" s="75">
        <f t="shared" si="83"/>
        <v>0</v>
      </c>
      <c r="Q587" s="15"/>
      <c r="R587" s="74">
        <v>581</v>
      </c>
      <c r="S587" s="136">
        <f>ETo!$I586*((1-Constantes!$E$21)*ETo!$K586+ETo!$L586)</f>
        <v>1.7464932857974145</v>
      </c>
      <c r="T587" s="75">
        <f>MIN(S587*U587,0.8*(X586+Observaciones!$F586-V587-W587-Constantes!$D$14))</f>
        <v>0.48157539606538935</v>
      </c>
      <c r="U587" s="75">
        <f>EXP(2.5*(Cálculos!X586-Constantes!$D$13)/(Constantes!$D$15))*Constantes!$E$19+Constantes!$E$18</f>
        <v>0.44477857925149622</v>
      </c>
      <c r="V587" s="75">
        <f>IF(Observaciones!$F586&gt;0.05*Constantes!$E$20,((Observaciones!$F586-0.05*Constantes!$E$20)^2)/(Observaciones!$F586+0.95*Constantes!$E$20),0)</f>
        <v>0</v>
      </c>
      <c r="W587" s="75">
        <f>MAX(0,X586+Observaciones!$F586-V587-Constantes!$D$13)</f>
        <v>0</v>
      </c>
      <c r="X587" s="75">
        <f>X586+Observaciones!$F586-V587-T587-W587-Y586</f>
        <v>26.360052377691677</v>
      </c>
      <c r="Y587" s="75">
        <f>MAX(0,(X587-Constantes!$D$14)*(1-EXP(-Constantes!$D$24)))</f>
        <v>1.8906339774149698E-3</v>
      </c>
      <c r="Z587" s="75">
        <f t="shared" si="84"/>
        <v>149.36664499462856</v>
      </c>
      <c r="AA587" s="75">
        <f>MAX(0,(Z587-Constantes!$D$13)*(1-EXP(-Constantes!$D$25)))</f>
        <v>0.51368793963272608</v>
      </c>
      <c r="AB587" s="75">
        <f t="shared" si="85"/>
        <v>0.51557857361014103</v>
      </c>
      <c r="AC587" s="75">
        <f>0.0526*V587*Observaciones!$F586^1.218</f>
        <v>0</v>
      </c>
      <c r="AD587" s="75">
        <f>AC587*Constantes!$E$31</f>
        <v>0</v>
      </c>
      <c r="AE587" s="75">
        <f t="shared" si="86"/>
        <v>0</v>
      </c>
      <c r="AF587" s="15"/>
      <c r="AG587" s="74">
        <v>581</v>
      </c>
      <c r="AH587" s="136">
        <f>ETo!$I586*((1-Constantes!$F$21)*ETo!$K586+ETo!$L586)</f>
        <v>1.7464932857974145</v>
      </c>
      <c r="AI587" s="75">
        <f>MIN(AH587*AJ587,0.8*(AM586+Observaciones!$F586-AK587-AL587-Constantes!$D$14))</f>
        <v>2.2886071761817561E-2</v>
      </c>
      <c r="AJ587" s="75">
        <f>EXP(2.5*(Cálculos!AM586-Constantes!$D$13)/(Constantes!$D$15))*Constantes!$F$19+Constantes!$F$18</f>
        <v>0.52049383371305857</v>
      </c>
      <c r="AK587" s="75">
        <f>IF(Observaciones!$F586&gt;0.05*Constantes!$F$20,((Observaciones!$F586-0.05*Constantes!$F$20)^2)/(Observaciones!$F586+0.95*Constantes!$F$20),0)</f>
        <v>0</v>
      </c>
      <c r="AL587" s="75">
        <f>MAX(0,AM586+Observaciones!$F586-AK587-Constantes!$D$13)</f>
        <v>0</v>
      </c>
      <c r="AM587" s="75">
        <f>AM586+Observaciones!$F586-AK587-AI587-AL587-AN586</f>
        <v>26.255230056672307</v>
      </c>
      <c r="AN587" s="75">
        <f>MAX(0,(AM587-Constantes!$D$14)*(1-EXP(-Constantes!$D$24)))</f>
        <v>8.9849243204648843E-5</v>
      </c>
      <c r="AO587" s="75">
        <f t="shared" si="87"/>
        <v>151.79019549175013</v>
      </c>
      <c r="AP587" s="75">
        <f>MAX(0,(AO587-Constantes!$D$13)*(1-EXP(-Constantes!$D$25)))</f>
        <v>0.53042862575016714</v>
      </c>
      <c r="AQ587" s="75">
        <f t="shared" si="88"/>
        <v>0.53051847499337179</v>
      </c>
      <c r="AR587" s="75">
        <f>0.0526*AK587*Observaciones!$F586^1.218</f>
        <v>0</v>
      </c>
      <c r="AS587" s="75">
        <f>AR587*Constantes!$F$31</f>
        <v>0</v>
      </c>
      <c r="AT587" s="75">
        <f t="shared" si="89"/>
        <v>0</v>
      </c>
      <c r="AU587" s="15"/>
      <c r="AV587" s="74">
        <v>581</v>
      </c>
      <c r="AW587" s="75">
        <f>0.0526*Observaciones!$F586^2.218</f>
        <v>0</v>
      </c>
      <c r="AX587" s="75">
        <f>IF(Observaciones!$F586&gt;0.05*$BB$7,((Observaciones!$F586-0.05*$BB$7)^2)/(Observaciones!$F586+0.95*$BB$7),0)</f>
        <v>0</v>
      </c>
      <c r="AY587" s="75">
        <f>0.0526*AX587*Observaciones!$F586^1.218</f>
        <v>0</v>
      </c>
      <c r="AZ587" s="29"/>
      <c r="BA587" s="29"/>
      <c r="BB587" s="96"/>
      <c r="BC587" s="39"/>
    </row>
    <row r="588" spans="2:55" s="2" customFormat="1" x14ac:dyDescent="0.3">
      <c r="B588" s="38"/>
      <c r="C588" s="74">
        <v>582</v>
      </c>
      <c r="D588" s="136">
        <f>ETo!$I587*((1-Constantes!$D$21)*ETo!$K587+ETo!$L587)</f>
        <v>1.8927254414581478</v>
      </c>
      <c r="E588" s="75">
        <f>MIN(D588*F588,0.8*(I587+Observaciones!$F587-G588-H588-Constantes!$D$14))</f>
        <v>0.70097689300248811</v>
      </c>
      <c r="F588" s="75">
        <f>EXP(2.5*(Cálculos!I587-Constantes!$D$13)/(Constantes!$D$15))*Constantes!$D$19+Constantes!$D$18</f>
        <v>0.37035318364107711</v>
      </c>
      <c r="G588" s="75">
        <f>IF(Observaciones!$F587&gt;0.05*Constantes!$D$20,((Observaciones!$F587-0.05*Constantes!$D$20)^2)/(Observaciones!$F587+0.95*Constantes!$D$20),0)</f>
        <v>0</v>
      </c>
      <c r="H588" s="75">
        <f>MAX(0,I587+Observaciones!$F587-G588-Constantes!$D$13)</f>
        <v>0</v>
      </c>
      <c r="I588" s="75">
        <f>I587+Observaciones!$F587-G588-E588-H588-J587</f>
        <v>26.583318401955193</v>
      </c>
      <c r="J588" s="75">
        <f>MAX(0,(I588-Constantes!$D$14)*(1-EXP(-Constantes!$D$24)))</f>
        <v>5.7262106394436341E-3</v>
      </c>
      <c r="K588" s="75">
        <f t="shared" si="81"/>
        <v>144.86069921491961</v>
      </c>
      <c r="L588" s="75">
        <f>MAX(0,(K588-Constantes!$D$13)*(1-EXP(-Constantes!$D$25)))</f>
        <v>0.48256309859891783</v>
      </c>
      <c r="M588" s="75">
        <f t="shared" si="82"/>
        <v>0.48828930923836145</v>
      </c>
      <c r="N588" s="75">
        <f>0.0526*G588*Observaciones!$F587^1.218</f>
        <v>0</v>
      </c>
      <c r="O588" s="75">
        <f>N588*Constantes!$D$31</f>
        <v>0</v>
      </c>
      <c r="P588" s="75">
        <f t="shared" si="83"/>
        <v>0</v>
      </c>
      <c r="Q588" s="15"/>
      <c r="R588" s="74">
        <v>582</v>
      </c>
      <c r="S588" s="136">
        <f>ETo!$I587*((1-Constantes!$E$21)*ETo!$K587+ETo!$L587)</f>
        <v>1.8120443283734537</v>
      </c>
      <c r="T588" s="75">
        <f>MIN(S588*U588,0.8*(X587+Observaciones!$F587-V588-W588-Constantes!$D$14))</f>
        <v>8.8041902153341317E-2</v>
      </c>
      <c r="U588" s="75">
        <f>EXP(2.5*(Cálculos!X587-Constantes!$D$13)/(Constantes!$D$15))*Constantes!$E$19+Constantes!$E$18</f>
        <v>0.44407828405713867</v>
      </c>
      <c r="V588" s="75">
        <f>IF(Observaciones!$F587&gt;0.05*Constantes!$E$20,((Observaciones!$F587-0.05*Constantes!$E$20)^2)/(Observaciones!$F587+0.95*Constantes!$E$20),0)</f>
        <v>0</v>
      </c>
      <c r="W588" s="75">
        <f>MAX(0,X587+Observaciones!$F587-V588-Constantes!$D$13)</f>
        <v>0</v>
      </c>
      <c r="X588" s="75">
        <f>X587+Observaciones!$F587-V588-T588-W588-Y587</f>
        <v>26.27011984156092</v>
      </c>
      <c r="Y588" s="75">
        <f>MAX(0,(X588-Constantes!$D$14)*(1-EXP(-Constantes!$D$24)))</f>
        <v>3.4564683538098451E-4</v>
      </c>
      <c r="Z588" s="75">
        <f t="shared" si="84"/>
        <v>148.85295705499584</v>
      </c>
      <c r="AA588" s="75">
        <f>MAX(0,(Z588-Constantes!$D$13)*(1-EXP(-Constantes!$D$25)))</f>
        <v>0.51013963784577354</v>
      </c>
      <c r="AB588" s="75">
        <f t="shared" si="85"/>
        <v>0.51048528468115451</v>
      </c>
      <c r="AC588" s="75">
        <f>0.0526*V588*Observaciones!$F587^1.218</f>
        <v>0</v>
      </c>
      <c r="AD588" s="75">
        <f>AC588*Constantes!$E$31</f>
        <v>0</v>
      </c>
      <c r="AE588" s="75">
        <f t="shared" si="86"/>
        <v>0</v>
      </c>
      <c r="AF588" s="15"/>
      <c r="AG588" s="74">
        <v>582</v>
      </c>
      <c r="AH588" s="136">
        <f>ETo!$I587*((1-Constantes!$F$21)*ETo!$K587+ETo!$L587)</f>
        <v>1.8120443283734537</v>
      </c>
      <c r="AI588" s="75">
        <f>MIN(AH588*AJ588,0.8*(AM587+Observaciones!$F587-AK588-AL588-Constantes!$D$14))</f>
        <v>4.1840453378455328E-3</v>
      </c>
      <c r="AJ588" s="75">
        <f>EXP(2.5*(Cálculos!AM587-Constantes!$D$13)/(Constantes!$D$15))*Constantes!$F$19+Constantes!$F$18</f>
        <v>0.52046927944597676</v>
      </c>
      <c r="AK588" s="75">
        <f>IF(Observaciones!$F587&gt;0.05*Constantes!$F$20,((Observaciones!$F587-0.05*Constantes!$F$20)^2)/(Observaciones!$F587+0.95*Constantes!$F$20),0)</f>
        <v>0</v>
      </c>
      <c r="AL588" s="75">
        <f>MAX(0,AM587+Observaciones!$F587-AK588-Constantes!$D$13)</f>
        <v>0</v>
      </c>
      <c r="AM588" s="75">
        <f>AM587+Observaciones!$F587-AK588-AI588-AL588-AN587</f>
        <v>26.25095616209126</v>
      </c>
      <c r="AN588" s="75">
        <f>MAX(0,(AM588-Constantes!$D$14)*(1-EXP(-Constantes!$D$24)))</f>
        <v>1.6426292421566577E-5</v>
      </c>
      <c r="AO588" s="75">
        <f t="shared" si="87"/>
        <v>151.25976686599995</v>
      </c>
      <c r="AP588" s="75">
        <f>MAX(0,(AO588-Constantes!$D$13)*(1-EXP(-Constantes!$D$25)))</f>
        <v>0.52676468759747108</v>
      </c>
      <c r="AQ588" s="75">
        <f t="shared" si="88"/>
        <v>0.52678111388989268</v>
      </c>
      <c r="AR588" s="75">
        <f>0.0526*AK588*Observaciones!$F587^1.218</f>
        <v>0</v>
      </c>
      <c r="AS588" s="75">
        <f>AR588*Constantes!$F$31</f>
        <v>0</v>
      </c>
      <c r="AT588" s="75">
        <f t="shared" si="89"/>
        <v>0</v>
      </c>
      <c r="AU588" s="15"/>
      <c r="AV588" s="74">
        <v>582</v>
      </c>
      <c r="AW588" s="75">
        <f>0.0526*Observaciones!$F587^2.218</f>
        <v>0</v>
      </c>
      <c r="AX588" s="75">
        <f>IF(Observaciones!$F587&gt;0.05*$BB$7,((Observaciones!$F587-0.05*$BB$7)^2)/(Observaciones!$F587+0.95*$BB$7),0)</f>
        <v>0</v>
      </c>
      <c r="AY588" s="75">
        <f>0.0526*AX588*Observaciones!$F587^1.218</f>
        <v>0</v>
      </c>
      <c r="AZ588" s="29"/>
      <c r="BA588" s="29"/>
      <c r="BB588" s="96"/>
      <c r="BC588" s="39"/>
    </row>
    <row r="589" spans="2:55" s="2" customFormat="1" x14ac:dyDescent="0.3">
      <c r="B589" s="38"/>
      <c r="C589" s="74">
        <v>583</v>
      </c>
      <c r="D589" s="136">
        <f>ETo!$I588*((1-Constantes!$D$21)*ETo!$K588+ETo!$L588)</f>
        <v>1.639434747929241</v>
      </c>
      <c r="E589" s="75">
        <f>MIN(D589*F589,0.8*(I588+Observaciones!$F588-G589-H589-Constantes!$D$14))</f>
        <v>0.60497265442219561</v>
      </c>
      <c r="F589" s="75">
        <f>EXP(2.5*(Cálculos!I588-Constantes!$D$13)/(Constantes!$D$15))*Constantes!$D$19+Constantes!$D$18</f>
        <v>0.36901295107129606</v>
      </c>
      <c r="G589" s="75">
        <f>IF(Observaciones!$F588&gt;0.05*Constantes!$D$20,((Observaciones!$F588-0.05*Constantes!$D$20)^2)/(Observaciones!$F588+0.95*Constantes!$D$20),0)</f>
        <v>0</v>
      </c>
      <c r="H589" s="75">
        <f>MAX(0,I588+Observaciones!$F588-G589-Constantes!$D$13)</f>
        <v>0</v>
      </c>
      <c r="I589" s="75">
        <f>I588+Observaciones!$F588-G589-E589-H589-J588</f>
        <v>28.572619536893555</v>
      </c>
      <c r="J589" s="75">
        <f>MAX(0,(I589-Constantes!$D$14)*(1-EXP(-Constantes!$D$24)))</f>
        <v>3.9901213450937459E-2</v>
      </c>
      <c r="K589" s="75">
        <f t="shared" si="81"/>
        <v>144.37813611632069</v>
      </c>
      <c r="L589" s="75">
        <f>MAX(0,(K589-Constantes!$D$13)*(1-EXP(-Constantes!$D$25)))</f>
        <v>0.47922979179342773</v>
      </c>
      <c r="M589" s="75">
        <f t="shared" si="82"/>
        <v>0.51913100524436517</v>
      </c>
      <c r="N589" s="75">
        <f>0.0526*G589*Observaciones!$F588^1.218</f>
        <v>0</v>
      </c>
      <c r="O589" s="75">
        <f>N589*Constantes!$D$31</f>
        <v>0</v>
      </c>
      <c r="P589" s="75">
        <f t="shared" si="83"/>
        <v>0</v>
      </c>
      <c r="Q589" s="15"/>
      <c r="R589" s="74">
        <v>583</v>
      </c>
      <c r="S589" s="136">
        <f>ETo!$I588*((1-Constantes!$E$21)*ETo!$K588+ETo!$L588)</f>
        <v>1.569038379941323</v>
      </c>
      <c r="T589" s="75">
        <f>MIN(S589*U589,0.8*(X588+Observaciones!$F588-V589-W589-Constantes!$D$14))</f>
        <v>0.69657796975204023</v>
      </c>
      <c r="U589" s="75">
        <f>EXP(2.5*(Cálculos!X588-Constantes!$D$13)/(Constantes!$D$15))*Constantes!$E$19+Constantes!$E$18</f>
        <v>0.44395215480840566</v>
      </c>
      <c r="V589" s="75">
        <f>IF(Observaciones!$F588&gt;0.05*Constantes!$E$20,((Observaciones!$F588-0.05*Constantes!$E$20)^2)/(Observaciones!$F588+0.95*Constantes!$E$20),0)</f>
        <v>0</v>
      </c>
      <c r="W589" s="75">
        <f>MAX(0,X588+Observaciones!$F588-V589-Constantes!$D$13)</f>
        <v>0</v>
      </c>
      <c r="X589" s="75">
        <f>X588+Observaciones!$F588-V589-T589-W589-Y588</f>
        <v>28.173196224973498</v>
      </c>
      <c r="Y589" s="75">
        <f>MAX(0,(X589-Constantes!$D$14)*(1-EXP(-Constantes!$D$24)))</f>
        <v>3.3039360025077395E-2</v>
      </c>
      <c r="Z589" s="75">
        <f t="shared" si="84"/>
        <v>148.34281741715006</v>
      </c>
      <c r="AA589" s="75">
        <f>MAX(0,(Z589-Constantes!$D$13)*(1-EXP(-Constantes!$D$25)))</f>
        <v>0.50661584596960496</v>
      </c>
      <c r="AB589" s="75">
        <f t="shared" si="85"/>
        <v>0.53965520599468231</v>
      </c>
      <c r="AC589" s="75">
        <f>0.0526*V589*Observaciones!$F588^1.218</f>
        <v>0</v>
      </c>
      <c r="AD589" s="75">
        <f>AC589*Constantes!$E$31</f>
        <v>0</v>
      </c>
      <c r="AE589" s="75">
        <f t="shared" si="86"/>
        <v>0</v>
      </c>
      <c r="AF589" s="15"/>
      <c r="AG589" s="74">
        <v>583</v>
      </c>
      <c r="AH589" s="136">
        <f>ETo!$I588*((1-Constantes!$F$21)*ETo!$K588+ETo!$L588)</f>
        <v>1.569038379941323</v>
      </c>
      <c r="AI589" s="75">
        <f>MIN(AH589*AJ589,0.8*(AM588+Observaciones!$F588-AK589-AL589-Constantes!$D$14))</f>
        <v>0.81662923656989028</v>
      </c>
      <c r="AJ589" s="75">
        <f>EXP(2.5*(Cálculos!AM588-Constantes!$D$13)/(Constantes!$D$15))*Constantes!$F$19+Constantes!$F$18</f>
        <v>0.5204647936020721</v>
      </c>
      <c r="AK589" s="75">
        <f>IF(Observaciones!$F588&gt;0.05*Constantes!$F$20,((Observaciones!$F588-0.05*Constantes!$F$20)^2)/(Observaciones!$F588+0.95*Constantes!$F$20),0)</f>
        <v>0</v>
      </c>
      <c r="AL589" s="75">
        <f>MAX(0,AM588+Observaciones!$F588-AK589-Constantes!$D$13)</f>
        <v>0</v>
      </c>
      <c r="AM589" s="75">
        <f>AM588+Observaciones!$F588-AK589-AI589-AL589-AN588</f>
        <v>28.034310499228948</v>
      </c>
      <c r="AN589" s="75">
        <f>MAX(0,(AM589-Constantes!$D$14)*(1-EXP(-Constantes!$D$24)))</f>
        <v>3.0653386386177595E-2</v>
      </c>
      <c r="AO589" s="75">
        <f t="shared" si="87"/>
        <v>150.73300217840247</v>
      </c>
      <c r="AP589" s="75">
        <f>MAX(0,(AO589-Constantes!$D$13)*(1-EXP(-Constantes!$D$25)))</f>
        <v>0.52312605811428314</v>
      </c>
      <c r="AQ589" s="75">
        <f t="shared" si="88"/>
        <v>0.55377944450046068</v>
      </c>
      <c r="AR589" s="75">
        <f>0.0526*AK589*Observaciones!$F588^1.218</f>
        <v>0</v>
      </c>
      <c r="AS589" s="75">
        <f>AR589*Constantes!$F$31</f>
        <v>0</v>
      </c>
      <c r="AT589" s="75">
        <f t="shared" si="89"/>
        <v>0</v>
      </c>
      <c r="AU589" s="15"/>
      <c r="AV589" s="74">
        <v>583</v>
      </c>
      <c r="AW589" s="75">
        <f>0.0526*Observaciones!$F588^2.218</f>
        <v>0.43792186533391209</v>
      </c>
      <c r="AX589" s="75">
        <f>IF(Observaciones!$F588&gt;0.05*$BB$7,((Observaciones!$F588-0.05*$BB$7)^2)/(Observaciones!$F588+0.95*$BB$7),0)</f>
        <v>2.1229385132854627E-2</v>
      </c>
      <c r="AY589" s="75">
        <f>0.0526*AX589*Observaciones!$F588^1.218</f>
        <v>3.5756968989506619E-3</v>
      </c>
      <c r="AZ589" s="29"/>
      <c r="BA589" s="29"/>
      <c r="BB589" s="96"/>
      <c r="BC589" s="39"/>
    </row>
    <row r="590" spans="2:55" s="2" customFormat="1" x14ac:dyDescent="0.3">
      <c r="B590" s="38"/>
      <c r="C590" s="74">
        <v>584</v>
      </c>
      <c r="D590" s="136">
        <f>ETo!$I589*((1-Constantes!$D$21)*ETo!$K589+ETo!$L589)</f>
        <v>1.8528450962916643</v>
      </c>
      <c r="E590" s="75">
        <f>MIN(D590*F590,0.8*(I589+Observaciones!$F589-G590-H590-Constantes!$D$14))</f>
        <v>0.6908239603712174</v>
      </c>
      <c r="F590" s="75">
        <f>EXP(2.5*(Cálculos!I589-Constantes!$D$13)/(Constantes!$D$15))*Constantes!$D$19+Constantes!$D$18</f>
        <v>0.37284496246008458</v>
      </c>
      <c r="G590" s="75">
        <f>IF(Observaciones!$F589&gt;0.05*Constantes!$D$20,((Observaciones!$F589-0.05*Constantes!$D$20)^2)/(Observaciones!$F589+0.95*Constantes!$D$20),0)</f>
        <v>0</v>
      </c>
      <c r="H590" s="75">
        <f>MAX(0,I589+Observaciones!$F589-G590-Constantes!$D$13)</f>
        <v>0</v>
      </c>
      <c r="I590" s="75">
        <f>I589+Observaciones!$F589-G590-E590-H590-J589</f>
        <v>27.841894363071397</v>
      </c>
      <c r="J590" s="75">
        <f>MAX(0,(I590-Constantes!$D$14)*(1-EXP(-Constantes!$D$24)))</f>
        <v>2.7347792336755397E-2</v>
      </c>
      <c r="K590" s="75">
        <f t="shared" si="81"/>
        <v>143.89890632452727</v>
      </c>
      <c r="L590" s="75">
        <f>MAX(0,(K590-Constantes!$D$13)*(1-EXP(-Constantes!$D$25)))</f>
        <v>0.47591950981990638</v>
      </c>
      <c r="M590" s="75">
        <f t="shared" si="82"/>
        <v>0.50326730215666182</v>
      </c>
      <c r="N590" s="75">
        <f>0.0526*G590*Observaciones!$F589^1.218</f>
        <v>0</v>
      </c>
      <c r="O590" s="75">
        <f>N590*Constantes!$D$31</f>
        <v>0</v>
      </c>
      <c r="P590" s="75">
        <f t="shared" si="83"/>
        <v>0</v>
      </c>
      <c r="Q590" s="15"/>
      <c r="R590" s="74">
        <v>584</v>
      </c>
      <c r="S590" s="136">
        <f>ETo!$I589*((1-Constantes!$E$21)*ETo!$K589+ETo!$L589)</f>
        <v>1.7738377074247467</v>
      </c>
      <c r="T590" s="75">
        <f>MIN(S590*U590,0.8*(X589+Observaciones!$F589-V590-W590-Constantes!$D$14))</f>
        <v>0.79246078676670051</v>
      </c>
      <c r="U590" s="75">
        <f>EXP(2.5*(Cálculos!X589-Constantes!$D$13)/(Constantes!$D$15))*Constantes!$E$19+Constantes!$E$18</f>
        <v>0.44674931841267101</v>
      </c>
      <c r="V590" s="75">
        <f>IF(Observaciones!$F589&gt;0.05*Constantes!$E$20,((Observaciones!$F589-0.05*Constantes!$E$20)^2)/(Observaciones!$F589+0.95*Constantes!$E$20),0)</f>
        <v>0</v>
      </c>
      <c r="W590" s="75">
        <f>MAX(0,X589+Observaciones!$F589-V590-Constantes!$D$13)</f>
        <v>0</v>
      </c>
      <c r="X590" s="75">
        <f>X589+Observaciones!$F589-V590-T590-W590-Y589</f>
        <v>27.34769607818172</v>
      </c>
      <c r="Y590" s="75">
        <f>MAX(0,(X590-Constantes!$D$14)*(1-EXP(-Constantes!$D$24)))</f>
        <v>1.8857761602387248E-2</v>
      </c>
      <c r="Z590" s="75">
        <f t="shared" si="84"/>
        <v>147.83620157118045</v>
      </c>
      <c r="AA590" s="75">
        <f>MAX(0,(Z590-Constantes!$D$13)*(1-EXP(-Constantes!$D$25)))</f>
        <v>0.50311639470189995</v>
      </c>
      <c r="AB590" s="75">
        <f t="shared" si="85"/>
        <v>0.52197415630428723</v>
      </c>
      <c r="AC590" s="75">
        <f>0.0526*V590*Observaciones!$F589^1.218</f>
        <v>0</v>
      </c>
      <c r="AD590" s="75">
        <f>AC590*Constantes!$E$31</f>
        <v>0</v>
      </c>
      <c r="AE590" s="75">
        <f t="shared" si="86"/>
        <v>0</v>
      </c>
      <c r="AF590" s="15"/>
      <c r="AG590" s="74">
        <v>584</v>
      </c>
      <c r="AH590" s="136">
        <f>ETo!$I589*((1-Constantes!$F$21)*ETo!$K589+ETo!$L589)</f>
        <v>1.7738377074247467</v>
      </c>
      <c r="AI590" s="75">
        <f>MIN(AH590*AJ590,0.8*(AM589+Observaciones!$F589-AK590-AL590-Constantes!$D$14))</f>
        <v>0.92669651532787434</v>
      </c>
      <c r="AJ590" s="75">
        <f>EXP(2.5*(Cálculos!AM589-Constantes!$D$13)/(Constantes!$D$15))*Constantes!$F$19+Constantes!$F$18</f>
        <v>0.5224246341415586</v>
      </c>
      <c r="AK590" s="75">
        <f>IF(Observaciones!$F589&gt;0.05*Constantes!$F$20,((Observaciones!$F589-0.05*Constantes!$F$20)^2)/(Observaciones!$F589+0.95*Constantes!$F$20),0)</f>
        <v>0</v>
      </c>
      <c r="AL590" s="75">
        <f>MAX(0,AM589+Observaciones!$F589-AK590-Constantes!$D$13)</f>
        <v>0</v>
      </c>
      <c r="AM590" s="75">
        <f>AM589+Observaciones!$F589-AK590-AI590-AL590-AN589</f>
        <v>27.076960597514898</v>
      </c>
      <c r="AN590" s="75">
        <f>MAX(0,(AM590-Constantes!$D$14)*(1-EXP(-Constantes!$D$24)))</f>
        <v>1.4206688091967489E-2</v>
      </c>
      <c r="AO590" s="75">
        <f t="shared" si="87"/>
        <v>150.20987612028819</v>
      </c>
      <c r="AP590" s="75">
        <f>MAX(0,(AO590-Constantes!$D$13)*(1-EXP(-Constantes!$D$25)))</f>
        <v>0.51951256248085331</v>
      </c>
      <c r="AQ590" s="75">
        <f t="shared" si="88"/>
        <v>0.53371925057282077</v>
      </c>
      <c r="AR590" s="75">
        <f>0.0526*AK590*Observaciones!$F589^1.218</f>
        <v>0</v>
      </c>
      <c r="AS590" s="75">
        <f>AR590*Constantes!$F$31</f>
        <v>0</v>
      </c>
      <c r="AT590" s="75">
        <f t="shared" si="89"/>
        <v>0</v>
      </c>
      <c r="AU590" s="15"/>
      <c r="AV590" s="74">
        <v>584</v>
      </c>
      <c r="AW590" s="75">
        <f>0.0526*Observaciones!$F589^2.218</f>
        <v>0</v>
      </c>
      <c r="AX590" s="75">
        <f>IF(Observaciones!$F589&gt;0.05*$BB$7,((Observaciones!$F589-0.05*$BB$7)^2)/(Observaciones!$F589+0.95*$BB$7),0)</f>
        <v>0</v>
      </c>
      <c r="AY590" s="75">
        <f>0.0526*AX590*Observaciones!$F589^1.218</f>
        <v>0</v>
      </c>
      <c r="AZ590" s="29"/>
      <c r="BA590" s="29"/>
      <c r="BB590" s="96"/>
      <c r="BC590" s="39"/>
    </row>
    <row r="591" spans="2:55" s="2" customFormat="1" x14ac:dyDescent="0.3">
      <c r="B591" s="38"/>
      <c r="C591" s="74">
        <v>585</v>
      </c>
      <c r="D591" s="136">
        <f>ETo!$I590*((1-Constantes!$D$21)*ETo!$K590+ETo!$L590)</f>
        <v>1.8129786715016885</v>
      </c>
      <c r="E591" s="75">
        <f>MIN(D591*F591,0.8*(I590+Observaciones!$F590-G591-H591-Constantes!$D$14))</f>
        <v>0.67332530020033898</v>
      </c>
      <c r="F591" s="75">
        <f>EXP(2.5*(Cálculos!I590-Constantes!$D$13)/(Constantes!$D$15))*Constantes!$D$19+Constantes!$D$18</f>
        <v>0.37139173823960336</v>
      </c>
      <c r="G591" s="75">
        <f>IF(Observaciones!$F590&gt;0.05*Constantes!$D$20,((Observaciones!$F590-0.05*Constantes!$D$20)^2)/(Observaciones!$F590+0.95*Constantes!$D$20),0)</f>
        <v>0</v>
      </c>
      <c r="H591" s="75">
        <f>MAX(0,I590+Observaciones!$F590-G591-Constantes!$D$13)</f>
        <v>0</v>
      </c>
      <c r="I591" s="75">
        <f>I590+Observaciones!$F590-G591-E591-H591-J590</f>
        <v>27.741221270534304</v>
      </c>
      <c r="J591" s="75">
        <f>MAX(0,(I591-Constantes!$D$14)*(1-EXP(-Constantes!$D$24)))</f>
        <v>2.5618288864369586E-2</v>
      </c>
      <c r="K591" s="75">
        <f t="shared" si="81"/>
        <v>143.42298681470737</v>
      </c>
      <c r="L591" s="75">
        <f>MAX(0,(K591-Constantes!$D$13)*(1-EXP(-Constantes!$D$25)))</f>
        <v>0.47263209363422176</v>
      </c>
      <c r="M591" s="75">
        <f t="shared" si="82"/>
        <v>0.49825038249859133</v>
      </c>
      <c r="N591" s="75">
        <f>0.0526*G591*Observaciones!$F590^1.218</f>
        <v>0</v>
      </c>
      <c r="O591" s="75">
        <f>N591*Constantes!$D$31</f>
        <v>0</v>
      </c>
      <c r="P591" s="75">
        <f t="shared" si="83"/>
        <v>0</v>
      </c>
      <c r="Q591" s="15"/>
      <c r="R591" s="74">
        <v>585</v>
      </c>
      <c r="S591" s="136">
        <f>ETo!$I590*((1-Constantes!$E$21)*ETo!$K590+ETo!$L590)</f>
        <v>1.7356254540943779</v>
      </c>
      <c r="T591" s="75">
        <f>MIN(S591*U591,0.8*(X590+Observaciones!$F590-V591-W591-Constantes!$D$14))</f>
        <v>0.77322530289706126</v>
      </c>
      <c r="U591" s="75">
        <f>EXP(2.5*(Cálculos!X590-Constantes!$D$13)/(Constantes!$D$15))*Constantes!$E$19+Constantes!$E$18</f>
        <v>0.44550239861544211</v>
      </c>
      <c r="V591" s="75">
        <f>IF(Observaciones!$F590&gt;0.05*Constantes!$E$20,((Observaciones!$F590-0.05*Constantes!$E$20)^2)/(Observaciones!$F590+0.95*Constantes!$E$20),0)</f>
        <v>0</v>
      </c>
      <c r="W591" s="75">
        <f>MAX(0,X590+Observaciones!$F590-V591-Constantes!$D$13)</f>
        <v>0</v>
      </c>
      <c r="X591" s="75">
        <f>X590+Observaciones!$F590-V591-T591-W591-Y590</f>
        <v>27.155613013682274</v>
      </c>
      <c r="Y591" s="75">
        <f>MAX(0,(X591-Constantes!$D$14)*(1-EXP(-Constantes!$D$24)))</f>
        <v>1.5557889524692829E-2</v>
      </c>
      <c r="Z591" s="75">
        <f t="shared" si="84"/>
        <v>147.33308517647856</v>
      </c>
      <c r="AA591" s="75">
        <f>MAX(0,(Z591-Constantes!$D$13)*(1-EXP(-Constantes!$D$25)))</f>
        <v>0.4996411159097946</v>
      </c>
      <c r="AB591" s="75">
        <f t="shared" si="85"/>
        <v>0.51519900543448738</v>
      </c>
      <c r="AC591" s="75">
        <f>0.0526*V591*Observaciones!$F590^1.218</f>
        <v>0</v>
      </c>
      <c r="AD591" s="75">
        <f>AC591*Constantes!$E$31</f>
        <v>0</v>
      </c>
      <c r="AE591" s="75">
        <f t="shared" si="86"/>
        <v>0</v>
      </c>
      <c r="AF591" s="15"/>
      <c r="AG591" s="74">
        <v>585</v>
      </c>
      <c r="AH591" s="136">
        <f>ETo!$I590*((1-Constantes!$F$21)*ETo!$K590+ETo!$L590)</f>
        <v>1.7356254540943779</v>
      </c>
      <c r="AI591" s="75">
        <f>MIN(AH591*AJ591,0.8*(AM590+Observaciones!$F590-AK591-AL591-Constantes!$D$14))</f>
        <v>0.90486883025049702</v>
      </c>
      <c r="AJ591" s="75">
        <f>EXP(2.5*(Cálculos!AM590-Constantes!$D$13)/(Constantes!$D$15))*Constantes!$F$19+Constantes!$F$18</f>
        <v>0.52135028794138272</v>
      </c>
      <c r="AK591" s="75">
        <f>IF(Observaciones!$F590&gt;0.05*Constantes!$F$20,((Observaciones!$F590-0.05*Constantes!$F$20)^2)/(Observaciones!$F590+0.95*Constantes!$F$20),0)</f>
        <v>0</v>
      </c>
      <c r="AL591" s="75">
        <f>MAX(0,AM590+Observaciones!$F590-AK591-Constantes!$D$13)</f>
        <v>0</v>
      </c>
      <c r="AM591" s="75">
        <f>AM590+Observaciones!$F590-AK591-AI591-AL591-AN590</f>
        <v>26.757885079172436</v>
      </c>
      <c r="AN591" s="75">
        <f>MAX(0,(AM591-Constantes!$D$14)*(1-EXP(-Constantes!$D$24)))</f>
        <v>8.7251616679802236E-3</v>
      </c>
      <c r="AO591" s="75">
        <f t="shared" si="87"/>
        <v>149.69036355780733</v>
      </c>
      <c r="AP591" s="75">
        <f>MAX(0,(AO591-Constantes!$D$13)*(1-EXP(-Constantes!$D$25)))</f>
        <v>0.51592402708499963</v>
      </c>
      <c r="AQ591" s="75">
        <f t="shared" si="88"/>
        <v>0.52464918875297983</v>
      </c>
      <c r="AR591" s="75">
        <f>0.0526*AK591*Observaciones!$F590^1.218</f>
        <v>0</v>
      </c>
      <c r="AS591" s="75">
        <f>AR591*Constantes!$F$31</f>
        <v>0</v>
      </c>
      <c r="AT591" s="75">
        <f t="shared" si="89"/>
        <v>0</v>
      </c>
      <c r="AU591" s="15"/>
      <c r="AV591" s="74">
        <v>585</v>
      </c>
      <c r="AW591" s="75">
        <f>0.0526*Observaciones!$F590^2.218</f>
        <v>1.6940460723560119E-2</v>
      </c>
      <c r="AX591" s="75">
        <f>IF(Observaciones!$F590&gt;0.05*$BB$7,((Observaciones!$F590-0.05*$BB$7)^2)/(Observaciones!$F590+0.95*$BB$7),0)</f>
        <v>0</v>
      </c>
      <c r="AY591" s="75">
        <f>0.0526*AX591*Observaciones!$F590^1.218</f>
        <v>0</v>
      </c>
      <c r="AZ591" s="29"/>
      <c r="BA591" s="29"/>
      <c r="BB591" s="96"/>
      <c r="BC591" s="39"/>
    </row>
    <row r="592" spans="2:55" s="2" customFormat="1" x14ac:dyDescent="0.3">
      <c r="B592" s="38"/>
      <c r="C592" s="74">
        <v>586</v>
      </c>
      <c r="D592" s="136">
        <f>ETo!$I591*((1-Constantes!$D$21)*ETo!$K591+ETo!$L591)</f>
        <v>1.9093588038362004</v>
      </c>
      <c r="E592" s="75">
        <f>MIN(D592*F592,0.8*(I591+Observaciones!$F591-G592-H592-Constantes!$D$14))</f>
        <v>0.70874589149297107</v>
      </c>
      <c r="F592" s="75">
        <f>EXP(2.5*(Cálculos!I591-Constantes!$D$13)/(Constantes!$D$15))*Constantes!$D$19+Constantes!$D$18</f>
        <v>0.37119575957593187</v>
      </c>
      <c r="G592" s="75">
        <f>IF(Observaciones!$F591&gt;0.05*Constantes!$D$20,((Observaciones!$F591-0.05*Constantes!$D$20)^2)/(Observaciones!$F591+0.95*Constantes!$D$20),0)</f>
        <v>0</v>
      </c>
      <c r="H592" s="75">
        <f>MAX(0,I591+Observaciones!$F591-G592-Constantes!$D$13)</f>
        <v>0</v>
      </c>
      <c r="I592" s="75">
        <f>I591+Observaciones!$F591-G592-E592-H592-J591</f>
        <v>27.006857090176965</v>
      </c>
      <c r="J592" s="75">
        <f>MAX(0,(I592-Constantes!$D$14)*(1-EXP(-Constantes!$D$24)))</f>
        <v>1.3002351796023199E-2</v>
      </c>
      <c r="K592" s="75">
        <f t="shared" si="81"/>
        <v>142.95035472107315</v>
      </c>
      <c r="L592" s="75">
        <f>MAX(0,(K592-Constantes!$D$13)*(1-EXP(-Constantes!$D$25)))</f>
        <v>0.46936738529084016</v>
      </c>
      <c r="M592" s="75">
        <f t="shared" si="82"/>
        <v>0.48236973708686337</v>
      </c>
      <c r="N592" s="75">
        <f>0.0526*G592*Observaciones!$F591^1.218</f>
        <v>0</v>
      </c>
      <c r="O592" s="75">
        <f>N592*Constantes!$D$31</f>
        <v>0</v>
      </c>
      <c r="P592" s="75">
        <f t="shared" si="83"/>
        <v>0</v>
      </c>
      <c r="Q592" s="15"/>
      <c r="R592" s="74">
        <v>586</v>
      </c>
      <c r="S592" s="136">
        <f>ETo!$I591*((1-Constantes!$E$21)*ETo!$K591+ETo!$L591)</f>
        <v>1.8284062733212976</v>
      </c>
      <c r="T592" s="75">
        <f>MIN(S592*U592,0.8*(X591+Observaciones!$F591-V592-W592-Constantes!$D$14))</f>
        <v>0.72449041094581901</v>
      </c>
      <c r="U592" s="75">
        <f>EXP(2.5*(Cálculos!X591-Constantes!$D$13)/(Constantes!$D$15))*Constantes!$E$19+Constantes!$E$18</f>
        <v>0.44521974912298928</v>
      </c>
      <c r="V592" s="75">
        <f>IF(Observaciones!$F591&gt;0.05*Constantes!$E$20,((Observaciones!$F591-0.05*Constantes!$E$20)^2)/(Observaciones!$F591+0.95*Constantes!$E$20),0)</f>
        <v>0</v>
      </c>
      <c r="W592" s="75">
        <f>MAX(0,X591+Observaciones!$F591-V592-Constantes!$D$13)</f>
        <v>0</v>
      </c>
      <c r="X592" s="75">
        <f>X591+Observaciones!$F591-V592-T592-W592-Y591</f>
        <v>26.415564713211761</v>
      </c>
      <c r="Y592" s="75">
        <f>MAX(0,(X592-Constantes!$D$14)*(1-EXP(-Constantes!$D$24)))</f>
        <v>2.8443026750052266E-3</v>
      </c>
      <c r="Z592" s="75">
        <f t="shared" si="84"/>
        <v>146.83344406056878</v>
      </c>
      <c r="AA592" s="75">
        <f>MAX(0,(Z592-Constantes!$D$13)*(1-EXP(-Constantes!$D$25)))</f>
        <v>0.49618984262180332</v>
      </c>
      <c r="AB592" s="75">
        <f t="shared" si="85"/>
        <v>0.49903414529680856</v>
      </c>
      <c r="AC592" s="75">
        <f>0.0526*V592*Observaciones!$F591^1.218</f>
        <v>0</v>
      </c>
      <c r="AD592" s="75">
        <f>AC592*Constantes!$E$31</f>
        <v>0</v>
      </c>
      <c r="AE592" s="75">
        <f t="shared" si="86"/>
        <v>0</v>
      </c>
      <c r="AF592" s="15"/>
      <c r="AG592" s="74">
        <v>586</v>
      </c>
      <c r="AH592" s="136">
        <f>ETo!$I591*((1-Constantes!$F$21)*ETo!$K591+ETo!$L591)</f>
        <v>1.8284062733212976</v>
      </c>
      <c r="AI592" s="75">
        <f>MIN(AH592*AJ592,0.8*(AM591+Observaciones!$F591-AK592-AL592-Constantes!$D$14))</f>
        <v>0.40630806333794856</v>
      </c>
      <c r="AJ592" s="75">
        <f>EXP(2.5*(Cálculos!AM591-Constantes!$D$13)/(Constantes!$D$15))*Constantes!$F$19+Constantes!$F$18</f>
        <v>0.52100377911111284</v>
      </c>
      <c r="AK592" s="75">
        <f>IF(Observaciones!$F591&gt;0.05*Constantes!$F$20,((Observaciones!$F591-0.05*Constantes!$F$20)^2)/(Observaciones!$F591+0.95*Constantes!$F$20),0)</f>
        <v>0</v>
      </c>
      <c r="AL592" s="75">
        <f>MAX(0,AM591+Observaciones!$F591-AK592-Constantes!$D$13)</f>
        <v>0</v>
      </c>
      <c r="AM592" s="75">
        <f>AM591+Observaciones!$F591-AK592-AI592-AL592-AN591</f>
        <v>26.342851854166508</v>
      </c>
      <c r="AN592" s="75">
        <f>MAX(0,(AM592-Constantes!$D$14)*(1-EXP(-Constantes!$D$24)))</f>
        <v>1.5951392785442402E-3</v>
      </c>
      <c r="AO592" s="75">
        <f t="shared" si="87"/>
        <v>149.17443953072234</v>
      </c>
      <c r="AP592" s="75">
        <f>MAX(0,(AO592-Constantes!$D$13)*(1-EXP(-Constantes!$D$25)))</f>
        <v>0.51236027951376728</v>
      </c>
      <c r="AQ592" s="75">
        <f t="shared" si="88"/>
        <v>0.51395541879231155</v>
      </c>
      <c r="AR592" s="75">
        <f>0.0526*AK592*Observaciones!$F591^1.218</f>
        <v>0</v>
      </c>
      <c r="AS592" s="75">
        <f>AR592*Constantes!$F$31</f>
        <v>0</v>
      </c>
      <c r="AT592" s="75">
        <f t="shared" si="89"/>
        <v>0</v>
      </c>
      <c r="AU592" s="15"/>
      <c r="AV592" s="74">
        <v>586</v>
      </c>
      <c r="AW592" s="75">
        <f>0.0526*Observaciones!$F591^2.218</f>
        <v>0</v>
      </c>
      <c r="AX592" s="75">
        <f>IF(Observaciones!$F591&gt;0.05*$BB$7,((Observaciones!$F591-0.05*$BB$7)^2)/(Observaciones!$F591+0.95*$BB$7),0)</f>
        <v>0</v>
      </c>
      <c r="AY592" s="75">
        <f>0.0526*AX592*Observaciones!$F591^1.218</f>
        <v>0</v>
      </c>
      <c r="AZ592" s="29"/>
      <c r="BA592" s="29"/>
      <c r="BB592" s="96"/>
      <c r="BC592" s="39"/>
    </row>
    <row r="593" spans="2:55" s="2" customFormat="1" x14ac:dyDescent="0.3">
      <c r="B593" s="38"/>
      <c r="C593" s="74">
        <v>587</v>
      </c>
      <c r="D593" s="136">
        <f>ETo!$I592*((1-Constantes!$D$21)*ETo!$K592+ETo!$L592)</f>
        <v>1.9327530441009413</v>
      </c>
      <c r="E593" s="75">
        <f>MIN(D593*F593,0.8*(I592+Observaciones!$F592-G593-H593-Constantes!$D$14))</f>
        <v>0.60548567214157178</v>
      </c>
      <c r="F593" s="75">
        <f>EXP(2.5*(Cálculos!I592-Constantes!$D$13)/(Constantes!$D$15))*Constantes!$D$19+Constantes!$D$18</f>
        <v>0.36979638726008096</v>
      </c>
      <c r="G593" s="75">
        <f>IF(Observaciones!$F592&gt;0.05*Constantes!$D$20,((Observaciones!$F592-0.05*Constantes!$D$20)^2)/(Observaciones!$F592+0.95*Constantes!$D$20),0)</f>
        <v>0</v>
      </c>
      <c r="H593" s="75">
        <f>MAX(0,I592+Observaciones!$F592-G593-Constantes!$D$13)</f>
        <v>0</v>
      </c>
      <c r="I593" s="75">
        <f>I592+Observaciones!$F592-G593-E593-H593-J592</f>
        <v>26.38836906623937</v>
      </c>
      <c r="J593" s="75">
        <f>MAX(0,(I593-Constantes!$D$14)*(1-EXP(-Constantes!$D$24)))</f>
        <v>2.3770977378448927E-3</v>
      </c>
      <c r="K593" s="75">
        <f t="shared" si="81"/>
        <v>142.48098733578232</v>
      </c>
      <c r="L593" s="75">
        <f>MAX(0,(K593-Constantes!$D$13)*(1-EXP(-Constantes!$D$25)))</f>
        <v>0.4661252279352372</v>
      </c>
      <c r="M593" s="75">
        <f t="shared" si="82"/>
        <v>0.46850232567308209</v>
      </c>
      <c r="N593" s="75">
        <f>0.0526*G593*Observaciones!$F592^1.218</f>
        <v>0</v>
      </c>
      <c r="O593" s="75">
        <f>N593*Constantes!$D$31</f>
        <v>0</v>
      </c>
      <c r="P593" s="75">
        <f t="shared" si="83"/>
        <v>0</v>
      </c>
      <c r="Q593" s="15"/>
      <c r="R593" s="74">
        <v>587</v>
      </c>
      <c r="S593" s="136">
        <f>ETo!$I592*((1-Constantes!$E$21)*ETo!$K592+ETo!$L592)</f>
        <v>1.8510228746739936</v>
      </c>
      <c r="T593" s="75">
        <f>MIN(S593*U593,0.8*(X592+Observaciones!$F592-V593-W593-Constantes!$D$14))</f>
        <v>0.13245177056940918</v>
      </c>
      <c r="U593" s="75">
        <f>EXP(2.5*(Cálculos!X592-Constantes!$D$13)/(Constantes!$D$15))*Constantes!$E$19+Constantes!$E$18</f>
        <v>0.4441564302577361</v>
      </c>
      <c r="V593" s="75">
        <f>IF(Observaciones!$F592&gt;0.05*Constantes!$E$20,((Observaciones!$F592-0.05*Constantes!$E$20)^2)/(Observaciones!$F592+0.95*Constantes!$E$20),0)</f>
        <v>0</v>
      </c>
      <c r="W593" s="75">
        <f>MAX(0,X592+Observaciones!$F592-V593-Constantes!$D$13)</f>
        <v>0</v>
      </c>
      <c r="X593" s="75">
        <f>X592+Observaciones!$F592-V593-T593-W593-Y592</f>
        <v>26.280268639967346</v>
      </c>
      <c r="Y593" s="75">
        <f>MAX(0,(X593-Constantes!$D$14)*(1-EXP(-Constantes!$D$24)))</f>
        <v>5.1999711748829916E-4</v>
      </c>
      <c r="Z593" s="75">
        <f t="shared" si="84"/>
        <v>146.33725421794696</v>
      </c>
      <c r="AA593" s="75">
        <f>MAX(0,(Z593-Constantes!$D$13)*(1-EXP(-Constantes!$D$25)))</f>
        <v>0.49276240901979673</v>
      </c>
      <c r="AB593" s="75">
        <f t="shared" si="85"/>
        <v>0.49328240613728502</v>
      </c>
      <c r="AC593" s="75">
        <f>0.0526*V593*Observaciones!$F592^1.218</f>
        <v>0</v>
      </c>
      <c r="AD593" s="75">
        <f>AC593*Constantes!$E$31</f>
        <v>0</v>
      </c>
      <c r="AE593" s="75">
        <f t="shared" si="86"/>
        <v>0</v>
      </c>
      <c r="AF593" s="15"/>
      <c r="AG593" s="74">
        <v>587</v>
      </c>
      <c r="AH593" s="136">
        <f>ETo!$I592*((1-Constantes!$F$21)*ETo!$K592+ETo!$L592)</f>
        <v>1.8510228746739936</v>
      </c>
      <c r="AI593" s="75">
        <f>MIN(AH593*AJ593,0.8*(AM592+Observaciones!$F592-AK593-AL593-Constantes!$D$14))</f>
        <v>7.4281483333206208E-2</v>
      </c>
      <c r="AJ593" s="75">
        <f>EXP(2.5*(Cálculos!AM592-Constantes!$D$13)/(Constantes!$D$15))*Constantes!$F$19+Constantes!$F$18</f>
        <v>0.52056146358463606</v>
      </c>
      <c r="AK593" s="75">
        <f>IF(Observaciones!$F592&gt;0.05*Constantes!$F$20,((Observaciones!$F592-0.05*Constantes!$F$20)^2)/(Observaciones!$F592+0.95*Constantes!$F$20),0)</f>
        <v>0</v>
      </c>
      <c r="AL593" s="75">
        <f>MAX(0,AM592+Observaciones!$F592-AK593-Constantes!$D$13)</f>
        <v>0</v>
      </c>
      <c r="AM593" s="75">
        <f>AM592+Observaciones!$F592-AK593-AI593-AL593-AN592</f>
        <v>26.26697523155476</v>
      </c>
      <c r="AN593" s="75">
        <f>MAX(0,(AM593-Constantes!$D$14)*(1-EXP(-Constantes!$D$24)))</f>
        <v>2.9162431766654025E-4</v>
      </c>
      <c r="AO593" s="75">
        <f t="shared" si="87"/>
        <v>148.66207925120858</v>
      </c>
      <c r="AP593" s="75">
        <f>MAX(0,(AO593-Constantes!$D$13)*(1-EXP(-Constantes!$D$25)))</f>
        <v>0.50882114854514449</v>
      </c>
      <c r="AQ593" s="75">
        <f t="shared" si="88"/>
        <v>0.50911277286281098</v>
      </c>
      <c r="AR593" s="75">
        <f>0.0526*AK593*Observaciones!$F592^1.218</f>
        <v>0</v>
      </c>
      <c r="AS593" s="75">
        <f>AR593*Constantes!$F$31</f>
        <v>0</v>
      </c>
      <c r="AT593" s="75">
        <f t="shared" si="89"/>
        <v>0</v>
      </c>
      <c r="AU593" s="15"/>
      <c r="AV593" s="74">
        <v>587</v>
      </c>
      <c r="AW593" s="75">
        <f>0.0526*Observaciones!$F592^2.218</f>
        <v>0</v>
      </c>
      <c r="AX593" s="75">
        <f>IF(Observaciones!$F592&gt;0.05*$BB$7,((Observaciones!$F592-0.05*$BB$7)^2)/(Observaciones!$F592+0.95*$BB$7),0)</f>
        <v>0</v>
      </c>
      <c r="AY593" s="75">
        <f>0.0526*AX593*Observaciones!$F592^1.218</f>
        <v>0</v>
      </c>
      <c r="AZ593" s="29"/>
      <c r="BA593" s="29"/>
      <c r="BB593" s="96"/>
      <c r="BC593" s="39"/>
    </row>
    <row r="594" spans="2:55" s="2" customFormat="1" x14ac:dyDescent="0.3">
      <c r="B594" s="38"/>
      <c r="C594" s="74">
        <v>588</v>
      </c>
      <c r="D594" s="136">
        <f>ETo!$I593*((1-Constantes!$D$21)*ETo!$K593+ETo!$L593)</f>
        <v>1.873233323867358</v>
      </c>
      <c r="E594" s="75">
        <f>MIN(D594*F594,0.8*(I593+Observaciones!$F593-G594-H594-Constantes!$D$14))</f>
        <v>0.11069525299149632</v>
      </c>
      <c r="F594" s="75">
        <f>EXP(2.5*(Cálculos!I593-Constantes!$D$13)/(Constantes!$D$15))*Constantes!$D$19+Constantes!$D$18</f>
        <v>0.36865802472241554</v>
      </c>
      <c r="G594" s="75">
        <f>IF(Observaciones!$F593&gt;0.05*Constantes!$D$20,((Observaciones!$F593-0.05*Constantes!$D$20)^2)/(Observaciones!$F593+0.95*Constantes!$D$20),0)</f>
        <v>0</v>
      </c>
      <c r="H594" s="75">
        <f>MAX(0,I593+Observaciones!$F593-G594-Constantes!$D$13)</f>
        <v>0</v>
      </c>
      <c r="I594" s="75">
        <f>I593+Observaciones!$F593-G594-E594-H594-J593</f>
        <v>26.275296715510027</v>
      </c>
      <c r="J594" s="75">
        <f>MAX(0,(I594-Constantes!$D$14)*(1-EXP(-Constantes!$D$24)))</f>
        <v>4.3458243123333168E-4</v>
      </c>
      <c r="K594" s="75">
        <f t="shared" si="81"/>
        <v>142.01486210784708</v>
      </c>
      <c r="L594" s="75">
        <f>MAX(0,(K594-Constantes!$D$13)*(1-EXP(-Constantes!$D$25)))</f>
        <v>0.46290546579636188</v>
      </c>
      <c r="M594" s="75">
        <f t="shared" si="82"/>
        <v>0.46334004822759522</v>
      </c>
      <c r="N594" s="75">
        <f>0.0526*G594*Observaciones!$F593^1.218</f>
        <v>0</v>
      </c>
      <c r="O594" s="75">
        <f>N594*Constantes!$D$31</f>
        <v>0</v>
      </c>
      <c r="P594" s="75">
        <f t="shared" si="83"/>
        <v>0</v>
      </c>
      <c r="Q594" s="15"/>
      <c r="R594" s="74">
        <v>588</v>
      </c>
      <c r="S594" s="136">
        <f>ETo!$I593*((1-Constantes!$E$21)*ETo!$K593+ETo!$L593)</f>
        <v>1.7938442722351606</v>
      </c>
      <c r="T594" s="75">
        <f>MIN(S594*U594,0.8*(X593+Observaciones!$F593-V594-W594-Constantes!$D$14))</f>
        <v>2.4214911973876953E-2</v>
      </c>
      <c r="U594" s="75">
        <f>EXP(2.5*(Cálculos!X593-Constantes!$D$13)/(Constantes!$D$15))*Constantes!$E$19+Constantes!$E$18</f>
        <v>0.4439663592695044</v>
      </c>
      <c r="V594" s="75">
        <f>IF(Observaciones!$F593&gt;0.05*Constantes!$E$20,((Observaciones!$F593-0.05*Constantes!$E$20)^2)/(Observaciones!$F593+0.95*Constantes!$E$20),0)</f>
        <v>0</v>
      </c>
      <c r="W594" s="75">
        <f>MAX(0,X593+Observaciones!$F593-V594-Constantes!$D$13)</f>
        <v>0</v>
      </c>
      <c r="X594" s="75">
        <f>X593+Observaciones!$F593-V594-T594-W594-Y593</f>
        <v>26.255533730875978</v>
      </c>
      <c r="Y594" s="75">
        <f>MAX(0,(X594-Constantes!$D$14)*(1-EXP(-Constantes!$D$24)))</f>
        <v>9.5066184260968924E-5</v>
      </c>
      <c r="Z594" s="75">
        <f t="shared" si="84"/>
        <v>145.84449180892716</v>
      </c>
      <c r="AA594" s="75">
        <f>MAX(0,(Z594-Constantes!$D$13)*(1-EXP(-Constantes!$D$25)))</f>
        <v>0.48935865043103527</v>
      </c>
      <c r="AB594" s="75">
        <f t="shared" si="85"/>
        <v>0.48945371661529624</v>
      </c>
      <c r="AC594" s="75">
        <f>0.0526*V594*Observaciones!$F593^1.218</f>
        <v>0</v>
      </c>
      <c r="AD594" s="75">
        <f>AC594*Constantes!$E$31</f>
        <v>0</v>
      </c>
      <c r="AE594" s="75">
        <f t="shared" si="86"/>
        <v>0</v>
      </c>
      <c r="AF594" s="15"/>
      <c r="AG594" s="74">
        <v>588</v>
      </c>
      <c r="AH594" s="136">
        <f>ETo!$I593*((1-Constantes!$F$21)*ETo!$K593+ETo!$L593)</f>
        <v>1.7938442722351606</v>
      </c>
      <c r="AI594" s="75">
        <f>MIN(AH594*AJ594,0.8*(AM593+Observaciones!$F593-AK594-AL594-Constantes!$D$14))</f>
        <v>1.3580185243807819E-2</v>
      </c>
      <c r="AJ594" s="75">
        <f>EXP(2.5*(Cálculos!AM593-Constantes!$D$13)/(Constantes!$D$15))*Constantes!$F$19+Constantes!$F$18</f>
        <v>0.52048161214774136</v>
      </c>
      <c r="AK594" s="75">
        <f>IF(Observaciones!$F593&gt;0.05*Constantes!$F$20,((Observaciones!$F593-0.05*Constantes!$F$20)^2)/(Observaciones!$F593+0.95*Constantes!$F$20),0)</f>
        <v>0</v>
      </c>
      <c r="AL594" s="75">
        <f>MAX(0,AM593+Observaciones!$F593-AK594-Constantes!$D$13)</f>
        <v>0</v>
      </c>
      <c r="AM594" s="75">
        <f>AM593+Observaciones!$F593-AK594-AI594-AL594-AN593</f>
        <v>26.253103421993288</v>
      </c>
      <c r="AN594" s="75">
        <f>MAX(0,(AM594-Constantes!$D$14)*(1-EXP(-Constantes!$D$24)))</f>
        <v>5.3314932306187009E-5</v>
      </c>
      <c r="AO594" s="75">
        <f t="shared" si="87"/>
        <v>148.15325810266344</v>
      </c>
      <c r="AP594" s="75">
        <f>MAX(0,(AO594-Constantes!$D$13)*(1-EXP(-Constantes!$D$25)))</f>
        <v>0.50530646413983626</v>
      </c>
      <c r="AQ594" s="75">
        <f t="shared" si="88"/>
        <v>0.50535977907214247</v>
      </c>
      <c r="AR594" s="75">
        <f>0.0526*AK594*Observaciones!$F593^1.218</f>
        <v>0</v>
      </c>
      <c r="AS594" s="75">
        <f>AR594*Constantes!$F$31</f>
        <v>0</v>
      </c>
      <c r="AT594" s="75">
        <f t="shared" si="89"/>
        <v>0</v>
      </c>
      <c r="AU594" s="15"/>
      <c r="AV594" s="74">
        <v>588</v>
      </c>
      <c r="AW594" s="75">
        <f>0.0526*Observaciones!$F593^2.218</f>
        <v>0</v>
      </c>
      <c r="AX594" s="75">
        <f>IF(Observaciones!$F593&gt;0.05*$BB$7,((Observaciones!$F593-0.05*$BB$7)^2)/(Observaciones!$F593+0.95*$BB$7),0)</f>
        <v>0</v>
      </c>
      <c r="AY594" s="75">
        <f>0.0526*AX594*Observaciones!$F593^1.218</f>
        <v>0</v>
      </c>
      <c r="AZ594" s="29"/>
      <c r="BA594" s="29"/>
      <c r="BB594" s="96"/>
      <c r="BC594" s="39"/>
    </row>
    <row r="595" spans="2:55" s="2" customFormat="1" x14ac:dyDescent="0.3">
      <c r="B595" s="38"/>
      <c r="C595" s="74">
        <v>589</v>
      </c>
      <c r="D595" s="136">
        <f>ETo!$I594*((1-Constantes!$D$21)*ETo!$K594+ETo!$L594)</f>
        <v>1.86668478381251</v>
      </c>
      <c r="E595" s="75">
        <f>MIN(D595*F595,0.8*(I594+Observaciones!$F594-G595-H595-Constantes!$D$14))</f>
        <v>2.0237372408021773E-2</v>
      </c>
      <c r="F595" s="75">
        <f>EXP(2.5*(Cálculos!I594-Constantes!$D$13)/(Constantes!$D$15))*Constantes!$D$19+Constantes!$D$18</f>
        <v>0.36845378432426945</v>
      </c>
      <c r="G595" s="75">
        <f>IF(Observaciones!$F594&gt;0.05*Constantes!$D$20,((Observaciones!$F594-0.05*Constantes!$D$20)^2)/(Observaciones!$F594+0.95*Constantes!$D$20),0)</f>
        <v>0</v>
      </c>
      <c r="H595" s="75">
        <f>MAX(0,I594+Observaciones!$F594-G595-Constantes!$D$13)</f>
        <v>0</v>
      </c>
      <c r="I595" s="75">
        <f>I594+Observaciones!$F594-G595-E595-H595-J594</f>
        <v>26.254624760670772</v>
      </c>
      <c r="J595" s="75">
        <f>MAX(0,(I595-Constantes!$D$14)*(1-EXP(-Constantes!$D$24)))</f>
        <v>7.9450620195331906E-5</v>
      </c>
      <c r="K595" s="75">
        <f t="shared" si="81"/>
        <v>141.55195664205073</v>
      </c>
      <c r="L595" s="75">
        <f>MAX(0,(K595-Constantes!$D$13)*(1-EXP(-Constantes!$D$25)))</f>
        <v>0.45970794417915256</v>
      </c>
      <c r="M595" s="75">
        <f t="shared" si="82"/>
        <v>0.45978739479934788</v>
      </c>
      <c r="N595" s="75">
        <f>0.0526*G595*Observaciones!$F594^1.218</f>
        <v>0</v>
      </c>
      <c r="O595" s="75">
        <f>N595*Constantes!$D$31</f>
        <v>0</v>
      </c>
      <c r="P595" s="75">
        <f t="shared" si="83"/>
        <v>0</v>
      </c>
      <c r="Q595" s="15"/>
      <c r="R595" s="74">
        <v>589</v>
      </c>
      <c r="S595" s="136">
        <f>ETo!$I594*((1-Constantes!$E$21)*ETo!$K594+ETo!$L594)</f>
        <v>1.7876552314688454</v>
      </c>
      <c r="T595" s="75">
        <f>MIN(S595*U595,0.8*(X594+Observaciones!$F594-V595-W595-Constantes!$D$14))</f>
        <v>4.4269847007825545E-3</v>
      </c>
      <c r="U595" s="75">
        <f>EXP(2.5*(Cálculos!X594-Constantes!$D$13)/(Constantes!$D$15))*Constantes!$E$19+Constantes!$E$18</f>
        <v>0.44393175273978192</v>
      </c>
      <c r="V595" s="75">
        <f>IF(Observaciones!$F594&gt;0.05*Constantes!$E$20,((Observaciones!$F594-0.05*Constantes!$E$20)^2)/(Observaciones!$F594+0.95*Constantes!$E$20),0)</f>
        <v>0</v>
      </c>
      <c r="W595" s="75">
        <f>MAX(0,X594+Observaciones!$F594-V595-Constantes!$D$13)</f>
        <v>0</v>
      </c>
      <c r="X595" s="75">
        <f>X594+Observaciones!$F594-V595-T595-W595-Y594</f>
        <v>26.251011679990935</v>
      </c>
      <c r="Y595" s="75">
        <f>MAX(0,(X595-Constantes!$D$14)*(1-EXP(-Constantes!$D$24)))</f>
        <v>1.7380056708005123E-5</v>
      </c>
      <c r="Z595" s="75">
        <f t="shared" si="84"/>
        <v>145.35513315849613</v>
      </c>
      <c r="AA595" s="75">
        <f>MAX(0,(Z595-Constantes!$D$13)*(1-EXP(-Constantes!$D$25)))</f>
        <v>0.48597840332025699</v>
      </c>
      <c r="AB595" s="75">
        <f t="shared" si="85"/>
        <v>0.48599578337696497</v>
      </c>
      <c r="AC595" s="75">
        <f>0.0526*V595*Observaciones!$F594^1.218</f>
        <v>0</v>
      </c>
      <c r="AD595" s="75">
        <f>AC595*Constantes!$E$31</f>
        <v>0</v>
      </c>
      <c r="AE595" s="75">
        <f t="shared" si="86"/>
        <v>0</v>
      </c>
      <c r="AF595" s="15"/>
      <c r="AG595" s="74">
        <v>589</v>
      </c>
      <c r="AH595" s="136">
        <f>ETo!$I594*((1-Constantes!$F$21)*ETo!$K594+ETo!$L594)</f>
        <v>1.7876552314688454</v>
      </c>
      <c r="AI595" s="75">
        <f>MIN(AH595*AJ595,0.8*(AM594+Observaciones!$F594-AK595-AL595-Constantes!$D$14))</f>
        <v>2.4827375946301802E-3</v>
      </c>
      <c r="AJ595" s="75">
        <f>EXP(2.5*(Cálculos!AM594-Constantes!$D$13)/(Constantes!$D$15))*Constantes!$F$19+Constantes!$F$18</f>
        <v>0.52046704722516024</v>
      </c>
      <c r="AK595" s="75">
        <f>IF(Observaciones!$F594&gt;0.05*Constantes!$F$20,((Observaciones!$F594-0.05*Constantes!$F$20)^2)/(Observaciones!$F594+0.95*Constantes!$F$20),0)</f>
        <v>0</v>
      </c>
      <c r="AL595" s="75">
        <f>MAX(0,AM594+Observaciones!$F594-AK595-Constantes!$D$13)</f>
        <v>0</v>
      </c>
      <c r="AM595" s="75">
        <f>AM594+Observaciones!$F594-AK595-AI595-AL595-AN594</f>
        <v>26.250567369466353</v>
      </c>
      <c r="AN595" s="75">
        <f>MAX(0,(AM595-Constantes!$D$14)*(1-EXP(-Constantes!$D$24)))</f>
        <v>9.7470678356419313E-6</v>
      </c>
      <c r="AO595" s="75">
        <f t="shared" si="87"/>
        <v>147.64795163852361</v>
      </c>
      <c r="AP595" s="75">
        <f>MAX(0,(AO595-Constantes!$D$13)*(1-EXP(-Constantes!$D$25)))</f>
        <v>0.5018160574330951</v>
      </c>
      <c r="AQ595" s="75">
        <f t="shared" si="88"/>
        <v>0.50182580450093073</v>
      </c>
      <c r="AR595" s="75">
        <f>0.0526*AK595*Observaciones!$F594^1.218</f>
        <v>0</v>
      </c>
      <c r="AS595" s="75">
        <f>AR595*Constantes!$F$31</f>
        <v>0</v>
      </c>
      <c r="AT595" s="75">
        <f t="shared" si="89"/>
        <v>0</v>
      </c>
      <c r="AU595" s="15"/>
      <c r="AV595" s="74">
        <v>589</v>
      </c>
      <c r="AW595" s="75">
        <f>0.0526*Observaciones!$F594^2.218</f>
        <v>0</v>
      </c>
      <c r="AX595" s="75">
        <f>IF(Observaciones!$F594&gt;0.05*$BB$7,((Observaciones!$F594-0.05*$BB$7)^2)/(Observaciones!$F594+0.95*$BB$7),0)</f>
        <v>0</v>
      </c>
      <c r="AY595" s="75">
        <f>0.0526*AX595*Observaciones!$F594^1.218</f>
        <v>0</v>
      </c>
      <c r="AZ595" s="29"/>
      <c r="BA595" s="29"/>
      <c r="BB595" s="96"/>
      <c r="BC595" s="39"/>
    </row>
    <row r="596" spans="2:55" s="2" customFormat="1" x14ac:dyDescent="0.3">
      <c r="B596" s="38"/>
      <c r="C596" s="74">
        <v>590</v>
      </c>
      <c r="D596" s="136">
        <f>ETo!$I595*((1-Constantes!$D$21)*ETo!$K595+ETo!$L595)</f>
        <v>1.8643278599996738</v>
      </c>
      <c r="E596" s="75">
        <f>MIN(D596*F596,0.8*(I595+Observaciones!$F595-G596-H596-Constantes!$D$14))</f>
        <v>0.16369980853661731</v>
      </c>
      <c r="F596" s="75">
        <f>EXP(2.5*(Cálculos!I595-Constantes!$D$13)/(Constantes!$D$15))*Constantes!$D$19+Constantes!$D$18</f>
        <v>0.36841657285288815</v>
      </c>
      <c r="G596" s="75">
        <f>IF(Observaciones!$F595&gt;0.05*Constantes!$D$20,((Observaciones!$F595-0.05*Constantes!$D$20)^2)/(Observaciones!$F595+0.95*Constantes!$D$20),0)</f>
        <v>0</v>
      </c>
      <c r="H596" s="75">
        <f>MAX(0,I595+Observaciones!$F595-G596-Constantes!$D$13)</f>
        <v>0</v>
      </c>
      <c r="I596" s="75">
        <f>I595+Observaciones!$F595-G596-E596-H596-J595</f>
        <v>26.29084550151396</v>
      </c>
      <c r="J596" s="75">
        <f>MAX(0,(I596-Constantes!$D$14)*(1-EXP(-Constantes!$D$24)))</f>
        <v>7.0170126812887728E-4</v>
      </c>
      <c r="K596" s="75">
        <f t="shared" si="81"/>
        <v>141.09224869787158</v>
      </c>
      <c r="L596" s="75">
        <f>MAX(0,(K596-Constantes!$D$13)*(1-EXP(-Constantes!$D$25)))</f>
        <v>0.45653250945710427</v>
      </c>
      <c r="M596" s="75">
        <f t="shared" si="82"/>
        <v>0.45723421072523313</v>
      </c>
      <c r="N596" s="75">
        <f>0.0526*G596*Observaciones!$F595^1.218</f>
        <v>0</v>
      </c>
      <c r="O596" s="75">
        <f>N596*Constantes!$D$31</f>
        <v>0</v>
      </c>
      <c r="P596" s="75">
        <f t="shared" si="83"/>
        <v>0</v>
      </c>
      <c r="Q596" s="15"/>
      <c r="R596" s="74">
        <v>590</v>
      </c>
      <c r="S596" s="136">
        <f>ETo!$I595*((1-Constantes!$E$21)*ETo!$K595+ETo!$L595)</f>
        <v>1.7854990911987423</v>
      </c>
      <c r="T596" s="75">
        <f>MIN(S596*U596,0.8*(X595+Observaciones!$F595-V596-W596-Constantes!$D$14))</f>
        <v>0.16080934399274727</v>
      </c>
      <c r="U596" s="75">
        <f>EXP(2.5*(Cálculos!X595-Constantes!$D$13)/(Constantes!$D$15))*Constantes!$E$19+Constantes!$E$18</f>
        <v>0.44392543069815332</v>
      </c>
      <c r="V596" s="75">
        <f>IF(Observaciones!$F595&gt;0.05*Constantes!$E$20,((Observaciones!$F595-0.05*Constantes!$E$20)^2)/(Observaciones!$F595+0.95*Constantes!$E$20),0)</f>
        <v>0</v>
      </c>
      <c r="W596" s="75">
        <f>MAX(0,X595+Observaciones!$F595-V596-Constantes!$D$13)</f>
        <v>0</v>
      </c>
      <c r="X596" s="75">
        <f>X595+Observaciones!$F595-V596-T596-W596-Y595</f>
        <v>26.290184955941481</v>
      </c>
      <c r="Y596" s="75">
        <f>MAX(0,(X596-Constantes!$D$14)*(1-EXP(-Constantes!$D$24)))</f>
        <v>6.9035349056009471E-4</v>
      </c>
      <c r="Z596" s="75">
        <f t="shared" si="84"/>
        <v>144.86915475517588</v>
      </c>
      <c r="AA596" s="75">
        <f>MAX(0,(Z596-Constantes!$D$13)*(1-EXP(-Constantes!$D$25)))</f>
        <v>0.48262150528182041</v>
      </c>
      <c r="AB596" s="75">
        <f t="shared" si="85"/>
        <v>0.48331185877238048</v>
      </c>
      <c r="AC596" s="75">
        <f>0.0526*V596*Observaciones!$F595^1.218</f>
        <v>0</v>
      </c>
      <c r="AD596" s="75">
        <f>AC596*Constantes!$E$31</f>
        <v>0</v>
      </c>
      <c r="AE596" s="75">
        <f t="shared" si="86"/>
        <v>0</v>
      </c>
      <c r="AF596" s="15"/>
      <c r="AG596" s="74">
        <v>590</v>
      </c>
      <c r="AH596" s="136">
        <f>ETo!$I595*((1-Constantes!$F$21)*ETo!$K595+ETo!$L595)</f>
        <v>1.7854990911987423</v>
      </c>
      <c r="AI596" s="75">
        <f>MIN(AH596*AJ596,0.8*(AM595+Observaciones!$F595-AK596-AL596-Constantes!$D$14))</f>
        <v>0.16045389557308171</v>
      </c>
      <c r="AJ596" s="75">
        <f>EXP(2.5*(Cálculos!AM595-Constantes!$D$13)/(Constantes!$D$15))*Constantes!$F$19+Constantes!$F$18</f>
        <v>0.52046438557737962</v>
      </c>
      <c r="AK596" s="75">
        <f>IF(Observaciones!$F595&gt;0.05*Constantes!$F$20,((Observaciones!$F595-0.05*Constantes!$F$20)^2)/(Observaciones!$F595+0.95*Constantes!$F$20),0)</f>
        <v>0</v>
      </c>
      <c r="AL596" s="75">
        <f>MAX(0,AM595+Observaciones!$F595-AK596-Constantes!$D$13)</f>
        <v>0</v>
      </c>
      <c r="AM596" s="75">
        <f>AM595+Observaciones!$F595-AK596-AI596-AL596-AN595</f>
        <v>26.290103726825436</v>
      </c>
      <c r="AN596" s="75">
        <f>MAX(0,(AM596-Constantes!$D$14)*(1-EXP(-Constantes!$D$24)))</f>
        <v>6.8895802296574285E-4</v>
      </c>
      <c r="AO596" s="75">
        <f t="shared" si="87"/>
        <v>147.1461355810905</v>
      </c>
      <c r="AP596" s="75">
        <f>MAX(0,(AO596-Constantes!$D$13)*(1-EXP(-Constantes!$D$25)))</f>
        <v>0.4983497607266073</v>
      </c>
      <c r="AQ596" s="75">
        <f t="shared" si="88"/>
        <v>0.49903871874957306</v>
      </c>
      <c r="AR596" s="75">
        <f>0.0526*AK596*Observaciones!$F595^1.218</f>
        <v>0</v>
      </c>
      <c r="AS596" s="75">
        <f>AR596*Constantes!$F$31</f>
        <v>0</v>
      </c>
      <c r="AT596" s="75">
        <f t="shared" si="89"/>
        <v>0</v>
      </c>
      <c r="AU596" s="15"/>
      <c r="AV596" s="74">
        <v>590</v>
      </c>
      <c r="AW596" s="75">
        <f>0.0526*Observaciones!$F595^2.218</f>
        <v>1.4813929535417848E-3</v>
      </c>
      <c r="AX596" s="75">
        <f>IF(Observaciones!$F595&gt;0.05*$BB$7,((Observaciones!$F595-0.05*$BB$7)^2)/(Observaciones!$F595+0.95*$BB$7),0)</f>
        <v>0</v>
      </c>
      <c r="AY596" s="75">
        <f>0.0526*AX596*Observaciones!$F595^1.218</f>
        <v>0</v>
      </c>
      <c r="AZ596" s="29"/>
      <c r="BA596" s="29"/>
      <c r="BB596" s="96"/>
      <c r="BC596" s="39"/>
    </row>
    <row r="597" spans="2:55" s="2" customFormat="1" x14ac:dyDescent="0.3">
      <c r="B597" s="38"/>
      <c r="C597" s="74">
        <v>591</v>
      </c>
      <c r="D597" s="136">
        <f>ETo!$I596*((1-Constantes!$D$21)*ETo!$K596+ETo!$L596)</f>
        <v>1.8683526447357712</v>
      </c>
      <c r="E597" s="75">
        <f>MIN(D597*F597,0.8*(I596+Observaciones!$F596-G597-H597-Constantes!$D$14))</f>
        <v>3.2676401211168125E-2</v>
      </c>
      <c r="F597" s="75">
        <f>EXP(2.5*(Cálculos!I596-Constantes!$D$13)/(Constantes!$D$15))*Constantes!$D$19+Constantes!$D$18</f>
        <v>0.36848179961400007</v>
      </c>
      <c r="G597" s="75">
        <f>IF(Observaciones!$F596&gt;0.05*Constantes!$D$20,((Observaciones!$F596-0.05*Constantes!$D$20)^2)/(Observaciones!$F596+0.95*Constantes!$D$20),0)</f>
        <v>0</v>
      </c>
      <c r="H597" s="75">
        <f>MAX(0,I596+Observaciones!$F596-G597-Constantes!$D$13)</f>
        <v>0</v>
      </c>
      <c r="I597" s="75">
        <f>I596+Observaciones!$F596-G597-E597-H597-J596</f>
        <v>26.257467399034663</v>
      </c>
      <c r="J597" s="75">
        <f>MAX(0,(I597-Constantes!$D$14)*(1-EXP(-Constantes!$D$24)))</f>
        <v>1.2828544583928388E-4</v>
      </c>
      <c r="K597" s="75">
        <f t="shared" si="81"/>
        <v>140.63571618841448</v>
      </c>
      <c r="L597" s="75">
        <f>MAX(0,(K597-Constantes!$D$13)*(1-EXP(-Constantes!$D$25)))</f>
        <v>0.45337900906488787</v>
      </c>
      <c r="M597" s="75">
        <f t="shared" si="82"/>
        <v>0.45350729451072713</v>
      </c>
      <c r="N597" s="75">
        <f>0.0526*G597*Observaciones!$F596^1.218</f>
        <v>0</v>
      </c>
      <c r="O597" s="75">
        <f>N597*Constantes!$D$31</f>
        <v>0</v>
      </c>
      <c r="P597" s="75">
        <f t="shared" si="83"/>
        <v>0</v>
      </c>
      <c r="Q597" s="15"/>
      <c r="R597" s="74">
        <v>591</v>
      </c>
      <c r="S597" s="136">
        <f>ETo!$I596*((1-Constantes!$E$21)*ETo!$K596+ETo!$L596)</f>
        <v>1.7894761976286757</v>
      </c>
      <c r="T597" s="75">
        <f>MIN(S597*U597,0.8*(X596+Observaciones!$F596-V597-W597-Constantes!$D$14))</f>
        <v>3.2147964753184509E-2</v>
      </c>
      <c r="U597" s="75">
        <f>EXP(2.5*(Cálculos!X596-Constantes!$D$13)/(Constantes!$D$15))*Constantes!$E$19+Constantes!$E$18</f>
        <v>0.44398024548602061</v>
      </c>
      <c r="V597" s="75">
        <f>IF(Observaciones!$F596&gt;0.05*Constantes!$E$20,((Observaciones!$F596-0.05*Constantes!$E$20)^2)/(Observaciones!$F596+0.95*Constantes!$E$20),0)</f>
        <v>0</v>
      </c>
      <c r="W597" s="75">
        <f>MAX(0,X596+Observaciones!$F596-V597-Constantes!$D$13)</f>
        <v>0</v>
      </c>
      <c r="X597" s="75">
        <f>X596+Observaciones!$F596-V597-T597-W597-Y596</f>
        <v>26.257346637697733</v>
      </c>
      <c r="Y597" s="75">
        <f>MAX(0,(X597-Constantes!$D$14)*(1-EXP(-Constantes!$D$24)))</f>
        <v>1.2621083835194629E-4</v>
      </c>
      <c r="Z597" s="75">
        <f t="shared" si="84"/>
        <v>144.38653324989406</v>
      </c>
      <c r="AA597" s="75">
        <f>MAX(0,(Z597-Constantes!$D$13)*(1-EXP(-Constantes!$D$25)))</f>
        <v>0.47928779503190155</v>
      </c>
      <c r="AB597" s="75">
        <f t="shared" si="85"/>
        <v>0.47941400587025351</v>
      </c>
      <c r="AC597" s="75">
        <f>0.0526*V597*Observaciones!$F596^1.218</f>
        <v>0</v>
      </c>
      <c r="AD597" s="75">
        <f>AC597*Constantes!$E$31</f>
        <v>0</v>
      </c>
      <c r="AE597" s="75">
        <f t="shared" si="86"/>
        <v>0</v>
      </c>
      <c r="AF597" s="15"/>
      <c r="AG597" s="74">
        <v>591</v>
      </c>
      <c r="AH597" s="136">
        <f>ETo!$I596*((1-Constantes!$F$21)*ETo!$K596+ETo!$L596)</f>
        <v>1.7894761976286757</v>
      </c>
      <c r="AI597" s="75">
        <f>MIN(AH597*AJ597,0.8*(AM596+Observaciones!$F596-AK597-AL597-Constantes!$D$14))</f>
        <v>3.2082981460348492E-2</v>
      </c>
      <c r="AJ597" s="75">
        <f>EXP(2.5*(Cálculos!AM596-Constantes!$D$13)/(Constantes!$D$15))*Constantes!$F$19+Constantes!$F$18</f>
        <v>0.52050591932252677</v>
      </c>
      <c r="AK597" s="75">
        <f>IF(Observaciones!$F596&gt;0.05*Constantes!$F$20,((Observaciones!$F596-0.05*Constantes!$F$20)^2)/(Observaciones!$F596+0.95*Constantes!$F$20),0)</f>
        <v>0</v>
      </c>
      <c r="AL597" s="75">
        <f>MAX(0,AM596+Observaciones!$F596-AK597-Constantes!$D$13)</f>
        <v>0</v>
      </c>
      <c r="AM597" s="75">
        <f>AM596+Observaciones!$F596-AK597-AI597-AL597-AN596</f>
        <v>26.257331787342121</v>
      </c>
      <c r="AN597" s="75">
        <f>MAX(0,(AM597-Constantes!$D$14)*(1-EXP(-Constantes!$D$24)))</f>
        <v>1.2595571813114396E-4</v>
      </c>
      <c r="AO597" s="75">
        <f t="shared" si="87"/>
        <v>146.64778582036391</v>
      </c>
      <c r="AP597" s="75">
        <f>MAX(0,(AO597-Constantes!$D$13)*(1-EXP(-Constantes!$D$25)))</f>
        <v>0.49490740748043632</v>
      </c>
      <c r="AQ597" s="75">
        <f t="shared" si="88"/>
        <v>0.49503336319856744</v>
      </c>
      <c r="AR597" s="75">
        <f>0.0526*AK597*Observaciones!$F596^1.218</f>
        <v>0</v>
      </c>
      <c r="AS597" s="75">
        <f>AR597*Constantes!$F$31</f>
        <v>0</v>
      </c>
      <c r="AT597" s="75">
        <f t="shared" si="89"/>
        <v>0</v>
      </c>
      <c r="AU597" s="15"/>
      <c r="AV597" s="74">
        <v>591</v>
      </c>
      <c r="AW597" s="75">
        <f>0.0526*Observaciones!$F596^2.218</f>
        <v>0</v>
      </c>
      <c r="AX597" s="75">
        <f>IF(Observaciones!$F596&gt;0.05*$BB$7,((Observaciones!$F596-0.05*$BB$7)^2)/(Observaciones!$F596+0.95*$BB$7),0)</f>
        <v>0</v>
      </c>
      <c r="AY597" s="75">
        <f>0.0526*AX597*Observaciones!$F596^1.218</f>
        <v>0</v>
      </c>
      <c r="AZ597" s="29"/>
      <c r="BA597" s="29"/>
      <c r="BB597" s="96"/>
      <c r="BC597" s="39"/>
    </row>
    <row r="598" spans="2:55" s="2" customFormat="1" x14ac:dyDescent="0.3">
      <c r="B598" s="38"/>
      <c r="C598" s="74">
        <v>592</v>
      </c>
      <c r="D598" s="136">
        <f>ETo!$I597*((1-Constantes!$D$21)*ETo!$K597+ETo!$L597)</f>
        <v>1.896129643686286</v>
      </c>
      <c r="E598" s="75">
        <f>MIN(D598*F598,0.8*(I597+Observaciones!$F597-G598-H598-Constantes!$D$14))</f>
        <v>5.9739192277305621E-3</v>
      </c>
      <c r="F598" s="75">
        <f>EXP(2.5*(Cálculos!I597-Constantes!$D$13)/(Constantes!$D$15))*Constantes!$D$19+Constantes!$D$18</f>
        <v>0.36842168753145232</v>
      </c>
      <c r="G598" s="75">
        <f>IF(Observaciones!$F597&gt;0.05*Constantes!$D$20,((Observaciones!$F597-0.05*Constantes!$D$20)^2)/(Observaciones!$F597+0.95*Constantes!$D$20),0)</f>
        <v>0</v>
      </c>
      <c r="H598" s="75">
        <f>MAX(0,I597+Observaciones!$F597-G598-Constantes!$D$13)</f>
        <v>0</v>
      </c>
      <c r="I598" s="75">
        <f>I597+Observaciones!$F597-G598-E598-H598-J597</f>
        <v>26.251365194361092</v>
      </c>
      <c r="J598" s="75">
        <f>MAX(0,(I598-Constantes!$D$14)*(1-EXP(-Constantes!$D$24)))</f>
        <v>2.3453221992965698E-5</v>
      </c>
      <c r="K598" s="75">
        <f t="shared" si="81"/>
        <v>140.18233717934959</v>
      </c>
      <c r="L598" s="75">
        <f>MAX(0,(K598-Constantes!$D$13)*(1-EXP(-Constantes!$D$25)))</f>
        <v>0.45024729149102</v>
      </c>
      <c r="M598" s="75">
        <f t="shared" si="82"/>
        <v>0.45027074471301298</v>
      </c>
      <c r="N598" s="75">
        <f>0.0526*G598*Observaciones!$F597^1.218</f>
        <v>0</v>
      </c>
      <c r="O598" s="75">
        <f>N598*Constantes!$D$31</f>
        <v>0</v>
      </c>
      <c r="P598" s="75">
        <f t="shared" si="83"/>
        <v>0</v>
      </c>
      <c r="Q598" s="15"/>
      <c r="R598" s="74">
        <v>592</v>
      </c>
      <c r="S598" s="136">
        <f>ETo!$I597*((1-Constantes!$E$21)*ETo!$K597+ETo!$L597)</f>
        <v>1.8162758807938597</v>
      </c>
      <c r="T598" s="75">
        <f>MIN(S598*U598,0.8*(X597+Observaciones!$F597-V598-W598-Constantes!$D$14))</f>
        <v>5.8773101581863331E-3</v>
      </c>
      <c r="U598" s="75">
        <f>EXP(2.5*(Cálculos!X597-Constantes!$D$13)/(Constantes!$D$15))*Constantes!$E$19+Constantes!$E$18</f>
        <v>0.44393428768123366</v>
      </c>
      <c r="V598" s="75">
        <f>IF(Observaciones!$F597&gt;0.05*Constantes!$E$20,((Observaciones!$F597-0.05*Constantes!$E$20)^2)/(Observaciones!$F597+0.95*Constantes!$E$20),0)</f>
        <v>0</v>
      </c>
      <c r="W598" s="75">
        <f>MAX(0,X597+Observaciones!$F597-V598-Constantes!$D$13)</f>
        <v>0</v>
      </c>
      <c r="X598" s="75">
        <f>X597+Observaciones!$F597-V598-T598-W598-Y597</f>
        <v>26.251343116701193</v>
      </c>
      <c r="Y598" s="75">
        <f>MAX(0,(X598-Constantes!$D$14)*(1-EXP(-Constantes!$D$24)))</f>
        <v>2.3073941010373065E-5</v>
      </c>
      <c r="Z598" s="75">
        <f t="shared" si="84"/>
        <v>143.90724545486216</v>
      </c>
      <c r="AA598" s="75">
        <f>MAX(0,(Z598-Constantes!$D$13)*(1-EXP(-Constantes!$D$25)))</f>
        <v>0.47597711240074575</v>
      </c>
      <c r="AB598" s="75">
        <f t="shared" si="85"/>
        <v>0.47600018634175612</v>
      </c>
      <c r="AC598" s="75">
        <f>0.0526*V598*Observaciones!$F597^1.218</f>
        <v>0</v>
      </c>
      <c r="AD598" s="75">
        <f>AC598*Constantes!$E$31</f>
        <v>0</v>
      </c>
      <c r="AE598" s="75">
        <f t="shared" si="86"/>
        <v>0</v>
      </c>
      <c r="AF598" s="15"/>
      <c r="AG598" s="74">
        <v>592</v>
      </c>
      <c r="AH598" s="136">
        <f>ETo!$I597*((1-Constantes!$F$21)*ETo!$K597+ETo!$L597)</f>
        <v>1.8162758807938597</v>
      </c>
      <c r="AI598" s="75">
        <f>MIN(AH598*AJ598,0.8*(AM597+Observaciones!$F597-AK598-AL598-Constantes!$D$14))</f>
        <v>5.865429873696826E-3</v>
      </c>
      <c r="AJ598" s="75">
        <f>EXP(2.5*(Cálculos!AM597-Constantes!$D$13)/(Constantes!$D$15))*Constantes!$F$19+Constantes!$F$18</f>
        <v>0.52047148576551028</v>
      </c>
      <c r="AK598" s="75">
        <f>IF(Observaciones!$F597&gt;0.05*Constantes!$F$20,((Observaciones!$F597-0.05*Constantes!$F$20)^2)/(Observaciones!$F597+0.95*Constantes!$F$20),0)</f>
        <v>0</v>
      </c>
      <c r="AL598" s="75">
        <f>MAX(0,AM597+Observaciones!$F597-AK598-Constantes!$D$13)</f>
        <v>0</v>
      </c>
      <c r="AM598" s="75">
        <f>AM597+Observaciones!$F597-AK598-AI598-AL598-AN597</f>
        <v>26.251340401750291</v>
      </c>
      <c r="AN598" s="75">
        <f>MAX(0,(AM598-Constantes!$D$14)*(1-EXP(-Constantes!$D$24)))</f>
        <v>2.3027299778892246E-5</v>
      </c>
      <c r="AO598" s="75">
        <f t="shared" si="87"/>
        <v>146.15287841288347</v>
      </c>
      <c r="AP598" s="75">
        <f>MAX(0,(AO598-Constantes!$D$13)*(1-EXP(-Constantes!$D$25)))</f>
        <v>0.49148883230502044</v>
      </c>
      <c r="AQ598" s="75">
        <f t="shared" si="88"/>
        <v>0.49151185960479932</v>
      </c>
      <c r="AR598" s="75">
        <f>0.0526*AK598*Observaciones!$F597^1.218</f>
        <v>0</v>
      </c>
      <c r="AS598" s="75">
        <f>AR598*Constantes!$F$31</f>
        <v>0</v>
      </c>
      <c r="AT598" s="75">
        <f t="shared" si="89"/>
        <v>0</v>
      </c>
      <c r="AU598" s="15"/>
      <c r="AV598" s="74">
        <v>592</v>
      </c>
      <c r="AW598" s="75">
        <f>0.0526*Observaciones!$F597^2.218</f>
        <v>0</v>
      </c>
      <c r="AX598" s="75">
        <f>IF(Observaciones!$F597&gt;0.05*$BB$7,((Observaciones!$F597-0.05*$BB$7)^2)/(Observaciones!$F597+0.95*$BB$7),0)</f>
        <v>0</v>
      </c>
      <c r="AY598" s="75">
        <f>0.0526*AX598*Observaciones!$F597^1.218</f>
        <v>0</v>
      </c>
      <c r="AZ598" s="29"/>
      <c r="BA598" s="29"/>
      <c r="BB598" s="96"/>
      <c r="BC598" s="39"/>
    </row>
    <row r="599" spans="2:55" s="2" customFormat="1" x14ac:dyDescent="0.3">
      <c r="B599" s="38"/>
      <c r="C599" s="74">
        <v>593</v>
      </c>
      <c r="D599" s="136">
        <f>ETo!$I598*((1-Constantes!$D$21)*ETo!$K598+ETo!$L598)</f>
        <v>1.9067533843220215</v>
      </c>
      <c r="E599" s="75">
        <f>MIN(D599*F599,0.8*(I598+Observaciones!$F598-G599-H599-Constantes!$D$14))</f>
        <v>1.0921554888739138E-3</v>
      </c>
      <c r="F599" s="75">
        <f>EXP(2.5*(Cálculos!I598-Constantes!$D$13)/(Constantes!$D$15))*Constantes!$D$19+Constantes!$D$18</f>
        <v>0.36841070892527916</v>
      </c>
      <c r="G599" s="75">
        <f>IF(Observaciones!$F598&gt;0.05*Constantes!$D$20,((Observaciones!$F598-0.05*Constantes!$D$20)^2)/(Observaciones!$F598+0.95*Constantes!$D$20),0)</f>
        <v>0</v>
      </c>
      <c r="H599" s="75">
        <f>MAX(0,I598+Observaciones!$F598-G599-Constantes!$D$13)</f>
        <v>0</v>
      </c>
      <c r="I599" s="75">
        <f>I598+Observaciones!$F598-G599-E599-H599-J598</f>
        <v>26.250249585650227</v>
      </c>
      <c r="J599" s="75">
        <f>MAX(0,(I599-Constantes!$D$14)*(1-EXP(-Constantes!$D$24)))</f>
        <v>4.2877320825967023E-6</v>
      </c>
      <c r="K599" s="75">
        <f t="shared" si="81"/>
        <v>139.73208988785856</v>
      </c>
      <c r="L599" s="75">
        <f>MAX(0,(K599-Constantes!$D$13)*(1-EXP(-Constantes!$D$25)))</f>
        <v>0.44713720627058356</v>
      </c>
      <c r="M599" s="75">
        <f t="shared" si="82"/>
        <v>0.44714149400266617</v>
      </c>
      <c r="N599" s="75">
        <f>0.0526*G599*Observaciones!$F598^1.218</f>
        <v>0</v>
      </c>
      <c r="O599" s="75">
        <f>N599*Constantes!$D$31</f>
        <v>0</v>
      </c>
      <c r="P599" s="75">
        <f t="shared" si="83"/>
        <v>0</v>
      </c>
      <c r="Q599" s="15"/>
      <c r="R599" s="74">
        <v>593</v>
      </c>
      <c r="S599" s="136">
        <f>ETo!$I598*((1-Constantes!$E$21)*ETo!$K598+ETo!$L598)</f>
        <v>1.8265943415262691</v>
      </c>
      <c r="T599" s="75">
        <f>MIN(S599*U599,0.8*(X598+Observaciones!$F598-V599-W599-Constantes!$D$14))</f>
        <v>1.0744933609544206E-3</v>
      </c>
      <c r="U599" s="75">
        <f>EXP(2.5*(Cálculos!X598-Constantes!$D$13)/(Constantes!$D$15))*Constantes!$E$19+Constantes!$E$18</f>
        <v>0.44392589401260746</v>
      </c>
      <c r="V599" s="75">
        <f>IF(Observaciones!$F598&gt;0.05*Constantes!$E$20,((Observaciones!$F598-0.05*Constantes!$E$20)^2)/(Observaciones!$F598+0.95*Constantes!$E$20),0)</f>
        <v>0</v>
      </c>
      <c r="W599" s="75">
        <f>MAX(0,X598+Observaciones!$F598-V599-Constantes!$D$13)</f>
        <v>0</v>
      </c>
      <c r="X599" s="75">
        <f>X598+Observaciones!$F598-V599-T599-W599-Y598</f>
        <v>26.250245549399228</v>
      </c>
      <c r="Y599" s="75">
        <f>MAX(0,(X599-Constantes!$D$14)*(1-EXP(-Constantes!$D$24)))</f>
        <v>4.2183917063092029E-6</v>
      </c>
      <c r="Z599" s="75">
        <f t="shared" si="84"/>
        <v>143.43126834246141</v>
      </c>
      <c r="AA599" s="75">
        <f>MAX(0,(Z599-Constantes!$D$13)*(1-EXP(-Constantes!$D$25)))</f>
        <v>0.47268929832497109</v>
      </c>
      <c r="AB599" s="75">
        <f t="shared" si="85"/>
        <v>0.47269351671667742</v>
      </c>
      <c r="AC599" s="75">
        <f>0.0526*V599*Observaciones!$F598^1.218</f>
        <v>0</v>
      </c>
      <c r="AD599" s="75">
        <f>AC599*Constantes!$E$31</f>
        <v>0</v>
      </c>
      <c r="AE599" s="75">
        <f t="shared" si="86"/>
        <v>0</v>
      </c>
      <c r="AF599" s="15"/>
      <c r="AG599" s="74">
        <v>593</v>
      </c>
      <c r="AH599" s="136">
        <f>ETo!$I598*((1-Constantes!$F$21)*ETo!$K598+ETo!$L598)</f>
        <v>1.8265943415262691</v>
      </c>
      <c r="AI599" s="75">
        <f>MIN(AH599*AJ599,0.8*(AM598+Observaciones!$F598-AK599-AL599-Constantes!$D$14))</f>
        <v>1.0723214002325676E-3</v>
      </c>
      <c r="AJ599" s="75">
        <f>EXP(2.5*(Cálculos!AM598-Constantes!$D$13)/(Constantes!$D$15))*Constantes!$F$19+Constantes!$F$18</f>
        <v>0.52046519685657411</v>
      </c>
      <c r="AK599" s="75">
        <f>IF(Observaciones!$F598&gt;0.05*Constantes!$F$20,((Observaciones!$F598-0.05*Constantes!$F$20)^2)/(Observaciones!$F598+0.95*Constantes!$F$20),0)</f>
        <v>0</v>
      </c>
      <c r="AL599" s="75">
        <f>MAX(0,AM598+Observaciones!$F598-AK599-Constantes!$D$13)</f>
        <v>0</v>
      </c>
      <c r="AM599" s="75">
        <f>AM598+Observaciones!$F598-AK599-AI599-AL599-AN598</f>
        <v>26.250245053050278</v>
      </c>
      <c r="AN599" s="75">
        <f>MAX(0,(AM599-Constantes!$D$14)*(1-EXP(-Constantes!$D$24)))</f>
        <v>4.209864728444152E-6</v>
      </c>
      <c r="AO599" s="75">
        <f t="shared" si="87"/>
        <v>145.66138958057846</v>
      </c>
      <c r="AP599" s="75">
        <f>MAX(0,(AO599-Constantes!$D$13)*(1-EXP(-Constantes!$D$25)))</f>
        <v>0.4880938709532277</v>
      </c>
      <c r="AQ599" s="75">
        <f t="shared" si="88"/>
        <v>0.48809808081795614</v>
      </c>
      <c r="AR599" s="75">
        <f>0.0526*AK599*Observaciones!$F598^1.218</f>
        <v>0</v>
      </c>
      <c r="AS599" s="75">
        <f>AR599*Constantes!$F$31</f>
        <v>0</v>
      </c>
      <c r="AT599" s="75">
        <f t="shared" si="89"/>
        <v>0</v>
      </c>
      <c r="AU599" s="15"/>
      <c r="AV599" s="74">
        <v>593</v>
      </c>
      <c r="AW599" s="75">
        <f>0.0526*Observaciones!$F598^2.218</f>
        <v>0</v>
      </c>
      <c r="AX599" s="75">
        <f>IF(Observaciones!$F598&gt;0.05*$BB$7,((Observaciones!$F598-0.05*$BB$7)^2)/(Observaciones!$F598+0.95*$BB$7),0)</f>
        <v>0</v>
      </c>
      <c r="AY599" s="75">
        <f>0.0526*AX599*Observaciones!$F598^1.218</f>
        <v>0</v>
      </c>
      <c r="AZ599" s="29"/>
      <c r="BA599" s="29"/>
      <c r="BB599" s="96"/>
      <c r="BC599" s="39"/>
    </row>
    <row r="600" spans="2:55" s="2" customFormat="1" x14ac:dyDescent="0.3">
      <c r="B600" s="38"/>
      <c r="C600" s="74">
        <v>594</v>
      </c>
      <c r="D600" s="136">
        <f>ETo!$I599*((1-Constantes!$D$21)*ETo!$K599+ETo!$L599)</f>
        <v>1.9546093153674073</v>
      </c>
      <c r="E600" s="75">
        <f>MIN(D600*F600,0.8*(I599+Observaciones!$F599-G600-H600-Constantes!$D$14))</f>
        <v>0.7200950811461071</v>
      </c>
      <c r="F600" s="75">
        <f>EXP(2.5*(Cálculos!I599-Constantes!$D$13)/(Constantes!$D$15))*Constantes!$D$19+Constantes!$D$18</f>
        <v>0.36840870218136201</v>
      </c>
      <c r="G600" s="75">
        <f>IF(Observaciones!$F599&gt;0.05*Constantes!$D$20,((Observaciones!$F599-0.05*Constantes!$D$20)^2)/(Observaciones!$F599+0.95*Constantes!$D$20),0)</f>
        <v>2.4557956777995901E-4</v>
      </c>
      <c r="H600" s="75">
        <f>MAX(0,I599+Observaciones!$F599-G600-Constantes!$D$13)</f>
        <v>0</v>
      </c>
      <c r="I600" s="75">
        <f>I599+Observaciones!$F599-G600-E600-H600-J599</f>
        <v>28.829904637204262</v>
      </c>
      <c r="J600" s="75">
        <f>MAX(0,(I600-Constantes!$D$14)*(1-EXP(-Constantes!$D$24)))</f>
        <v>4.4321217477500438E-2</v>
      </c>
      <c r="K600" s="75">
        <f t="shared" si="81"/>
        <v>139.28495268158798</v>
      </c>
      <c r="L600" s="75">
        <f>MAX(0,(K600-Constantes!$D$13)*(1-EXP(-Constantes!$D$25)))</f>
        <v>0.4440486039779985</v>
      </c>
      <c r="M600" s="75">
        <f t="shared" si="82"/>
        <v>0.48861540102327888</v>
      </c>
      <c r="N600" s="75">
        <f>0.0526*G600*Observaciones!$F599^1.218</f>
        <v>5.5300359371899124E-5</v>
      </c>
      <c r="O600" s="75">
        <f>N600*Constantes!$D$31</f>
        <v>8.6390814224520989E-7</v>
      </c>
      <c r="P600" s="75">
        <f t="shared" si="83"/>
        <v>0.17680739093282305</v>
      </c>
      <c r="Q600" s="15"/>
      <c r="R600" s="74">
        <v>594</v>
      </c>
      <c r="S600" s="136">
        <f>ETo!$I599*((1-Constantes!$E$21)*ETo!$K599+ETo!$L599)</f>
        <v>1.872717614516749</v>
      </c>
      <c r="T600" s="75">
        <f>MIN(S600*U600,0.8*(X599+Observaciones!$F599-V600-W600-Constantes!$D$14))</f>
        <v>0.83134496802901647</v>
      </c>
      <c r="U600" s="75">
        <f>EXP(2.5*(Cálculos!X599-Constantes!$D$13)/(Constantes!$D$15))*Constantes!$E$19+Constantes!$E$18</f>
        <v>0.4439243597564726</v>
      </c>
      <c r="V600" s="75">
        <f>IF(Observaciones!$F599&gt;0.05*Constantes!$E$20,((Observaciones!$F599-0.05*Constantes!$E$20)^2)/(Observaciones!$F599+0.95*Constantes!$E$20),0)</f>
        <v>0</v>
      </c>
      <c r="W600" s="75">
        <f>MAX(0,X599+Observaciones!$F599-V600-Constantes!$D$13)</f>
        <v>0</v>
      </c>
      <c r="X600" s="75">
        <f>X599+Observaciones!$F599-V600-T600-W600-Y599</f>
        <v>28.718896362978509</v>
      </c>
      <c r="Y600" s="75">
        <f>MAX(0,(X600-Constantes!$D$14)*(1-EXP(-Constantes!$D$24)))</f>
        <v>4.2414161769777366E-2</v>
      </c>
      <c r="Z600" s="75">
        <f t="shared" si="84"/>
        <v>142.95857904413643</v>
      </c>
      <c r="AA600" s="75">
        <f>MAX(0,(Z600-Constantes!$D$13)*(1-EXP(-Constantes!$D$25)))</f>
        <v>0.46942419483992703</v>
      </c>
      <c r="AB600" s="75">
        <f t="shared" si="85"/>
        <v>0.51183835660970445</v>
      </c>
      <c r="AC600" s="75">
        <f>0.0526*V600*Observaciones!$F599^1.218</f>
        <v>0</v>
      </c>
      <c r="AD600" s="75">
        <f>AC600*Constantes!$E$31</f>
        <v>0</v>
      </c>
      <c r="AE600" s="75">
        <f t="shared" si="86"/>
        <v>0</v>
      </c>
      <c r="AF600" s="15"/>
      <c r="AG600" s="74">
        <v>594</v>
      </c>
      <c r="AH600" s="136">
        <f>ETo!$I599*((1-Constantes!$F$21)*ETo!$K599+ETo!$L599)</f>
        <v>1.872717614516749</v>
      </c>
      <c r="AI600" s="75">
        <f>MIN(AH600*AJ600,0.8*(AM599+Observaciones!$F599-AK600-AL600-Constantes!$D$14))</f>
        <v>0.97468218914518112</v>
      </c>
      <c r="AJ600" s="75">
        <f>EXP(2.5*(Cálculos!AM599-Constantes!$D$13)/(Constantes!$D$15))*Constantes!$F$19+Constantes!$F$18</f>
        <v>0.52046404732338458</v>
      </c>
      <c r="AK600" s="75">
        <f>IF(Observaciones!$F599&gt;0.05*Constantes!$F$20,((Observaciones!$F599-0.05*Constantes!$F$20)^2)/(Observaciones!$F599+0.95*Constantes!$F$20),0)</f>
        <v>0</v>
      </c>
      <c r="AL600" s="75">
        <f>MAX(0,AM599+Observaciones!$F599-AK600-Constantes!$D$13)</f>
        <v>0</v>
      </c>
      <c r="AM600" s="75">
        <f>AM599+Observaciones!$F599-AK600-AI600-AL600-AN599</f>
        <v>28.575558654040371</v>
      </c>
      <c r="AN600" s="75">
        <f>MAX(0,(AM600-Constantes!$D$14)*(1-EXP(-Constantes!$D$24)))</f>
        <v>3.9951705724325146E-2</v>
      </c>
      <c r="AO600" s="75">
        <f t="shared" si="87"/>
        <v>145.17329570962522</v>
      </c>
      <c r="AP600" s="75">
        <f>MAX(0,(AO600-Constantes!$D$13)*(1-EXP(-Constantes!$D$25)))</f>
        <v>0.48472236031246341</v>
      </c>
      <c r="AQ600" s="75">
        <f t="shared" si="88"/>
        <v>0.52467406603678857</v>
      </c>
      <c r="AR600" s="75">
        <f>0.0526*AK600*Observaciones!$F599^1.218</f>
        <v>0</v>
      </c>
      <c r="AS600" s="75">
        <f>AR600*Constantes!$F$31</f>
        <v>0</v>
      </c>
      <c r="AT600" s="75">
        <f t="shared" si="89"/>
        <v>0</v>
      </c>
      <c r="AU600" s="15"/>
      <c r="AV600" s="74">
        <v>594</v>
      </c>
      <c r="AW600" s="75">
        <f>0.0526*Observaciones!$F599^2.218</f>
        <v>0.74310410909583668</v>
      </c>
      <c r="AX600" s="75">
        <f>IF(Observaciones!$F599&gt;0.05*$BB$7,((Observaciones!$F599-0.05*$BB$7)^2)/(Observaciones!$F599+0.95*$BB$7),0)</f>
        <v>6.7925012840267113E-2</v>
      </c>
      <c r="AY600" s="75">
        <f>0.0526*AX600*Observaciones!$F599^1.218</f>
        <v>1.529556247029999E-2</v>
      </c>
      <c r="AZ600" s="29"/>
      <c r="BA600" s="29"/>
      <c r="BB600" s="96"/>
      <c r="BC600" s="39"/>
    </row>
    <row r="601" spans="2:55" s="2" customFormat="1" x14ac:dyDescent="0.3">
      <c r="B601" s="38"/>
      <c r="C601" s="74">
        <v>595</v>
      </c>
      <c r="D601" s="136">
        <f>ETo!$I600*((1-Constantes!$D$21)*ETo!$K600+ETo!$L600)</f>
        <v>1.9632905070892799</v>
      </c>
      <c r="E601" s="75">
        <f>MIN(D601*F601,0.8*(I600+Observaciones!$F600-G601-H601-Constantes!$D$14))</f>
        <v>0.73303326128160573</v>
      </c>
      <c r="F601" s="75">
        <f>EXP(2.5*(Cálculos!I600-Constantes!$D$13)/(Constantes!$D$15))*Constantes!$D$19+Constantes!$D$18</f>
        <v>0.37336973750684538</v>
      </c>
      <c r="G601" s="75">
        <f>IF(Observaciones!$F600&gt;0.05*Constantes!$D$20,((Observaciones!$F600-0.05*Constantes!$D$20)^2)/(Observaciones!$F600+0.95*Constantes!$D$20),0)</f>
        <v>0</v>
      </c>
      <c r="H601" s="75">
        <f>MAX(0,I600+Observaciones!$F600-G601-Constantes!$D$13)</f>
        <v>0</v>
      </c>
      <c r="I601" s="75">
        <f>I600+Observaciones!$F600-G601-E601-H601-J600</f>
        <v>28.052550158445158</v>
      </c>
      <c r="J601" s="75">
        <f>MAX(0,(I601-Constantes!$D$14)*(1-EXP(-Constantes!$D$24)))</f>
        <v>3.0966732814250678E-2</v>
      </c>
      <c r="K601" s="75">
        <f t="shared" si="81"/>
        <v>138.84090407760999</v>
      </c>
      <c r="L601" s="75">
        <f>MAX(0,(K601-Constantes!$D$13)*(1-EXP(-Constantes!$D$25)))</f>
        <v>0.4409813362198427</v>
      </c>
      <c r="M601" s="75">
        <f t="shared" si="82"/>
        <v>0.47194806903409336</v>
      </c>
      <c r="N601" s="75">
        <f>0.0526*G601*Observaciones!$F600^1.218</f>
        <v>0</v>
      </c>
      <c r="O601" s="75">
        <f>N601*Constantes!$D$31</f>
        <v>0</v>
      </c>
      <c r="P601" s="75">
        <f t="shared" si="83"/>
        <v>0</v>
      </c>
      <c r="Q601" s="15"/>
      <c r="R601" s="74">
        <v>595</v>
      </c>
      <c r="S601" s="136">
        <f>ETo!$I600*((1-Constantes!$E$21)*ETo!$K600+ETo!$L600)</f>
        <v>1.8811694887069199</v>
      </c>
      <c r="T601" s="75">
        <f>MIN(S601*U601,0.8*(X600+Observaciones!$F600-V601-W601-Constantes!$D$14))</f>
        <v>0.84201721984173172</v>
      </c>
      <c r="U601" s="75">
        <f>EXP(2.5*(Cálculos!X600-Constantes!$D$13)/(Constantes!$D$15))*Constantes!$E$19+Constantes!$E$18</f>
        <v>0.44760306016897944</v>
      </c>
      <c r="V601" s="75">
        <f>IF(Observaciones!$F600&gt;0.05*Constantes!$E$20,((Observaciones!$F600-0.05*Constantes!$E$20)^2)/(Observaciones!$F600+0.95*Constantes!$E$20),0)</f>
        <v>0</v>
      </c>
      <c r="W601" s="75">
        <f>MAX(0,X600+Observaciones!$F600-V601-Constantes!$D$13)</f>
        <v>0</v>
      </c>
      <c r="X601" s="75">
        <f>X600+Observaciones!$F600-V601-T601-W601-Y600</f>
        <v>27.834464981366999</v>
      </c>
      <c r="Y601" s="75">
        <f>MAX(0,(X601-Constantes!$D$14)*(1-EXP(-Constantes!$D$24)))</f>
        <v>2.7220160005894979E-2</v>
      </c>
      <c r="Z601" s="75">
        <f t="shared" si="84"/>
        <v>142.48915484929651</v>
      </c>
      <c r="AA601" s="75">
        <f>MAX(0,(Z601-Constantes!$D$13)*(1-EXP(-Constantes!$D$25)))</f>
        <v>0.46618164507210452</v>
      </c>
      <c r="AB601" s="75">
        <f t="shared" si="85"/>
        <v>0.49340180507799952</v>
      </c>
      <c r="AC601" s="75">
        <f>0.0526*V601*Observaciones!$F600^1.218</f>
        <v>0</v>
      </c>
      <c r="AD601" s="75">
        <f>AC601*Constantes!$E$31</f>
        <v>0</v>
      </c>
      <c r="AE601" s="75">
        <f t="shared" si="86"/>
        <v>0</v>
      </c>
      <c r="AF601" s="15"/>
      <c r="AG601" s="74">
        <v>595</v>
      </c>
      <c r="AH601" s="136">
        <f>ETo!$I600*((1-Constantes!$F$21)*ETo!$K600+ETo!$L600)</f>
        <v>1.8811694887069199</v>
      </c>
      <c r="AI601" s="75">
        <f>MIN(AH601*AJ601,0.8*(AM600+Observaciones!$F600-AK601-AL601-Constantes!$D$14))</f>
        <v>0.98395657038759343</v>
      </c>
      <c r="AJ601" s="75">
        <f>EXP(2.5*(Cálculos!AM600-Constantes!$D$13)/(Constantes!$D$15))*Constantes!$F$19+Constantes!$F$18</f>
        <v>0.52305577795860725</v>
      </c>
      <c r="AK601" s="75">
        <f>IF(Observaciones!$F600&gt;0.05*Constantes!$F$20,((Observaciones!$F600-0.05*Constantes!$F$20)^2)/(Observaciones!$F600+0.95*Constantes!$F$20),0)</f>
        <v>0</v>
      </c>
      <c r="AL601" s="75">
        <f>MAX(0,AM600+Observaciones!$F600-AK601-Constantes!$D$13)</f>
        <v>0</v>
      </c>
      <c r="AM601" s="75">
        <f>AM600+Observaciones!$F600-AK601-AI601-AL601-AN600</f>
        <v>27.551650377928453</v>
      </c>
      <c r="AN601" s="75">
        <f>MAX(0,(AM601-Constantes!$D$14)*(1-EXP(-Constantes!$D$24)))</f>
        <v>2.2361574396158584E-2</v>
      </c>
      <c r="AO601" s="75">
        <f t="shared" si="87"/>
        <v>144.68857334931275</v>
      </c>
      <c r="AP601" s="75">
        <f>MAX(0,(AO601-Constantes!$D$13)*(1-EXP(-Constantes!$D$25)))</f>
        <v>0.48137413839683429</v>
      </c>
      <c r="AQ601" s="75">
        <f t="shared" si="88"/>
        <v>0.5037357127929929</v>
      </c>
      <c r="AR601" s="75">
        <f>0.0526*AK601*Observaciones!$F600^1.218</f>
        <v>0</v>
      </c>
      <c r="AS601" s="75">
        <f>AR601*Constantes!$F$31</f>
        <v>0</v>
      </c>
      <c r="AT601" s="75">
        <f t="shared" si="89"/>
        <v>0</v>
      </c>
      <c r="AU601" s="15"/>
      <c r="AV601" s="74">
        <v>595</v>
      </c>
      <c r="AW601" s="75">
        <f>0.0526*Observaciones!$F600^2.218</f>
        <v>0</v>
      </c>
      <c r="AX601" s="75">
        <f>IF(Observaciones!$F600&gt;0.05*$BB$7,((Observaciones!$F600-0.05*$BB$7)^2)/(Observaciones!$F600+0.95*$BB$7),0)</f>
        <v>0</v>
      </c>
      <c r="AY601" s="75">
        <f>0.0526*AX601*Observaciones!$F600^1.218</f>
        <v>0</v>
      </c>
      <c r="AZ601" s="29"/>
      <c r="BA601" s="29"/>
      <c r="BB601" s="96"/>
      <c r="BC601" s="39"/>
    </row>
    <row r="602" spans="2:55" s="2" customFormat="1" x14ac:dyDescent="0.3">
      <c r="B602" s="38"/>
      <c r="C602" s="74">
        <v>596</v>
      </c>
      <c r="D602" s="136">
        <f>ETo!$I601*((1-Constantes!$D$21)*ETo!$K601+ETo!$L601)</f>
        <v>1.978614342924502</v>
      </c>
      <c r="E602" s="75">
        <f>MIN(D602*F602,0.8*(I601+Observaciones!$F601-G602-H602-Constantes!$D$14))</f>
        <v>0.73565891682983386</v>
      </c>
      <c r="F602" s="75">
        <f>EXP(2.5*(Cálculos!I601-Constantes!$D$13)/(Constantes!$D$15))*Constantes!$D$19+Constantes!$D$18</f>
        <v>0.37180510666999872</v>
      </c>
      <c r="G602" s="75">
        <f>IF(Observaciones!$F601&gt;0.05*Constantes!$D$20,((Observaciones!$F601-0.05*Constantes!$D$20)^2)/(Observaciones!$F601+0.95*Constantes!$D$20),0)</f>
        <v>0</v>
      </c>
      <c r="H602" s="75">
        <f>MAX(0,I601+Observaciones!$F601-G602-Constantes!$D$13)</f>
        <v>0</v>
      </c>
      <c r="I602" s="75">
        <f>I601+Observaciones!$F601-G602-E602-H602-J601</f>
        <v>27.285924508801074</v>
      </c>
      <c r="J602" s="75">
        <f>MAX(0,(I602-Constantes!$D$14)*(1-EXP(-Constantes!$D$24)))</f>
        <v>1.7796563013507252E-2</v>
      </c>
      <c r="K602" s="75">
        <f t="shared" si="81"/>
        <v>138.39992274139016</v>
      </c>
      <c r="L602" s="75">
        <f>MAX(0,(K602-Constantes!$D$13)*(1-EXP(-Constantes!$D$25)))</f>
        <v>0.43793525562772223</v>
      </c>
      <c r="M602" s="75">
        <f t="shared" si="82"/>
        <v>0.45573181864122947</v>
      </c>
      <c r="N602" s="75">
        <f>0.0526*G602*Observaciones!$F601^1.218</f>
        <v>0</v>
      </c>
      <c r="O602" s="75">
        <f>N602*Constantes!$D$31</f>
        <v>0</v>
      </c>
      <c r="P602" s="75">
        <f t="shared" si="83"/>
        <v>0</v>
      </c>
      <c r="Q602" s="15"/>
      <c r="R602" s="74">
        <v>596</v>
      </c>
      <c r="S602" s="136">
        <f>ETo!$I601*((1-Constantes!$E$21)*ETo!$K601+ETo!$L601)</f>
        <v>1.896012812628733</v>
      </c>
      <c r="T602" s="75">
        <f>MIN(S602*U602,0.8*(X601+Observaciones!$F601-V602-W602-Constantes!$D$14))</f>
        <v>0.84606020566440809</v>
      </c>
      <c r="U602" s="75">
        <f>EXP(2.5*(Cálculos!X601-Constantes!$D$13)/(Constantes!$D$15))*Constantes!$E$19+Constantes!$E$18</f>
        <v>0.44623127018397374</v>
      </c>
      <c r="V602" s="75">
        <f>IF(Observaciones!$F601&gt;0.05*Constantes!$E$20,((Observaciones!$F601-0.05*Constantes!$E$20)^2)/(Observaciones!$F601+0.95*Constantes!$E$20),0)</f>
        <v>0</v>
      </c>
      <c r="W602" s="75">
        <f>MAX(0,X601+Observaciones!$F601-V602-Constantes!$D$13)</f>
        <v>0</v>
      </c>
      <c r="X602" s="75">
        <f>X601+Observaciones!$F601-V602-T602-W602-Y601</f>
        <v>26.961184615696695</v>
      </c>
      <c r="Y602" s="75">
        <f>MAX(0,(X602-Constantes!$D$14)*(1-EXP(-Constantes!$D$24)))</f>
        <v>1.2217726021494867E-2</v>
      </c>
      <c r="Z602" s="75">
        <f t="shared" si="84"/>
        <v>142.0229732042244</v>
      </c>
      <c r="AA602" s="75">
        <f>MAX(0,(Z602-Constantes!$D$13)*(1-EXP(-Constantes!$D$25)))</f>
        <v>0.46296149323159885</v>
      </c>
      <c r="AB602" s="75">
        <f t="shared" si="85"/>
        <v>0.4751792192530937</v>
      </c>
      <c r="AC602" s="75">
        <f>0.0526*V602*Observaciones!$F601^1.218</f>
        <v>0</v>
      </c>
      <c r="AD602" s="75">
        <f>AC602*Constantes!$E$31</f>
        <v>0</v>
      </c>
      <c r="AE602" s="75">
        <f t="shared" si="86"/>
        <v>0</v>
      </c>
      <c r="AF602" s="15"/>
      <c r="AG602" s="74">
        <v>596</v>
      </c>
      <c r="AH602" s="136">
        <f>ETo!$I601*((1-Constantes!$F$21)*ETo!$K601+ETo!$L601)</f>
        <v>1.896012812628733</v>
      </c>
      <c r="AI602" s="75">
        <f>MIN(AH602*AJ602,0.8*(AM601+Observaciones!$F601-AK602-AL602-Constantes!$D$14))</f>
        <v>0.98948433527489621</v>
      </c>
      <c r="AJ602" s="75">
        <f>EXP(2.5*(Cálculos!AM601-Constantes!$D$13)/(Constantes!$D$15))*Constantes!$F$19+Constantes!$F$18</f>
        <v>0.52187639697593735</v>
      </c>
      <c r="AK602" s="75">
        <f>IF(Observaciones!$F601&gt;0.05*Constantes!$F$20,((Observaciones!$F601-0.05*Constantes!$F$20)^2)/(Observaciones!$F601+0.95*Constantes!$F$20),0)</f>
        <v>0</v>
      </c>
      <c r="AL602" s="75">
        <f>MAX(0,AM601+Observaciones!$F601-AK602-Constantes!$D$13)</f>
        <v>0</v>
      </c>
      <c r="AM602" s="75">
        <f>AM601+Observaciones!$F601-AK602-AI602-AL602-AN601</f>
        <v>26.539804468257401</v>
      </c>
      <c r="AN602" s="75">
        <f>MAX(0,(AM602-Constantes!$D$14)*(1-EXP(-Constantes!$D$24)))</f>
        <v>4.9786673035739394E-3</v>
      </c>
      <c r="AO602" s="75">
        <f t="shared" si="87"/>
        <v>144.20719921091592</v>
      </c>
      <c r="AP602" s="75">
        <f>MAX(0,(AO602-Constantes!$D$13)*(1-EXP(-Constantes!$D$25)))</f>
        <v>0.47804904433936529</v>
      </c>
      <c r="AQ602" s="75">
        <f t="shared" si="88"/>
        <v>0.48302771164293923</v>
      </c>
      <c r="AR602" s="75">
        <f>0.0526*AK602*Observaciones!$F601^1.218</f>
        <v>0</v>
      </c>
      <c r="AS602" s="75">
        <f>AR602*Constantes!$F$31</f>
        <v>0</v>
      </c>
      <c r="AT602" s="75">
        <f t="shared" si="89"/>
        <v>0</v>
      </c>
      <c r="AU602" s="15"/>
      <c r="AV602" s="74">
        <v>596</v>
      </c>
      <c r="AW602" s="75">
        <f>0.0526*Observaciones!$F601^2.218</f>
        <v>0</v>
      </c>
      <c r="AX602" s="75">
        <f>IF(Observaciones!$F601&gt;0.05*$BB$7,((Observaciones!$F601-0.05*$BB$7)^2)/(Observaciones!$F601+0.95*$BB$7),0)</f>
        <v>0</v>
      </c>
      <c r="AY602" s="75">
        <f>0.0526*AX602*Observaciones!$F601^1.218</f>
        <v>0</v>
      </c>
      <c r="AZ602" s="29"/>
      <c r="BA602" s="29"/>
      <c r="BB602" s="96"/>
      <c r="BC602" s="39"/>
    </row>
    <row r="603" spans="2:55" s="2" customFormat="1" x14ac:dyDescent="0.3">
      <c r="B603" s="38"/>
      <c r="C603" s="74">
        <v>597</v>
      </c>
      <c r="D603" s="136">
        <f>ETo!$I602*((1-Constantes!$D$21)*ETo!$K602+ETo!$L602)</f>
        <v>2.056472337040832</v>
      </c>
      <c r="E603" s="75">
        <f>MIN(D603*F603,0.8*(I602+Observaciones!$F602-G603-H603-Constantes!$D$14))</f>
        <v>0.7615568816326127</v>
      </c>
      <c r="F603" s="75">
        <f>EXP(2.5*(Cálculos!I602-Constantes!$D$13)/(Constantes!$D$15))*Constantes!$D$19+Constantes!$D$18</f>
        <v>0.37032196733969086</v>
      </c>
      <c r="G603" s="75">
        <f>IF(Observaciones!$F602&gt;0.05*Constantes!$D$20,((Observaciones!$F602-0.05*Constantes!$D$20)^2)/(Observaciones!$F602+0.95*Constantes!$D$20),0)</f>
        <v>0</v>
      </c>
      <c r="H603" s="75">
        <f>MAX(0,I602+Observaciones!$F602-G603-Constantes!$D$13)</f>
        <v>0</v>
      </c>
      <c r="I603" s="75">
        <f>I602+Observaciones!$F602-G603-E603-H603-J602</f>
        <v>26.506571064154954</v>
      </c>
      <c r="J603" s="75">
        <f>MAX(0,(I603-Constantes!$D$14)*(1-EXP(-Constantes!$D$24)))</f>
        <v>4.4077373127901073E-3</v>
      </c>
      <c r="K603" s="75">
        <f t="shared" si="81"/>
        <v>137.96198748576242</v>
      </c>
      <c r="L603" s="75">
        <f>MAX(0,(K603-Constantes!$D$13)*(1-EXP(-Constantes!$D$25)))</f>
        <v>0.43491021585119077</v>
      </c>
      <c r="M603" s="75">
        <f t="shared" si="82"/>
        <v>0.43931795316398087</v>
      </c>
      <c r="N603" s="75">
        <f>0.0526*G603*Observaciones!$F602^1.218</f>
        <v>0</v>
      </c>
      <c r="O603" s="75">
        <f>N603*Constantes!$D$31</f>
        <v>0</v>
      </c>
      <c r="P603" s="75">
        <f t="shared" si="83"/>
        <v>0</v>
      </c>
      <c r="Q603" s="15"/>
      <c r="R603" s="74">
        <v>597</v>
      </c>
      <c r="S603" s="136">
        <f>ETo!$I602*((1-Constantes!$E$21)*ETo!$K602+ETo!$L602)</f>
        <v>1.9710858533934172</v>
      </c>
      <c r="T603" s="75">
        <f>MIN(S603*U603,0.8*(X602+Observaciones!$F602-V603-W603-Constantes!$D$14))</f>
        <v>0.56894769255735589</v>
      </c>
      <c r="U603" s="75">
        <f>EXP(2.5*(Cálculos!X602-Constantes!$D$13)/(Constantes!$D$15))*Constantes!$E$19+Constantes!$E$18</f>
        <v>0.44493646986401736</v>
      </c>
      <c r="V603" s="75">
        <f>IF(Observaciones!$F602&gt;0.05*Constantes!$E$20,((Observaciones!$F602-0.05*Constantes!$E$20)^2)/(Observaciones!$F602+0.95*Constantes!$E$20),0)</f>
        <v>0</v>
      </c>
      <c r="W603" s="75">
        <f>MAX(0,X602+Observaciones!$F602-V603-Constantes!$D$13)</f>
        <v>0</v>
      </c>
      <c r="X603" s="75">
        <f>X602+Observaciones!$F602-V603-T603-W603-Y602</f>
        <v>26.380019197117846</v>
      </c>
      <c r="Y603" s="75">
        <f>MAX(0,(X603-Constantes!$D$14)*(1-EXP(-Constantes!$D$24)))</f>
        <v>2.2336519841116196E-3</v>
      </c>
      <c r="Z603" s="75">
        <f t="shared" si="84"/>
        <v>141.5600117109928</v>
      </c>
      <c r="AA603" s="75">
        <f>MAX(0,(Z603-Constantes!$D$13)*(1-EXP(-Constantes!$D$25)))</f>
        <v>0.45976358460462485</v>
      </c>
      <c r="AB603" s="75">
        <f t="shared" si="85"/>
        <v>0.46199723658873648</v>
      </c>
      <c r="AC603" s="75">
        <f>0.0526*V603*Observaciones!$F602^1.218</f>
        <v>0</v>
      </c>
      <c r="AD603" s="75">
        <f>AC603*Constantes!$E$31</f>
        <v>0</v>
      </c>
      <c r="AE603" s="75">
        <f t="shared" si="86"/>
        <v>0</v>
      </c>
      <c r="AF603" s="15"/>
      <c r="AG603" s="74">
        <v>597</v>
      </c>
      <c r="AH603" s="136">
        <f>ETo!$I602*((1-Constantes!$F$21)*ETo!$K602+ETo!$L602)</f>
        <v>1.9710858533934172</v>
      </c>
      <c r="AI603" s="75">
        <f>MIN(AH603*AJ603,0.8*(AM602+Observaciones!$F602-AK603-AL603-Constantes!$D$14))</f>
        <v>0.23184357460592084</v>
      </c>
      <c r="AJ603" s="75">
        <f>EXP(2.5*(Cálculos!AM602-Constantes!$D$13)/(Constantes!$D$15))*Constantes!$F$19+Constantes!$F$18</f>
        <v>0.52077018942834075</v>
      </c>
      <c r="AK603" s="75">
        <f>IF(Observaciones!$F602&gt;0.05*Constantes!$F$20,((Observaciones!$F602-0.05*Constantes!$F$20)^2)/(Observaciones!$F602+0.95*Constantes!$F$20),0)</f>
        <v>0</v>
      </c>
      <c r="AL603" s="75">
        <f>MAX(0,AM602+Observaciones!$F602-AK603-Constantes!$D$13)</f>
        <v>0</v>
      </c>
      <c r="AM603" s="75">
        <f>AM602+Observaciones!$F602-AK603-AI603-AL603-AN602</f>
        <v>26.302982226347904</v>
      </c>
      <c r="AN603" s="75">
        <f>MAX(0,(AM603-Constantes!$D$14)*(1-EXP(-Constantes!$D$24)))</f>
        <v>9.1020293639702083E-4</v>
      </c>
      <c r="AO603" s="75">
        <f t="shared" si="87"/>
        <v>143.72915016657655</v>
      </c>
      <c r="AP603" s="75">
        <f>MAX(0,(AO603-Constantes!$D$13)*(1-EXP(-Constantes!$D$25)))</f>
        <v>0.47474691838427047</v>
      </c>
      <c r="AQ603" s="75">
        <f t="shared" si="88"/>
        <v>0.47565712132066751</v>
      </c>
      <c r="AR603" s="75">
        <f>0.0526*AK603*Observaciones!$F602^1.218</f>
        <v>0</v>
      </c>
      <c r="AS603" s="75">
        <f>AR603*Constantes!$F$31</f>
        <v>0</v>
      </c>
      <c r="AT603" s="75">
        <f t="shared" si="89"/>
        <v>0</v>
      </c>
      <c r="AU603" s="15"/>
      <c r="AV603" s="74">
        <v>597</v>
      </c>
      <c r="AW603" s="75">
        <f>0.0526*Observaciones!$F602^2.218</f>
        <v>0</v>
      </c>
      <c r="AX603" s="75">
        <f>IF(Observaciones!$F602&gt;0.05*$BB$7,((Observaciones!$F602-0.05*$BB$7)^2)/(Observaciones!$F602+0.95*$BB$7),0)</f>
        <v>0</v>
      </c>
      <c r="AY603" s="75">
        <f>0.0526*AX603*Observaciones!$F602^1.218</f>
        <v>0</v>
      </c>
      <c r="AZ603" s="29"/>
      <c r="BA603" s="29"/>
      <c r="BB603" s="96"/>
      <c r="BC603" s="39"/>
    </row>
    <row r="604" spans="2:55" s="2" customFormat="1" x14ac:dyDescent="0.3">
      <c r="B604" s="38"/>
      <c r="C604" s="74">
        <v>598</v>
      </c>
      <c r="D604" s="136">
        <f>ETo!$I603*((1-Constantes!$D$21)*ETo!$K603+ETo!$L603)</f>
        <v>2.018399982085374</v>
      </c>
      <c r="E604" s="75">
        <f>MIN(D604*F604,0.8*(I603+Observaciones!$F603-G604-H604-Constantes!$D$14))</f>
        <v>0.20525685132396349</v>
      </c>
      <c r="F604" s="75">
        <f>EXP(2.5*(Cálculos!I603-Constantes!$D$13)/(Constantes!$D$15))*Constantes!$D$19+Constantes!$D$18</f>
        <v>0.36887280060669175</v>
      </c>
      <c r="G604" s="75">
        <f>IF(Observaciones!$F603&gt;0.05*Constantes!$D$20,((Observaciones!$F603-0.05*Constantes!$D$20)^2)/(Observaciones!$F603+0.95*Constantes!$D$20),0)</f>
        <v>0</v>
      </c>
      <c r="H604" s="75">
        <f>MAX(0,I603+Observaciones!$F603-G604-Constantes!$D$13)</f>
        <v>0</v>
      </c>
      <c r="I604" s="75">
        <f>I603+Observaciones!$F603-G604-E604-H604-J603</f>
        <v>26.296906475518202</v>
      </c>
      <c r="J604" s="75">
        <f>MAX(0,(I604-Constantes!$D$14)*(1-EXP(-Constantes!$D$24)))</f>
        <v>8.0582517375455342E-4</v>
      </c>
      <c r="K604" s="75">
        <f t="shared" si="81"/>
        <v>137.52707726991122</v>
      </c>
      <c r="L604" s="75">
        <f>MAX(0,(K604-Constantes!$D$13)*(1-EXP(-Constantes!$D$25)))</f>
        <v>0.43190607155071892</v>
      </c>
      <c r="M604" s="75">
        <f t="shared" si="82"/>
        <v>0.43271189672447347</v>
      </c>
      <c r="N604" s="75">
        <f>0.0526*G604*Observaciones!$F603^1.218</f>
        <v>0</v>
      </c>
      <c r="O604" s="75">
        <f>N604*Constantes!$D$31</f>
        <v>0</v>
      </c>
      <c r="P604" s="75">
        <f t="shared" si="83"/>
        <v>0</v>
      </c>
      <c r="Q604" s="15"/>
      <c r="R604" s="74">
        <v>598</v>
      </c>
      <c r="S604" s="136">
        <f>ETo!$I603*((1-Constantes!$E$21)*ETo!$K603+ETo!$L603)</f>
        <v>1.9344990134733231</v>
      </c>
      <c r="T604" s="75">
        <f>MIN(S604*U604,0.8*(X603+Observaciones!$F603-V604-W604-Constantes!$D$14))</f>
        <v>0.10401535769427711</v>
      </c>
      <c r="U604" s="75">
        <f>EXP(2.5*(Cálculos!X603-Constantes!$D$13)/(Constantes!$D$15))*Constantes!$E$19+Constantes!$E$18</f>
        <v>0.44410636626857419</v>
      </c>
      <c r="V604" s="75">
        <f>IF(Observaciones!$F603&gt;0.05*Constantes!$E$20,((Observaciones!$F603-0.05*Constantes!$E$20)^2)/(Observaciones!$F603+0.95*Constantes!$E$20),0)</f>
        <v>0</v>
      </c>
      <c r="W604" s="75">
        <f>MAX(0,X603+Observaciones!$F603-V604-Constantes!$D$13)</f>
        <v>0</v>
      </c>
      <c r="X604" s="75">
        <f>X603+Observaciones!$F603-V604-T604-W604-Y603</f>
        <v>26.273770187439457</v>
      </c>
      <c r="Y604" s="75">
        <f>MAX(0,(X604-Constantes!$D$14)*(1-EXP(-Constantes!$D$24)))</f>
        <v>4.0835759267705737E-4</v>
      </c>
      <c r="Z604" s="75">
        <f t="shared" si="84"/>
        <v>141.10024812638818</v>
      </c>
      <c r="AA604" s="75">
        <f>MAX(0,(Z604-Constantes!$D$13)*(1-EXP(-Constantes!$D$25)))</f>
        <v>0.45658776554608377</v>
      </c>
      <c r="AB604" s="75">
        <f t="shared" si="85"/>
        <v>0.45699612313876081</v>
      </c>
      <c r="AC604" s="75">
        <f>0.0526*V604*Observaciones!$F603^1.218</f>
        <v>0</v>
      </c>
      <c r="AD604" s="75">
        <f>AC604*Constantes!$E$31</f>
        <v>0</v>
      </c>
      <c r="AE604" s="75">
        <f t="shared" si="86"/>
        <v>0</v>
      </c>
      <c r="AF604" s="15"/>
      <c r="AG604" s="74">
        <v>598</v>
      </c>
      <c r="AH604" s="136">
        <f>ETo!$I603*((1-Constantes!$F$21)*ETo!$K603+ETo!$L603)</f>
        <v>1.9344990134733231</v>
      </c>
      <c r="AI604" s="75">
        <f>MIN(AH604*AJ604,0.8*(AM603+Observaciones!$F603-AK604-AL604-Constantes!$D$14))</f>
        <v>4.2385781078323248E-2</v>
      </c>
      <c r="AJ604" s="75">
        <f>EXP(2.5*(Cálculos!AM603-Constantes!$D$13)/(Constantes!$D$15))*Constantes!$F$19+Constantes!$F$18</f>
        <v>0.52051946664033011</v>
      </c>
      <c r="AK604" s="75">
        <f>IF(Observaciones!$F603&gt;0.05*Constantes!$F$20,((Observaciones!$F603-0.05*Constantes!$F$20)^2)/(Observaciones!$F603+0.95*Constantes!$F$20),0)</f>
        <v>0</v>
      </c>
      <c r="AL604" s="75">
        <f>MAX(0,AM603+Observaciones!$F603-AK604-Constantes!$D$13)</f>
        <v>0</v>
      </c>
      <c r="AM604" s="75">
        <f>AM603+Observaciones!$F603-AK604-AI604-AL604-AN603</f>
        <v>26.259686242333185</v>
      </c>
      <c r="AN604" s="75">
        <f>MAX(0,(AM604-Constantes!$D$14)*(1-EXP(-Constantes!$D$24)))</f>
        <v>1.6640384562976809E-4</v>
      </c>
      <c r="AO604" s="75">
        <f t="shared" si="87"/>
        <v>143.25440324819226</v>
      </c>
      <c r="AP604" s="75">
        <f>MAX(0,(AO604-Constantes!$D$13)*(1-EXP(-Constantes!$D$25)))</f>
        <v>0.47146760187927789</v>
      </c>
      <c r="AQ604" s="75">
        <f t="shared" si="88"/>
        <v>0.47163400572490766</v>
      </c>
      <c r="AR604" s="75">
        <f>0.0526*AK604*Observaciones!$F603^1.218</f>
        <v>0</v>
      </c>
      <c r="AS604" s="75">
        <f>AR604*Constantes!$F$31</f>
        <v>0</v>
      </c>
      <c r="AT604" s="75">
        <f t="shared" si="89"/>
        <v>0</v>
      </c>
      <c r="AU604" s="15"/>
      <c r="AV604" s="74">
        <v>598</v>
      </c>
      <c r="AW604" s="75">
        <f>0.0526*Observaciones!$F603^2.218</f>
        <v>0</v>
      </c>
      <c r="AX604" s="75">
        <f>IF(Observaciones!$F603&gt;0.05*$BB$7,((Observaciones!$F603-0.05*$BB$7)^2)/(Observaciones!$F603+0.95*$BB$7),0)</f>
        <v>0</v>
      </c>
      <c r="AY604" s="75">
        <f>0.0526*AX604*Observaciones!$F603^1.218</f>
        <v>0</v>
      </c>
      <c r="AZ604" s="29"/>
      <c r="BA604" s="29"/>
      <c r="BB604" s="96"/>
      <c r="BC604" s="39"/>
    </row>
    <row r="605" spans="2:55" s="2" customFormat="1" x14ac:dyDescent="0.3">
      <c r="B605" s="38"/>
      <c r="C605" s="74">
        <v>599</v>
      </c>
      <c r="D605" s="136">
        <f>ETo!$I604*((1-Constantes!$D$21)*ETo!$K604+ETo!$L604)</f>
        <v>2.1401908904328879</v>
      </c>
      <c r="E605" s="75">
        <f>MIN(D605*F605,0.8*(I604+Observaciones!$F604-G605-H605-Constantes!$D$14))</f>
        <v>3.7525180414561987E-2</v>
      </c>
      <c r="F605" s="75">
        <f>EXP(2.5*(Cálculos!I604-Constantes!$D$13)/(Constantes!$D$15))*Constantes!$D$19+Constantes!$D$18</f>
        <v>0.36849272612945461</v>
      </c>
      <c r="G605" s="75">
        <f>IF(Observaciones!$F604&gt;0.05*Constantes!$D$20,((Observaciones!$F604-0.05*Constantes!$D$20)^2)/(Observaciones!$F604+0.95*Constantes!$D$20),0)</f>
        <v>0</v>
      </c>
      <c r="H605" s="75">
        <f>MAX(0,I604+Observaciones!$F604-G605-Constantes!$D$13)</f>
        <v>0</v>
      </c>
      <c r="I605" s="75">
        <f>I604+Observaciones!$F604-G605-E605-H605-J604</f>
        <v>26.258575469929887</v>
      </c>
      <c r="J605" s="75">
        <f>MAX(0,(I605-Constantes!$D$14)*(1-EXP(-Constantes!$D$24)))</f>
        <v>1.4732144058866422E-4</v>
      </c>
      <c r="K605" s="75">
        <f t="shared" si="81"/>
        <v>137.0951711983605</v>
      </c>
      <c r="L605" s="75">
        <f>MAX(0,(K605-Constantes!$D$13)*(1-EXP(-Constantes!$D$25)))</f>
        <v>0.42892267839071047</v>
      </c>
      <c r="M605" s="75">
        <f t="shared" si="82"/>
        <v>0.42906999983129912</v>
      </c>
      <c r="N605" s="75">
        <f>0.0526*G605*Observaciones!$F604^1.218</f>
        <v>0</v>
      </c>
      <c r="O605" s="75">
        <f>N605*Constantes!$D$31</f>
        <v>0</v>
      </c>
      <c r="P605" s="75">
        <f t="shared" si="83"/>
        <v>0</v>
      </c>
      <c r="Q605" s="15"/>
      <c r="R605" s="74">
        <v>599</v>
      </c>
      <c r="S605" s="136">
        <f>ETo!$I604*((1-Constantes!$E$21)*ETo!$K604+ETo!$L604)</f>
        <v>2.051996902151537</v>
      </c>
      <c r="T605" s="75">
        <f>MIN(S605*U605,0.8*(X604+Observaciones!$F604-V605-W605-Constantes!$D$14))</f>
        <v>1.9016149951565354E-2</v>
      </c>
      <c r="U605" s="75">
        <f>EXP(2.5*(Cálculos!X604-Constantes!$D$13)/(Constantes!$D$15))*Constantes!$E$19+Constantes!$E$18</f>
        <v>0.44395726305416583</v>
      </c>
      <c r="V605" s="75">
        <f>IF(Observaciones!$F604&gt;0.05*Constantes!$E$20,((Observaciones!$F604-0.05*Constantes!$E$20)^2)/(Observaciones!$F604+0.95*Constantes!$E$20),0)</f>
        <v>0</v>
      </c>
      <c r="W605" s="75">
        <f>MAX(0,X604+Observaciones!$F604-V605-Constantes!$D$13)</f>
        <v>0</v>
      </c>
      <c r="X605" s="75">
        <f>X604+Observaciones!$F604-V605-T605-W605-Y604</f>
        <v>26.254345679895216</v>
      </c>
      <c r="Y605" s="75">
        <f>MAX(0,(X605-Constantes!$D$14)*(1-EXP(-Constantes!$D$24)))</f>
        <v>7.4656179513753727E-5</v>
      </c>
      <c r="Z605" s="75">
        <f t="shared" si="84"/>
        <v>140.64366036084209</v>
      </c>
      <c r="AA605" s="75">
        <f>MAX(0,(Z605-Constantes!$D$13)*(1-EXP(-Constantes!$D$25)))</f>
        <v>0.45343388347218061</v>
      </c>
      <c r="AB605" s="75">
        <f t="shared" si="85"/>
        <v>0.45350853965169435</v>
      </c>
      <c r="AC605" s="75">
        <f>0.0526*V605*Observaciones!$F604^1.218</f>
        <v>0</v>
      </c>
      <c r="AD605" s="75">
        <f>AC605*Constantes!$E$31</f>
        <v>0</v>
      </c>
      <c r="AE605" s="75">
        <f t="shared" si="86"/>
        <v>0</v>
      </c>
      <c r="AF605" s="15"/>
      <c r="AG605" s="74">
        <v>599</v>
      </c>
      <c r="AH605" s="136">
        <f>ETo!$I604*((1-Constantes!$F$21)*ETo!$K604+ETo!$L604)</f>
        <v>2.051996902151537</v>
      </c>
      <c r="AI605" s="75">
        <f>MIN(AH605*AJ605,0.8*(AM604+Observaciones!$F604-AK605-AL605-Constantes!$D$14))</f>
        <v>7.7489938665479489E-3</v>
      </c>
      <c r="AJ605" s="75">
        <f>EXP(2.5*(Cálculos!AM604-Constantes!$D$13)/(Constantes!$D$15))*Constantes!$F$19+Constantes!$F$18</f>
        <v>0.52047395766816507</v>
      </c>
      <c r="AK605" s="75">
        <f>IF(Observaciones!$F604&gt;0.05*Constantes!$F$20,((Observaciones!$F604-0.05*Constantes!$F$20)^2)/(Observaciones!$F604+0.95*Constantes!$F$20),0)</f>
        <v>0</v>
      </c>
      <c r="AL605" s="75">
        <f>MAX(0,AM604+Observaciones!$F604-AK605-Constantes!$D$13)</f>
        <v>0</v>
      </c>
      <c r="AM605" s="75">
        <f>AM604+Observaciones!$F604-AK605-AI605-AL605-AN604</f>
        <v>26.251770844621007</v>
      </c>
      <c r="AN605" s="75">
        <f>MAX(0,(AM605-Constantes!$D$14)*(1-EXP(-Constantes!$D$24)))</f>
        <v>3.0422050658253709E-5</v>
      </c>
      <c r="AO605" s="75">
        <f t="shared" si="87"/>
        <v>142.78293564631298</v>
      </c>
      <c r="AP605" s="75">
        <f>MAX(0,(AO605-Constantes!$D$13)*(1-EXP(-Constantes!$D$25)))</f>
        <v>0.468210937268007</v>
      </c>
      <c r="AQ605" s="75">
        <f t="shared" si="88"/>
        <v>0.46824135931866523</v>
      </c>
      <c r="AR605" s="75">
        <f>0.0526*AK605*Observaciones!$F604^1.218</f>
        <v>0</v>
      </c>
      <c r="AS605" s="75">
        <f>AR605*Constantes!$F$31</f>
        <v>0</v>
      </c>
      <c r="AT605" s="75">
        <f t="shared" si="89"/>
        <v>0</v>
      </c>
      <c r="AU605" s="15"/>
      <c r="AV605" s="74">
        <v>599</v>
      </c>
      <c r="AW605" s="75">
        <f>0.0526*Observaciones!$F604^2.218</f>
        <v>0</v>
      </c>
      <c r="AX605" s="75">
        <f>IF(Observaciones!$F604&gt;0.05*$BB$7,((Observaciones!$F604-0.05*$BB$7)^2)/(Observaciones!$F604+0.95*$BB$7),0)</f>
        <v>0</v>
      </c>
      <c r="AY605" s="75">
        <f>0.0526*AX605*Observaciones!$F604^1.218</f>
        <v>0</v>
      </c>
      <c r="AZ605" s="29"/>
      <c r="BA605" s="29"/>
      <c r="BB605" s="96"/>
      <c r="BC605" s="39"/>
    </row>
    <row r="606" spans="2:55" s="2" customFormat="1" x14ac:dyDescent="0.3">
      <c r="B606" s="38"/>
      <c r="C606" s="74">
        <v>600</v>
      </c>
      <c r="D606" s="136">
        <f>ETo!$I605*((1-Constantes!$D$21)*ETo!$K605+ETo!$L605)</f>
        <v>2.0585823847118601</v>
      </c>
      <c r="E606" s="75">
        <f>MIN(D606*F606,0.8*(I605+Observaciones!$F605-G606-H606-Constantes!$D$14))</f>
        <v>6.8603759439099582E-3</v>
      </c>
      <c r="F606" s="75">
        <f>EXP(2.5*(Cálculos!I605-Constantes!$D$13)/(Constantes!$D$15))*Constantes!$D$19+Constantes!$D$18</f>
        <v>0.36842368145395193</v>
      </c>
      <c r="G606" s="75">
        <f>IF(Observaciones!$F605&gt;0.05*Constantes!$D$20,((Observaciones!$F605-0.05*Constantes!$D$20)^2)/(Observaciones!$F605+0.95*Constantes!$D$20),0)</f>
        <v>0</v>
      </c>
      <c r="H606" s="75">
        <f>MAX(0,I605+Observaciones!$F605-G606-Constantes!$D$13)</f>
        <v>0</v>
      </c>
      <c r="I606" s="75">
        <f>I605+Observaciones!$F605-G606-E606-H606-J605</f>
        <v>26.251567772545389</v>
      </c>
      <c r="J606" s="75">
        <f>MAX(0,(I606-Constantes!$D$14)*(1-EXP(-Constantes!$D$24)))</f>
        <v>2.6933393946972789E-5</v>
      </c>
      <c r="K606" s="75">
        <f t="shared" si="81"/>
        <v>136.6662485199698</v>
      </c>
      <c r="L606" s="75">
        <f>MAX(0,(K606-Constantes!$D$13)*(1-EXP(-Constantes!$D$25)))</f>
        <v>0.42595989303256787</v>
      </c>
      <c r="M606" s="75">
        <f t="shared" si="82"/>
        <v>0.42598682642651486</v>
      </c>
      <c r="N606" s="75">
        <f>0.0526*G606*Observaciones!$F605^1.218</f>
        <v>0</v>
      </c>
      <c r="O606" s="75">
        <f>N606*Constantes!$D$31</f>
        <v>0</v>
      </c>
      <c r="P606" s="75">
        <f t="shared" si="83"/>
        <v>0</v>
      </c>
      <c r="Q606" s="15"/>
      <c r="R606" s="74">
        <v>600</v>
      </c>
      <c r="S606" s="136">
        <f>ETo!$I605*((1-Constantes!$E$21)*ETo!$K605+ETo!$L605)</f>
        <v>1.9733778826644033</v>
      </c>
      <c r="T606" s="75">
        <f>MIN(S606*U606,0.8*(X605+Observaciones!$F605-V606-W606-Constantes!$D$14))</f>
        <v>3.4765439161731138E-3</v>
      </c>
      <c r="U606" s="75">
        <f>EXP(2.5*(Cálculos!X605-Constantes!$D$13)/(Constantes!$D$15))*Constantes!$E$19+Constantes!$E$18</f>
        <v>0.44393009164616615</v>
      </c>
      <c r="V606" s="75">
        <f>IF(Observaciones!$F605&gt;0.05*Constantes!$E$20,((Observaciones!$F605-0.05*Constantes!$E$20)^2)/(Observaciones!$F605+0.95*Constantes!$E$20),0)</f>
        <v>0</v>
      </c>
      <c r="W606" s="75">
        <f>MAX(0,X605+Observaciones!$F605-V606-Constantes!$D$13)</f>
        <v>0</v>
      </c>
      <c r="X606" s="75">
        <f>X605+Observaciones!$F605-V606-T606-W606-Y605</f>
        <v>26.250794479799531</v>
      </c>
      <c r="Y606" s="75">
        <f>MAX(0,(X606-Constantes!$D$14)*(1-EXP(-Constantes!$D$24)))</f>
        <v>1.3648687423826941E-5</v>
      </c>
      <c r="Z606" s="75">
        <f t="shared" si="84"/>
        <v>140.19022647736992</v>
      </c>
      <c r="AA606" s="75">
        <f>MAX(0,(Z606-Constantes!$D$13)*(1-EXP(-Constantes!$D$25)))</f>
        <v>0.45030178685309402</v>
      </c>
      <c r="AB606" s="75">
        <f t="shared" si="85"/>
        <v>0.45031543554051784</v>
      </c>
      <c r="AC606" s="75">
        <f>0.0526*V606*Observaciones!$F605^1.218</f>
        <v>0</v>
      </c>
      <c r="AD606" s="75">
        <f>AC606*Constantes!$E$31</f>
        <v>0</v>
      </c>
      <c r="AE606" s="75">
        <f t="shared" si="86"/>
        <v>0</v>
      </c>
      <c r="AF606" s="15"/>
      <c r="AG606" s="74">
        <v>600</v>
      </c>
      <c r="AH606" s="136">
        <f>ETo!$I605*((1-Constantes!$F$21)*ETo!$K605+ETo!$L605)</f>
        <v>1.9733778826644033</v>
      </c>
      <c r="AI606" s="75">
        <f>MIN(AH606*AJ606,0.8*(AM605+Observaciones!$F605-AK606-AL606-Constantes!$D$14))</f>
        <v>1.4166756968052143E-3</v>
      </c>
      <c r="AJ606" s="75">
        <f>EXP(2.5*(Cálculos!AM605-Constantes!$D$13)/(Constantes!$D$15))*Constantes!$F$19+Constantes!$F$18</f>
        <v>0.52046564861017985</v>
      </c>
      <c r="AK606" s="75">
        <f>IF(Observaciones!$F605&gt;0.05*Constantes!$F$20,((Observaciones!$F605-0.05*Constantes!$F$20)^2)/(Observaciones!$F605+0.95*Constantes!$F$20),0)</f>
        <v>0</v>
      </c>
      <c r="AL606" s="75">
        <f>MAX(0,AM605+Observaciones!$F605-AK606-Constantes!$D$13)</f>
        <v>0</v>
      </c>
      <c r="AM606" s="75">
        <f>AM605+Observaciones!$F605-AK606-AI606-AL606-AN605</f>
        <v>26.250323746873541</v>
      </c>
      <c r="AN606" s="75">
        <f>MAX(0,(AM606-Constantes!$D$14)*(1-EXP(-Constantes!$D$24)))</f>
        <v>5.5617775102745333E-6</v>
      </c>
      <c r="AO606" s="75">
        <f t="shared" si="87"/>
        <v>142.31472470904498</v>
      </c>
      <c r="AP606" s="75">
        <f>MAX(0,(AO606-Constantes!$D$13)*(1-EXP(-Constantes!$D$25)))</f>
        <v>0.46497676808239863</v>
      </c>
      <c r="AQ606" s="75">
        <f t="shared" si="88"/>
        <v>0.46498232985990889</v>
      </c>
      <c r="AR606" s="75">
        <f>0.0526*AK606*Observaciones!$F605^1.218</f>
        <v>0</v>
      </c>
      <c r="AS606" s="75">
        <f>AR606*Constantes!$F$31</f>
        <v>0</v>
      </c>
      <c r="AT606" s="75">
        <f t="shared" si="89"/>
        <v>0</v>
      </c>
      <c r="AU606" s="15"/>
      <c r="AV606" s="74">
        <v>600</v>
      </c>
      <c r="AW606" s="75">
        <f>0.0526*Observaciones!$F605^2.218</f>
        <v>0</v>
      </c>
      <c r="AX606" s="75">
        <f>IF(Observaciones!$F605&gt;0.05*$BB$7,((Observaciones!$F605-0.05*$BB$7)^2)/(Observaciones!$F605+0.95*$BB$7),0)</f>
        <v>0</v>
      </c>
      <c r="AY606" s="75">
        <f>0.0526*AX606*Observaciones!$F605^1.218</f>
        <v>0</v>
      </c>
      <c r="AZ606" s="29"/>
      <c r="BA606" s="29"/>
      <c r="BB606" s="96"/>
      <c r="BC606" s="39"/>
    </row>
    <row r="607" spans="2:55" s="2" customFormat="1" x14ac:dyDescent="0.3">
      <c r="B607" s="38"/>
      <c r="C607" s="74">
        <v>601</v>
      </c>
      <c r="D607" s="136">
        <f>ETo!$I606*((1-Constantes!$D$21)*ETo!$K606+ETo!$L606)</f>
        <v>2.0833573259952978</v>
      </c>
      <c r="E607" s="75">
        <f>MIN(D607*F607,0.8*(I606+Observaciones!$F606-G607-H607-Constantes!$D$14))</f>
        <v>1.2542180363112722E-3</v>
      </c>
      <c r="F607" s="75">
        <f>EXP(2.5*(Cálculos!I606-Constantes!$D$13)/(Constantes!$D$15))*Constantes!$D$19+Constantes!$D$18</f>
        <v>0.36841107333286721</v>
      </c>
      <c r="G607" s="75">
        <f>IF(Observaciones!$F606&gt;0.05*Constantes!$D$20,((Observaciones!$F606-0.05*Constantes!$D$20)^2)/(Observaciones!$F606+0.95*Constantes!$D$20),0)</f>
        <v>0</v>
      </c>
      <c r="H607" s="75">
        <f>MAX(0,I606+Observaciones!$F606-G607-Constantes!$D$13)</f>
        <v>0</v>
      </c>
      <c r="I607" s="75">
        <f>I606+Observaciones!$F606-G607-E607-H607-J606</f>
        <v>26.25028662111513</v>
      </c>
      <c r="J607" s="75">
        <f>MAX(0,(I607-Constantes!$D$14)*(1-EXP(-Constantes!$D$24)))</f>
        <v>4.9239792022261471E-6</v>
      </c>
      <c r="K607" s="75">
        <f t="shared" si="81"/>
        <v>136.24028862693723</v>
      </c>
      <c r="L607" s="75">
        <f>MAX(0,(K607-Constantes!$D$13)*(1-EXP(-Constantes!$D$25)))</f>
        <v>0.42301757312780575</v>
      </c>
      <c r="M607" s="75">
        <f t="shared" si="82"/>
        <v>0.42302249710700796</v>
      </c>
      <c r="N607" s="75">
        <f>0.0526*G607*Observaciones!$F606^1.218</f>
        <v>0</v>
      </c>
      <c r="O607" s="75">
        <f>N607*Constantes!$D$31</f>
        <v>0</v>
      </c>
      <c r="P607" s="75">
        <f t="shared" si="83"/>
        <v>0</v>
      </c>
      <c r="Q607" s="15"/>
      <c r="R607" s="74">
        <v>601</v>
      </c>
      <c r="S607" s="136">
        <f>ETo!$I606*((1-Constantes!$E$21)*ETo!$K606+ETo!$L606)</f>
        <v>1.9973341098148494</v>
      </c>
      <c r="T607" s="75">
        <f>MIN(S607*U607,0.8*(X606+Observaciones!$F606-V607-W607-Constantes!$D$14))</f>
        <v>6.355838396245872E-4</v>
      </c>
      <c r="U607" s="75">
        <f>EXP(2.5*(Cálculos!X606-Constantes!$D$13)/(Constantes!$D$15))*Constantes!$E$19+Constantes!$E$18</f>
        <v>0.44392512707888193</v>
      </c>
      <c r="V607" s="75">
        <f>IF(Observaciones!$F606&gt;0.05*Constantes!$E$20,((Observaciones!$F606-0.05*Constantes!$E$20)^2)/(Observaciones!$F606+0.95*Constantes!$E$20),0)</f>
        <v>0</v>
      </c>
      <c r="W607" s="75">
        <f>MAX(0,X606+Observaciones!$F606-V607-Constantes!$D$13)</f>
        <v>0</v>
      </c>
      <c r="X607" s="75">
        <f>X606+Observaciones!$F606-V607-T607-W607-Y606</f>
        <v>26.250145247272481</v>
      </c>
      <c r="Y607" s="75">
        <f>MAX(0,(X607-Constantes!$D$14)*(1-EXP(-Constantes!$D$24)))</f>
        <v>2.4952612041659892E-6</v>
      </c>
      <c r="Z607" s="75">
        <f t="shared" si="84"/>
        <v>139.73992469051683</v>
      </c>
      <c r="AA607" s="75">
        <f>MAX(0,(Z607-Constantes!$D$13)*(1-EXP(-Constantes!$D$25)))</f>
        <v>0.44719132520569543</v>
      </c>
      <c r="AB607" s="75">
        <f t="shared" si="85"/>
        <v>0.44719382046689959</v>
      </c>
      <c r="AC607" s="75">
        <f>0.0526*V607*Observaciones!$F606^1.218</f>
        <v>0</v>
      </c>
      <c r="AD607" s="75">
        <f>AC607*Constantes!$E$31</f>
        <v>0</v>
      </c>
      <c r="AE607" s="75">
        <f t="shared" si="86"/>
        <v>0</v>
      </c>
      <c r="AF607" s="15"/>
      <c r="AG607" s="74">
        <v>601</v>
      </c>
      <c r="AH607" s="136">
        <f>ETo!$I606*((1-Constantes!$F$21)*ETo!$K606+ETo!$L606)</f>
        <v>1.9973341098148494</v>
      </c>
      <c r="AI607" s="75">
        <f>MIN(AH607*AJ607,0.8*(AM606+Observaciones!$F606-AK607-AL607-Constantes!$D$14))</f>
        <v>2.5899749883251388E-4</v>
      </c>
      <c r="AJ607" s="75">
        <f>EXP(2.5*(Cálculos!AM606-Constantes!$D$13)/(Constantes!$D$15))*Constantes!$F$19+Constantes!$F$18</f>
        <v>0.52046412990786517</v>
      </c>
      <c r="AK607" s="75">
        <f>IF(Observaciones!$F606&gt;0.05*Constantes!$F$20,((Observaciones!$F606-0.05*Constantes!$F$20)^2)/(Observaciones!$F606+0.95*Constantes!$F$20),0)</f>
        <v>0</v>
      </c>
      <c r="AL607" s="75">
        <f>MAX(0,AM606+Observaciones!$F606-AK607-Constantes!$D$13)</f>
        <v>0</v>
      </c>
      <c r="AM607" s="75">
        <f>AM606+Observaciones!$F606-AK607-AI607-AL607-AN606</f>
        <v>26.250059187597198</v>
      </c>
      <c r="AN607" s="75">
        <f>MAX(0,(AM607-Constantes!$D$14)*(1-EXP(-Constantes!$D$24)))</f>
        <v>1.0168074934145491E-6</v>
      </c>
      <c r="AO607" s="75">
        <f t="shared" si="87"/>
        <v>141.84974794096257</v>
      </c>
      <c r="AP607" s="75">
        <f>MAX(0,(AO607-Constantes!$D$13)*(1-EXP(-Constantes!$D$25)))</f>
        <v>0.4617649389351971</v>
      </c>
      <c r="AQ607" s="75">
        <f t="shared" si="88"/>
        <v>0.46176595574269053</v>
      </c>
      <c r="AR607" s="75">
        <f>0.0526*AK607*Observaciones!$F606^1.218</f>
        <v>0</v>
      </c>
      <c r="AS607" s="75">
        <f>AR607*Constantes!$F$31</f>
        <v>0</v>
      </c>
      <c r="AT607" s="75">
        <f t="shared" si="89"/>
        <v>0</v>
      </c>
      <c r="AU607" s="15"/>
      <c r="AV607" s="74">
        <v>601</v>
      </c>
      <c r="AW607" s="75">
        <f>0.0526*Observaciones!$F606^2.218</f>
        <v>0</v>
      </c>
      <c r="AX607" s="75">
        <f>IF(Observaciones!$F606&gt;0.05*$BB$7,((Observaciones!$F606-0.05*$BB$7)^2)/(Observaciones!$F606+0.95*$BB$7),0)</f>
        <v>0</v>
      </c>
      <c r="AY607" s="75">
        <f>0.0526*AX607*Observaciones!$F606^1.218</f>
        <v>0</v>
      </c>
      <c r="AZ607" s="29"/>
      <c r="BA607" s="29"/>
      <c r="BB607" s="96"/>
      <c r="BC607" s="39"/>
    </row>
    <row r="608" spans="2:55" s="2" customFormat="1" x14ac:dyDescent="0.3">
      <c r="B608" s="38"/>
      <c r="C608" s="74">
        <v>602</v>
      </c>
      <c r="D608" s="136">
        <f>ETo!$I607*((1-Constantes!$D$21)*ETo!$K607+ETo!$L607)</f>
        <v>1.9623747830961609</v>
      </c>
      <c r="E608" s="75">
        <f>MIN(D608*F608,0.8*(I607+Observaciones!$F607-G608-H608-Constantes!$D$14))</f>
        <v>2.2929689210400285E-4</v>
      </c>
      <c r="F608" s="75">
        <f>EXP(2.5*(Cálculos!I607-Constantes!$D$13)/(Constantes!$D$15))*Constantes!$D$19+Constantes!$D$18</f>
        <v>0.36840876879848128</v>
      </c>
      <c r="G608" s="75">
        <f>IF(Observaciones!$F607&gt;0.05*Constantes!$D$20,((Observaciones!$F607-0.05*Constantes!$D$20)^2)/(Observaciones!$F607+0.95*Constantes!$D$20),0)</f>
        <v>0</v>
      </c>
      <c r="H608" s="75">
        <f>MAX(0,I607+Observaciones!$F607-G608-Constantes!$D$13)</f>
        <v>0</v>
      </c>
      <c r="I608" s="75">
        <f>I607+Observaciones!$F607-G608-E608-H608-J607</f>
        <v>26.250052400243824</v>
      </c>
      <c r="J608" s="75">
        <f>MAX(0,(I608-Constantes!$D$14)*(1-EXP(-Constantes!$D$24)))</f>
        <v>9.0020482497964633E-7</v>
      </c>
      <c r="K608" s="75">
        <f t="shared" si="81"/>
        <v>135.81727105380943</v>
      </c>
      <c r="L608" s="75">
        <f>MAX(0,(K608-Constantes!$D$13)*(1-EXP(-Constantes!$D$25)))</f>
        <v>0.4200955773112115</v>
      </c>
      <c r="M608" s="75">
        <f t="shared" si="82"/>
        <v>0.42009647751603646</v>
      </c>
      <c r="N608" s="75">
        <f>0.0526*G608*Observaciones!$F607^1.218</f>
        <v>0</v>
      </c>
      <c r="O608" s="75">
        <f>N608*Constantes!$D$31</f>
        <v>0</v>
      </c>
      <c r="P608" s="75">
        <f t="shared" si="83"/>
        <v>0</v>
      </c>
      <c r="Q608" s="15"/>
      <c r="R608" s="74">
        <v>602</v>
      </c>
      <c r="S608" s="136">
        <f>ETo!$I607*((1-Constantes!$E$21)*ETo!$K607+ETo!$L607)</f>
        <v>1.8810300109647726</v>
      </c>
      <c r="T608" s="75">
        <f>MIN(S608*U608,0.8*(X607+Observaciones!$F607-V608-W608-Constantes!$D$14))</f>
        <v>1.1619781798515305E-4</v>
      </c>
      <c r="U608" s="75">
        <f>EXP(2.5*(Cálculos!X607-Constantes!$D$13)/(Constantes!$D$15))*Constantes!$E$19+Constantes!$E$18</f>
        <v>0.44392421955146977</v>
      </c>
      <c r="V608" s="75">
        <f>IF(Observaciones!$F607&gt;0.05*Constantes!$E$20,((Observaciones!$F607-0.05*Constantes!$E$20)^2)/(Observaciones!$F607+0.95*Constantes!$E$20),0)</f>
        <v>0</v>
      </c>
      <c r="W608" s="75">
        <f>MAX(0,X607+Observaciones!$F607-V608-Constantes!$D$13)</f>
        <v>0</v>
      </c>
      <c r="X608" s="75">
        <f>X607+Observaciones!$F607-V608-T608-W608-Y607</f>
        <v>26.250026554193294</v>
      </c>
      <c r="Y608" s="75">
        <f>MAX(0,(X608-Constantes!$D$14)*(1-EXP(-Constantes!$D$24)))</f>
        <v>4.5618514690469491E-7</v>
      </c>
      <c r="Z608" s="75">
        <f t="shared" si="84"/>
        <v>139.29273336531114</v>
      </c>
      <c r="AA608" s="75">
        <f>MAX(0,(Z608-Constantes!$D$13)*(1-EXP(-Constantes!$D$25)))</f>
        <v>0.44410234908631918</v>
      </c>
      <c r="AB608" s="75">
        <f t="shared" si="85"/>
        <v>0.44410280527146606</v>
      </c>
      <c r="AC608" s="75">
        <f>0.0526*V608*Observaciones!$F607^1.218</f>
        <v>0</v>
      </c>
      <c r="AD608" s="75">
        <f>AC608*Constantes!$E$31</f>
        <v>0</v>
      </c>
      <c r="AE608" s="75">
        <f t="shared" si="86"/>
        <v>0</v>
      </c>
      <c r="AF608" s="15"/>
      <c r="AG608" s="74">
        <v>602</v>
      </c>
      <c r="AH608" s="136">
        <f>ETo!$I607*((1-Constantes!$F$21)*ETo!$K607+ETo!$L607)</f>
        <v>1.8810300109647726</v>
      </c>
      <c r="AI608" s="75">
        <f>MIN(AH608*AJ608,0.8*(AM607+Observaciones!$F607-AK608-AL608-Constantes!$D$14))</f>
        <v>4.7350077758778758E-5</v>
      </c>
      <c r="AJ608" s="75">
        <f>EXP(2.5*(Cálculos!AM607-Constantes!$D$13)/(Constantes!$D$15))*Constantes!$F$19+Constantes!$F$18</f>
        <v>0.52046385226998448</v>
      </c>
      <c r="AK608" s="75">
        <f>IF(Observaciones!$F607&gt;0.05*Constantes!$F$20,((Observaciones!$F607-0.05*Constantes!$F$20)^2)/(Observaciones!$F607+0.95*Constantes!$F$20),0)</f>
        <v>0</v>
      </c>
      <c r="AL608" s="75">
        <f>MAX(0,AM607+Observaciones!$F607-AK608-Constantes!$D$13)</f>
        <v>0</v>
      </c>
      <c r="AM608" s="75">
        <f>AM607+Observaciones!$F607-AK608-AI608-AL608-AN607</f>
        <v>26.250010820711946</v>
      </c>
      <c r="AN608" s="75">
        <f>MAX(0,(AM608-Constantes!$D$14)*(1-EXP(-Constantes!$D$24)))</f>
        <v>1.8589335454695482E-7</v>
      </c>
      <c r="AO608" s="75">
        <f t="shared" si="87"/>
        <v>141.38798300202737</v>
      </c>
      <c r="AP608" s="75">
        <f>MAX(0,(AO608-Constantes!$D$13)*(1-EXP(-Constantes!$D$25)))</f>
        <v>0.45857529551248538</v>
      </c>
      <c r="AQ608" s="75">
        <f t="shared" si="88"/>
        <v>0.45857548140583992</v>
      </c>
      <c r="AR608" s="75">
        <f>0.0526*AK608*Observaciones!$F607^1.218</f>
        <v>0</v>
      </c>
      <c r="AS608" s="75">
        <f>AR608*Constantes!$F$31</f>
        <v>0</v>
      </c>
      <c r="AT608" s="75">
        <f t="shared" si="89"/>
        <v>0</v>
      </c>
      <c r="AU608" s="15"/>
      <c r="AV608" s="74">
        <v>602</v>
      </c>
      <c r="AW608" s="75">
        <f>0.0526*Observaciones!$F607^2.218</f>
        <v>0</v>
      </c>
      <c r="AX608" s="75">
        <f>IF(Observaciones!$F607&gt;0.05*$BB$7,((Observaciones!$F607-0.05*$BB$7)^2)/(Observaciones!$F607+0.95*$BB$7),0)</f>
        <v>0</v>
      </c>
      <c r="AY608" s="75">
        <f>0.0526*AX608*Observaciones!$F607^1.218</f>
        <v>0</v>
      </c>
      <c r="AZ608" s="29"/>
      <c r="BA608" s="29"/>
      <c r="BB608" s="96"/>
      <c r="BC608" s="39"/>
    </row>
    <row r="609" spans="2:55" s="2" customFormat="1" x14ac:dyDescent="0.3">
      <c r="B609" s="38"/>
      <c r="C609" s="74">
        <v>603</v>
      </c>
      <c r="D609" s="136">
        <f>ETo!$I608*((1-Constantes!$D$21)*ETo!$K608+ETo!$L608)</f>
        <v>2.0643686104940935</v>
      </c>
      <c r="E609" s="75">
        <f>MIN(D609*F609,0.8*(I608+Observaciones!$F608-G609-H609-Constantes!$D$14))</f>
        <v>4.1920195059219623E-5</v>
      </c>
      <c r="F609" s="75">
        <f>EXP(2.5*(Cálculos!I608-Constantes!$D$13)/(Constantes!$D$15))*Constantes!$D$19+Constantes!$D$18</f>
        <v>0.36840834749849577</v>
      </c>
      <c r="G609" s="75">
        <f>IF(Observaciones!$F608&gt;0.05*Constantes!$D$20,((Observaciones!$F608-0.05*Constantes!$D$20)^2)/(Observaciones!$F608+0.95*Constantes!$D$20),0)</f>
        <v>0</v>
      </c>
      <c r="H609" s="75">
        <f>MAX(0,I608+Observaciones!$F608-G609-Constantes!$D$13)</f>
        <v>0</v>
      </c>
      <c r="I609" s="75">
        <f>I608+Observaciones!$F608-G609-E609-H609-J608</f>
        <v>26.25000957984394</v>
      </c>
      <c r="J609" s="75">
        <f>MAX(0,(I609-Constantes!$D$14)*(1-EXP(-Constantes!$D$24)))</f>
        <v>1.6457598492501075E-7</v>
      </c>
      <c r="K609" s="75">
        <f t="shared" si="81"/>
        <v>135.39717547649823</v>
      </c>
      <c r="L609" s="75">
        <f>MAX(0,(K609-Constantes!$D$13)*(1-EXP(-Constantes!$D$25)))</f>
        <v>0.41719376519405338</v>
      </c>
      <c r="M609" s="75">
        <f t="shared" si="82"/>
        <v>0.41719392977003833</v>
      </c>
      <c r="N609" s="75">
        <f>0.0526*G609*Observaciones!$F608^1.218</f>
        <v>0</v>
      </c>
      <c r="O609" s="75">
        <f>N609*Constantes!$D$31</f>
        <v>0</v>
      </c>
      <c r="P609" s="75">
        <f t="shared" si="83"/>
        <v>0</v>
      </c>
      <c r="Q609" s="15"/>
      <c r="R609" s="74">
        <v>603</v>
      </c>
      <c r="S609" s="136">
        <f>ETo!$I608*((1-Constantes!$E$21)*ETo!$K608+ETo!$L608)</f>
        <v>1.9792238843075676</v>
      </c>
      <c r="T609" s="75">
        <f>MIN(S609*U609,0.8*(X608+Observaciones!$F608-V609-W609-Constantes!$D$14))</f>
        <v>2.1243354635203107E-5</v>
      </c>
      <c r="U609" s="75">
        <f>EXP(2.5*(Cálculos!X608-Constantes!$D$13)/(Constantes!$D$15))*Constantes!$E$19+Constantes!$E$18</f>
        <v>0.44392405364003196</v>
      </c>
      <c r="V609" s="75">
        <f>IF(Observaciones!$F608&gt;0.05*Constantes!$E$20,((Observaciones!$F608-0.05*Constantes!$E$20)^2)/(Observaciones!$F608+0.95*Constantes!$E$20),0)</f>
        <v>0</v>
      </c>
      <c r="W609" s="75">
        <f>MAX(0,X608+Observaciones!$F608-V609-Constantes!$D$13)</f>
        <v>0</v>
      </c>
      <c r="X609" s="75">
        <f>X608+Observaciones!$F608-V609-T609-W609-Y608</f>
        <v>26.250004854653511</v>
      </c>
      <c r="Y609" s="75">
        <f>MAX(0,(X609-Constantes!$D$14)*(1-EXP(-Constantes!$D$24)))</f>
        <v>8.3400041592408446E-8</v>
      </c>
      <c r="Z609" s="75">
        <f t="shared" si="84"/>
        <v>138.84863101622483</v>
      </c>
      <c r="AA609" s="75">
        <f>MAX(0,(Z609-Constantes!$D$13)*(1-EXP(-Constantes!$D$25)))</f>
        <v>0.44103471008358242</v>
      </c>
      <c r="AB609" s="75">
        <f t="shared" si="85"/>
        <v>0.44103479348362401</v>
      </c>
      <c r="AC609" s="75">
        <f>0.0526*V609*Observaciones!$F608^1.218</f>
        <v>0</v>
      </c>
      <c r="AD609" s="75">
        <f>AC609*Constantes!$E$31</f>
        <v>0</v>
      </c>
      <c r="AE609" s="75">
        <f t="shared" si="86"/>
        <v>0</v>
      </c>
      <c r="AF609" s="15"/>
      <c r="AG609" s="74">
        <v>603</v>
      </c>
      <c r="AH609" s="136">
        <f>ETo!$I608*((1-Constantes!$F$21)*ETo!$K608+ETo!$L608)</f>
        <v>1.9792238843075676</v>
      </c>
      <c r="AI609" s="75">
        <f>MIN(AH609*AJ609,0.8*(AM608+Observaciones!$F608-AK609-AL609-Constantes!$D$14))</f>
        <v>8.6565695568197046E-6</v>
      </c>
      <c r="AJ609" s="75">
        <f>EXP(2.5*(Cálculos!AM608-Constantes!$D$13)/(Constantes!$D$15))*Constantes!$F$19+Constantes!$F$18</f>
        <v>0.52046380151246818</v>
      </c>
      <c r="AK609" s="75">
        <f>IF(Observaciones!$F608&gt;0.05*Constantes!$F$20,((Observaciones!$F608-0.05*Constantes!$F$20)^2)/(Observaciones!$F608+0.95*Constantes!$F$20),0)</f>
        <v>0</v>
      </c>
      <c r="AL609" s="75">
        <f>MAX(0,AM608+Observaciones!$F608-AK609-Constantes!$D$13)</f>
        <v>0</v>
      </c>
      <c r="AM609" s="75">
        <f>AM608+Observaciones!$F608-AK609-AI609-AL609-AN608</f>
        <v>26.250001978249035</v>
      </c>
      <c r="AN609" s="75">
        <f>MAX(0,(AM609-Constantes!$D$14)*(1-EXP(-Constantes!$D$24)))</f>
        <v>3.3985134346408205E-8</v>
      </c>
      <c r="AO609" s="75">
        <f t="shared" si="87"/>
        <v>140.92940770651489</v>
      </c>
      <c r="AP609" s="75">
        <f>MAX(0,(AO609-Constantes!$D$13)*(1-EXP(-Constantes!$D$25)))</f>
        <v>0.45540768456627034</v>
      </c>
      <c r="AQ609" s="75">
        <f t="shared" si="88"/>
        <v>0.45540771855140472</v>
      </c>
      <c r="AR609" s="75">
        <f>0.0526*AK609*Observaciones!$F608^1.218</f>
        <v>0</v>
      </c>
      <c r="AS609" s="75">
        <f>AR609*Constantes!$F$31</f>
        <v>0</v>
      </c>
      <c r="AT609" s="75">
        <f t="shared" si="89"/>
        <v>0</v>
      </c>
      <c r="AU609" s="15"/>
      <c r="AV609" s="74">
        <v>603</v>
      </c>
      <c r="AW609" s="75">
        <f>0.0526*Observaciones!$F608^2.218</f>
        <v>0</v>
      </c>
      <c r="AX609" s="75">
        <f>IF(Observaciones!$F608&gt;0.05*$BB$7,((Observaciones!$F608-0.05*$BB$7)^2)/(Observaciones!$F608+0.95*$BB$7),0)</f>
        <v>0</v>
      </c>
      <c r="AY609" s="75">
        <f>0.0526*AX609*Observaciones!$F608^1.218</f>
        <v>0</v>
      </c>
      <c r="AZ609" s="29"/>
      <c r="BA609" s="29"/>
      <c r="BB609" s="96"/>
      <c r="BC609" s="39"/>
    </row>
    <row r="610" spans="2:55" s="2" customFormat="1" x14ac:dyDescent="0.3">
      <c r="B610" s="38"/>
      <c r="C610" s="74">
        <v>604</v>
      </c>
      <c r="D610" s="136">
        <f>ETo!$I609*((1-Constantes!$D$21)*ETo!$K609+ETo!$L609)</f>
        <v>2.1098789451351392</v>
      </c>
      <c r="E610" s="75">
        <f>MIN(D610*F610,0.8*(I609+Observaciones!$F609-G610-H610-Constantes!$D$14))</f>
        <v>7.6638751522750681E-6</v>
      </c>
      <c r="F610" s="75">
        <f>EXP(2.5*(Cálculos!I609-Constantes!$D$13)/(Constantes!$D$15))*Constantes!$D$19+Constantes!$D$18</f>
        <v>0.36840827047672742</v>
      </c>
      <c r="G610" s="75">
        <f>IF(Observaciones!$F609&gt;0.05*Constantes!$D$20,((Observaciones!$F609-0.05*Constantes!$D$20)^2)/(Observaciones!$F609+0.95*Constantes!$D$20),0)</f>
        <v>0</v>
      </c>
      <c r="H610" s="75">
        <f>MAX(0,I609+Observaciones!$F609-G610-Constantes!$D$13)</f>
        <v>0</v>
      </c>
      <c r="I610" s="75">
        <f>I609+Observaciones!$F609-G610-E610-H610-J609</f>
        <v>26.250001751392801</v>
      </c>
      <c r="J610" s="75">
        <f>MAX(0,(I610-Constantes!$D$14)*(1-EXP(-Constantes!$D$24)))</f>
        <v>3.0087880041106674E-8</v>
      </c>
      <c r="K610" s="75">
        <f t="shared" si="81"/>
        <v>134.97998171130419</v>
      </c>
      <c r="L610" s="75">
        <f>MAX(0,(K610-Constantes!$D$13)*(1-EXP(-Constantes!$D$25)))</f>
        <v>0.41431199735733537</v>
      </c>
      <c r="M610" s="75">
        <f t="shared" si="82"/>
        <v>0.41431202744521539</v>
      </c>
      <c r="N610" s="75">
        <f>0.0526*G610*Observaciones!$F609^1.218</f>
        <v>0</v>
      </c>
      <c r="O610" s="75">
        <f>N610*Constantes!$D$31</f>
        <v>0</v>
      </c>
      <c r="P610" s="75">
        <f t="shared" si="83"/>
        <v>0</v>
      </c>
      <c r="Q610" s="15"/>
      <c r="R610" s="74">
        <v>604</v>
      </c>
      <c r="S610" s="136">
        <f>ETo!$I609*((1-Constantes!$E$21)*ETo!$K609+ETo!$L609)</f>
        <v>2.0231464846725817</v>
      </c>
      <c r="T610" s="75">
        <f>MIN(S610*U610,0.8*(X609+Observaciones!$F609-V610-W610-Constantes!$D$14))</f>
        <v>3.8837228089505517E-6</v>
      </c>
      <c r="U610" s="75">
        <f>EXP(2.5*(Cálculos!X609-Constantes!$D$13)/(Constantes!$D$15))*Constantes!$E$19+Constantes!$E$18</f>
        <v>0.44392402330811281</v>
      </c>
      <c r="V610" s="75">
        <f>IF(Observaciones!$F609&gt;0.05*Constantes!$E$20,((Observaciones!$F609-0.05*Constantes!$E$20)^2)/(Observaciones!$F609+0.95*Constantes!$E$20),0)</f>
        <v>0</v>
      </c>
      <c r="W610" s="75">
        <f>MAX(0,X609+Observaciones!$F609-V610-Constantes!$D$13)</f>
        <v>0</v>
      </c>
      <c r="X610" s="75">
        <f>X609+Observaciones!$F609-V610-T610-W610-Y609</f>
        <v>26.250000887530661</v>
      </c>
      <c r="Y610" s="75">
        <f>MAX(0,(X610-Constantes!$D$14)*(1-EXP(-Constantes!$D$24)))</f>
        <v>1.5247245520480116E-8</v>
      </c>
      <c r="Z610" s="75">
        <f t="shared" si="84"/>
        <v>138.40759630614124</v>
      </c>
      <c r="AA610" s="75">
        <f>MAX(0,(Z610-Constantes!$D$13)*(1-EXP(-Constantes!$D$25)))</f>
        <v>0.43798826081125453</v>
      </c>
      <c r="AB610" s="75">
        <f t="shared" si="85"/>
        <v>0.43798827605850005</v>
      </c>
      <c r="AC610" s="75">
        <f>0.0526*V610*Observaciones!$F609^1.218</f>
        <v>0</v>
      </c>
      <c r="AD610" s="75">
        <f>AC610*Constantes!$E$31</f>
        <v>0</v>
      </c>
      <c r="AE610" s="75">
        <f t="shared" si="86"/>
        <v>0</v>
      </c>
      <c r="AF610" s="15"/>
      <c r="AG610" s="74">
        <v>604</v>
      </c>
      <c r="AH610" s="136">
        <f>ETo!$I609*((1-Constantes!$F$21)*ETo!$K609+ETo!$L609)</f>
        <v>2.0231464846725817</v>
      </c>
      <c r="AI610" s="75">
        <f>MIN(AH610*AJ610,0.8*(AM609+Observaciones!$F609-AK610-AL610-Constantes!$D$14))</f>
        <v>1.582599227845094E-6</v>
      </c>
      <c r="AJ610" s="75">
        <f>EXP(2.5*(Cálculos!AM609-Constantes!$D$13)/(Constantes!$D$15))*Constantes!$F$19+Constantes!$F$18</f>
        <v>0.52046379223296235</v>
      </c>
      <c r="AK610" s="75">
        <f>IF(Observaciones!$F609&gt;0.05*Constantes!$F$20,((Observaciones!$F609-0.05*Constantes!$F$20)^2)/(Observaciones!$F609+0.95*Constantes!$F$20),0)</f>
        <v>0</v>
      </c>
      <c r="AL610" s="75">
        <f>MAX(0,AM609+Observaciones!$F609-AK610-Constantes!$D$13)</f>
        <v>0</v>
      </c>
      <c r="AM610" s="75">
        <f>AM609+Observaciones!$F609-AK610-AI610-AL610-AN609</f>
        <v>26.250000361664672</v>
      </c>
      <c r="AN610" s="75">
        <f>MAX(0,(AM610-Constantes!$D$14)*(1-EXP(-Constantes!$D$24)))</f>
        <v>6.2131825844595141E-9</v>
      </c>
      <c r="AO610" s="75">
        <f t="shared" si="87"/>
        <v>140.47400002194863</v>
      </c>
      <c r="AP610" s="75">
        <f>MAX(0,(AO610-Constantes!$D$13)*(1-EXP(-Constantes!$D$25)))</f>
        <v>0.45226195390711993</v>
      </c>
      <c r="AQ610" s="75">
        <f t="shared" si="88"/>
        <v>0.45226196012030251</v>
      </c>
      <c r="AR610" s="75">
        <f>0.0526*AK610*Observaciones!$F609^1.218</f>
        <v>0</v>
      </c>
      <c r="AS610" s="75">
        <f>AR610*Constantes!$F$31</f>
        <v>0</v>
      </c>
      <c r="AT610" s="75">
        <f t="shared" si="89"/>
        <v>0</v>
      </c>
      <c r="AU610" s="15"/>
      <c r="AV610" s="74">
        <v>604</v>
      </c>
      <c r="AW610" s="75">
        <f>0.0526*Observaciones!$F609^2.218</f>
        <v>0</v>
      </c>
      <c r="AX610" s="75">
        <f>IF(Observaciones!$F609&gt;0.05*$BB$7,((Observaciones!$F609-0.05*$BB$7)^2)/(Observaciones!$F609+0.95*$BB$7),0)</f>
        <v>0</v>
      </c>
      <c r="AY610" s="75">
        <f>0.0526*AX610*Observaciones!$F609^1.218</f>
        <v>0</v>
      </c>
      <c r="AZ610" s="29"/>
      <c r="BA610" s="29"/>
      <c r="BB610" s="96"/>
      <c r="BC610" s="39"/>
    </row>
    <row r="611" spans="2:55" s="2" customFormat="1" x14ac:dyDescent="0.3">
      <c r="B611" s="38"/>
      <c r="C611" s="74">
        <v>605</v>
      </c>
      <c r="D611" s="136">
        <f>ETo!$I610*((1-Constantes!$D$21)*ETo!$K610+ETo!$L610)</f>
        <v>2.0168746725159199</v>
      </c>
      <c r="E611" s="75">
        <f>MIN(D611*F611,0.8*(I610+Observaciones!$F610-G611-H611-Constantes!$D$14))</f>
        <v>1.4011142411618495E-6</v>
      </c>
      <c r="F611" s="75">
        <f>EXP(2.5*(Cálculos!I610-Constantes!$D$13)/(Constantes!$D$15))*Constantes!$D$19+Constantes!$D$18</f>
        <v>0.36840825639557989</v>
      </c>
      <c r="G611" s="75">
        <f>IF(Observaciones!$F610&gt;0.05*Constantes!$D$20,((Observaciones!$F610-0.05*Constantes!$D$20)^2)/(Observaciones!$F610+0.95*Constantes!$D$20),0)</f>
        <v>0</v>
      </c>
      <c r="H611" s="75">
        <f>MAX(0,I610+Observaciones!$F610-G611-Constantes!$D$13)</f>
        <v>0</v>
      </c>
      <c r="I611" s="75">
        <f>I610+Observaciones!$F610-G611-E611-H611-J610</f>
        <v>26.250000320190683</v>
      </c>
      <c r="J611" s="75">
        <f>MAX(0,(I611-Constantes!$D$14)*(1-EXP(-Constantes!$D$24)))</f>
        <v>5.5006842828618684E-9</v>
      </c>
      <c r="K611" s="75">
        <f t="shared" si="81"/>
        <v>134.56566971394685</v>
      </c>
      <c r="L611" s="75">
        <f>MAX(0,(K611-Constantes!$D$13)*(1-EXP(-Constantes!$D$25)))</f>
        <v>0.41145013534509872</v>
      </c>
      <c r="M611" s="75">
        <f t="shared" si="82"/>
        <v>0.41145014084578302</v>
      </c>
      <c r="N611" s="75">
        <f>0.0526*G611*Observaciones!$F610^1.218</f>
        <v>0</v>
      </c>
      <c r="O611" s="75">
        <f>N611*Constantes!$D$31</f>
        <v>0</v>
      </c>
      <c r="P611" s="75">
        <f t="shared" si="83"/>
        <v>0</v>
      </c>
      <c r="Q611" s="15"/>
      <c r="R611" s="74">
        <v>605</v>
      </c>
      <c r="S611" s="136">
        <f>ETo!$I610*((1-Constantes!$E$21)*ETo!$K610+ETo!$L610)</f>
        <v>1.9337303510473256</v>
      </c>
      <c r="T611" s="75">
        <f>MIN(S611*U611,0.8*(X610+Observaciones!$F610-V611-W611-Constantes!$D$14))</f>
        <v>7.100245284163976E-7</v>
      </c>
      <c r="U611" s="75">
        <f>EXP(2.5*(Cálculos!X610-Constantes!$D$13)/(Constantes!$D$15))*Constantes!$E$19+Constantes!$E$18</f>
        <v>0.44392401776281681</v>
      </c>
      <c r="V611" s="75">
        <f>IF(Observaciones!$F610&gt;0.05*Constantes!$E$20,((Observaciones!$F610-0.05*Constantes!$E$20)^2)/(Observaciones!$F610+0.95*Constantes!$E$20),0)</f>
        <v>0</v>
      </c>
      <c r="W611" s="75">
        <f>MAX(0,X610+Observaciones!$F610-V611-Constantes!$D$13)</f>
        <v>0</v>
      </c>
      <c r="X611" s="75">
        <f>X610+Observaciones!$F610-V611-T611-W611-Y610</f>
        <v>26.250000162258885</v>
      </c>
      <c r="Y611" s="75">
        <f>MAX(0,(X611-Constantes!$D$14)*(1-EXP(-Constantes!$D$24)))</f>
        <v>2.7875105325542863E-9</v>
      </c>
      <c r="Z611" s="75">
        <f t="shared" si="84"/>
        <v>137.96960804532998</v>
      </c>
      <c r="AA611" s="75">
        <f>MAX(0,(Z611-Constantes!$D$13)*(1-EXP(-Constantes!$D$25)))</f>
        <v>0.43496285490117603</v>
      </c>
      <c r="AB611" s="75">
        <f t="shared" si="85"/>
        <v>0.43496285768868659</v>
      </c>
      <c r="AC611" s="75">
        <f>0.0526*V611*Observaciones!$F610^1.218</f>
        <v>0</v>
      </c>
      <c r="AD611" s="75">
        <f>AC611*Constantes!$E$31</f>
        <v>0</v>
      </c>
      <c r="AE611" s="75">
        <f t="shared" si="86"/>
        <v>0</v>
      </c>
      <c r="AF611" s="15"/>
      <c r="AG611" s="74">
        <v>605</v>
      </c>
      <c r="AH611" s="136">
        <f>ETo!$I610*((1-Constantes!$F$21)*ETo!$K610+ETo!$L610)</f>
        <v>1.9337303510473256</v>
      </c>
      <c r="AI611" s="75">
        <f>MIN(AH611*AJ611,0.8*(AM610+Observaciones!$F610-AK611-AL611-Constantes!$D$14))</f>
        <v>2.8933173723544314E-7</v>
      </c>
      <c r="AJ611" s="75">
        <f>EXP(2.5*(Cálculos!AM610-Constantes!$D$13)/(Constantes!$D$15))*Constantes!$F$19+Constantes!$F$18</f>
        <v>0.52046379053647795</v>
      </c>
      <c r="AK611" s="75">
        <f>IF(Observaciones!$F610&gt;0.05*Constantes!$F$20,((Observaciones!$F610-0.05*Constantes!$F$20)^2)/(Observaciones!$F610+0.95*Constantes!$F$20),0)</f>
        <v>0</v>
      </c>
      <c r="AL611" s="75">
        <f>MAX(0,AM610+Observaciones!$F610-AK611-Constantes!$D$13)</f>
        <v>0</v>
      </c>
      <c r="AM611" s="75">
        <f>AM610+Observaciones!$F610-AK611-AI611-AL611-AN610</f>
        <v>26.250000066119753</v>
      </c>
      <c r="AN611" s="75">
        <f>MAX(0,(AM611-Constantes!$D$14)*(1-EXP(-Constantes!$D$24)))</f>
        <v>1.1358977847948426E-9</v>
      </c>
      <c r="AO611" s="75">
        <f t="shared" si="87"/>
        <v>140.02173806804151</v>
      </c>
      <c r="AP611" s="75">
        <f>MAX(0,(AO611-Constantes!$D$13)*(1-EXP(-Constantes!$D$25)))</f>
        <v>0.44913795239685156</v>
      </c>
      <c r="AQ611" s="75">
        <f t="shared" si="88"/>
        <v>0.44913795353274932</v>
      </c>
      <c r="AR611" s="75">
        <f>0.0526*AK611*Observaciones!$F610^1.218</f>
        <v>0</v>
      </c>
      <c r="AS611" s="75">
        <f>AR611*Constantes!$F$31</f>
        <v>0</v>
      </c>
      <c r="AT611" s="75">
        <f t="shared" si="89"/>
        <v>0</v>
      </c>
      <c r="AU611" s="15"/>
      <c r="AV611" s="74">
        <v>605</v>
      </c>
      <c r="AW611" s="75">
        <f>0.0526*Observaciones!$F610^2.218</f>
        <v>0</v>
      </c>
      <c r="AX611" s="75">
        <f>IF(Observaciones!$F610&gt;0.05*$BB$7,((Observaciones!$F610-0.05*$BB$7)^2)/(Observaciones!$F610+0.95*$BB$7),0)</f>
        <v>0</v>
      </c>
      <c r="AY611" s="75">
        <f>0.0526*AX611*Observaciones!$F610^1.218</f>
        <v>0</v>
      </c>
      <c r="AZ611" s="29"/>
      <c r="BA611" s="29"/>
      <c r="BB611" s="96"/>
      <c r="BC611" s="39"/>
    </row>
    <row r="612" spans="2:55" s="2" customFormat="1" x14ac:dyDescent="0.3">
      <c r="B612" s="38"/>
      <c r="C612" s="74">
        <v>606</v>
      </c>
      <c r="D612" s="136">
        <f>ETo!$I611*((1-Constantes!$D$21)*ETo!$K611+ETo!$L611)</f>
        <v>2.0042170752501032</v>
      </c>
      <c r="E612" s="75">
        <f>MIN(D612*F612,0.8*(I611+Observaciones!$F611-G612-H612-Constantes!$D$14))</f>
        <v>2.5615254628519324E-7</v>
      </c>
      <c r="F612" s="75">
        <f>EXP(2.5*(Cálculos!I611-Constantes!$D$13)/(Constantes!$D$15))*Constantes!$D$19+Constantes!$D$18</f>
        <v>0.36840825382125669</v>
      </c>
      <c r="G612" s="75">
        <f>IF(Observaciones!$F611&gt;0.05*Constantes!$D$20,((Observaciones!$F611-0.05*Constantes!$D$20)^2)/(Observaciones!$F611+0.95*Constantes!$D$20),0)</f>
        <v>0</v>
      </c>
      <c r="H612" s="75">
        <f>MAX(0,I611+Observaciones!$F611-G612-Constantes!$D$13)</f>
        <v>0</v>
      </c>
      <c r="I612" s="75">
        <f>I611+Observaciones!$F611-G612-E612-H612-J611</f>
        <v>26.250000058537452</v>
      </c>
      <c r="J612" s="75">
        <f>MAX(0,(I612-Constantes!$D$14)*(1-EXP(-Constantes!$D$24)))</f>
        <v>1.0056383918056899E-9</v>
      </c>
      <c r="K612" s="75">
        <f t="shared" si="81"/>
        <v>134.15421957860175</v>
      </c>
      <c r="L612" s="75">
        <f>MAX(0,(K612-Constantes!$D$13)*(1-EXP(-Constantes!$D$25)))</f>
        <v>0.40860804165777032</v>
      </c>
      <c r="M612" s="75">
        <f t="shared" si="82"/>
        <v>0.40860804266340872</v>
      </c>
      <c r="N612" s="75">
        <f>0.0526*G612*Observaciones!$F611^1.218</f>
        <v>0</v>
      </c>
      <c r="O612" s="75">
        <f>N612*Constantes!$D$31</f>
        <v>0</v>
      </c>
      <c r="P612" s="75">
        <f t="shared" si="83"/>
        <v>0</v>
      </c>
      <c r="Q612" s="15"/>
      <c r="R612" s="74">
        <v>606</v>
      </c>
      <c r="S612" s="136">
        <f>ETo!$I611*((1-Constantes!$E$21)*ETo!$K611+ETo!$L611)</f>
        <v>1.921669938401648</v>
      </c>
      <c r="T612" s="75">
        <f>MIN(S612*U612,0.8*(X611+Observaciones!$F611-V612-W612-Constantes!$D$14))</f>
        <v>1.2980710835108768E-7</v>
      </c>
      <c r="U612" s="75">
        <f>EXP(2.5*(Cálculos!X611-Constantes!$D$13)/(Constantes!$D$15))*Constantes!$E$19+Constantes!$E$18</f>
        <v>0.4439240167490226</v>
      </c>
      <c r="V612" s="75">
        <f>IF(Observaciones!$F611&gt;0.05*Constantes!$E$20,((Observaciones!$F611-0.05*Constantes!$E$20)^2)/(Observaciones!$F611+0.95*Constantes!$E$20),0)</f>
        <v>0</v>
      </c>
      <c r="W612" s="75">
        <f>MAX(0,X611+Observaciones!$F611-V612-Constantes!$D$13)</f>
        <v>0</v>
      </c>
      <c r="X612" s="75">
        <f>X611+Observaciones!$F611-V612-T612-W612-Y611</f>
        <v>26.250000029664267</v>
      </c>
      <c r="Y612" s="75">
        <f>MAX(0,(X612-Constantes!$D$14)*(1-EXP(-Constantes!$D$24)))</f>
        <v>5.0961436001766645E-10</v>
      </c>
      <c r="Z612" s="75">
        <f t="shared" si="84"/>
        <v>137.53464519042879</v>
      </c>
      <c r="AA612" s="75">
        <f>MAX(0,(Z612-Constantes!$D$13)*(1-EXP(-Constantes!$D$25)))</f>
        <v>0.43195834699622621</v>
      </c>
      <c r="AB612" s="75">
        <f t="shared" si="85"/>
        <v>0.43195834750584056</v>
      </c>
      <c r="AC612" s="75">
        <f>0.0526*V612*Observaciones!$F611^1.218</f>
        <v>0</v>
      </c>
      <c r="AD612" s="75">
        <f>AC612*Constantes!$E$31</f>
        <v>0</v>
      </c>
      <c r="AE612" s="75">
        <f t="shared" si="86"/>
        <v>0</v>
      </c>
      <c r="AF612" s="15"/>
      <c r="AG612" s="74">
        <v>606</v>
      </c>
      <c r="AH612" s="136">
        <f>ETo!$I611*((1-Constantes!$F$21)*ETo!$K611+ETo!$L611)</f>
        <v>1.921669938401648</v>
      </c>
      <c r="AI612" s="75">
        <f>MIN(AH612*AJ612,0.8*(AM611+Observaciones!$F611-AK612-AL612-Constantes!$D$14))</f>
        <v>5.2895802582497711E-8</v>
      </c>
      <c r="AJ612" s="75">
        <f>EXP(2.5*(Cálculos!AM611-Constantes!$D$13)/(Constantes!$D$15))*Constantes!$F$19+Constantes!$F$18</f>
        <v>0.52046379022632572</v>
      </c>
      <c r="AK612" s="75">
        <f>IF(Observaciones!$F611&gt;0.05*Constantes!$F$20,((Observaciones!$F611-0.05*Constantes!$F$20)^2)/(Observaciones!$F611+0.95*Constantes!$F$20),0)</f>
        <v>0</v>
      </c>
      <c r="AL612" s="75">
        <f>MAX(0,AM611+Observaciones!$F611-AK612-Constantes!$D$13)</f>
        <v>0</v>
      </c>
      <c r="AM612" s="75">
        <f>AM611+Observaciones!$F611-AK612-AI612-AL612-AN611</f>
        <v>26.250000012088051</v>
      </c>
      <c r="AN612" s="75">
        <f>MAX(0,(AM612-Constantes!$D$14)*(1-EXP(-Constantes!$D$24)))</f>
        <v>2.0766548864287417E-10</v>
      </c>
      <c r="AO612" s="75">
        <f t="shared" si="87"/>
        <v>139.57260011564466</v>
      </c>
      <c r="AP612" s="75">
        <f>MAX(0,(AO612-Constantes!$D$13)*(1-EXP(-Constantes!$D$25)))</f>
        <v>0.44603552994126994</v>
      </c>
      <c r="AQ612" s="75">
        <f t="shared" si="88"/>
        <v>0.44603553014893543</v>
      </c>
      <c r="AR612" s="75">
        <f>0.0526*AK612*Observaciones!$F611^1.218</f>
        <v>0</v>
      </c>
      <c r="AS612" s="75">
        <f>AR612*Constantes!$F$31</f>
        <v>0</v>
      </c>
      <c r="AT612" s="75">
        <f t="shared" si="89"/>
        <v>0</v>
      </c>
      <c r="AU612" s="15"/>
      <c r="AV612" s="74">
        <v>606</v>
      </c>
      <c r="AW612" s="75">
        <f>0.0526*Observaciones!$F611^2.218</f>
        <v>0</v>
      </c>
      <c r="AX612" s="75">
        <f>IF(Observaciones!$F611&gt;0.05*$BB$7,((Observaciones!$F611-0.05*$BB$7)^2)/(Observaciones!$F611+0.95*$BB$7),0)</f>
        <v>0</v>
      </c>
      <c r="AY612" s="75">
        <f>0.0526*AX612*Observaciones!$F611^1.218</f>
        <v>0</v>
      </c>
      <c r="AZ612" s="29"/>
      <c r="BA612" s="29"/>
      <c r="BB612" s="96"/>
      <c r="BC612" s="39"/>
    </row>
    <row r="613" spans="2:55" s="2" customFormat="1" x14ac:dyDescent="0.3">
      <c r="B613" s="38"/>
      <c r="C613" s="74">
        <v>607</v>
      </c>
      <c r="D613" s="136">
        <f>ETo!$I612*((1-Constantes!$D$21)*ETo!$K612+ETo!$L612)</f>
        <v>2.1078585297703332</v>
      </c>
      <c r="E613" s="75">
        <f>MIN(D613*F613,0.8*(I612+Observaciones!$F612-G613-H613-Constantes!$D$14))</f>
        <v>4.6829961775074481E-8</v>
      </c>
      <c r="F613" s="75">
        <f>EXP(2.5*(Cálculos!I612-Constantes!$D$13)/(Constantes!$D$15))*Constantes!$D$19+Constantes!$D$18</f>
        <v>0.36840825335061739</v>
      </c>
      <c r="G613" s="75">
        <f>IF(Observaciones!$F612&gt;0.05*Constantes!$D$20,((Observaciones!$F612-0.05*Constantes!$D$20)^2)/(Observaciones!$F612+0.95*Constantes!$D$20),0)</f>
        <v>0</v>
      </c>
      <c r="H613" s="75">
        <f>MAX(0,I612+Observaciones!$F612-G613-Constantes!$D$13)</f>
        <v>0</v>
      </c>
      <c r="I613" s="75">
        <f>I612+Observaciones!$F612-G613-E613-H613-J612</f>
        <v>26.250000010701854</v>
      </c>
      <c r="J613" s="75">
        <f>MAX(0,(I613-Constantes!$D$14)*(1-EXP(-Constantes!$D$24)))</f>
        <v>1.8385143974251883E-10</v>
      </c>
      <c r="K613" s="75">
        <f t="shared" si="81"/>
        <v>133.74561153694398</v>
      </c>
      <c r="L613" s="75">
        <f>MAX(0,(K613-Constantes!$D$13)*(1-EXP(-Constantes!$D$25)))</f>
        <v>0.40578557974555546</v>
      </c>
      <c r="M613" s="75">
        <f t="shared" si="82"/>
        <v>0.40578557992940689</v>
      </c>
      <c r="N613" s="75">
        <f>0.0526*G613*Observaciones!$F612^1.218</f>
        <v>0</v>
      </c>
      <c r="O613" s="75">
        <f>N613*Constantes!$D$31</f>
        <v>0</v>
      </c>
      <c r="P613" s="75">
        <f t="shared" si="83"/>
        <v>0</v>
      </c>
      <c r="Q613" s="15"/>
      <c r="R613" s="74">
        <v>607</v>
      </c>
      <c r="S613" s="136">
        <f>ETo!$I612*((1-Constantes!$E$21)*ETo!$K612+ETo!$L612)</f>
        <v>2.0214640932597772</v>
      </c>
      <c r="T613" s="75">
        <f>MIN(S613*U613,0.8*(X612+Observaciones!$F612-V613-W613-Constantes!$D$14))</f>
        <v>2.3731413989480644E-8</v>
      </c>
      <c r="U613" s="75">
        <f>EXP(2.5*(Cálculos!X612-Constantes!$D$13)/(Constantes!$D$15))*Constantes!$E$19+Constantes!$E$18</f>
        <v>0.44392401656368013</v>
      </c>
      <c r="V613" s="75">
        <f>IF(Observaciones!$F612&gt;0.05*Constantes!$E$20,((Observaciones!$F612-0.05*Constantes!$E$20)^2)/(Observaciones!$F612+0.95*Constantes!$E$20),0)</f>
        <v>0</v>
      </c>
      <c r="W613" s="75">
        <f>MAX(0,X612+Observaciones!$F612-V613-Constantes!$D$13)</f>
        <v>0</v>
      </c>
      <c r="X613" s="75">
        <f>X612+Observaciones!$F612-V613-T613-W613-Y612</f>
        <v>26.250000005423239</v>
      </c>
      <c r="Y613" s="75">
        <f>MAX(0,(X613-Constantes!$D$14)*(1-EXP(-Constantes!$D$24)))</f>
        <v>9.3167995619165083E-11</v>
      </c>
      <c r="Z613" s="75">
        <f t="shared" si="84"/>
        <v>137.10268684343256</v>
      </c>
      <c r="AA613" s="75">
        <f>MAX(0,(Z613-Constantes!$D$13)*(1-EXP(-Constantes!$D$25)))</f>
        <v>0.42897459274333932</v>
      </c>
      <c r="AB613" s="75">
        <f t="shared" si="85"/>
        <v>0.4289745928365073</v>
      </c>
      <c r="AC613" s="75">
        <f>0.0526*V613*Observaciones!$F612^1.218</f>
        <v>0</v>
      </c>
      <c r="AD613" s="75">
        <f>AC613*Constantes!$E$31</f>
        <v>0</v>
      </c>
      <c r="AE613" s="75">
        <f t="shared" si="86"/>
        <v>0</v>
      </c>
      <c r="AF613" s="15"/>
      <c r="AG613" s="74">
        <v>607</v>
      </c>
      <c r="AH613" s="136">
        <f>ETo!$I612*((1-Constantes!$F$21)*ETo!$K612+ETo!$L612)</f>
        <v>2.0214640932597772</v>
      </c>
      <c r="AI613" s="75">
        <f>MIN(AH613*AJ613,0.8*(AM612+Observaciones!$F612-AK613-AL613-Constantes!$D$14))</f>
        <v>9.6704411589598755E-9</v>
      </c>
      <c r="AJ613" s="75">
        <f>EXP(2.5*(Cálculos!AM612-Constantes!$D$13)/(Constantes!$D$15))*Constantes!$F$19+Constantes!$F$18</f>
        <v>0.52046379016962352</v>
      </c>
      <c r="AK613" s="75">
        <f>IF(Observaciones!$F612&gt;0.05*Constantes!$F$20,((Observaciones!$F612-0.05*Constantes!$F$20)^2)/(Observaciones!$F612+0.95*Constantes!$F$20),0)</f>
        <v>0</v>
      </c>
      <c r="AL613" s="75">
        <f>MAX(0,AM612+Observaciones!$F612-AK613-Constantes!$D$13)</f>
        <v>0</v>
      </c>
      <c r="AM613" s="75">
        <f>AM612+Observaciones!$F612-AK613-AI613-AL613-AN612</f>
        <v>26.250000002209944</v>
      </c>
      <c r="AN613" s="75">
        <f>MAX(0,(AM613-Constantes!$D$14)*(1-EXP(-Constantes!$D$24)))</f>
        <v>3.7965519078816538E-11</v>
      </c>
      <c r="AO613" s="75">
        <f t="shared" si="87"/>
        <v>139.12656458570339</v>
      </c>
      <c r="AP613" s="75">
        <f>MAX(0,(AO613-Constantes!$D$13)*(1-EXP(-Constantes!$D$25)))</f>
        <v>0.44295453748295649</v>
      </c>
      <c r="AQ613" s="75">
        <f t="shared" si="88"/>
        <v>0.44295453752092201</v>
      </c>
      <c r="AR613" s="75">
        <f>0.0526*AK613*Observaciones!$F612^1.218</f>
        <v>0</v>
      </c>
      <c r="AS613" s="75">
        <f>AR613*Constantes!$F$31</f>
        <v>0</v>
      </c>
      <c r="AT613" s="75">
        <f t="shared" si="89"/>
        <v>0</v>
      </c>
      <c r="AU613" s="15"/>
      <c r="AV613" s="74">
        <v>607</v>
      </c>
      <c r="AW613" s="75">
        <f>0.0526*Observaciones!$F612^2.218</f>
        <v>0</v>
      </c>
      <c r="AX613" s="75">
        <f>IF(Observaciones!$F612&gt;0.05*$BB$7,((Observaciones!$F612-0.05*$BB$7)^2)/(Observaciones!$F612+0.95*$BB$7),0)</f>
        <v>0</v>
      </c>
      <c r="AY613" s="75">
        <f>0.0526*AX613*Observaciones!$F612^1.218</f>
        <v>0</v>
      </c>
      <c r="AZ613" s="29"/>
      <c r="BA613" s="29"/>
      <c r="BB613" s="96"/>
      <c r="BC613" s="39"/>
    </row>
    <row r="614" spans="2:55" s="2" customFormat="1" x14ac:dyDescent="0.3">
      <c r="B614" s="38"/>
      <c r="C614" s="74">
        <v>608</v>
      </c>
      <c r="D614" s="136">
        <f>ETo!$I613*((1-Constantes!$D$21)*ETo!$K613+ETo!$L613)</f>
        <v>2.0951621308671546</v>
      </c>
      <c r="E614" s="75">
        <f>MIN(D614*F614,0.8*(I613+Observaciones!$F613-G614-H614-Constantes!$D$14))</f>
        <v>8.561482900404372E-9</v>
      </c>
      <c r="F614" s="75">
        <f>EXP(2.5*(Cálculos!I613-Constantes!$D$13)/(Constantes!$D$15))*Constantes!$D$19+Constantes!$D$18</f>
        <v>0.36840825326457483</v>
      </c>
      <c r="G614" s="75">
        <f>IF(Observaciones!$F613&gt;0.05*Constantes!$D$20,((Observaciones!$F613-0.05*Constantes!$D$20)^2)/(Observaciones!$F613+0.95*Constantes!$D$20),0)</f>
        <v>0</v>
      </c>
      <c r="H614" s="75">
        <f>MAX(0,I613+Observaciones!$F613-G614-Constantes!$D$13)</f>
        <v>0</v>
      </c>
      <c r="I614" s="75">
        <f>I613+Observaciones!$F613-G614-E614-H614-J613</f>
        <v>26.250000001956519</v>
      </c>
      <c r="J614" s="75">
        <f>MAX(0,(I614-Constantes!$D$14)*(1-EXP(-Constantes!$D$24)))</f>
        <v>3.3611816812659776E-11</v>
      </c>
      <c r="K614" s="75">
        <f t="shared" si="81"/>
        <v>133.33982595719843</v>
      </c>
      <c r="L614" s="75">
        <f>MAX(0,(K614-Constantes!$D$13)*(1-EXP(-Constantes!$D$25)))</f>
        <v>0.40298261400187801</v>
      </c>
      <c r="M614" s="75">
        <f t="shared" si="82"/>
        <v>0.40298261403548985</v>
      </c>
      <c r="N614" s="75">
        <f>0.0526*G614*Observaciones!$F613^1.218</f>
        <v>0</v>
      </c>
      <c r="O614" s="75">
        <f>N614*Constantes!$D$31</f>
        <v>0</v>
      </c>
      <c r="P614" s="75">
        <f t="shared" si="83"/>
        <v>0</v>
      </c>
      <c r="Q614" s="15"/>
      <c r="R614" s="74">
        <v>608</v>
      </c>
      <c r="S614" s="136">
        <f>ETo!$I613*((1-Constantes!$E$21)*ETo!$K613+ETo!$L613)</f>
        <v>2.009333383507383</v>
      </c>
      <c r="T614" s="75">
        <f>MIN(S614*U614,0.8*(X613+Observaciones!$F613-V614-W614-Constantes!$D$14))</f>
        <v>4.3385909975768301E-9</v>
      </c>
      <c r="U614" s="75">
        <f>EXP(2.5*(Cálculos!X613-Constantes!$D$13)/(Constantes!$D$15))*Constantes!$E$19+Constantes!$E$18</f>
        <v>0.44392401652979574</v>
      </c>
      <c r="V614" s="75">
        <f>IF(Observaciones!$F613&gt;0.05*Constantes!$E$20,((Observaciones!$F613-0.05*Constantes!$E$20)^2)/(Observaciones!$F613+0.95*Constantes!$E$20),0)</f>
        <v>0</v>
      </c>
      <c r="W614" s="75">
        <f>MAX(0,X613+Observaciones!$F613-V614-Constantes!$D$13)</f>
        <v>0</v>
      </c>
      <c r="X614" s="75">
        <f>X613+Observaciones!$F613-V614-T614-W614-Y613</f>
        <v>26.250000000991481</v>
      </c>
      <c r="Y614" s="75">
        <f>MAX(0,(X614-Constantes!$D$14)*(1-EXP(-Constantes!$D$24)))</f>
        <v>1.7033044556267537E-11</v>
      </c>
      <c r="Z614" s="75">
        <f t="shared" si="84"/>
        <v>136.67371225068922</v>
      </c>
      <c r="AA614" s="75">
        <f>MAX(0,(Z614-Constantes!$D$13)*(1-EXP(-Constantes!$D$25)))</f>
        <v>0.42601144878656905</v>
      </c>
      <c r="AB614" s="75">
        <f t="shared" si="85"/>
        <v>0.42601144880360209</v>
      </c>
      <c r="AC614" s="75">
        <f>0.0526*V614*Observaciones!$F613^1.218</f>
        <v>0</v>
      </c>
      <c r="AD614" s="75">
        <f>AC614*Constantes!$E$31</f>
        <v>0</v>
      </c>
      <c r="AE614" s="75">
        <f t="shared" si="86"/>
        <v>0</v>
      </c>
      <c r="AF614" s="15"/>
      <c r="AG614" s="74">
        <v>608</v>
      </c>
      <c r="AH614" s="136">
        <f>ETo!$I613*((1-Constantes!$F$21)*ETo!$K613+ETo!$L613)</f>
        <v>2.009333383507383</v>
      </c>
      <c r="AI614" s="75">
        <f>MIN(AH614*AJ614,0.8*(AM613+Observaciones!$F613-AK614-AL614-Constantes!$D$14))</f>
        <v>1.7679553820926231E-9</v>
      </c>
      <c r="AJ614" s="75">
        <f>EXP(2.5*(Cálculos!AM613-Constantes!$D$13)/(Constantes!$D$15))*Constantes!$F$19+Constantes!$F$18</f>
        <v>0.52046379015925714</v>
      </c>
      <c r="AK614" s="75">
        <f>IF(Observaciones!$F613&gt;0.05*Constantes!$F$20,((Observaciones!$F613-0.05*Constantes!$F$20)^2)/(Observaciones!$F613+0.95*Constantes!$F$20),0)</f>
        <v>0</v>
      </c>
      <c r="AL614" s="75">
        <f>MAX(0,AM613+Observaciones!$F613-AK614-Constantes!$D$13)</f>
        <v>0</v>
      </c>
      <c r="AM614" s="75">
        <f>AM613+Observaciones!$F613-AK614-AI614-AL614-AN613</f>
        <v>26.250000000404025</v>
      </c>
      <c r="AN614" s="75">
        <f>MAX(0,(AM614-Constantes!$D$14)*(1-EXP(-Constantes!$D$24)))</f>
        <v>6.9409120997875605E-12</v>
      </c>
      <c r="AO614" s="75">
        <f t="shared" si="87"/>
        <v>138.68361004822043</v>
      </c>
      <c r="AP614" s="75">
        <f>MAX(0,(AO614-Constantes!$D$13)*(1-EXP(-Constantes!$D$25)))</f>
        <v>0.43989482699410731</v>
      </c>
      <c r="AQ614" s="75">
        <f t="shared" si="88"/>
        <v>0.43989482700104821</v>
      </c>
      <c r="AR614" s="75">
        <f>0.0526*AK614*Observaciones!$F613^1.218</f>
        <v>0</v>
      </c>
      <c r="AS614" s="75">
        <f>AR614*Constantes!$F$31</f>
        <v>0</v>
      </c>
      <c r="AT614" s="75">
        <f t="shared" si="89"/>
        <v>0</v>
      </c>
      <c r="AU614" s="15"/>
      <c r="AV614" s="74">
        <v>608</v>
      </c>
      <c r="AW614" s="75">
        <f>0.0526*Observaciones!$F613^2.218</f>
        <v>0</v>
      </c>
      <c r="AX614" s="75">
        <f>IF(Observaciones!$F613&gt;0.05*$BB$7,((Observaciones!$F613-0.05*$BB$7)^2)/(Observaciones!$F613+0.95*$BB$7),0)</f>
        <v>0</v>
      </c>
      <c r="AY614" s="75">
        <f>0.0526*AX614*Observaciones!$F613^1.218</f>
        <v>0</v>
      </c>
      <c r="AZ614" s="29"/>
      <c r="BA614" s="29"/>
      <c r="BB614" s="96"/>
      <c r="BC614" s="39"/>
    </row>
    <row r="615" spans="2:55" s="2" customFormat="1" x14ac:dyDescent="0.3">
      <c r="B615" s="38"/>
      <c r="C615" s="74">
        <v>609</v>
      </c>
      <c r="D615" s="136">
        <f>ETo!$I614*((1-Constantes!$D$21)*ETo!$K614+ETo!$L614)</f>
        <v>2.1481857718897617</v>
      </c>
      <c r="E615" s="75">
        <f>MIN(D615*F615,0.8*(I614+Observaciones!$F614-G615-H615-Constantes!$D$14))</f>
        <v>1.5652148022127223E-9</v>
      </c>
      <c r="F615" s="75">
        <f>EXP(2.5*(Cálculos!I614-Constantes!$D$13)/(Constantes!$D$15))*Constantes!$D$19+Constantes!$D$18</f>
        <v>0.36840825324884452</v>
      </c>
      <c r="G615" s="75">
        <f>IF(Observaciones!$F614&gt;0.05*Constantes!$D$20,((Observaciones!$F614-0.05*Constantes!$D$20)^2)/(Observaciones!$F614+0.95*Constantes!$D$20),0)</f>
        <v>0</v>
      </c>
      <c r="H615" s="75">
        <f>MAX(0,I614+Observaciones!$F614-G615-Constantes!$D$13)</f>
        <v>0</v>
      </c>
      <c r="I615" s="75">
        <f>I614+Observaciones!$F614-G615-E615-H615-J614</f>
        <v>26.250000000357691</v>
      </c>
      <c r="J615" s="75">
        <f>MAX(0,(I615-Constantes!$D$14)*(1-EXP(-Constantes!$D$24)))</f>
        <v>6.1449132639722084E-12</v>
      </c>
      <c r="K615" s="75">
        <f t="shared" si="81"/>
        <v>132.93684334319656</v>
      </c>
      <c r="L615" s="75">
        <f>MAX(0,(K615-Constantes!$D$13)*(1-EXP(-Constantes!$D$25)))</f>
        <v>0.4001990097568649</v>
      </c>
      <c r="M615" s="75">
        <f t="shared" si="82"/>
        <v>0.40019900976300982</v>
      </c>
      <c r="N615" s="75">
        <f>0.0526*G615*Observaciones!$F614^1.218</f>
        <v>0</v>
      </c>
      <c r="O615" s="75">
        <f>N615*Constantes!$D$31</f>
        <v>0</v>
      </c>
      <c r="P615" s="75">
        <f t="shared" si="83"/>
        <v>0</v>
      </c>
      <c r="Q615" s="15"/>
      <c r="R615" s="74">
        <v>609</v>
      </c>
      <c r="S615" s="136">
        <f>ETo!$I614*((1-Constantes!$E$21)*ETo!$K614+ETo!$L614)</f>
        <v>2.0604799731312364</v>
      </c>
      <c r="T615" s="75">
        <f>MIN(S615*U615,0.8*(X614+Observaciones!$F614-V615-W615-Constantes!$D$14))</f>
        <v>7.9318454027088594E-10</v>
      </c>
      <c r="U615" s="75">
        <f>EXP(2.5*(Cálculos!X614-Constantes!$D$13)/(Constantes!$D$15))*Constantes!$E$19+Constantes!$E$18</f>
        <v>0.44392401652360097</v>
      </c>
      <c r="V615" s="75">
        <f>IF(Observaciones!$F614&gt;0.05*Constantes!$E$20,((Observaciones!$F614-0.05*Constantes!$E$20)^2)/(Observaciones!$F614+0.95*Constantes!$E$20),0)</f>
        <v>0</v>
      </c>
      <c r="W615" s="75">
        <f>MAX(0,X614+Observaciones!$F614-V615-Constantes!$D$13)</f>
        <v>0</v>
      </c>
      <c r="X615" s="75">
        <f>X614+Observaciones!$F614-V615-T615-W615-Y614</f>
        <v>26.250000000181263</v>
      </c>
      <c r="Y615" s="75">
        <f>MAX(0,(X615-Constantes!$D$14)*(1-EXP(-Constantes!$D$24)))</f>
        <v>3.1139899250218614E-12</v>
      </c>
      <c r="Z615" s="75">
        <f t="shared" si="84"/>
        <v>136.24770080190265</v>
      </c>
      <c r="AA615" s="75">
        <f>MAX(0,(Z615-Constantes!$D$13)*(1-EXP(-Constantes!$D$25)))</f>
        <v>0.42306877276020088</v>
      </c>
      <c r="AB615" s="75">
        <f t="shared" si="85"/>
        <v>0.42306877276331489</v>
      </c>
      <c r="AC615" s="75">
        <f>0.0526*V615*Observaciones!$F614^1.218</f>
        <v>0</v>
      </c>
      <c r="AD615" s="75">
        <f>AC615*Constantes!$E$31</f>
        <v>0</v>
      </c>
      <c r="AE615" s="75">
        <f t="shared" si="86"/>
        <v>0</v>
      </c>
      <c r="AF615" s="15"/>
      <c r="AG615" s="74">
        <v>609</v>
      </c>
      <c r="AH615" s="136">
        <f>ETo!$I614*((1-Constantes!$F$21)*ETo!$K614+ETo!$L614)</f>
        <v>2.0604799731312364</v>
      </c>
      <c r="AI615" s="75">
        <f>MIN(AH615*AJ615,0.8*(AM614+Observaciones!$F614-AK615-AL615-Constantes!$D$14))</f>
        <v>3.2322020615538352E-10</v>
      </c>
      <c r="AJ615" s="75">
        <f>EXP(2.5*(Cálculos!AM614-Constantes!$D$13)/(Constantes!$D$15))*Constantes!$F$19+Constantes!$F$18</f>
        <v>0.52046379015736199</v>
      </c>
      <c r="AK615" s="75">
        <f>IF(Observaciones!$F614&gt;0.05*Constantes!$F$20,((Observaciones!$F614-0.05*Constantes!$F$20)^2)/(Observaciones!$F614+0.95*Constantes!$F$20),0)</f>
        <v>0</v>
      </c>
      <c r="AL615" s="75">
        <f>MAX(0,AM614+Observaciones!$F614-AK615-Constantes!$D$13)</f>
        <v>0</v>
      </c>
      <c r="AM615" s="75">
        <f>AM614+Observaciones!$F614-AK615-AI615-AL615-AN614</f>
        <v>26.250000000073864</v>
      </c>
      <c r="AN615" s="75">
        <f>MAX(0,(AM615-Constantes!$D$14)*(1-EXP(-Constantes!$D$24)))</f>
        <v>1.2689473850204723E-12</v>
      </c>
      <c r="AO615" s="75">
        <f t="shared" si="87"/>
        <v>138.24371522122632</v>
      </c>
      <c r="AP615" s="75">
        <f>MAX(0,(AO615-Constantes!$D$13)*(1-EXP(-Constantes!$D$25)))</f>
        <v>0.43685625146942125</v>
      </c>
      <c r="AQ615" s="75">
        <f t="shared" si="88"/>
        <v>0.43685625147069018</v>
      </c>
      <c r="AR615" s="75">
        <f>0.0526*AK615*Observaciones!$F614^1.218</f>
        <v>0</v>
      </c>
      <c r="AS615" s="75">
        <f>AR615*Constantes!$F$31</f>
        <v>0</v>
      </c>
      <c r="AT615" s="75">
        <f t="shared" si="89"/>
        <v>0</v>
      </c>
      <c r="AU615" s="15"/>
      <c r="AV615" s="74">
        <v>609</v>
      </c>
      <c r="AW615" s="75">
        <f>0.0526*Observaciones!$F614^2.218</f>
        <v>0</v>
      </c>
      <c r="AX615" s="75">
        <f>IF(Observaciones!$F614&gt;0.05*$BB$7,((Observaciones!$F614-0.05*$BB$7)^2)/(Observaciones!$F614+0.95*$BB$7),0)</f>
        <v>0</v>
      </c>
      <c r="AY615" s="75">
        <f>0.0526*AX615*Observaciones!$F614^1.218</f>
        <v>0</v>
      </c>
      <c r="AZ615" s="29"/>
      <c r="BA615" s="29"/>
      <c r="BB615" s="96"/>
      <c r="BC615" s="39"/>
    </row>
    <row r="616" spans="2:55" s="2" customFormat="1" x14ac:dyDescent="0.3">
      <c r="B616" s="38"/>
      <c r="C616" s="74">
        <v>610</v>
      </c>
      <c r="D616" s="136">
        <f>ETo!$I615*((1-Constantes!$D$21)*ETo!$K615+ETo!$L615)</f>
        <v>2.1446950994461003</v>
      </c>
      <c r="E616" s="75">
        <f>MIN(D616*F616,0.8*(I615+Observaciones!$F615-G616-H616-Constantes!$D$14))</f>
        <v>2.861526127162506E-10</v>
      </c>
      <c r="F616" s="75">
        <f>EXP(2.5*(Cálculos!I615-Constantes!$D$13)/(Constantes!$D$15))*Constantes!$D$19+Constantes!$D$18</f>
        <v>0.36840825324596865</v>
      </c>
      <c r="G616" s="75">
        <f>IF(Observaciones!$F615&gt;0.05*Constantes!$D$20,((Observaciones!$F615-0.05*Constantes!$D$20)^2)/(Observaciones!$F615+0.95*Constantes!$D$20),0)</f>
        <v>0</v>
      </c>
      <c r="H616" s="75">
        <f>MAX(0,I615+Observaciones!$F615-G616-Constantes!$D$13)</f>
        <v>0</v>
      </c>
      <c r="I616" s="75">
        <f>I615+Observaciones!$F615-G616-E616-H616-J615</f>
        <v>26.250000000065391</v>
      </c>
      <c r="J616" s="75">
        <f>MAX(0,(I616-Constantes!$D$14)*(1-EXP(-Constantes!$D$24)))</f>
        <v>1.1233825005380604E-12</v>
      </c>
      <c r="K616" s="75">
        <f t="shared" si="81"/>
        <v>132.53664433343968</v>
      </c>
      <c r="L616" s="75">
        <f>MAX(0,(K616-Constantes!$D$13)*(1-EXP(-Constantes!$D$25)))</f>
        <v>0.39743463327087558</v>
      </c>
      <c r="M616" s="75">
        <f t="shared" si="82"/>
        <v>0.39743463327199896</v>
      </c>
      <c r="N616" s="75">
        <f>0.0526*G616*Observaciones!$F615^1.218</f>
        <v>0</v>
      </c>
      <c r="O616" s="75">
        <f>N616*Constantes!$D$31</f>
        <v>0</v>
      </c>
      <c r="P616" s="75">
        <f t="shared" si="83"/>
        <v>0</v>
      </c>
      <c r="Q616" s="15"/>
      <c r="R616" s="74">
        <v>610</v>
      </c>
      <c r="S616" s="136">
        <f>ETo!$I615*((1-Constantes!$E$21)*ETo!$K615+ETo!$L615)</f>
        <v>2.0572033233400324</v>
      </c>
      <c r="T616" s="75">
        <f>MIN(S616*U616,0.8*(X615+Observaciones!$F615-V616-W616-Constantes!$D$14))</f>
        <v>1.450104036848643E-10</v>
      </c>
      <c r="U616" s="75">
        <f>EXP(2.5*(Cálculos!X615-Constantes!$D$13)/(Constantes!$D$15))*Constantes!$E$19+Constantes!$E$18</f>
        <v>0.44392401652246843</v>
      </c>
      <c r="V616" s="75">
        <f>IF(Observaciones!$F615&gt;0.05*Constantes!$E$20,((Observaciones!$F615-0.05*Constantes!$E$20)^2)/(Observaciones!$F615+0.95*Constantes!$E$20),0)</f>
        <v>0</v>
      </c>
      <c r="W616" s="75">
        <f>MAX(0,X615+Observaciones!$F615-V616-Constantes!$D$13)</f>
        <v>0</v>
      </c>
      <c r="X616" s="75">
        <f>X615+Observaciones!$F615-V616-T616-W616-Y615</f>
        <v>26.250000000033136</v>
      </c>
      <c r="Y616" s="75">
        <f>MAX(0,(X616-Constantes!$D$14)*(1-EXP(-Constantes!$D$24)))</f>
        <v>5.6925940359222477E-13</v>
      </c>
      <c r="Z616" s="75">
        <f t="shared" si="84"/>
        <v>135.82463202914246</v>
      </c>
      <c r="AA616" s="75">
        <f>MAX(0,(Z616-Constantes!$D$13)*(1-EXP(-Constantes!$D$25)))</f>
        <v>0.42014642328191226</v>
      </c>
      <c r="AB616" s="75">
        <f t="shared" si="85"/>
        <v>0.42014642328248153</v>
      </c>
      <c r="AC616" s="75">
        <f>0.0526*V616*Observaciones!$F615^1.218</f>
        <v>0</v>
      </c>
      <c r="AD616" s="75">
        <f>AC616*Constantes!$E$31</f>
        <v>0</v>
      </c>
      <c r="AE616" s="75">
        <f t="shared" si="86"/>
        <v>0</v>
      </c>
      <c r="AF616" s="15"/>
      <c r="AG616" s="74">
        <v>610</v>
      </c>
      <c r="AH616" s="136">
        <f>ETo!$I615*((1-Constantes!$F$21)*ETo!$K615+ETo!$L615)</f>
        <v>2.0572033233400324</v>
      </c>
      <c r="AI616" s="75">
        <f>MIN(AH616*AJ616,0.8*(AM615+Observaciones!$F615-AK616-AL616-Constantes!$D$14))</f>
        <v>5.9091576076752969E-11</v>
      </c>
      <c r="AJ616" s="75">
        <f>EXP(2.5*(Cálculos!AM615-Constantes!$D$13)/(Constantes!$D$15))*Constantes!$F$19+Constantes!$F$18</f>
        <v>0.52046379015701549</v>
      </c>
      <c r="AK616" s="75">
        <f>IF(Observaciones!$F615&gt;0.05*Constantes!$F$20,((Observaciones!$F615-0.05*Constantes!$F$20)^2)/(Observaciones!$F615+0.95*Constantes!$F$20),0)</f>
        <v>0</v>
      </c>
      <c r="AL616" s="75">
        <f>MAX(0,AM615+Observaciones!$F615-AK616-Constantes!$D$13)</f>
        <v>0</v>
      </c>
      <c r="AM616" s="75">
        <f>AM615+Observaciones!$F615-AK616-AI616-AL616-AN615</f>
        <v>26.250000000013504</v>
      </c>
      <c r="AN616" s="75">
        <f>MAX(0,(AM616-Constantes!$D$14)*(1-EXP(-Constantes!$D$24)))</f>
        <v>2.3198831275373073E-13</v>
      </c>
      <c r="AO616" s="75">
        <f t="shared" si="87"/>
        <v>137.80685896975692</v>
      </c>
      <c r="AP616" s="75">
        <f>MAX(0,(AO616-Constantes!$D$13)*(1-EXP(-Constantes!$D$25)))</f>
        <v>0.43383866491903694</v>
      </c>
      <c r="AQ616" s="75">
        <f t="shared" si="88"/>
        <v>0.43383866491926892</v>
      </c>
      <c r="AR616" s="75">
        <f>0.0526*AK616*Observaciones!$F615^1.218</f>
        <v>0</v>
      </c>
      <c r="AS616" s="75">
        <f>AR616*Constantes!$F$31</f>
        <v>0</v>
      </c>
      <c r="AT616" s="75">
        <f t="shared" si="89"/>
        <v>0</v>
      </c>
      <c r="AU616" s="15"/>
      <c r="AV616" s="74">
        <v>610</v>
      </c>
      <c r="AW616" s="75">
        <f>0.0526*Observaciones!$F615^2.218</f>
        <v>0</v>
      </c>
      <c r="AX616" s="75">
        <f>IF(Observaciones!$F615&gt;0.05*$BB$7,((Observaciones!$F615-0.05*$BB$7)^2)/(Observaciones!$F615+0.95*$BB$7),0)</f>
        <v>0</v>
      </c>
      <c r="AY616" s="75">
        <f>0.0526*AX616*Observaciones!$F615^1.218</f>
        <v>0</v>
      </c>
      <c r="AZ616" s="29"/>
      <c r="BA616" s="29"/>
      <c r="BB616" s="96"/>
      <c r="BC616" s="39"/>
    </row>
    <row r="617" spans="2:55" s="2" customFormat="1" x14ac:dyDescent="0.3">
      <c r="B617" s="38"/>
      <c r="C617" s="74">
        <v>611</v>
      </c>
      <c r="D617" s="136">
        <f>ETo!$I616*((1-Constantes!$D$21)*ETo!$K616+ETo!$L616)</f>
        <v>2.1648046535227907</v>
      </c>
      <c r="E617" s="75">
        <f>MIN(D617*F617,0.8*(I616+Observaciones!$F616-G617-H617-Constantes!$D$14))</f>
        <v>5.231299837760162E-11</v>
      </c>
      <c r="F617" s="75">
        <f>EXP(2.5*(Cálculos!I616-Constantes!$D$13)/(Constantes!$D$15))*Constantes!$D$19+Constantes!$D$18</f>
        <v>0.36840825324544291</v>
      </c>
      <c r="G617" s="75">
        <f>IF(Observaciones!$F616&gt;0.05*Constantes!$D$20,((Observaciones!$F616-0.05*Constantes!$D$20)^2)/(Observaciones!$F616+0.95*Constantes!$D$20),0)</f>
        <v>0</v>
      </c>
      <c r="H617" s="75">
        <f>MAX(0,I616+Observaciones!$F616-G617-Constantes!$D$13)</f>
        <v>0</v>
      </c>
      <c r="I617" s="75">
        <f>I616+Observaciones!$F616-G617-E617-H617-J616</f>
        <v>26.250000000011955</v>
      </c>
      <c r="J617" s="75">
        <f>MAX(0,(I617-Constantes!$D$14)*(1-EXP(-Constantes!$D$24)))</f>
        <v>2.0537770913346591E-13</v>
      </c>
      <c r="K617" s="75">
        <f t="shared" si="81"/>
        <v>132.13920970016881</v>
      </c>
      <c r="L617" s="75">
        <f>MAX(0,(K617-Constantes!$D$13)*(1-EXP(-Constantes!$D$25)))</f>
        <v>0.39468935172807706</v>
      </c>
      <c r="M617" s="75">
        <f t="shared" si="82"/>
        <v>0.39468935172828246</v>
      </c>
      <c r="N617" s="75">
        <f>0.0526*G617*Observaciones!$F616^1.218</f>
        <v>0</v>
      </c>
      <c r="O617" s="75">
        <f>N617*Constantes!$D$31</f>
        <v>0</v>
      </c>
      <c r="P617" s="75">
        <f t="shared" si="83"/>
        <v>0</v>
      </c>
      <c r="Q617" s="15"/>
      <c r="R617" s="74">
        <v>611</v>
      </c>
      <c r="S617" s="136">
        <f>ETo!$I616*((1-Constantes!$E$21)*ETo!$K616+ETo!$L616)</f>
        <v>2.0766587482300438</v>
      </c>
      <c r="T617" s="75">
        <f>MIN(S617*U617,0.8*(X616+Observaciones!$F616-V617-W617-Constantes!$D$14))</f>
        <v>2.6508928385737819E-11</v>
      </c>
      <c r="U617" s="75">
        <f>EXP(2.5*(Cálculos!X616-Constantes!$D$13)/(Constantes!$D$15))*Constantes!$E$19+Constantes!$E$18</f>
        <v>0.44392401652226138</v>
      </c>
      <c r="V617" s="75">
        <f>IF(Observaciones!$F616&gt;0.05*Constantes!$E$20,((Observaciones!$F616-0.05*Constantes!$E$20)^2)/(Observaciones!$F616+0.95*Constantes!$E$20),0)</f>
        <v>0</v>
      </c>
      <c r="W617" s="75">
        <f>MAX(0,X616+Observaciones!$F616-V617-Constantes!$D$13)</f>
        <v>0</v>
      </c>
      <c r="X617" s="75">
        <f>X616+Observaciones!$F616-V617-T617-W617-Y616</f>
        <v>26.250000000006057</v>
      </c>
      <c r="Y617" s="75">
        <f>MAX(0,(X617-Constantes!$D$14)*(1-EXP(-Constantes!$D$24)))</f>
        <v>1.0406210819392551E-13</v>
      </c>
      <c r="Z617" s="75">
        <f t="shared" si="84"/>
        <v>135.40448560586054</v>
      </c>
      <c r="AA617" s="75">
        <f>MAX(0,(Z617-Constantes!$D$13)*(1-EXP(-Constantes!$D$25)))</f>
        <v>0.41724425994597936</v>
      </c>
      <c r="AB617" s="75">
        <f t="shared" si="85"/>
        <v>0.41724425994608344</v>
      </c>
      <c r="AC617" s="75">
        <f>0.0526*V617*Observaciones!$F616^1.218</f>
        <v>0</v>
      </c>
      <c r="AD617" s="75">
        <f>AC617*Constantes!$E$31</f>
        <v>0</v>
      </c>
      <c r="AE617" s="75">
        <f t="shared" si="86"/>
        <v>0</v>
      </c>
      <c r="AF617" s="15"/>
      <c r="AG617" s="74">
        <v>611</v>
      </c>
      <c r="AH617" s="136">
        <f>ETo!$I616*((1-Constantes!$F$21)*ETo!$K616+ETo!$L616)</f>
        <v>2.0766587482300438</v>
      </c>
      <c r="AI617" s="75">
        <f>MIN(AH617*AJ617,0.8*(AM616+Observaciones!$F616-AK617-AL617-Constantes!$D$14))</f>
        <v>1.0803091754496564E-11</v>
      </c>
      <c r="AJ617" s="75">
        <f>EXP(2.5*(Cálculos!AM616-Constantes!$D$13)/(Constantes!$D$15))*Constantes!$F$19+Constantes!$F$18</f>
        <v>0.5204637901569521</v>
      </c>
      <c r="AK617" s="75">
        <f>IF(Observaciones!$F616&gt;0.05*Constantes!$F$20,((Observaciones!$F616-0.05*Constantes!$F$20)^2)/(Observaciones!$F616+0.95*Constantes!$F$20),0)</f>
        <v>0</v>
      </c>
      <c r="AL617" s="75">
        <f>MAX(0,AM616+Observaciones!$F616-AK617-Constantes!$D$13)</f>
        <v>0</v>
      </c>
      <c r="AM617" s="75">
        <f>AM616+Observaciones!$F616-AK617-AI617-AL617-AN616</f>
        <v>26.250000000002469</v>
      </c>
      <c r="AN617" s="75">
        <f>MAX(0,(AM617-Constantes!$D$14)*(1-EXP(-Constantes!$D$24)))</f>
        <v>4.2418278706614802E-14</v>
      </c>
      <c r="AO617" s="75">
        <f t="shared" si="87"/>
        <v>137.37302030483787</v>
      </c>
      <c r="AP617" s="75">
        <f>MAX(0,(AO617-Constantes!$D$13)*(1-EXP(-Constantes!$D$25)))</f>
        <v>0.43084192236151836</v>
      </c>
      <c r="AQ617" s="75">
        <f t="shared" si="88"/>
        <v>0.43084192236156077</v>
      </c>
      <c r="AR617" s="75">
        <f>0.0526*AK617*Observaciones!$F616^1.218</f>
        <v>0</v>
      </c>
      <c r="AS617" s="75">
        <f>AR617*Constantes!$F$31</f>
        <v>0</v>
      </c>
      <c r="AT617" s="75">
        <f t="shared" si="89"/>
        <v>0</v>
      </c>
      <c r="AU617" s="15"/>
      <c r="AV617" s="74">
        <v>611</v>
      </c>
      <c r="AW617" s="75">
        <f>0.0526*Observaciones!$F616^2.218</f>
        <v>0</v>
      </c>
      <c r="AX617" s="75">
        <f>IF(Observaciones!$F616&gt;0.05*$BB$7,((Observaciones!$F616-0.05*$BB$7)^2)/(Observaciones!$F616+0.95*$BB$7),0)</f>
        <v>0</v>
      </c>
      <c r="AY617" s="75">
        <f>0.0526*AX617*Observaciones!$F616^1.218</f>
        <v>0</v>
      </c>
      <c r="AZ617" s="29"/>
      <c r="BA617" s="29"/>
      <c r="BB617" s="96"/>
      <c r="BC617" s="39"/>
    </row>
    <row r="618" spans="2:55" s="2" customFormat="1" x14ac:dyDescent="0.3">
      <c r="B618" s="38"/>
      <c r="C618" s="74">
        <v>612</v>
      </c>
      <c r="D618" s="136">
        <f>ETo!$I617*((1-Constantes!$D$21)*ETo!$K617+ETo!$L617)</f>
        <v>2.1085012538463261</v>
      </c>
      <c r="E618" s="75">
        <f>MIN(D618*F618,0.8*(I617+Observaciones!$F617-G618-H618-Constantes!$D$14))</f>
        <v>9.5639052233309485E-12</v>
      </c>
      <c r="F618" s="75">
        <f>EXP(2.5*(Cálculos!I617-Constantes!$D$13)/(Constantes!$D$15))*Constantes!$D$19+Constantes!$D$18</f>
        <v>0.36840825324534676</v>
      </c>
      <c r="G618" s="75">
        <f>IF(Observaciones!$F617&gt;0.05*Constantes!$D$20,((Observaciones!$F617-0.05*Constantes!$D$20)^2)/(Observaciones!$F617+0.95*Constantes!$D$20),0)</f>
        <v>0</v>
      </c>
      <c r="H618" s="75">
        <f>MAX(0,I617+Observaciones!$F617-G618-Constantes!$D$13)</f>
        <v>0</v>
      </c>
      <c r="I618" s="75">
        <f>I617+Observaciones!$F617-G618-E618-H618-J617</f>
        <v>26.250000000002185</v>
      </c>
      <c r="J618" s="75">
        <f>MAX(0,(I618-Constantes!$D$14)*(1-EXP(-Constantes!$D$24)))</f>
        <v>3.7535599143263458E-14</v>
      </c>
      <c r="K618" s="75">
        <f t="shared" si="81"/>
        <v>131.74452034844072</v>
      </c>
      <c r="L618" s="75">
        <f>MAX(0,(K618-Constantes!$D$13)*(1-EXP(-Constantes!$D$25)))</f>
        <v>0.39196303323006193</v>
      </c>
      <c r="M618" s="75">
        <f t="shared" si="82"/>
        <v>0.39196303323009946</v>
      </c>
      <c r="N618" s="75">
        <f>0.0526*G618*Observaciones!$F617^1.218</f>
        <v>0</v>
      </c>
      <c r="O618" s="75">
        <f>N618*Constantes!$D$31</f>
        <v>0</v>
      </c>
      <c r="P618" s="75">
        <f t="shared" si="83"/>
        <v>0</v>
      </c>
      <c r="Q618" s="15"/>
      <c r="R618" s="74">
        <v>612</v>
      </c>
      <c r="S618" s="136">
        <f>ETo!$I617*((1-Constantes!$E$21)*ETo!$K617+ETo!$L617)</f>
        <v>2.0225448584780361</v>
      </c>
      <c r="T618" s="75">
        <f>MIN(S618*U618,0.8*(X617+Observaciones!$F617-V618-W618-Constantes!$D$14))</f>
        <v>4.8459014578838833E-12</v>
      </c>
      <c r="U618" s="75">
        <f>EXP(2.5*(Cálculos!X617-Constantes!$D$13)/(Constantes!$D$15))*Constantes!$E$19+Constantes!$E$18</f>
        <v>0.44392401652222352</v>
      </c>
      <c r="V618" s="75">
        <f>IF(Observaciones!$F617&gt;0.05*Constantes!$E$20,((Observaciones!$F617-0.05*Constantes!$E$20)^2)/(Observaciones!$F617+0.95*Constantes!$E$20),0)</f>
        <v>0</v>
      </c>
      <c r="W618" s="75">
        <f>MAX(0,X617+Observaciones!$F617-V618-Constantes!$D$13)</f>
        <v>0</v>
      </c>
      <c r="X618" s="75">
        <f>X617+Observaciones!$F617-V618-T618-W618-Y617</f>
        <v>26.250000000001108</v>
      </c>
      <c r="Y618" s="75">
        <f>MAX(0,(X618-Constantes!$D$14)*(1-EXP(-Constantes!$D$24)))</f>
        <v>1.9042450297070241E-14</v>
      </c>
      <c r="Z618" s="75">
        <f t="shared" si="84"/>
        <v>134.98724134591455</v>
      </c>
      <c r="AA618" s="75">
        <f>MAX(0,(Z618-Constantes!$D$13)*(1-EXP(-Constantes!$D$25)))</f>
        <v>0.41436214331653187</v>
      </c>
      <c r="AB618" s="75">
        <f t="shared" si="85"/>
        <v>0.41436214331655091</v>
      </c>
      <c r="AC618" s="75">
        <f>0.0526*V618*Observaciones!$F617^1.218</f>
        <v>0</v>
      </c>
      <c r="AD618" s="75">
        <f>AC618*Constantes!$E$31</f>
        <v>0</v>
      </c>
      <c r="AE618" s="75">
        <f t="shared" si="86"/>
        <v>0</v>
      </c>
      <c r="AF618" s="15"/>
      <c r="AG618" s="74">
        <v>612</v>
      </c>
      <c r="AH618" s="136">
        <f>ETo!$I617*((1-Constantes!$F$21)*ETo!$K617+ETo!$L617)</f>
        <v>2.0225448584780361</v>
      </c>
      <c r="AI618" s="75">
        <f>MIN(AH618*AJ618,0.8*(AM617+Observaciones!$F617-AK618-AL618-Constantes!$D$14))</f>
        <v>1.9753088054130785E-12</v>
      </c>
      <c r="AJ618" s="75">
        <f>EXP(2.5*(Cálculos!AM617-Constantes!$D$13)/(Constantes!$D$15))*Constantes!$F$19+Constantes!$F$18</f>
        <v>0.52046379015694055</v>
      </c>
      <c r="AK618" s="75">
        <f>IF(Observaciones!$F617&gt;0.05*Constantes!$F$20,((Observaciones!$F617-0.05*Constantes!$F$20)^2)/(Observaciones!$F617+0.95*Constantes!$F$20),0)</f>
        <v>0</v>
      </c>
      <c r="AL618" s="75">
        <f>MAX(0,AM617+Observaciones!$F617-AK618-Constantes!$D$13)</f>
        <v>0</v>
      </c>
      <c r="AM618" s="75">
        <f>AM617+Observaciones!$F617-AK618-AI618-AL618-AN617</f>
        <v>26.250000000000451</v>
      </c>
      <c r="AN618" s="75">
        <f>MAX(0,(AM618-Constantes!$D$14)*(1-EXP(-Constantes!$D$24)))</f>
        <v>7.7512538068202579E-15</v>
      </c>
      <c r="AO618" s="75">
        <f t="shared" si="87"/>
        <v>136.94217838247636</v>
      </c>
      <c r="AP618" s="75">
        <f>MAX(0,(AO618-Constantes!$D$13)*(1-EXP(-Constantes!$D$25)))</f>
        <v>0.42786587981689</v>
      </c>
      <c r="AQ618" s="75">
        <f t="shared" si="88"/>
        <v>0.42786587981689778</v>
      </c>
      <c r="AR618" s="75">
        <f>0.0526*AK618*Observaciones!$F617^1.218</f>
        <v>0</v>
      </c>
      <c r="AS618" s="75">
        <f>AR618*Constantes!$F$31</f>
        <v>0</v>
      </c>
      <c r="AT618" s="75">
        <f t="shared" si="89"/>
        <v>0</v>
      </c>
      <c r="AU618" s="15"/>
      <c r="AV618" s="74">
        <v>612</v>
      </c>
      <c r="AW618" s="75">
        <f>0.0526*Observaciones!$F617^2.218</f>
        <v>0</v>
      </c>
      <c r="AX618" s="75">
        <f>IF(Observaciones!$F617&gt;0.05*$BB$7,((Observaciones!$F617-0.05*$BB$7)^2)/(Observaciones!$F617+0.95*$BB$7),0)</f>
        <v>0</v>
      </c>
      <c r="AY618" s="75">
        <f>0.0526*AX618*Observaciones!$F617^1.218</f>
        <v>0</v>
      </c>
      <c r="AZ618" s="29"/>
      <c r="BA618" s="29"/>
      <c r="BB618" s="96"/>
      <c r="BC618" s="39"/>
    </row>
    <row r="619" spans="2:55" s="2" customFormat="1" x14ac:dyDescent="0.3">
      <c r="B619" s="38"/>
      <c r="C619" s="74">
        <v>613</v>
      </c>
      <c r="D619" s="136">
        <f>ETo!$I618*((1-Constantes!$D$21)*ETo!$K618+ETo!$L618)</f>
        <v>2.1594473173135316</v>
      </c>
      <c r="E619" s="75">
        <f>MIN(D619*F619,0.8*(I618+Observaciones!$F618-G619-H619-Constantes!$D$14))</f>
        <v>1.7479351299698465E-12</v>
      </c>
      <c r="F619" s="75">
        <f>EXP(2.5*(Cálculos!I618-Constantes!$D$13)/(Constantes!$D$15))*Constantes!$D$19+Constantes!$D$18</f>
        <v>0.36840825324532922</v>
      </c>
      <c r="G619" s="75">
        <f>IF(Observaciones!$F618&gt;0.05*Constantes!$D$20,((Observaciones!$F618-0.05*Constantes!$D$20)^2)/(Observaciones!$F618+0.95*Constantes!$D$20),0)</f>
        <v>0</v>
      </c>
      <c r="H619" s="75">
        <f>MAX(0,I618+Observaciones!$F618-G619-Constantes!$D$13)</f>
        <v>0</v>
      </c>
      <c r="I619" s="75">
        <f>I618+Observaciones!$F618-G619-E619-H619-J618</f>
        <v>26.250000000000398</v>
      </c>
      <c r="J619" s="75">
        <f>MAX(0,(I619-Constantes!$D$14)*(1-EXP(-Constantes!$D$24)))</f>
        <v>6.8357513886918813E-15</v>
      </c>
      <c r="K619" s="75">
        <f t="shared" si="81"/>
        <v>131.35255731521065</v>
      </c>
      <c r="L619" s="75">
        <f>MAX(0,(K619-Constantes!$D$13)*(1-EXP(-Constantes!$D$25)))</f>
        <v>0.38925554678951196</v>
      </c>
      <c r="M619" s="75">
        <f t="shared" si="82"/>
        <v>0.38925554678951879</v>
      </c>
      <c r="N619" s="75">
        <f>0.0526*G619*Observaciones!$F618^1.218</f>
        <v>0</v>
      </c>
      <c r="O619" s="75">
        <f>N619*Constantes!$D$31</f>
        <v>0</v>
      </c>
      <c r="P619" s="75">
        <f t="shared" si="83"/>
        <v>0</v>
      </c>
      <c r="Q619" s="15"/>
      <c r="R619" s="74">
        <v>613</v>
      </c>
      <c r="S619" s="136">
        <f>ETo!$I618*((1-Constantes!$E$21)*ETo!$K618+ETo!$L618)</f>
        <v>2.0716694669816635</v>
      </c>
      <c r="T619" s="75">
        <f>MIN(S619*U619,0.8*(X618+Observaciones!$F618-V619-W619-Constantes!$D$14))</f>
        <v>8.8675733422860511E-13</v>
      </c>
      <c r="U619" s="75">
        <f>EXP(2.5*(Cálculos!X618-Constantes!$D$13)/(Constantes!$D$15))*Constantes!$E$19+Constantes!$E$18</f>
        <v>0.44392401652221664</v>
      </c>
      <c r="V619" s="75">
        <f>IF(Observaciones!$F618&gt;0.05*Constantes!$E$20,((Observaciones!$F618-0.05*Constantes!$E$20)^2)/(Observaciones!$F618+0.95*Constantes!$E$20),0)</f>
        <v>0</v>
      </c>
      <c r="W619" s="75">
        <f>MAX(0,X618+Observaciones!$F618-V619-Constantes!$D$13)</f>
        <v>0</v>
      </c>
      <c r="X619" s="75">
        <f>X618+Observaciones!$F618-V619-T619-W619-Y618</f>
        <v>26.250000000000203</v>
      </c>
      <c r="Y619" s="75">
        <f>MAX(0,(X619-Constantes!$D$14)*(1-EXP(-Constantes!$D$24)))</f>
        <v>3.4789091888878325E-15</v>
      </c>
      <c r="Z619" s="75">
        <f t="shared" si="84"/>
        <v>134.57287920259802</v>
      </c>
      <c r="AA619" s="75">
        <f>MAX(0,(Z619-Constantes!$D$13)*(1-EXP(-Constantes!$D$25)))</f>
        <v>0.41149993492085335</v>
      </c>
      <c r="AB619" s="75">
        <f t="shared" si="85"/>
        <v>0.41149993492085685</v>
      </c>
      <c r="AC619" s="75">
        <f>0.0526*V619*Observaciones!$F618^1.218</f>
        <v>0</v>
      </c>
      <c r="AD619" s="75">
        <f>AC619*Constantes!$E$31</f>
        <v>0</v>
      </c>
      <c r="AE619" s="75">
        <f t="shared" si="86"/>
        <v>0</v>
      </c>
      <c r="AF619" s="15"/>
      <c r="AG619" s="74">
        <v>613</v>
      </c>
      <c r="AH619" s="136">
        <f>ETo!$I618*((1-Constantes!$F$21)*ETo!$K618+ETo!$L618)</f>
        <v>2.0716694669816635</v>
      </c>
      <c r="AI619" s="75">
        <f>MIN(AH619*AJ619,0.8*(AM618+Observaciones!$F618-AK619-AL619-Constantes!$D$14))</f>
        <v>3.6095570976613092E-13</v>
      </c>
      <c r="AJ619" s="75">
        <f>EXP(2.5*(Cálculos!AM618-Constantes!$D$13)/(Constantes!$D$15))*Constantes!$F$19+Constantes!$F$18</f>
        <v>0.52046379015693844</v>
      </c>
      <c r="AK619" s="75">
        <f>IF(Observaciones!$F618&gt;0.05*Constantes!$F$20,((Observaciones!$F618-0.05*Constantes!$F$20)^2)/(Observaciones!$F618+0.95*Constantes!$F$20),0)</f>
        <v>0</v>
      </c>
      <c r="AL619" s="75">
        <f>MAX(0,AM618+Observaciones!$F618-AK619-Constantes!$D$13)</f>
        <v>0</v>
      </c>
      <c r="AM619" s="75">
        <f>AM618+Observaciones!$F618-AK619-AI619-AL619-AN618</f>
        <v>26.250000000000082</v>
      </c>
      <c r="AN619" s="75">
        <f>MAX(0,(AM619-Constantes!$D$14)*(1-EXP(-Constantes!$D$24)))</f>
        <v>1.4037703744635113E-15</v>
      </c>
      <c r="AO619" s="75">
        <f t="shared" si="87"/>
        <v>136.51431250265946</v>
      </c>
      <c r="AP619" s="75">
        <f>MAX(0,(AO619-Constantes!$D$13)*(1-EXP(-Constantes!$D$25)))</f>
        <v>0.42491039429971816</v>
      </c>
      <c r="AQ619" s="75">
        <f t="shared" si="88"/>
        <v>0.42491039429971955</v>
      </c>
      <c r="AR619" s="75">
        <f>0.0526*AK619*Observaciones!$F618^1.218</f>
        <v>0</v>
      </c>
      <c r="AS619" s="75">
        <f>AR619*Constantes!$F$31</f>
        <v>0</v>
      </c>
      <c r="AT619" s="75">
        <f t="shared" si="89"/>
        <v>0</v>
      </c>
      <c r="AU619" s="15"/>
      <c r="AV619" s="74">
        <v>613</v>
      </c>
      <c r="AW619" s="75">
        <f>0.0526*Observaciones!$F618^2.218</f>
        <v>0</v>
      </c>
      <c r="AX619" s="75">
        <f>IF(Observaciones!$F618&gt;0.05*$BB$7,((Observaciones!$F618-0.05*$BB$7)^2)/(Observaciones!$F618+0.95*$BB$7),0)</f>
        <v>0</v>
      </c>
      <c r="AY619" s="75">
        <f>0.0526*AX619*Observaciones!$F618^1.218</f>
        <v>0</v>
      </c>
      <c r="AZ619" s="29"/>
      <c r="BA619" s="29"/>
      <c r="BB619" s="96"/>
      <c r="BC619" s="39"/>
    </row>
    <row r="620" spans="2:55" s="2" customFormat="1" x14ac:dyDescent="0.3">
      <c r="B620" s="38"/>
      <c r="C620" s="74">
        <v>614</v>
      </c>
      <c r="D620" s="136">
        <f>ETo!$I619*((1-Constantes!$D$21)*ETo!$K619+ETo!$L619)</f>
        <v>2.0950904536097807</v>
      </c>
      <c r="E620" s="75">
        <f>MIN(D620*F620,0.8*(I619+Observaciones!$F619-G620-H620-Constantes!$D$14))</f>
        <v>3.1832314562052491E-13</v>
      </c>
      <c r="F620" s="75">
        <f>EXP(2.5*(Cálculos!I619-Constantes!$D$13)/(Constantes!$D$15))*Constantes!$D$19+Constantes!$D$18</f>
        <v>0.368408253245326</v>
      </c>
      <c r="G620" s="75">
        <f>IF(Observaciones!$F619&gt;0.05*Constantes!$D$20,((Observaciones!$F619-0.05*Constantes!$D$20)^2)/(Observaciones!$F619+0.95*Constantes!$D$20),0)</f>
        <v>0</v>
      </c>
      <c r="H620" s="75">
        <f>MAX(0,I619+Observaciones!$F619-G620-Constantes!$D$13)</f>
        <v>0</v>
      </c>
      <c r="I620" s="75">
        <f>I619+Observaciones!$F619-G620-E620-H620-J619</f>
        <v>26.250000000000071</v>
      </c>
      <c r="J620" s="75">
        <f>MAX(0,(I620-Constantes!$D$14)*(1-EXP(-Constantes!$D$24)))</f>
        <v>1.2206698908378359E-15</v>
      </c>
      <c r="K620" s="75">
        <f t="shared" si="81"/>
        <v>130.96330176842113</v>
      </c>
      <c r="L620" s="75">
        <f>MAX(0,(K620-Constantes!$D$13)*(1-EXP(-Constantes!$D$25)))</f>
        <v>0.38656676232390436</v>
      </c>
      <c r="M620" s="75">
        <f t="shared" si="82"/>
        <v>0.38656676232390558</v>
      </c>
      <c r="N620" s="75">
        <f>0.0526*G620*Observaciones!$F619^1.218</f>
        <v>0</v>
      </c>
      <c r="O620" s="75">
        <f>N620*Constantes!$D$31</f>
        <v>0</v>
      </c>
      <c r="P620" s="75">
        <f t="shared" si="83"/>
        <v>0</v>
      </c>
      <c r="Q620" s="15"/>
      <c r="R620" s="74">
        <v>614</v>
      </c>
      <c r="S620" s="136">
        <f>ETo!$I619*((1-Constantes!$E$21)*ETo!$K619+ETo!$L619)</f>
        <v>2.0098373688362292</v>
      </c>
      <c r="T620" s="75">
        <f>MIN(S620*U620,0.8*(X619+Observaciones!$F619-V620-W620-Constantes!$D$14))</f>
        <v>1.6200374375330285E-13</v>
      </c>
      <c r="U620" s="75">
        <f>EXP(2.5*(Cálculos!X619-Constantes!$D$13)/(Constantes!$D$15))*Constantes!$E$19+Constantes!$E$18</f>
        <v>0.44392401652221536</v>
      </c>
      <c r="V620" s="75">
        <f>IF(Observaciones!$F619&gt;0.05*Constantes!$E$20,((Observaciones!$F619-0.05*Constantes!$E$20)^2)/(Observaciones!$F619+0.95*Constantes!$E$20),0)</f>
        <v>0</v>
      </c>
      <c r="W620" s="75">
        <f>MAX(0,X619+Observaciones!$F619-V620-Constantes!$D$13)</f>
        <v>0</v>
      </c>
      <c r="X620" s="75">
        <f>X619+Observaciones!$F619-V620-T620-W620-Y619</f>
        <v>26.250000000000036</v>
      </c>
      <c r="Y620" s="75">
        <f>MAX(0,(X620-Constantes!$D$14)*(1-EXP(-Constantes!$D$24)))</f>
        <v>6.1033494541891797E-16</v>
      </c>
      <c r="Z620" s="75">
        <f t="shared" si="84"/>
        <v>134.16137926767718</v>
      </c>
      <c r="AA620" s="75">
        <f>MAX(0,(Z620-Constantes!$D$13)*(1-EXP(-Constantes!$D$25)))</f>
        <v>0.40865749724272821</v>
      </c>
      <c r="AB620" s="75">
        <f t="shared" si="85"/>
        <v>0.40865749724272882</v>
      </c>
      <c r="AC620" s="75">
        <f>0.0526*V620*Observaciones!$F619^1.218</f>
        <v>0</v>
      </c>
      <c r="AD620" s="75">
        <f>AC620*Constantes!$E$31</f>
        <v>0</v>
      </c>
      <c r="AE620" s="75">
        <f t="shared" si="86"/>
        <v>0</v>
      </c>
      <c r="AF620" s="15"/>
      <c r="AG620" s="74">
        <v>614</v>
      </c>
      <c r="AH620" s="136">
        <f>ETo!$I619*((1-Constantes!$F$21)*ETo!$K619+ETo!$L619)</f>
        <v>2.0098373688362292</v>
      </c>
      <c r="AI620" s="75">
        <f>MIN(AH620*AJ620,0.8*(AM619+Observaciones!$F619-AK620-AL620-Constantes!$D$14))</f>
        <v>6.5369931689929225E-14</v>
      </c>
      <c r="AJ620" s="75">
        <f>EXP(2.5*(Cálculos!AM619-Constantes!$D$13)/(Constantes!$D$15))*Constantes!$F$19+Constantes!$F$18</f>
        <v>0.52046379015693811</v>
      </c>
      <c r="AK620" s="75">
        <f>IF(Observaciones!$F619&gt;0.05*Constantes!$F$20,((Observaciones!$F619-0.05*Constantes!$F$20)^2)/(Observaciones!$F619+0.95*Constantes!$F$20),0)</f>
        <v>0</v>
      </c>
      <c r="AL620" s="75">
        <f>MAX(0,AM619+Observaciones!$F619-AK620-Constantes!$D$13)</f>
        <v>0</v>
      </c>
      <c r="AM620" s="75">
        <f>AM619+Observaciones!$F619-AK620-AI620-AL620-AN619</f>
        <v>26.250000000000018</v>
      </c>
      <c r="AN620" s="75">
        <f>MAX(0,(AM620-Constantes!$D$14)*(1-EXP(-Constantes!$D$24)))</f>
        <v>3.0516747270945899E-16</v>
      </c>
      <c r="AO620" s="75">
        <f t="shared" si="87"/>
        <v>136.08940210835974</v>
      </c>
      <c r="AP620" s="75">
        <f>MAX(0,(AO620-Constantes!$D$13)*(1-EXP(-Constantes!$D$25)))</f>
        <v>0.42197532381224195</v>
      </c>
      <c r="AQ620" s="75">
        <f t="shared" si="88"/>
        <v>0.42197532381224223</v>
      </c>
      <c r="AR620" s="75">
        <f>0.0526*AK620*Observaciones!$F619^1.218</f>
        <v>0</v>
      </c>
      <c r="AS620" s="75">
        <f>AR620*Constantes!$F$31</f>
        <v>0</v>
      </c>
      <c r="AT620" s="75">
        <f t="shared" si="89"/>
        <v>0</v>
      </c>
      <c r="AU620" s="15"/>
      <c r="AV620" s="74">
        <v>614</v>
      </c>
      <c r="AW620" s="75">
        <f>0.0526*Observaciones!$F619^2.218</f>
        <v>0</v>
      </c>
      <c r="AX620" s="75">
        <f>IF(Observaciones!$F619&gt;0.05*$BB$7,((Observaciones!$F619-0.05*$BB$7)^2)/(Observaciones!$F619+0.95*$BB$7),0)</f>
        <v>0</v>
      </c>
      <c r="AY620" s="75">
        <f>0.0526*AX620*Observaciones!$F619^1.218</f>
        <v>0</v>
      </c>
      <c r="AZ620" s="29"/>
      <c r="BA620" s="29"/>
      <c r="BB620" s="96"/>
      <c r="BC620" s="39"/>
    </row>
    <row r="621" spans="2:55" s="2" customFormat="1" x14ac:dyDescent="0.3">
      <c r="B621" s="38"/>
      <c r="C621" s="74">
        <v>615</v>
      </c>
      <c r="D621" s="136">
        <f>ETo!$I620*((1-Constantes!$D$21)*ETo!$K620+ETo!$L620)</f>
        <v>2.2501545944064669</v>
      </c>
      <c r="E621" s="75">
        <f>MIN(D621*F621,0.8*(I620+Observaciones!$F620-G621-H621-Constantes!$D$14))</f>
        <v>5.6843418860808015E-14</v>
      </c>
      <c r="F621" s="75">
        <f>EXP(2.5*(Cálculos!I620-Constantes!$D$13)/(Constantes!$D$15))*Constantes!$D$19+Constantes!$D$18</f>
        <v>0.36840825324532539</v>
      </c>
      <c r="G621" s="75">
        <f>IF(Observaciones!$F620&gt;0.05*Constantes!$D$20,((Observaciones!$F620-0.05*Constantes!$D$20)^2)/(Observaciones!$F620+0.95*Constantes!$D$20),0)</f>
        <v>0</v>
      </c>
      <c r="H621" s="75">
        <f>MAX(0,I620+Observaciones!$F620-G621-Constantes!$D$13)</f>
        <v>0</v>
      </c>
      <c r="I621" s="75">
        <f>I620+Observaciones!$F620-G621-E621-H621-J620</f>
        <v>26.250000000000014</v>
      </c>
      <c r="J621" s="75">
        <f>MAX(0,(I621-Constantes!$D$14)*(1-EXP(-Constantes!$D$24)))</f>
        <v>2.4413397816756719E-16</v>
      </c>
      <c r="K621" s="75">
        <f t="shared" si="81"/>
        <v>130.57673500609724</v>
      </c>
      <c r="L621" s="75">
        <f>MAX(0,(K621-Constantes!$D$13)*(1-EXP(-Constantes!$D$25)))</f>
        <v>0.38389655064926181</v>
      </c>
      <c r="M621" s="75">
        <f t="shared" si="82"/>
        <v>0.38389655064926204</v>
      </c>
      <c r="N621" s="75">
        <f>0.0526*G621*Observaciones!$F620^1.218</f>
        <v>0</v>
      </c>
      <c r="O621" s="75">
        <f>N621*Constantes!$D$31</f>
        <v>0</v>
      </c>
      <c r="P621" s="75">
        <f t="shared" si="83"/>
        <v>0</v>
      </c>
      <c r="Q621" s="15"/>
      <c r="R621" s="74">
        <v>615</v>
      </c>
      <c r="S621" s="136">
        <f>ETo!$I620*((1-Constantes!$E$21)*ETo!$K620+ETo!$L620)</f>
        <v>2.1592357768938255</v>
      </c>
      <c r="T621" s="75">
        <f>MIN(S621*U621,0.8*(X620+Observaciones!$F620-V621-W621-Constantes!$D$14))</f>
        <v>2.8421709430404007E-14</v>
      </c>
      <c r="U621" s="75">
        <f>EXP(2.5*(Cálculos!X620-Constantes!$D$13)/(Constantes!$D$15))*Constantes!$E$19+Constantes!$E$18</f>
        <v>0.44392401652221514</v>
      </c>
      <c r="V621" s="75">
        <f>IF(Observaciones!$F620&gt;0.05*Constantes!$E$20,((Observaciones!$F620-0.05*Constantes!$E$20)^2)/(Observaciones!$F620+0.95*Constantes!$E$20),0)</f>
        <v>0</v>
      </c>
      <c r="W621" s="75">
        <f>MAX(0,X620+Observaciones!$F620-V621-Constantes!$D$13)</f>
        <v>0</v>
      </c>
      <c r="X621" s="75">
        <f>X620+Observaciones!$F620-V621-T621-W621-Y620</f>
        <v>26.250000000000007</v>
      </c>
      <c r="Y621" s="75">
        <f>MAX(0,(X621-Constantes!$D$14)*(1-EXP(-Constantes!$D$24)))</f>
        <v>1.2206698908378359E-16</v>
      </c>
      <c r="Z621" s="75">
        <f t="shared" si="84"/>
        <v>133.75272177043445</v>
      </c>
      <c r="AA621" s="75">
        <f>MAX(0,(Z621-Constantes!$D$13)*(1-EXP(-Constantes!$D$25)))</f>
        <v>0.40583469371583458</v>
      </c>
      <c r="AB621" s="75">
        <f t="shared" si="85"/>
        <v>0.40583469371583469</v>
      </c>
      <c r="AC621" s="75">
        <f>0.0526*V621*Observaciones!$F620^1.218</f>
        <v>0</v>
      </c>
      <c r="AD621" s="75">
        <f>AC621*Constantes!$E$31</f>
        <v>0</v>
      </c>
      <c r="AE621" s="75">
        <f t="shared" si="86"/>
        <v>0</v>
      </c>
      <c r="AF621" s="15"/>
      <c r="AG621" s="74">
        <v>615</v>
      </c>
      <c r="AH621" s="136">
        <f>ETo!$I620*((1-Constantes!$F$21)*ETo!$K620+ETo!$L620)</f>
        <v>2.1592357768938255</v>
      </c>
      <c r="AI621" s="75">
        <f>MIN(AH621*AJ621,0.8*(AM620+Observaciones!$F620-AK621-AL621-Constantes!$D$14))</f>
        <v>1.4210854715202004E-14</v>
      </c>
      <c r="AJ621" s="75">
        <f>EXP(2.5*(Cálculos!AM620-Constantes!$D$13)/(Constantes!$D$15))*Constantes!$F$19+Constantes!$F$18</f>
        <v>0.520463790156938</v>
      </c>
      <c r="AK621" s="75">
        <f>IF(Observaciones!$F620&gt;0.05*Constantes!$F$20,((Observaciones!$F620-0.05*Constantes!$F$20)^2)/(Observaciones!$F620+0.95*Constantes!$F$20),0)</f>
        <v>0</v>
      </c>
      <c r="AL621" s="75">
        <f>MAX(0,AM620+Observaciones!$F620-AK621-Constantes!$D$13)</f>
        <v>0</v>
      </c>
      <c r="AM621" s="75">
        <f>AM620+Observaciones!$F620-AK621-AI621-AL621-AN620</f>
        <v>26.250000000000004</v>
      </c>
      <c r="AN621" s="75">
        <f>MAX(0,(AM621-Constantes!$D$14)*(1-EXP(-Constantes!$D$24)))</f>
        <v>6.1033494541891797E-17</v>
      </c>
      <c r="AO621" s="75">
        <f t="shared" si="87"/>
        <v>135.6674267845475</v>
      </c>
      <c r="AP621" s="75">
        <f>MAX(0,(AO621-Constantes!$D$13)*(1-EXP(-Constantes!$D$25)))</f>
        <v>0.41906052733755067</v>
      </c>
      <c r="AQ621" s="75">
        <f t="shared" si="88"/>
        <v>0.41906052733755073</v>
      </c>
      <c r="AR621" s="75">
        <f>0.0526*AK621*Observaciones!$F620^1.218</f>
        <v>0</v>
      </c>
      <c r="AS621" s="75">
        <f>AR621*Constantes!$F$31</f>
        <v>0</v>
      </c>
      <c r="AT621" s="75">
        <f t="shared" si="89"/>
        <v>0</v>
      </c>
      <c r="AU621" s="15"/>
      <c r="AV621" s="74">
        <v>615</v>
      </c>
      <c r="AW621" s="75">
        <f>0.0526*Observaciones!$F620^2.218</f>
        <v>0</v>
      </c>
      <c r="AX621" s="75">
        <f>IF(Observaciones!$F620&gt;0.05*$BB$7,((Observaciones!$F620-0.05*$BB$7)^2)/(Observaciones!$F620+0.95*$BB$7),0)</f>
        <v>0</v>
      </c>
      <c r="AY621" s="75">
        <f>0.0526*AX621*Observaciones!$F620^1.218</f>
        <v>0</v>
      </c>
      <c r="AZ621" s="29"/>
      <c r="BA621" s="29"/>
      <c r="BB621" s="96"/>
      <c r="BC621" s="39"/>
    </row>
    <row r="622" spans="2:55" s="2" customFormat="1" x14ac:dyDescent="0.3">
      <c r="B622" s="38"/>
      <c r="C622" s="74">
        <v>616</v>
      </c>
      <c r="D622" s="136">
        <f>ETo!$I621*((1-Constantes!$D$21)*ETo!$K621+ETo!$L621)</f>
        <v>2.2678489076322648</v>
      </c>
      <c r="E622" s="75">
        <f>MIN(D622*F622,0.8*(I621+Observaciones!$F621-G622-H622-Constantes!$D$14))</f>
        <v>1.1368683772161604E-14</v>
      </c>
      <c r="F622" s="75">
        <f>EXP(2.5*(Cálculos!I621-Constantes!$D$13)/(Constantes!$D$15))*Constantes!$D$19+Constantes!$D$18</f>
        <v>0.36840825324532528</v>
      </c>
      <c r="G622" s="75">
        <f>IF(Observaciones!$F621&gt;0.05*Constantes!$D$20,((Observaciones!$F621-0.05*Constantes!$D$20)^2)/(Observaciones!$F621+0.95*Constantes!$D$20),0)</f>
        <v>0</v>
      </c>
      <c r="H622" s="75">
        <f>MAX(0,I621+Observaciones!$F621-G622-Constantes!$D$13)</f>
        <v>0</v>
      </c>
      <c r="I622" s="75">
        <f>I621+Observaciones!$F621-G622-E622-H622-J621</f>
        <v>26.250000000000004</v>
      </c>
      <c r="J622" s="75">
        <f>MAX(0,(I622-Constantes!$D$14)*(1-EXP(-Constantes!$D$24)))</f>
        <v>6.1033494541891797E-17</v>
      </c>
      <c r="K622" s="75">
        <f t="shared" si="81"/>
        <v>130.19283845544797</v>
      </c>
      <c r="L622" s="75">
        <f>MAX(0,(K622-Constantes!$D$13)*(1-EXP(-Constantes!$D$25)))</f>
        <v>0.3812447834739458</v>
      </c>
      <c r="M622" s="75">
        <f t="shared" si="82"/>
        <v>0.38124478347394586</v>
      </c>
      <c r="N622" s="75">
        <f>0.0526*G622*Observaciones!$F621^1.218</f>
        <v>0</v>
      </c>
      <c r="O622" s="75">
        <f>N622*Constantes!$D$31</f>
        <v>0</v>
      </c>
      <c r="P622" s="75">
        <f t="shared" si="83"/>
        <v>0</v>
      </c>
      <c r="Q622" s="15"/>
      <c r="R622" s="74">
        <v>616</v>
      </c>
      <c r="S622" s="136">
        <f>ETo!$I621*((1-Constantes!$E$21)*ETo!$K621+ETo!$L621)</f>
        <v>2.1763719383327529</v>
      </c>
      <c r="T622" s="75">
        <f>MIN(S622*U622,0.8*(X621+Observaciones!$F621-V622-W622-Constantes!$D$14))</f>
        <v>5.6843418860808018E-15</v>
      </c>
      <c r="U622" s="75">
        <f>EXP(2.5*(Cálculos!X621-Constantes!$D$13)/(Constantes!$D$15))*Constantes!$E$19+Constantes!$E$18</f>
        <v>0.44392401652221508</v>
      </c>
      <c r="V622" s="75">
        <f>IF(Observaciones!$F621&gt;0.05*Constantes!$E$20,((Observaciones!$F621-0.05*Constantes!$E$20)^2)/(Observaciones!$F621+0.95*Constantes!$E$20),0)</f>
        <v>0</v>
      </c>
      <c r="W622" s="75">
        <f>MAX(0,X621+Observaciones!$F621-V622-Constantes!$D$13)</f>
        <v>0</v>
      </c>
      <c r="X622" s="75">
        <f>X621+Observaciones!$F621-V622-T622-W622-Y621</f>
        <v>26.25</v>
      </c>
      <c r="Y622" s="75">
        <f>MAX(0,(X622-Constantes!$D$14)*(1-EXP(-Constantes!$D$24)))</f>
        <v>0</v>
      </c>
      <c r="Z622" s="75">
        <f t="shared" si="84"/>
        <v>133.34688707671862</v>
      </c>
      <c r="AA622" s="75">
        <f>MAX(0,(Z622-Constantes!$D$13)*(1-EXP(-Constantes!$D$25)))</f>
        <v>0.40303138871718336</v>
      </c>
      <c r="AB622" s="75">
        <f t="shared" si="85"/>
        <v>0.40303138871718336</v>
      </c>
      <c r="AC622" s="75">
        <f>0.0526*V622*Observaciones!$F621^1.218</f>
        <v>0</v>
      </c>
      <c r="AD622" s="75">
        <f>AC622*Constantes!$E$31</f>
        <v>0</v>
      </c>
      <c r="AE622" s="75">
        <f t="shared" si="86"/>
        <v>0</v>
      </c>
      <c r="AF622" s="15"/>
      <c r="AG622" s="74">
        <v>616</v>
      </c>
      <c r="AH622" s="136">
        <f>ETo!$I621*((1-Constantes!$F$21)*ETo!$K621+ETo!$L621)</f>
        <v>2.1763719383327529</v>
      </c>
      <c r="AI622" s="75">
        <f>MIN(AH622*AJ622,0.8*(AM621+Observaciones!$F621-AK622-AL622-Constantes!$D$14))</f>
        <v>2.8421709430404009E-15</v>
      </c>
      <c r="AJ622" s="75">
        <f>EXP(2.5*(Cálculos!AM621-Constantes!$D$13)/(Constantes!$D$15))*Constantes!$F$19+Constantes!$F$18</f>
        <v>0.520463790156938</v>
      </c>
      <c r="AK622" s="75">
        <f>IF(Observaciones!$F621&gt;0.05*Constantes!$F$20,((Observaciones!$F621-0.05*Constantes!$F$20)^2)/(Observaciones!$F621+0.95*Constantes!$F$20),0)</f>
        <v>0</v>
      </c>
      <c r="AL622" s="75">
        <f>MAX(0,AM621+Observaciones!$F621-AK622-Constantes!$D$13)</f>
        <v>0</v>
      </c>
      <c r="AM622" s="75">
        <f>AM621+Observaciones!$F621-AK622-AI622-AL622-AN621</f>
        <v>26.25</v>
      </c>
      <c r="AN622" s="75">
        <f>MAX(0,(AM622-Constantes!$D$14)*(1-EXP(-Constantes!$D$24)))</f>
        <v>0</v>
      </c>
      <c r="AO622" s="75">
        <f t="shared" si="87"/>
        <v>135.24836625720994</v>
      </c>
      <c r="AP622" s="75">
        <f>MAX(0,(AO622-Constantes!$D$13)*(1-EXP(-Constantes!$D$25)))</f>
        <v>0.41616586483280832</v>
      </c>
      <c r="AQ622" s="75">
        <f t="shared" si="88"/>
        <v>0.41616586483280832</v>
      </c>
      <c r="AR622" s="75">
        <f>0.0526*AK622*Observaciones!$F621^1.218</f>
        <v>0</v>
      </c>
      <c r="AS622" s="75">
        <f>AR622*Constantes!$F$31</f>
        <v>0</v>
      </c>
      <c r="AT622" s="75">
        <f t="shared" si="89"/>
        <v>0</v>
      </c>
      <c r="AU622" s="15"/>
      <c r="AV622" s="74">
        <v>616</v>
      </c>
      <c r="AW622" s="75">
        <f>0.0526*Observaciones!$F621^2.218</f>
        <v>0</v>
      </c>
      <c r="AX622" s="75">
        <f>IF(Observaciones!$F621&gt;0.05*$BB$7,((Observaciones!$F621-0.05*$BB$7)^2)/(Observaciones!$F621+0.95*$BB$7),0)</f>
        <v>0</v>
      </c>
      <c r="AY622" s="75">
        <f>0.0526*AX622*Observaciones!$F621^1.218</f>
        <v>0</v>
      </c>
      <c r="AZ622" s="29"/>
      <c r="BA622" s="29"/>
      <c r="BB622" s="96"/>
      <c r="BC622" s="39"/>
    </row>
    <row r="623" spans="2:55" s="2" customFormat="1" x14ac:dyDescent="0.3">
      <c r="B623" s="38"/>
      <c r="C623" s="74">
        <v>617</v>
      </c>
      <c r="D623" s="136">
        <f>ETo!$I622*((1-Constantes!$D$21)*ETo!$K622+ETo!$L622)</f>
        <v>2.2928399204999437</v>
      </c>
      <c r="E623" s="75">
        <f>MIN(D623*F623,0.8*(I622+Observaciones!$F622-G623-H623-Constantes!$D$14))</f>
        <v>2.8421709430404009E-15</v>
      </c>
      <c r="F623" s="75">
        <f>EXP(2.5*(Cálculos!I622-Constantes!$D$13)/(Constantes!$D$15))*Constantes!$D$19+Constantes!$D$18</f>
        <v>0.36840825324532528</v>
      </c>
      <c r="G623" s="75">
        <f>IF(Observaciones!$F622&gt;0.05*Constantes!$D$20,((Observaciones!$F622-0.05*Constantes!$D$20)^2)/(Observaciones!$F622+0.95*Constantes!$D$20),0)</f>
        <v>0</v>
      </c>
      <c r="H623" s="75">
        <f>MAX(0,I622+Observaciones!$F622-G623-Constantes!$D$13)</f>
        <v>0</v>
      </c>
      <c r="I623" s="75">
        <f>I622+Observaciones!$F622-G623-E623-H623-J622</f>
        <v>26.25</v>
      </c>
      <c r="J623" s="75">
        <f>MAX(0,(I623-Constantes!$D$14)*(1-EXP(-Constantes!$D$24)))</f>
        <v>0</v>
      </c>
      <c r="K623" s="75">
        <f t="shared" si="81"/>
        <v>129.81159367197404</v>
      </c>
      <c r="L623" s="75">
        <f>MAX(0,(K623-Constantes!$D$13)*(1-EXP(-Constantes!$D$25)))</f>
        <v>0.37861133339249337</v>
      </c>
      <c r="M623" s="75">
        <f t="shared" si="82"/>
        <v>0.37861133339249337</v>
      </c>
      <c r="N623" s="75">
        <f>0.0526*G623*Observaciones!$F622^1.218</f>
        <v>0</v>
      </c>
      <c r="O623" s="75">
        <f>N623*Constantes!$D$31</f>
        <v>0</v>
      </c>
      <c r="P623" s="75">
        <f t="shared" si="83"/>
        <v>0</v>
      </c>
      <c r="Q623" s="15"/>
      <c r="R623" s="74">
        <v>617</v>
      </c>
      <c r="S623" s="136">
        <f>ETo!$I622*((1-Constantes!$E$21)*ETo!$K622+ETo!$L622)</f>
        <v>2.2005486430409795</v>
      </c>
      <c r="T623" s="75">
        <f>MIN(S623*U623,0.8*(X622+Observaciones!$F622-V623-W623-Constantes!$D$14))</f>
        <v>0</v>
      </c>
      <c r="U623" s="75">
        <f>EXP(2.5*(Cálculos!X622-Constantes!$D$13)/(Constantes!$D$15))*Constantes!$E$19+Constantes!$E$18</f>
        <v>0.44392401652221508</v>
      </c>
      <c r="V623" s="75">
        <f>IF(Observaciones!$F622&gt;0.05*Constantes!$E$20,((Observaciones!$F622-0.05*Constantes!$E$20)^2)/(Observaciones!$F622+0.95*Constantes!$E$20),0)</f>
        <v>0</v>
      </c>
      <c r="W623" s="75">
        <f>MAX(0,X622+Observaciones!$F622-V623-Constantes!$D$13)</f>
        <v>0</v>
      </c>
      <c r="X623" s="75">
        <f>X622+Observaciones!$F622-V623-T623-W623-Y622</f>
        <v>26.25</v>
      </c>
      <c r="Y623" s="75">
        <f>MAX(0,(X623-Constantes!$D$14)*(1-EXP(-Constantes!$D$24)))</f>
        <v>0</v>
      </c>
      <c r="Z623" s="75">
        <f t="shared" si="84"/>
        <v>132.94385568800143</v>
      </c>
      <c r="AA623" s="75">
        <f>MAX(0,(Z623-Constantes!$D$13)*(1-EXP(-Constantes!$D$25)))</f>
        <v>0.40024744756060165</v>
      </c>
      <c r="AB623" s="75">
        <f t="shared" si="85"/>
        <v>0.40024744756060165</v>
      </c>
      <c r="AC623" s="75">
        <f>0.0526*V623*Observaciones!$F622^1.218</f>
        <v>0</v>
      </c>
      <c r="AD623" s="75">
        <f>AC623*Constantes!$E$31</f>
        <v>0</v>
      </c>
      <c r="AE623" s="75">
        <f t="shared" si="86"/>
        <v>0</v>
      </c>
      <c r="AF623" s="15"/>
      <c r="AG623" s="74">
        <v>617</v>
      </c>
      <c r="AH623" s="136">
        <f>ETo!$I622*((1-Constantes!$F$21)*ETo!$K622+ETo!$L622)</f>
        <v>2.2005486430409795</v>
      </c>
      <c r="AI623" s="75">
        <f>MIN(AH623*AJ623,0.8*(AM622+Observaciones!$F622-AK623-AL623-Constantes!$D$14))</f>
        <v>0</v>
      </c>
      <c r="AJ623" s="75">
        <f>EXP(2.5*(Cálculos!AM622-Constantes!$D$13)/(Constantes!$D$15))*Constantes!$F$19+Constantes!$F$18</f>
        <v>0.520463790156938</v>
      </c>
      <c r="AK623" s="75">
        <f>IF(Observaciones!$F622&gt;0.05*Constantes!$F$20,((Observaciones!$F622-0.05*Constantes!$F$20)^2)/(Observaciones!$F622+0.95*Constantes!$F$20),0)</f>
        <v>0</v>
      </c>
      <c r="AL623" s="75">
        <f>MAX(0,AM622+Observaciones!$F622-AK623-Constantes!$D$13)</f>
        <v>0</v>
      </c>
      <c r="AM623" s="75">
        <f>AM622+Observaciones!$F622-AK623-AI623-AL623-AN622</f>
        <v>26.25</v>
      </c>
      <c r="AN623" s="75">
        <f>MAX(0,(AM623-Constantes!$D$14)*(1-EXP(-Constantes!$D$24)))</f>
        <v>0</v>
      </c>
      <c r="AO623" s="75">
        <f t="shared" si="87"/>
        <v>134.83220039237713</v>
      </c>
      <c r="AP623" s="75">
        <f>MAX(0,(AO623-Constantes!$D$13)*(1-EXP(-Constantes!$D$25)))</f>
        <v>0.41329119722252583</v>
      </c>
      <c r="AQ623" s="75">
        <f t="shared" si="88"/>
        <v>0.41329119722252583</v>
      </c>
      <c r="AR623" s="75">
        <f>0.0526*AK623*Observaciones!$F622^1.218</f>
        <v>0</v>
      </c>
      <c r="AS623" s="75">
        <f>AR623*Constantes!$F$31</f>
        <v>0</v>
      </c>
      <c r="AT623" s="75">
        <f t="shared" si="89"/>
        <v>0</v>
      </c>
      <c r="AU623" s="15"/>
      <c r="AV623" s="74">
        <v>617</v>
      </c>
      <c r="AW623" s="75">
        <f>0.0526*Observaciones!$F622^2.218</f>
        <v>0</v>
      </c>
      <c r="AX623" s="75">
        <f>IF(Observaciones!$F622&gt;0.05*$BB$7,((Observaciones!$F622-0.05*$BB$7)^2)/(Observaciones!$F622+0.95*$BB$7),0)</f>
        <v>0</v>
      </c>
      <c r="AY623" s="75">
        <f>0.0526*AX623*Observaciones!$F622^1.218</f>
        <v>0</v>
      </c>
      <c r="AZ623" s="29"/>
      <c r="BA623" s="29"/>
      <c r="BB623" s="96"/>
      <c r="BC623" s="39"/>
    </row>
    <row r="624" spans="2:55" s="2" customFormat="1" x14ac:dyDescent="0.3">
      <c r="B624" s="38"/>
      <c r="C624" s="74">
        <v>618</v>
      </c>
      <c r="D624" s="136">
        <f>ETo!$I623*((1-Constantes!$D$21)*ETo!$K623+ETo!$L623)</f>
        <v>2.2908319335589744</v>
      </c>
      <c r="E624" s="75">
        <f>MIN(D624*F624,0.8*(I623+Observaciones!$F623-G624-H624-Constantes!$D$14))</f>
        <v>0</v>
      </c>
      <c r="F624" s="75">
        <f>EXP(2.5*(Cálculos!I623-Constantes!$D$13)/(Constantes!$D$15))*Constantes!$D$19+Constantes!$D$18</f>
        <v>0.36840825324532528</v>
      </c>
      <c r="G624" s="75">
        <f>IF(Observaciones!$F623&gt;0.05*Constantes!$D$20,((Observaciones!$F623-0.05*Constantes!$D$20)^2)/(Observaciones!$F623+0.95*Constantes!$D$20),0)</f>
        <v>0</v>
      </c>
      <c r="H624" s="75">
        <f>MAX(0,I623+Observaciones!$F623-G624-Constantes!$D$13)</f>
        <v>0</v>
      </c>
      <c r="I624" s="75">
        <f>I623+Observaciones!$F623-G624-E624-H624-J623</f>
        <v>26.25</v>
      </c>
      <c r="J624" s="75">
        <f>MAX(0,(I624-Constantes!$D$14)*(1-EXP(-Constantes!$D$24)))</f>
        <v>0</v>
      </c>
      <c r="K624" s="75">
        <f t="shared" si="81"/>
        <v>129.43298233858155</v>
      </c>
      <c r="L624" s="75">
        <f>MAX(0,(K624-Constantes!$D$13)*(1-EXP(-Constantes!$D$25)))</f>
        <v>0.37599607387949485</v>
      </c>
      <c r="M624" s="75">
        <f t="shared" si="82"/>
        <v>0.37599607387949485</v>
      </c>
      <c r="N624" s="75">
        <f>0.0526*G624*Observaciones!$F623^1.218</f>
        <v>0</v>
      </c>
      <c r="O624" s="75">
        <f>N624*Constantes!$D$31</f>
        <v>0</v>
      </c>
      <c r="P624" s="75">
        <f t="shared" si="83"/>
        <v>0</v>
      </c>
      <c r="Q624" s="15"/>
      <c r="R624" s="74">
        <v>618</v>
      </c>
      <c r="S624" s="136">
        <f>ETo!$I623*((1-Constantes!$E$21)*ETo!$K623+ETo!$L623)</f>
        <v>2.1986782050385361</v>
      </c>
      <c r="T624" s="75">
        <f>MIN(S624*U624,0.8*(X623+Observaciones!$F623-V624-W624-Constantes!$D$14))</f>
        <v>0</v>
      </c>
      <c r="U624" s="75">
        <f>EXP(2.5*(Cálculos!X623-Constantes!$D$13)/(Constantes!$D$15))*Constantes!$E$19+Constantes!$E$18</f>
        <v>0.44392401652221508</v>
      </c>
      <c r="V624" s="75">
        <f>IF(Observaciones!$F623&gt;0.05*Constantes!$E$20,((Observaciones!$F623-0.05*Constantes!$E$20)^2)/(Observaciones!$F623+0.95*Constantes!$E$20),0)</f>
        <v>0</v>
      </c>
      <c r="W624" s="75">
        <f>MAX(0,X623+Observaciones!$F623-V624-Constantes!$D$13)</f>
        <v>0</v>
      </c>
      <c r="X624" s="75">
        <f>X623+Observaciones!$F623-V624-T624-W624-Y623</f>
        <v>26.25</v>
      </c>
      <c r="Y624" s="75">
        <f>MAX(0,(X624-Constantes!$D$14)*(1-EXP(-Constantes!$D$24)))</f>
        <v>0</v>
      </c>
      <c r="Z624" s="75">
        <f t="shared" si="84"/>
        <v>132.54360824044085</v>
      </c>
      <c r="AA624" s="75">
        <f>MAX(0,(Z624-Constantes!$D$13)*(1-EXP(-Constantes!$D$25)))</f>
        <v>0.39748273649026217</v>
      </c>
      <c r="AB624" s="75">
        <f t="shared" si="85"/>
        <v>0.39748273649026217</v>
      </c>
      <c r="AC624" s="75">
        <f>0.0526*V624*Observaciones!$F623^1.218</f>
        <v>0</v>
      </c>
      <c r="AD624" s="75">
        <f>AC624*Constantes!$E$31</f>
        <v>0</v>
      </c>
      <c r="AE624" s="75">
        <f t="shared" si="86"/>
        <v>0</v>
      </c>
      <c r="AF624" s="15"/>
      <c r="AG624" s="74">
        <v>618</v>
      </c>
      <c r="AH624" s="136">
        <f>ETo!$I623*((1-Constantes!$F$21)*ETo!$K623+ETo!$L623)</f>
        <v>2.1986782050385361</v>
      </c>
      <c r="AI624" s="75">
        <f>MIN(AH624*AJ624,0.8*(AM623+Observaciones!$F623-AK624-AL624-Constantes!$D$14))</f>
        <v>0</v>
      </c>
      <c r="AJ624" s="75">
        <f>EXP(2.5*(Cálculos!AM623-Constantes!$D$13)/(Constantes!$D$15))*Constantes!$F$19+Constantes!$F$18</f>
        <v>0.520463790156938</v>
      </c>
      <c r="AK624" s="75">
        <f>IF(Observaciones!$F623&gt;0.05*Constantes!$F$20,((Observaciones!$F623-0.05*Constantes!$F$20)^2)/(Observaciones!$F623+0.95*Constantes!$F$20),0)</f>
        <v>0</v>
      </c>
      <c r="AL624" s="75">
        <f>MAX(0,AM623+Observaciones!$F623-AK624-Constantes!$D$13)</f>
        <v>0</v>
      </c>
      <c r="AM624" s="75">
        <f>AM623+Observaciones!$F623-AK624-AI624-AL624-AN623</f>
        <v>26.25</v>
      </c>
      <c r="AN624" s="75">
        <f>MAX(0,(AM624-Constantes!$D$14)*(1-EXP(-Constantes!$D$24)))</f>
        <v>0</v>
      </c>
      <c r="AO624" s="75">
        <f t="shared" si="87"/>
        <v>134.41890919515461</v>
      </c>
      <c r="AP624" s="75">
        <f>MAX(0,(AO624-Constantes!$D$13)*(1-EXP(-Constantes!$D$25)))</f>
        <v>0.4104363863918784</v>
      </c>
      <c r="AQ624" s="75">
        <f t="shared" si="88"/>
        <v>0.4104363863918784</v>
      </c>
      <c r="AR624" s="75">
        <f>0.0526*AK624*Observaciones!$F623^1.218</f>
        <v>0</v>
      </c>
      <c r="AS624" s="75">
        <f>AR624*Constantes!$F$31</f>
        <v>0</v>
      </c>
      <c r="AT624" s="75">
        <f t="shared" si="89"/>
        <v>0</v>
      </c>
      <c r="AU624" s="15"/>
      <c r="AV624" s="74">
        <v>618</v>
      </c>
      <c r="AW624" s="75">
        <f>0.0526*Observaciones!$F623^2.218</f>
        <v>0</v>
      </c>
      <c r="AX624" s="75">
        <f>IF(Observaciones!$F623&gt;0.05*$BB$7,((Observaciones!$F623-0.05*$BB$7)^2)/(Observaciones!$F623+0.95*$BB$7),0)</f>
        <v>0</v>
      </c>
      <c r="AY624" s="75">
        <f>0.0526*AX624*Observaciones!$F623^1.218</f>
        <v>0</v>
      </c>
      <c r="AZ624" s="29"/>
      <c r="BA624" s="29"/>
      <c r="BB624" s="96"/>
      <c r="BC624" s="39"/>
    </row>
    <row r="625" spans="2:55" s="2" customFormat="1" x14ac:dyDescent="0.3">
      <c r="B625" s="38"/>
      <c r="C625" s="74">
        <v>619</v>
      </c>
      <c r="D625" s="136">
        <f>ETo!$I624*((1-Constantes!$D$21)*ETo!$K624+ETo!$L624)</f>
        <v>2.2738447575224892</v>
      </c>
      <c r="E625" s="75">
        <f>MIN(D625*F625,0.8*(I624+Observaciones!$F624-G625-H625-Constantes!$D$14))</f>
        <v>0</v>
      </c>
      <c r="F625" s="75">
        <f>EXP(2.5*(Cálculos!I624-Constantes!$D$13)/(Constantes!$D$15))*Constantes!$D$19+Constantes!$D$18</f>
        <v>0.36840825324532528</v>
      </c>
      <c r="G625" s="75">
        <f>IF(Observaciones!$F624&gt;0.05*Constantes!$D$20,((Observaciones!$F624-0.05*Constantes!$D$20)^2)/(Observaciones!$F624+0.95*Constantes!$D$20),0)</f>
        <v>0</v>
      </c>
      <c r="H625" s="75">
        <f>MAX(0,I624+Observaciones!$F624-G625-Constantes!$D$13)</f>
        <v>0</v>
      </c>
      <c r="I625" s="75">
        <f>I624+Observaciones!$F624-G625-E625-H625-J624</f>
        <v>26.25</v>
      </c>
      <c r="J625" s="75">
        <f>MAX(0,(I625-Constantes!$D$14)*(1-EXP(-Constantes!$D$24)))</f>
        <v>0</v>
      </c>
      <c r="K625" s="75">
        <f t="shared" si="81"/>
        <v>129.05698626470206</v>
      </c>
      <c r="L625" s="75">
        <f>MAX(0,(K625-Constantes!$D$13)*(1-EXP(-Constantes!$D$25)))</f>
        <v>0.37339887928351573</v>
      </c>
      <c r="M625" s="75">
        <f t="shared" si="82"/>
        <v>0.37339887928351573</v>
      </c>
      <c r="N625" s="75">
        <f>0.0526*G625*Observaciones!$F624^1.218</f>
        <v>0</v>
      </c>
      <c r="O625" s="75">
        <f>N625*Constantes!$D$31</f>
        <v>0</v>
      </c>
      <c r="P625" s="75">
        <f t="shared" si="83"/>
        <v>0</v>
      </c>
      <c r="Q625" s="15"/>
      <c r="R625" s="74">
        <v>619</v>
      </c>
      <c r="S625" s="136">
        <f>ETo!$I624*((1-Constantes!$E$21)*ETo!$K624+ETo!$L624)</f>
        <v>2.1823652715161121</v>
      </c>
      <c r="T625" s="75">
        <f>MIN(S625*U625,0.8*(X624+Observaciones!$F624-V625-W625-Constantes!$D$14))</f>
        <v>0</v>
      </c>
      <c r="U625" s="75">
        <f>EXP(2.5*(Cálculos!X624-Constantes!$D$13)/(Constantes!$D$15))*Constantes!$E$19+Constantes!$E$18</f>
        <v>0.44392401652221508</v>
      </c>
      <c r="V625" s="75">
        <f>IF(Observaciones!$F624&gt;0.05*Constantes!$E$20,((Observaciones!$F624-0.05*Constantes!$E$20)^2)/(Observaciones!$F624+0.95*Constantes!$E$20),0)</f>
        <v>0</v>
      </c>
      <c r="W625" s="75">
        <f>MAX(0,X624+Observaciones!$F624-V625-Constantes!$D$13)</f>
        <v>0</v>
      </c>
      <c r="X625" s="75">
        <f>X624+Observaciones!$F624-V625-T625-W625-Y624</f>
        <v>26.25</v>
      </c>
      <c r="Y625" s="75">
        <f>MAX(0,(X625-Constantes!$D$14)*(1-EXP(-Constantes!$D$24)))</f>
        <v>0</v>
      </c>
      <c r="Z625" s="75">
        <f t="shared" si="84"/>
        <v>132.14612550395057</v>
      </c>
      <c r="AA625" s="75">
        <f>MAX(0,(Z625-Constantes!$D$13)*(1-EXP(-Constantes!$D$25)))</f>
        <v>0.39473712267425615</v>
      </c>
      <c r="AB625" s="75">
        <f t="shared" si="85"/>
        <v>0.39473712267425615</v>
      </c>
      <c r="AC625" s="75">
        <f>0.0526*V625*Observaciones!$F624^1.218</f>
        <v>0</v>
      </c>
      <c r="AD625" s="75">
        <f>AC625*Constantes!$E$31</f>
        <v>0</v>
      </c>
      <c r="AE625" s="75">
        <f t="shared" si="86"/>
        <v>0</v>
      </c>
      <c r="AF625" s="15"/>
      <c r="AG625" s="74">
        <v>619</v>
      </c>
      <c r="AH625" s="136">
        <f>ETo!$I624*((1-Constantes!$F$21)*ETo!$K624+ETo!$L624)</f>
        <v>2.1823652715161121</v>
      </c>
      <c r="AI625" s="75">
        <f>MIN(AH625*AJ625,0.8*(AM624+Observaciones!$F624-AK625-AL625-Constantes!$D$14))</f>
        <v>0</v>
      </c>
      <c r="AJ625" s="75">
        <f>EXP(2.5*(Cálculos!AM624-Constantes!$D$13)/(Constantes!$D$15))*Constantes!$F$19+Constantes!$F$18</f>
        <v>0.520463790156938</v>
      </c>
      <c r="AK625" s="75">
        <f>IF(Observaciones!$F624&gt;0.05*Constantes!$F$20,((Observaciones!$F624-0.05*Constantes!$F$20)^2)/(Observaciones!$F624+0.95*Constantes!$F$20),0)</f>
        <v>0</v>
      </c>
      <c r="AL625" s="75">
        <f>MAX(0,AM624+Observaciones!$F624-AK625-Constantes!$D$13)</f>
        <v>0</v>
      </c>
      <c r="AM625" s="75">
        <f>AM624+Observaciones!$F624-AK625-AI625-AL625-AN624</f>
        <v>26.25</v>
      </c>
      <c r="AN625" s="75">
        <f>MAX(0,(AM625-Constantes!$D$14)*(1-EXP(-Constantes!$D$24)))</f>
        <v>0</v>
      </c>
      <c r="AO625" s="75">
        <f t="shared" si="87"/>
        <v>134.00847280876275</v>
      </c>
      <c r="AP625" s="75">
        <f>MAX(0,(AO625-Constantes!$D$13)*(1-EXP(-Constantes!$D$25)))</f>
        <v>0.4076012951800701</v>
      </c>
      <c r="AQ625" s="75">
        <f t="shared" si="88"/>
        <v>0.4076012951800701</v>
      </c>
      <c r="AR625" s="75">
        <f>0.0526*AK625*Observaciones!$F624^1.218</f>
        <v>0</v>
      </c>
      <c r="AS625" s="75">
        <f>AR625*Constantes!$F$31</f>
        <v>0</v>
      </c>
      <c r="AT625" s="75">
        <f t="shared" si="89"/>
        <v>0</v>
      </c>
      <c r="AU625" s="15"/>
      <c r="AV625" s="74">
        <v>619</v>
      </c>
      <c r="AW625" s="75">
        <f>0.0526*Observaciones!$F624^2.218</f>
        <v>0</v>
      </c>
      <c r="AX625" s="75">
        <f>IF(Observaciones!$F624&gt;0.05*$BB$7,((Observaciones!$F624-0.05*$BB$7)^2)/(Observaciones!$F624+0.95*$BB$7),0)</f>
        <v>0</v>
      </c>
      <c r="AY625" s="75">
        <f>0.0526*AX625*Observaciones!$F624^1.218</f>
        <v>0</v>
      </c>
      <c r="AZ625" s="29"/>
      <c r="BA625" s="29"/>
      <c r="BB625" s="96"/>
      <c r="BC625" s="39"/>
    </row>
    <row r="626" spans="2:55" s="2" customFormat="1" x14ac:dyDescent="0.3">
      <c r="B626" s="38"/>
      <c r="C626" s="74">
        <v>620</v>
      </c>
      <c r="D626" s="136">
        <f>ETo!$I625*((1-Constantes!$D$21)*ETo!$K625+ETo!$L625)</f>
        <v>2.3233054046009496</v>
      </c>
      <c r="E626" s="75">
        <f>MIN(D626*F626,0.8*(I625+Observaciones!$F625-G626-H626-Constantes!$D$14))</f>
        <v>0</v>
      </c>
      <c r="F626" s="75">
        <f>EXP(2.5*(Cálculos!I625-Constantes!$D$13)/(Constantes!$D$15))*Constantes!$D$19+Constantes!$D$18</f>
        <v>0.36840825324532528</v>
      </c>
      <c r="G626" s="75">
        <f>IF(Observaciones!$F625&gt;0.05*Constantes!$D$20,((Observaciones!$F625-0.05*Constantes!$D$20)^2)/(Observaciones!$F625+0.95*Constantes!$D$20),0)</f>
        <v>0</v>
      </c>
      <c r="H626" s="75">
        <f>MAX(0,I625+Observaciones!$F625-G626-Constantes!$D$13)</f>
        <v>0</v>
      </c>
      <c r="I626" s="75">
        <f>I625+Observaciones!$F625-G626-E626-H626-J625</f>
        <v>26.25</v>
      </c>
      <c r="J626" s="75">
        <f>MAX(0,(I626-Constantes!$D$14)*(1-EXP(-Constantes!$D$24)))</f>
        <v>0</v>
      </c>
      <c r="K626" s="75">
        <f t="shared" si="81"/>
        <v>128.68358738541855</v>
      </c>
      <c r="L626" s="75">
        <f>MAX(0,(K626-Constantes!$D$13)*(1-EXP(-Constantes!$D$25)))</f>
        <v>0.37081962482105918</v>
      </c>
      <c r="M626" s="75">
        <f t="shared" si="82"/>
        <v>0.37081962482105918</v>
      </c>
      <c r="N626" s="75">
        <f>0.0526*G626*Observaciones!$F625^1.218</f>
        <v>0</v>
      </c>
      <c r="O626" s="75">
        <f>N626*Constantes!$D$31</f>
        <v>0</v>
      </c>
      <c r="P626" s="75">
        <f t="shared" si="83"/>
        <v>0</v>
      </c>
      <c r="Q626" s="15"/>
      <c r="R626" s="74">
        <v>620</v>
      </c>
      <c r="S626" s="136">
        <f>ETo!$I625*((1-Constantes!$E$21)*ETo!$K625+ETo!$L625)</f>
        <v>2.2301386821965536</v>
      </c>
      <c r="T626" s="75">
        <f>MIN(S626*U626,0.8*(X625+Observaciones!$F625-V626-W626-Constantes!$D$14))</f>
        <v>0</v>
      </c>
      <c r="U626" s="75">
        <f>EXP(2.5*(Cálculos!X625-Constantes!$D$13)/(Constantes!$D$15))*Constantes!$E$19+Constantes!$E$18</f>
        <v>0.44392401652221508</v>
      </c>
      <c r="V626" s="75">
        <f>IF(Observaciones!$F625&gt;0.05*Constantes!$E$20,((Observaciones!$F625-0.05*Constantes!$E$20)^2)/(Observaciones!$F625+0.95*Constantes!$E$20),0)</f>
        <v>0</v>
      </c>
      <c r="W626" s="75">
        <f>MAX(0,X625+Observaciones!$F625-V626-Constantes!$D$13)</f>
        <v>0</v>
      </c>
      <c r="X626" s="75">
        <f>X625+Observaciones!$F625-V626-T626-W626-Y625</f>
        <v>26.25</v>
      </c>
      <c r="Y626" s="75">
        <f>MAX(0,(X626-Constantes!$D$14)*(1-EXP(-Constantes!$D$24)))</f>
        <v>0</v>
      </c>
      <c r="Z626" s="75">
        <f t="shared" si="84"/>
        <v>131.75138838127631</v>
      </c>
      <c r="AA626" s="75">
        <f>MAX(0,(Z626-Constantes!$D$13)*(1-EXP(-Constantes!$D$25)))</f>
        <v>0.39201047419821239</v>
      </c>
      <c r="AB626" s="75">
        <f t="shared" si="85"/>
        <v>0.39201047419821239</v>
      </c>
      <c r="AC626" s="75">
        <f>0.0526*V626*Observaciones!$F625^1.218</f>
        <v>0</v>
      </c>
      <c r="AD626" s="75">
        <f>AC626*Constantes!$E$31</f>
        <v>0</v>
      </c>
      <c r="AE626" s="75">
        <f t="shared" si="86"/>
        <v>0</v>
      </c>
      <c r="AF626" s="15"/>
      <c r="AG626" s="74">
        <v>620</v>
      </c>
      <c r="AH626" s="136">
        <f>ETo!$I625*((1-Constantes!$F$21)*ETo!$K625+ETo!$L625)</f>
        <v>2.2301386821965536</v>
      </c>
      <c r="AI626" s="75">
        <f>MIN(AH626*AJ626,0.8*(AM625+Observaciones!$F625-AK626-AL626-Constantes!$D$14))</f>
        <v>0</v>
      </c>
      <c r="AJ626" s="75">
        <f>EXP(2.5*(Cálculos!AM625-Constantes!$D$13)/(Constantes!$D$15))*Constantes!$F$19+Constantes!$F$18</f>
        <v>0.520463790156938</v>
      </c>
      <c r="AK626" s="75">
        <f>IF(Observaciones!$F625&gt;0.05*Constantes!$F$20,((Observaciones!$F625-0.05*Constantes!$F$20)^2)/(Observaciones!$F625+0.95*Constantes!$F$20),0)</f>
        <v>0</v>
      </c>
      <c r="AL626" s="75">
        <f>MAX(0,AM625+Observaciones!$F625-AK626-Constantes!$D$13)</f>
        <v>0</v>
      </c>
      <c r="AM626" s="75">
        <f>AM625+Observaciones!$F625-AK626-AI626-AL626-AN625</f>
        <v>26.25</v>
      </c>
      <c r="AN626" s="75">
        <f>MAX(0,(AM626-Constantes!$D$14)*(1-EXP(-Constantes!$D$24)))</f>
        <v>0</v>
      </c>
      <c r="AO626" s="75">
        <f t="shared" si="87"/>
        <v>133.60087151358269</v>
      </c>
      <c r="AP626" s="75">
        <f>MAX(0,(AO626-Constantes!$D$13)*(1-EXP(-Constantes!$D$25)))</f>
        <v>0.40478578737374377</v>
      </c>
      <c r="AQ626" s="75">
        <f t="shared" si="88"/>
        <v>0.40478578737374377</v>
      </c>
      <c r="AR626" s="75">
        <f>0.0526*AK626*Observaciones!$F625^1.218</f>
        <v>0</v>
      </c>
      <c r="AS626" s="75">
        <f>AR626*Constantes!$F$31</f>
        <v>0</v>
      </c>
      <c r="AT626" s="75">
        <f t="shared" si="89"/>
        <v>0</v>
      </c>
      <c r="AU626" s="15"/>
      <c r="AV626" s="74">
        <v>620</v>
      </c>
      <c r="AW626" s="75">
        <f>0.0526*Observaciones!$F625^2.218</f>
        <v>0</v>
      </c>
      <c r="AX626" s="75">
        <f>IF(Observaciones!$F625&gt;0.05*$BB$7,((Observaciones!$F625-0.05*$BB$7)^2)/(Observaciones!$F625+0.95*$BB$7),0)</f>
        <v>0</v>
      </c>
      <c r="AY626" s="75">
        <f>0.0526*AX626*Observaciones!$F625^1.218</f>
        <v>0</v>
      </c>
      <c r="AZ626" s="29"/>
      <c r="BA626" s="29"/>
      <c r="BB626" s="96"/>
      <c r="BC626" s="39"/>
    </row>
    <row r="627" spans="2:55" s="2" customFormat="1" x14ac:dyDescent="0.3">
      <c r="B627" s="38"/>
      <c r="C627" s="74">
        <v>621</v>
      </c>
      <c r="D627" s="136">
        <f>ETo!$I626*((1-Constantes!$D$21)*ETo!$K626+ETo!$L626)</f>
        <v>2.2885417145746132</v>
      </c>
      <c r="E627" s="75">
        <f>MIN(D627*F627,0.8*(I626+Observaciones!$F626-G627-H627-Constantes!$D$14))</f>
        <v>0</v>
      </c>
      <c r="F627" s="75">
        <f>EXP(2.5*(Cálculos!I626-Constantes!$D$13)/(Constantes!$D$15))*Constantes!$D$19+Constantes!$D$18</f>
        <v>0.36840825324532528</v>
      </c>
      <c r="G627" s="75">
        <f>IF(Observaciones!$F626&gt;0.05*Constantes!$D$20,((Observaciones!$F626-0.05*Constantes!$D$20)^2)/(Observaciones!$F626+0.95*Constantes!$D$20),0)</f>
        <v>0</v>
      </c>
      <c r="H627" s="75">
        <f>MAX(0,I626+Observaciones!$F626-G627-Constantes!$D$13)</f>
        <v>0</v>
      </c>
      <c r="I627" s="75">
        <f>I626+Observaciones!$F626-G627-E627-H627-J626</f>
        <v>26.25</v>
      </c>
      <c r="J627" s="75">
        <f>MAX(0,(I627-Constantes!$D$14)*(1-EXP(-Constantes!$D$24)))</f>
        <v>0</v>
      </c>
      <c r="K627" s="75">
        <f t="shared" si="81"/>
        <v>128.3127677605975</v>
      </c>
      <c r="L627" s="75">
        <f>MAX(0,(K627-Constantes!$D$13)*(1-EXP(-Constantes!$D$25)))</f>
        <v>0.36825818657057113</v>
      </c>
      <c r="M627" s="75">
        <f t="shared" si="82"/>
        <v>0.36825818657057113</v>
      </c>
      <c r="N627" s="75">
        <f>0.0526*G627*Observaciones!$F626^1.218</f>
        <v>0</v>
      </c>
      <c r="O627" s="75">
        <f>N627*Constantes!$D$31</f>
        <v>0</v>
      </c>
      <c r="P627" s="75">
        <f t="shared" si="83"/>
        <v>0</v>
      </c>
      <c r="Q627" s="15"/>
      <c r="R627" s="74">
        <v>621</v>
      </c>
      <c r="S627" s="136">
        <f>ETo!$I626*((1-Constantes!$E$21)*ETo!$K626+ETo!$L626)</f>
        <v>2.1966752664844851</v>
      </c>
      <c r="T627" s="75">
        <f>MIN(S627*U627,0.8*(X626+Observaciones!$F626-V627-W627-Constantes!$D$14))</f>
        <v>0</v>
      </c>
      <c r="U627" s="75">
        <f>EXP(2.5*(Cálculos!X626-Constantes!$D$13)/(Constantes!$D$15))*Constantes!$E$19+Constantes!$E$18</f>
        <v>0.44392401652221508</v>
      </c>
      <c r="V627" s="75">
        <f>IF(Observaciones!$F626&gt;0.05*Constantes!$E$20,((Observaciones!$F626-0.05*Constantes!$E$20)^2)/(Observaciones!$F626+0.95*Constantes!$E$20),0)</f>
        <v>0</v>
      </c>
      <c r="W627" s="75">
        <f>MAX(0,X626+Observaciones!$F626-V627-Constantes!$D$13)</f>
        <v>0</v>
      </c>
      <c r="X627" s="75">
        <f>X626+Observaciones!$F626-V627-T627-W627-Y626</f>
        <v>26.25</v>
      </c>
      <c r="Y627" s="75">
        <f>MAX(0,(X627-Constantes!$D$14)*(1-EXP(-Constantes!$D$24)))</f>
        <v>0</v>
      </c>
      <c r="Z627" s="75">
        <f t="shared" si="84"/>
        <v>131.35937790707811</v>
      </c>
      <c r="AA627" s="75">
        <f>MAX(0,(Z627-Constantes!$D$13)*(1-EXP(-Constantes!$D$25)))</f>
        <v>0.38930266005895864</v>
      </c>
      <c r="AB627" s="75">
        <f t="shared" si="85"/>
        <v>0.38930266005895864</v>
      </c>
      <c r="AC627" s="75">
        <f>0.0526*V627*Observaciones!$F626^1.218</f>
        <v>0</v>
      </c>
      <c r="AD627" s="75">
        <f>AC627*Constantes!$E$31</f>
        <v>0</v>
      </c>
      <c r="AE627" s="75">
        <f t="shared" si="86"/>
        <v>0</v>
      </c>
      <c r="AF627" s="15"/>
      <c r="AG627" s="74">
        <v>621</v>
      </c>
      <c r="AH627" s="136">
        <f>ETo!$I626*((1-Constantes!$F$21)*ETo!$K626+ETo!$L626)</f>
        <v>2.1966752664844851</v>
      </c>
      <c r="AI627" s="75">
        <f>MIN(AH627*AJ627,0.8*(AM626+Observaciones!$F626-AK627-AL627-Constantes!$D$14))</f>
        <v>0</v>
      </c>
      <c r="AJ627" s="75">
        <f>EXP(2.5*(Cálculos!AM626-Constantes!$D$13)/(Constantes!$D$15))*Constantes!$F$19+Constantes!$F$18</f>
        <v>0.520463790156938</v>
      </c>
      <c r="AK627" s="75">
        <f>IF(Observaciones!$F626&gt;0.05*Constantes!$F$20,((Observaciones!$F626-0.05*Constantes!$F$20)^2)/(Observaciones!$F626+0.95*Constantes!$F$20),0)</f>
        <v>0</v>
      </c>
      <c r="AL627" s="75">
        <f>MAX(0,AM626+Observaciones!$F626-AK627-Constantes!$D$13)</f>
        <v>0</v>
      </c>
      <c r="AM627" s="75">
        <f>AM626+Observaciones!$F626-AK627-AI627-AL627-AN626</f>
        <v>26.25</v>
      </c>
      <c r="AN627" s="75">
        <f>MAX(0,(AM627-Constantes!$D$14)*(1-EXP(-Constantes!$D$24)))</f>
        <v>0</v>
      </c>
      <c r="AO627" s="75">
        <f t="shared" si="87"/>
        <v>133.19608572620893</v>
      </c>
      <c r="AP627" s="75">
        <f>MAX(0,(AO627-Constantes!$D$13)*(1-EXP(-Constantes!$D$25)))</f>
        <v>0.40198972770043656</v>
      </c>
      <c r="AQ627" s="75">
        <f t="shared" si="88"/>
        <v>0.40198972770043656</v>
      </c>
      <c r="AR627" s="75">
        <f>0.0526*AK627*Observaciones!$F626^1.218</f>
        <v>0</v>
      </c>
      <c r="AS627" s="75">
        <f>AR627*Constantes!$F$31</f>
        <v>0</v>
      </c>
      <c r="AT627" s="75">
        <f t="shared" si="89"/>
        <v>0</v>
      </c>
      <c r="AU627" s="15"/>
      <c r="AV627" s="74">
        <v>621</v>
      </c>
      <c r="AW627" s="75">
        <f>0.0526*Observaciones!$F626^2.218</f>
        <v>0</v>
      </c>
      <c r="AX627" s="75">
        <f>IF(Observaciones!$F626&gt;0.05*$BB$7,((Observaciones!$F626-0.05*$BB$7)^2)/(Observaciones!$F626+0.95*$BB$7),0)</f>
        <v>0</v>
      </c>
      <c r="AY627" s="75">
        <f>0.0526*AX627*Observaciones!$F626^1.218</f>
        <v>0</v>
      </c>
      <c r="AZ627" s="29"/>
      <c r="BA627" s="29"/>
      <c r="BB627" s="96"/>
      <c r="BC627" s="39"/>
    </row>
    <row r="628" spans="2:55" s="2" customFormat="1" x14ac:dyDescent="0.3">
      <c r="B628" s="38"/>
      <c r="C628" s="74">
        <v>622</v>
      </c>
      <c r="D628" s="136">
        <f>ETo!$I627*((1-Constantes!$D$21)*ETo!$K627+ETo!$L627)</f>
        <v>2.2807396266911772</v>
      </c>
      <c r="E628" s="75">
        <f>MIN(D628*F628,0.8*(I627+Observaciones!$F627-G628-H628-Constantes!$D$14))</f>
        <v>0</v>
      </c>
      <c r="F628" s="75">
        <f>EXP(2.5*(Cálculos!I627-Constantes!$D$13)/(Constantes!$D$15))*Constantes!$D$19+Constantes!$D$18</f>
        <v>0.36840825324532528</v>
      </c>
      <c r="G628" s="75">
        <f>IF(Observaciones!$F627&gt;0.05*Constantes!$D$20,((Observaciones!$F627-0.05*Constantes!$D$20)^2)/(Observaciones!$F627+0.95*Constantes!$D$20),0)</f>
        <v>0</v>
      </c>
      <c r="H628" s="75">
        <f>MAX(0,I627+Observaciones!$F627-G628-Constantes!$D$13)</f>
        <v>0</v>
      </c>
      <c r="I628" s="75">
        <f>I627+Observaciones!$F627-G628-E628-H628-J627</f>
        <v>26.25</v>
      </c>
      <c r="J628" s="75">
        <f>MAX(0,(I628-Constantes!$D$14)*(1-EXP(-Constantes!$D$24)))</f>
        <v>0</v>
      </c>
      <c r="K628" s="75">
        <f t="shared" ref="K628:K691" si="90">K627+H628-L627</f>
        <v>127.94450957402692</v>
      </c>
      <c r="L628" s="75">
        <f>MAX(0,(K628-Constantes!$D$13)*(1-EXP(-Constantes!$D$25)))</f>
        <v>0.36571444146648602</v>
      </c>
      <c r="M628" s="75">
        <f t="shared" ref="M628:M691" si="91">G628+J628+L628</f>
        <v>0.36571444146648602</v>
      </c>
      <c r="N628" s="75">
        <f>0.0526*G628*Observaciones!$F627^1.218</f>
        <v>0</v>
      </c>
      <c r="O628" s="75">
        <f>N628*Constantes!$D$31</f>
        <v>0</v>
      </c>
      <c r="P628" s="75">
        <f t="shared" ref="P628:P691" si="92">O628*1000000/(M628/1000*10000)</f>
        <v>0</v>
      </c>
      <c r="Q628" s="15"/>
      <c r="R628" s="74">
        <v>622</v>
      </c>
      <c r="S628" s="136">
        <f>ETo!$I627*((1-Constantes!$E$21)*ETo!$K627+ETo!$L627)</f>
        <v>2.1892248091165194</v>
      </c>
      <c r="T628" s="75">
        <f>MIN(S628*U628,0.8*(X627+Observaciones!$F627-V628-W628-Constantes!$D$14))</f>
        <v>0</v>
      </c>
      <c r="U628" s="75">
        <f>EXP(2.5*(Cálculos!X627-Constantes!$D$13)/(Constantes!$D$15))*Constantes!$E$19+Constantes!$E$18</f>
        <v>0.44392401652221508</v>
      </c>
      <c r="V628" s="75">
        <f>IF(Observaciones!$F627&gt;0.05*Constantes!$E$20,((Observaciones!$F627-0.05*Constantes!$E$20)^2)/(Observaciones!$F627+0.95*Constantes!$E$20),0)</f>
        <v>0</v>
      </c>
      <c r="W628" s="75">
        <f>MAX(0,X627+Observaciones!$F627-V628-Constantes!$D$13)</f>
        <v>0</v>
      </c>
      <c r="X628" s="75">
        <f>X627+Observaciones!$F627-V628-T628-W628-Y627</f>
        <v>26.25</v>
      </c>
      <c r="Y628" s="75">
        <f>MAX(0,(X628-Constantes!$D$14)*(1-EXP(-Constantes!$D$24)))</f>
        <v>0</v>
      </c>
      <c r="Z628" s="75">
        <f t="shared" ref="Z628:Z691" si="93">Z627+W628-AA627</f>
        <v>130.97007524701917</v>
      </c>
      <c r="AA628" s="75">
        <f>MAX(0,(Z628-Constantes!$D$13)*(1-EXP(-Constantes!$D$25)))</f>
        <v>0.3866135501582274</v>
      </c>
      <c r="AB628" s="75">
        <f t="shared" ref="AB628:AB691" si="94">V628+Y628+AA628</f>
        <v>0.3866135501582274</v>
      </c>
      <c r="AC628" s="75">
        <f>0.0526*V628*Observaciones!$F627^1.218</f>
        <v>0</v>
      </c>
      <c r="AD628" s="75">
        <f>AC628*Constantes!$E$31</f>
        <v>0</v>
      </c>
      <c r="AE628" s="75">
        <f t="shared" ref="AE628:AE691" si="95">AD628*1000000/(AB628/1000*10000)</f>
        <v>0</v>
      </c>
      <c r="AF628" s="15"/>
      <c r="AG628" s="74">
        <v>622</v>
      </c>
      <c r="AH628" s="136">
        <f>ETo!$I627*((1-Constantes!$F$21)*ETo!$K627+ETo!$L627)</f>
        <v>2.1892248091165194</v>
      </c>
      <c r="AI628" s="75">
        <f>MIN(AH628*AJ628,0.8*(AM627+Observaciones!$F627-AK628-AL628-Constantes!$D$14))</f>
        <v>0</v>
      </c>
      <c r="AJ628" s="75">
        <f>EXP(2.5*(Cálculos!AM627-Constantes!$D$13)/(Constantes!$D$15))*Constantes!$F$19+Constantes!$F$18</f>
        <v>0.520463790156938</v>
      </c>
      <c r="AK628" s="75">
        <f>IF(Observaciones!$F627&gt;0.05*Constantes!$F$20,((Observaciones!$F627-0.05*Constantes!$F$20)^2)/(Observaciones!$F627+0.95*Constantes!$F$20),0)</f>
        <v>0</v>
      </c>
      <c r="AL628" s="75">
        <f>MAX(0,AM627+Observaciones!$F627-AK628-Constantes!$D$13)</f>
        <v>0</v>
      </c>
      <c r="AM628" s="75">
        <f>AM627+Observaciones!$F627-AK628-AI628-AL628-AN627</f>
        <v>26.25</v>
      </c>
      <c r="AN628" s="75">
        <f>MAX(0,(AM628-Constantes!$D$14)*(1-EXP(-Constantes!$D$24)))</f>
        <v>0</v>
      </c>
      <c r="AO628" s="75">
        <f t="shared" ref="AO628:AO691" si="96">AO627+AL628-AP627</f>
        <v>132.79409599850851</v>
      </c>
      <c r="AP628" s="75">
        <f>MAX(0,(AO628-Constantes!$D$13)*(1-EXP(-Constantes!$D$25)))</f>
        <v>0.3992129818220812</v>
      </c>
      <c r="AQ628" s="75">
        <f t="shared" ref="AQ628:AQ691" si="97">AK628+AN628+AP628</f>
        <v>0.3992129818220812</v>
      </c>
      <c r="AR628" s="75">
        <f>0.0526*AK628*Observaciones!$F627^1.218</f>
        <v>0</v>
      </c>
      <c r="AS628" s="75">
        <f>AR628*Constantes!$F$31</f>
        <v>0</v>
      </c>
      <c r="AT628" s="75">
        <f t="shared" ref="AT628:AT691" si="98">AS628*1000000/(AQ628/1000*10000)</f>
        <v>0</v>
      </c>
      <c r="AU628" s="15"/>
      <c r="AV628" s="74">
        <v>622</v>
      </c>
      <c r="AW628" s="75">
        <f>0.0526*Observaciones!$F627^2.218</f>
        <v>0</v>
      </c>
      <c r="AX628" s="75">
        <f>IF(Observaciones!$F627&gt;0.05*$BB$7,((Observaciones!$F627-0.05*$BB$7)^2)/(Observaciones!$F627+0.95*$BB$7),0)</f>
        <v>0</v>
      </c>
      <c r="AY628" s="75">
        <f>0.0526*AX628*Observaciones!$F627^1.218</f>
        <v>0</v>
      </c>
      <c r="AZ628" s="29"/>
      <c r="BA628" s="29"/>
      <c r="BB628" s="96"/>
      <c r="BC628" s="39"/>
    </row>
    <row r="629" spans="2:55" s="2" customFormat="1" x14ac:dyDescent="0.3">
      <c r="B629" s="38"/>
      <c r="C629" s="74">
        <v>623</v>
      </c>
      <c r="D629" s="136">
        <f>ETo!$I628*((1-Constantes!$D$21)*ETo!$K628+ETo!$L628)</f>
        <v>2.2826800602688548</v>
      </c>
      <c r="E629" s="75">
        <f>MIN(D629*F629,0.8*(I628+Observaciones!$F628-G629-H629-Constantes!$D$14))</f>
        <v>0.4</v>
      </c>
      <c r="F629" s="75">
        <f>EXP(2.5*(Cálculos!I628-Constantes!$D$13)/(Constantes!$D$15))*Constantes!$D$19+Constantes!$D$18</f>
        <v>0.36840825324532528</v>
      </c>
      <c r="G629" s="75">
        <f>IF(Observaciones!$F628&gt;0.05*Constantes!$D$20,((Observaciones!$F628-0.05*Constantes!$D$20)^2)/(Observaciones!$F628+0.95*Constantes!$D$20),0)</f>
        <v>0</v>
      </c>
      <c r="H629" s="75">
        <f>MAX(0,I628+Observaciones!$F628-G629-Constantes!$D$13)</f>
        <v>0</v>
      </c>
      <c r="I629" s="75">
        <f>I628+Observaciones!$F628-G629-E629-H629-J628</f>
        <v>26.35</v>
      </c>
      <c r="J629" s="75">
        <f>MAX(0,(I629-Constantes!$D$14)*(1-EXP(-Constantes!$D$24)))</f>
        <v>1.7179401454749188E-3</v>
      </c>
      <c r="K629" s="75">
        <f t="shared" si="90"/>
        <v>127.57879513256044</v>
      </c>
      <c r="L629" s="75">
        <f>MAX(0,(K629-Constantes!$D$13)*(1-EXP(-Constantes!$D$25)))</f>
        <v>0.36318826729331444</v>
      </c>
      <c r="M629" s="75">
        <f t="shared" si="91"/>
        <v>0.36490620743878938</v>
      </c>
      <c r="N629" s="75">
        <f>0.0526*G629*Observaciones!$F628^1.218</f>
        <v>0</v>
      </c>
      <c r="O629" s="75">
        <f>N629*Constantes!$D$31</f>
        <v>0</v>
      </c>
      <c r="P629" s="75">
        <f t="shared" si="92"/>
        <v>0</v>
      </c>
      <c r="Q629" s="15"/>
      <c r="R629" s="74">
        <v>623</v>
      </c>
      <c r="S629" s="136">
        <f>ETo!$I628*((1-Constantes!$E$21)*ETo!$K628+ETo!$L628)</f>
        <v>2.191165826402</v>
      </c>
      <c r="T629" s="75">
        <f>MIN(S629*U629,0.8*(X628+Observaciones!$F628-V629-W629-Constantes!$D$14))</f>
        <v>0.4</v>
      </c>
      <c r="U629" s="75">
        <f>EXP(2.5*(Cálculos!X628-Constantes!$D$13)/(Constantes!$D$15))*Constantes!$E$19+Constantes!$E$18</f>
        <v>0.44392401652221508</v>
      </c>
      <c r="V629" s="75">
        <f>IF(Observaciones!$F628&gt;0.05*Constantes!$E$20,((Observaciones!$F628-0.05*Constantes!$E$20)^2)/(Observaciones!$F628+0.95*Constantes!$E$20),0)</f>
        <v>0</v>
      </c>
      <c r="W629" s="75">
        <f>MAX(0,X628+Observaciones!$F628-V629-Constantes!$D$13)</f>
        <v>0</v>
      </c>
      <c r="X629" s="75">
        <f>X628+Observaciones!$F628-V629-T629-W629-Y628</f>
        <v>26.35</v>
      </c>
      <c r="Y629" s="75">
        <f>MAX(0,(X629-Constantes!$D$14)*(1-EXP(-Constantes!$D$24)))</f>
        <v>1.7179401454749188E-3</v>
      </c>
      <c r="Z629" s="75">
        <f t="shared" si="93"/>
        <v>130.58346169686095</v>
      </c>
      <c r="AA629" s="75">
        <f>MAX(0,(Z629-Constantes!$D$13)*(1-EXP(-Constantes!$D$25)))</f>
        <v>0.38394301529640579</v>
      </c>
      <c r="AB629" s="75">
        <f t="shared" si="94"/>
        <v>0.38566095544188073</v>
      </c>
      <c r="AC629" s="75">
        <f>0.0526*V629*Observaciones!$F628^1.218</f>
        <v>0</v>
      </c>
      <c r="AD629" s="75">
        <f>AC629*Constantes!$E$31</f>
        <v>0</v>
      </c>
      <c r="AE629" s="75">
        <f t="shared" si="95"/>
        <v>0</v>
      </c>
      <c r="AF629" s="15"/>
      <c r="AG629" s="74">
        <v>623</v>
      </c>
      <c r="AH629" s="136">
        <f>ETo!$I628*((1-Constantes!$F$21)*ETo!$K628+ETo!$L628)</f>
        <v>2.191165826402</v>
      </c>
      <c r="AI629" s="75">
        <f>MIN(AH629*AJ629,0.8*(AM628+Observaciones!$F628-AK629-AL629-Constantes!$D$14))</f>
        <v>0.4</v>
      </c>
      <c r="AJ629" s="75">
        <f>EXP(2.5*(Cálculos!AM628-Constantes!$D$13)/(Constantes!$D$15))*Constantes!$F$19+Constantes!$F$18</f>
        <v>0.520463790156938</v>
      </c>
      <c r="AK629" s="75">
        <f>IF(Observaciones!$F628&gt;0.05*Constantes!$F$20,((Observaciones!$F628-0.05*Constantes!$F$20)^2)/(Observaciones!$F628+0.95*Constantes!$F$20),0)</f>
        <v>0</v>
      </c>
      <c r="AL629" s="75">
        <f>MAX(0,AM628+Observaciones!$F628-AK629-Constantes!$D$13)</f>
        <v>0</v>
      </c>
      <c r="AM629" s="75">
        <f>AM628+Observaciones!$F628-AK629-AI629-AL629-AN628</f>
        <v>26.35</v>
      </c>
      <c r="AN629" s="75">
        <f>MAX(0,(AM629-Constantes!$D$14)*(1-EXP(-Constantes!$D$24)))</f>
        <v>1.7179401454749188E-3</v>
      </c>
      <c r="AO629" s="75">
        <f t="shared" si="96"/>
        <v>132.39488301668644</v>
      </c>
      <c r="AP629" s="75">
        <f>MAX(0,(AO629-Constantes!$D$13)*(1-EXP(-Constantes!$D$25)))</f>
        <v>0.39645541632855075</v>
      </c>
      <c r="AQ629" s="75">
        <f t="shared" si="97"/>
        <v>0.39817335647402569</v>
      </c>
      <c r="AR629" s="75">
        <f>0.0526*AK629*Observaciones!$F628^1.218</f>
        <v>0</v>
      </c>
      <c r="AS629" s="75">
        <f>AR629*Constantes!$F$31</f>
        <v>0</v>
      </c>
      <c r="AT629" s="75">
        <f t="shared" si="98"/>
        <v>0</v>
      </c>
      <c r="AU629" s="15"/>
      <c r="AV629" s="74">
        <v>623</v>
      </c>
      <c r="AW629" s="75">
        <f>0.0526*Observaciones!$F628^2.218</f>
        <v>1.1305797794095535E-2</v>
      </c>
      <c r="AX629" s="75">
        <f>IF(Observaciones!$F628&gt;0.05*$BB$7,((Observaciones!$F628-0.05*$BB$7)^2)/(Observaciones!$F628+0.95*$BB$7),0)</f>
        <v>0</v>
      </c>
      <c r="AY629" s="75">
        <f>0.0526*AX629*Observaciones!$F628^1.218</f>
        <v>0</v>
      </c>
      <c r="AZ629" s="29"/>
      <c r="BA629" s="29"/>
      <c r="BB629" s="96"/>
      <c r="BC629" s="39"/>
    </row>
    <row r="630" spans="2:55" s="2" customFormat="1" x14ac:dyDescent="0.3">
      <c r="B630" s="38"/>
      <c r="C630" s="74">
        <v>624</v>
      </c>
      <c r="D630" s="136">
        <f>ETo!$I629*((1-Constantes!$D$21)*ETo!$K629+ETo!$L629)</f>
        <v>2.397389368022846</v>
      </c>
      <c r="E630" s="75">
        <f>MIN(D630*F630,0.8*(I629+Observaciones!$F629-G630-H630-Constantes!$D$14))</f>
        <v>8.000000000000114E-2</v>
      </c>
      <c r="F630" s="75">
        <f>EXP(2.5*(Cálculos!I629-Constantes!$D$13)/(Constantes!$D$15))*Constantes!$D$19+Constantes!$D$18</f>
        <v>0.36858858662756938</v>
      </c>
      <c r="G630" s="75">
        <f>IF(Observaciones!$F629&gt;0.05*Constantes!$D$20,((Observaciones!$F629-0.05*Constantes!$D$20)^2)/(Observaciones!$F629+0.95*Constantes!$D$20),0)</f>
        <v>0</v>
      </c>
      <c r="H630" s="75">
        <f>MAX(0,I629+Observaciones!$F629-G630-Constantes!$D$13)</f>
        <v>0</v>
      </c>
      <c r="I630" s="75">
        <f>I629+Observaciones!$F629-G630-E630-H630-J629</f>
        <v>26.268282059854524</v>
      </c>
      <c r="J630" s="75">
        <f>MAX(0,(I630-Constantes!$D$14)*(1-EXP(-Constantes!$D$24)))</f>
        <v>3.1407484566061918E-4</v>
      </c>
      <c r="K630" s="75">
        <f t="shared" si="90"/>
        <v>127.21560686526713</v>
      </c>
      <c r="L630" s="75">
        <f>MAX(0,(K630-Constantes!$D$13)*(1-EXP(-Constantes!$D$25)))</f>
        <v>0.36067954267977093</v>
      </c>
      <c r="M630" s="75">
        <f t="shared" si="91"/>
        <v>0.36099361752543152</v>
      </c>
      <c r="N630" s="75">
        <f>0.0526*G630*Observaciones!$F629^1.218</f>
        <v>0</v>
      </c>
      <c r="O630" s="75">
        <f>N630*Constantes!$D$31</f>
        <v>0</v>
      </c>
      <c r="P630" s="75">
        <f t="shared" si="92"/>
        <v>0</v>
      </c>
      <c r="Q630" s="15"/>
      <c r="R630" s="74">
        <v>624</v>
      </c>
      <c r="S630" s="136">
        <f>ETo!$I629*((1-Constantes!$E$21)*ETo!$K629+ETo!$L629)</f>
        <v>2.301886248239565</v>
      </c>
      <c r="T630" s="75">
        <f>MIN(S630*U630,0.8*(X629+Observaciones!$F629-V630-W630-Constantes!$D$14))</f>
        <v>8.000000000000114E-2</v>
      </c>
      <c r="U630" s="75">
        <f>EXP(2.5*(Cálculos!X629-Constantes!$D$13)/(Constantes!$D$15))*Constantes!$E$19+Constantes!$E$18</f>
        <v>0.44406415683052641</v>
      </c>
      <c r="V630" s="75">
        <f>IF(Observaciones!$F629&gt;0.05*Constantes!$E$20,((Observaciones!$F629-0.05*Constantes!$E$20)^2)/(Observaciones!$F629+0.95*Constantes!$E$20),0)</f>
        <v>0</v>
      </c>
      <c r="W630" s="75">
        <f>MAX(0,X629+Observaciones!$F629-V630-Constantes!$D$13)</f>
        <v>0</v>
      </c>
      <c r="X630" s="75">
        <f>X629+Observaciones!$F629-V630-T630-W630-Y629</f>
        <v>26.268282059854524</v>
      </c>
      <c r="Y630" s="75">
        <f>MAX(0,(X630-Constantes!$D$14)*(1-EXP(-Constantes!$D$24)))</f>
        <v>3.1407484566061918E-4</v>
      </c>
      <c r="Z630" s="75">
        <f t="shared" si="93"/>
        <v>130.19951868156454</v>
      </c>
      <c r="AA630" s="75">
        <f>MAX(0,(Z630-Constantes!$D$13)*(1-EXP(-Constantes!$D$25)))</f>
        <v>0.38129092716632768</v>
      </c>
      <c r="AB630" s="75">
        <f t="shared" si="94"/>
        <v>0.38160500201198827</v>
      </c>
      <c r="AC630" s="75">
        <f>0.0526*V630*Observaciones!$F629^1.218</f>
        <v>0</v>
      </c>
      <c r="AD630" s="75">
        <f>AC630*Constantes!$E$31</f>
        <v>0</v>
      </c>
      <c r="AE630" s="75">
        <f t="shared" si="95"/>
        <v>0</v>
      </c>
      <c r="AF630" s="15"/>
      <c r="AG630" s="74">
        <v>624</v>
      </c>
      <c r="AH630" s="136">
        <f>ETo!$I629*((1-Constantes!$F$21)*ETo!$K629+ETo!$L629)</f>
        <v>2.301886248239565</v>
      </c>
      <c r="AI630" s="75">
        <f>MIN(AH630*AJ630,0.8*(AM629+Observaciones!$F629-AK630-AL630-Constantes!$D$14))</f>
        <v>8.000000000000114E-2</v>
      </c>
      <c r="AJ630" s="75">
        <f>EXP(2.5*(Cálculos!AM629-Constantes!$D$13)/(Constantes!$D$15))*Constantes!$F$19+Constantes!$F$18</f>
        <v>0.52056900221449343</v>
      </c>
      <c r="AK630" s="75">
        <f>IF(Observaciones!$F629&gt;0.05*Constantes!$F$20,((Observaciones!$F629-0.05*Constantes!$F$20)^2)/(Observaciones!$F629+0.95*Constantes!$F$20),0)</f>
        <v>0</v>
      </c>
      <c r="AL630" s="75">
        <f>MAX(0,AM629+Observaciones!$F629-AK630-Constantes!$D$13)</f>
        <v>0</v>
      </c>
      <c r="AM630" s="75">
        <f>AM629+Observaciones!$F629-AK630-AI630-AL630-AN629</f>
        <v>26.268282059854524</v>
      </c>
      <c r="AN630" s="75">
        <f>MAX(0,(AM630-Constantes!$D$14)*(1-EXP(-Constantes!$D$24)))</f>
        <v>3.1407484566061918E-4</v>
      </c>
      <c r="AO630" s="75">
        <f t="shared" si="96"/>
        <v>131.99842760035787</v>
      </c>
      <c r="AP630" s="75">
        <f>MAX(0,(AO630-Constantes!$D$13)*(1-EXP(-Constantes!$D$25)))</f>
        <v>0.39371689873124938</v>
      </c>
      <c r="AQ630" s="75">
        <f t="shared" si="97"/>
        <v>0.39403097357690997</v>
      </c>
      <c r="AR630" s="75">
        <f>0.0526*AK630*Observaciones!$F629^1.218</f>
        <v>0</v>
      </c>
      <c r="AS630" s="75">
        <f>AR630*Constantes!$F$31</f>
        <v>0</v>
      </c>
      <c r="AT630" s="75">
        <f t="shared" si="98"/>
        <v>0</v>
      </c>
      <c r="AU630" s="15"/>
      <c r="AV630" s="74">
        <v>624</v>
      </c>
      <c r="AW630" s="75">
        <f>0.0526*Observaciones!$F629^2.218</f>
        <v>0</v>
      </c>
      <c r="AX630" s="75">
        <f>IF(Observaciones!$F629&gt;0.05*$BB$7,((Observaciones!$F629-0.05*$BB$7)^2)/(Observaciones!$F629+0.95*$BB$7),0)</f>
        <v>0</v>
      </c>
      <c r="AY630" s="75">
        <f>0.0526*AX630*Observaciones!$F629^1.218</f>
        <v>0</v>
      </c>
      <c r="AZ630" s="29"/>
      <c r="BA630" s="29"/>
      <c r="BB630" s="96"/>
      <c r="BC630" s="39"/>
    </row>
    <row r="631" spans="2:55" s="2" customFormat="1" x14ac:dyDescent="0.3">
      <c r="B631" s="38"/>
      <c r="C631" s="74">
        <v>625</v>
      </c>
      <c r="D631" s="136">
        <f>ETo!$I630*((1-Constantes!$D$21)*ETo!$K630+ETo!$L630)</f>
        <v>2.4094303948064626</v>
      </c>
      <c r="E631" s="75">
        <f>MIN(D631*F631,0.8*(I630+Observaciones!$F630-G631-H631-Constantes!$D$14))</f>
        <v>1.4625647883619308E-2</v>
      </c>
      <c r="F631" s="75">
        <f>EXP(2.5*(Cálculos!I630-Constantes!$D$13)/(Constantes!$D$15))*Constantes!$D$19+Constantes!$D$18</f>
        <v>0.36844115285940671</v>
      </c>
      <c r="G631" s="75">
        <f>IF(Observaciones!$F630&gt;0.05*Constantes!$D$20,((Observaciones!$F630-0.05*Constantes!$D$20)^2)/(Observaciones!$F630+0.95*Constantes!$D$20),0)</f>
        <v>0</v>
      </c>
      <c r="H631" s="75">
        <f>MAX(0,I630+Observaciones!$F630-G631-Constantes!$D$13)</f>
        <v>0</v>
      </c>
      <c r="I631" s="75">
        <f>I630+Observaciones!$F630-G631-E631-H631-J630</f>
        <v>26.253342337125243</v>
      </c>
      <c r="J631" s="75">
        <f>MAX(0,(I631-Constantes!$D$14)*(1-EXP(-Constantes!$D$24)))</f>
        <v>5.7419351271665002E-5</v>
      </c>
      <c r="K631" s="75">
        <f t="shared" si="90"/>
        <v>126.85492732258736</v>
      </c>
      <c r="L631" s="75">
        <f>MAX(0,(K631-Constantes!$D$13)*(1-EXP(-Constantes!$D$25)))</f>
        <v>0.35818814709294255</v>
      </c>
      <c r="M631" s="75">
        <f t="shared" si="91"/>
        <v>0.35824556644421424</v>
      </c>
      <c r="N631" s="75">
        <f>0.0526*G631*Observaciones!$F630^1.218</f>
        <v>0</v>
      </c>
      <c r="O631" s="75">
        <f>N631*Constantes!$D$31</f>
        <v>0</v>
      </c>
      <c r="P631" s="75">
        <f t="shared" si="92"/>
        <v>0</v>
      </c>
      <c r="Q631" s="15"/>
      <c r="R631" s="74">
        <v>625</v>
      </c>
      <c r="S631" s="136">
        <f>ETo!$I630*((1-Constantes!$E$21)*ETo!$K630+ETo!$L630)</f>
        <v>2.313567356447102</v>
      </c>
      <c r="T631" s="75">
        <f>MIN(S631*U631,0.8*(X630+Observaciones!$F630-V631-W631-Constantes!$D$14))</f>
        <v>1.4625647883619308E-2</v>
      </c>
      <c r="U631" s="75">
        <f>EXP(2.5*(Cálculos!X630-Constantes!$D$13)/(Constantes!$D$15))*Constantes!$E$19+Constantes!$E$18</f>
        <v>0.44394958340286317</v>
      </c>
      <c r="V631" s="75">
        <f>IF(Observaciones!$F630&gt;0.05*Constantes!$E$20,((Observaciones!$F630-0.05*Constantes!$E$20)^2)/(Observaciones!$F630+0.95*Constantes!$E$20),0)</f>
        <v>0</v>
      </c>
      <c r="W631" s="75">
        <f>MAX(0,X630+Observaciones!$F630-V631-Constantes!$D$13)</f>
        <v>0</v>
      </c>
      <c r="X631" s="75">
        <f>X630+Observaciones!$F630-V631-T631-W631-Y630</f>
        <v>26.253342337125243</v>
      </c>
      <c r="Y631" s="75">
        <f>MAX(0,(X631-Constantes!$D$14)*(1-EXP(-Constantes!$D$24)))</f>
        <v>5.7419351271665002E-5</v>
      </c>
      <c r="Z631" s="75">
        <f t="shared" si="93"/>
        <v>129.81822775439821</v>
      </c>
      <c r="AA631" s="75">
        <f>MAX(0,(Z631-Constantes!$D$13)*(1-EXP(-Constantes!$D$25)))</f>
        <v>0.37865715834710939</v>
      </c>
      <c r="AB631" s="75">
        <f t="shared" si="94"/>
        <v>0.37871457769838107</v>
      </c>
      <c r="AC631" s="75">
        <f>0.0526*V631*Observaciones!$F630^1.218</f>
        <v>0</v>
      </c>
      <c r="AD631" s="75">
        <f>AC631*Constantes!$E$31</f>
        <v>0</v>
      </c>
      <c r="AE631" s="75">
        <f t="shared" si="95"/>
        <v>0</v>
      </c>
      <c r="AF631" s="15"/>
      <c r="AG631" s="74">
        <v>625</v>
      </c>
      <c r="AH631" s="136">
        <f>ETo!$I630*((1-Constantes!$F$21)*ETo!$K630+ETo!$L630)</f>
        <v>2.313567356447102</v>
      </c>
      <c r="AI631" s="75">
        <f>MIN(AH631*AJ631,0.8*(AM630+Observaciones!$F630-AK631-AL631-Constantes!$D$14))</f>
        <v>1.4625647883619308E-2</v>
      </c>
      <c r="AJ631" s="75">
        <f>EXP(2.5*(Cálculos!AM630-Constantes!$D$13)/(Constantes!$D$15))*Constantes!$F$19+Constantes!$F$18</f>
        <v>0.5204829848065764</v>
      </c>
      <c r="AK631" s="75">
        <f>IF(Observaciones!$F630&gt;0.05*Constantes!$F$20,((Observaciones!$F630-0.05*Constantes!$F$20)^2)/(Observaciones!$F630+0.95*Constantes!$F$20),0)</f>
        <v>0</v>
      </c>
      <c r="AL631" s="75">
        <f>MAX(0,AM630+Observaciones!$F630-AK631-Constantes!$D$13)</f>
        <v>0</v>
      </c>
      <c r="AM631" s="75">
        <f>AM630+Observaciones!$F630-AK631-AI631-AL631-AN630</f>
        <v>26.253342337125243</v>
      </c>
      <c r="AN631" s="75">
        <f>MAX(0,(AM631-Constantes!$D$14)*(1-EXP(-Constantes!$D$24)))</f>
        <v>5.7419351271665002E-5</v>
      </c>
      <c r="AO631" s="75">
        <f t="shared" si="96"/>
        <v>131.60471070162663</v>
      </c>
      <c r="AP631" s="75">
        <f>MAX(0,(AO631-Constantes!$D$13)*(1-EXP(-Constantes!$D$25)))</f>
        <v>0.39099729745674722</v>
      </c>
      <c r="AQ631" s="75">
        <f t="shared" si="97"/>
        <v>0.3910547168080189</v>
      </c>
      <c r="AR631" s="75">
        <f>0.0526*AK631*Observaciones!$F630^1.218</f>
        <v>0</v>
      </c>
      <c r="AS631" s="75">
        <f>AR631*Constantes!$F$31</f>
        <v>0</v>
      </c>
      <c r="AT631" s="75">
        <f t="shared" si="98"/>
        <v>0</v>
      </c>
      <c r="AU631" s="15"/>
      <c r="AV631" s="74">
        <v>625</v>
      </c>
      <c r="AW631" s="75">
        <f>0.0526*Observaciones!$F630^2.218</f>
        <v>0</v>
      </c>
      <c r="AX631" s="75">
        <f>IF(Observaciones!$F630&gt;0.05*$BB$7,((Observaciones!$F630-0.05*$BB$7)^2)/(Observaciones!$F630+0.95*$BB$7),0)</f>
        <v>0</v>
      </c>
      <c r="AY631" s="75">
        <f>0.0526*AX631*Observaciones!$F630^1.218</f>
        <v>0</v>
      </c>
      <c r="AZ631" s="29"/>
      <c r="BA631" s="29"/>
      <c r="BB631" s="96"/>
      <c r="BC631" s="39"/>
    </row>
    <row r="632" spans="2:55" s="2" customFormat="1" x14ac:dyDescent="0.3">
      <c r="B632" s="38"/>
      <c r="C632" s="74">
        <v>626</v>
      </c>
      <c r="D632" s="136">
        <f>ETo!$I631*((1-Constantes!$D$21)*ETo!$K631+ETo!$L631)</f>
        <v>2.3859321425890165</v>
      </c>
      <c r="E632" s="75">
        <f>MIN(D632*F632,0.8*(I631+Observaciones!$F631-G632-H632-Constantes!$D$14))</f>
        <v>2.6738697001945869E-3</v>
      </c>
      <c r="F632" s="75">
        <f>EXP(2.5*(Cálculos!I631-Constantes!$D$13)/(Constantes!$D$15))*Constantes!$D$19+Constantes!$D$18</f>
        <v>0.36841426566863156</v>
      </c>
      <c r="G632" s="75">
        <f>IF(Observaciones!$F631&gt;0.05*Constantes!$D$20,((Observaciones!$F631-0.05*Constantes!$D$20)^2)/(Observaciones!$F631+0.95*Constantes!$D$20),0)</f>
        <v>0</v>
      </c>
      <c r="H632" s="75">
        <f>MAX(0,I631+Observaciones!$F631-G632-Constantes!$D$13)</f>
        <v>0</v>
      </c>
      <c r="I632" s="75">
        <f>I631+Observaciones!$F631-G632-E632-H632-J631</f>
        <v>26.250611048073775</v>
      </c>
      <c r="J632" s="75">
        <f>MAX(0,(I632-Constantes!$D$14)*(1-EXP(-Constantes!$D$24)))</f>
        <v>1.0497440167537308E-5</v>
      </c>
      <c r="K632" s="75">
        <f t="shared" si="90"/>
        <v>126.49673917549441</v>
      </c>
      <c r="L632" s="75">
        <f>MAX(0,(K632-Constantes!$D$13)*(1-EXP(-Constantes!$D$25)))</f>
        <v>0.3557139608324984</v>
      </c>
      <c r="M632" s="75">
        <f t="shared" si="91"/>
        <v>0.35572445827266591</v>
      </c>
      <c r="N632" s="75">
        <f>0.0526*G632*Observaciones!$F631^1.218</f>
        <v>0</v>
      </c>
      <c r="O632" s="75">
        <f>N632*Constantes!$D$31</f>
        <v>0</v>
      </c>
      <c r="P632" s="75">
        <f t="shared" si="92"/>
        <v>0</v>
      </c>
      <c r="Q632" s="15"/>
      <c r="R632" s="74">
        <v>626</v>
      </c>
      <c r="S632" s="136">
        <f>ETo!$I631*((1-Constantes!$E$21)*ETo!$K631+ETo!$L631)</f>
        <v>2.29093470040692</v>
      </c>
      <c r="T632" s="75">
        <f>MIN(S632*U632,0.8*(X631+Observaciones!$F631-V632-W632-Constantes!$D$14))</f>
        <v>2.6738697001945869E-3</v>
      </c>
      <c r="U632" s="75">
        <f>EXP(2.5*(Cálculos!X631-Constantes!$D$13)/(Constantes!$D$15))*Constantes!$E$19+Constantes!$E$18</f>
        <v>0.44392868888428888</v>
      </c>
      <c r="V632" s="75">
        <f>IF(Observaciones!$F631&gt;0.05*Constantes!$E$20,((Observaciones!$F631-0.05*Constantes!$E$20)^2)/(Observaciones!$F631+0.95*Constantes!$E$20),0)</f>
        <v>0</v>
      </c>
      <c r="W632" s="75">
        <f>MAX(0,X631+Observaciones!$F631-V632-Constantes!$D$13)</f>
        <v>0</v>
      </c>
      <c r="X632" s="75">
        <f>X631+Observaciones!$F631-V632-T632-W632-Y631</f>
        <v>26.250611048073775</v>
      </c>
      <c r="Y632" s="75">
        <f>MAX(0,(X632-Constantes!$D$14)*(1-EXP(-Constantes!$D$24)))</f>
        <v>1.0497440167537308E-5</v>
      </c>
      <c r="Z632" s="75">
        <f t="shared" si="93"/>
        <v>129.43957059605111</v>
      </c>
      <c r="AA632" s="75">
        <f>MAX(0,(Z632-Constantes!$D$13)*(1-EXP(-Constantes!$D$25)))</f>
        <v>0.37604158229802781</v>
      </c>
      <c r="AB632" s="75">
        <f t="shared" si="94"/>
        <v>0.37605207973819532</v>
      </c>
      <c r="AC632" s="75">
        <f>0.0526*V632*Observaciones!$F631^1.218</f>
        <v>0</v>
      </c>
      <c r="AD632" s="75">
        <f>AC632*Constantes!$E$31</f>
        <v>0</v>
      </c>
      <c r="AE632" s="75">
        <f t="shared" si="95"/>
        <v>0</v>
      </c>
      <c r="AF632" s="15"/>
      <c r="AG632" s="74">
        <v>626</v>
      </c>
      <c r="AH632" s="136">
        <f>ETo!$I631*((1-Constantes!$F$21)*ETo!$K631+ETo!$L631)</f>
        <v>2.29093470040692</v>
      </c>
      <c r="AI632" s="75">
        <f>MIN(AH632*AJ632,0.8*(AM631+Observaciones!$F631-AK632-AL632-Constantes!$D$14))</f>
        <v>2.6738697001945869E-3</v>
      </c>
      <c r="AJ632" s="75">
        <f>EXP(2.5*(Cálculos!AM631-Constantes!$D$13)/(Constantes!$D$15))*Constantes!$F$19+Constantes!$F$18</f>
        <v>0.52046729799014713</v>
      </c>
      <c r="AK632" s="75">
        <f>IF(Observaciones!$F631&gt;0.05*Constantes!$F$20,((Observaciones!$F631-0.05*Constantes!$F$20)^2)/(Observaciones!$F631+0.95*Constantes!$F$20),0)</f>
        <v>0</v>
      </c>
      <c r="AL632" s="75">
        <f>MAX(0,AM631+Observaciones!$F631-AK632-Constantes!$D$13)</f>
        <v>0</v>
      </c>
      <c r="AM632" s="75">
        <f>AM631+Observaciones!$F631-AK632-AI632-AL632-AN631</f>
        <v>26.250611048073775</v>
      </c>
      <c r="AN632" s="75">
        <f>MAX(0,(AM632-Constantes!$D$14)*(1-EXP(-Constantes!$D$24)))</f>
        <v>1.0497440167537308E-5</v>
      </c>
      <c r="AO632" s="75">
        <f t="shared" si="96"/>
        <v>131.21371340416988</v>
      </c>
      <c r="AP632" s="75">
        <f>MAX(0,(AO632-Constantes!$D$13)*(1-EXP(-Constantes!$D$25)))</f>
        <v>0.38829648184045812</v>
      </c>
      <c r="AQ632" s="75">
        <f t="shared" si="97"/>
        <v>0.38830697928062563</v>
      </c>
      <c r="AR632" s="75">
        <f>0.0526*AK632*Observaciones!$F631^1.218</f>
        <v>0</v>
      </c>
      <c r="AS632" s="75">
        <f>AR632*Constantes!$F$31</f>
        <v>0</v>
      </c>
      <c r="AT632" s="75">
        <f t="shared" si="98"/>
        <v>0</v>
      </c>
      <c r="AU632" s="15"/>
      <c r="AV632" s="74">
        <v>626</v>
      </c>
      <c r="AW632" s="75">
        <f>0.0526*Observaciones!$F631^2.218</f>
        <v>0</v>
      </c>
      <c r="AX632" s="75">
        <f>IF(Observaciones!$F631&gt;0.05*$BB$7,((Observaciones!$F631-0.05*$BB$7)^2)/(Observaciones!$F631+0.95*$BB$7),0)</f>
        <v>0</v>
      </c>
      <c r="AY632" s="75">
        <f>0.0526*AX632*Observaciones!$F631^1.218</f>
        <v>0</v>
      </c>
      <c r="AZ632" s="29"/>
      <c r="BA632" s="29"/>
      <c r="BB632" s="96"/>
      <c r="BC632" s="39"/>
    </row>
    <row r="633" spans="2:55" s="2" customFormat="1" x14ac:dyDescent="0.3">
      <c r="B633" s="38"/>
      <c r="C633" s="74">
        <v>627</v>
      </c>
      <c r="D633" s="136">
        <f>ETo!$I632*((1-Constantes!$D$21)*ETo!$K632+ETo!$L632)</f>
        <v>2.4559980180575902</v>
      </c>
      <c r="E633" s="75">
        <f>MIN(D633*F633,0.8*(I632+Observaciones!$F632-G633-H633-Constantes!$D$14))</f>
        <v>4.8883845902025769E-4</v>
      </c>
      <c r="F633" s="75">
        <f>EXP(2.5*(Cálculos!I632-Constantes!$D$13)/(Constantes!$D$15))*Constantes!$D$19+Constantes!$D$18</f>
        <v>0.36840935236317429</v>
      </c>
      <c r="G633" s="75">
        <f>IF(Observaciones!$F632&gt;0.05*Constantes!$D$20,((Observaciones!$F632-0.05*Constantes!$D$20)^2)/(Observaciones!$F632+0.95*Constantes!$D$20),0)</f>
        <v>0</v>
      </c>
      <c r="H633" s="75">
        <f>MAX(0,I632+Observaciones!$F632-G633-Constantes!$D$13)</f>
        <v>0</v>
      </c>
      <c r="I633" s="75">
        <f>I632+Observaciones!$F632-G633-E633-H633-J632</f>
        <v>26.250111712174586</v>
      </c>
      <c r="J633" s="75">
        <f>MAX(0,(I633-Constantes!$D$14)*(1-EXP(-Constantes!$D$24)))</f>
        <v>1.9191482946025437E-6</v>
      </c>
      <c r="K633" s="75">
        <f t="shared" si="90"/>
        <v>126.14102521466191</v>
      </c>
      <c r="L633" s="75">
        <f>MAX(0,(K633-Constantes!$D$13)*(1-EXP(-Constantes!$D$25)))</f>
        <v>0.35325686502493786</v>
      </c>
      <c r="M633" s="75">
        <f t="shared" si="91"/>
        <v>0.35325878417323248</v>
      </c>
      <c r="N633" s="75">
        <f>0.0526*G633*Observaciones!$F632^1.218</f>
        <v>0</v>
      </c>
      <c r="O633" s="75">
        <f>N633*Constantes!$D$31</f>
        <v>0</v>
      </c>
      <c r="P633" s="75">
        <f t="shared" si="92"/>
        <v>0</v>
      </c>
      <c r="Q633" s="15"/>
      <c r="R633" s="74">
        <v>627</v>
      </c>
      <c r="S633" s="136">
        <f>ETo!$I632*((1-Constantes!$E$21)*ETo!$K632+ETo!$L632)</f>
        <v>2.3586519284013128</v>
      </c>
      <c r="T633" s="75">
        <f>MIN(S633*U633,0.8*(X632+Observaciones!$F632-V633-W633-Constantes!$D$14))</f>
        <v>4.8883845902025769E-4</v>
      </c>
      <c r="U633" s="75">
        <f>EXP(2.5*(Cálculos!X632-Constantes!$D$13)/(Constantes!$D$15))*Constantes!$E$19+Constantes!$E$18</f>
        <v>0.44392487066642461</v>
      </c>
      <c r="V633" s="75">
        <f>IF(Observaciones!$F632&gt;0.05*Constantes!$E$20,((Observaciones!$F632-0.05*Constantes!$E$20)^2)/(Observaciones!$F632+0.95*Constantes!$E$20),0)</f>
        <v>0</v>
      </c>
      <c r="W633" s="75">
        <f>MAX(0,X632+Observaciones!$F632-V633-Constantes!$D$13)</f>
        <v>0</v>
      </c>
      <c r="X633" s="75">
        <f>X632+Observaciones!$F632-V633-T633-W633-Y632</f>
        <v>26.250111712174586</v>
      </c>
      <c r="Y633" s="75">
        <f>MAX(0,(X633-Constantes!$D$14)*(1-EXP(-Constantes!$D$24)))</f>
        <v>1.9191482946025437E-6</v>
      </c>
      <c r="Z633" s="75">
        <f t="shared" si="93"/>
        <v>129.06352901375308</v>
      </c>
      <c r="AA633" s="75">
        <f>MAX(0,(Z633-Constantes!$D$13)*(1-EXP(-Constantes!$D$25)))</f>
        <v>0.37344407335243995</v>
      </c>
      <c r="AB633" s="75">
        <f t="shared" si="94"/>
        <v>0.37344599250073457</v>
      </c>
      <c r="AC633" s="75">
        <f>0.0526*V633*Observaciones!$F632^1.218</f>
        <v>0</v>
      </c>
      <c r="AD633" s="75">
        <f>AC633*Constantes!$E$31</f>
        <v>0</v>
      </c>
      <c r="AE633" s="75">
        <f t="shared" si="95"/>
        <v>0</v>
      </c>
      <c r="AF633" s="15"/>
      <c r="AG633" s="74">
        <v>627</v>
      </c>
      <c r="AH633" s="136">
        <f>ETo!$I632*((1-Constantes!$F$21)*ETo!$K632+ETo!$L632)</f>
        <v>2.3586519284013128</v>
      </c>
      <c r="AI633" s="75">
        <f>MIN(AH633*AJ633,0.8*(AM632+Observaciones!$F632-AK633-AL633-Constantes!$D$14))</f>
        <v>4.8883845902025769E-4</v>
      </c>
      <c r="AJ633" s="75">
        <f>EXP(2.5*(Cálculos!AM632-Constantes!$D$13)/(Constantes!$D$15))*Constantes!$F$19+Constantes!$F$18</f>
        <v>0.52046443141619325</v>
      </c>
      <c r="AK633" s="75">
        <f>IF(Observaciones!$F632&gt;0.05*Constantes!$F$20,((Observaciones!$F632-0.05*Constantes!$F$20)^2)/(Observaciones!$F632+0.95*Constantes!$F$20),0)</f>
        <v>0</v>
      </c>
      <c r="AL633" s="75">
        <f>MAX(0,AM632+Observaciones!$F632-AK633-Constantes!$D$13)</f>
        <v>0</v>
      </c>
      <c r="AM633" s="75">
        <f>AM632+Observaciones!$F632-AK633-AI633-AL633-AN632</f>
        <v>26.250111712174586</v>
      </c>
      <c r="AN633" s="75">
        <f>MAX(0,(AM633-Constantes!$D$14)*(1-EXP(-Constantes!$D$24)))</f>
        <v>1.9191482946025437E-6</v>
      </c>
      <c r="AO633" s="75">
        <f t="shared" si="96"/>
        <v>130.82541692232942</v>
      </c>
      <c r="AP633" s="75">
        <f>MAX(0,(AO633-Constantes!$D$13)*(1-EXP(-Constantes!$D$25)))</f>
        <v>0.38561432212036229</v>
      </c>
      <c r="AQ633" s="75">
        <f t="shared" si="97"/>
        <v>0.3856162412686569</v>
      </c>
      <c r="AR633" s="75">
        <f>0.0526*AK633*Observaciones!$F632^1.218</f>
        <v>0</v>
      </c>
      <c r="AS633" s="75">
        <f>AR633*Constantes!$F$31</f>
        <v>0</v>
      </c>
      <c r="AT633" s="75">
        <f t="shared" si="98"/>
        <v>0</v>
      </c>
      <c r="AU633" s="15"/>
      <c r="AV633" s="74">
        <v>627</v>
      </c>
      <c r="AW633" s="75">
        <f>0.0526*Observaciones!$F632^2.218</f>
        <v>0</v>
      </c>
      <c r="AX633" s="75">
        <f>IF(Observaciones!$F632&gt;0.05*$BB$7,((Observaciones!$F632-0.05*$BB$7)^2)/(Observaciones!$F632+0.95*$BB$7),0)</f>
        <v>0</v>
      </c>
      <c r="AY633" s="75">
        <f>0.0526*AX633*Observaciones!$F632^1.218</f>
        <v>0</v>
      </c>
      <c r="AZ633" s="29"/>
      <c r="BA633" s="29"/>
      <c r="BB633" s="96"/>
      <c r="BC633" s="39"/>
    </row>
    <row r="634" spans="2:55" s="2" customFormat="1" x14ac:dyDescent="0.3">
      <c r="B634" s="38"/>
      <c r="C634" s="74">
        <v>628</v>
      </c>
      <c r="D634" s="136">
        <f>ETo!$I633*((1-Constantes!$D$21)*ETo!$K633+ETo!$L633)</f>
        <v>2.5136605095244575</v>
      </c>
      <c r="E634" s="75">
        <f>MIN(D634*F634,0.8*(I633+Observaciones!$F633-G634-H634-Constantes!$D$14))</f>
        <v>8.9369739669109549E-5</v>
      </c>
      <c r="F634" s="75">
        <f>EXP(2.5*(Cálculos!I633-Constantes!$D$13)/(Constantes!$D$15))*Constantes!$D$19+Constantes!$D$18</f>
        <v>0.36840845418413554</v>
      </c>
      <c r="G634" s="75">
        <f>IF(Observaciones!$F633&gt;0.05*Constantes!$D$20,((Observaciones!$F633-0.05*Constantes!$D$20)^2)/(Observaciones!$F633+0.95*Constantes!$D$20),0)</f>
        <v>0</v>
      </c>
      <c r="H634" s="75">
        <f>MAX(0,I633+Observaciones!$F633-G634-Constantes!$D$13)</f>
        <v>0</v>
      </c>
      <c r="I634" s="75">
        <f>I633+Observaciones!$F633-G634-E634-H634-J633</f>
        <v>26.250020423286621</v>
      </c>
      <c r="J634" s="75">
        <f>MAX(0,(I634-Constantes!$D$14)*(1-EXP(-Constantes!$D$24)))</f>
        <v>3.5085983988749932E-7</v>
      </c>
      <c r="K634" s="75">
        <f t="shared" si="90"/>
        <v>125.78776834963698</v>
      </c>
      <c r="L634" s="75">
        <f>MAX(0,(K634-Constantes!$D$13)*(1-EXP(-Constantes!$D$25)))</f>
        <v>0.35081674161787973</v>
      </c>
      <c r="M634" s="75">
        <f t="shared" si="91"/>
        <v>0.35081709247771964</v>
      </c>
      <c r="N634" s="75">
        <f>0.0526*G634*Observaciones!$F633^1.218</f>
        <v>0</v>
      </c>
      <c r="O634" s="75">
        <f>N634*Constantes!$D$31</f>
        <v>0</v>
      </c>
      <c r="P634" s="75">
        <f t="shared" si="92"/>
        <v>0</v>
      </c>
      <c r="Q634" s="15"/>
      <c r="R634" s="74">
        <v>628</v>
      </c>
      <c r="S634" s="136">
        <f>ETo!$I633*((1-Constantes!$E$21)*ETo!$K633+ETo!$L633)</f>
        <v>2.4144427597916089</v>
      </c>
      <c r="T634" s="75">
        <f>MIN(S634*U634,0.8*(X633+Observaciones!$F633-V634-W634-Constantes!$D$14))</f>
        <v>8.9369739669109549E-5</v>
      </c>
      <c r="U634" s="75">
        <f>EXP(2.5*(Cálculos!X633-Constantes!$D$13)/(Constantes!$D$15))*Constantes!$E$19+Constantes!$E$18</f>
        <v>0.44392417267537138</v>
      </c>
      <c r="V634" s="75">
        <f>IF(Observaciones!$F633&gt;0.05*Constantes!$E$20,((Observaciones!$F633-0.05*Constantes!$E$20)^2)/(Observaciones!$F633+0.95*Constantes!$E$20),0)</f>
        <v>0</v>
      </c>
      <c r="W634" s="75">
        <f>MAX(0,X633+Observaciones!$F633-V634-Constantes!$D$13)</f>
        <v>0</v>
      </c>
      <c r="X634" s="75">
        <f>X633+Observaciones!$F633-V634-T634-W634-Y633</f>
        <v>26.250020423286621</v>
      </c>
      <c r="Y634" s="75">
        <f>MAX(0,(X634-Constantes!$D$14)*(1-EXP(-Constantes!$D$24)))</f>
        <v>3.5085983988749932E-7</v>
      </c>
      <c r="Z634" s="75">
        <f t="shared" si="93"/>
        <v>128.69008494040065</v>
      </c>
      <c r="AA634" s="75">
        <f>MAX(0,(Z634-Constantes!$D$13)*(1-EXP(-Constantes!$D$25)))</f>
        <v>0.37086450671174614</v>
      </c>
      <c r="AB634" s="75">
        <f t="shared" si="94"/>
        <v>0.37086485757158605</v>
      </c>
      <c r="AC634" s="75">
        <f>0.0526*V634*Observaciones!$F633^1.218</f>
        <v>0</v>
      </c>
      <c r="AD634" s="75">
        <f>AC634*Constantes!$E$31</f>
        <v>0</v>
      </c>
      <c r="AE634" s="75">
        <f t="shared" si="95"/>
        <v>0</v>
      </c>
      <c r="AF634" s="15"/>
      <c r="AG634" s="74">
        <v>628</v>
      </c>
      <c r="AH634" s="136">
        <f>ETo!$I633*((1-Constantes!$F$21)*ETo!$K633+ETo!$L633)</f>
        <v>2.4144427597916089</v>
      </c>
      <c r="AI634" s="75">
        <f>MIN(AH634*AJ634,0.8*(AM633+Observaciones!$F633-AK634-AL634-Constantes!$D$14))</f>
        <v>8.9369739669109549E-5</v>
      </c>
      <c r="AJ634" s="75">
        <f>EXP(2.5*(Cálculos!AM633-Constantes!$D$13)/(Constantes!$D$15))*Constantes!$F$19+Constantes!$F$18</f>
        <v>0.52046390739083781</v>
      </c>
      <c r="AK634" s="75">
        <f>IF(Observaciones!$F633&gt;0.05*Constantes!$F$20,((Observaciones!$F633-0.05*Constantes!$F$20)^2)/(Observaciones!$F633+0.95*Constantes!$F$20),0)</f>
        <v>0</v>
      </c>
      <c r="AL634" s="75">
        <f>MAX(0,AM633+Observaciones!$F633-AK634-Constantes!$D$13)</f>
        <v>0</v>
      </c>
      <c r="AM634" s="75">
        <f>AM633+Observaciones!$F633-AK634-AI634-AL634-AN633</f>
        <v>26.250020423286621</v>
      </c>
      <c r="AN634" s="75">
        <f>MAX(0,(AM634-Constantes!$D$14)*(1-EXP(-Constantes!$D$24)))</f>
        <v>3.5085983988749932E-7</v>
      </c>
      <c r="AO634" s="75">
        <f t="shared" si="96"/>
        <v>130.43980260020905</v>
      </c>
      <c r="AP634" s="75">
        <f>MAX(0,(AO634-Constantes!$D$13)*(1-EXP(-Constantes!$D$25)))</f>
        <v>0.38295068943077148</v>
      </c>
      <c r="AQ634" s="75">
        <f t="shared" si="97"/>
        <v>0.38295104029061139</v>
      </c>
      <c r="AR634" s="75">
        <f>0.0526*AK634*Observaciones!$F633^1.218</f>
        <v>0</v>
      </c>
      <c r="AS634" s="75">
        <f>AR634*Constantes!$F$31</f>
        <v>0</v>
      </c>
      <c r="AT634" s="75">
        <f t="shared" si="98"/>
        <v>0</v>
      </c>
      <c r="AU634" s="15"/>
      <c r="AV634" s="74">
        <v>628</v>
      </c>
      <c r="AW634" s="75">
        <f>0.0526*Observaciones!$F633^2.218</f>
        <v>0</v>
      </c>
      <c r="AX634" s="75">
        <f>IF(Observaciones!$F633&gt;0.05*$BB$7,((Observaciones!$F633-0.05*$BB$7)^2)/(Observaciones!$F633+0.95*$BB$7),0)</f>
        <v>0</v>
      </c>
      <c r="AY634" s="75">
        <f>0.0526*AX634*Observaciones!$F633^1.218</f>
        <v>0</v>
      </c>
      <c r="AZ634" s="29"/>
      <c r="BA634" s="29"/>
      <c r="BB634" s="96"/>
      <c r="BC634" s="39"/>
    </row>
    <row r="635" spans="2:55" s="2" customFormat="1" x14ac:dyDescent="0.3">
      <c r="B635" s="38"/>
      <c r="C635" s="74">
        <v>629</v>
      </c>
      <c r="D635" s="136">
        <f>ETo!$I634*((1-Constantes!$D$21)*ETo!$K634+ETo!$L634)</f>
        <v>2.4665394615521601</v>
      </c>
      <c r="E635" s="75">
        <f>MIN(D635*F635,0.8*(I634+Observaciones!$F634-G635-H635-Constantes!$D$14))</f>
        <v>1.6338629296797081E-5</v>
      </c>
      <c r="F635" s="75">
        <f>EXP(2.5*(Cálculos!I634-Constantes!$D$13)/(Constantes!$D$15))*Constantes!$D$19+Constantes!$D$18</f>
        <v>0.36840828998099284</v>
      </c>
      <c r="G635" s="75">
        <f>IF(Observaciones!$F634&gt;0.05*Constantes!$D$20,((Observaciones!$F634-0.05*Constantes!$D$20)^2)/(Observaciones!$F634+0.95*Constantes!$D$20),0)</f>
        <v>0</v>
      </c>
      <c r="H635" s="75">
        <f>MAX(0,I634+Observaciones!$F634-G635-Constantes!$D$13)</f>
        <v>0</v>
      </c>
      <c r="I635" s="75">
        <f>I634+Observaciones!$F634-G635-E635-H635-J634</f>
        <v>26.250003733797485</v>
      </c>
      <c r="J635" s="75">
        <f>MAX(0,(I635-Constantes!$D$14)*(1-EXP(-Constantes!$D$24)))</f>
        <v>6.4144405937448972E-8</v>
      </c>
      <c r="K635" s="75">
        <f t="shared" si="90"/>
        <v>125.4369516080191</v>
      </c>
      <c r="L635" s="75">
        <f>MAX(0,(K635-Constantes!$D$13)*(1-EXP(-Constantes!$D$25)))</f>
        <v>0.34839347337439008</v>
      </c>
      <c r="M635" s="75">
        <f t="shared" si="91"/>
        <v>0.34839353751879604</v>
      </c>
      <c r="N635" s="75">
        <f>0.0526*G635*Observaciones!$F634^1.218</f>
        <v>0</v>
      </c>
      <c r="O635" s="75">
        <f>N635*Constantes!$D$31</f>
        <v>0</v>
      </c>
      <c r="P635" s="75">
        <f t="shared" si="92"/>
        <v>0</v>
      </c>
      <c r="Q635" s="15"/>
      <c r="R635" s="74">
        <v>629</v>
      </c>
      <c r="S635" s="136">
        <f>ETo!$I634*((1-Constantes!$E$21)*ETo!$K634+ETo!$L634)</f>
        <v>2.3689284908836403</v>
      </c>
      <c r="T635" s="75">
        <f>MIN(S635*U635,0.8*(X634+Observaciones!$F634-V635-W635-Constantes!$D$14))</f>
        <v>1.6338629296797081E-5</v>
      </c>
      <c r="U635" s="75">
        <f>EXP(2.5*(Cálculos!X634-Constantes!$D$13)/(Constantes!$D$15))*Constantes!$E$19+Constantes!$E$18</f>
        <v>0.44392404507016175</v>
      </c>
      <c r="V635" s="75">
        <f>IF(Observaciones!$F634&gt;0.05*Constantes!$E$20,((Observaciones!$F634-0.05*Constantes!$E$20)^2)/(Observaciones!$F634+0.95*Constantes!$E$20),0)</f>
        <v>0</v>
      </c>
      <c r="W635" s="75">
        <f>MAX(0,X634+Observaciones!$F634-V635-Constantes!$D$13)</f>
        <v>0</v>
      </c>
      <c r="X635" s="75">
        <f>X634+Observaciones!$F634-V635-T635-W635-Y634</f>
        <v>26.250003733797485</v>
      </c>
      <c r="Y635" s="75">
        <f>MAX(0,(X635-Constantes!$D$14)*(1-EXP(-Constantes!$D$24)))</f>
        <v>6.4144405937448972E-8</v>
      </c>
      <c r="Z635" s="75">
        <f t="shared" si="93"/>
        <v>128.31922043368891</v>
      </c>
      <c r="AA635" s="75">
        <f>MAX(0,(Z635-Constantes!$D$13)*(1-EXP(-Constantes!$D$25)))</f>
        <v>0.36830275843939342</v>
      </c>
      <c r="AB635" s="75">
        <f t="shared" si="94"/>
        <v>0.36830282258379937</v>
      </c>
      <c r="AC635" s="75">
        <f>0.0526*V635*Observaciones!$F634^1.218</f>
        <v>0</v>
      </c>
      <c r="AD635" s="75">
        <f>AC635*Constantes!$E$31</f>
        <v>0</v>
      </c>
      <c r="AE635" s="75">
        <f t="shared" si="95"/>
        <v>0</v>
      </c>
      <c r="AF635" s="15"/>
      <c r="AG635" s="74">
        <v>629</v>
      </c>
      <c r="AH635" s="136">
        <f>ETo!$I634*((1-Constantes!$F$21)*ETo!$K634+ETo!$L634)</f>
        <v>2.3689284908836403</v>
      </c>
      <c r="AI635" s="75">
        <f>MIN(AH635*AJ635,0.8*(AM634+Observaciones!$F634-AK635-AL635-Constantes!$D$14))</f>
        <v>1.6338629296797081E-5</v>
      </c>
      <c r="AJ635" s="75">
        <f>EXP(2.5*(Cálculos!AM634-Constantes!$D$13)/(Constantes!$D$15))*Constantes!$F$19+Constantes!$F$18</f>
        <v>0.5204638115896596</v>
      </c>
      <c r="AK635" s="75">
        <f>IF(Observaciones!$F634&gt;0.05*Constantes!$F$20,((Observaciones!$F634-0.05*Constantes!$F$20)^2)/(Observaciones!$F634+0.95*Constantes!$F$20),0)</f>
        <v>0</v>
      </c>
      <c r="AL635" s="75">
        <f>MAX(0,AM634+Observaciones!$F634-AK635-Constantes!$D$13)</f>
        <v>0</v>
      </c>
      <c r="AM635" s="75">
        <f>AM634+Observaciones!$F634-AK635-AI635-AL635-AN634</f>
        <v>26.250003733797485</v>
      </c>
      <c r="AN635" s="75">
        <f>MAX(0,(AM635-Constantes!$D$14)*(1-EXP(-Constantes!$D$24)))</f>
        <v>6.4144405937448972E-8</v>
      </c>
      <c r="AO635" s="75">
        <f t="shared" si="96"/>
        <v>130.05685191077828</v>
      </c>
      <c r="AP635" s="75">
        <f>MAX(0,(AO635-Constantes!$D$13)*(1-EXP(-Constantes!$D$25)))</f>
        <v>0.38030545579613817</v>
      </c>
      <c r="AQ635" s="75">
        <f t="shared" si="97"/>
        <v>0.38030551994054412</v>
      </c>
      <c r="AR635" s="75">
        <f>0.0526*AK635*Observaciones!$F634^1.218</f>
        <v>0</v>
      </c>
      <c r="AS635" s="75">
        <f>AR635*Constantes!$F$31</f>
        <v>0</v>
      </c>
      <c r="AT635" s="75">
        <f t="shared" si="98"/>
        <v>0</v>
      </c>
      <c r="AU635" s="15"/>
      <c r="AV635" s="74">
        <v>629</v>
      </c>
      <c r="AW635" s="75">
        <f>0.0526*Observaciones!$F634^2.218</f>
        <v>0</v>
      </c>
      <c r="AX635" s="75">
        <f>IF(Observaciones!$F634&gt;0.05*$BB$7,((Observaciones!$F634-0.05*$BB$7)^2)/(Observaciones!$F634+0.95*$BB$7),0)</f>
        <v>0</v>
      </c>
      <c r="AY635" s="75">
        <f>0.0526*AX635*Observaciones!$F634^1.218</f>
        <v>0</v>
      </c>
      <c r="AZ635" s="29"/>
      <c r="BA635" s="29"/>
      <c r="BB635" s="96"/>
      <c r="BC635" s="39"/>
    </row>
    <row r="636" spans="2:55" s="2" customFormat="1" x14ac:dyDescent="0.3">
      <c r="B636" s="38"/>
      <c r="C636" s="74">
        <v>630</v>
      </c>
      <c r="D636" s="136">
        <f>ETo!$I635*((1-Constantes!$D$21)*ETo!$K635+ETo!$L635)</f>
        <v>2.4266936070830742</v>
      </c>
      <c r="E636" s="75">
        <f>MIN(D636*F636,0.8*(I635+Observaciones!$F635-G636-H636-Constantes!$D$14))</f>
        <v>2.9870379876228981E-6</v>
      </c>
      <c r="F636" s="75">
        <f>EXP(2.5*(Cálculos!I635-Constantes!$D$13)/(Constantes!$D$15))*Constantes!$D$19+Constantes!$D$18</f>
        <v>0.36840825996135912</v>
      </c>
      <c r="G636" s="75">
        <f>IF(Observaciones!$F635&gt;0.05*Constantes!$D$20,((Observaciones!$F635-0.05*Constantes!$D$20)^2)/(Observaciones!$F635+0.95*Constantes!$D$20),0)</f>
        <v>0</v>
      </c>
      <c r="H636" s="75">
        <f>MAX(0,I635+Observaciones!$F635-G636-Constantes!$D$13)</f>
        <v>0</v>
      </c>
      <c r="I636" s="75">
        <f>I635+Observaciones!$F635-G636-E636-H636-J635</f>
        <v>26.250000682615092</v>
      </c>
      <c r="J636" s="75">
        <f>MAX(0,(I636-Constantes!$D$14)*(1-EXP(-Constantes!$D$24)))</f>
        <v>1.1726918697028683E-8</v>
      </c>
      <c r="K636" s="75">
        <f t="shared" si="90"/>
        <v>125.08855813464471</v>
      </c>
      <c r="L636" s="75">
        <f>MAX(0,(K636-Constantes!$D$13)*(1-EXP(-Constantes!$D$25)))</f>
        <v>0.34598694386734957</v>
      </c>
      <c r="M636" s="75">
        <f t="shared" si="91"/>
        <v>0.34598695559426829</v>
      </c>
      <c r="N636" s="75">
        <f>0.0526*G636*Observaciones!$F635^1.218</f>
        <v>0</v>
      </c>
      <c r="O636" s="75">
        <f>N636*Constantes!$D$31</f>
        <v>0</v>
      </c>
      <c r="P636" s="75">
        <f t="shared" si="92"/>
        <v>0</v>
      </c>
      <c r="Q636" s="15"/>
      <c r="R636" s="74">
        <v>630</v>
      </c>
      <c r="S636" s="136">
        <f>ETo!$I635*((1-Constantes!$E$21)*ETo!$K635+ETo!$L635)</f>
        <v>2.3304942388905934</v>
      </c>
      <c r="T636" s="75">
        <f>MIN(S636*U636,0.8*(X635+Observaciones!$F635-V636-W636-Constantes!$D$14))</f>
        <v>2.9870379876228981E-6</v>
      </c>
      <c r="U636" s="75">
        <f>EXP(2.5*(Cálculos!X635-Constantes!$D$13)/(Constantes!$D$15))*Constantes!$E$19+Constantes!$E$18</f>
        <v>0.44392402174136553</v>
      </c>
      <c r="V636" s="75">
        <f>IF(Observaciones!$F635&gt;0.05*Constantes!$E$20,((Observaciones!$F635-0.05*Constantes!$E$20)^2)/(Observaciones!$F635+0.95*Constantes!$E$20),0)</f>
        <v>0</v>
      </c>
      <c r="W636" s="75">
        <f>MAX(0,X635+Observaciones!$F635-V636-Constantes!$D$13)</f>
        <v>0</v>
      </c>
      <c r="X636" s="75">
        <f>X635+Observaciones!$F635-V636-T636-W636-Y635</f>
        <v>26.250000682615092</v>
      </c>
      <c r="Y636" s="75">
        <f>MAX(0,(X636-Constantes!$D$14)*(1-EXP(-Constantes!$D$24)))</f>
        <v>1.1726918697028683E-8</v>
      </c>
      <c r="Z636" s="75">
        <f t="shared" si="93"/>
        <v>127.95091767524951</v>
      </c>
      <c r="AA636" s="75">
        <f>MAX(0,(Z636-Constantes!$D$13)*(1-EXP(-Constantes!$D$25)))</f>
        <v>0.36575870545492101</v>
      </c>
      <c r="AB636" s="75">
        <f t="shared" si="94"/>
        <v>0.36575871718183972</v>
      </c>
      <c r="AC636" s="75">
        <f>0.0526*V636*Observaciones!$F635^1.218</f>
        <v>0</v>
      </c>
      <c r="AD636" s="75">
        <f>AC636*Constantes!$E$31</f>
        <v>0</v>
      </c>
      <c r="AE636" s="75">
        <f t="shared" si="95"/>
        <v>0</v>
      </c>
      <c r="AF636" s="15"/>
      <c r="AG636" s="74">
        <v>630</v>
      </c>
      <c r="AH636" s="136">
        <f>ETo!$I635*((1-Constantes!$F$21)*ETo!$K635+ETo!$L635)</f>
        <v>2.3304942388905934</v>
      </c>
      <c r="AI636" s="75">
        <f>MIN(AH636*AJ636,0.8*(AM635+Observaciones!$F635-AK636-AL636-Constantes!$D$14))</f>
        <v>2.9870379876228981E-6</v>
      </c>
      <c r="AJ636" s="75">
        <f>EXP(2.5*(Cálculos!AM635-Constantes!$D$13)/(Constantes!$D$15))*Constantes!$F$19+Constantes!$F$18</f>
        <v>0.52046379407527932</v>
      </c>
      <c r="AK636" s="75">
        <f>IF(Observaciones!$F635&gt;0.05*Constantes!$F$20,((Observaciones!$F635-0.05*Constantes!$F$20)^2)/(Observaciones!$F635+0.95*Constantes!$F$20),0)</f>
        <v>0</v>
      </c>
      <c r="AL636" s="75">
        <f>MAX(0,AM635+Observaciones!$F635-AK636-Constantes!$D$13)</f>
        <v>0</v>
      </c>
      <c r="AM636" s="75">
        <f>AM635+Observaciones!$F635-AK636-AI636-AL636-AN635</f>
        <v>26.250000682615092</v>
      </c>
      <c r="AN636" s="75">
        <f>MAX(0,(AM636-Constantes!$D$14)*(1-EXP(-Constantes!$D$24)))</f>
        <v>1.1726918697028683E-8</v>
      </c>
      <c r="AO636" s="75">
        <f t="shared" si="96"/>
        <v>129.67654645498214</v>
      </c>
      <c r="AP636" s="75">
        <f>MAX(0,(AO636-Constantes!$D$13)*(1-EXP(-Constantes!$D$25)))</f>
        <v>0.37767849412490628</v>
      </c>
      <c r="AQ636" s="75">
        <f t="shared" si="97"/>
        <v>0.377678505851825</v>
      </c>
      <c r="AR636" s="75">
        <f>0.0526*AK636*Observaciones!$F635^1.218</f>
        <v>0</v>
      </c>
      <c r="AS636" s="75">
        <f>AR636*Constantes!$F$31</f>
        <v>0</v>
      </c>
      <c r="AT636" s="75">
        <f t="shared" si="98"/>
        <v>0</v>
      </c>
      <c r="AU636" s="15"/>
      <c r="AV636" s="74">
        <v>630</v>
      </c>
      <c r="AW636" s="75">
        <f>0.0526*Observaciones!$F635^2.218</f>
        <v>0</v>
      </c>
      <c r="AX636" s="75">
        <f>IF(Observaciones!$F635&gt;0.05*$BB$7,((Observaciones!$F635-0.05*$BB$7)^2)/(Observaciones!$F635+0.95*$BB$7),0)</f>
        <v>0</v>
      </c>
      <c r="AY636" s="75">
        <f>0.0526*AX636*Observaciones!$F635^1.218</f>
        <v>0</v>
      </c>
      <c r="AZ636" s="29"/>
      <c r="BA636" s="29"/>
      <c r="BB636" s="96"/>
      <c r="BC636" s="39"/>
    </row>
    <row r="637" spans="2:55" s="2" customFormat="1" x14ac:dyDescent="0.3">
      <c r="B637" s="38"/>
      <c r="C637" s="74">
        <v>631</v>
      </c>
      <c r="D637" s="136">
        <f>ETo!$I636*((1-Constantes!$D$21)*ETo!$K636+ETo!$L636)</f>
        <v>2.3658785657603558</v>
      </c>
      <c r="E637" s="75">
        <f>MIN(D637*F637,0.8*(I636+Observaciones!$F636-G637-H637-Constantes!$D$14))</f>
        <v>5.4609207325029272E-7</v>
      </c>
      <c r="F637" s="75">
        <f>EXP(2.5*(Cálculos!I636-Constantes!$D$13)/(Constantes!$D$15))*Constantes!$D$19+Constantes!$D$18</f>
        <v>0.36840825447315451</v>
      </c>
      <c r="G637" s="75">
        <f>IF(Observaciones!$F636&gt;0.05*Constantes!$D$20,((Observaciones!$F636-0.05*Constantes!$D$20)^2)/(Observaciones!$F636+0.95*Constantes!$D$20),0)</f>
        <v>0</v>
      </c>
      <c r="H637" s="75">
        <f>MAX(0,I636+Observaciones!$F636-G637-Constantes!$D$13)</f>
        <v>0</v>
      </c>
      <c r="I637" s="75">
        <f>I636+Observaciones!$F636-G637-E637-H637-J636</f>
        <v>26.250000124796099</v>
      </c>
      <c r="J637" s="75">
        <f>MAX(0,(I637-Constantes!$D$14)*(1-EXP(-Constantes!$D$24)))</f>
        <v>2.1439222810696479E-9</v>
      </c>
      <c r="K637" s="75">
        <f t="shared" si="90"/>
        <v>124.74257119077737</v>
      </c>
      <c r="L637" s="75">
        <f>MAX(0,(K637-Constantes!$D$13)*(1-EXP(-Constantes!$D$25)))</f>
        <v>0.34359703747385995</v>
      </c>
      <c r="M637" s="75">
        <f t="shared" si="91"/>
        <v>0.34359703961778221</v>
      </c>
      <c r="N637" s="75">
        <f>0.0526*G637*Observaciones!$F636^1.218</f>
        <v>0</v>
      </c>
      <c r="O637" s="75">
        <f>N637*Constantes!$D$31</f>
        <v>0</v>
      </c>
      <c r="P637" s="75">
        <f t="shared" si="92"/>
        <v>0</v>
      </c>
      <c r="Q637" s="15"/>
      <c r="R637" s="74">
        <v>631</v>
      </c>
      <c r="S637" s="136">
        <f>ETo!$I636*((1-Constantes!$E$21)*ETo!$K636+ETo!$L636)</f>
        <v>2.2718802394569724</v>
      </c>
      <c r="T637" s="75">
        <f>MIN(S637*U637,0.8*(X636+Observaciones!$F636-V637-W637-Constantes!$D$14))</f>
        <v>5.4609207325029272E-7</v>
      </c>
      <c r="U637" s="75">
        <f>EXP(2.5*(Cálculos!X636-Constantes!$D$13)/(Constantes!$D$15))*Constantes!$E$19+Constantes!$E$18</f>
        <v>0.44392401747638321</v>
      </c>
      <c r="V637" s="75">
        <f>IF(Observaciones!$F636&gt;0.05*Constantes!$E$20,((Observaciones!$F636-0.05*Constantes!$E$20)^2)/(Observaciones!$F636+0.95*Constantes!$E$20),0)</f>
        <v>0</v>
      </c>
      <c r="W637" s="75">
        <f>MAX(0,X636+Observaciones!$F636-V637-Constantes!$D$13)</f>
        <v>0</v>
      </c>
      <c r="X637" s="75">
        <f>X636+Observaciones!$F636-V637-T637-W637-Y636</f>
        <v>26.250000124796099</v>
      </c>
      <c r="Y637" s="75">
        <f>MAX(0,(X637-Constantes!$D$14)*(1-EXP(-Constantes!$D$24)))</f>
        <v>2.1439222810696479E-9</v>
      </c>
      <c r="Z637" s="75">
        <f t="shared" si="93"/>
        <v>127.58515896979459</v>
      </c>
      <c r="AA637" s="75">
        <f>MAX(0,(Z637-Constantes!$D$13)*(1-EXP(-Constantes!$D$25)))</f>
        <v>0.36323222552804729</v>
      </c>
      <c r="AB637" s="75">
        <f t="shared" si="94"/>
        <v>0.36323222767196955</v>
      </c>
      <c r="AC637" s="75">
        <f>0.0526*V637*Observaciones!$F636^1.218</f>
        <v>0</v>
      </c>
      <c r="AD637" s="75">
        <f>AC637*Constantes!$E$31</f>
        <v>0</v>
      </c>
      <c r="AE637" s="75">
        <f t="shared" si="95"/>
        <v>0</v>
      </c>
      <c r="AF637" s="15"/>
      <c r="AG637" s="74">
        <v>631</v>
      </c>
      <c r="AH637" s="136">
        <f>ETo!$I636*((1-Constantes!$F$21)*ETo!$K636+ETo!$L636)</f>
        <v>2.2718802394569724</v>
      </c>
      <c r="AI637" s="75">
        <f>MIN(AH637*AJ637,0.8*(AM636+Observaciones!$F636-AK637-AL637-Constantes!$D$14))</f>
        <v>5.4609207325029272E-7</v>
      </c>
      <c r="AJ637" s="75">
        <f>EXP(2.5*(Cálculos!AM636-Constantes!$D$13)/(Constantes!$D$15))*Constantes!$F$19+Constantes!$F$18</f>
        <v>0.52046379087329142</v>
      </c>
      <c r="AK637" s="75">
        <f>IF(Observaciones!$F636&gt;0.05*Constantes!$F$20,((Observaciones!$F636-0.05*Constantes!$F$20)^2)/(Observaciones!$F636+0.95*Constantes!$F$20),0)</f>
        <v>0</v>
      </c>
      <c r="AL637" s="75">
        <f>MAX(0,AM636+Observaciones!$F636-AK637-Constantes!$D$13)</f>
        <v>0</v>
      </c>
      <c r="AM637" s="75">
        <f>AM636+Observaciones!$F636-AK637-AI637-AL637-AN636</f>
        <v>26.250000124796099</v>
      </c>
      <c r="AN637" s="75">
        <f>MAX(0,(AM637-Constantes!$D$14)*(1-EXP(-Constantes!$D$24)))</f>
        <v>2.1439222810696479E-9</v>
      </c>
      <c r="AO637" s="75">
        <f t="shared" si="96"/>
        <v>129.29886796085725</v>
      </c>
      <c r="AP637" s="75">
        <f>MAX(0,(AO637-Constantes!$D$13)*(1-EXP(-Constantes!$D$25)))</f>
        <v>0.3750696782034052</v>
      </c>
      <c r="AQ637" s="75">
        <f t="shared" si="97"/>
        <v>0.37506968034732746</v>
      </c>
      <c r="AR637" s="75">
        <f>0.0526*AK637*Observaciones!$F636^1.218</f>
        <v>0</v>
      </c>
      <c r="AS637" s="75">
        <f>AR637*Constantes!$F$31</f>
        <v>0</v>
      </c>
      <c r="AT637" s="75">
        <f t="shared" si="98"/>
        <v>0</v>
      </c>
      <c r="AU637" s="15"/>
      <c r="AV637" s="74">
        <v>631</v>
      </c>
      <c r="AW637" s="75">
        <f>0.0526*Observaciones!$F636^2.218</f>
        <v>0</v>
      </c>
      <c r="AX637" s="75">
        <f>IF(Observaciones!$F636&gt;0.05*$BB$7,((Observaciones!$F636-0.05*$BB$7)^2)/(Observaciones!$F636+0.95*$BB$7),0)</f>
        <v>0</v>
      </c>
      <c r="AY637" s="75">
        <f>0.0526*AX637*Observaciones!$F636^1.218</f>
        <v>0</v>
      </c>
      <c r="AZ637" s="29"/>
      <c r="BA637" s="29"/>
      <c r="BB637" s="96"/>
      <c r="BC637" s="39"/>
    </row>
    <row r="638" spans="2:55" s="2" customFormat="1" x14ac:dyDescent="0.3">
      <c r="B638" s="38"/>
      <c r="C638" s="74">
        <v>632</v>
      </c>
      <c r="D638" s="136">
        <f>ETo!$I637*((1-Constantes!$D$21)*ETo!$K637+ETo!$L637)</f>
        <v>2.4075497334788829</v>
      </c>
      <c r="E638" s="75">
        <f>MIN(D638*F638,0.8*(I637+Observaciones!$F637-G638-H638-Constantes!$D$14))</f>
        <v>0.88696119245263227</v>
      </c>
      <c r="F638" s="75">
        <f>EXP(2.5*(Cálculos!I637-Constantes!$D$13)/(Constantes!$D$15))*Constantes!$D$19+Constantes!$D$18</f>
        <v>0.36840825346979772</v>
      </c>
      <c r="G638" s="75">
        <f>IF(Observaciones!$F637&gt;0.05*Constantes!$D$20,((Observaciones!$F637-0.05*Constantes!$D$20)^2)/(Observaciones!$F637+0.95*Constantes!$D$20),0)</f>
        <v>0</v>
      </c>
      <c r="H638" s="75">
        <f>MAX(0,I637+Observaciones!$F637-G638-Constantes!$D$13)</f>
        <v>0</v>
      </c>
      <c r="I638" s="75">
        <f>I637+Observaciones!$F637-G638-E638-H638-J637</f>
        <v>27.363038930199547</v>
      </c>
      <c r="J638" s="75">
        <f>MAX(0,(I638-Constantes!$D$14)*(1-EXP(-Constantes!$D$24)))</f>
        <v>1.9121342616662308E-2</v>
      </c>
      <c r="K638" s="75">
        <f t="shared" si="90"/>
        <v>124.39897415330351</v>
      </c>
      <c r="L638" s="75">
        <f>MAX(0,(K638-Constantes!$D$13)*(1-EXP(-Constantes!$D$25)))</f>
        <v>0.3412236393696883</v>
      </c>
      <c r="M638" s="75">
        <f t="shared" si="91"/>
        <v>0.36034498198635062</v>
      </c>
      <c r="N638" s="75">
        <f>0.0526*G638*Observaciones!$F637^1.218</f>
        <v>0</v>
      </c>
      <c r="O638" s="75">
        <f>N638*Constantes!$D$31</f>
        <v>0</v>
      </c>
      <c r="P638" s="75">
        <f t="shared" si="92"/>
        <v>0</v>
      </c>
      <c r="Q638" s="15"/>
      <c r="R638" s="74">
        <v>632</v>
      </c>
      <c r="S638" s="136">
        <f>ETo!$I637*((1-Constantes!$E$21)*ETo!$K637+ETo!$L637)</f>
        <v>2.3121248687310261</v>
      </c>
      <c r="T638" s="75">
        <f>MIN(S638*U638,0.8*(X637+Observaciones!$F637-V638-W638-Constantes!$D$14))</f>
        <v>1.0264077588313072</v>
      </c>
      <c r="U638" s="75">
        <f>EXP(2.5*(Cálculos!X637-Constantes!$D$13)/(Constantes!$D$15))*Constantes!$E$19+Constantes!$E$18</f>
        <v>0.44392401669665665</v>
      </c>
      <c r="V638" s="75">
        <f>IF(Observaciones!$F637&gt;0.05*Constantes!$E$20,((Observaciones!$F637-0.05*Constantes!$E$20)^2)/(Observaciones!$F637+0.95*Constantes!$E$20),0)</f>
        <v>0</v>
      </c>
      <c r="W638" s="75">
        <f>MAX(0,X637+Observaciones!$F637-V638-Constantes!$D$13)</f>
        <v>0</v>
      </c>
      <c r="X638" s="75">
        <f>X637+Observaciones!$F637-V638-T638-W638-Y637</f>
        <v>27.22359236382087</v>
      </c>
      <c r="Y638" s="75">
        <f>MAX(0,(X638-Constantes!$D$14)*(1-EXP(-Constantes!$D$24)))</f>
        <v>1.6725734071356722E-2</v>
      </c>
      <c r="Z638" s="75">
        <f t="shared" si="93"/>
        <v>127.22192674426654</v>
      </c>
      <c r="AA638" s="75">
        <f>MAX(0,(Z638-Constantes!$D$13)*(1-EXP(-Constantes!$D$25)))</f>
        <v>0.36072319727279667</v>
      </c>
      <c r="AB638" s="75">
        <f t="shared" si="94"/>
        <v>0.37744893134415342</v>
      </c>
      <c r="AC638" s="75">
        <f>0.0526*V638*Observaciones!$F637^1.218</f>
        <v>0</v>
      </c>
      <c r="AD638" s="75">
        <f>AC638*Constantes!$E$31</f>
        <v>0</v>
      </c>
      <c r="AE638" s="75">
        <f t="shared" si="95"/>
        <v>0</v>
      </c>
      <c r="AF638" s="15"/>
      <c r="AG638" s="74">
        <v>632</v>
      </c>
      <c r="AH638" s="136">
        <f>ETo!$I637*((1-Constantes!$F$21)*ETo!$K637+ETo!$L637)</f>
        <v>2.3121248687310261</v>
      </c>
      <c r="AI638" s="75">
        <f>MIN(AH638*AJ638,0.8*(AM637+Observaciones!$F637-AK638-AL638-Constantes!$D$14))</f>
        <v>1.203377272798668</v>
      </c>
      <c r="AJ638" s="75">
        <f>EXP(2.5*(Cálculos!AM637-Constantes!$D$13)/(Constantes!$D$15))*Constantes!$F$19+Constantes!$F$18</f>
        <v>0.52046379028790213</v>
      </c>
      <c r="AK638" s="75">
        <f>IF(Observaciones!$F637&gt;0.05*Constantes!$F$20,((Observaciones!$F637-0.05*Constantes!$F$20)^2)/(Observaciones!$F637+0.95*Constantes!$F$20),0)</f>
        <v>0</v>
      </c>
      <c r="AL638" s="75">
        <f>MAX(0,AM637+Observaciones!$F637-AK638-Constantes!$D$13)</f>
        <v>0</v>
      </c>
      <c r="AM638" s="75">
        <f>AM637+Observaciones!$F637-AK638-AI638-AL638-AN637</f>
        <v>27.04662284985351</v>
      </c>
      <c r="AN638" s="75">
        <f>MAX(0,(AM638-Constantes!$D$14)*(1-EXP(-Constantes!$D$24)))</f>
        <v>1.3685503745659631E-2</v>
      </c>
      <c r="AO638" s="75">
        <f t="shared" si="96"/>
        <v>128.92379828265385</v>
      </c>
      <c r="AP638" s="75">
        <f>MAX(0,(AO638-Constantes!$D$13)*(1-EXP(-Constantes!$D$25)))</f>
        <v>0.37247888268978568</v>
      </c>
      <c r="AQ638" s="75">
        <f t="shared" si="97"/>
        <v>0.38616438643544532</v>
      </c>
      <c r="AR638" s="75">
        <f>0.0526*AK638*Observaciones!$F637^1.218</f>
        <v>0</v>
      </c>
      <c r="AS638" s="75">
        <f>AR638*Constantes!$F$31</f>
        <v>0</v>
      </c>
      <c r="AT638" s="75">
        <f t="shared" si="98"/>
        <v>0</v>
      </c>
      <c r="AU638" s="15"/>
      <c r="AV638" s="74">
        <v>632</v>
      </c>
      <c r="AW638" s="75">
        <f>0.0526*Observaciones!$F637^2.218</f>
        <v>0.24472045674166781</v>
      </c>
      <c r="AX638" s="75">
        <f>IF(Observaciones!$F637&gt;0.05*$BB$7,((Observaciones!$F637-0.05*$BB$7)^2)/(Observaciones!$F637+0.95*$BB$7),0)</f>
        <v>2.0605192437462322E-3</v>
      </c>
      <c r="AY638" s="75">
        <f>0.0526*AX638*Observaciones!$F637^1.218</f>
        <v>2.5212560522728692E-4</v>
      </c>
      <c r="AZ638" s="29"/>
      <c r="BA638" s="29"/>
      <c r="BB638" s="96"/>
      <c r="BC638" s="39"/>
    </row>
    <row r="639" spans="2:55" s="2" customFormat="1" x14ac:dyDescent="0.3">
      <c r="B639" s="38"/>
      <c r="C639" s="74">
        <v>633</v>
      </c>
      <c r="D639" s="136">
        <f>ETo!$I638*((1-Constantes!$D$21)*ETo!$K638+ETo!$L638)</f>
        <v>2.4130868352355339</v>
      </c>
      <c r="E639" s="75">
        <f>MIN(D639*F639,0.8*(I638+Observaciones!$F638-G639-H639-Constantes!$D$14))</f>
        <v>0.89397273664883725</v>
      </c>
      <c r="F639" s="75">
        <f>EXP(2.5*(Cálculos!I638-Constantes!$D$13)/(Constantes!$D$15))*Constantes!$D$19+Constantes!$D$18</f>
        <v>0.37046853167286842</v>
      </c>
      <c r="G639" s="75">
        <f>IF(Observaciones!$F638&gt;0.05*Constantes!$D$20,((Observaciones!$F638-0.05*Constantes!$D$20)^2)/(Observaciones!$F638+0.95*Constantes!$D$20),0)</f>
        <v>2.7082529888160425E-2</v>
      </c>
      <c r="H639" s="75">
        <f>MAX(0,I638+Observaciones!$F638-G639-Constantes!$D$13)</f>
        <v>0</v>
      </c>
      <c r="I639" s="75">
        <f>I638+Observaciones!$F638-G639-E639-H639-J638</f>
        <v>30.922862321045887</v>
      </c>
      <c r="J639" s="75">
        <f>MAX(0,(I639-Constantes!$D$14)*(1-EXP(-Constantes!$D$24)))</f>
        <v>8.0276977756017234E-2</v>
      </c>
      <c r="K639" s="75">
        <f t="shared" si="90"/>
        <v>124.05775051393383</v>
      </c>
      <c r="L639" s="75">
        <f>MAX(0,(K639-Constantes!$D$13)*(1-EXP(-Constantes!$D$25)))</f>
        <v>0.33886663552375101</v>
      </c>
      <c r="M639" s="75">
        <f t="shared" si="91"/>
        <v>0.44622614316792869</v>
      </c>
      <c r="N639" s="75">
        <f>0.0526*G639*Observaciones!$F638^1.218</f>
        <v>8.897906073963702E-3</v>
      </c>
      <c r="O639" s="75">
        <f>N639*Constantes!$D$31</f>
        <v>1.3900404253315733E-4</v>
      </c>
      <c r="P639" s="75">
        <f t="shared" si="92"/>
        <v>31.151030629069577</v>
      </c>
      <c r="Q639" s="15"/>
      <c r="R639" s="74">
        <v>633</v>
      </c>
      <c r="S639" s="136">
        <f>ETo!$I638*((1-Constantes!$E$21)*ETo!$K638+ETo!$L638)</f>
        <v>2.3175197780088168</v>
      </c>
      <c r="T639" s="75">
        <f>MIN(S639*U639,0.8*(X638+Observaciones!$F638-V639-W639-Constantes!$D$14))</f>
        <v>1.0320366614467191</v>
      </c>
      <c r="U639" s="75">
        <f>EXP(2.5*(Cálculos!X638-Constantes!$D$13)/(Constantes!$D$15))*Constantes!$E$19+Constantes!$E$18</f>
        <v>0.44531946231476466</v>
      </c>
      <c r="V639" s="75">
        <f>IF(Observaciones!$F638&gt;0.05*Constantes!$E$20,((Observaciones!$F638-0.05*Constantes!$E$20)^2)/(Observaciones!$F638+0.95*Constantes!$E$20),0)</f>
        <v>8.8634308109737624E-3</v>
      </c>
      <c r="W639" s="75">
        <f>MAX(0,X638+Observaciones!$F638-V639-Constantes!$D$13)</f>
        <v>0</v>
      </c>
      <c r="X639" s="75">
        <f>X638+Observaciones!$F638-V639-T639-W639-Y638</f>
        <v>30.665966537491823</v>
      </c>
      <c r="Y639" s="75">
        <f>MAX(0,(X639-Constantes!$D$14)*(1-EXP(-Constantes!$D$24)))</f>
        <v>7.5863661958309681E-2</v>
      </c>
      <c r="Z639" s="75">
        <f t="shared" si="93"/>
        <v>126.86120354699375</v>
      </c>
      <c r="AA639" s="75">
        <f>MAX(0,(Z639-Constantes!$D$13)*(1-EXP(-Constantes!$D$25)))</f>
        <v>0.35823150014166788</v>
      </c>
      <c r="AB639" s="75">
        <f t="shared" si="94"/>
        <v>0.4429585929109513</v>
      </c>
      <c r="AC639" s="75">
        <f>0.0526*V639*Observaciones!$F638^1.218</f>
        <v>2.9120608441974998E-3</v>
      </c>
      <c r="AD639" s="75">
        <f>AC639*Constantes!$E$31</f>
        <v>3.4119395008317874E-5</v>
      </c>
      <c r="AE639" s="75">
        <f t="shared" si="95"/>
        <v>7.7026149970584159</v>
      </c>
      <c r="AF639" s="15"/>
      <c r="AG639" s="74">
        <v>633</v>
      </c>
      <c r="AH639" s="136">
        <f>ETo!$I638*((1-Constantes!$F$21)*ETo!$K638+ETo!$L638)</f>
        <v>2.3175197780088168</v>
      </c>
      <c r="AI639" s="75">
        <f>MIN(AH639*AJ639,0.8*(AM638+Observaciones!$F638-AK639-AL639-Constantes!$D$14))</f>
        <v>1.2081626837795778</v>
      </c>
      <c r="AJ639" s="75">
        <f>EXP(2.5*(Cálculos!AM638-Constantes!$D$13)/(Constantes!$D$15))*Constantes!$F$19+Constantes!$F$18</f>
        <v>0.52131709737451115</v>
      </c>
      <c r="AK639" s="75">
        <f>IF(Observaciones!$F638&gt;0.05*Constantes!$F$20,((Observaciones!$F638-0.05*Constantes!$F$20)^2)/(Observaciones!$F638+0.95*Constantes!$F$20),0)</f>
        <v>0</v>
      </c>
      <c r="AL639" s="75">
        <f>MAX(0,AM638+Observaciones!$F638-AK639-Constantes!$D$13)</f>
        <v>0</v>
      </c>
      <c r="AM639" s="75">
        <f>AM638+Observaciones!$F638-AK639-AI639-AL639-AN638</f>
        <v>30.324774662328274</v>
      </c>
      <c r="AN639" s="75">
        <f>MAX(0,(AM639-Constantes!$D$14)*(1-EXP(-Constantes!$D$24)))</f>
        <v>7.0002189761776482E-2</v>
      </c>
      <c r="AO639" s="75">
        <f t="shared" si="96"/>
        <v>128.55131939996406</v>
      </c>
      <c r="AP639" s="75">
        <f>MAX(0,(AO639-Constantes!$D$13)*(1-EXP(-Constantes!$D$25)))</f>
        <v>0.36990598310799822</v>
      </c>
      <c r="AQ639" s="75">
        <f t="shared" si="97"/>
        <v>0.43990817286977468</v>
      </c>
      <c r="AR639" s="75">
        <f>0.0526*AK639*Observaciones!$F638^1.218</f>
        <v>0</v>
      </c>
      <c r="AS639" s="75">
        <f>AR639*Constantes!$F$31</f>
        <v>0</v>
      </c>
      <c r="AT639" s="75">
        <f t="shared" si="98"/>
        <v>0</v>
      </c>
      <c r="AU639" s="15"/>
      <c r="AV639" s="74">
        <v>633</v>
      </c>
      <c r="AW639" s="75">
        <f>0.0526*Observaciones!$F638^2.218</f>
        <v>1.4784651765617014</v>
      </c>
      <c r="AX639" s="75">
        <f>IF(Observaciones!$F638&gt;0.05*$BB$7,((Observaciones!$F638-0.05*$BB$7)^2)/(Observaciones!$F638+0.95*$BB$7),0)</f>
        <v>0.20486361979252987</v>
      </c>
      <c r="AY639" s="75">
        <f>0.0526*AX639*Observaciones!$F638^1.218</f>
        <v>6.7307495068362658E-2</v>
      </c>
      <c r="AZ639" s="29"/>
      <c r="BA639" s="29"/>
      <c r="BB639" s="96"/>
      <c r="BC639" s="39"/>
    </row>
    <row r="640" spans="2:55" s="2" customFormat="1" x14ac:dyDescent="0.3">
      <c r="B640" s="38"/>
      <c r="C640" s="74">
        <v>634</v>
      </c>
      <c r="D640" s="136">
        <f>ETo!$I639*((1-Constantes!$D$21)*ETo!$K639+ETo!$L639)</f>
        <v>2.4003053200423081</v>
      </c>
      <c r="E640" s="75">
        <f>MIN(D640*F640,0.8*(I639+Observaciones!$F639-G640-H640-Constantes!$D$14))</f>
        <v>0.90708972789238396</v>
      </c>
      <c r="F640" s="75">
        <f>EXP(2.5*(Cálculos!I639-Constantes!$D$13)/(Constantes!$D$15))*Constantes!$D$19+Constantes!$D$18</f>
        <v>0.37790597734308046</v>
      </c>
      <c r="G640" s="75">
        <f>IF(Observaciones!$F639&gt;0.05*Constantes!$D$20,((Observaciones!$F639-0.05*Constantes!$D$20)^2)/(Observaciones!$F639+0.95*Constantes!$D$20),0)</f>
        <v>0</v>
      </c>
      <c r="H640" s="75">
        <f>MAX(0,I639+Observaciones!$F639-G640-Constantes!$D$13)</f>
        <v>0</v>
      </c>
      <c r="I640" s="75">
        <f>I639+Observaciones!$F639-G640-E640-H640-J639</f>
        <v>29.935495615397485</v>
      </c>
      <c r="J640" s="75">
        <f>MAX(0,(I640-Constantes!$D$14)*(1-EXP(-Constantes!$D$24)))</f>
        <v>6.3314608736630418E-2</v>
      </c>
      <c r="K640" s="75">
        <f t="shared" si="90"/>
        <v>123.71888387841007</v>
      </c>
      <c r="L640" s="75">
        <f>MAX(0,(K640-Constantes!$D$13)*(1-EXP(-Constantes!$D$25)))</f>
        <v>0.33652591269263438</v>
      </c>
      <c r="M640" s="75">
        <f t="shared" si="91"/>
        <v>0.39984052142926479</v>
      </c>
      <c r="N640" s="75">
        <f>0.0526*G640*Observaciones!$F639^1.218</f>
        <v>0</v>
      </c>
      <c r="O640" s="75">
        <f>N640*Constantes!$D$31</f>
        <v>0</v>
      </c>
      <c r="P640" s="75">
        <f t="shared" si="92"/>
        <v>0</v>
      </c>
      <c r="Q640" s="15"/>
      <c r="R640" s="74">
        <v>634</v>
      </c>
      <c r="S640" s="136">
        <f>ETo!$I639*((1-Constantes!$E$21)*ETo!$K639+ETo!$L639)</f>
        <v>2.3052451310157354</v>
      </c>
      <c r="T640" s="75">
        <f>MIN(S640*U640,0.8*(X639+Observaciones!$F639-V640-W640-Constantes!$D$14))</f>
        <v>1.0393233001075457</v>
      </c>
      <c r="U640" s="75">
        <f>EXP(2.5*(Cálculos!X639-Constantes!$D$13)/(Constantes!$D$15))*Constantes!$E$19+Constantes!$E$18</f>
        <v>0.45085153250040694</v>
      </c>
      <c r="V640" s="75">
        <f>IF(Observaciones!$F639&gt;0.05*Constantes!$E$20,((Observaciones!$F639-0.05*Constantes!$E$20)^2)/(Observaciones!$F639+0.95*Constantes!$E$20),0)</f>
        <v>0</v>
      </c>
      <c r="W640" s="75">
        <f>MAX(0,X639+Observaciones!$F639-V640-Constantes!$D$13)</f>
        <v>0</v>
      </c>
      <c r="X640" s="75">
        <f>X639+Observaciones!$F639-V640-T640-W640-Y639</f>
        <v>29.550779575425967</v>
      </c>
      <c r="Y640" s="75">
        <f>MAX(0,(X640-Constantes!$D$14)*(1-EXP(-Constantes!$D$24)))</f>
        <v>5.6705417439878454E-2</v>
      </c>
      <c r="Z640" s="75">
        <f t="shared" si="93"/>
        <v>126.50297204685208</v>
      </c>
      <c r="AA640" s="75">
        <f>MAX(0,(Z640-Constantes!$D$13)*(1-EXP(-Constantes!$D$25)))</f>
        <v>0.35575701441984187</v>
      </c>
      <c r="AB640" s="75">
        <f t="shared" si="94"/>
        <v>0.41246243185972031</v>
      </c>
      <c r="AC640" s="75">
        <f>0.0526*V640*Observaciones!$F639^1.218</f>
        <v>0</v>
      </c>
      <c r="AD640" s="75">
        <f>AC640*Constantes!$E$31</f>
        <v>0</v>
      </c>
      <c r="AE640" s="75">
        <f t="shared" si="95"/>
        <v>0</v>
      </c>
      <c r="AF640" s="15"/>
      <c r="AG640" s="74">
        <v>634</v>
      </c>
      <c r="AH640" s="136">
        <f>ETo!$I639*((1-Constantes!$F$21)*ETo!$K639+ETo!$L639)</f>
        <v>2.3052451310157354</v>
      </c>
      <c r="AI640" s="75">
        <f>MIN(AH640*AJ640,0.8*(AM639+Observaciones!$F639-AK640-AL640-Constantes!$D$14))</f>
        <v>1.2107598281609611</v>
      </c>
      <c r="AJ640" s="75">
        <f>EXP(2.5*(Cálculos!AM639-Constantes!$D$13)/(Constantes!$D$15))*Constantes!$F$19+Constantes!$F$18</f>
        <v>0.52521955772550621</v>
      </c>
      <c r="AK640" s="75">
        <f>IF(Observaciones!$F639&gt;0.05*Constantes!$F$20,((Observaciones!$F639-0.05*Constantes!$F$20)^2)/(Observaciones!$F639+0.95*Constantes!$F$20),0)</f>
        <v>0</v>
      </c>
      <c r="AL640" s="75">
        <f>MAX(0,AM639+Observaciones!$F639-AK640-Constantes!$D$13)</f>
        <v>0</v>
      </c>
      <c r="AM640" s="75">
        <f>AM639+Observaciones!$F639-AK640-AI640-AL640-AN639</f>
        <v>29.044012644405537</v>
      </c>
      <c r="AN640" s="75">
        <f>MAX(0,(AM640-Constantes!$D$14)*(1-EXP(-Constantes!$D$24)))</f>
        <v>4.7999464887887429E-2</v>
      </c>
      <c r="AO640" s="75">
        <f t="shared" si="96"/>
        <v>128.18141341685606</v>
      </c>
      <c r="AP640" s="75">
        <f>MAX(0,(AO640-Constantes!$D$13)*(1-EXP(-Constantes!$D$25)))</f>
        <v>0.36735085584181199</v>
      </c>
      <c r="AQ640" s="75">
        <f t="shared" si="97"/>
        <v>0.41535032072969941</v>
      </c>
      <c r="AR640" s="75">
        <f>0.0526*AK640*Observaciones!$F639^1.218</f>
        <v>0</v>
      </c>
      <c r="AS640" s="75">
        <f>AR640*Constantes!$F$31</f>
        <v>0</v>
      </c>
      <c r="AT640" s="75">
        <f t="shared" si="98"/>
        <v>0</v>
      </c>
      <c r="AU640" s="15"/>
      <c r="AV640" s="74">
        <v>634</v>
      </c>
      <c r="AW640" s="75">
        <f>0.0526*Observaciones!$F639^2.218</f>
        <v>0</v>
      </c>
      <c r="AX640" s="75">
        <f>IF(Observaciones!$F639&gt;0.05*$BB$7,((Observaciones!$F639-0.05*$BB$7)^2)/(Observaciones!$F639+0.95*$BB$7),0)</f>
        <v>0</v>
      </c>
      <c r="AY640" s="75">
        <f>0.0526*AX640*Observaciones!$F639^1.218</f>
        <v>0</v>
      </c>
      <c r="AZ640" s="29"/>
      <c r="BA640" s="29"/>
      <c r="BB640" s="96"/>
      <c r="BC640" s="39"/>
    </row>
    <row r="641" spans="2:55" s="2" customFormat="1" x14ac:dyDescent="0.3">
      <c r="B641" s="38"/>
      <c r="C641" s="74">
        <v>635</v>
      </c>
      <c r="D641" s="136">
        <f>ETo!$I640*((1-Constantes!$D$21)*ETo!$K640+ETo!$L640)</f>
        <v>2.3716398711518418</v>
      </c>
      <c r="E641" s="75">
        <f>MIN(D641*F641,0.8*(I640+Observaciones!$F640-G641-H641-Constantes!$D$14))</f>
        <v>0.89103758263446198</v>
      </c>
      <c r="F641" s="75">
        <f>EXP(2.5*(Cálculos!I640-Constantes!$D$13)/(Constantes!$D$15))*Constantes!$D$19+Constantes!$D$18</f>
        <v>0.37570526346468824</v>
      </c>
      <c r="G641" s="75">
        <f>IF(Observaciones!$F640&gt;0.05*Constantes!$D$20,((Observaciones!$F640-0.05*Constantes!$D$20)^2)/(Observaciones!$F640+0.95*Constantes!$D$20),0)</f>
        <v>0</v>
      </c>
      <c r="H641" s="75">
        <f>MAX(0,I640+Observaciones!$F640-G641-Constantes!$D$13)</f>
        <v>0</v>
      </c>
      <c r="I641" s="75">
        <f>I640+Observaciones!$F640-G641-E641-H641-J640</f>
        <v>28.981143424026396</v>
      </c>
      <c r="J641" s="75">
        <f>MAX(0,(I641-Constantes!$D$14)*(1-EXP(-Constantes!$D$24)))</f>
        <v>4.6919409311847071E-2</v>
      </c>
      <c r="K641" s="75">
        <f t="shared" si="90"/>
        <v>123.38235796571743</v>
      </c>
      <c r="L641" s="75">
        <f>MAX(0,(K641-Constantes!$D$13)*(1-EXP(-Constantes!$D$25)))</f>
        <v>0.3342013584151543</v>
      </c>
      <c r="M641" s="75">
        <f t="shared" si="91"/>
        <v>0.38112076772700137</v>
      </c>
      <c r="N641" s="75">
        <f>0.0526*G641*Observaciones!$F640^1.218</f>
        <v>0</v>
      </c>
      <c r="O641" s="75">
        <f>N641*Constantes!$D$31</f>
        <v>0</v>
      </c>
      <c r="P641" s="75">
        <f t="shared" si="92"/>
        <v>0</v>
      </c>
      <c r="Q641" s="15"/>
      <c r="R641" s="74">
        <v>635</v>
      </c>
      <c r="S641" s="136">
        <f>ETo!$I640*((1-Constantes!$E$21)*ETo!$K640+ETo!$L640)</f>
        <v>2.2776655110383692</v>
      </c>
      <c r="T641" s="75">
        <f>MIN(S641*U641,0.8*(X640+Observaciones!$F640-V641-W641-Constantes!$D$14))</f>
        <v>1.0225610820714794</v>
      </c>
      <c r="U641" s="75">
        <f>EXP(2.5*(Cálculos!X640-Constantes!$D$13)/(Constantes!$D$15))*Constantes!$E$19+Constantes!$E$18</f>
        <v>0.44895138338609791</v>
      </c>
      <c r="V641" s="75">
        <f>IF(Observaciones!$F640&gt;0.05*Constantes!$E$20,((Observaciones!$F640-0.05*Constantes!$E$20)^2)/(Observaciones!$F640+0.95*Constantes!$E$20),0)</f>
        <v>0</v>
      </c>
      <c r="W641" s="75">
        <f>MAX(0,X640+Observaciones!$F640-V641-Constantes!$D$13)</f>
        <v>0</v>
      </c>
      <c r="X641" s="75">
        <f>X640+Observaciones!$F640-V641-T641-W641-Y640</f>
        <v>28.471513075914608</v>
      </c>
      <c r="Y641" s="75">
        <f>MAX(0,(X641-Constantes!$D$14)*(1-EXP(-Constantes!$D$24)))</f>
        <v>3.8164264968111213E-2</v>
      </c>
      <c r="Z641" s="75">
        <f t="shared" si="93"/>
        <v>126.14721503243224</v>
      </c>
      <c r="AA641" s="75">
        <f>MAX(0,(Z641-Constantes!$D$13)*(1-EXP(-Constantes!$D$25)))</f>
        <v>0.35329962121943037</v>
      </c>
      <c r="AB641" s="75">
        <f t="shared" si="94"/>
        <v>0.39146388618754158</v>
      </c>
      <c r="AC641" s="75">
        <f>0.0526*V641*Observaciones!$F640^1.218</f>
        <v>0</v>
      </c>
      <c r="AD641" s="75">
        <f>AC641*Constantes!$E$31</f>
        <v>0</v>
      </c>
      <c r="AE641" s="75">
        <f t="shared" si="95"/>
        <v>0</v>
      </c>
      <c r="AF641" s="15"/>
      <c r="AG641" s="74">
        <v>635</v>
      </c>
      <c r="AH641" s="136">
        <f>ETo!$I640*((1-Constantes!$F$21)*ETo!$K640+ETo!$L640)</f>
        <v>2.2776655110383692</v>
      </c>
      <c r="AI641" s="75">
        <f>MIN(AH641*AJ641,0.8*(AM640+Observaciones!$F640-AK641-AL641-Constantes!$D$14))</f>
        <v>1.1926229240819306</v>
      </c>
      <c r="AJ641" s="75">
        <f>EXP(2.5*(Cálculos!AM640-Constantes!$D$13)/(Constantes!$D$15))*Constantes!$F$19+Constantes!$F$18</f>
        <v>0.52361635995367184</v>
      </c>
      <c r="AK641" s="75">
        <f>IF(Observaciones!$F640&gt;0.05*Constantes!$F$20,((Observaciones!$F640-0.05*Constantes!$F$20)^2)/(Observaciones!$F640+0.95*Constantes!$F$20),0)</f>
        <v>0</v>
      </c>
      <c r="AL641" s="75">
        <f>MAX(0,AM640+Observaciones!$F640-AK641-Constantes!$D$13)</f>
        <v>0</v>
      </c>
      <c r="AM641" s="75">
        <f>AM640+Observaciones!$F640-AK641-AI641-AL641-AN640</f>
        <v>27.803390255435719</v>
      </c>
      <c r="AN641" s="75">
        <f>MAX(0,(AM641-Constantes!$D$14)*(1-EXP(-Constantes!$D$24)))</f>
        <v>2.6686314814025225E-2</v>
      </c>
      <c r="AO641" s="75">
        <f t="shared" si="96"/>
        <v>127.81406256101425</v>
      </c>
      <c r="AP641" s="75">
        <f>MAX(0,(AO641-Constantes!$D$13)*(1-EXP(-Constantes!$D$25)))</f>
        <v>0.36481337812887599</v>
      </c>
      <c r="AQ641" s="75">
        <f t="shared" si="97"/>
        <v>0.39149969294290121</v>
      </c>
      <c r="AR641" s="75">
        <f>0.0526*AK641*Observaciones!$F640^1.218</f>
        <v>0</v>
      </c>
      <c r="AS641" s="75">
        <f>AR641*Constantes!$F$31</f>
        <v>0</v>
      </c>
      <c r="AT641" s="75">
        <f t="shared" si="98"/>
        <v>0</v>
      </c>
      <c r="AU641" s="15"/>
      <c r="AV641" s="74">
        <v>635</v>
      </c>
      <c r="AW641" s="75">
        <f>0.0526*Observaciones!$F640^2.218</f>
        <v>0</v>
      </c>
      <c r="AX641" s="75">
        <f>IF(Observaciones!$F640&gt;0.05*$BB$7,((Observaciones!$F640-0.05*$BB$7)^2)/(Observaciones!$F640+0.95*$BB$7),0)</f>
        <v>0</v>
      </c>
      <c r="AY641" s="75">
        <f>0.0526*AX641*Observaciones!$F640^1.218</f>
        <v>0</v>
      </c>
      <c r="AZ641" s="29"/>
      <c r="BA641" s="29"/>
      <c r="BB641" s="96"/>
      <c r="BC641" s="39"/>
    </row>
    <row r="642" spans="2:55" s="2" customFormat="1" x14ac:dyDescent="0.3">
      <c r="B642" s="38"/>
      <c r="C642" s="74">
        <v>636</v>
      </c>
      <c r="D642" s="136">
        <f>ETo!$I641*((1-Constantes!$D$21)*ETo!$K641+ETo!$L641)</f>
        <v>2.4234317671195438</v>
      </c>
      <c r="E642" s="75">
        <f>MIN(D642*F642,0.8*(I641+Observaciones!$F641-G642-H642-Constantes!$D$14))</f>
        <v>0.90559152224199524</v>
      </c>
      <c r="F642" s="75">
        <f>EXP(2.5*(Cálculos!I641-Constantes!$D$13)/(Constantes!$D$15))*Constantes!$D$19+Constantes!$D$18</f>
        <v>0.37368146053411205</v>
      </c>
      <c r="G642" s="75">
        <f>IF(Observaciones!$F641&gt;0.05*Constantes!$D$20,((Observaciones!$F641-0.05*Constantes!$D$20)^2)/(Observaciones!$F641+0.95*Constantes!$D$20),0)</f>
        <v>0</v>
      </c>
      <c r="H642" s="75">
        <f>MAX(0,I641+Observaciones!$F641-G642-Constantes!$D$13)</f>
        <v>0</v>
      </c>
      <c r="I642" s="75">
        <f>I641+Observaciones!$F641-G642-E642-H642-J641</f>
        <v>28.028632492472553</v>
      </c>
      <c r="J642" s="75">
        <f>MAX(0,(I642-Constantes!$D$14)*(1-EXP(-Constantes!$D$24)))</f>
        <v>3.0555841628646725E-2</v>
      </c>
      <c r="K642" s="75">
        <f t="shared" si="90"/>
        <v>123.04815660730227</v>
      </c>
      <c r="L642" s="75">
        <f>MAX(0,(K642-Constantes!$D$13)*(1-EXP(-Constantes!$D$25)))</f>
        <v>0.33189286100695281</v>
      </c>
      <c r="M642" s="75">
        <f t="shared" si="91"/>
        <v>0.36244870263559953</v>
      </c>
      <c r="N642" s="75">
        <f>0.0526*G642*Observaciones!$F641^1.218</f>
        <v>0</v>
      </c>
      <c r="O642" s="75">
        <f>N642*Constantes!$D$31</f>
        <v>0</v>
      </c>
      <c r="P642" s="75">
        <f t="shared" si="92"/>
        <v>0</v>
      </c>
      <c r="Q642" s="15"/>
      <c r="R642" s="74">
        <v>636</v>
      </c>
      <c r="S642" s="136">
        <f>ETo!$I641*((1-Constantes!$E$21)*ETo!$K641+ETo!$L641)</f>
        <v>2.3276538038258954</v>
      </c>
      <c r="T642" s="75">
        <f>MIN(S642*U642,0.8*(X641+Observaciones!$F641-V642-W642-Constantes!$D$14))</f>
        <v>1.0409572037552668</v>
      </c>
      <c r="U642" s="75">
        <f>EXP(2.5*(Cálculos!X641-Constantes!$D$13)/(Constantes!$D$15))*Constantes!$E$19+Constantes!$E$18</f>
        <v>0.4472130701070221</v>
      </c>
      <c r="V642" s="75">
        <f>IF(Observaciones!$F641&gt;0.05*Constantes!$E$20,((Observaciones!$F641-0.05*Constantes!$E$20)^2)/(Observaciones!$F641+0.95*Constantes!$E$20),0)</f>
        <v>0</v>
      </c>
      <c r="W642" s="75">
        <f>MAX(0,X641+Observaciones!$F641-V642-Constantes!$D$13)</f>
        <v>0</v>
      </c>
      <c r="X642" s="75">
        <f>X641+Observaciones!$F641-V642-T642-W642-Y641</f>
        <v>27.392391607191232</v>
      </c>
      <c r="Y642" s="75">
        <f>MAX(0,(X642-Constantes!$D$14)*(1-EXP(-Constantes!$D$24)))</f>
        <v>1.9625604038474041E-2</v>
      </c>
      <c r="Z642" s="75">
        <f t="shared" si="93"/>
        <v>125.79391541121281</v>
      </c>
      <c r="AA642" s="75">
        <f>MAX(0,(Z642-Constantes!$D$13)*(1-EXP(-Constantes!$D$25)))</f>
        <v>0.35085920247376362</v>
      </c>
      <c r="AB642" s="75">
        <f t="shared" si="94"/>
        <v>0.37048480651223764</v>
      </c>
      <c r="AC642" s="75">
        <f>0.0526*V642*Observaciones!$F641^1.218</f>
        <v>0</v>
      </c>
      <c r="AD642" s="75">
        <f>AC642*Constantes!$E$31</f>
        <v>0</v>
      </c>
      <c r="AE642" s="75">
        <f t="shared" si="95"/>
        <v>0</v>
      </c>
      <c r="AF642" s="15"/>
      <c r="AG642" s="74">
        <v>636</v>
      </c>
      <c r="AH642" s="136">
        <f>ETo!$I641*((1-Constantes!$F$21)*ETo!$K641+ETo!$L641)</f>
        <v>2.3276538038258954</v>
      </c>
      <c r="AI642" s="75">
        <f>MIN(AH642*AJ642,0.8*(AM641+Observaciones!$F641-AK642-AL642-Constantes!$D$14))</f>
        <v>1.2154092147052598</v>
      </c>
      <c r="AJ642" s="75">
        <f>EXP(2.5*(Cálculos!AM641-Constantes!$D$13)/(Constantes!$D$15))*Constantes!$F$19+Constantes!$F$18</f>
        <v>0.52216064635880466</v>
      </c>
      <c r="AK642" s="75">
        <f>IF(Observaciones!$F641&gt;0.05*Constantes!$F$20,((Observaciones!$F641-0.05*Constantes!$F$20)^2)/(Observaciones!$F641+0.95*Constantes!$F$20),0)</f>
        <v>0</v>
      </c>
      <c r="AL642" s="75">
        <f>MAX(0,AM641+Observaciones!$F641-AK642-Constantes!$D$13)</f>
        <v>0</v>
      </c>
      <c r="AM642" s="75">
        <f>AM641+Observaciones!$F641-AK642-AI642-AL642-AN641</f>
        <v>26.561294725916433</v>
      </c>
      <c r="AN642" s="75">
        <f>MAX(0,(AM642-Constantes!$D$14)*(1-EXP(-Constantes!$D$24)))</f>
        <v>5.3478570672644415E-3</v>
      </c>
      <c r="AO642" s="75">
        <f t="shared" si="96"/>
        <v>127.44924918288538</v>
      </c>
      <c r="AP642" s="75">
        <f>MAX(0,(AO642-Constantes!$D$13)*(1-EXP(-Constantes!$D$25)))</f>
        <v>0.36229342805482045</v>
      </c>
      <c r="AQ642" s="75">
        <f t="shared" si="97"/>
        <v>0.36764128512208488</v>
      </c>
      <c r="AR642" s="75">
        <f>0.0526*AK642*Observaciones!$F641^1.218</f>
        <v>0</v>
      </c>
      <c r="AS642" s="75">
        <f>AR642*Constantes!$F$31</f>
        <v>0</v>
      </c>
      <c r="AT642" s="75">
        <f t="shared" si="98"/>
        <v>0</v>
      </c>
      <c r="AU642" s="15"/>
      <c r="AV642" s="74">
        <v>636</v>
      </c>
      <c r="AW642" s="75">
        <f>0.0526*Observaciones!$F641^2.218</f>
        <v>0</v>
      </c>
      <c r="AX642" s="75">
        <f>IF(Observaciones!$F641&gt;0.05*$BB$7,((Observaciones!$F641-0.05*$BB$7)^2)/(Observaciones!$F641+0.95*$BB$7),0)</f>
        <v>0</v>
      </c>
      <c r="AY642" s="75">
        <f>0.0526*AX642*Observaciones!$F641^1.218</f>
        <v>0</v>
      </c>
      <c r="AZ642" s="29"/>
      <c r="BA642" s="29"/>
      <c r="BB642" s="96"/>
      <c r="BC642" s="39"/>
    </row>
    <row r="643" spans="2:55" s="2" customFormat="1" x14ac:dyDescent="0.3">
      <c r="B643" s="38"/>
      <c r="C643" s="74">
        <v>637</v>
      </c>
      <c r="D643" s="136">
        <f>ETo!$I642*((1-Constantes!$D$21)*ETo!$K642+ETo!$L642)</f>
        <v>2.4831390719820781</v>
      </c>
      <c r="E643" s="75">
        <f>MIN(D643*F643,0.8*(I642+Observaciones!$F642-G643-H643-Constantes!$D$14))</f>
        <v>0.92312668639559792</v>
      </c>
      <c r="F643" s="75">
        <f>EXP(2.5*(Cálculos!I642-Constantes!$D$13)/(Constantes!$D$15))*Constantes!$D$19+Constantes!$D$18</f>
        <v>0.37175794815984459</v>
      </c>
      <c r="G643" s="75">
        <f>IF(Observaciones!$F642&gt;0.05*Constantes!$D$20,((Observaciones!$F642-0.05*Constantes!$D$20)^2)/(Observaciones!$F642+0.95*Constantes!$D$20),0)</f>
        <v>0</v>
      </c>
      <c r="H643" s="75">
        <f>MAX(0,I642+Observaciones!$F642-G643-Constantes!$D$13)</f>
        <v>0</v>
      </c>
      <c r="I643" s="75">
        <f>I642+Observaciones!$F642-G643-E643-H643-J642</f>
        <v>27.074949964448308</v>
      </c>
      <c r="J643" s="75">
        <f>MAX(0,(I643-Constantes!$D$14)*(1-EXP(-Constantes!$D$24)))</f>
        <v>1.4172146619338353E-2</v>
      </c>
      <c r="K643" s="75">
        <f t="shared" si="90"/>
        <v>122.71626374629533</v>
      </c>
      <c r="L643" s="75">
        <f>MAX(0,(K643-Constantes!$D$13)*(1-EXP(-Constantes!$D$25)))</f>
        <v>0.32960030955513214</v>
      </c>
      <c r="M643" s="75">
        <f t="shared" si="91"/>
        <v>0.3437724561744705</v>
      </c>
      <c r="N643" s="75">
        <f>0.0526*G643*Observaciones!$F642^1.218</f>
        <v>0</v>
      </c>
      <c r="O643" s="75">
        <f>N643*Constantes!$D$31</f>
        <v>0</v>
      </c>
      <c r="P643" s="75">
        <f t="shared" si="92"/>
        <v>0</v>
      </c>
      <c r="Q643" s="15"/>
      <c r="R643" s="74">
        <v>637</v>
      </c>
      <c r="S643" s="136">
        <f>ETo!$I642*((1-Constantes!$E$21)*ETo!$K642+ETo!$L642)</f>
        <v>2.3853177076718097</v>
      </c>
      <c r="T643" s="75">
        <f>MIN(S643*U643,0.8*(X642+Observaciones!$F642-V643-W643-Constantes!$D$14))</f>
        <v>0.91391328575298592</v>
      </c>
      <c r="U643" s="75">
        <f>EXP(2.5*(Cálculos!X642-Constantes!$D$13)/(Constantes!$D$15))*Constantes!$E$19+Constantes!$E$18</f>
        <v>0.44556856817804369</v>
      </c>
      <c r="V643" s="75">
        <f>IF(Observaciones!$F642&gt;0.05*Constantes!$E$20,((Observaciones!$F642-0.05*Constantes!$E$20)^2)/(Observaciones!$F642+0.95*Constantes!$E$20),0)</f>
        <v>0</v>
      </c>
      <c r="W643" s="75">
        <f>MAX(0,X642+Observaciones!$F642-V643-Constantes!$D$13)</f>
        <v>0</v>
      </c>
      <c r="X643" s="75">
        <f>X642+Observaciones!$F642-V643-T643-W643-Y642</f>
        <v>26.458852717399772</v>
      </c>
      <c r="Y643" s="75">
        <f>MAX(0,(X643-Constantes!$D$14)*(1-EXP(-Constantes!$D$24)))</f>
        <v>3.5879646771259104E-3</v>
      </c>
      <c r="Z643" s="75">
        <f t="shared" si="93"/>
        <v>125.44305620873905</v>
      </c>
      <c r="AA643" s="75">
        <f>MAX(0,(Z643-Constantes!$D$13)*(1-EXP(-Constantes!$D$25)))</f>
        <v>0.34843564093171819</v>
      </c>
      <c r="AB643" s="75">
        <f t="shared" si="94"/>
        <v>0.3520236056088441</v>
      </c>
      <c r="AC643" s="75">
        <f>0.0526*V643*Observaciones!$F642^1.218</f>
        <v>0</v>
      </c>
      <c r="AD643" s="75">
        <f>AC643*Constantes!$E$31</f>
        <v>0</v>
      </c>
      <c r="AE643" s="75">
        <f t="shared" si="95"/>
        <v>0</v>
      </c>
      <c r="AF643" s="15"/>
      <c r="AG643" s="74">
        <v>637</v>
      </c>
      <c r="AH643" s="136">
        <f>ETo!$I642*((1-Constantes!$F$21)*ETo!$K642+ETo!$L642)</f>
        <v>2.3853177076718097</v>
      </c>
      <c r="AI643" s="75">
        <f>MIN(AH643*AJ643,0.8*(AM642+Observaciones!$F642-AK643-AL643-Constantes!$D$14))</f>
        <v>0.24903578073314636</v>
      </c>
      <c r="AJ643" s="75">
        <f>EXP(2.5*(Cálculos!AM642-Constantes!$D$13)/(Constantes!$D$15))*Constantes!$F$19+Constantes!$F$18</f>
        <v>0.52079309213448266</v>
      </c>
      <c r="AK643" s="75">
        <f>IF(Observaciones!$F642&gt;0.05*Constantes!$F$20,((Observaciones!$F642-0.05*Constantes!$F$20)^2)/(Observaciones!$F642+0.95*Constantes!$F$20),0)</f>
        <v>0</v>
      </c>
      <c r="AL643" s="75">
        <f>MAX(0,AM642+Observaciones!$F642-AK643-Constantes!$D$13)</f>
        <v>0</v>
      </c>
      <c r="AM643" s="75">
        <f>AM642+Observaciones!$F642-AK643-AI643-AL643-AN642</f>
        <v>26.306911088116024</v>
      </c>
      <c r="AN643" s="75">
        <f>MAX(0,(AM643-Constantes!$D$14)*(1-EXP(-Constantes!$D$24)))</f>
        <v>9.7769842997177123E-4</v>
      </c>
      <c r="AO643" s="75">
        <f t="shared" si="96"/>
        <v>127.08695575483056</v>
      </c>
      <c r="AP643" s="75">
        <f>MAX(0,(AO643-Constantes!$D$13)*(1-EXP(-Constantes!$D$25)))</f>
        <v>0.35979088454739983</v>
      </c>
      <c r="AQ643" s="75">
        <f t="shared" si="97"/>
        <v>0.36076858297737158</v>
      </c>
      <c r="AR643" s="75">
        <f>0.0526*AK643*Observaciones!$F642^1.218</f>
        <v>0</v>
      </c>
      <c r="AS643" s="75">
        <f>AR643*Constantes!$F$31</f>
        <v>0</v>
      </c>
      <c r="AT643" s="75">
        <f t="shared" si="98"/>
        <v>0</v>
      </c>
      <c r="AU643" s="15"/>
      <c r="AV643" s="74">
        <v>637</v>
      </c>
      <c r="AW643" s="75">
        <f>0.0526*Observaciones!$F642^2.218</f>
        <v>0</v>
      </c>
      <c r="AX643" s="75">
        <f>IF(Observaciones!$F642&gt;0.05*$BB$7,((Observaciones!$F642-0.05*$BB$7)^2)/(Observaciones!$F642+0.95*$BB$7),0)</f>
        <v>0</v>
      </c>
      <c r="AY643" s="75">
        <f>0.0526*AX643*Observaciones!$F642^1.218</f>
        <v>0</v>
      </c>
      <c r="AZ643" s="29"/>
      <c r="BA643" s="29"/>
      <c r="BB643" s="96"/>
      <c r="BC643" s="39"/>
    </row>
    <row r="644" spans="2:55" s="2" customFormat="1" x14ac:dyDescent="0.3">
      <c r="B644" s="38"/>
      <c r="C644" s="74">
        <v>638</v>
      </c>
      <c r="D644" s="136">
        <f>ETo!$I643*((1-Constantes!$D$21)*ETo!$K643+ETo!$L643)</f>
        <v>2.5534573162822669</v>
      </c>
      <c r="E644" s="75">
        <f>MIN(D644*F644,0.8*(I643+Observaciones!$F643-G644-H644-Constantes!$D$14))</f>
        <v>0.6599599715586465</v>
      </c>
      <c r="F644" s="75">
        <f>EXP(2.5*(Cálculos!I643-Constantes!$D$13)/(Constantes!$D$15))*Constantes!$D$19+Constantes!$D$18</f>
        <v>0.36992393670743845</v>
      </c>
      <c r="G644" s="75">
        <f>IF(Observaciones!$F643&gt;0.05*Constantes!$D$20,((Observaciones!$F643-0.05*Constantes!$D$20)^2)/(Observaciones!$F643+0.95*Constantes!$D$20),0)</f>
        <v>0</v>
      </c>
      <c r="H644" s="75">
        <f>MAX(0,I643+Observaciones!$F643-G644-Constantes!$D$13)</f>
        <v>0</v>
      </c>
      <c r="I644" s="75">
        <f>I643+Observaciones!$F643-G644-E644-H644-J643</f>
        <v>26.400817846270325</v>
      </c>
      <c r="J644" s="75">
        <f>MAX(0,(I644-Constantes!$D$14)*(1-EXP(-Constantes!$D$24)))</f>
        <v>2.5909603276185224E-3</v>
      </c>
      <c r="K644" s="75">
        <f t="shared" si="90"/>
        <v>122.38666343674019</v>
      </c>
      <c r="L644" s="75">
        <f>MAX(0,(K644-Constantes!$D$13)*(1-EXP(-Constantes!$D$25)))</f>
        <v>0.3273235939129257</v>
      </c>
      <c r="M644" s="75">
        <f t="shared" si="91"/>
        <v>0.32991455424054422</v>
      </c>
      <c r="N644" s="75">
        <f>0.0526*G644*Observaciones!$F643^1.218</f>
        <v>0</v>
      </c>
      <c r="O644" s="75">
        <f>N644*Constantes!$D$31</f>
        <v>0</v>
      </c>
      <c r="P644" s="75">
        <f t="shared" si="92"/>
        <v>0</v>
      </c>
      <c r="Q644" s="15"/>
      <c r="R644" s="74">
        <v>638</v>
      </c>
      <c r="S644" s="136">
        <f>ETo!$I643*((1-Constantes!$E$21)*ETo!$K643+ETo!$L643)</f>
        <v>2.4532859381540724</v>
      </c>
      <c r="T644" s="75">
        <f>MIN(S644*U644,0.8*(X643+Observaciones!$F643-V644-W644-Constantes!$D$14))</f>
        <v>0.1670821739198175</v>
      </c>
      <c r="U644" s="75">
        <f>EXP(2.5*(Cálculos!X643-Constantes!$D$13)/(Constantes!$D$15))*Constantes!$E$19+Constantes!$E$18</f>
        <v>0.44421752250352753</v>
      </c>
      <c r="V644" s="75">
        <f>IF(Observaciones!$F643&gt;0.05*Constantes!$E$20,((Observaciones!$F643-0.05*Constantes!$E$20)^2)/(Observaciones!$F643+0.95*Constantes!$E$20),0)</f>
        <v>0</v>
      </c>
      <c r="W644" s="75">
        <f>MAX(0,X643+Observaciones!$F643-V644-Constantes!$D$13)</f>
        <v>0</v>
      </c>
      <c r="X644" s="75">
        <f>X643+Observaciones!$F643-V644-T644-W644-Y643</f>
        <v>26.288182578802829</v>
      </c>
      <c r="Y644" s="75">
        <f>MAX(0,(X644-Constantes!$D$14)*(1-EXP(-Constantes!$D$24)))</f>
        <v>6.5595384983138183E-4</v>
      </c>
      <c r="Z644" s="75">
        <f t="shared" si="93"/>
        <v>125.09462056780734</v>
      </c>
      <c r="AA644" s="75">
        <f>MAX(0,(Z644-Constantes!$D$13)*(1-EXP(-Constantes!$D$25)))</f>
        <v>0.34602882015208308</v>
      </c>
      <c r="AB644" s="75">
        <f t="shared" si="94"/>
        <v>0.34668477400191444</v>
      </c>
      <c r="AC644" s="75">
        <f>0.0526*V644*Observaciones!$F643^1.218</f>
        <v>0</v>
      </c>
      <c r="AD644" s="75">
        <f>AC644*Constantes!$E$31</f>
        <v>0</v>
      </c>
      <c r="AE644" s="75">
        <f t="shared" si="95"/>
        <v>0</v>
      </c>
      <c r="AF644" s="15"/>
      <c r="AG644" s="74">
        <v>638</v>
      </c>
      <c r="AH644" s="136">
        <f>ETo!$I643*((1-Constantes!$F$21)*ETo!$K643+ETo!$L643)</f>
        <v>2.4532859381540724</v>
      </c>
      <c r="AI644" s="75">
        <f>MIN(AH644*AJ644,0.8*(AM643+Observaciones!$F643-AK644-AL644-Constantes!$D$14))</f>
        <v>4.5528870492819354E-2</v>
      </c>
      <c r="AJ644" s="75">
        <f>EXP(2.5*(Cálculos!AM643-Constantes!$D$13)/(Constantes!$D$15))*Constantes!$F$19+Constantes!$F$18</f>
        <v>0.5205236013208433</v>
      </c>
      <c r="AK644" s="75">
        <f>IF(Observaciones!$F643&gt;0.05*Constantes!$F$20,((Observaciones!$F643-0.05*Constantes!$F$20)^2)/(Observaciones!$F643+0.95*Constantes!$F$20),0)</f>
        <v>0</v>
      </c>
      <c r="AL644" s="75">
        <f>MAX(0,AM643+Observaciones!$F643-AK644-Constantes!$D$13)</f>
        <v>0</v>
      </c>
      <c r="AM644" s="75">
        <f>AM643+Observaciones!$F643-AK644-AI644-AL644-AN643</f>
        <v>26.260404519193234</v>
      </c>
      <c r="AN644" s="75">
        <f>MAX(0,(AM644-Constantes!$D$14)*(1-EXP(-Constantes!$D$24)))</f>
        <v>1.7874341216420056E-4</v>
      </c>
      <c r="AO644" s="75">
        <f t="shared" si="96"/>
        <v>126.72716487028316</v>
      </c>
      <c r="AP644" s="75">
        <f>MAX(0,(AO644-Constantes!$D$13)*(1-EXP(-Constantes!$D$25)))</f>
        <v>0.35730562737067584</v>
      </c>
      <c r="AQ644" s="75">
        <f t="shared" si="97"/>
        <v>0.35748437078284001</v>
      </c>
      <c r="AR644" s="75">
        <f>0.0526*AK644*Observaciones!$F643^1.218</f>
        <v>0</v>
      </c>
      <c r="AS644" s="75">
        <f>AR644*Constantes!$F$31</f>
        <v>0</v>
      </c>
      <c r="AT644" s="75">
        <f t="shared" si="98"/>
        <v>0</v>
      </c>
      <c r="AU644" s="15"/>
      <c r="AV644" s="74">
        <v>638</v>
      </c>
      <c r="AW644" s="75">
        <f>0.0526*Observaciones!$F643^2.218</f>
        <v>0</v>
      </c>
      <c r="AX644" s="75">
        <f>IF(Observaciones!$F643&gt;0.05*$BB$7,((Observaciones!$F643-0.05*$BB$7)^2)/(Observaciones!$F643+0.95*$BB$7),0)</f>
        <v>0</v>
      </c>
      <c r="AY644" s="75">
        <f>0.0526*AX644*Observaciones!$F643^1.218</f>
        <v>0</v>
      </c>
      <c r="AZ644" s="29"/>
      <c r="BA644" s="29"/>
      <c r="BB644" s="96"/>
      <c r="BC644" s="39"/>
    </row>
    <row r="645" spans="2:55" s="2" customFormat="1" x14ac:dyDescent="0.3">
      <c r="B645" s="38"/>
      <c r="C645" s="74">
        <v>639</v>
      </c>
      <c r="D645" s="136">
        <f>ETo!$I644*((1-Constantes!$D$21)*ETo!$K644+ETo!$L644)</f>
        <v>2.4977795993405363</v>
      </c>
      <c r="E645" s="75">
        <f>MIN(D645*F645,0.8*(I644+Observaciones!$F644-G645-H645-Constantes!$D$14))</f>
        <v>0.12065427701625993</v>
      </c>
      <c r="F645" s="75">
        <f>EXP(2.5*(Cálculos!I644-Constantes!$D$13)/(Constantes!$D$15))*Constantes!$D$19+Constantes!$D$18</f>
        <v>0.36868058316910246</v>
      </c>
      <c r="G645" s="75">
        <f>IF(Observaciones!$F644&gt;0.05*Constantes!$D$20,((Observaciones!$F644-0.05*Constantes!$D$20)^2)/(Observaciones!$F644+0.95*Constantes!$D$20),0)</f>
        <v>0</v>
      </c>
      <c r="H645" s="75">
        <f>MAX(0,I644+Observaciones!$F644-G645-Constantes!$D$13)</f>
        <v>0</v>
      </c>
      <c r="I645" s="75">
        <f>I644+Observaciones!$F644-G645-E645-H645-J644</f>
        <v>26.277572608926445</v>
      </c>
      <c r="J645" s="75">
        <f>MAX(0,(I645-Constantes!$D$14)*(1-EXP(-Constantes!$D$24)))</f>
        <v>4.736809179021849E-4</v>
      </c>
      <c r="K645" s="75">
        <f t="shared" si="90"/>
        <v>122.05933984282727</v>
      </c>
      <c r="L645" s="75">
        <f>MAX(0,(K645-Constantes!$D$13)*(1-EXP(-Constantes!$D$25)))</f>
        <v>0.3250626046944064</v>
      </c>
      <c r="M645" s="75">
        <f t="shared" si="91"/>
        <v>0.32553628561230857</v>
      </c>
      <c r="N645" s="75">
        <f>0.0526*G645*Observaciones!$F644^1.218</f>
        <v>0</v>
      </c>
      <c r="O645" s="75">
        <f>N645*Constantes!$D$31</f>
        <v>0</v>
      </c>
      <c r="P645" s="75">
        <f t="shared" si="92"/>
        <v>0</v>
      </c>
      <c r="Q645" s="15"/>
      <c r="R645" s="74">
        <v>639</v>
      </c>
      <c r="S645" s="136">
        <f>ETo!$I644*((1-Constantes!$E$21)*ETo!$K644+ETo!$L644)</f>
        <v>2.3995375302211168</v>
      </c>
      <c r="T645" s="75">
        <f>MIN(S645*U645,0.8*(X644+Observaciones!$F644-V645-W645-Constantes!$D$14))</f>
        <v>3.0546063042262973E-2</v>
      </c>
      <c r="U645" s="75">
        <f>EXP(2.5*(Cálculos!X644-Constantes!$D$13)/(Constantes!$D$15))*Constantes!$E$19+Constantes!$E$18</f>
        <v>0.44397744090766972</v>
      </c>
      <c r="V645" s="75">
        <f>IF(Observaciones!$F644&gt;0.05*Constantes!$E$20,((Observaciones!$F644-0.05*Constantes!$E$20)^2)/(Observaciones!$F644+0.95*Constantes!$E$20),0)</f>
        <v>0</v>
      </c>
      <c r="W645" s="75">
        <f>MAX(0,X644+Observaciones!$F644-V645-Constantes!$D$13)</f>
        <v>0</v>
      </c>
      <c r="X645" s="75">
        <f>X644+Observaciones!$F644-V645-T645-W645-Y644</f>
        <v>26.256980561910733</v>
      </c>
      <c r="Y645" s="75">
        <f>MAX(0,(X645-Constantes!$D$14)*(1-EXP(-Constantes!$D$24)))</f>
        <v>1.199218754442199E-4</v>
      </c>
      <c r="Z645" s="75">
        <f t="shared" si="93"/>
        <v>124.74859174765525</v>
      </c>
      <c r="AA645" s="75">
        <f>MAX(0,(Z645-Constantes!$D$13)*(1-EXP(-Constantes!$D$25)))</f>
        <v>0.34363862449796551</v>
      </c>
      <c r="AB645" s="75">
        <f t="shared" si="94"/>
        <v>0.34375854637340975</v>
      </c>
      <c r="AC645" s="75">
        <f>0.0526*V645*Observaciones!$F644^1.218</f>
        <v>0</v>
      </c>
      <c r="AD645" s="75">
        <f>AC645*Constantes!$E$31</f>
        <v>0</v>
      </c>
      <c r="AE645" s="75">
        <f t="shared" si="95"/>
        <v>0</v>
      </c>
      <c r="AF645" s="15"/>
      <c r="AG645" s="74">
        <v>639</v>
      </c>
      <c r="AH645" s="136">
        <f>ETo!$I644*((1-Constantes!$F$21)*ETo!$K644+ETo!$L644)</f>
        <v>2.3995375302211168</v>
      </c>
      <c r="AI645" s="75">
        <f>MIN(AH645*AJ645,0.8*(AM644+Observaciones!$F644-AK645-AL645-Constantes!$D$14))</f>
        <v>8.3236153545868784E-3</v>
      </c>
      <c r="AJ645" s="75">
        <f>EXP(2.5*(Cálculos!AM644-Constantes!$D$13)/(Constantes!$D$15))*Constantes!$F$19+Constantes!$F$18</f>
        <v>0.52047471183436378</v>
      </c>
      <c r="AK645" s="75">
        <f>IF(Observaciones!$F644&gt;0.05*Constantes!$F$20,((Observaciones!$F644-0.05*Constantes!$F$20)^2)/(Observaciones!$F644+0.95*Constantes!$F$20),0)</f>
        <v>0</v>
      </c>
      <c r="AL645" s="75">
        <f>MAX(0,AM644+Observaciones!$F644-AK645-Constantes!$D$13)</f>
        <v>0</v>
      </c>
      <c r="AM645" s="75">
        <f>AM644+Observaciones!$F644-AK645-AI645-AL645-AN644</f>
        <v>26.251902160426482</v>
      </c>
      <c r="AN645" s="75">
        <f>MAX(0,(AM645-Constantes!$D$14)*(1-EXP(-Constantes!$D$24)))</f>
        <v>3.2677977597873644E-5</v>
      </c>
      <c r="AO645" s="75">
        <f t="shared" si="96"/>
        <v>126.36985924291248</v>
      </c>
      <c r="AP645" s="75">
        <f>MAX(0,(AO645-Constantes!$D$13)*(1-EXP(-Constantes!$D$25)))</f>
        <v>0.35483753711924015</v>
      </c>
      <c r="AQ645" s="75">
        <f t="shared" si="97"/>
        <v>0.35487021509683803</v>
      </c>
      <c r="AR645" s="75">
        <f>0.0526*AK645*Observaciones!$F644^1.218</f>
        <v>0</v>
      </c>
      <c r="AS645" s="75">
        <f>AR645*Constantes!$F$31</f>
        <v>0</v>
      </c>
      <c r="AT645" s="75">
        <f t="shared" si="98"/>
        <v>0</v>
      </c>
      <c r="AU645" s="15"/>
      <c r="AV645" s="74">
        <v>639</v>
      </c>
      <c r="AW645" s="75">
        <f>0.0526*Observaciones!$F644^2.218</f>
        <v>0</v>
      </c>
      <c r="AX645" s="75">
        <f>IF(Observaciones!$F644&gt;0.05*$BB$7,((Observaciones!$F644-0.05*$BB$7)^2)/(Observaciones!$F644+0.95*$BB$7),0)</f>
        <v>0</v>
      </c>
      <c r="AY645" s="75">
        <f>0.0526*AX645*Observaciones!$F644^1.218</f>
        <v>0</v>
      </c>
      <c r="AZ645" s="29"/>
      <c r="BA645" s="29"/>
      <c r="BB645" s="96"/>
      <c r="BC645" s="39"/>
    </row>
    <row r="646" spans="2:55" s="2" customFormat="1" x14ac:dyDescent="0.3">
      <c r="B646" s="38"/>
      <c r="C646" s="74">
        <v>640</v>
      </c>
      <c r="D646" s="136">
        <f>ETo!$I645*((1-Constantes!$D$21)*ETo!$K645+ETo!$L645)</f>
        <v>2.5654357142206727</v>
      </c>
      <c r="E646" s="75">
        <f>MIN(D646*F646,0.8*(I645+Observaciones!$F645-G646-H646-Constantes!$D$14))</f>
        <v>2.2058087141155626E-2</v>
      </c>
      <c r="F646" s="75">
        <f>EXP(2.5*(Cálculos!I645-Constantes!$D$13)/(Constantes!$D$15))*Constantes!$D$19+Constantes!$D$18</f>
        <v>0.36845788355851616</v>
      </c>
      <c r="G646" s="75">
        <f>IF(Observaciones!$F645&gt;0.05*Constantes!$D$20,((Observaciones!$F645-0.05*Constantes!$D$20)^2)/(Observaciones!$F645+0.95*Constantes!$D$20),0)</f>
        <v>0</v>
      </c>
      <c r="H646" s="75">
        <f>MAX(0,I645+Observaciones!$F645-G646-Constantes!$D$13)</f>
        <v>0</v>
      </c>
      <c r="I646" s="75">
        <f>I645+Observaciones!$F645-G646-E646-H646-J645</f>
        <v>26.255040840867387</v>
      </c>
      <c r="J646" s="75">
        <f>MAX(0,(I646-Constantes!$D$14)*(1-EXP(-Constantes!$D$24)))</f>
        <v>8.6598628930353557E-5</v>
      </c>
      <c r="K646" s="75">
        <f t="shared" si="90"/>
        <v>121.73427723813286</v>
      </c>
      <c r="L646" s="75">
        <f>MAX(0,(K646-Constantes!$D$13)*(1-EXP(-Constantes!$D$25)))</f>
        <v>0.32281723326923073</v>
      </c>
      <c r="M646" s="75">
        <f t="shared" si="91"/>
        <v>0.32290383189816108</v>
      </c>
      <c r="N646" s="75">
        <f>0.0526*G646*Observaciones!$F645^1.218</f>
        <v>0</v>
      </c>
      <c r="O646" s="75">
        <f>N646*Constantes!$D$31</f>
        <v>0</v>
      </c>
      <c r="P646" s="75">
        <f t="shared" si="92"/>
        <v>0</v>
      </c>
      <c r="Q646" s="15"/>
      <c r="R646" s="74">
        <v>640</v>
      </c>
      <c r="S646" s="136">
        <f>ETo!$I645*((1-Constantes!$E$21)*ETo!$K645+ETo!$L645)</f>
        <v>2.4649324339004766</v>
      </c>
      <c r="T646" s="75">
        <f>MIN(S646*U646,0.8*(X645+Observaciones!$F645-V646-W646-Constantes!$D$14))</f>
        <v>5.5844495285867881E-3</v>
      </c>
      <c r="U646" s="75">
        <f>EXP(2.5*(Cálculos!X645-Constantes!$D$13)/(Constantes!$D$15))*Constantes!$E$19+Constantes!$E$18</f>
        <v>0.44393377578779125</v>
      </c>
      <c r="V646" s="75">
        <f>IF(Observaciones!$F645&gt;0.05*Constantes!$E$20,((Observaciones!$F645-0.05*Constantes!$E$20)^2)/(Observaciones!$F645+0.95*Constantes!$E$20),0)</f>
        <v>0</v>
      </c>
      <c r="W646" s="75">
        <f>MAX(0,X645+Observaciones!$F645-V646-Constantes!$D$13)</f>
        <v>0</v>
      </c>
      <c r="X646" s="75">
        <f>X645+Observaciones!$F645-V646-T646-W646-Y645</f>
        <v>26.251276190506701</v>
      </c>
      <c r="Y646" s="75">
        <f>MAX(0,(X646-Constantes!$D$14)*(1-EXP(-Constantes!$D$24)))</f>
        <v>2.192418904735447E-5</v>
      </c>
      <c r="Z646" s="75">
        <f t="shared" si="93"/>
        <v>124.40495312315728</v>
      </c>
      <c r="AA646" s="75">
        <f>MAX(0,(Z646-Constantes!$D$13)*(1-EXP(-Constantes!$D$25)))</f>
        <v>0.34126493913123507</v>
      </c>
      <c r="AB646" s="75">
        <f t="shared" si="94"/>
        <v>0.34128686332028241</v>
      </c>
      <c r="AC646" s="75">
        <f>0.0526*V646*Observaciones!$F645^1.218</f>
        <v>0</v>
      </c>
      <c r="AD646" s="75">
        <f>AC646*Constantes!$E$31</f>
        <v>0</v>
      </c>
      <c r="AE646" s="75">
        <f t="shared" si="95"/>
        <v>0</v>
      </c>
      <c r="AF646" s="15"/>
      <c r="AG646" s="74">
        <v>640</v>
      </c>
      <c r="AH646" s="136">
        <f>ETo!$I645*((1-Constantes!$F$21)*ETo!$K645+ETo!$L645)</f>
        <v>2.4649324339004766</v>
      </c>
      <c r="AI646" s="75">
        <f>MIN(AH646*AJ646,0.8*(AM645+Observaciones!$F645-AK646-AL646-Constantes!$D$14))</f>
        <v>1.5217283411857352E-3</v>
      </c>
      <c r="AJ646" s="75">
        <f>EXP(2.5*(Cálculos!AM645-Constantes!$D$13)/(Constantes!$D$15))*Constantes!$F$19+Constantes!$F$18</f>
        <v>0.520465786429266</v>
      </c>
      <c r="AK646" s="75">
        <f>IF(Observaciones!$F645&gt;0.05*Constantes!$F$20,((Observaciones!$F645-0.05*Constantes!$F$20)^2)/(Observaciones!$F645+0.95*Constantes!$F$20),0)</f>
        <v>0</v>
      </c>
      <c r="AL646" s="75">
        <f>MAX(0,AM645+Observaciones!$F645-AK646-Constantes!$D$13)</f>
        <v>0</v>
      </c>
      <c r="AM646" s="75">
        <f>AM645+Observaciones!$F645-AK646-AI646-AL646-AN645</f>
        <v>26.2503477541077</v>
      </c>
      <c r="AN646" s="75">
        <f>MAX(0,(AM646-Constantes!$D$14)*(1-EXP(-Constantes!$D$24)))</f>
        <v>5.9742074237228645E-6</v>
      </c>
      <c r="AO646" s="75">
        <f t="shared" si="96"/>
        <v>126.01502170579325</v>
      </c>
      <c r="AP646" s="75">
        <f>MAX(0,(AO646-Constantes!$D$13)*(1-EXP(-Constantes!$D$25)))</f>
        <v>0.35238649521247806</v>
      </c>
      <c r="AQ646" s="75">
        <f t="shared" si="97"/>
        <v>0.35239246941990177</v>
      </c>
      <c r="AR646" s="75">
        <f>0.0526*AK646*Observaciones!$F645^1.218</f>
        <v>0</v>
      </c>
      <c r="AS646" s="75">
        <f>AR646*Constantes!$F$31</f>
        <v>0</v>
      </c>
      <c r="AT646" s="75">
        <f t="shared" si="98"/>
        <v>0</v>
      </c>
      <c r="AU646" s="15"/>
      <c r="AV646" s="74">
        <v>640</v>
      </c>
      <c r="AW646" s="75">
        <f>0.0526*Observaciones!$F645^2.218</f>
        <v>0</v>
      </c>
      <c r="AX646" s="75">
        <f>IF(Observaciones!$F645&gt;0.05*$BB$7,((Observaciones!$F645-0.05*$BB$7)^2)/(Observaciones!$F645+0.95*$BB$7),0)</f>
        <v>0</v>
      </c>
      <c r="AY646" s="75">
        <f>0.0526*AX646*Observaciones!$F645^1.218</f>
        <v>0</v>
      </c>
      <c r="AZ646" s="29"/>
      <c r="BA646" s="29"/>
      <c r="BB646" s="96"/>
      <c r="BC646" s="39"/>
    </row>
    <row r="647" spans="2:55" s="2" customFormat="1" x14ac:dyDescent="0.3">
      <c r="B647" s="38"/>
      <c r="C647" s="74">
        <v>641</v>
      </c>
      <c r="D647" s="136">
        <f>ETo!$I646*((1-Constantes!$D$21)*ETo!$K646+ETo!$L646)</f>
        <v>2.5487066959145044</v>
      </c>
      <c r="E647" s="75">
        <f>MIN(D647*F647,0.8*(I646+Observaciones!$F646-G647-H647-Constantes!$D$14))</f>
        <v>4.0326726939099444E-3</v>
      </c>
      <c r="F647" s="75">
        <f>EXP(2.5*(Cálculos!I646-Constantes!$D$13)/(Constantes!$D$15))*Constantes!$D$19+Constantes!$D$18</f>
        <v>0.36841732144760275</v>
      </c>
      <c r="G647" s="75">
        <f>IF(Observaciones!$F646&gt;0.05*Constantes!$D$20,((Observaciones!$F646-0.05*Constantes!$D$20)^2)/(Observaciones!$F646+0.95*Constantes!$D$20),0)</f>
        <v>0</v>
      </c>
      <c r="H647" s="75">
        <f>MAX(0,I646+Observaciones!$F646-G647-Constantes!$D$13)</f>
        <v>0</v>
      </c>
      <c r="I647" s="75">
        <f>I646+Observaciones!$F646-G647-E647-H647-J646</f>
        <v>26.250921569544548</v>
      </c>
      <c r="J647" s="75">
        <f>MAX(0,(I647-Constantes!$D$14)*(1-EXP(-Constantes!$D$24)))</f>
        <v>1.583201317426645E-5</v>
      </c>
      <c r="K647" s="75">
        <f t="shared" si="90"/>
        <v>121.41146000486363</v>
      </c>
      <c r="L647" s="75">
        <f>MAX(0,(K647-Constantes!$D$13)*(1-EXP(-Constantes!$D$25)))</f>
        <v>0.32058737175742008</v>
      </c>
      <c r="M647" s="75">
        <f t="shared" si="91"/>
        <v>0.32060320377059437</v>
      </c>
      <c r="N647" s="75">
        <f>0.0526*G647*Observaciones!$F646^1.218</f>
        <v>0</v>
      </c>
      <c r="O647" s="75">
        <f>N647*Constantes!$D$31</f>
        <v>0</v>
      </c>
      <c r="P647" s="75">
        <f t="shared" si="92"/>
        <v>0</v>
      </c>
      <c r="Q647" s="15"/>
      <c r="R647" s="74">
        <v>641</v>
      </c>
      <c r="S647" s="136">
        <f>ETo!$I646*((1-Constantes!$E$21)*ETo!$K646+ETo!$L646)</f>
        <v>2.4488004653390671</v>
      </c>
      <c r="T647" s="75">
        <f>MIN(S647*U647,0.8*(X646+Observaciones!$F646-V647-W647-Constantes!$D$14))</f>
        <v>1.0209524053607312E-3</v>
      </c>
      <c r="U647" s="75">
        <f>EXP(2.5*(Cálculos!X646-Constantes!$D$13)/(Constantes!$D$15))*Constantes!$E$19+Constantes!$E$18</f>
        <v>0.44392580045603203</v>
      </c>
      <c r="V647" s="75">
        <f>IF(Observaciones!$F646&gt;0.05*Constantes!$E$20,((Observaciones!$F646-0.05*Constantes!$E$20)^2)/(Observaciones!$F646+0.95*Constantes!$E$20),0)</f>
        <v>0</v>
      </c>
      <c r="W647" s="75">
        <f>MAX(0,X646+Observaciones!$F646-V647-Constantes!$D$13)</f>
        <v>0</v>
      </c>
      <c r="X647" s="75">
        <f>X646+Observaciones!$F646-V647-T647-W647-Y646</f>
        <v>26.25023331391229</v>
      </c>
      <c r="Y647" s="75">
        <f>MAX(0,(X647-Constantes!$D$14)*(1-EXP(-Constantes!$D$24)))</f>
        <v>4.0081933642019031E-6</v>
      </c>
      <c r="Z647" s="75">
        <f t="shared" si="93"/>
        <v>124.06368818402605</v>
      </c>
      <c r="AA647" s="75">
        <f>MAX(0,(Z647-Constantes!$D$13)*(1-EXP(-Constantes!$D$25)))</f>
        <v>0.3389076500070064</v>
      </c>
      <c r="AB647" s="75">
        <f t="shared" si="94"/>
        <v>0.33891165820037061</v>
      </c>
      <c r="AC647" s="75">
        <f>0.0526*V647*Observaciones!$F646^1.218</f>
        <v>0</v>
      </c>
      <c r="AD647" s="75">
        <f>AC647*Constantes!$E$31</f>
        <v>0</v>
      </c>
      <c r="AE647" s="75">
        <f t="shared" si="95"/>
        <v>0</v>
      </c>
      <c r="AF647" s="15"/>
      <c r="AG647" s="74">
        <v>641</v>
      </c>
      <c r="AH647" s="136">
        <f>ETo!$I646*((1-Constantes!$F$21)*ETo!$K646+ETo!$L646)</f>
        <v>2.4488004653390671</v>
      </c>
      <c r="AI647" s="75">
        <f>MIN(AH647*AJ647,0.8*(AM646+Observaciones!$F646-AK647-AL647-Constantes!$D$14))</f>
        <v>2.7820328616030566E-4</v>
      </c>
      <c r="AJ647" s="75">
        <f>EXP(2.5*(Cálculos!AM646-Constantes!$D$13)/(Constantes!$D$15))*Constantes!$F$19+Constantes!$F$18</f>
        <v>0.52046415510209398</v>
      </c>
      <c r="AK647" s="75">
        <f>IF(Observaciones!$F646&gt;0.05*Constantes!$F$20,((Observaciones!$F646-0.05*Constantes!$F$20)^2)/(Observaciones!$F646+0.95*Constantes!$F$20),0)</f>
        <v>0</v>
      </c>
      <c r="AL647" s="75">
        <f>MAX(0,AM646+Observaciones!$F646-AK647-Constantes!$D$13)</f>
        <v>0</v>
      </c>
      <c r="AM647" s="75">
        <f>AM646+Observaciones!$F646-AK647-AI647-AL647-AN646</f>
        <v>26.250063576614117</v>
      </c>
      <c r="AN647" s="75">
        <f>MAX(0,(AM647-Constantes!$D$14)*(1-EXP(-Constantes!$D$24)))</f>
        <v>1.0922081770541832E-6</v>
      </c>
      <c r="AO647" s="75">
        <f t="shared" si="96"/>
        <v>125.66263521058077</v>
      </c>
      <c r="AP647" s="75">
        <f>MAX(0,(AO647-Constantes!$D$13)*(1-EXP(-Constantes!$D$25)))</f>
        <v>0.34995238388887101</v>
      </c>
      <c r="AQ647" s="75">
        <f t="shared" si="97"/>
        <v>0.34995347609704808</v>
      </c>
      <c r="AR647" s="75">
        <f>0.0526*AK647*Observaciones!$F646^1.218</f>
        <v>0</v>
      </c>
      <c r="AS647" s="75">
        <f>AR647*Constantes!$F$31</f>
        <v>0</v>
      </c>
      <c r="AT647" s="75">
        <f t="shared" si="98"/>
        <v>0</v>
      </c>
      <c r="AU647" s="15"/>
      <c r="AV647" s="74">
        <v>641</v>
      </c>
      <c r="AW647" s="75">
        <f>0.0526*Observaciones!$F646^2.218</f>
        <v>0</v>
      </c>
      <c r="AX647" s="75">
        <f>IF(Observaciones!$F646&gt;0.05*$BB$7,((Observaciones!$F646-0.05*$BB$7)^2)/(Observaciones!$F646+0.95*$BB$7),0)</f>
        <v>0</v>
      </c>
      <c r="AY647" s="75">
        <f>0.0526*AX647*Observaciones!$F646^1.218</f>
        <v>0</v>
      </c>
      <c r="AZ647" s="29"/>
      <c r="BA647" s="29"/>
      <c r="BB647" s="96"/>
      <c r="BC647" s="39"/>
    </row>
    <row r="648" spans="2:55" s="2" customFormat="1" x14ac:dyDescent="0.3">
      <c r="B648" s="38"/>
      <c r="C648" s="74">
        <v>642</v>
      </c>
      <c r="D648" s="136">
        <f>ETo!$I647*((1-Constantes!$D$21)*ETo!$K647+ETo!$L647)</f>
        <v>2.2957786627467778</v>
      </c>
      <c r="E648" s="75">
        <f>MIN(D648*F648,0.8*(I647+Observaciones!$F647-G648-H648-Constantes!$D$14))</f>
        <v>7.372556356386895E-4</v>
      </c>
      <c r="F648" s="75">
        <f>EXP(2.5*(Cálculos!I647-Constantes!$D$13)/(Constantes!$D$15))*Constantes!$D$19+Constantes!$D$18</f>
        <v>0.36840991092439168</v>
      </c>
      <c r="G648" s="75">
        <f>IF(Observaciones!$F647&gt;0.05*Constantes!$D$20,((Observaciones!$F647-0.05*Constantes!$D$20)^2)/(Observaciones!$F647+0.95*Constantes!$D$20),0)</f>
        <v>0</v>
      </c>
      <c r="H648" s="75">
        <f>MAX(0,I647+Observaciones!$F647-G648-Constantes!$D$13)</f>
        <v>0</v>
      </c>
      <c r="I648" s="75">
        <f>I647+Observaciones!$F647-G648-E648-H648-J647</f>
        <v>26.250168481895734</v>
      </c>
      <c r="J648" s="75">
        <f>MAX(0,(I648-Constantes!$D$14)*(1-EXP(-Constantes!$D$24)))</f>
        <v>2.8944181246779587E-6</v>
      </c>
      <c r="K648" s="75">
        <f t="shared" si="90"/>
        <v>121.0908726331062</v>
      </c>
      <c r="L648" s="75">
        <f>MAX(0,(K648-Constantes!$D$13)*(1-EXP(-Constantes!$D$25)))</f>
        <v>0.31837291302417703</v>
      </c>
      <c r="M648" s="75">
        <f t="shared" si="91"/>
        <v>0.31837580744230171</v>
      </c>
      <c r="N648" s="75">
        <f>0.0526*G648*Observaciones!$F647^1.218</f>
        <v>0</v>
      </c>
      <c r="O648" s="75">
        <f>N648*Constantes!$D$31</f>
        <v>0</v>
      </c>
      <c r="P648" s="75">
        <f t="shared" si="92"/>
        <v>0</v>
      </c>
      <c r="Q648" s="15"/>
      <c r="R648" s="74">
        <v>642</v>
      </c>
      <c r="S648" s="136">
        <f>ETo!$I647*((1-Constantes!$E$21)*ETo!$K647+ETo!$L647)</f>
        <v>2.205022932022104</v>
      </c>
      <c r="T648" s="75">
        <f>MIN(S648*U648,0.8*(X647+Observaciones!$F647-V648-W648-Constantes!$D$14))</f>
        <v>1.8665112983171639E-4</v>
      </c>
      <c r="U648" s="75">
        <f>EXP(2.5*(Cálculos!X647-Constantes!$D$13)/(Constantes!$D$15))*Constantes!$E$19+Constantes!$E$18</f>
        <v>0.44392434265334219</v>
      </c>
      <c r="V648" s="75">
        <f>IF(Observaciones!$F647&gt;0.05*Constantes!$E$20,((Observaciones!$F647-0.05*Constantes!$E$20)^2)/(Observaciones!$F647+0.95*Constantes!$E$20),0)</f>
        <v>0</v>
      </c>
      <c r="W648" s="75">
        <f>MAX(0,X647+Observaciones!$F647-V648-Constantes!$D$13)</f>
        <v>0</v>
      </c>
      <c r="X648" s="75">
        <f>X647+Observaciones!$F647-V648-T648-W648-Y647</f>
        <v>26.250042654589095</v>
      </c>
      <c r="Y648" s="75">
        <f>MAX(0,(X648-Constantes!$D$14)*(1-EXP(-Constantes!$D$24)))</f>
        <v>7.327803099431762E-7</v>
      </c>
      <c r="Z648" s="75">
        <f t="shared" si="93"/>
        <v>123.72478053401905</v>
      </c>
      <c r="AA648" s="75">
        <f>MAX(0,(Z648-Constantes!$D$13)*(1-EXP(-Constantes!$D$25)))</f>
        <v>0.3365666438681596</v>
      </c>
      <c r="AB648" s="75">
        <f t="shared" si="94"/>
        <v>0.33656737664846953</v>
      </c>
      <c r="AC648" s="75">
        <f>0.0526*V648*Observaciones!$F647^1.218</f>
        <v>0</v>
      </c>
      <c r="AD648" s="75">
        <f>AC648*Constantes!$E$31</f>
        <v>0</v>
      </c>
      <c r="AE648" s="75">
        <f t="shared" si="95"/>
        <v>0</v>
      </c>
      <c r="AF648" s="15"/>
      <c r="AG648" s="74">
        <v>642</v>
      </c>
      <c r="AH648" s="136">
        <f>ETo!$I647*((1-Constantes!$F$21)*ETo!$K647+ETo!$L647)</f>
        <v>2.205022932022104</v>
      </c>
      <c r="AI648" s="75">
        <f>MIN(AH648*AJ648,0.8*(AM647+Observaciones!$F647-AK648-AL648-Constantes!$D$14))</f>
        <v>5.0861291293813343E-5</v>
      </c>
      <c r="AJ648" s="75">
        <f>EXP(2.5*(Cálculos!AM647-Constantes!$D$13)/(Constantes!$D$15))*Constantes!$F$19+Constantes!$F$18</f>
        <v>0.52046385687594365</v>
      </c>
      <c r="AK648" s="75">
        <f>IF(Observaciones!$F647&gt;0.05*Constantes!$F$20,((Observaciones!$F647-0.05*Constantes!$F$20)^2)/(Observaciones!$F647+0.95*Constantes!$F$20),0)</f>
        <v>0</v>
      </c>
      <c r="AL648" s="75">
        <f>MAX(0,AM647+Observaciones!$F647-AK648-Constantes!$D$13)</f>
        <v>0</v>
      </c>
      <c r="AM648" s="75">
        <f>AM647+Observaciones!$F647-AK648-AI648-AL648-AN647</f>
        <v>26.250011623114649</v>
      </c>
      <c r="AN648" s="75">
        <f>MAX(0,(AM648-Constantes!$D$14)*(1-EXP(-Constantes!$D$24)))</f>
        <v>1.9967815270165379E-7</v>
      </c>
      <c r="AO648" s="75">
        <f t="shared" si="96"/>
        <v>125.3126828266919</v>
      </c>
      <c r="AP648" s="75">
        <f>MAX(0,(AO648-Constantes!$D$13)*(1-EXP(-Constantes!$D$25)))</f>
        <v>0.34753508620033846</v>
      </c>
      <c r="AQ648" s="75">
        <f t="shared" si="97"/>
        <v>0.34753528587849114</v>
      </c>
      <c r="AR648" s="75">
        <f>0.0526*AK648*Observaciones!$F647^1.218</f>
        <v>0</v>
      </c>
      <c r="AS648" s="75">
        <f>AR648*Constantes!$F$31</f>
        <v>0</v>
      </c>
      <c r="AT648" s="75">
        <f t="shared" si="98"/>
        <v>0</v>
      </c>
      <c r="AU648" s="15"/>
      <c r="AV648" s="74">
        <v>642</v>
      </c>
      <c r="AW648" s="75">
        <f>0.0526*Observaciones!$F647^2.218</f>
        <v>0</v>
      </c>
      <c r="AX648" s="75">
        <f>IF(Observaciones!$F647&gt;0.05*$BB$7,((Observaciones!$F647-0.05*$BB$7)^2)/(Observaciones!$F647+0.95*$BB$7),0)</f>
        <v>0</v>
      </c>
      <c r="AY648" s="75">
        <f>0.0526*AX648*Observaciones!$F647^1.218</f>
        <v>0</v>
      </c>
      <c r="AZ648" s="29"/>
      <c r="BA648" s="29"/>
      <c r="BB648" s="96"/>
      <c r="BC648" s="39"/>
    </row>
    <row r="649" spans="2:55" s="2" customFormat="1" x14ac:dyDescent="0.3">
      <c r="B649" s="38"/>
      <c r="C649" s="74">
        <v>643</v>
      </c>
      <c r="D649" s="136">
        <f>ETo!$I648*((1-Constantes!$D$21)*ETo!$K648+ETo!$L648)</f>
        <v>2.5860297282505385</v>
      </c>
      <c r="E649" s="75">
        <f>MIN(D649*F649,0.8*(I648+Observaciones!$F648-G649-H649-Constantes!$D$14))</f>
        <v>1.3478551658749894E-4</v>
      </c>
      <c r="F649" s="75">
        <f>EXP(2.5*(Cálculos!I648-Constantes!$D$13)/(Constantes!$D$15))*Constantes!$D$19+Constantes!$D$18</f>
        <v>0.36840855629735236</v>
      </c>
      <c r="G649" s="75">
        <f>IF(Observaciones!$F648&gt;0.05*Constantes!$D$20,((Observaciones!$F648-0.05*Constantes!$D$20)^2)/(Observaciones!$F648+0.95*Constantes!$D$20),0)</f>
        <v>0</v>
      </c>
      <c r="H649" s="75">
        <f>MAX(0,I648+Observaciones!$F648-G649-Constantes!$D$13)</f>
        <v>0</v>
      </c>
      <c r="I649" s="75">
        <f>I648+Observaciones!$F648-G649-E649-H649-J648</f>
        <v>26.250030801961024</v>
      </c>
      <c r="J649" s="75">
        <f>MAX(0,(I649-Constantes!$D$14)*(1-EXP(-Constantes!$D$24)))</f>
        <v>5.2915925403258118E-7</v>
      </c>
      <c r="K649" s="75">
        <f t="shared" si="90"/>
        <v>120.77249972008202</v>
      </c>
      <c r="L649" s="75">
        <f>MAX(0,(K649-Constantes!$D$13)*(1-EXP(-Constantes!$D$25)))</f>
        <v>0.31617375067473835</v>
      </c>
      <c r="M649" s="75">
        <f t="shared" si="91"/>
        <v>0.31617427983399238</v>
      </c>
      <c r="N649" s="75">
        <f>0.0526*G649*Observaciones!$F648^1.218</f>
        <v>0</v>
      </c>
      <c r="O649" s="75">
        <f>N649*Constantes!$D$31</f>
        <v>0</v>
      </c>
      <c r="P649" s="75">
        <f t="shared" si="92"/>
        <v>0</v>
      </c>
      <c r="Q649" s="15"/>
      <c r="R649" s="74">
        <v>643</v>
      </c>
      <c r="S649" s="136">
        <f>ETo!$I648*((1-Constantes!$E$21)*ETo!$K648+ETo!$L648)</f>
        <v>2.4849346659179887</v>
      </c>
      <c r="T649" s="75">
        <f>MIN(S649*U649,0.8*(X648+Observaciones!$F648-V649-W649-Constantes!$D$14))</f>
        <v>3.4123671275665403E-5</v>
      </c>
      <c r="U649" s="75">
        <f>EXP(2.5*(Cálculos!X648-Constantes!$D$13)/(Constantes!$D$15))*Constantes!$E$19+Constantes!$E$18</f>
        <v>0.44392407614541146</v>
      </c>
      <c r="V649" s="75">
        <f>IF(Observaciones!$F648&gt;0.05*Constantes!$E$20,((Observaciones!$F648-0.05*Constantes!$E$20)^2)/(Observaciones!$F648+0.95*Constantes!$E$20),0)</f>
        <v>0</v>
      </c>
      <c r="W649" s="75">
        <f>MAX(0,X648+Observaciones!$F648-V649-Constantes!$D$13)</f>
        <v>0</v>
      </c>
      <c r="X649" s="75">
        <f>X648+Observaciones!$F648-V649-T649-W649-Y648</f>
        <v>26.250007798137506</v>
      </c>
      <c r="Y649" s="75">
        <f>MAX(0,(X649-Constantes!$D$14)*(1-EXP(-Constantes!$D$24)))</f>
        <v>1.3396733482175403E-7</v>
      </c>
      <c r="Z649" s="75">
        <f t="shared" si="93"/>
        <v>123.38821389015089</v>
      </c>
      <c r="AA649" s="75">
        <f>MAX(0,(Z649-Constantes!$D$13)*(1-EXP(-Constantes!$D$25)))</f>
        <v>0.33424180823989885</v>
      </c>
      <c r="AB649" s="75">
        <f t="shared" si="94"/>
        <v>0.33424194220723369</v>
      </c>
      <c r="AC649" s="75">
        <f>0.0526*V649*Observaciones!$F648^1.218</f>
        <v>0</v>
      </c>
      <c r="AD649" s="75">
        <f>AC649*Constantes!$E$31</f>
        <v>0</v>
      </c>
      <c r="AE649" s="75">
        <f t="shared" si="95"/>
        <v>0</v>
      </c>
      <c r="AF649" s="15"/>
      <c r="AG649" s="74">
        <v>643</v>
      </c>
      <c r="AH649" s="136">
        <f>ETo!$I648*((1-Constantes!$F$21)*ETo!$K648+ETo!$L648)</f>
        <v>2.4849346659179887</v>
      </c>
      <c r="AI649" s="75">
        <f>MIN(AH649*AJ649,0.8*(AM648+Observaciones!$F648-AK649-AL649-Constantes!$D$14))</f>
        <v>9.298491718823243E-6</v>
      </c>
      <c r="AJ649" s="75">
        <f>EXP(2.5*(Cálculos!AM648-Constantes!$D$13)/(Constantes!$D$15))*Constantes!$F$19+Constantes!$F$18</f>
        <v>0.52046380235453027</v>
      </c>
      <c r="AK649" s="75">
        <f>IF(Observaciones!$F648&gt;0.05*Constantes!$F$20,((Observaciones!$F648-0.05*Constantes!$F$20)^2)/(Observaciones!$F648+0.95*Constantes!$F$20),0)</f>
        <v>0</v>
      </c>
      <c r="AL649" s="75">
        <f>MAX(0,AM648+Observaciones!$F648-AK649-Constantes!$D$13)</f>
        <v>0</v>
      </c>
      <c r="AM649" s="75">
        <f>AM648+Observaciones!$F648-AK649-AI649-AL649-AN648</f>
        <v>26.250002124944778</v>
      </c>
      <c r="AN649" s="75">
        <f>MAX(0,(AM649-Constantes!$D$14)*(1-EXP(-Constantes!$D$24)))</f>
        <v>3.6505279416599968E-8</v>
      </c>
      <c r="AO649" s="75">
        <f t="shared" si="96"/>
        <v>124.96514774049156</v>
      </c>
      <c r="AP649" s="75">
        <f>MAX(0,(AO649-Constantes!$D$13)*(1-EXP(-Constantes!$D$25)))</f>
        <v>0.3451344860066195</v>
      </c>
      <c r="AQ649" s="75">
        <f t="shared" si="97"/>
        <v>0.34513452251189891</v>
      </c>
      <c r="AR649" s="75">
        <f>0.0526*AK649*Observaciones!$F648^1.218</f>
        <v>0</v>
      </c>
      <c r="AS649" s="75">
        <f>AR649*Constantes!$F$31</f>
        <v>0</v>
      </c>
      <c r="AT649" s="75">
        <f t="shared" si="98"/>
        <v>0</v>
      </c>
      <c r="AU649" s="15"/>
      <c r="AV649" s="74">
        <v>643</v>
      </c>
      <c r="AW649" s="75">
        <f>0.0526*Observaciones!$F648^2.218</f>
        <v>0</v>
      </c>
      <c r="AX649" s="75">
        <f>IF(Observaciones!$F648&gt;0.05*$BB$7,((Observaciones!$F648-0.05*$BB$7)^2)/(Observaciones!$F648+0.95*$BB$7),0)</f>
        <v>0</v>
      </c>
      <c r="AY649" s="75">
        <f>0.0526*AX649*Observaciones!$F648^1.218</f>
        <v>0</v>
      </c>
      <c r="AZ649" s="29"/>
      <c r="BA649" s="29"/>
      <c r="BB649" s="96"/>
      <c r="BC649" s="39"/>
    </row>
    <row r="650" spans="2:55" s="2" customFormat="1" x14ac:dyDescent="0.3">
      <c r="B650" s="38"/>
      <c r="C650" s="74">
        <v>644</v>
      </c>
      <c r="D650" s="136">
        <f>ETo!$I649*((1-Constantes!$D$21)*ETo!$K649+ETo!$L649)</f>
        <v>2.5393739526067094</v>
      </c>
      <c r="E650" s="75">
        <f>MIN(D650*F650,0.8*(I649+Observaciones!$F649-G650-H650-Constantes!$D$14))</f>
        <v>2.4641568819561145E-5</v>
      </c>
      <c r="F650" s="75">
        <f>EXP(2.5*(Cálculos!I649-Constantes!$D$13)/(Constantes!$D$15))*Constantes!$D$19+Constantes!$D$18</f>
        <v>0.3684083086492827</v>
      </c>
      <c r="G650" s="75">
        <f>IF(Observaciones!$F649&gt;0.05*Constantes!$D$20,((Observaciones!$F649-0.05*Constantes!$D$20)^2)/(Observaciones!$F649+0.95*Constantes!$D$20),0)</f>
        <v>0</v>
      </c>
      <c r="H650" s="75">
        <f>MAX(0,I649+Observaciones!$F649-G650-Constantes!$D$13)</f>
        <v>0</v>
      </c>
      <c r="I650" s="75">
        <f>I649+Observaciones!$F649-G650-E650-H650-J649</f>
        <v>26.250005631232948</v>
      </c>
      <c r="J650" s="75">
        <f>MAX(0,(I650-Constantes!$D$14)*(1-EXP(-Constantes!$D$24)))</f>
        <v>9.6741211505579742E-8</v>
      </c>
      <c r="K650" s="75">
        <f t="shared" si="90"/>
        <v>120.45632596940729</v>
      </c>
      <c r="L650" s="75">
        <f>MAX(0,(K650-Constantes!$D$13)*(1-EXP(-Constantes!$D$25)))</f>
        <v>0.31398977904926312</v>
      </c>
      <c r="M650" s="75">
        <f t="shared" si="91"/>
        <v>0.3139898757904746</v>
      </c>
      <c r="N650" s="75">
        <f>0.0526*G650*Observaciones!$F649^1.218</f>
        <v>0</v>
      </c>
      <c r="O650" s="75">
        <f>N650*Constantes!$D$31</f>
        <v>0</v>
      </c>
      <c r="P650" s="75">
        <f t="shared" si="92"/>
        <v>0</v>
      </c>
      <c r="Q650" s="15"/>
      <c r="R650" s="74">
        <v>644</v>
      </c>
      <c r="S650" s="136">
        <f>ETo!$I649*((1-Constantes!$E$21)*ETo!$K649+ETo!$L649)</f>
        <v>2.4398916197675335</v>
      </c>
      <c r="T650" s="75">
        <f>MIN(S650*U650,0.8*(X649+Observaciones!$F649-V650-W650-Constantes!$D$14))</f>
        <v>6.2385100051187695E-6</v>
      </c>
      <c r="U650" s="75">
        <f>EXP(2.5*(Cálculos!X649-Constantes!$D$13)/(Constantes!$D$15))*Constantes!$E$19+Constantes!$E$18</f>
        <v>0.44392402742255377</v>
      </c>
      <c r="V650" s="75">
        <f>IF(Observaciones!$F649&gt;0.05*Constantes!$E$20,((Observaciones!$F649-0.05*Constantes!$E$20)^2)/(Observaciones!$F649+0.95*Constantes!$E$20),0)</f>
        <v>0</v>
      </c>
      <c r="W650" s="75">
        <f>MAX(0,X649+Observaciones!$F649-V650-Constantes!$D$13)</f>
        <v>0</v>
      </c>
      <c r="X650" s="75">
        <f>X649+Observaciones!$F649-V650-T650-W650-Y649</f>
        <v>26.250001425660169</v>
      </c>
      <c r="Y650" s="75">
        <f>MAX(0,(X650-Constantes!$D$14)*(1-EXP(-Constantes!$D$24)))</f>
        <v>2.4491988389439016E-8</v>
      </c>
      <c r="Z650" s="75">
        <f t="shared" si="93"/>
        <v>123.053972081911</v>
      </c>
      <c r="AA650" s="75">
        <f>MAX(0,(Z650-Constantes!$D$13)*(1-EXP(-Constantes!$D$25)))</f>
        <v>0.33193303142434838</v>
      </c>
      <c r="AB650" s="75">
        <f t="shared" si="94"/>
        <v>0.33193305591633676</v>
      </c>
      <c r="AC650" s="75">
        <f>0.0526*V650*Observaciones!$F649^1.218</f>
        <v>0</v>
      </c>
      <c r="AD650" s="75">
        <f>AC650*Constantes!$E$31</f>
        <v>0</v>
      </c>
      <c r="AE650" s="75">
        <f t="shared" si="95"/>
        <v>0</v>
      </c>
      <c r="AF650" s="15"/>
      <c r="AG650" s="74">
        <v>644</v>
      </c>
      <c r="AH650" s="136">
        <f>ETo!$I649*((1-Constantes!$F$21)*ETo!$K649+ETo!$L649)</f>
        <v>2.4398916197675335</v>
      </c>
      <c r="AI650" s="75">
        <f>MIN(AH650*AJ650,0.8*(AM649+Observaciones!$F649-AK650-AL650-Constantes!$D$14))</f>
        <v>1.699955822687116E-6</v>
      </c>
      <c r="AJ650" s="75">
        <f>EXP(2.5*(Cálculos!AM649-Constantes!$D$13)/(Constantes!$D$15))*Constantes!$F$19+Constantes!$F$18</f>
        <v>0.52046379238690854</v>
      </c>
      <c r="AK650" s="75">
        <f>IF(Observaciones!$F649&gt;0.05*Constantes!$F$20,((Observaciones!$F649-0.05*Constantes!$F$20)^2)/(Observaciones!$F649+0.95*Constantes!$F$20),0)</f>
        <v>0</v>
      </c>
      <c r="AL650" s="75">
        <f>MAX(0,AM649+Observaciones!$F649-AK650-Constantes!$D$13)</f>
        <v>0</v>
      </c>
      <c r="AM650" s="75">
        <f>AM649+Observaciones!$F649-AK650-AI650-AL650-AN649</f>
        <v>26.250000388483674</v>
      </c>
      <c r="AN650" s="75">
        <f>MAX(0,(AM650-Constantes!$D$14)*(1-EXP(-Constantes!$D$24)))</f>
        <v>6.673916988669921E-9</v>
      </c>
      <c r="AO650" s="75">
        <f t="shared" si="96"/>
        <v>124.62001325448495</v>
      </c>
      <c r="AP650" s="75">
        <f>MAX(0,(AO650-Constantes!$D$13)*(1-EXP(-Constantes!$D$25)))</f>
        <v>0.34275046796969255</v>
      </c>
      <c r="AQ650" s="75">
        <f t="shared" si="97"/>
        <v>0.34275047464360953</v>
      </c>
      <c r="AR650" s="75">
        <f>0.0526*AK650*Observaciones!$F649^1.218</f>
        <v>0</v>
      </c>
      <c r="AS650" s="75">
        <f>AR650*Constantes!$F$31</f>
        <v>0</v>
      </c>
      <c r="AT650" s="75">
        <f t="shared" si="98"/>
        <v>0</v>
      </c>
      <c r="AU650" s="15"/>
      <c r="AV650" s="74">
        <v>644</v>
      </c>
      <c r="AW650" s="75">
        <f>0.0526*Observaciones!$F649^2.218</f>
        <v>0</v>
      </c>
      <c r="AX650" s="75">
        <f>IF(Observaciones!$F649&gt;0.05*$BB$7,((Observaciones!$F649-0.05*$BB$7)^2)/(Observaciones!$F649+0.95*$BB$7),0)</f>
        <v>0</v>
      </c>
      <c r="AY650" s="75">
        <f>0.0526*AX650*Observaciones!$F649^1.218</f>
        <v>0</v>
      </c>
      <c r="AZ650" s="29"/>
      <c r="BA650" s="29"/>
      <c r="BB650" s="96"/>
      <c r="BC650" s="39"/>
    </row>
    <row r="651" spans="2:55" s="2" customFormat="1" x14ac:dyDescent="0.3">
      <c r="B651" s="38"/>
      <c r="C651" s="74">
        <v>645</v>
      </c>
      <c r="D651" s="136">
        <f>ETo!$I650*((1-Constantes!$D$21)*ETo!$K650+ETo!$L650)</f>
        <v>2.5029691972447945</v>
      </c>
      <c r="E651" s="75">
        <f>MIN(D651*F651,0.8*(I650+Observaciones!$F650-G651-H651-Constantes!$D$14))</f>
        <v>4.5049863587109943E-6</v>
      </c>
      <c r="F651" s="75">
        <f>EXP(2.5*(Cálculos!I650-Constantes!$D$13)/(Constantes!$D$15))*Constantes!$D$19+Constantes!$D$18</f>
        <v>0.36840826337430338</v>
      </c>
      <c r="G651" s="75">
        <f>IF(Observaciones!$F650&gt;0.05*Constantes!$D$20,((Observaciones!$F650-0.05*Constantes!$D$20)^2)/(Observaciones!$F650+0.95*Constantes!$D$20),0)</f>
        <v>0</v>
      </c>
      <c r="H651" s="75">
        <f>MAX(0,I650+Observaciones!$F650-G651-Constantes!$D$13)</f>
        <v>0</v>
      </c>
      <c r="I651" s="75">
        <f>I650+Observaciones!$F650-G651-E651-H651-J650</f>
        <v>26.250001029505381</v>
      </c>
      <c r="J651" s="75">
        <f>MAX(0,(I651-Constantes!$D$14)*(1-EXP(-Constantes!$D$24)))</f>
        <v>1.7686286231449889E-8</v>
      </c>
      <c r="K651" s="75">
        <f t="shared" si="90"/>
        <v>120.14233619035802</v>
      </c>
      <c r="L651" s="75">
        <f>MAX(0,(K651-Constantes!$D$13)*(1-EXP(-Constantes!$D$25)))</f>
        <v>0.31182089321775625</v>
      </c>
      <c r="M651" s="75">
        <f t="shared" si="91"/>
        <v>0.31182091090404246</v>
      </c>
      <c r="N651" s="75">
        <f>0.0526*G651*Observaciones!$F650^1.218</f>
        <v>0</v>
      </c>
      <c r="O651" s="75">
        <f>N651*Constantes!$D$31</f>
        <v>0</v>
      </c>
      <c r="P651" s="75">
        <f t="shared" si="92"/>
        <v>0</v>
      </c>
      <c r="Q651" s="15"/>
      <c r="R651" s="74">
        <v>645</v>
      </c>
      <c r="S651" s="136">
        <f>ETo!$I650*((1-Constantes!$E$21)*ETo!$K650+ETo!$L650)</f>
        <v>2.4047855922942691</v>
      </c>
      <c r="T651" s="75">
        <f>MIN(S651*U651,0.8*(X650+Observaciones!$F650-V651-W651-Constantes!$D$14))</f>
        <v>1.1405281355791887E-6</v>
      </c>
      <c r="U651" s="75">
        <f>EXP(2.5*(Cálculos!X650-Constantes!$D$13)/(Constantes!$D$15))*Constantes!$E$19+Constantes!$E$18</f>
        <v>0.44392401851502122</v>
      </c>
      <c r="V651" s="75">
        <f>IF(Observaciones!$F650&gt;0.05*Constantes!$E$20,((Observaciones!$F650-0.05*Constantes!$E$20)^2)/(Observaciones!$F650+0.95*Constantes!$E$20),0)</f>
        <v>0</v>
      </c>
      <c r="W651" s="75">
        <f>MAX(0,X650+Observaciones!$F650-V651-Constantes!$D$13)</f>
        <v>0</v>
      </c>
      <c r="X651" s="75">
        <f>X650+Observaciones!$F650-V651-T651-W651-Y650</f>
        <v>26.250000260640046</v>
      </c>
      <c r="Y651" s="75">
        <f>MAX(0,(X651-Constantes!$D$14)*(1-EXP(-Constantes!$D$24)))</f>
        <v>4.477639992881755E-9</v>
      </c>
      <c r="Z651" s="75">
        <f t="shared" si="93"/>
        <v>122.72203905048666</v>
      </c>
      <c r="AA651" s="75">
        <f>MAX(0,(Z651-Constantes!$D$13)*(1-EXP(-Constantes!$D$25)))</f>
        <v>0.32964020249518627</v>
      </c>
      <c r="AB651" s="75">
        <f t="shared" si="94"/>
        <v>0.32964020697282626</v>
      </c>
      <c r="AC651" s="75">
        <f>0.0526*V651*Observaciones!$F650^1.218</f>
        <v>0</v>
      </c>
      <c r="AD651" s="75">
        <f>AC651*Constantes!$E$31</f>
        <v>0</v>
      </c>
      <c r="AE651" s="75">
        <f t="shared" si="95"/>
        <v>0</v>
      </c>
      <c r="AF651" s="15"/>
      <c r="AG651" s="74">
        <v>645</v>
      </c>
      <c r="AH651" s="136">
        <f>ETo!$I650*((1-Constantes!$F$21)*ETo!$K650+ETo!$L650)</f>
        <v>2.4047855922942691</v>
      </c>
      <c r="AI651" s="75">
        <f>MIN(AH651*AJ651,0.8*(AM650+Observaciones!$F650-AK651-AL651-Constantes!$D$14))</f>
        <v>3.107869389396001E-7</v>
      </c>
      <c r="AJ651" s="75">
        <f>EXP(2.5*(Cálculos!AM650-Constantes!$D$13)/(Constantes!$D$15))*Constantes!$F$19+Constantes!$F$18</f>
        <v>0.52046379056462255</v>
      </c>
      <c r="AK651" s="75">
        <f>IF(Observaciones!$F650&gt;0.05*Constantes!$F$20,((Observaciones!$F650-0.05*Constantes!$F$20)^2)/(Observaciones!$F650+0.95*Constantes!$F$20),0)</f>
        <v>0</v>
      </c>
      <c r="AL651" s="75">
        <f>MAX(0,AM650+Observaciones!$F650-AK651-Constantes!$D$13)</f>
        <v>0</v>
      </c>
      <c r="AM651" s="75">
        <f>AM650+Observaciones!$F650-AK651-AI651-AL651-AN650</f>
        <v>26.250000071022818</v>
      </c>
      <c r="AN651" s="75">
        <f>MAX(0,(AM651-Constantes!$D$14)*(1-EXP(-Constantes!$D$24)))</f>
        <v>1.220129500277162E-9</v>
      </c>
      <c r="AO651" s="75">
        <f t="shared" si="96"/>
        <v>124.27726278651525</v>
      </c>
      <c r="AP651" s="75">
        <f>MAX(0,(AO651-Constantes!$D$13)*(1-EXP(-Constantes!$D$25)))</f>
        <v>0.3403829175482338</v>
      </c>
      <c r="AQ651" s="75">
        <f t="shared" si="97"/>
        <v>0.3403829187683633</v>
      </c>
      <c r="AR651" s="75">
        <f>0.0526*AK651*Observaciones!$F650^1.218</f>
        <v>0</v>
      </c>
      <c r="AS651" s="75">
        <f>AR651*Constantes!$F$31</f>
        <v>0</v>
      </c>
      <c r="AT651" s="75">
        <f t="shared" si="98"/>
        <v>0</v>
      </c>
      <c r="AU651" s="15"/>
      <c r="AV651" s="74">
        <v>645</v>
      </c>
      <c r="AW651" s="75">
        <f>0.0526*Observaciones!$F650^2.218</f>
        <v>0</v>
      </c>
      <c r="AX651" s="75">
        <f>IF(Observaciones!$F650&gt;0.05*$BB$7,((Observaciones!$F650-0.05*$BB$7)^2)/(Observaciones!$F650+0.95*$BB$7),0)</f>
        <v>0</v>
      </c>
      <c r="AY651" s="75">
        <f>0.0526*AX651*Observaciones!$F650^1.218</f>
        <v>0</v>
      </c>
      <c r="AZ651" s="29"/>
      <c r="BA651" s="29"/>
      <c r="BB651" s="96"/>
      <c r="BC651" s="39"/>
    </row>
    <row r="652" spans="2:55" s="2" customFormat="1" x14ac:dyDescent="0.3">
      <c r="B652" s="38"/>
      <c r="C652" s="74">
        <v>646</v>
      </c>
      <c r="D652" s="136">
        <f>ETo!$I651*((1-Constantes!$D$21)*ETo!$K651+ETo!$L651)</f>
        <v>2.359140568437271</v>
      </c>
      <c r="E652" s="75">
        <f>MIN(D652*F652,0.8*(I651+Observaciones!$F651-G652-H652-Constantes!$D$14))</f>
        <v>8.2360430440076018E-7</v>
      </c>
      <c r="F652" s="75">
        <f>EXP(2.5*(Cálculos!I651-Constantes!$D$13)/(Constantes!$D$15))*Constantes!$D$19+Constantes!$D$18</f>
        <v>0.36840825509711089</v>
      </c>
      <c r="G652" s="75">
        <f>IF(Observaciones!$F651&gt;0.05*Constantes!$D$20,((Observaciones!$F651-0.05*Constantes!$D$20)^2)/(Observaciones!$F651+0.95*Constantes!$D$20),0)</f>
        <v>0</v>
      </c>
      <c r="H652" s="75">
        <f>MAX(0,I651+Observaciones!$F651-G652-Constantes!$D$13)</f>
        <v>0</v>
      </c>
      <c r="I652" s="75">
        <f>I651+Observaciones!$F651-G652-E652-H652-J651</f>
        <v>26.250000188214791</v>
      </c>
      <c r="J652" s="75">
        <f>MAX(0,(I652-Constantes!$D$14)*(1-EXP(-Constantes!$D$24)))</f>
        <v>3.2334174596006865E-9</v>
      </c>
      <c r="K652" s="75">
        <f t="shared" si="90"/>
        <v>119.83051529714027</v>
      </c>
      <c r="L652" s="75">
        <f>MAX(0,(K652-Constantes!$D$13)*(1-EXP(-Constantes!$D$25)))</f>
        <v>0.30966698897502709</v>
      </c>
      <c r="M652" s="75">
        <f t="shared" si="91"/>
        <v>0.30966699220844457</v>
      </c>
      <c r="N652" s="75">
        <f>0.0526*G652*Observaciones!$F651^1.218</f>
        <v>0</v>
      </c>
      <c r="O652" s="75">
        <f>N652*Constantes!$D$31</f>
        <v>0</v>
      </c>
      <c r="P652" s="75">
        <f t="shared" si="92"/>
        <v>0</v>
      </c>
      <c r="Q652" s="15"/>
      <c r="R652" s="74">
        <v>646</v>
      </c>
      <c r="S652" s="136">
        <f>ETo!$I651*((1-Constantes!$E$21)*ETo!$K651+ETo!$L651)</f>
        <v>2.2662068696784821</v>
      </c>
      <c r="T652" s="75">
        <f>MIN(S652*U652,0.8*(X651+Observaciones!$F651-V652-W652-Constantes!$D$14))</f>
        <v>2.0851203714755685E-7</v>
      </c>
      <c r="U652" s="75">
        <f>EXP(2.5*(Cálculos!X651-Constantes!$D$13)/(Constantes!$D$15))*Constantes!$E$19+Constantes!$E$18</f>
        <v>0.4439240168865411</v>
      </c>
      <c r="V652" s="75">
        <f>IF(Observaciones!$F651&gt;0.05*Constantes!$E$20,((Observaciones!$F651-0.05*Constantes!$E$20)^2)/(Observaciones!$F651+0.95*Constantes!$E$20),0)</f>
        <v>0</v>
      </c>
      <c r="W652" s="75">
        <f>MAX(0,X651+Observaciones!$F651-V652-Constantes!$D$13)</f>
        <v>0</v>
      </c>
      <c r="X652" s="75">
        <f>X651+Observaciones!$F651-V652-T652-W652-Y651</f>
        <v>26.250000047650367</v>
      </c>
      <c r="Y652" s="75">
        <f>MAX(0,(X652-Constantes!$D$14)*(1-EXP(-Constantes!$D$24)))</f>
        <v>8.1860478772474593E-10</v>
      </c>
      <c r="Z652" s="75">
        <f t="shared" si="93"/>
        <v>122.39239884799147</v>
      </c>
      <c r="AA652" s="75">
        <f>MAX(0,(Z652-Constantes!$D$13)*(1-EXP(-Constantes!$D$25)))</f>
        <v>0.32736321129231438</v>
      </c>
      <c r="AB652" s="75">
        <f t="shared" si="94"/>
        <v>0.32736321211091918</v>
      </c>
      <c r="AC652" s="75">
        <f>0.0526*V652*Observaciones!$F651^1.218</f>
        <v>0</v>
      </c>
      <c r="AD652" s="75">
        <f>AC652*Constantes!$E$31</f>
        <v>0</v>
      </c>
      <c r="AE652" s="75">
        <f t="shared" si="95"/>
        <v>0</v>
      </c>
      <c r="AF652" s="15"/>
      <c r="AG652" s="74">
        <v>646</v>
      </c>
      <c r="AH652" s="136">
        <f>ETo!$I651*((1-Constantes!$F$21)*ETo!$K651+ETo!$L651)</f>
        <v>2.2662068696784821</v>
      </c>
      <c r="AI652" s="75">
        <f>MIN(AH652*AJ652,0.8*(AM651+Observaciones!$F651-AK652-AL652-Constantes!$D$14))</f>
        <v>5.6818254279278338E-8</v>
      </c>
      <c r="AJ652" s="75">
        <f>EXP(2.5*(Cálculos!AM651-Constantes!$D$13)/(Constantes!$D$15))*Constantes!$F$19+Constantes!$F$18</f>
        <v>0.52046379023147116</v>
      </c>
      <c r="AK652" s="75">
        <f>IF(Observaciones!$F651&gt;0.05*Constantes!$F$20,((Observaciones!$F651-0.05*Constantes!$F$20)^2)/(Observaciones!$F651+0.95*Constantes!$F$20),0)</f>
        <v>0</v>
      </c>
      <c r="AL652" s="75">
        <f>MAX(0,AM651+Observaciones!$F651-AK652-Constantes!$D$13)</f>
        <v>0</v>
      </c>
      <c r="AM652" s="75">
        <f>AM651+Observaciones!$F651-AK652-AI652-AL652-AN651</f>
        <v>26.250000012984433</v>
      </c>
      <c r="AN652" s="75">
        <f>MAX(0,(AM652-Constantes!$D$14)*(1-EXP(-Constantes!$D$24)))</f>
        <v>2.2306478861724435E-10</v>
      </c>
      <c r="AO652" s="75">
        <f t="shared" si="96"/>
        <v>123.93687986896701</v>
      </c>
      <c r="AP652" s="75">
        <f>MAX(0,(AO652-Constantes!$D$13)*(1-EXP(-Constantes!$D$25)))</f>
        <v>0.33803172099211432</v>
      </c>
      <c r="AQ652" s="75">
        <f t="shared" si="97"/>
        <v>0.3380317212151791</v>
      </c>
      <c r="AR652" s="75">
        <f>0.0526*AK652*Observaciones!$F651^1.218</f>
        <v>0</v>
      </c>
      <c r="AS652" s="75">
        <f>AR652*Constantes!$F$31</f>
        <v>0</v>
      </c>
      <c r="AT652" s="75">
        <f t="shared" si="98"/>
        <v>0</v>
      </c>
      <c r="AU652" s="15"/>
      <c r="AV652" s="74">
        <v>646</v>
      </c>
      <c r="AW652" s="75">
        <f>0.0526*Observaciones!$F651^2.218</f>
        <v>0</v>
      </c>
      <c r="AX652" s="75">
        <f>IF(Observaciones!$F651&gt;0.05*$BB$7,((Observaciones!$F651-0.05*$BB$7)^2)/(Observaciones!$F651+0.95*$BB$7),0)</f>
        <v>0</v>
      </c>
      <c r="AY652" s="75">
        <f>0.0526*AX652*Observaciones!$F651^1.218</f>
        <v>0</v>
      </c>
      <c r="AZ652" s="29"/>
      <c r="BA652" s="29"/>
      <c r="BB652" s="96"/>
      <c r="BC652" s="39"/>
    </row>
    <row r="653" spans="2:55" s="2" customFormat="1" x14ac:dyDescent="0.3">
      <c r="B653" s="38"/>
      <c r="C653" s="74">
        <v>647</v>
      </c>
      <c r="D653" s="136">
        <f>ETo!$I652*((1-Constantes!$D$21)*ETo!$K652+ETo!$L652)</f>
        <v>2.5468357180199797</v>
      </c>
      <c r="E653" s="75">
        <f>MIN(D653*F653,0.8*(I652+Observaciones!$F652-G653-H653-Constantes!$D$14))</f>
        <v>1.5057183304634237E-7</v>
      </c>
      <c r="F653" s="75">
        <f>EXP(2.5*(Cálculos!I652-Constantes!$D$13)/(Constantes!$D$15))*Constantes!$D$19+Constantes!$D$18</f>
        <v>0.3684082535838698</v>
      </c>
      <c r="G653" s="75">
        <f>IF(Observaciones!$F652&gt;0.05*Constantes!$D$20,((Observaciones!$F652-0.05*Constantes!$D$20)^2)/(Observaciones!$F652+0.95*Constantes!$D$20),0)</f>
        <v>0</v>
      </c>
      <c r="H653" s="75">
        <f>MAX(0,I652+Observaciones!$F652-G653-Constantes!$D$13)</f>
        <v>0</v>
      </c>
      <c r="I653" s="75">
        <f>I652+Observaciones!$F652-G653-E653-H653-J652</f>
        <v>26.250000034409542</v>
      </c>
      <c r="J653" s="75">
        <f>MAX(0,(I653-Constantes!$D$14)*(1-EXP(-Constantes!$D$24)))</f>
        <v>5.9113533387340233E-10</v>
      </c>
      <c r="K653" s="75">
        <f t="shared" si="90"/>
        <v>119.52084830816524</v>
      </c>
      <c r="L653" s="75">
        <f>MAX(0,(K653-Constantes!$D$13)*(1-EXP(-Constantes!$D$25)))</f>
        <v>0.30752796283568273</v>
      </c>
      <c r="M653" s="75">
        <f t="shared" si="91"/>
        <v>0.30752796342681804</v>
      </c>
      <c r="N653" s="75">
        <f>0.0526*G653*Observaciones!$F652^1.218</f>
        <v>0</v>
      </c>
      <c r="O653" s="75">
        <f>N653*Constantes!$D$31</f>
        <v>0</v>
      </c>
      <c r="P653" s="75">
        <f t="shared" si="92"/>
        <v>0</v>
      </c>
      <c r="Q653" s="15"/>
      <c r="R653" s="74">
        <v>647</v>
      </c>
      <c r="S653" s="136">
        <f>ETo!$I652*((1-Constantes!$E$21)*ETo!$K652+ETo!$L652)</f>
        <v>2.4471992398418418</v>
      </c>
      <c r="T653" s="75">
        <f>MIN(S653*U653,0.8*(X652+Observaciones!$F652-V653-W653-Constantes!$D$14))</f>
        <v>3.8120293766041871E-8</v>
      </c>
      <c r="U653" s="75">
        <f>EXP(2.5*(Cálculos!X652-Constantes!$D$13)/(Constantes!$D$15))*Constantes!$E$19+Constantes!$E$18</f>
        <v>0.44392401658882136</v>
      </c>
      <c r="V653" s="75">
        <f>IF(Observaciones!$F652&gt;0.05*Constantes!$E$20,((Observaciones!$F652-0.05*Constantes!$E$20)^2)/(Observaciones!$F652+0.95*Constantes!$E$20),0)</f>
        <v>0</v>
      </c>
      <c r="W653" s="75">
        <f>MAX(0,X652+Observaciones!$F652-V653-Constantes!$D$13)</f>
        <v>0</v>
      </c>
      <c r="X653" s="75">
        <f>X652+Observaciones!$F652-V653-T653-W653-Y652</f>
        <v>26.250000008711467</v>
      </c>
      <c r="Y653" s="75">
        <f>MAX(0,(X653-Constantes!$D$14)*(1-EXP(-Constantes!$D$24)))</f>
        <v>1.4965779062639121E-10</v>
      </c>
      <c r="Z653" s="75">
        <f t="shared" si="93"/>
        <v>122.06503563669916</v>
      </c>
      <c r="AA653" s="75">
        <f>MAX(0,(Z653-Constantes!$D$13)*(1-EXP(-Constantes!$D$25)))</f>
        <v>0.3251019484165662</v>
      </c>
      <c r="AB653" s="75">
        <f t="shared" si="94"/>
        <v>0.32510194856622399</v>
      </c>
      <c r="AC653" s="75">
        <f>0.0526*V653*Observaciones!$F652^1.218</f>
        <v>0</v>
      </c>
      <c r="AD653" s="75">
        <f>AC653*Constantes!$E$31</f>
        <v>0</v>
      </c>
      <c r="AE653" s="75">
        <f t="shared" si="95"/>
        <v>0</v>
      </c>
      <c r="AF653" s="15"/>
      <c r="AG653" s="74">
        <v>647</v>
      </c>
      <c r="AH653" s="136">
        <f>ETo!$I652*((1-Constantes!$F$21)*ETo!$K652+ETo!$L652)</f>
        <v>2.4471992398418418</v>
      </c>
      <c r="AI653" s="75">
        <f>MIN(AH653*AJ653,0.8*(AM652+Observaciones!$F652-AK653-AL653-Constantes!$D$14))</f>
        <v>1.0387546467427457E-8</v>
      </c>
      <c r="AJ653" s="75">
        <f>EXP(2.5*(Cálculos!AM652-Constantes!$D$13)/(Constantes!$D$15))*Constantes!$F$19+Constantes!$F$18</f>
        <v>0.52046379017056421</v>
      </c>
      <c r="AK653" s="75">
        <f>IF(Observaciones!$F652&gt;0.05*Constantes!$F$20,((Observaciones!$F652-0.05*Constantes!$F$20)^2)/(Observaciones!$F652+0.95*Constantes!$F$20),0)</f>
        <v>0</v>
      </c>
      <c r="AL653" s="75">
        <f>MAX(0,AM652+Observaciones!$F652-AK653-Constantes!$D$13)</f>
        <v>0</v>
      </c>
      <c r="AM653" s="75">
        <f>AM652+Observaciones!$F652-AK653-AI653-AL653-AN652</f>
        <v>26.250000002373824</v>
      </c>
      <c r="AN653" s="75">
        <f>MAX(0,(AM653-Constantes!$D$14)*(1-EXP(-Constantes!$D$24)))</f>
        <v>4.0780872115044925E-11</v>
      </c>
      <c r="AO653" s="75">
        <f t="shared" si="96"/>
        <v>123.59884814797489</v>
      </c>
      <c r="AP653" s="75">
        <f>MAX(0,(AO653-Constantes!$D$13)*(1-EXP(-Constantes!$D$25)))</f>
        <v>0.33569676533693465</v>
      </c>
      <c r="AQ653" s="75">
        <f t="shared" si="97"/>
        <v>0.33569676537771553</v>
      </c>
      <c r="AR653" s="75">
        <f>0.0526*AK653*Observaciones!$F652^1.218</f>
        <v>0</v>
      </c>
      <c r="AS653" s="75">
        <f>AR653*Constantes!$F$31</f>
        <v>0</v>
      </c>
      <c r="AT653" s="75">
        <f t="shared" si="98"/>
        <v>0</v>
      </c>
      <c r="AU653" s="15"/>
      <c r="AV653" s="74">
        <v>647</v>
      </c>
      <c r="AW653" s="75">
        <f>0.0526*Observaciones!$F652^2.218</f>
        <v>0</v>
      </c>
      <c r="AX653" s="75">
        <f>IF(Observaciones!$F652&gt;0.05*$BB$7,((Observaciones!$F652-0.05*$BB$7)^2)/(Observaciones!$F652+0.95*$BB$7),0)</f>
        <v>0</v>
      </c>
      <c r="AY653" s="75">
        <f>0.0526*AX653*Observaciones!$F652^1.218</f>
        <v>0</v>
      </c>
      <c r="AZ653" s="29"/>
      <c r="BA653" s="29"/>
      <c r="BB653" s="96"/>
      <c r="BC653" s="39"/>
    </row>
    <row r="654" spans="2:55" s="2" customFormat="1" x14ac:dyDescent="0.3">
      <c r="B654" s="38"/>
      <c r="C654" s="74">
        <v>648</v>
      </c>
      <c r="D654" s="136">
        <f>ETo!$I653*((1-Constantes!$D$21)*ETo!$K653+ETo!$L653)</f>
        <v>2.5096274960882408</v>
      </c>
      <c r="E654" s="75">
        <f>MIN(D654*F654,0.8*(I653+Observaciones!$F653-G654-H654-Constantes!$D$14))</f>
        <v>0.92456748228563623</v>
      </c>
      <c r="F654" s="75">
        <f>EXP(2.5*(Cálculos!I653-Constantes!$D$13)/(Constantes!$D$15))*Constantes!$D$19+Constantes!$D$18</f>
        <v>0.36840825330721816</v>
      </c>
      <c r="G654" s="75">
        <f>IF(Observaciones!$F653&gt;0.05*Constantes!$D$20,((Observaciones!$F653-0.05*Constantes!$D$20)^2)/(Observaciones!$F653+0.95*Constantes!$D$20),0)</f>
        <v>0</v>
      </c>
      <c r="H654" s="75">
        <f>MAX(0,I653+Observaciones!$F653-G654-Constantes!$D$13)</f>
        <v>0</v>
      </c>
      <c r="I654" s="75">
        <f>I653+Observaciones!$F653-G654-E654-H654-J653</f>
        <v>28.325432551532771</v>
      </c>
      <c r="J654" s="75">
        <f>MAX(0,(I654-Constantes!$D$14)*(1-EXP(-Constantes!$D$24)))</f>
        <v>3.5654688995035391E-2</v>
      </c>
      <c r="K654" s="75">
        <f t="shared" si="90"/>
        <v>119.21332034532956</v>
      </c>
      <c r="L654" s="75">
        <f>MAX(0,(K654-Constantes!$D$13)*(1-EXP(-Constantes!$D$25)))</f>
        <v>0.30540371202915623</v>
      </c>
      <c r="M654" s="75">
        <f t="shared" si="91"/>
        <v>0.3410584010241916</v>
      </c>
      <c r="N654" s="75">
        <f>0.0526*G654*Observaciones!$F653^1.218</f>
        <v>0</v>
      </c>
      <c r="O654" s="75">
        <f>N654*Constantes!$D$31</f>
        <v>0</v>
      </c>
      <c r="P654" s="75">
        <f t="shared" si="92"/>
        <v>0</v>
      </c>
      <c r="Q654" s="15"/>
      <c r="R654" s="74">
        <v>648</v>
      </c>
      <c r="S654" s="136">
        <f>ETo!$I653*((1-Constantes!$E$21)*ETo!$K653+ETo!$L653)</f>
        <v>2.4113204745926926</v>
      </c>
      <c r="T654" s="75">
        <f>MIN(S654*U654,0.8*(X653+Observaciones!$F653-V654-W654-Constantes!$D$14))</f>
        <v>1.0704430702328045</v>
      </c>
      <c r="U654" s="75">
        <f>EXP(2.5*(Cálculos!X653-Constantes!$D$13)/(Constantes!$D$15))*Constantes!$E$19+Constantes!$E$18</f>
        <v>0.44392401653439206</v>
      </c>
      <c r="V654" s="75">
        <f>IF(Observaciones!$F653&gt;0.05*Constantes!$E$20,((Observaciones!$F653-0.05*Constantes!$E$20)^2)/(Observaciones!$F653+0.95*Constantes!$E$20),0)</f>
        <v>0</v>
      </c>
      <c r="W654" s="75">
        <f>MAX(0,X653+Observaciones!$F653-V654-Constantes!$D$13)</f>
        <v>0</v>
      </c>
      <c r="X654" s="75">
        <f>X653+Observaciones!$F653-V654-T654-W654-Y653</f>
        <v>28.179556938329004</v>
      </c>
      <c r="Y654" s="75">
        <f>MAX(0,(X654-Constantes!$D$14)*(1-EXP(-Constantes!$D$24)))</f>
        <v>3.31486332733502E-2</v>
      </c>
      <c r="Z654" s="75">
        <f t="shared" si="93"/>
        <v>121.7399336882826</v>
      </c>
      <c r="AA654" s="75">
        <f>MAX(0,(Z654-Constantes!$D$13)*(1-EXP(-Constantes!$D$25)))</f>
        <v>0.3228563052244503</v>
      </c>
      <c r="AB654" s="75">
        <f t="shared" si="94"/>
        <v>0.35600493849780052</v>
      </c>
      <c r="AC654" s="75">
        <f>0.0526*V654*Observaciones!$F653^1.218</f>
        <v>0</v>
      </c>
      <c r="AD654" s="75">
        <f>AC654*Constantes!$E$31</f>
        <v>0</v>
      </c>
      <c r="AE654" s="75">
        <f t="shared" si="95"/>
        <v>0</v>
      </c>
      <c r="AF654" s="15"/>
      <c r="AG654" s="74">
        <v>648</v>
      </c>
      <c r="AH654" s="136">
        <f>ETo!$I653*((1-Constantes!$F$21)*ETo!$K653+ETo!$L653)</f>
        <v>2.4113204745926926</v>
      </c>
      <c r="AI654" s="75">
        <f>MIN(AH654*AJ654,0.8*(AM653+Observaciones!$F653-AK654-AL654-Constantes!$D$14))</f>
        <v>1.2550049934955463</v>
      </c>
      <c r="AJ654" s="75">
        <f>EXP(2.5*(Cálculos!AM653-Constantes!$D$13)/(Constantes!$D$15))*Constantes!$F$19+Constantes!$F$18</f>
        <v>0.52046379015942912</v>
      </c>
      <c r="AK654" s="75">
        <f>IF(Observaciones!$F653&gt;0.05*Constantes!$F$20,((Observaciones!$F653-0.05*Constantes!$F$20)^2)/(Observaciones!$F653+0.95*Constantes!$F$20),0)</f>
        <v>0</v>
      </c>
      <c r="AL654" s="75">
        <f>MAX(0,AM653+Observaciones!$F653-AK654-Constantes!$D$13)</f>
        <v>0</v>
      </c>
      <c r="AM654" s="75">
        <f>AM653+Observaciones!$F653-AK654-AI654-AL654-AN653</f>
        <v>27.994995008837495</v>
      </c>
      <c r="AN654" s="75">
        <f>MAX(0,(AM654-Constantes!$D$14)*(1-EXP(-Constantes!$D$24)))</f>
        <v>2.9977969793352516E-2</v>
      </c>
      <c r="AO654" s="75">
        <f t="shared" si="96"/>
        <v>123.26315138263796</v>
      </c>
      <c r="AP654" s="75">
        <f>MAX(0,(AO654-Constantes!$D$13)*(1-EXP(-Constantes!$D$25)))</f>
        <v>0.33337793839859747</v>
      </c>
      <c r="AQ654" s="75">
        <f t="shared" si="97"/>
        <v>0.36335590819194996</v>
      </c>
      <c r="AR654" s="75">
        <f>0.0526*AK654*Observaciones!$F653^1.218</f>
        <v>0</v>
      </c>
      <c r="AS654" s="75">
        <f>AR654*Constantes!$F$31</f>
        <v>0</v>
      </c>
      <c r="AT654" s="75">
        <f t="shared" si="98"/>
        <v>0</v>
      </c>
      <c r="AU654" s="15"/>
      <c r="AV654" s="74">
        <v>648</v>
      </c>
      <c r="AW654" s="75">
        <f>0.0526*Observaciones!$F653^2.218</f>
        <v>0.6015070018585239</v>
      </c>
      <c r="AX654" s="75">
        <f>IF(Observaciones!$F653&gt;0.05*$BB$7,((Observaciones!$F653-0.05*$BB$7)^2)/(Observaciones!$F653+0.95*$BB$7),0)</f>
        <v>4.4793357041742955E-2</v>
      </c>
      <c r="AY654" s="75">
        <f>0.0526*AX654*Observaciones!$F653^1.218</f>
        <v>8.981172632452402E-3</v>
      </c>
      <c r="AZ654" s="29"/>
      <c r="BA654" s="29"/>
      <c r="BB654" s="96"/>
      <c r="BC654" s="39"/>
    </row>
    <row r="655" spans="2:55" s="2" customFormat="1" x14ac:dyDescent="0.3">
      <c r="B655" s="38"/>
      <c r="C655" s="74">
        <v>649</v>
      </c>
      <c r="D655" s="136">
        <f>ETo!$I654*((1-Constantes!$D$21)*ETo!$K654+ETo!$L654)</f>
        <v>2.5634157673503259</v>
      </c>
      <c r="E655" s="75">
        <f>MIN(D655*F655,0.8*(I654+Observaciones!$F654-G655-H655-Constantes!$D$14))</f>
        <v>0.95448084769325348</v>
      </c>
      <c r="F655" s="75">
        <f>EXP(2.5*(Cálculos!I654-Constantes!$D$13)/(Constantes!$D$15))*Constantes!$D$19+Constantes!$D$18</f>
        <v>0.37234726408812424</v>
      </c>
      <c r="G655" s="75">
        <f>IF(Observaciones!$F654&gt;0.05*Constantes!$D$20,((Observaciones!$F654-0.05*Constantes!$D$20)^2)/(Observaciones!$F654+0.95*Constantes!$D$20),0)</f>
        <v>0</v>
      </c>
      <c r="H655" s="75">
        <f>MAX(0,I654+Observaciones!$F654-G655-Constantes!$D$13)</f>
        <v>0</v>
      </c>
      <c r="I655" s="75">
        <f>I654+Observaciones!$F654-G655-E655-H655-J654</f>
        <v>27.635297014844483</v>
      </c>
      <c r="J655" s="75">
        <f>MAX(0,(I655-Constantes!$D$14)*(1-EXP(-Constantes!$D$24)))</f>
        <v>2.3798573552078671E-2</v>
      </c>
      <c r="K655" s="75">
        <f t="shared" si="90"/>
        <v>118.9079166333004</v>
      </c>
      <c r="L655" s="75">
        <f>MAX(0,(K655-Constantes!$D$13)*(1-EXP(-Constantes!$D$25)))</f>
        <v>0.30329413449476866</v>
      </c>
      <c r="M655" s="75">
        <f t="shared" si="91"/>
        <v>0.32709270804684731</v>
      </c>
      <c r="N655" s="75">
        <f>0.0526*G655*Observaciones!$F654^1.218</f>
        <v>0</v>
      </c>
      <c r="O655" s="75">
        <f>N655*Constantes!$D$31</f>
        <v>0</v>
      </c>
      <c r="P655" s="75">
        <f t="shared" si="92"/>
        <v>0</v>
      </c>
      <c r="Q655" s="15"/>
      <c r="R655" s="74">
        <v>649</v>
      </c>
      <c r="S655" s="136">
        <f>ETo!$I654*((1-Constantes!$E$21)*ETo!$K654+ETo!$L654)</f>
        <v>2.4632724726188777</v>
      </c>
      <c r="T655" s="75">
        <f>MIN(S655*U655,0.8*(X654+Observaciones!$F654-V655-W655-Constantes!$D$14))</f>
        <v>1.1004894734372674</v>
      </c>
      <c r="U655" s="75">
        <f>EXP(2.5*(Cálculos!X654-Constantes!$D$13)/(Constantes!$D$15))*Constantes!$E$19+Constantes!$E$18</f>
        <v>0.44675913268630812</v>
      </c>
      <c r="V655" s="75">
        <f>IF(Observaciones!$F654&gt;0.05*Constantes!$E$20,((Observaciones!$F654-0.05*Constantes!$E$20)^2)/(Observaciones!$F654+0.95*Constantes!$E$20),0)</f>
        <v>0</v>
      </c>
      <c r="W655" s="75">
        <f>MAX(0,X654+Observaciones!$F654-V655-Constantes!$D$13)</f>
        <v>0</v>
      </c>
      <c r="X655" s="75">
        <f>X654+Observaciones!$F654-V655-T655-W655-Y654</f>
        <v>27.345918831618388</v>
      </c>
      <c r="Y655" s="75">
        <f>MAX(0,(X655-Constantes!$D$14)*(1-EXP(-Constantes!$D$24)))</f>
        <v>1.8827229570191693E-2</v>
      </c>
      <c r="Z655" s="75">
        <f t="shared" si="93"/>
        <v>121.41707738305816</v>
      </c>
      <c r="AA655" s="75">
        <f>MAX(0,(Z655-Constantes!$D$13)*(1-EXP(-Constantes!$D$25)))</f>
        <v>0.32062617382293068</v>
      </c>
      <c r="AB655" s="75">
        <f t="shared" si="94"/>
        <v>0.33945340339312235</v>
      </c>
      <c r="AC655" s="75">
        <f>0.0526*V655*Observaciones!$F654^1.218</f>
        <v>0</v>
      </c>
      <c r="AD655" s="75">
        <f>AC655*Constantes!$E$31</f>
        <v>0</v>
      </c>
      <c r="AE655" s="75">
        <f t="shared" si="95"/>
        <v>0</v>
      </c>
      <c r="AF655" s="15"/>
      <c r="AG655" s="74">
        <v>649</v>
      </c>
      <c r="AH655" s="136">
        <f>ETo!$I654*((1-Constantes!$F$21)*ETo!$K654+ETo!$L654)</f>
        <v>2.4632724726188777</v>
      </c>
      <c r="AI655" s="75">
        <f>MIN(AH655*AJ655,0.8*(AM654+Observaciones!$F654-AK655-AL655-Constantes!$D$14))</f>
        <v>1.2867629628310484</v>
      </c>
      <c r="AJ655" s="75">
        <f>EXP(2.5*(Cálculos!AM654-Constantes!$D$13)/(Constantes!$D$15))*Constantes!$F$19+Constantes!$F$18</f>
        <v>0.52237946761244825</v>
      </c>
      <c r="AK655" s="75">
        <f>IF(Observaciones!$F654&gt;0.05*Constantes!$F$20,((Observaciones!$F654-0.05*Constantes!$F$20)^2)/(Observaciones!$F654+0.95*Constantes!$F$20),0)</f>
        <v>0</v>
      </c>
      <c r="AL655" s="75">
        <f>MAX(0,AM654+Observaciones!$F654-AK655-Constantes!$D$13)</f>
        <v>0</v>
      </c>
      <c r="AM655" s="75">
        <f>AM654+Observaciones!$F654-AK655-AI655-AL655-AN654</f>
        <v>26.978254076213094</v>
      </c>
      <c r="AN655" s="75">
        <f>MAX(0,(AM655-Constantes!$D$14)*(1-EXP(-Constantes!$D$24)))</f>
        <v>1.2510969136322079E-2</v>
      </c>
      <c r="AO655" s="75">
        <f t="shared" si="96"/>
        <v>122.92977344423936</v>
      </c>
      <c r="AP655" s="75">
        <f>MAX(0,(AO655-Constantes!$D$13)*(1-EXP(-Constantes!$D$25)))</f>
        <v>0.33107512876791761</v>
      </c>
      <c r="AQ655" s="75">
        <f t="shared" si="97"/>
        <v>0.34358609790423972</v>
      </c>
      <c r="AR655" s="75">
        <f>0.0526*AK655*Observaciones!$F654^1.218</f>
        <v>0</v>
      </c>
      <c r="AS655" s="75">
        <f>AR655*Constantes!$F$31</f>
        <v>0</v>
      </c>
      <c r="AT655" s="75">
        <f t="shared" si="98"/>
        <v>0</v>
      </c>
      <c r="AU655" s="15"/>
      <c r="AV655" s="74">
        <v>649</v>
      </c>
      <c r="AW655" s="75">
        <f>0.0526*Observaciones!$F654^2.218</f>
        <v>3.6411677467564265E-3</v>
      </c>
      <c r="AX655" s="75">
        <f>IF(Observaciones!$F654&gt;0.05*$BB$7,((Observaciones!$F654-0.05*$BB$7)^2)/(Observaciones!$F654+0.95*$BB$7),0)</f>
        <v>0</v>
      </c>
      <c r="AY655" s="75">
        <f>0.0526*AX655*Observaciones!$F654^1.218</f>
        <v>0</v>
      </c>
      <c r="AZ655" s="29"/>
      <c r="BA655" s="29"/>
      <c r="BB655" s="96"/>
      <c r="BC655" s="39"/>
    </row>
    <row r="656" spans="2:55" s="2" customFormat="1" x14ac:dyDescent="0.3">
      <c r="B656" s="38"/>
      <c r="C656" s="74">
        <v>650</v>
      </c>
      <c r="D656" s="136">
        <f>ETo!$I655*((1-Constantes!$D$21)*ETo!$K655+ETo!$L655)</f>
        <v>2.5876070121026342</v>
      </c>
      <c r="E656" s="75">
        <f>MIN(D656*F656,0.8*(I655+Observaciones!$F655-G656-H656-Constantes!$D$14))</f>
        <v>0.95997800210891882</v>
      </c>
      <c r="F656" s="75">
        <f>EXP(2.5*(Cálculos!I655-Constantes!$D$13)/(Constantes!$D$15))*Constantes!$D$19+Constantes!$D$18</f>
        <v>0.37099064796893605</v>
      </c>
      <c r="G656" s="75">
        <f>IF(Observaciones!$F655&gt;0.05*Constantes!$D$20,((Observaciones!$F655-0.05*Constantes!$D$20)^2)/(Observaciones!$F655+0.95*Constantes!$D$20),0)</f>
        <v>0.14657598499061908</v>
      </c>
      <c r="H656" s="75">
        <f>MAX(0,I655+Observaciones!$F655-G656-Constantes!$D$13)</f>
        <v>0</v>
      </c>
      <c r="I656" s="75">
        <f>I655+Observaciones!$F655-G656-E656-H656-J655</f>
        <v>32.804944454192864</v>
      </c>
      <c r="J656" s="75">
        <f>MAX(0,(I656-Constantes!$D$14)*(1-EXP(-Constantes!$D$24)))</f>
        <v>0.1126100222921594</v>
      </c>
      <c r="K656" s="75">
        <f t="shared" si="90"/>
        <v>118.60462249880564</v>
      </c>
      <c r="L656" s="75">
        <f>MAX(0,(K656-Constantes!$D$13)*(1-EXP(-Constantes!$D$25)))</f>
        <v>0.30119912887682582</v>
      </c>
      <c r="M656" s="75">
        <f t="shared" si="91"/>
        <v>0.56038513615960428</v>
      </c>
      <c r="N656" s="75">
        <f>0.0526*G656*Observaciones!$F655^1.218</f>
        <v>7.2551326065226532E-2</v>
      </c>
      <c r="O656" s="75">
        <f>N656*Constantes!$D$31</f>
        <v>1.133404593212933E-3</v>
      </c>
      <c r="P656" s="75">
        <f t="shared" si="92"/>
        <v>202.25457816035399</v>
      </c>
      <c r="Q656" s="15"/>
      <c r="R656" s="74">
        <v>650</v>
      </c>
      <c r="S656" s="136">
        <f>ETo!$I655*((1-Constantes!$E$21)*ETo!$K655+ETo!$L655)</f>
        <v>2.4866660594120567</v>
      </c>
      <c r="T656" s="75">
        <f>MIN(S656*U656,0.8*(X655+Observaciones!$F655-V656-W656-Constantes!$D$14))</f>
        <v>1.107809159081832</v>
      </c>
      <c r="U656" s="75">
        <f>EXP(2.5*(Cálculos!X655-Constantes!$D$13)/(Constantes!$D$15))*Constantes!$E$19+Constantes!$E$18</f>
        <v>0.44549977062209978</v>
      </c>
      <c r="V656" s="75">
        <f>IF(Observaciones!$F655&gt;0.05*Constantes!$E$20,((Observaciones!$F655-0.05*Constantes!$E$20)^2)/(Observaciones!$F655+0.95*Constantes!$E$20),0)</f>
        <v>8.9414939286152295E-2</v>
      </c>
      <c r="W656" s="75">
        <f>MAX(0,X655+Observaciones!$F655-V656-Constantes!$D$13)</f>
        <v>0</v>
      </c>
      <c r="X656" s="75">
        <f>X655+Observaciones!$F655-V656-T656-W656-Y655</f>
        <v>32.429867503680214</v>
      </c>
      <c r="Y656" s="75">
        <f>MAX(0,(X656-Constantes!$D$14)*(1-EXP(-Constantes!$D$24)))</f>
        <v>0.10616642478287959</v>
      </c>
      <c r="Z656" s="75">
        <f t="shared" si="93"/>
        <v>121.09645120923523</v>
      </c>
      <c r="AA656" s="75">
        <f>MAX(0,(Z656-Constantes!$D$13)*(1-EXP(-Constantes!$D$25)))</f>
        <v>0.31841144706424307</v>
      </c>
      <c r="AB656" s="75">
        <f t="shared" si="94"/>
        <v>0.513992811133275</v>
      </c>
      <c r="AC656" s="75">
        <f>0.0526*V656*Observaciones!$F655^1.218</f>
        <v>4.4258085085815732E-2</v>
      </c>
      <c r="AD656" s="75">
        <f>AC656*Constantes!$E$31</f>
        <v>5.1855341222131236E-4</v>
      </c>
      <c r="AE656" s="75">
        <f t="shared" si="95"/>
        <v>100.88728888600248</v>
      </c>
      <c r="AF656" s="15"/>
      <c r="AG656" s="74">
        <v>650</v>
      </c>
      <c r="AH656" s="136">
        <f>ETo!$I655*((1-Constantes!$F$21)*ETo!$K655+ETo!$L655)</f>
        <v>2.4866660594120567</v>
      </c>
      <c r="AI656" s="75">
        <f>MIN(AH656*AJ656,0.8*(AM655+Observaciones!$F655-AK656-AL656-Constantes!$D$14))</f>
        <v>1.2961560050287899</v>
      </c>
      <c r="AJ656" s="75">
        <f>EXP(2.5*(Cálculos!AM655-Constantes!$D$13)/(Constantes!$D$15))*Constantes!$F$19+Constantes!$F$18</f>
        <v>0.52124248856127109</v>
      </c>
      <c r="AK656" s="75">
        <f>IF(Observaciones!$F655&gt;0.05*Constantes!$F$20,((Observaciones!$F655-0.05*Constantes!$F$20)^2)/(Observaciones!$F655+0.95*Constantes!$F$20),0)</f>
        <v>3.1748842446201977E-2</v>
      </c>
      <c r="AL656" s="75">
        <f>MAX(0,AM655+Observaciones!$F655-AK656-Constantes!$D$13)</f>
        <v>0</v>
      </c>
      <c r="AM656" s="75">
        <f>AM655+Observaciones!$F655-AK656-AI656-AL656-AN655</f>
        <v>31.937838259601783</v>
      </c>
      <c r="AN656" s="75">
        <f>MAX(0,(AM656-Constantes!$D$14)*(1-EXP(-Constantes!$D$24)))</f>
        <v>9.7713656871379576E-2</v>
      </c>
      <c r="AO656" s="75">
        <f t="shared" si="96"/>
        <v>122.59869831547144</v>
      </c>
      <c r="AP656" s="75">
        <f>MAX(0,(AO656-Constantes!$D$13)*(1-EXP(-Constantes!$D$25)))</f>
        <v>0.32878822580526929</v>
      </c>
      <c r="AQ656" s="75">
        <f t="shared" si="97"/>
        <v>0.45825072512285081</v>
      </c>
      <c r="AR656" s="75">
        <f>0.0526*AK656*Observaciones!$F655^1.218</f>
        <v>1.5714856841353132E-2</v>
      </c>
      <c r="AS656" s="75">
        <f>AR656*Constantes!$F$31</f>
        <v>1.3256955622308742E-4</v>
      </c>
      <c r="AT656" s="75">
        <f t="shared" si="98"/>
        <v>28.929480949003914</v>
      </c>
      <c r="AU656" s="15"/>
      <c r="AV656" s="74">
        <v>650</v>
      </c>
      <c r="AW656" s="75">
        <f>0.0526*Observaciones!$F655^2.218</f>
        <v>3.1183372517686312</v>
      </c>
      <c r="AX656" s="75">
        <f>IF(Observaciones!$F655&gt;0.05*$BB$7,((Observaciones!$F655-0.05*$BB$7)^2)/(Observaciones!$F655+0.95*$BB$7),0)</f>
        <v>0.53229249011857738</v>
      </c>
      <c r="AY656" s="75">
        <f>0.0526*AX656*Observaciones!$F655^1.218</f>
        <v>0.26347103186880089</v>
      </c>
      <c r="AZ656" s="29"/>
      <c r="BA656" s="29"/>
      <c r="BB656" s="96"/>
      <c r="BC656" s="39"/>
    </row>
    <row r="657" spans="2:55" s="2" customFormat="1" x14ac:dyDescent="0.3">
      <c r="B657" s="38"/>
      <c r="C657" s="74">
        <v>651</v>
      </c>
      <c r="D657" s="136">
        <f>ETo!$I656*((1-Constantes!$D$21)*ETo!$K656+ETo!$L656)</f>
        <v>2.4660631543827072</v>
      </c>
      <c r="E657" s="75">
        <f>MIN(D657*F657,0.8*(I656+Observaciones!$F656-G657-H657-Constantes!$D$14))</f>
        <v>0.94307791172593769</v>
      </c>
      <c r="F657" s="75">
        <f>EXP(2.5*(Cálculos!I656-Constantes!$D$13)/(Constantes!$D$15))*Constantes!$D$19+Constantes!$D$18</f>
        <v>0.38242244933990927</v>
      </c>
      <c r="G657" s="75">
        <f>IF(Observaciones!$F656&gt;0.05*Constantes!$D$20,((Observaciones!$F656-0.05*Constantes!$D$20)^2)/(Observaciones!$F656+0.95*Constantes!$D$20),0)</f>
        <v>2.4557956777995901E-4</v>
      </c>
      <c r="H657" s="75">
        <f>MAX(0,I656+Observaciones!$F656-G657-Constantes!$D$13)</f>
        <v>0</v>
      </c>
      <c r="I657" s="75">
        <f>I656+Observaciones!$F656-G657-E657-H657-J656</f>
        <v>35.049010940606983</v>
      </c>
      <c r="J657" s="75">
        <f>MAX(0,(I657-Constantes!$D$14)*(1-EXP(-Constantes!$D$24)))</f>
        <v>0.15116174135341548</v>
      </c>
      <c r="K657" s="75">
        <f t="shared" si="90"/>
        <v>118.30342336992881</v>
      </c>
      <c r="L657" s="75">
        <f>MAX(0,(K657-Constantes!$D$13)*(1-EXP(-Constantes!$D$25)))</f>
        <v>0.29911859451974832</v>
      </c>
      <c r="M657" s="75">
        <f t="shared" si="91"/>
        <v>0.45052591544094378</v>
      </c>
      <c r="N657" s="75">
        <f>0.0526*G657*Observaciones!$F656^1.218</f>
        <v>5.5300359371899124E-5</v>
      </c>
      <c r="O657" s="75">
        <f>N657*Constantes!$D$31</f>
        <v>8.6390814224520989E-7</v>
      </c>
      <c r="P657" s="75">
        <f t="shared" si="92"/>
        <v>0.19175548234548859</v>
      </c>
      <c r="Q657" s="15"/>
      <c r="R657" s="74">
        <v>651</v>
      </c>
      <c r="S657" s="136">
        <f>ETo!$I656*((1-Constantes!$E$21)*ETo!$K656+ETo!$L656)</f>
        <v>2.3694147522091118</v>
      </c>
      <c r="T657" s="75">
        <f>MIN(S657*U657,0.8*(X656+Observaciones!$F656-V657-W657-Constantes!$D$14))</f>
        <v>1.0759226760753504</v>
      </c>
      <c r="U657" s="75">
        <f>EXP(2.5*(Cálculos!X656-Constantes!$D$13)/(Constantes!$D$15))*Constantes!$E$19+Constantes!$E$18</f>
        <v>0.45408794516545459</v>
      </c>
      <c r="V657" s="75">
        <f>IF(Observaciones!$F656&gt;0.05*Constantes!$E$20,((Observaciones!$F656-0.05*Constantes!$E$20)^2)/(Observaciones!$F656+0.95*Constantes!$E$20),0)</f>
        <v>0</v>
      </c>
      <c r="W657" s="75">
        <f>MAX(0,X656+Observaciones!$F656-V657-Constantes!$D$13)</f>
        <v>0</v>
      </c>
      <c r="X657" s="75">
        <f>X656+Observaciones!$F656-V657-T657-W657-Y656</f>
        <v>34.547778402821983</v>
      </c>
      <c r="Y657" s="75">
        <f>MAX(0,(X657-Constantes!$D$14)*(1-EXP(-Constantes!$D$24)))</f>
        <v>0.14255086636462433</v>
      </c>
      <c r="Z657" s="75">
        <f t="shared" si="93"/>
        <v>120.77803976217098</v>
      </c>
      <c r="AA657" s="75">
        <f>MAX(0,(Z657-Constantes!$D$13)*(1-EXP(-Constantes!$D$25)))</f>
        <v>0.31621201854074676</v>
      </c>
      <c r="AB657" s="75">
        <f t="shared" si="94"/>
        <v>0.45876288490537109</v>
      </c>
      <c r="AC657" s="75">
        <f>0.0526*V657*Observaciones!$F656^1.218</f>
        <v>0</v>
      </c>
      <c r="AD657" s="75">
        <f>AC657*Constantes!$E$31</f>
        <v>0</v>
      </c>
      <c r="AE657" s="75">
        <f t="shared" si="95"/>
        <v>0</v>
      </c>
      <c r="AF657" s="15"/>
      <c r="AG657" s="74">
        <v>651</v>
      </c>
      <c r="AH657" s="136">
        <f>ETo!$I656*((1-Constantes!$F$21)*ETo!$K656+ETo!$L656)</f>
        <v>2.3694147522091118</v>
      </c>
      <c r="AI657" s="75">
        <f>MIN(AH657*AJ657,0.8*(AM656+Observaciones!$F656-AK657-AL657-Constantes!$D$14))</f>
        <v>1.2496162267827804</v>
      </c>
      <c r="AJ657" s="75">
        <f>EXP(2.5*(Cálculos!AM656-Constantes!$D$13)/(Constantes!$D$15))*Constantes!$F$19+Constantes!$F$18</f>
        <v>0.52739446549731617</v>
      </c>
      <c r="AK657" s="75">
        <f>IF(Observaciones!$F656&gt;0.05*Constantes!$F$20,((Observaciones!$F656-0.05*Constantes!$F$20)^2)/(Observaciones!$F656+0.95*Constantes!$F$20),0)</f>
        <v>0</v>
      </c>
      <c r="AL657" s="75">
        <f>MAX(0,AM656+Observaciones!$F656-AK657-Constantes!$D$13)</f>
        <v>0</v>
      </c>
      <c r="AM657" s="75">
        <f>AM656+Observaciones!$F656-AK657-AI657-AL657-AN656</f>
        <v>33.890508375947626</v>
      </c>
      <c r="AN657" s="75">
        <f>MAX(0,(AM657-Constantes!$D$14)*(1-EXP(-Constantes!$D$24)))</f>
        <v>0.13125936070877614</v>
      </c>
      <c r="AO657" s="75">
        <f t="shared" si="96"/>
        <v>122.26991008966617</v>
      </c>
      <c r="AP657" s="75">
        <f>MAX(0,(AO657-Constantes!$D$13)*(1-EXP(-Constantes!$D$25)))</f>
        <v>0.32651711963527053</v>
      </c>
      <c r="AQ657" s="75">
        <f t="shared" si="97"/>
        <v>0.45777648034404667</v>
      </c>
      <c r="AR657" s="75">
        <f>0.0526*AK657*Observaciones!$F656^1.218</f>
        <v>0</v>
      </c>
      <c r="AS657" s="75">
        <f>AR657*Constantes!$F$31</f>
        <v>0</v>
      </c>
      <c r="AT657" s="75">
        <f t="shared" si="98"/>
        <v>0</v>
      </c>
      <c r="AU657" s="15"/>
      <c r="AV657" s="74">
        <v>651</v>
      </c>
      <c r="AW657" s="75">
        <f>0.0526*Observaciones!$F656^2.218</f>
        <v>0.74310410909583668</v>
      </c>
      <c r="AX657" s="75">
        <f>IF(Observaciones!$F656&gt;0.05*$BB$7,((Observaciones!$F656-0.05*$BB$7)^2)/(Observaciones!$F656+0.95*$BB$7),0)</f>
        <v>6.7925012840267113E-2</v>
      </c>
      <c r="AY657" s="75">
        <f>0.0526*AX657*Observaciones!$F656^1.218</f>
        <v>1.529556247029999E-2</v>
      </c>
      <c r="AZ657" s="29"/>
      <c r="BA657" s="29"/>
      <c r="BB657" s="96"/>
      <c r="BC657" s="39"/>
    </row>
    <row r="658" spans="2:55" s="2" customFormat="1" x14ac:dyDescent="0.3">
      <c r="B658" s="38"/>
      <c r="C658" s="74">
        <v>652</v>
      </c>
      <c r="D658" s="136">
        <f>ETo!$I657*((1-Constantes!$D$21)*ETo!$K657+ETo!$L657)</f>
        <v>2.5627895842146513</v>
      </c>
      <c r="E658" s="75">
        <f>MIN(D658*F658,0.8*(I657+Observaciones!$F657-G658-H658-Constantes!$D$14))</f>
        <v>0.99541190530943802</v>
      </c>
      <c r="F658" s="75">
        <f>EXP(2.5*(Cálculos!I657-Constantes!$D$13)/(Constantes!$D$15))*Constantes!$D$19+Constantes!$D$18</f>
        <v>0.38840953289361635</v>
      </c>
      <c r="G658" s="75">
        <f>IF(Observaciones!$F657&gt;0.05*Constantes!$D$20,((Observaciones!$F657-0.05*Constantes!$D$20)^2)/(Observaciones!$F657+0.95*Constantes!$D$20),0)</f>
        <v>3.524190787426082</v>
      </c>
      <c r="H658" s="75">
        <f>MAX(0,I657+Observaciones!$F657-G658-Constantes!$D$13)</f>
        <v>0</v>
      </c>
      <c r="I658" s="75">
        <f>I657+Observaciones!$F657-G658-E658-H658-J657</f>
        <v>50.378246506518053</v>
      </c>
      <c r="J658" s="75">
        <f>MAX(0,(I658-Constantes!$D$14)*(1-EXP(-Constantes!$D$24)))</f>
        <v>0.41450883313461734</v>
      </c>
      <c r="K658" s="75">
        <f t="shared" si="90"/>
        <v>118.00430477540905</v>
      </c>
      <c r="L658" s="75">
        <f>MAX(0,(K658-Constantes!$D$13)*(1-EXP(-Constantes!$D$25)))</f>
        <v>0.29705243146323573</v>
      </c>
      <c r="M658" s="75">
        <f t="shared" si="91"/>
        <v>4.2357520520239351</v>
      </c>
      <c r="N658" s="75">
        <f>0.0526*G658*Observaciones!$F657^1.218</f>
        <v>7.1236027097483969</v>
      </c>
      <c r="O658" s="75">
        <f>N658*Constantes!$D$31</f>
        <v>0.1112856851740263</v>
      </c>
      <c r="P658" s="75">
        <f t="shared" si="92"/>
        <v>2627.2946057088388</v>
      </c>
      <c r="Q658" s="15"/>
      <c r="R658" s="74">
        <v>652</v>
      </c>
      <c r="S658" s="136">
        <f>ETo!$I657*((1-Constantes!$E$21)*ETo!$K657+ETo!$L657)</f>
        <v>2.4627568629758358</v>
      </c>
      <c r="T658" s="75">
        <f>MIN(S658*U658,0.8*(X657+Observaciones!$F657-V658-W658-Constantes!$D$14))</f>
        <v>1.1288815193586126</v>
      </c>
      <c r="U658" s="75">
        <f>EXP(2.5*(Cálculos!X657-Constantes!$D$13)/(Constantes!$D$15))*Constantes!$E$19+Constantes!$E$18</f>
        <v>0.45838122972259032</v>
      </c>
      <c r="V658" s="75">
        <f>IF(Observaciones!$F657&gt;0.05*Constantes!$E$20,((Observaciones!$F657-0.05*Constantes!$E$20)^2)/(Observaciones!$F657+0.95*Constantes!$E$20),0)</f>
        <v>2.9549862668948386</v>
      </c>
      <c r="W658" s="75">
        <f>MAX(0,X657+Observaciones!$F657-V658-Constantes!$D$13)</f>
        <v>0</v>
      </c>
      <c r="X658" s="75">
        <f>X657+Observaciones!$F657-V658-T658-W658-Y657</f>
        <v>50.321359750203904</v>
      </c>
      <c r="Y658" s="75">
        <f>MAX(0,(X658-Constantes!$D$14)*(1-EXP(-Constantes!$D$24)))</f>
        <v>0.41353155271043812</v>
      </c>
      <c r="Z658" s="75">
        <f t="shared" si="93"/>
        <v>120.46182774363022</v>
      </c>
      <c r="AA658" s="75">
        <f>MAX(0,(Z658-Constantes!$D$13)*(1-EXP(-Constantes!$D$25)))</f>
        <v>0.31402778257981245</v>
      </c>
      <c r="AB658" s="75">
        <f t="shared" si="94"/>
        <v>3.6825456021850891</v>
      </c>
      <c r="AC658" s="75">
        <f>0.0526*V658*Observaciones!$F657^1.218</f>
        <v>5.9730444371019695</v>
      </c>
      <c r="AD658" s="75">
        <f>AC658*Constantes!$E$31</f>
        <v>6.9983655375126505E-2</v>
      </c>
      <c r="AE658" s="75">
        <f t="shared" si="95"/>
        <v>1900.4151729608111</v>
      </c>
      <c r="AF658" s="15"/>
      <c r="AG658" s="74">
        <v>652</v>
      </c>
      <c r="AH658" s="136">
        <f>ETo!$I657*((1-Constantes!$F$21)*ETo!$K657+ETo!$L657)</f>
        <v>2.4627568629758358</v>
      </c>
      <c r="AI658" s="75">
        <f>MIN(AH658*AJ658,0.8*(AM657+Observaciones!$F657-AK658-AL658-Constantes!$D$14))</f>
        <v>1.3059500011874443</v>
      </c>
      <c r="AJ658" s="75">
        <f>EXP(2.5*(Cálculos!AM657-Constantes!$D$13)/(Constantes!$D$15))*Constantes!$F$19+Constantes!$F$18</f>
        <v>0.5302797124720704</v>
      </c>
      <c r="AK658" s="75">
        <f>IF(Observaciones!$F657&gt;0.05*Constantes!$F$20,((Observaciones!$F657-0.05*Constantes!$F$20)^2)/(Observaciones!$F657+0.95*Constantes!$F$20),0)</f>
        <v>2.2225372005766246</v>
      </c>
      <c r="AL658" s="75">
        <f>MAX(0,AM657+Observaciones!$F657-AK658-Constantes!$D$13)</f>
        <v>0</v>
      </c>
      <c r="AM658" s="75">
        <f>AM657+Observaciones!$F657-AK658-AI658-AL658-AN657</f>
        <v>50.230761813474778</v>
      </c>
      <c r="AN658" s="75">
        <f>MAX(0,(AM658-Constantes!$D$14)*(1-EXP(-Constantes!$D$24)))</f>
        <v>0.41197513438439654</v>
      </c>
      <c r="AO658" s="75">
        <f t="shared" si="96"/>
        <v>121.9433929700309</v>
      </c>
      <c r="AP658" s="75">
        <f>MAX(0,(AO658-Constantes!$D$13)*(1-EXP(-Constantes!$D$25)))</f>
        <v>0.32426170114150404</v>
      </c>
      <c r="AQ658" s="75">
        <f t="shared" si="97"/>
        <v>2.958774036102525</v>
      </c>
      <c r="AR658" s="75">
        <f>0.0526*AK658*Observaciones!$F657^1.218</f>
        <v>4.4925127439276968</v>
      </c>
      <c r="AS658" s="75">
        <f>AR658*Constantes!$F$31</f>
        <v>3.7898558466141118E-2</v>
      </c>
      <c r="AT658" s="75">
        <f t="shared" si="98"/>
        <v>1280.8872189531371</v>
      </c>
      <c r="AU658" s="15"/>
      <c r="AV658" s="74">
        <v>652</v>
      </c>
      <c r="AW658" s="75">
        <f>0.0526*Observaciones!$F657^2.218</f>
        <v>40.42688457823914</v>
      </c>
      <c r="AX658" s="75">
        <f>IF(Observaciones!$F657&gt;0.05*$BB$7,((Observaciones!$F657-0.05*$BB$7)^2)/(Observaciones!$F657+0.95*$BB$7),0)</f>
        <v>6.3080868397003833</v>
      </c>
      <c r="AY658" s="75">
        <f>0.0526*AX658*Observaciones!$F657^1.218</f>
        <v>12.750814928903834</v>
      </c>
      <c r="AZ658" s="29"/>
      <c r="BA658" s="29"/>
      <c r="BB658" s="96"/>
      <c r="BC658" s="39"/>
    </row>
    <row r="659" spans="2:55" s="2" customFormat="1" x14ac:dyDescent="0.3">
      <c r="B659" s="38"/>
      <c r="C659" s="74">
        <v>653</v>
      </c>
      <c r="D659" s="136">
        <f>ETo!$I658*((1-Constantes!$D$21)*ETo!$K658+ETo!$L658)</f>
        <v>2.6135896122634987</v>
      </c>
      <c r="E659" s="75">
        <f>MIN(D659*F659,0.8*(I658+Observaciones!$F658-G659-H659-Constantes!$D$14))</f>
        <v>1.1871379913821218</v>
      </c>
      <c r="F659" s="75">
        <f>EXP(2.5*(Cálculos!I658-Constantes!$D$13)/(Constantes!$D$15))*Constantes!$D$19+Constantes!$D$18</f>
        <v>0.45421744324810093</v>
      </c>
      <c r="G659" s="75">
        <f>IF(Observaciones!$F658&gt;0.05*Constantes!$D$20,((Observaciones!$F658-0.05*Constantes!$D$20)^2)/(Observaciones!$F658+0.95*Constantes!$D$20),0)</f>
        <v>1.6282448663308795E-2</v>
      </c>
      <c r="H659" s="75">
        <f>MAX(0,I658+Observaciones!$F658-G659-Constantes!$D$13)</f>
        <v>0</v>
      </c>
      <c r="I659" s="75">
        <f>I658+Observaciones!$F658-G659-E659-H659-J658</f>
        <v>52.960317233338003</v>
      </c>
      <c r="J659" s="75">
        <f>MAX(0,(I659-Constantes!$D$14)*(1-EXP(-Constantes!$D$24)))</f>
        <v>0.45886726273521267</v>
      </c>
      <c r="K659" s="75">
        <f t="shared" si="90"/>
        <v>117.70725234394581</v>
      </c>
      <c r="L659" s="75">
        <f>MAX(0,(K659-Constantes!$D$13)*(1-EXP(-Constantes!$D$25)))</f>
        <v>0.29500054043746377</v>
      </c>
      <c r="M659" s="75">
        <f t="shared" si="91"/>
        <v>0.77015025183598529</v>
      </c>
      <c r="N659" s="75">
        <f>0.0526*G659*Observaciones!$F658^1.218</f>
        <v>4.9183915244236124E-3</v>
      </c>
      <c r="O659" s="75">
        <f>N659*Constantes!$D$31</f>
        <v>7.6835639640680854E-5</v>
      </c>
      <c r="P659" s="75">
        <f t="shared" si="92"/>
        <v>9.9767077213193094</v>
      </c>
      <c r="Q659" s="15"/>
      <c r="R659" s="74">
        <v>653</v>
      </c>
      <c r="S659" s="136">
        <f>ETo!$I658*((1-Constantes!$E$21)*ETo!$K658+ETo!$L658)</f>
        <v>2.5118461403047223</v>
      </c>
      <c r="T659" s="75">
        <f>MIN(S659*U659,0.8*(X658+Observaciones!$F658-V659-W659-Constantes!$D$14))</f>
        <v>1.2818810554859899</v>
      </c>
      <c r="U659" s="75">
        <f>EXP(2.5*(Cálculos!X658-Constantes!$D$13)/(Constantes!$D$15))*Constantes!$E$19+Constantes!$E$18</f>
        <v>0.51033422585767119</v>
      </c>
      <c r="V659" s="75">
        <f>IF(Observaciones!$F658&gt;0.05*Constantes!$E$20,((Observaciones!$F658-0.05*Constantes!$E$20)^2)/(Observaciones!$F658+0.95*Constantes!$E$20),0)</f>
        <v>3.5427956428700524E-3</v>
      </c>
      <c r="W659" s="75">
        <f>MAX(0,X658+Observaciones!$F658-V659-Constantes!$D$13)</f>
        <v>0</v>
      </c>
      <c r="X659" s="75">
        <f>X658+Observaciones!$F658-V659-T659-W659-Y658</f>
        <v>52.822404346364607</v>
      </c>
      <c r="Y659" s="75">
        <f>MAX(0,(X659-Constantes!$D$14)*(1-EXP(-Constantes!$D$24)))</f>
        <v>0.45649800188411327</v>
      </c>
      <c r="Z659" s="75">
        <f t="shared" si="93"/>
        <v>120.14779996105041</v>
      </c>
      <c r="AA659" s="75">
        <f>MAX(0,(Z659-Constantes!$D$13)*(1-EXP(-Constantes!$D$25)))</f>
        <v>0.31185863423874488</v>
      </c>
      <c r="AB659" s="75">
        <f t="shared" si="94"/>
        <v>0.77189943176572817</v>
      </c>
      <c r="AC659" s="75">
        <f>0.0526*V659*Observaciones!$F658^1.218</f>
        <v>1.0701618916768027E-3</v>
      </c>
      <c r="AD659" s="75">
        <f>AC659*Constantes!$E$31</f>
        <v>1.253863784396022E-5</v>
      </c>
      <c r="AE659" s="75">
        <f t="shared" si="95"/>
        <v>1.6243874950494461</v>
      </c>
      <c r="AF659" s="15"/>
      <c r="AG659" s="74">
        <v>653</v>
      </c>
      <c r="AH659" s="136">
        <f>ETo!$I658*((1-Constantes!$F$21)*ETo!$K658+ETo!$L658)</f>
        <v>2.5118461403047223</v>
      </c>
      <c r="AI659" s="75">
        <f>MIN(AH659*AJ659,0.8*(AM658+Observaciones!$F658-AK659-AL659-Constantes!$D$14))</f>
        <v>1.4317425251216074</v>
      </c>
      <c r="AJ659" s="75">
        <f>EXP(2.5*(Cálculos!AM658-Constantes!$D$13)/(Constantes!$D$15))*Constantes!$F$19+Constantes!$F$18</f>
        <v>0.56999610849887361</v>
      </c>
      <c r="AK659" s="75">
        <f>IF(Observaciones!$F658&gt;0.05*Constantes!$F$20,((Observaciones!$F658-0.05*Constantes!$F$20)^2)/(Observaciones!$F658+0.95*Constantes!$F$20),0)</f>
        <v>0</v>
      </c>
      <c r="AL659" s="75">
        <f>MAX(0,AM658+Observaciones!$F658-AK659-Constantes!$D$13)</f>
        <v>0</v>
      </c>
      <c r="AM659" s="75">
        <f>AM658+Observaciones!$F658-AK659-AI659-AL659-AN658</f>
        <v>52.587044153968776</v>
      </c>
      <c r="AN659" s="75">
        <f>MAX(0,(AM659-Constantes!$D$14)*(1-EXP(-Constantes!$D$24)))</f>
        <v>0.45245465465247836</v>
      </c>
      <c r="AO659" s="75">
        <f t="shared" si="96"/>
        <v>121.61913126888939</v>
      </c>
      <c r="AP659" s="75">
        <f>MAX(0,(AO659-Constantes!$D$13)*(1-EXP(-Constantes!$D$25)))</f>
        <v>0.32202186196127458</v>
      </c>
      <c r="AQ659" s="75">
        <f t="shared" si="97"/>
        <v>0.77447651661375294</v>
      </c>
      <c r="AR659" s="75">
        <f>0.0526*AK659*Observaciones!$F658^1.218</f>
        <v>0</v>
      </c>
      <c r="AS659" s="75">
        <f>AR659*Constantes!$F$31</f>
        <v>0</v>
      </c>
      <c r="AT659" s="75">
        <f t="shared" si="98"/>
        <v>0</v>
      </c>
      <c r="AU659" s="15"/>
      <c r="AV659" s="74">
        <v>653</v>
      </c>
      <c r="AW659" s="75">
        <f>0.0526*Observaciones!$F658^2.218</f>
        <v>1.2686816847842202</v>
      </c>
      <c r="AX659" s="75">
        <f>IF(Observaciones!$F658&gt;0.05*$BB$7,((Observaciones!$F658-0.05*$BB$7)^2)/(Observaciones!$F658+0.95*$BB$7),0)</f>
        <v>0.16418262002606004</v>
      </c>
      <c r="AY659" s="75">
        <f>0.0526*AX659*Observaciones!$F658^1.218</f>
        <v>4.9594162615940303E-2</v>
      </c>
      <c r="AZ659" s="29"/>
      <c r="BA659" s="29"/>
      <c r="BB659" s="96"/>
      <c r="BC659" s="39"/>
    </row>
    <row r="660" spans="2:55" s="2" customFormat="1" x14ac:dyDescent="0.3">
      <c r="B660" s="38"/>
      <c r="C660" s="74">
        <v>654</v>
      </c>
      <c r="D660" s="136">
        <f>ETo!$I659*((1-Constantes!$D$21)*ETo!$K659+ETo!$L659)</f>
        <v>2.6643588424956035</v>
      </c>
      <c r="E660" s="75">
        <f>MIN(D660*F660,0.8*(I659+Observaciones!$F659-G660-H660-Constantes!$D$14))</f>
        <v>1.2557983825689816</v>
      </c>
      <c r="F660" s="75">
        <f>EXP(2.5*(Cálculos!I659-Constantes!$D$13)/(Constantes!$D$15))*Constantes!$D$19+Constantes!$D$18</f>
        <v>0.47133230049174718</v>
      </c>
      <c r="G660" s="75">
        <f>IF(Observaciones!$F659&gt;0.05*Constantes!$D$20,((Observaciones!$F659-0.05*Constantes!$D$20)^2)/(Observaciones!$F659+0.95*Constantes!$D$20),0)</f>
        <v>1.2181093589304077</v>
      </c>
      <c r="H660" s="75">
        <f>MAX(0,I659+Observaciones!$F659-G660-Constantes!$D$13)</f>
        <v>0</v>
      </c>
      <c r="I660" s="75">
        <f>I659+Observaciones!$F659-G660-E660-H660-J659</f>
        <v>62.627542229103398</v>
      </c>
      <c r="J660" s="75">
        <f>MAX(0,(I660-Constantes!$D$14)*(1-EXP(-Constantes!$D$24)))</f>
        <v>0.6249444018908501</v>
      </c>
      <c r="K660" s="75">
        <f t="shared" si="90"/>
        <v>117.41225180350834</v>
      </c>
      <c r="L660" s="75">
        <f>MAX(0,(K660-Constantes!$D$13)*(1-EXP(-Constantes!$D$25)))</f>
        <v>0.2929628228583151</v>
      </c>
      <c r="M660" s="75">
        <f t="shared" si="91"/>
        <v>2.1360165836795728</v>
      </c>
      <c r="N660" s="75">
        <f>0.0526*G660*Observaciones!$F659^1.218</f>
        <v>1.4025661331666786</v>
      </c>
      <c r="O660" s="75">
        <f>N660*Constantes!$D$31</f>
        <v>2.1911038485869089E-2</v>
      </c>
      <c r="P660" s="75">
        <f t="shared" si="92"/>
        <v>1025.7897177991199</v>
      </c>
      <c r="Q660" s="15"/>
      <c r="R660" s="74">
        <v>654</v>
      </c>
      <c r="S660" s="136">
        <f>ETo!$I659*((1-Constantes!$E$21)*ETo!$K659+ETo!$L659)</f>
        <v>2.5609409907737</v>
      </c>
      <c r="T660" s="75">
        <f>MIN(S660*U660,0.8*(X659+Observaciones!$F659-V660-W660-Constantes!$D$14))</f>
        <v>1.3397623136979222</v>
      </c>
      <c r="U660" s="75">
        <f>EXP(2.5*(Cálculos!X659-Constantes!$D$13)/(Constantes!$D$15))*Constantes!$E$19+Constantes!$E$18</f>
        <v>0.52315235631148194</v>
      </c>
      <c r="V660" s="75">
        <f>IF(Observaciones!$F659&gt;0.05*Constantes!$E$20,((Observaciones!$F659-0.05*Constantes!$E$20)^2)/(Observaciones!$F659+0.95*Constantes!$E$20),0)</f>
        <v>0.96110336857133138</v>
      </c>
      <c r="W660" s="75">
        <f>MAX(0,X659+Observaciones!$F659-V660-Constantes!$D$13)</f>
        <v>0</v>
      </c>
      <c r="X660" s="75">
        <f>X659+Observaciones!$F659-V660-T660-W660-Y659</f>
        <v>62.665040662211233</v>
      </c>
      <c r="Y660" s="75">
        <f>MAX(0,(X660-Constantes!$D$14)*(1-EXP(-Constantes!$D$24)))</f>
        <v>0.62558860252713355</v>
      </c>
      <c r="Z660" s="75">
        <f t="shared" si="93"/>
        <v>119.83594132681166</v>
      </c>
      <c r="AA660" s="75">
        <f>MAX(0,(Z660-Constantes!$D$13)*(1-EXP(-Constantes!$D$25)))</f>
        <v>0.30970446929974105</v>
      </c>
      <c r="AB660" s="75">
        <f t="shared" si="94"/>
        <v>1.8963964403982059</v>
      </c>
      <c r="AC660" s="75">
        <f>0.0526*V660*Observaciones!$F659^1.218</f>
        <v>1.1066420476517946</v>
      </c>
      <c r="AD660" s="75">
        <f>AC660*Constantes!$E$31</f>
        <v>1.2966060524415512E-2</v>
      </c>
      <c r="AE660" s="75">
        <f t="shared" si="95"/>
        <v>683.72099041131378</v>
      </c>
      <c r="AF660" s="15"/>
      <c r="AG660" s="74">
        <v>654</v>
      </c>
      <c r="AH660" s="136">
        <f>ETo!$I659*((1-Constantes!$F$21)*ETo!$K659+ETo!$L659)</f>
        <v>2.5609409907737</v>
      </c>
      <c r="AI660" s="75">
        <f>MIN(AH660*AJ660,0.8*(AM659+Observaciones!$F659-AK660-AL660-Constantes!$D$14))</f>
        <v>1.4827497932160714</v>
      </c>
      <c r="AJ660" s="75">
        <f>EXP(2.5*(Cálculos!AM659-Constantes!$D$13)/(Constantes!$D$15))*Constantes!$F$19+Constantes!$F$18</f>
        <v>0.57898631735677353</v>
      </c>
      <c r="AK660" s="75">
        <f>IF(Observaciones!$F659&gt;0.05*Constantes!$F$20,((Observaciones!$F659-0.05*Constantes!$F$20)^2)/(Observaciones!$F659+0.95*Constantes!$F$20),0)</f>
        <v>0.64596685864789283</v>
      </c>
      <c r="AL660" s="75">
        <f>MAX(0,AM659+Observaciones!$F659-AK660-Constantes!$D$13)</f>
        <v>0</v>
      </c>
      <c r="AM660" s="75">
        <f>AM659+Observaciones!$F659-AK660-AI660-AL660-AN659</f>
        <v>62.605872847452325</v>
      </c>
      <c r="AN660" s="75">
        <f>MAX(0,(AM660-Constantes!$D$14)*(1-EXP(-Constantes!$D$24)))</f>
        <v>0.62457213488419006</v>
      </c>
      <c r="AO660" s="75">
        <f t="shared" si="96"/>
        <v>121.29710940692812</v>
      </c>
      <c r="AP660" s="75">
        <f>MAX(0,(AO660-Constantes!$D$13)*(1-EXP(-Constantes!$D$25)))</f>
        <v>0.31979749448040284</v>
      </c>
      <c r="AQ660" s="75">
        <f t="shared" si="97"/>
        <v>1.5903364880124857</v>
      </c>
      <c r="AR660" s="75">
        <f>0.0526*AK660*Observaciones!$F659^1.218</f>
        <v>0.74378481081792847</v>
      </c>
      <c r="AS660" s="75">
        <f>AR660*Constantes!$F$31</f>
        <v>6.2745224656539436E-3</v>
      </c>
      <c r="AT660" s="75">
        <f t="shared" si="98"/>
        <v>394.5405587402131</v>
      </c>
      <c r="AU660" s="15"/>
      <c r="AV660" s="74">
        <v>654</v>
      </c>
      <c r="AW660" s="75">
        <f>0.0526*Observaciones!$F659^2.218</f>
        <v>14.508002215349354</v>
      </c>
      <c r="AX660" s="75">
        <f>IF(Observaciones!$F659&gt;0.05*$BB$7,((Observaciones!$F659-0.05*$BB$7)^2)/(Observaciones!$F659+0.95*$BB$7),0)</f>
        <v>2.5957269730569106</v>
      </c>
      <c r="AY660" s="75">
        <f>0.0526*AX660*Observaciones!$F659^1.218</f>
        <v>2.9887946567898225</v>
      </c>
      <c r="AZ660" s="29"/>
      <c r="BA660" s="29"/>
      <c r="BB660" s="96"/>
      <c r="BC660" s="39"/>
    </row>
    <row r="661" spans="2:55" s="2" customFormat="1" x14ac:dyDescent="0.3">
      <c r="B661" s="38"/>
      <c r="C661" s="74">
        <v>655</v>
      </c>
      <c r="D661" s="136">
        <f>ETo!$I660*((1-Constantes!$D$21)*ETo!$K660+ETo!$L660)</f>
        <v>2.6690015649101539</v>
      </c>
      <c r="E661" s="75">
        <f>MIN(D661*F661,0.8*(I660+Observaciones!$F660-G661-H661-Constantes!$D$14))</f>
        <v>1.4943510540518066</v>
      </c>
      <c r="F661" s="75">
        <f>EXP(2.5*(Cálculos!I660-Constantes!$D$13)/(Constantes!$D$15))*Constantes!$D$19+Constantes!$D$18</f>
        <v>0.55989141171676704</v>
      </c>
      <c r="G661" s="75">
        <f>IF(Observaciones!$F660&gt;0.05*Constantes!$D$20,((Observaciones!$F660-0.05*Constantes!$D$20)^2)/(Observaciones!$F660+0.95*Constantes!$D$20),0)</f>
        <v>0</v>
      </c>
      <c r="H661" s="75">
        <f>MAX(0,I660+Observaciones!$F660-G661-Constantes!$D$13)</f>
        <v>0</v>
      </c>
      <c r="I661" s="75">
        <f>I660+Observaciones!$F660-G661-E661-H661-J660</f>
        <v>60.508246773160742</v>
      </c>
      <c r="J661" s="75">
        <f>MAX(0,(I661-Constantes!$D$14)*(1-EXP(-Constantes!$D$24)))</f>
        <v>0.58853617445198592</v>
      </c>
      <c r="K661" s="75">
        <f t="shared" si="90"/>
        <v>117.11928898065003</v>
      </c>
      <c r="L661" s="75">
        <f>MAX(0,(K661-Constantes!$D$13)*(1-EXP(-Constantes!$D$25)))</f>
        <v>0.29093918082264247</v>
      </c>
      <c r="M661" s="75">
        <f t="shared" si="91"/>
        <v>0.87947535527462839</v>
      </c>
      <c r="N661" s="75">
        <f>0.0526*G661*Observaciones!$F660^1.218</f>
        <v>0</v>
      </c>
      <c r="O661" s="75">
        <f>N661*Constantes!$D$31</f>
        <v>0</v>
      </c>
      <c r="P661" s="75">
        <f t="shared" si="92"/>
        <v>0</v>
      </c>
      <c r="Q661" s="15"/>
      <c r="R661" s="74">
        <v>655</v>
      </c>
      <c r="S661" s="136">
        <f>ETo!$I660*((1-Constantes!$E$21)*ETo!$K660+ETo!$L660)</f>
        <v>2.5654503016246144</v>
      </c>
      <c r="T661" s="75">
        <f>MIN(S661*U661,0.8*(X660+Observaciones!$F660-V661-W661-Constantes!$D$14))</f>
        <v>1.5214862463152066</v>
      </c>
      <c r="U661" s="75">
        <f>EXP(2.5*(Cálculos!X660-Constantes!$D$13)/(Constantes!$D$15))*Constantes!$E$19+Constantes!$E$18</f>
        <v>0.59306790911197926</v>
      </c>
      <c r="V661" s="75">
        <f>IF(Observaciones!$F660&gt;0.05*Constantes!$E$20,((Observaciones!$F660-0.05*Constantes!$E$20)^2)/(Observaciones!$F660+0.95*Constantes!$E$20),0)</f>
        <v>0</v>
      </c>
      <c r="W661" s="75">
        <f>MAX(0,X660+Observaciones!$F660-V661-Constantes!$D$13)</f>
        <v>0</v>
      </c>
      <c r="X661" s="75">
        <f>X660+Observaciones!$F660-V661-T661-W661-Y660</f>
        <v>60.517965813368896</v>
      </c>
      <c r="Y661" s="75">
        <f>MAX(0,(X661-Constantes!$D$14)*(1-EXP(-Constantes!$D$24)))</f>
        <v>0.58870314174547667</v>
      </c>
      <c r="Z661" s="75">
        <f t="shared" si="93"/>
        <v>119.52623685751192</v>
      </c>
      <c r="AA661" s="75">
        <f>MAX(0,(Z661-Constantes!$D$13)*(1-EXP(-Constantes!$D$25)))</f>
        <v>0.30756518426488266</v>
      </c>
      <c r="AB661" s="75">
        <f t="shared" si="94"/>
        <v>0.89626832601035933</v>
      </c>
      <c r="AC661" s="75">
        <f>0.0526*V661*Observaciones!$F660^1.218</f>
        <v>0</v>
      </c>
      <c r="AD661" s="75">
        <f>AC661*Constantes!$E$31</f>
        <v>0</v>
      </c>
      <c r="AE661" s="75">
        <f t="shared" si="95"/>
        <v>0</v>
      </c>
      <c r="AF661" s="15"/>
      <c r="AG661" s="74">
        <v>655</v>
      </c>
      <c r="AH661" s="136">
        <f>ETo!$I660*((1-Constantes!$F$21)*ETo!$K660+ETo!$L660)</f>
        <v>2.5654503016246144</v>
      </c>
      <c r="AI661" s="75">
        <f>MIN(AH661*AJ661,0.8*(AM660+Observaciones!$F660-AK661-AL661-Constantes!$D$14))</f>
        <v>1.6214522431120131</v>
      </c>
      <c r="AJ661" s="75">
        <f>EXP(2.5*(Cálculos!AM660-Constantes!$D$13)/(Constantes!$D$15))*Constantes!$F$19+Constantes!$F$18</f>
        <v>0.63203416651072963</v>
      </c>
      <c r="AK661" s="75">
        <f>IF(Observaciones!$F660&gt;0.05*Constantes!$F$20,((Observaciones!$F660-0.05*Constantes!$F$20)^2)/(Observaciones!$F660+0.95*Constantes!$F$20),0)</f>
        <v>0</v>
      </c>
      <c r="AL661" s="75">
        <f>MAX(0,AM660+Observaciones!$F660-AK661-Constantes!$D$13)</f>
        <v>0</v>
      </c>
      <c r="AM661" s="75">
        <f>AM660+Observaciones!$F660-AK661-AI661-AL661-AN660</f>
        <v>60.359848469456125</v>
      </c>
      <c r="AN661" s="75">
        <f>MAX(0,(AM661-Constantes!$D$14)*(1-EXP(-Constantes!$D$24)))</f>
        <v>0.58598678041744057</v>
      </c>
      <c r="AO661" s="75">
        <f t="shared" si="96"/>
        <v>120.97731191244772</v>
      </c>
      <c r="AP661" s="75">
        <f>MAX(0,(AO661-Constantes!$D$13)*(1-EXP(-Constantes!$D$25)))</f>
        <v>0.31758849182805504</v>
      </c>
      <c r="AQ661" s="75">
        <f t="shared" si="97"/>
        <v>0.90357527224549561</v>
      </c>
      <c r="AR661" s="75">
        <f>0.0526*AK661*Observaciones!$F660^1.218</f>
        <v>0</v>
      </c>
      <c r="AS661" s="75">
        <f>AR661*Constantes!$F$31</f>
        <v>0</v>
      </c>
      <c r="AT661" s="75">
        <f t="shared" si="98"/>
        <v>0</v>
      </c>
      <c r="AU661" s="15"/>
      <c r="AV661" s="74">
        <v>655</v>
      </c>
      <c r="AW661" s="75">
        <f>0.0526*Observaciones!$F660^2.218</f>
        <v>0</v>
      </c>
      <c r="AX661" s="75">
        <f>IF(Observaciones!$F660&gt;0.05*$BB$7,((Observaciones!$F660-0.05*$BB$7)^2)/(Observaciones!$F660+0.95*$BB$7),0)</f>
        <v>0</v>
      </c>
      <c r="AY661" s="75">
        <f>0.0526*AX661*Observaciones!$F660^1.218</f>
        <v>0</v>
      </c>
      <c r="AZ661" s="29"/>
      <c r="BA661" s="29"/>
      <c r="BB661" s="96"/>
      <c r="BC661" s="39"/>
    </row>
    <row r="662" spans="2:55" s="2" customFormat="1" x14ac:dyDescent="0.3">
      <c r="B662" s="38"/>
      <c r="C662" s="74">
        <v>656</v>
      </c>
      <c r="D662" s="136">
        <f>ETo!$I661*((1-Constantes!$D$21)*ETo!$K661+ETo!$L661)</f>
        <v>2.6001495398778429</v>
      </c>
      <c r="E662" s="75">
        <f>MIN(D662*F662,0.8*(I661+Observaciones!$F661-G662-H662-Constantes!$D$14))</f>
        <v>1.3951349529605306</v>
      </c>
      <c r="F662" s="75">
        <f>EXP(2.5*(Cálculos!I661-Constantes!$D$13)/(Constantes!$D$15))*Constantes!$D$19+Constantes!$D$18</f>
        <v>0.53655950612212677</v>
      </c>
      <c r="G662" s="75">
        <f>IF(Observaciones!$F661&gt;0.05*Constantes!$D$20,((Observaciones!$F661-0.05*Constantes!$D$20)^2)/(Observaciones!$F661+0.95*Constantes!$D$20),0)</f>
        <v>0</v>
      </c>
      <c r="H662" s="75">
        <f>MAX(0,I661+Observaciones!$F661-G662-Constantes!$D$13)</f>
        <v>0</v>
      </c>
      <c r="I662" s="75">
        <f>I661+Observaciones!$F661-G662-E662-H662-J661</f>
        <v>58.524575645748222</v>
      </c>
      <c r="J662" s="75">
        <f>MAX(0,(I662-Constantes!$D$14)*(1-EXP(-Constantes!$D$24)))</f>
        <v>0.55445789179997185</v>
      </c>
      <c r="K662" s="75">
        <f t="shared" si="90"/>
        <v>116.82834979982738</v>
      </c>
      <c r="L662" s="75">
        <f>MAX(0,(K662-Constantes!$D$13)*(1-EXP(-Constantes!$D$25)))</f>
        <v>0.28892951710356501</v>
      </c>
      <c r="M662" s="75">
        <f t="shared" si="91"/>
        <v>0.84338740890353692</v>
      </c>
      <c r="N662" s="75">
        <f>0.0526*G662*Observaciones!$F661^1.218</f>
        <v>0</v>
      </c>
      <c r="O662" s="75">
        <f>N662*Constantes!$D$31</f>
        <v>0</v>
      </c>
      <c r="P662" s="75">
        <f t="shared" si="92"/>
        <v>0</v>
      </c>
      <c r="Q662" s="15"/>
      <c r="R662" s="74">
        <v>656</v>
      </c>
      <c r="S662" s="136">
        <f>ETo!$I661*((1-Constantes!$E$21)*ETo!$K661+ETo!$L661)</f>
        <v>2.4989356690156455</v>
      </c>
      <c r="T662" s="75">
        <f>MIN(S662*U662,0.8*(X661+Observaciones!$F661-V662-W662-Constantes!$D$14))</f>
        <v>1.4360786235704446</v>
      </c>
      <c r="U662" s="75">
        <f>EXP(2.5*(Cálculos!X661-Constantes!$D$13)/(Constantes!$D$15))*Constantes!$E$19+Constantes!$E$18</f>
        <v>0.5746761076631195</v>
      </c>
      <c r="V662" s="75">
        <f>IF(Observaciones!$F661&gt;0.05*Constantes!$E$20,((Observaciones!$F661-0.05*Constantes!$E$20)^2)/(Observaciones!$F661+0.95*Constantes!$E$20),0)</f>
        <v>0</v>
      </c>
      <c r="W662" s="75">
        <f>MAX(0,X661+Observaciones!$F661-V662-Constantes!$D$13)</f>
        <v>0</v>
      </c>
      <c r="X662" s="75">
        <f>X661+Observaciones!$F661-V662-T662-W662-Y661</f>
        <v>58.493184048052974</v>
      </c>
      <c r="Y662" s="75">
        <f>MAX(0,(X662-Constantes!$D$14)*(1-EXP(-Constantes!$D$24)))</f>
        <v>0.55391860294085915</v>
      </c>
      <c r="Z662" s="75">
        <f t="shared" si="93"/>
        <v>119.21867167324703</v>
      </c>
      <c r="AA662" s="75">
        <f>MAX(0,(Z662-Constantes!$D$13)*(1-EXP(-Constantes!$D$25)))</f>
        <v>0.30544067635116406</v>
      </c>
      <c r="AB662" s="75">
        <f t="shared" si="94"/>
        <v>0.85935927929202327</v>
      </c>
      <c r="AC662" s="75">
        <f>0.0526*V662*Observaciones!$F661^1.218</f>
        <v>0</v>
      </c>
      <c r="AD662" s="75">
        <f>AC662*Constantes!$E$31</f>
        <v>0</v>
      </c>
      <c r="AE662" s="75">
        <f t="shared" si="95"/>
        <v>0</v>
      </c>
      <c r="AF662" s="15"/>
      <c r="AG662" s="74">
        <v>656</v>
      </c>
      <c r="AH662" s="136">
        <f>ETo!$I661*((1-Constantes!$F$21)*ETo!$K661+ETo!$L661)</f>
        <v>2.4989356690156455</v>
      </c>
      <c r="AI662" s="75">
        <f>MIN(AH662*AJ662,0.8*(AM661+Observaciones!$F661-AK662-AL662-Constantes!$D$14))</f>
        <v>1.5435163868702564</v>
      </c>
      <c r="AJ662" s="75">
        <f>EXP(2.5*(Cálculos!AM661-Constantes!$D$13)/(Constantes!$D$15))*Constantes!$F$19+Constantes!$F$18</f>
        <v>0.61766951666997583</v>
      </c>
      <c r="AK662" s="75">
        <f>IF(Observaciones!$F661&gt;0.05*Constantes!$F$20,((Observaciones!$F661-0.05*Constantes!$F$20)^2)/(Observaciones!$F661+0.95*Constantes!$F$20),0)</f>
        <v>0</v>
      </c>
      <c r="AL662" s="75">
        <f>MAX(0,AM661+Observaciones!$F661-AK662-Constantes!$D$13)</f>
        <v>0</v>
      </c>
      <c r="AM662" s="75">
        <f>AM661+Observaciones!$F661-AK662-AI662-AL662-AN661</f>
        <v>58.230345302168423</v>
      </c>
      <c r="AN662" s="75">
        <f>MAX(0,(AM662-Constantes!$D$14)*(1-EXP(-Constantes!$D$24)))</f>
        <v>0.5494031906074458</v>
      </c>
      <c r="AO662" s="75">
        <f t="shared" si="96"/>
        <v>120.65972342061966</v>
      </c>
      <c r="AP662" s="75">
        <f>MAX(0,(AO662-Constantes!$D$13)*(1-EXP(-Constantes!$D$25)))</f>
        <v>0.31539474787160782</v>
      </c>
      <c r="AQ662" s="75">
        <f t="shared" si="97"/>
        <v>0.86479793847905362</v>
      </c>
      <c r="AR662" s="75">
        <f>0.0526*AK662*Observaciones!$F661^1.218</f>
        <v>0</v>
      </c>
      <c r="AS662" s="75">
        <f>AR662*Constantes!$F$31</f>
        <v>0</v>
      </c>
      <c r="AT662" s="75">
        <f t="shared" si="98"/>
        <v>0</v>
      </c>
      <c r="AU662" s="15"/>
      <c r="AV662" s="74">
        <v>656</v>
      </c>
      <c r="AW662" s="75">
        <f>0.0526*Observaciones!$F661^2.218</f>
        <v>0</v>
      </c>
      <c r="AX662" s="75">
        <f>IF(Observaciones!$F661&gt;0.05*$BB$7,((Observaciones!$F661-0.05*$BB$7)^2)/(Observaciones!$F661+0.95*$BB$7),0)</f>
        <v>0</v>
      </c>
      <c r="AY662" s="75">
        <f>0.0526*AX662*Observaciones!$F661^1.218</f>
        <v>0</v>
      </c>
      <c r="AZ662" s="29"/>
      <c r="BA662" s="29"/>
      <c r="BB662" s="96"/>
      <c r="BC662" s="39"/>
    </row>
    <row r="663" spans="2:55" s="2" customFormat="1" x14ac:dyDescent="0.3">
      <c r="B663" s="38"/>
      <c r="C663" s="74">
        <v>657</v>
      </c>
      <c r="D663" s="136">
        <f>ETo!$I662*((1-Constantes!$D$21)*ETo!$K662+ETo!$L662)</f>
        <v>2.6206812062787574</v>
      </c>
      <c r="E663" s="75">
        <f>MIN(D663*F663,0.8*(I662+Observaciones!$F662-G663-H663-Constantes!$D$14))</f>
        <v>1.3546372731366352</v>
      </c>
      <c r="F663" s="75">
        <f>EXP(2.5*(Cálculos!I662-Constantes!$D$13)/(Constantes!$D$15))*Constantes!$D$19+Constantes!$D$18</f>
        <v>0.51690273120253172</v>
      </c>
      <c r="G663" s="75">
        <f>IF(Observaciones!$F662&gt;0.05*Constantes!$D$20,((Observaciones!$F662-0.05*Constantes!$D$20)^2)/(Observaciones!$F662+0.95*Constantes!$D$20),0)</f>
        <v>0.39724445252819207</v>
      </c>
      <c r="H663" s="75">
        <f>MAX(0,I662+Observaciones!$F662-G663-Constantes!$D$13)</f>
        <v>0</v>
      </c>
      <c r="I663" s="75">
        <f>I662+Observaciones!$F662-G663-E663-H663-J662</f>
        <v>64.61823602828342</v>
      </c>
      <c r="J663" s="75">
        <f>MAX(0,(I663-Constantes!$D$14)*(1-EXP(-Constantes!$D$24)))</f>
        <v>0.65914332984044299</v>
      </c>
      <c r="K663" s="75">
        <f t="shared" si="90"/>
        <v>116.53942028272381</v>
      </c>
      <c r="L663" s="75">
        <f>MAX(0,(K663-Constantes!$D$13)*(1-EXP(-Constantes!$D$25)))</f>
        <v>0.28693373514579706</v>
      </c>
      <c r="M663" s="75">
        <f t="shared" si="91"/>
        <v>1.3433215175144322</v>
      </c>
      <c r="N663" s="75">
        <f>0.0526*G663*Observaciones!$F662^1.218</f>
        <v>0.27913593883229421</v>
      </c>
      <c r="O663" s="75">
        <f>N663*Constantes!$D$31</f>
        <v>4.360691559502217E-3</v>
      </c>
      <c r="P663" s="75">
        <f t="shared" si="92"/>
        <v>324.62009300430697</v>
      </c>
      <c r="Q663" s="15"/>
      <c r="R663" s="74">
        <v>657</v>
      </c>
      <c r="S663" s="136">
        <f>ETo!$I662*((1-Constantes!$E$21)*ETo!$K662+ETo!$L662)</f>
        <v>2.5187898457095561</v>
      </c>
      <c r="T663" s="75">
        <f>MIN(S663*U663,0.8*(X662+Observaciones!$F662-V663-W663-Constantes!$D$14))</f>
        <v>1.4082359470393648</v>
      </c>
      <c r="U663" s="75">
        <f>EXP(2.5*(Cálculos!X662-Constantes!$D$13)/(Constantes!$D$15))*Constantes!$E$19+Constantes!$E$18</f>
        <v>0.55909227577605125</v>
      </c>
      <c r="V663" s="75">
        <f>IF(Observaciones!$F662&gt;0.05*Constantes!$E$20,((Observaciones!$F662-0.05*Constantes!$E$20)^2)/(Observaciones!$F662+0.95*Constantes!$E$20),0)</f>
        <v>0.28311136930649333</v>
      </c>
      <c r="W663" s="75">
        <f>MAX(0,X662+Observaciones!$F662-V663-Constantes!$D$13)</f>
        <v>0</v>
      </c>
      <c r="X663" s="75">
        <f>X662+Observaciones!$F662-V663-T663-W663-Y662</f>
        <v>64.647918128766264</v>
      </c>
      <c r="Y663" s="75">
        <f>MAX(0,(X663-Constantes!$D$14)*(1-EXP(-Constantes!$D$24)))</f>
        <v>0.65965325056065804</v>
      </c>
      <c r="Z663" s="75">
        <f t="shared" si="93"/>
        <v>118.91323099689586</v>
      </c>
      <c r="AA663" s="75">
        <f>MAX(0,(Z663-Constantes!$D$13)*(1-EXP(-Constantes!$D$25)))</f>
        <v>0.30333084348555356</v>
      </c>
      <c r="AB663" s="75">
        <f t="shared" si="94"/>
        <v>1.2460954633527048</v>
      </c>
      <c r="AC663" s="75">
        <f>0.0526*V663*Observaciones!$F662^1.218</f>
        <v>0.19893684446066853</v>
      </c>
      <c r="AD663" s="75">
        <f>AC663*Constantes!$E$31</f>
        <v>2.3308595324808053E-3</v>
      </c>
      <c r="AE663" s="75">
        <f t="shared" si="95"/>
        <v>187.05304698000174</v>
      </c>
      <c r="AF663" s="15"/>
      <c r="AG663" s="74">
        <v>657</v>
      </c>
      <c r="AH663" s="136">
        <f>ETo!$I662*((1-Constantes!$F$21)*ETo!$K662+ETo!$L662)</f>
        <v>2.5187898457095561</v>
      </c>
      <c r="AI663" s="75">
        <f>MIN(AH663*AJ663,0.8*(AM662+Observaciones!$F662-AK663-AL663-Constantes!$D$14))</f>
        <v>1.5251176177369787</v>
      </c>
      <c r="AJ663" s="75">
        <f>EXP(2.5*(Cálculos!AM662-Constantes!$D$13)/(Constantes!$D$15))*Constantes!$F$19+Constantes!$F$18</f>
        <v>0.60549617521081645</v>
      </c>
      <c r="AK663" s="75">
        <f>IF(Observaciones!$F662&gt;0.05*Constantes!$F$20,((Observaciones!$F662-0.05*Constantes!$F$20)^2)/(Observaciones!$F662+0.95*Constantes!$F$20),0)</f>
        <v>0.15304843758420825</v>
      </c>
      <c r="AL663" s="75">
        <f>MAX(0,AM662+Observaciones!$F662-AK663-Constantes!$D$13)</f>
        <v>0</v>
      </c>
      <c r="AM663" s="75">
        <f>AM662+Observaciones!$F662-AK663-AI663-AL663-AN662</f>
        <v>64.402776056239787</v>
      </c>
      <c r="AN663" s="75">
        <f>MAX(0,(AM663-Constantes!$D$14)*(1-EXP(-Constantes!$D$24)))</f>
        <v>0.65544185648327646</v>
      </c>
      <c r="AO663" s="75">
        <f t="shared" si="96"/>
        <v>120.34432867274805</v>
      </c>
      <c r="AP663" s="75">
        <f>MAX(0,(AO663-Constantes!$D$13)*(1-EXP(-Constantes!$D$25)))</f>
        <v>0.31321615721154977</v>
      </c>
      <c r="AQ663" s="75">
        <f t="shared" si="97"/>
        <v>1.1217064512790345</v>
      </c>
      <c r="AR663" s="75">
        <f>0.0526*AK663*Observaciones!$F662^1.218</f>
        <v>0.10754415584658632</v>
      </c>
      <c r="AS663" s="75">
        <f>AR663*Constantes!$F$31</f>
        <v>9.0723581887500594E-4</v>
      </c>
      <c r="AT663" s="75">
        <f t="shared" si="98"/>
        <v>80.879968002370262</v>
      </c>
      <c r="AU663" s="15"/>
      <c r="AV663" s="74">
        <v>657</v>
      </c>
      <c r="AW663" s="75">
        <f>0.0526*Observaciones!$F662^2.218</f>
        <v>5.9025163756688794</v>
      </c>
      <c r="AX663" s="75">
        <f>IF(Observaciones!$F662&gt;0.05*$BB$7,((Observaciones!$F662-0.05*$BB$7)^2)/(Observaciones!$F662+0.95*$BB$7),0)</f>
        <v>1.0765073981812185</v>
      </c>
      <c r="AY663" s="75">
        <f>0.0526*AX663*Observaciones!$F662^1.218</f>
        <v>0.75644077932063547</v>
      </c>
      <c r="AZ663" s="29"/>
      <c r="BA663" s="29"/>
      <c r="BB663" s="96"/>
      <c r="BC663" s="39"/>
    </row>
    <row r="664" spans="2:55" s="2" customFormat="1" x14ac:dyDescent="0.3">
      <c r="B664" s="38"/>
      <c r="C664" s="74">
        <v>658</v>
      </c>
      <c r="D664" s="136">
        <f>ETo!$I663*((1-Constantes!$D$21)*ETo!$K663+ETo!$L663)</f>
        <v>2.5675328196504235</v>
      </c>
      <c r="E664" s="75">
        <f>MIN(D664*F664,0.8*(I663+Observaciones!$F663-G664-H664-Constantes!$D$14))</f>
        <v>1.5000599911300683</v>
      </c>
      <c r="F664" s="75">
        <f>EXP(2.5*(Cálculos!I663-Constantes!$D$13)/(Constantes!$D$15))*Constantes!$D$19+Constantes!$D$18</f>
        <v>0.58424179805978316</v>
      </c>
      <c r="G664" s="75">
        <f>IF(Observaciones!$F663&gt;0.05*Constantes!$D$20,((Observaciones!$F663-0.05*Constantes!$D$20)^2)/(Observaciones!$F663+0.95*Constantes!$D$20),0)</f>
        <v>7.9442918791682764E-4</v>
      </c>
      <c r="H664" s="75">
        <f>MAX(0,I663+Observaciones!$F663-G664-Constantes!$D$13)</f>
        <v>0</v>
      </c>
      <c r="I664" s="75">
        <f>I663+Observaciones!$F663-G664-E664-H664-J663</f>
        <v>65.858238278124986</v>
      </c>
      <c r="J664" s="75">
        <f>MAX(0,(I664-Constantes!$D$14)*(1-EXP(-Constantes!$D$24)))</f>
        <v>0.68044582629526318</v>
      </c>
      <c r="K664" s="75">
        <f t="shared" si="90"/>
        <v>116.25248654757802</v>
      </c>
      <c r="L664" s="75">
        <f>MAX(0,(K664-Constantes!$D$13)*(1-EXP(-Constantes!$D$25)))</f>
        <v>0.28495173906100918</v>
      </c>
      <c r="M664" s="75">
        <f t="shared" si="91"/>
        <v>0.96619199454418925</v>
      </c>
      <c r="N664" s="75">
        <f>0.0526*G664*Observaciones!$F663^1.218</f>
        <v>1.8551637825392389E-4</v>
      </c>
      <c r="O664" s="75">
        <f>N664*Constantes!$D$31</f>
        <v>2.8981567482334985E-6</v>
      </c>
      <c r="P664" s="75">
        <f t="shared" si="92"/>
        <v>0.29995660951431635</v>
      </c>
      <c r="Q664" s="15"/>
      <c r="R664" s="74">
        <v>658</v>
      </c>
      <c r="S664" s="136">
        <f>ETo!$I663*((1-Constantes!$E$21)*ETo!$K663+ETo!$L663)</f>
        <v>2.4674939381939893</v>
      </c>
      <c r="T664" s="75">
        <f>MIN(S664*U664,0.8*(X663+Observaciones!$F663-V664-W664-Constantes!$D$14))</f>
        <v>1.5099808508878121</v>
      </c>
      <c r="U664" s="75">
        <f>EXP(2.5*(Cálculos!X663-Constantes!$D$13)/(Constantes!$D$15))*Constantes!$E$19+Constantes!$E$18</f>
        <v>0.61194916328467208</v>
      </c>
      <c r="V664" s="75">
        <f>IF(Observaciones!$F663&gt;0.05*Constantes!$E$20,((Observaciones!$F663-0.05*Constantes!$E$20)^2)/(Observaciones!$F663+0.95*Constantes!$E$20),0)</f>
        <v>0</v>
      </c>
      <c r="W664" s="75">
        <f>MAX(0,X663+Observaciones!$F663-V664-Constantes!$D$13)</f>
        <v>0</v>
      </c>
      <c r="X664" s="75">
        <f>X663+Observaciones!$F663-V664-T664-W664-Y663</f>
        <v>65.878284027317804</v>
      </c>
      <c r="Y664" s="75">
        <f>MAX(0,(X664-Constantes!$D$14)*(1-EXP(-Constantes!$D$24)))</f>
        <v>0.68079020026810777</v>
      </c>
      <c r="Z664" s="75">
        <f t="shared" si="93"/>
        <v>118.60990015341031</v>
      </c>
      <c r="AA664" s="75">
        <f>MAX(0,(Z664-Constantes!$D$13)*(1-EXP(-Constantes!$D$25)))</f>
        <v>0.30123558430008934</v>
      </c>
      <c r="AB664" s="75">
        <f t="shared" si="94"/>
        <v>0.98202578456819711</v>
      </c>
      <c r="AC664" s="75">
        <f>0.0526*V664*Observaciones!$F663^1.218</f>
        <v>0</v>
      </c>
      <c r="AD664" s="75">
        <f>AC664*Constantes!$E$31</f>
        <v>0</v>
      </c>
      <c r="AE664" s="75">
        <f t="shared" si="95"/>
        <v>0</v>
      </c>
      <c r="AF664" s="15"/>
      <c r="AG664" s="74">
        <v>658</v>
      </c>
      <c r="AH664" s="136">
        <f>ETo!$I663*((1-Constantes!$F$21)*ETo!$K663+ETo!$L663)</f>
        <v>2.4674939381939893</v>
      </c>
      <c r="AI664" s="75">
        <f>MIN(AH664*AJ664,0.8*(AM663+Observaciones!$F663-AK664-AL664-Constantes!$D$14))</f>
        <v>1.5909886908714972</v>
      </c>
      <c r="AJ664" s="75">
        <f>EXP(2.5*(Cálculos!AM663-Constantes!$D$13)/(Constantes!$D$15))*Constantes!$F$19+Constantes!$F$18</f>
        <v>0.64477916895551735</v>
      </c>
      <c r="AK664" s="75">
        <f>IF(Observaciones!$F663&gt;0.05*Constantes!$F$20,((Observaciones!$F663-0.05*Constantes!$F$20)^2)/(Observaciones!$F663+0.95*Constantes!$F$20),0)</f>
        <v>0</v>
      </c>
      <c r="AL664" s="75">
        <f>MAX(0,AM663+Observaciones!$F663-AK664-Constantes!$D$13)</f>
        <v>0</v>
      </c>
      <c r="AM664" s="75">
        <f>AM663+Observaciones!$F663-AK664-AI664-AL664-AN663</f>
        <v>65.556345508885016</v>
      </c>
      <c r="AN664" s="75">
        <f>MAX(0,(AM664-Constantes!$D$14)*(1-EXP(-Constantes!$D$24)))</f>
        <v>0.67525948921620382</v>
      </c>
      <c r="AO664" s="75">
        <f t="shared" si="96"/>
        <v>120.03111251553649</v>
      </c>
      <c r="AP664" s="75">
        <f>MAX(0,(AO664-Constantes!$D$13)*(1-EXP(-Constantes!$D$25)))</f>
        <v>0.31105261517641691</v>
      </c>
      <c r="AQ664" s="75">
        <f t="shared" si="97"/>
        <v>0.98631210439262074</v>
      </c>
      <c r="AR664" s="75">
        <f>0.0526*AK664*Observaciones!$F663^1.218</f>
        <v>0</v>
      </c>
      <c r="AS664" s="75">
        <f>AR664*Constantes!$F$31</f>
        <v>0</v>
      </c>
      <c r="AT664" s="75">
        <f t="shared" si="98"/>
        <v>0</v>
      </c>
      <c r="AU664" s="15"/>
      <c r="AV664" s="74">
        <v>658</v>
      </c>
      <c r="AW664" s="75">
        <f>0.0526*Observaciones!$F663^2.218</f>
        <v>0.79397345371627714</v>
      </c>
      <c r="AX664" s="75">
        <f>IF(Observaciones!$F663&gt;0.05*$BB$7,((Observaciones!$F663-0.05*$BB$7)^2)/(Observaciones!$F663+0.95*$BB$7),0)</f>
        <v>7.6652401060814793E-2</v>
      </c>
      <c r="AY664" s="75">
        <f>0.0526*AX664*Observaciones!$F663^1.218</f>
        <v>1.7899991648794227E-2</v>
      </c>
      <c r="AZ664" s="29"/>
      <c r="BA664" s="29"/>
      <c r="BB664" s="96"/>
      <c r="BC664" s="39"/>
    </row>
    <row r="665" spans="2:55" s="2" customFormat="1" x14ac:dyDescent="0.3">
      <c r="B665" s="38"/>
      <c r="C665" s="74">
        <v>659</v>
      </c>
      <c r="D665" s="136">
        <f>ETo!$I664*((1-Constantes!$D$21)*ETo!$K664+ETo!$L664)</f>
        <v>2.6232172221588042</v>
      </c>
      <c r="E665" s="75">
        <f>MIN(D665*F665,0.8*(I664+Observaciones!$F664-G665-H665-Constantes!$D$14))</f>
        <v>1.5758065987886891</v>
      </c>
      <c r="F665" s="75">
        <f>EXP(2.5*(Cálculos!I664-Constantes!$D$13)/(Constantes!$D$15))*Constantes!$D$19+Constantes!$D$18</f>
        <v>0.60071525357395394</v>
      </c>
      <c r="G665" s="75">
        <f>IF(Observaciones!$F664&gt;0.05*Constantes!$D$20,((Observaciones!$F664-0.05*Constantes!$D$20)^2)/(Observaciones!$F664+0.95*Constantes!$D$20),0)</f>
        <v>0</v>
      </c>
      <c r="H665" s="75">
        <f>MAX(0,I664+Observaciones!$F664-G665-Constantes!$D$13)</f>
        <v>0</v>
      </c>
      <c r="I665" s="75">
        <f>I664+Observaciones!$F664-G665-E665-H665-J664</f>
        <v>63.601985853041036</v>
      </c>
      <c r="J665" s="75">
        <f>MAX(0,(I665-Constantes!$D$14)*(1-EXP(-Constantes!$D$24)))</f>
        <v>0.64168476010149511</v>
      </c>
      <c r="K665" s="75">
        <f t="shared" si="90"/>
        <v>115.967534808517</v>
      </c>
      <c r="L665" s="75">
        <f>MAX(0,(K665-Constantes!$D$13)*(1-EXP(-Constantes!$D$25)))</f>
        <v>0.2829834336232207</v>
      </c>
      <c r="M665" s="75">
        <f t="shared" si="91"/>
        <v>0.92466819372471587</v>
      </c>
      <c r="N665" s="75">
        <f>0.0526*G665*Observaciones!$F664^1.218</f>
        <v>0</v>
      </c>
      <c r="O665" s="75">
        <f>N665*Constantes!$D$31</f>
        <v>0</v>
      </c>
      <c r="P665" s="75">
        <f t="shared" si="92"/>
        <v>0</v>
      </c>
      <c r="Q665" s="15"/>
      <c r="R665" s="74">
        <v>659</v>
      </c>
      <c r="S665" s="136">
        <f>ETo!$I664*((1-Constantes!$E$21)*ETo!$K664+ETo!$L664)</f>
        <v>2.5212816673979246</v>
      </c>
      <c r="T665" s="75">
        <f>MIN(S665*U665,0.8*(X664+Observaciones!$F664-V665-W665-Constantes!$D$14))</f>
        <v>1.5749631417091803</v>
      </c>
      <c r="U665" s="75">
        <f>EXP(2.5*(Cálculos!X664-Constantes!$D$13)/(Constantes!$D$15))*Constantes!$E$19+Constantes!$E$18</f>
        <v>0.62466766885851854</v>
      </c>
      <c r="V665" s="75">
        <f>IF(Observaciones!$F664&gt;0.05*Constantes!$E$20,((Observaciones!$F664-0.05*Constantes!$E$20)^2)/(Observaciones!$F664+0.95*Constantes!$E$20),0)</f>
        <v>0</v>
      </c>
      <c r="W665" s="75">
        <f>MAX(0,X664+Observaciones!$F664-V665-Constantes!$D$13)</f>
        <v>0</v>
      </c>
      <c r="X665" s="75">
        <f>X664+Observaciones!$F664-V665-T665-W665-Y664</f>
        <v>63.622530685340521</v>
      </c>
      <c r="Y665" s="75">
        <f>MAX(0,(X665-Constantes!$D$14)*(1-EXP(-Constantes!$D$24)))</f>
        <v>0.64203770802338844</v>
      </c>
      <c r="Z665" s="75">
        <f t="shared" si="93"/>
        <v>118.30866456911022</v>
      </c>
      <c r="AA665" s="75">
        <f>MAX(0,(Z665-Constantes!$D$13)*(1-EXP(-Constantes!$D$25)))</f>
        <v>0.29915479812700935</v>
      </c>
      <c r="AB665" s="75">
        <f t="shared" si="94"/>
        <v>0.94119250615039785</v>
      </c>
      <c r="AC665" s="75">
        <f>0.0526*V665*Observaciones!$F664^1.218</f>
        <v>0</v>
      </c>
      <c r="AD665" s="75">
        <f>AC665*Constantes!$E$31</f>
        <v>0</v>
      </c>
      <c r="AE665" s="75">
        <f t="shared" si="95"/>
        <v>0</v>
      </c>
      <c r="AF665" s="15"/>
      <c r="AG665" s="74">
        <v>659</v>
      </c>
      <c r="AH665" s="136">
        <f>ETo!$I664*((1-Constantes!$F$21)*ETo!$K664+ETo!$L664)</f>
        <v>2.5212816673979246</v>
      </c>
      <c r="AI665" s="75">
        <f>MIN(AH665*AJ665,0.8*(AM664+Observaciones!$F664-AK665-AL665-Constantes!$D$14))</f>
        <v>1.647915582759812</v>
      </c>
      <c r="AJ665" s="75">
        <f>EXP(2.5*(Cálculos!AM664-Constantes!$D$13)/(Constantes!$D$15))*Constantes!$F$19+Constantes!$F$18</f>
        <v>0.65360233410991109</v>
      </c>
      <c r="AK665" s="75">
        <f>IF(Observaciones!$F664&gt;0.05*Constantes!$F$20,((Observaciones!$F664-0.05*Constantes!$F$20)^2)/(Observaciones!$F664+0.95*Constantes!$F$20),0)</f>
        <v>0</v>
      </c>
      <c r="AL665" s="75">
        <f>MAX(0,AM664+Observaciones!$F664-AK665-Constantes!$D$13)</f>
        <v>0</v>
      </c>
      <c r="AM665" s="75">
        <f>AM664+Observaciones!$F664-AK665-AI665-AL665-AN664</f>
        <v>63.233170436908999</v>
      </c>
      <c r="AN665" s="75">
        <f>MAX(0,(AM665-Constantes!$D$14)*(1-EXP(-Constantes!$D$24)))</f>
        <v>0.63534873200506259</v>
      </c>
      <c r="AO665" s="75">
        <f t="shared" si="96"/>
        <v>119.72005990036007</v>
      </c>
      <c r="AP665" s="75">
        <f>MAX(0,(AO665-Constantes!$D$13)*(1-EXP(-Constantes!$D$25)))</f>
        <v>0.30890401781776383</v>
      </c>
      <c r="AQ665" s="75">
        <f t="shared" si="97"/>
        <v>0.94425274982282636</v>
      </c>
      <c r="AR665" s="75">
        <f>0.0526*AK665*Observaciones!$F664^1.218</f>
        <v>0</v>
      </c>
      <c r="AS665" s="75">
        <f>AR665*Constantes!$F$31</f>
        <v>0</v>
      </c>
      <c r="AT665" s="75">
        <f t="shared" si="98"/>
        <v>0</v>
      </c>
      <c r="AU665" s="15"/>
      <c r="AV665" s="74">
        <v>659</v>
      </c>
      <c r="AW665" s="75">
        <f>0.0526*Observaciones!$F664^2.218</f>
        <v>0</v>
      </c>
      <c r="AX665" s="75">
        <f>IF(Observaciones!$F664&gt;0.05*$BB$7,((Observaciones!$F664-0.05*$BB$7)^2)/(Observaciones!$F664+0.95*$BB$7),0)</f>
        <v>0</v>
      </c>
      <c r="AY665" s="75">
        <f>0.0526*AX665*Observaciones!$F664^1.218</f>
        <v>0</v>
      </c>
      <c r="AZ665" s="29"/>
      <c r="BA665" s="29"/>
      <c r="BB665" s="96"/>
      <c r="BC665" s="39"/>
    </row>
    <row r="666" spans="2:55" s="2" customFormat="1" x14ac:dyDescent="0.3">
      <c r="B666" s="38"/>
      <c r="C666" s="74">
        <v>660</v>
      </c>
      <c r="D666" s="136">
        <f>ETo!$I665*((1-Constantes!$D$21)*ETo!$K665+ETo!$L665)</f>
        <v>2.6488163906937516</v>
      </c>
      <c r="E666" s="75">
        <f>MIN(D666*F666,0.8*(I665+Observaciones!$F665-G666-H666-Constantes!$D$14))</f>
        <v>1.5137998844866829</v>
      </c>
      <c r="F666" s="75">
        <f>EXP(2.5*(Cálculos!I665-Constantes!$D$13)/(Constantes!$D$15))*Constantes!$D$19+Constantes!$D$18</f>
        <v>0.57150049728067542</v>
      </c>
      <c r="G666" s="75">
        <f>IF(Observaciones!$F665&gt;0.05*Constantes!$D$20,((Observaciones!$F665-0.05*Constantes!$D$20)^2)/(Observaciones!$F665+0.95*Constantes!$D$20),0)</f>
        <v>0</v>
      </c>
      <c r="H666" s="75">
        <f>MAX(0,I665+Observaciones!$F665-G666-Constantes!$D$13)</f>
        <v>0</v>
      </c>
      <c r="I666" s="75">
        <f>I665+Observaciones!$F665-G666-E666-H666-J665</f>
        <v>63.946501208452858</v>
      </c>
      <c r="J666" s="75">
        <f>MAX(0,(I666-Constantes!$D$14)*(1-EXP(-Constantes!$D$24)))</f>
        <v>0.6476033276994404</v>
      </c>
      <c r="K666" s="75">
        <f t="shared" si="90"/>
        <v>115.68455137489379</v>
      </c>
      <c r="L666" s="75">
        <f>MAX(0,(K666-Constantes!$D$13)*(1-EXP(-Constantes!$D$25)))</f>
        <v>0.28102872426422509</v>
      </c>
      <c r="M666" s="75">
        <f t="shared" si="91"/>
        <v>0.92863205196366549</v>
      </c>
      <c r="N666" s="75">
        <f>0.0526*G666*Observaciones!$F665^1.218</f>
        <v>0</v>
      </c>
      <c r="O666" s="75">
        <f>N666*Constantes!$D$31</f>
        <v>0</v>
      </c>
      <c r="P666" s="75">
        <f t="shared" si="92"/>
        <v>0</v>
      </c>
      <c r="Q666" s="15"/>
      <c r="R666" s="74">
        <v>660</v>
      </c>
      <c r="S666" s="136">
        <f>ETo!$I665*((1-Constantes!$E$21)*ETo!$K665+ETo!$L665)</f>
        <v>2.5460334447510951</v>
      </c>
      <c r="T666" s="75">
        <f>MIN(S666*U666,0.8*(X665+Observaciones!$F665-V666-W666-Constantes!$D$14))</f>
        <v>1.5325740078648744</v>
      </c>
      <c r="U666" s="75">
        <f>EXP(2.5*(Cálculos!X665-Constantes!$D$13)/(Constantes!$D$15))*Constantes!$E$19+Constantes!$E$18</f>
        <v>0.60194574860139027</v>
      </c>
      <c r="V666" s="75">
        <f>IF(Observaciones!$F665&gt;0.05*Constantes!$E$20,((Observaciones!$F665-0.05*Constantes!$E$20)^2)/(Observaciones!$F665+0.95*Constantes!$E$20),0)</f>
        <v>0</v>
      </c>
      <c r="W666" s="75">
        <f>MAX(0,X665+Observaciones!$F665-V666-Constantes!$D$13)</f>
        <v>0</v>
      </c>
      <c r="X666" s="75">
        <f>X665+Observaciones!$F665-V666-T666-W666-Y665</f>
        <v>63.947918969452253</v>
      </c>
      <c r="Y666" s="75">
        <f>MAX(0,(X666-Constantes!$D$14)*(1-EXP(-Constantes!$D$24)))</f>
        <v>0.64762768398481585</v>
      </c>
      <c r="Z666" s="75">
        <f t="shared" si="93"/>
        <v>118.00950977098321</v>
      </c>
      <c r="AA666" s="75">
        <f>MAX(0,(Z666-Constantes!$D$13)*(1-EXP(-Constantes!$D$25)))</f>
        <v>0.29708838499391443</v>
      </c>
      <c r="AB666" s="75">
        <f t="shared" si="94"/>
        <v>0.94471606897873028</v>
      </c>
      <c r="AC666" s="75">
        <f>0.0526*V666*Observaciones!$F665^1.218</f>
        <v>0</v>
      </c>
      <c r="AD666" s="75">
        <f>AC666*Constantes!$E$31</f>
        <v>0</v>
      </c>
      <c r="AE666" s="75">
        <f t="shared" si="95"/>
        <v>0</v>
      </c>
      <c r="AF666" s="15"/>
      <c r="AG666" s="74">
        <v>660</v>
      </c>
      <c r="AH666" s="136">
        <f>ETo!$I665*((1-Constantes!$F$21)*ETo!$K665+ETo!$L665)</f>
        <v>2.5460334447510951</v>
      </c>
      <c r="AI666" s="75">
        <f>MIN(AH666*AJ666,0.8*(AM665+Observaciones!$F665-AK666-AL666-Constantes!$D$14))</f>
        <v>1.6201700225699445</v>
      </c>
      <c r="AJ666" s="75">
        <f>EXP(2.5*(Cálculos!AM665-Constantes!$D$13)/(Constantes!$D$15))*Constantes!$F$19+Constantes!$F$18</f>
        <v>0.63635064414023645</v>
      </c>
      <c r="AK666" s="75">
        <f>IF(Observaciones!$F665&gt;0.05*Constantes!$F$20,((Observaciones!$F665-0.05*Constantes!$F$20)^2)/(Observaciones!$F665+0.95*Constantes!$F$20),0)</f>
        <v>0</v>
      </c>
      <c r="AL666" s="75">
        <f>MAX(0,AM665+Observaciones!$F665-AK666-Constantes!$D$13)</f>
        <v>0</v>
      </c>
      <c r="AM666" s="75">
        <f>AM665+Observaciones!$F665-AK666-AI666-AL666-AN665</f>
        <v>63.477651682333992</v>
      </c>
      <c r="AN666" s="75">
        <f>MAX(0,(AM666-Constantes!$D$14)*(1-EXP(-Constantes!$D$24)))</f>
        <v>0.63954877346837558</v>
      </c>
      <c r="AO666" s="75">
        <f t="shared" si="96"/>
        <v>119.4111558825423</v>
      </c>
      <c r="AP666" s="75">
        <f>MAX(0,(AO666-Constantes!$D$13)*(1-EXP(-Constantes!$D$25)))</f>
        <v>0.30677026190516971</v>
      </c>
      <c r="AQ666" s="75">
        <f t="shared" si="97"/>
        <v>0.94631903537354534</v>
      </c>
      <c r="AR666" s="75">
        <f>0.0526*AK666*Observaciones!$F665^1.218</f>
        <v>0</v>
      </c>
      <c r="AS666" s="75">
        <f>AR666*Constantes!$F$31</f>
        <v>0</v>
      </c>
      <c r="AT666" s="75">
        <f t="shared" si="98"/>
        <v>0</v>
      </c>
      <c r="AU666" s="15"/>
      <c r="AV666" s="74">
        <v>660</v>
      </c>
      <c r="AW666" s="75">
        <f>0.0526*Observaciones!$F665^2.218</f>
        <v>0.40143633905347276</v>
      </c>
      <c r="AX666" s="75">
        <f>IF(Observaciones!$F665&gt;0.05*$BB$7,((Observaciones!$F665-0.05*$BB$7)^2)/(Observaciones!$F665+0.95*$BB$7),0)</f>
        <v>1.6667444764761515E-2</v>
      </c>
      <c r="AY666" s="75">
        <f>0.0526*AX666*Observaciones!$F665^1.218</f>
        <v>2.6763672030967324E-3</v>
      </c>
      <c r="AZ666" s="29"/>
      <c r="BA666" s="29"/>
      <c r="BB666" s="96"/>
      <c r="BC666" s="39"/>
    </row>
    <row r="667" spans="2:55" s="2" customFormat="1" x14ac:dyDescent="0.3">
      <c r="B667" s="38"/>
      <c r="C667" s="74">
        <v>661</v>
      </c>
      <c r="D667" s="136">
        <f>ETo!$I666*((1-Constantes!$D$21)*ETo!$K666+ETo!$L666)</f>
        <v>2.6825096715675594</v>
      </c>
      <c r="E667" s="75">
        <f>MIN(D667*F667,0.8*(I666+Observaciones!$F666-G667-H667-Constantes!$D$14))</f>
        <v>1.5444433957901715</v>
      </c>
      <c r="F667" s="75">
        <f>EXP(2.5*(Cálculos!I666-Constantes!$D$13)/(Constantes!$D$15))*Constantes!$D$19+Constantes!$D$18</f>
        <v>0.57574569521967689</v>
      </c>
      <c r="G667" s="75">
        <f>IF(Observaciones!$F666&gt;0.05*Constantes!$D$20,((Observaciones!$F666-0.05*Constantes!$D$20)^2)/(Observaciones!$F666+0.95*Constantes!$D$20),0)</f>
        <v>9.8386462022824963E-6</v>
      </c>
      <c r="H667" s="75">
        <f>MAX(0,I666+Observaciones!$F666-G667-Constantes!$D$13)</f>
        <v>0</v>
      </c>
      <c r="I667" s="75">
        <f>I666+Observaciones!$F666-G667-E667-H667-J666</f>
        <v>64.954444646317043</v>
      </c>
      <c r="J667" s="75">
        <f>MAX(0,(I667-Constantes!$D$14)*(1-EXP(-Constantes!$D$24)))</f>
        <v>0.66491919266218902</v>
      </c>
      <c r="K667" s="75">
        <f t="shared" si="90"/>
        <v>115.40352265062955</v>
      </c>
      <c r="L667" s="75">
        <f>MAX(0,(K667-Constantes!$D$13)*(1-EXP(-Constantes!$D$25)))</f>
        <v>0.27908751706904594</v>
      </c>
      <c r="M667" s="75">
        <f t="shared" si="91"/>
        <v>0.9440165483774372</v>
      </c>
      <c r="N667" s="75">
        <f>0.0526*G667*Observaciones!$F666^1.218</f>
        <v>2.1339967878105509E-6</v>
      </c>
      <c r="O667" s="75">
        <f>N667*Constantes!$D$31</f>
        <v>3.33375265812734E-8</v>
      </c>
      <c r="P667" s="75">
        <f t="shared" si="92"/>
        <v>3.5314557396873489E-3</v>
      </c>
      <c r="Q667" s="15"/>
      <c r="R667" s="74">
        <v>661</v>
      </c>
      <c r="S667" s="136">
        <f>ETo!$I666*((1-Constantes!$E$21)*ETo!$K666+ETo!$L666)</f>
        <v>2.5786177125750434</v>
      </c>
      <c r="T667" s="75">
        <f>MIN(S667*U667,0.8*(X666+Observaciones!$F666-V667-W667-Constantes!$D$14))</f>
        <v>1.560227100896949</v>
      </c>
      <c r="U667" s="75">
        <f>EXP(2.5*(Cálculos!X666-Constantes!$D$13)/(Constantes!$D$15))*Constantes!$E$19+Constantes!$E$18</f>
        <v>0.6050633613847648</v>
      </c>
      <c r="V667" s="75">
        <f>IF(Observaciones!$F666&gt;0.05*Constantes!$E$20,((Observaciones!$F666-0.05*Constantes!$E$20)^2)/(Observaciones!$F666+0.95*Constantes!$E$20),0)</f>
        <v>0</v>
      </c>
      <c r="W667" s="75">
        <f>MAX(0,X666+Observaciones!$F666-V667-Constantes!$D$13)</f>
        <v>0</v>
      </c>
      <c r="X667" s="75">
        <f>X666+Observaciones!$F666-V667-T667-W667-Y666</f>
        <v>64.940064184570474</v>
      </c>
      <c r="Y667" s="75">
        <f>MAX(0,(X667-Constantes!$D$14)*(1-EXP(-Constantes!$D$24)))</f>
        <v>0.66467214493673998</v>
      </c>
      <c r="Z667" s="75">
        <f t="shared" si="93"/>
        <v>117.7124213859893</v>
      </c>
      <c r="AA667" s="75">
        <f>MAX(0,(Z667-Constantes!$D$13)*(1-EXP(-Constantes!$D$25)))</f>
        <v>0.29503624561896535</v>
      </c>
      <c r="AB667" s="75">
        <f t="shared" si="94"/>
        <v>0.95970839055570534</v>
      </c>
      <c r="AC667" s="75">
        <f>0.0526*V667*Observaciones!$F666^1.218</f>
        <v>0</v>
      </c>
      <c r="AD667" s="75">
        <f>AC667*Constantes!$E$31</f>
        <v>0</v>
      </c>
      <c r="AE667" s="75">
        <f t="shared" si="95"/>
        <v>0</v>
      </c>
      <c r="AF667" s="15"/>
      <c r="AG667" s="74">
        <v>661</v>
      </c>
      <c r="AH667" s="136">
        <f>ETo!$I666*((1-Constantes!$F$21)*ETo!$K666+ETo!$L666)</f>
        <v>2.5786177125750434</v>
      </c>
      <c r="AI667" s="75">
        <f>MIN(AH667*AJ667,0.8*(AM666+Observaciones!$F666-AK667-AL667-Constantes!$D$14))</f>
        <v>1.6453409288461571</v>
      </c>
      <c r="AJ667" s="75">
        <f>EXP(2.5*(Cálculos!AM666-Constantes!$D$13)/(Constantes!$D$15))*Constantes!$F$19+Constantes!$F$18</f>
        <v>0.63807090163942792</v>
      </c>
      <c r="AK667" s="75">
        <f>IF(Observaciones!$F666&gt;0.05*Constantes!$F$20,((Observaciones!$F666-0.05*Constantes!$F$20)^2)/(Observaciones!$F666+0.95*Constantes!$F$20),0)</f>
        <v>0</v>
      </c>
      <c r="AL667" s="75">
        <f>MAX(0,AM666+Observaciones!$F666-AK667-Constantes!$D$13)</f>
        <v>0</v>
      </c>
      <c r="AM667" s="75">
        <f>AM666+Observaciones!$F666-AK667-AI667-AL667-AN666</f>
        <v>64.392761980019458</v>
      </c>
      <c r="AN667" s="75">
        <f>MAX(0,(AM667-Constantes!$D$14)*(1-EXP(-Constantes!$D$24)))</f>
        <v>0.65526982064768902</v>
      </c>
      <c r="AO667" s="75">
        <f t="shared" si="96"/>
        <v>119.10438562063713</v>
      </c>
      <c r="AP667" s="75">
        <f>MAX(0,(AO667-Constantes!$D$13)*(1-EXP(-Constantes!$D$25)))</f>
        <v>0.30465124492127804</v>
      </c>
      <c r="AQ667" s="75">
        <f t="shared" si="97"/>
        <v>0.95992106556896706</v>
      </c>
      <c r="AR667" s="75">
        <f>0.0526*AK667*Observaciones!$F666^1.218</f>
        <v>0</v>
      </c>
      <c r="AS667" s="75">
        <f>AR667*Constantes!$F$31</f>
        <v>0</v>
      </c>
      <c r="AT667" s="75">
        <f t="shared" si="98"/>
        <v>0</v>
      </c>
      <c r="AU667" s="15"/>
      <c r="AV667" s="74">
        <v>661</v>
      </c>
      <c r="AW667" s="75">
        <f>0.0526*Observaciones!$F666^2.218</f>
        <v>0.69407818724181081</v>
      </c>
      <c r="AX667" s="75">
        <f>IF(Observaciones!$F666&gt;0.05*$BB$7,((Observaciones!$F666-0.05*$BB$7)^2)/(Observaciones!$F666+0.95*$BB$7),0)</f>
        <v>5.9703226397170815E-2</v>
      </c>
      <c r="AY667" s="75">
        <f>0.0526*AX667*Observaciones!$F666^1.218</f>
        <v>1.2949595984448673E-2</v>
      </c>
      <c r="AZ667" s="29"/>
      <c r="BA667" s="29"/>
      <c r="BB667" s="96"/>
      <c r="BC667" s="39"/>
    </row>
    <row r="668" spans="2:55" s="2" customFormat="1" x14ac:dyDescent="0.3">
      <c r="B668" s="38"/>
      <c r="C668" s="74">
        <v>662</v>
      </c>
      <c r="D668" s="136">
        <f>ETo!$I667*((1-Constantes!$D$21)*ETo!$K667+ETo!$L667)</f>
        <v>2.5051907331571215</v>
      </c>
      <c r="E668" s="75">
        <f>MIN(D668*F668,0.8*(I667+Observaciones!$F667-G668-H668-Constantes!$D$14))</f>
        <v>1.4745686358297385</v>
      </c>
      <c r="F668" s="75">
        <f>EXP(2.5*(Cálculos!I667-Constantes!$D$13)/(Constantes!$D$15))*Constantes!$D$19+Constantes!$D$18</f>
        <v>0.5886053370361306</v>
      </c>
      <c r="G668" s="75">
        <f>IF(Observaciones!$F667&gt;0.05*Constantes!$D$20,((Observaciones!$F667-0.05*Constantes!$D$20)^2)/(Observaciones!$F667+0.95*Constantes!$D$20),0)</f>
        <v>0</v>
      </c>
      <c r="H668" s="75">
        <f>MAX(0,I667+Observaciones!$F667-G668-Constantes!$D$13)</f>
        <v>0</v>
      </c>
      <c r="I668" s="75">
        <f>I667+Observaciones!$F667-G668-E668-H668-J667</f>
        <v>64.614956817825117</v>
      </c>
      <c r="J668" s="75">
        <f>MAX(0,(I668-Constantes!$D$14)*(1-EXP(-Constantes!$D$24)))</f>
        <v>0.65908699496752521</v>
      </c>
      <c r="K668" s="75">
        <f t="shared" si="90"/>
        <v>115.12443513356051</v>
      </c>
      <c r="L668" s="75">
        <f>MAX(0,(K668-Constantes!$D$13)*(1-EXP(-Constantes!$D$25)))</f>
        <v>0.2771597187714252</v>
      </c>
      <c r="M668" s="75">
        <f t="shared" si="91"/>
        <v>0.93624671373895041</v>
      </c>
      <c r="N668" s="75">
        <f>0.0526*G668*Observaciones!$F667^1.218</f>
        <v>0</v>
      </c>
      <c r="O668" s="75">
        <f>N668*Constantes!$D$31</f>
        <v>0</v>
      </c>
      <c r="P668" s="75">
        <f t="shared" si="92"/>
        <v>0</v>
      </c>
      <c r="Q668" s="15"/>
      <c r="R668" s="74">
        <v>662</v>
      </c>
      <c r="S668" s="136">
        <f>ETo!$I667*((1-Constantes!$E$21)*ETo!$K667+ETo!$L667)</f>
        <v>2.4074576973948978</v>
      </c>
      <c r="T668" s="75">
        <f>MIN(S668*U668,0.8*(X667+Observaciones!$F667-V668-W668-Constantes!$D$14))</f>
        <v>1.4803382320798972</v>
      </c>
      <c r="U668" s="75">
        <f>EXP(2.5*(Cálculos!X667-Constantes!$D$13)/(Constantes!$D$15))*Constantes!$E$19+Constantes!$E$18</f>
        <v>0.6148968821681754</v>
      </c>
      <c r="V668" s="75">
        <f>IF(Observaciones!$F667&gt;0.05*Constantes!$E$20,((Observaciones!$F667-0.05*Constantes!$E$20)^2)/(Observaciones!$F667+0.95*Constantes!$E$20),0)</f>
        <v>0</v>
      </c>
      <c r="W668" s="75">
        <f>MAX(0,X667+Observaciones!$F667-V668-Constantes!$D$13)</f>
        <v>0</v>
      </c>
      <c r="X668" s="75">
        <f>X667+Observaciones!$F667-V668-T668-W668-Y667</f>
        <v>64.595053807553825</v>
      </c>
      <c r="Y668" s="75">
        <f>MAX(0,(X668-Constantes!$D$14)*(1-EXP(-Constantes!$D$24)))</f>
        <v>0.65874507316391673</v>
      </c>
      <c r="Z668" s="75">
        <f t="shared" si="93"/>
        <v>117.41738514037034</v>
      </c>
      <c r="AA668" s="75">
        <f>MAX(0,(Z668-Constantes!$D$13)*(1-EXP(-Constantes!$D$25)))</f>
        <v>0.29299828140611262</v>
      </c>
      <c r="AB668" s="75">
        <f t="shared" si="94"/>
        <v>0.95174335457002934</v>
      </c>
      <c r="AC668" s="75">
        <f>0.0526*V668*Observaciones!$F667^1.218</f>
        <v>0</v>
      </c>
      <c r="AD668" s="75">
        <f>AC668*Constantes!$E$31</f>
        <v>0</v>
      </c>
      <c r="AE668" s="75">
        <f t="shared" si="95"/>
        <v>0</v>
      </c>
      <c r="AF668" s="15"/>
      <c r="AG668" s="74">
        <v>662</v>
      </c>
      <c r="AH668" s="136">
        <f>ETo!$I667*((1-Constantes!$F$21)*ETo!$K667+ETo!$L667)</f>
        <v>2.4074576973948978</v>
      </c>
      <c r="AI668" s="75">
        <f>MIN(AH668*AJ668,0.8*(AM667+Observaciones!$F667-AK668-AL668-Constantes!$D$14))</f>
        <v>1.5520996243229574</v>
      </c>
      <c r="AJ668" s="75">
        <f>EXP(2.5*(Cálculos!AM667-Constantes!$D$13)/(Constantes!$D$15))*Constantes!$F$19+Constantes!$F$18</f>
        <v>0.64470483780565679</v>
      </c>
      <c r="AK668" s="75">
        <f>IF(Observaciones!$F667&gt;0.05*Constantes!$F$20,((Observaciones!$F667-0.05*Constantes!$F$20)^2)/(Observaciones!$F667+0.95*Constantes!$F$20),0)</f>
        <v>0</v>
      </c>
      <c r="AL668" s="75">
        <f>MAX(0,AM667+Observaciones!$F667-AK668-Constantes!$D$13)</f>
        <v>0</v>
      </c>
      <c r="AM668" s="75">
        <f>AM667+Observaciones!$F667-AK668-AI668-AL668-AN667</f>
        <v>63.985392535048803</v>
      </c>
      <c r="AN668" s="75">
        <f>MAX(0,(AM668-Constantes!$D$14)*(1-EXP(-Constantes!$D$24)))</f>
        <v>0.64827145741213987</v>
      </c>
      <c r="AO668" s="75">
        <f t="shared" si="96"/>
        <v>118.79973437571586</v>
      </c>
      <c r="AP668" s="75">
        <f>MAX(0,(AO668-Constantes!$D$13)*(1-EXP(-Constantes!$D$25)))</f>
        <v>0.30254686505687167</v>
      </c>
      <c r="AQ668" s="75">
        <f t="shared" si="97"/>
        <v>0.95081832246901155</v>
      </c>
      <c r="AR668" s="75">
        <f>0.0526*AK668*Observaciones!$F667^1.218</f>
        <v>0</v>
      </c>
      <c r="AS668" s="75">
        <f>AR668*Constantes!$F$31</f>
        <v>0</v>
      </c>
      <c r="AT668" s="75">
        <f t="shared" si="98"/>
        <v>0</v>
      </c>
      <c r="AU668" s="15"/>
      <c r="AV668" s="74">
        <v>662</v>
      </c>
      <c r="AW668" s="75">
        <f>0.0526*Observaciones!$F667^2.218</f>
        <v>0.19372254258423433</v>
      </c>
      <c r="AX668" s="75">
        <f>IF(Observaciones!$F667&gt;0.05*$BB$7,((Observaciones!$F667-0.05*$BB$7)^2)/(Observaciones!$F667+0.95*$BB$7),0)</f>
        <v>1.3395249151634377E-4</v>
      </c>
      <c r="AY668" s="75">
        <f>0.0526*AX668*Observaciones!$F667^1.218</f>
        <v>1.441645402335511E-5</v>
      </c>
      <c r="AZ668" s="29"/>
      <c r="BA668" s="29"/>
      <c r="BB668" s="96"/>
      <c r="BC668" s="39"/>
    </row>
    <row r="669" spans="2:55" s="2" customFormat="1" x14ac:dyDescent="0.3">
      <c r="B669" s="38"/>
      <c r="C669" s="74">
        <v>663</v>
      </c>
      <c r="D669" s="136">
        <f>ETo!$I668*((1-Constantes!$D$21)*ETo!$K668+ETo!$L668)</f>
        <v>2.5165979065716062</v>
      </c>
      <c r="E669" s="75">
        <f>MIN(D669*F669,0.8*(I668+Observaciones!$F668-G669-H669-Constantes!$D$14))</f>
        <v>1.4701955096973334</v>
      </c>
      <c r="F669" s="75">
        <f>EXP(2.5*(Cálculos!I668-Constantes!$D$13)/(Constantes!$D$15))*Constantes!$D$19+Constantes!$D$18</f>
        <v>0.58419960767598333</v>
      </c>
      <c r="G669" s="75">
        <f>IF(Observaciones!$F668&gt;0.05*Constantes!$D$20,((Observaciones!$F668-0.05*Constantes!$D$20)^2)/(Observaciones!$F668+0.95*Constantes!$D$20),0)</f>
        <v>0.10420604914933833</v>
      </c>
      <c r="H669" s="75">
        <f>MAX(0,I668+Observaciones!$F668-G669-Constantes!$D$13)</f>
        <v>0</v>
      </c>
      <c r="I669" s="75">
        <f>I668+Observaciones!$F668-G669-E669-H669-J668</f>
        <v>68.181468264010917</v>
      </c>
      <c r="J669" s="75">
        <f>MAX(0,(I669-Constantes!$D$14)*(1-EXP(-Constantes!$D$24)))</f>
        <v>0.72035752689450827</v>
      </c>
      <c r="K669" s="75">
        <f t="shared" si="90"/>
        <v>114.84727541478908</v>
      </c>
      <c r="L669" s="75">
        <f>MAX(0,(K669-Constantes!$D$13)*(1-EXP(-Constantes!$D$25)))</f>
        <v>0.2752452367493417</v>
      </c>
      <c r="M669" s="75">
        <f t="shared" si="91"/>
        <v>1.0998088127931882</v>
      </c>
      <c r="N669" s="75">
        <f>0.0526*G669*Observaciones!$F668^1.218</f>
        <v>4.6637361332176039E-2</v>
      </c>
      <c r="O669" s="75">
        <f>N669*Constantes!$D$31</f>
        <v>7.2857385820484111E-4</v>
      </c>
      <c r="P669" s="75">
        <f t="shared" si="92"/>
        <v>66.245501011623972</v>
      </c>
      <c r="Q669" s="15"/>
      <c r="R669" s="74">
        <v>663</v>
      </c>
      <c r="S669" s="136">
        <f>ETo!$I668*((1-Constantes!$E$21)*ETo!$K668+ETo!$L668)</f>
        <v>2.4184776644677304</v>
      </c>
      <c r="T669" s="75">
        <f>MIN(S669*U669,0.8*(X668+Observaciones!$F668-V669-W669-Constantes!$D$14))</f>
        <v>1.4787067531721174</v>
      </c>
      <c r="U669" s="75">
        <f>EXP(2.5*(Cálculos!X668-Constantes!$D$13)/(Constantes!$D$15))*Constantes!$E$19+Constantes!$E$18</f>
        <v>0.61142047119031717</v>
      </c>
      <c r="V669" s="75">
        <f>IF(Observaciones!$F668&gt;0.05*Constantes!$E$20,((Observaciones!$F668-0.05*Constantes!$E$20)^2)/(Observaciones!$F668+0.95*Constantes!$E$20),0)</f>
        <v>5.8853991618253242E-2</v>
      </c>
      <c r="W669" s="75">
        <f>MAX(0,X668+Observaciones!$F668-V669-Constantes!$D$13)</f>
        <v>0</v>
      </c>
      <c r="X669" s="75">
        <f>X668+Observaciones!$F668-V669-T669-W669-Y668</f>
        <v>68.198747989599539</v>
      </c>
      <c r="Y669" s="75">
        <f>MAX(0,(X669-Constantes!$D$14)*(1-EXP(-Constantes!$D$24)))</f>
        <v>0.72065438223742317</v>
      </c>
      <c r="Z669" s="75">
        <f t="shared" si="93"/>
        <v>117.12438685896423</v>
      </c>
      <c r="AA669" s="75">
        <f>MAX(0,(Z669-Constantes!$D$13)*(1-EXP(-Constantes!$D$25)))</f>
        <v>0.29097439444035922</v>
      </c>
      <c r="AB669" s="75">
        <f t="shared" si="94"/>
        <v>1.0704827682960356</v>
      </c>
      <c r="AC669" s="75">
        <f>0.0526*V669*Observaciones!$F668^1.218</f>
        <v>2.6340072340788528E-2</v>
      </c>
      <c r="AD669" s="75">
        <f>AC669*Constantes!$E$31</f>
        <v>3.0861557530082991E-4</v>
      </c>
      <c r="AE669" s="75">
        <f t="shared" si="95"/>
        <v>28.829569652211731</v>
      </c>
      <c r="AF669" s="15"/>
      <c r="AG669" s="74">
        <v>663</v>
      </c>
      <c r="AH669" s="136">
        <f>ETo!$I668*((1-Constantes!$F$21)*ETo!$K668+ETo!$L668)</f>
        <v>2.4184776644677304</v>
      </c>
      <c r="AI669" s="75">
        <f>MIN(AH669*AJ669,0.8*(AM668+Observaciones!$F668-AK669-AL669-Constantes!$D$14))</f>
        <v>1.5519690510477209</v>
      </c>
      <c r="AJ669" s="75">
        <f>EXP(2.5*(Cálculos!AM668-Constantes!$D$13)/(Constantes!$D$15))*Constantes!$F$19+Constantes!$F$18</f>
        <v>0.64171320407430155</v>
      </c>
      <c r="AK669" s="75">
        <f>IF(Observaciones!$F668&gt;0.05*Constantes!$F$20,((Observaciones!$F668-0.05*Constantes!$F$20)^2)/(Observaciones!$F668+0.95*Constantes!$F$20),0)</f>
        <v>1.6067541996822934E-2</v>
      </c>
      <c r="AL669" s="75">
        <f>MAX(0,AM668+Observaciones!$F668-AK669-Constantes!$D$13)</f>
        <v>0</v>
      </c>
      <c r="AM669" s="75">
        <f>AM668+Observaciones!$F668-AK669-AI669-AL669-AN668</f>
        <v>67.569084484592125</v>
      </c>
      <c r="AN669" s="75">
        <f>MAX(0,(AM669-Constantes!$D$14)*(1-EXP(-Constantes!$D$24)))</f>
        <v>0.70983714010349641</v>
      </c>
      <c r="AO669" s="75">
        <f t="shared" si="96"/>
        <v>118.49718751065899</v>
      </c>
      <c r="AP669" s="75">
        <f>MAX(0,(AO669-Constantes!$D$13)*(1-EXP(-Constantes!$D$25)))</f>
        <v>0.30045702120598083</v>
      </c>
      <c r="AQ669" s="75">
        <f t="shared" si="97"/>
        <v>1.0263617033063002</v>
      </c>
      <c r="AR669" s="75">
        <f>0.0526*AK669*Observaciones!$F668^1.218</f>
        <v>7.1910197914887815E-3</v>
      </c>
      <c r="AS669" s="75">
        <f>AR669*Constantes!$F$31</f>
        <v>6.0662996308086077E-5</v>
      </c>
      <c r="AT669" s="75">
        <f t="shared" si="98"/>
        <v>5.9104890715103231</v>
      </c>
      <c r="AU669" s="15"/>
      <c r="AV669" s="74">
        <v>663</v>
      </c>
      <c r="AW669" s="75">
        <f>0.0526*Observaciones!$F668^2.218</f>
        <v>2.5957868850681649</v>
      </c>
      <c r="AX669" s="75">
        <f>IF(Observaciones!$F668&gt;0.05*$BB$7,((Observaciones!$F668-0.05*$BB$7)^2)/(Observaciones!$F668+0.95*$BB$7),0)</f>
        <v>0.42760102492926944</v>
      </c>
      <c r="AY669" s="75">
        <f>0.0526*AX669*Observaciones!$F668^1.218</f>
        <v>0.19137260906087983</v>
      </c>
      <c r="AZ669" s="29"/>
      <c r="BA669" s="29"/>
      <c r="BB669" s="96"/>
      <c r="BC669" s="39"/>
    </row>
    <row r="670" spans="2:55" s="2" customFormat="1" x14ac:dyDescent="0.3">
      <c r="B670" s="38"/>
      <c r="C670" s="74">
        <v>664</v>
      </c>
      <c r="D670" s="136">
        <f>ETo!$I669*((1-Constantes!$D$21)*ETo!$K669+ETo!$L669)</f>
        <v>2.5993310622724621</v>
      </c>
      <c r="E670" s="75">
        <f>MIN(D670*F670,0.8*(I669+Observaciones!$F669-G670-H670-Constantes!$D$14))</f>
        <v>1.6493963022373783</v>
      </c>
      <c r="F670" s="75">
        <f>EXP(2.5*(Cálculos!I669-Constantes!$D$13)/(Constantes!$D$15))*Constantes!$D$19+Constantes!$D$18</f>
        <v>0.63454645165337098</v>
      </c>
      <c r="G670" s="75">
        <f>IF(Observaciones!$F669&gt;0.05*Constantes!$D$20,((Observaciones!$F669-0.05*Constantes!$D$20)^2)/(Observaciones!$F669+0.95*Constantes!$D$20),0)</f>
        <v>0</v>
      </c>
      <c r="H670" s="75">
        <f>MAX(0,I669+Observaciones!$F669-G670-Constantes!$D$13)</f>
        <v>0</v>
      </c>
      <c r="I670" s="75">
        <f>I669+Observaciones!$F669-G670-E670-H670-J669</f>
        <v>67.511714434879039</v>
      </c>
      <c r="J670" s="75">
        <f>MAX(0,(I670-Constantes!$D$14)*(1-EXP(-Constantes!$D$24)))</f>
        <v>0.7088515569879964</v>
      </c>
      <c r="K670" s="75">
        <f t="shared" si="90"/>
        <v>114.57203017803974</v>
      </c>
      <c r="L670" s="75">
        <f>MAX(0,(K670-Constantes!$D$13)*(1-EXP(-Constantes!$D$25)))</f>
        <v>0.27334397902056151</v>
      </c>
      <c r="M670" s="75">
        <f t="shared" si="91"/>
        <v>0.98219553600855791</v>
      </c>
      <c r="N670" s="75">
        <f>0.0526*G670*Observaciones!$F669^1.218</f>
        <v>0</v>
      </c>
      <c r="O670" s="75">
        <f>N670*Constantes!$D$31</f>
        <v>0</v>
      </c>
      <c r="P670" s="75">
        <f t="shared" si="92"/>
        <v>0</v>
      </c>
      <c r="Q670" s="15"/>
      <c r="R670" s="74">
        <v>664</v>
      </c>
      <c r="S670" s="136">
        <f>ETo!$I669*((1-Constantes!$E$21)*ETo!$K669+ETo!$L669)</f>
        <v>2.4983124162602568</v>
      </c>
      <c r="T670" s="75">
        <f>MIN(S670*U670,0.8*(X669+Observaciones!$F669-V670-W670-Constantes!$D$14))</f>
        <v>1.626282227295075</v>
      </c>
      <c r="U670" s="75">
        <f>EXP(2.5*(Cálculos!X669-Constantes!$D$13)/(Constantes!$D$15))*Constantes!$E$19+Constantes!$E$18</f>
        <v>0.65095230552849326</v>
      </c>
      <c r="V670" s="75">
        <f>IF(Observaciones!$F669&gt;0.05*Constantes!$E$20,((Observaciones!$F669-0.05*Constantes!$E$20)^2)/(Observaciones!$F669+0.95*Constantes!$E$20),0)</f>
        <v>0</v>
      </c>
      <c r="W670" s="75">
        <f>MAX(0,X669+Observaciones!$F669-V670-Constantes!$D$13)</f>
        <v>0</v>
      </c>
      <c r="X670" s="75">
        <f>X669+Observaciones!$F669-V670-T670-W670-Y669</f>
        <v>67.551811380067036</v>
      </c>
      <c r="Y670" s="75">
        <f>MAX(0,(X670-Constantes!$D$14)*(1-EXP(-Constantes!$D$24)))</f>
        <v>0.70954039850649009</v>
      </c>
      <c r="Z670" s="75">
        <f t="shared" si="93"/>
        <v>116.83341246452387</v>
      </c>
      <c r="AA670" s="75">
        <f>MAX(0,(Z670-Constantes!$D$13)*(1-EXP(-Constantes!$D$25)))</f>
        <v>0.28896448748305681</v>
      </c>
      <c r="AB670" s="75">
        <f t="shared" si="94"/>
        <v>0.9985048859895469</v>
      </c>
      <c r="AC670" s="75">
        <f>0.0526*V670*Observaciones!$F669^1.218</f>
        <v>0</v>
      </c>
      <c r="AD670" s="75">
        <f>AC670*Constantes!$E$31</f>
        <v>0</v>
      </c>
      <c r="AE670" s="75">
        <f t="shared" si="95"/>
        <v>0</v>
      </c>
      <c r="AF670" s="15"/>
      <c r="AG670" s="74">
        <v>664</v>
      </c>
      <c r="AH670" s="136">
        <f>ETo!$I669*((1-Constantes!$F$21)*ETo!$K669+ETo!$L669)</f>
        <v>2.4983124162602568</v>
      </c>
      <c r="AI670" s="75">
        <f>MIN(AH670*AJ670,0.8*(AM669+Observaciones!$F669-AK670-AL670-Constantes!$D$14))</f>
        <v>1.6746285185220731</v>
      </c>
      <c r="AJ670" s="75">
        <f>EXP(2.5*(Cálculos!AM669-Constantes!$D$13)/(Constantes!$D$15))*Constantes!$F$19+Constantes!$F$18</f>
        <v>0.67030388498362325</v>
      </c>
      <c r="AK670" s="75">
        <f>IF(Observaciones!$F669&gt;0.05*Constantes!$F$20,((Observaciones!$F669-0.05*Constantes!$F$20)^2)/(Observaciones!$F669+0.95*Constantes!$F$20),0)</f>
        <v>0</v>
      </c>
      <c r="AL670" s="75">
        <f>MAX(0,AM669+Observaciones!$F669-AK670-Constantes!$D$13)</f>
        <v>0</v>
      </c>
      <c r="AM670" s="75">
        <f>AM669+Observaciones!$F669-AK670-AI670-AL670-AN669</f>
        <v>66.884618825966555</v>
      </c>
      <c r="AN670" s="75">
        <f>MAX(0,(AM670-Constantes!$D$14)*(1-EXP(-Constantes!$D$24)))</f>
        <v>0.69807842977197865</v>
      </c>
      <c r="AO670" s="75">
        <f t="shared" si="96"/>
        <v>118.196730489453</v>
      </c>
      <c r="AP670" s="75">
        <f>MAX(0,(AO670-Constantes!$D$13)*(1-EXP(-Constantes!$D$25)))</f>
        <v>0.29838161296102589</v>
      </c>
      <c r="AQ670" s="75">
        <f t="shared" si="97"/>
        <v>0.99646004273300459</v>
      </c>
      <c r="AR670" s="75">
        <f>0.0526*AK670*Observaciones!$F669^1.218</f>
        <v>0</v>
      </c>
      <c r="AS670" s="75">
        <f>AR670*Constantes!$F$31</f>
        <v>0</v>
      </c>
      <c r="AT670" s="75">
        <f t="shared" si="98"/>
        <v>0</v>
      </c>
      <c r="AU670" s="15"/>
      <c r="AV670" s="74">
        <v>664</v>
      </c>
      <c r="AW670" s="75">
        <f>0.0526*Observaciones!$F669^2.218</f>
        <v>0.17065595668433275</v>
      </c>
      <c r="AX670" s="75">
        <f>IF(Observaciones!$F669&gt;0.05*$BB$7,((Observaciones!$F669-0.05*$BB$7)^2)/(Observaciones!$F669+0.95*$BB$7),0)</f>
        <v>0</v>
      </c>
      <c r="AY670" s="75">
        <f>0.0526*AX670*Observaciones!$F669^1.218</f>
        <v>0</v>
      </c>
      <c r="AZ670" s="29"/>
      <c r="BA670" s="29"/>
      <c r="BB670" s="96"/>
      <c r="BC670" s="39"/>
    </row>
    <row r="671" spans="2:55" s="2" customFormat="1" x14ac:dyDescent="0.3">
      <c r="B671" s="38"/>
      <c r="C671" s="74">
        <v>665</v>
      </c>
      <c r="D671" s="136">
        <f>ETo!$I670*((1-Constantes!$D$21)*ETo!$K670+ETo!$L670)</f>
        <v>2.6819460469777479</v>
      </c>
      <c r="E671" s="75">
        <f>MIN(D671*F671,0.8*(I670+Observaciones!$F670-G671-H671-Constantes!$D$14))</f>
        <v>1.6745441664406542</v>
      </c>
      <c r="F671" s="75">
        <f>EXP(2.5*(Cálculos!I670-Constantes!$D$13)/(Constantes!$D$15))*Constantes!$D$19+Constantes!$D$18</f>
        <v>0.62437652999309123</v>
      </c>
      <c r="G671" s="75">
        <f>IF(Observaciones!$F670&gt;0.05*Constantes!$D$20,((Observaciones!$F670-0.05*Constantes!$D$20)^2)/(Observaciones!$F670+0.95*Constantes!$D$20),0)</f>
        <v>0</v>
      </c>
      <c r="H671" s="75">
        <f>MAX(0,I670+Observaciones!$F670-G671-Constantes!$D$13)</f>
        <v>0</v>
      </c>
      <c r="I671" s="75">
        <f>I670+Observaciones!$F670-G671-E671-H671-J670</f>
        <v>65.428318711450387</v>
      </c>
      <c r="J671" s="75">
        <f>MAX(0,(I671-Constantes!$D$14)*(1-EXP(-Constantes!$D$24)))</f>
        <v>0.67306006546610853</v>
      </c>
      <c r="K671" s="75">
        <f t="shared" si="90"/>
        <v>114.29868619901917</v>
      </c>
      <c r="L671" s="75">
        <f>MAX(0,(K671-Constantes!$D$13)*(1-EXP(-Constantes!$D$25)))</f>
        <v>0.27145585423821816</v>
      </c>
      <c r="M671" s="75">
        <f t="shared" si="91"/>
        <v>0.94451591970432669</v>
      </c>
      <c r="N671" s="75">
        <f>0.0526*G671*Observaciones!$F670^1.218</f>
        <v>0</v>
      </c>
      <c r="O671" s="75">
        <f>N671*Constantes!$D$31</f>
        <v>0</v>
      </c>
      <c r="P671" s="75">
        <f t="shared" si="92"/>
        <v>0</v>
      </c>
      <c r="Q671" s="15"/>
      <c r="R671" s="74">
        <v>665</v>
      </c>
      <c r="S671" s="136">
        <f>ETo!$I670*((1-Constantes!$E$21)*ETo!$K670+ETo!$L670)</f>
        <v>2.5781324296876389</v>
      </c>
      <c r="T671" s="75">
        <f>MIN(S671*U671,0.8*(X670+Observaciones!$F670-V671-W671-Constantes!$D$14))</f>
        <v>1.6585309235987149</v>
      </c>
      <c r="U671" s="75">
        <f>EXP(2.5*(Cálculos!X670-Constantes!$D$13)/(Constantes!$D$15))*Constantes!$E$19+Constantes!$E$18</f>
        <v>0.64330711041079414</v>
      </c>
      <c r="V671" s="75">
        <f>IF(Observaciones!$F670&gt;0.05*Constantes!$E$20,((Observaciones!$F670-0.05*Constantes!$E$20)^2)/(Observaciones!$F670+0.95*Constantes!$E$20),0)</f>
        <v>0</v>
      </c>
      <c r="W671" s="75">
        <f>MAX(0,X670+Observaciones!$F670-V671-Constantes!$D$13)</f>
        <v>0</v>
      </c>
      <c r="X671" s="75">
        <f>X670+Observaciones!$F670-V671-T671-W671-Y670</f>
        <v>65.483740057961825</v>
      </c>
      <c r="Y671" s="75">
        <f>MAX(0,(X671-Constantes!$D$14)*(1-EXP(-Constantes!$D$24)))</f>
        <v>0.67401217102699129</v>
      </c>
      <c r="Z671" s="75">
        <f t="shared" si="93"/>
        <v>116.54444797704082</v>
      </c>
      <c r="AA671" s="75">
        <f>MAX(0,(Z671-Constantes!$D$13)*(1-EXP(-Constantes!$D$25)))</f>
        <v>0.28696846396723302</v>
      </c>
      <c r="AB671" s="75">
        <f t="shared" si="94"/>
        <v>0.96098063499422426</v>
      </c>
      <c r="AC671" s="75">
        <f>0.0526*V671*Observaciones!$F670^1.218</f>
        <v>0</v>
      </c>
      <c r="AD671" s="75">
        <f>AC671*Constantes!$E$31</f>
        <v>0</v>
      </c>
      <c r="AE671" s="75">
        <f t="shared" si="95"/>
        <v>0</v>
      </c>
      <c r="AF671" s="15"/>
      <c r="AG671" s="74">
        <v>665</v>
      </c>
      <c r="AH671" s="136">
        <f>ETo!$I670*((1-Constantes!$F$21)*ETo!$K670+ETo!$L670)</f>
        <v>2.5781324296876389</v>
      </c>
      <c r="AI671" s="75">
        <f>MIN(AH671*AJ671,0.8*(AM670+Observaciones!$F670-AK671-AL671-Constantes!$D$14))</f>
        <v>1.7129879576502736</v>
      </c>
      <c r="AJ671" s="75">
        <f>EXP(2.5*(Cálculos!AM670-Constantes!$D$13)/(Constantes!$D$15))*Constantes!$F$19+Constantes!$F$18</f>
        <v>0.66442977789849822</v>
      </c>
      <c r="AK671" s="75">
        <f>IF(Observaciones!$F670&gt;0.05*Constantes!$F$20,((Observaciones!$F670-0.05*Constantes!$F$20)^2)/(Observaciones!$F670+0.95*Constantes!$F$20),0)</f>
        <v>0</v>
      </c>
      <c r="AL671" s="75">
        <f>MAX(0,AM670+Observaciones!$F670-AK671-Constantes!$D$13)</f>
        <v>0</v>
      </c>
      <c r="AM671" s="75">
        <f>AM670+Observaciones!$F670-AK671-AI671-AL671-AN670</f>
        <v>64.7735524385443</v>
      </c>
      <c r="AN671" s="75">
        <f>MAX(0,(AM671-Constantes!$D$14)*(1-EXP(-Constantes!$D$24)))</f>
        <v>0.66181157280482517</v>
      </c>
      <c r="AO671" s="75">
        <f t="shared" si="96"/>
        <v>117.89834887649198</v>
      </c>
      <c r="AP671" s="75">
        <f>MAX(0,(AO671-Constantes!$D$13)*(1-EXP(-Constantes!$D$25)))</f>
        <v>0.29632054060799307</v>
      </c>
      <c r="AQ671" s="75">
        <f t="shared" si="97"/>
        <v>0.95813211341281823</v>
      </c>
      <c r="AR671" s="75">
        <f>0.0526*AK671*Observaciones!$F670^1.218</f>
        <v>0</v>
      </c>
      <c r="AS671" s="75">
        <f>AR671*Constantes!$F$31</f>
        <v>0</v>
      </c>
      <c r="AT671" s="75">
        <f t="shared" si="98"/>
        <v>0</v>
      </c>
      <c r="AU671" s="15"/>
      <c r="AV671" s="74">
        <v>665</v>
      </c>
      <c r="AW671" s="75">
        <f>0.0526*Observaciones!$F670^2.218</f>
        <v>3.6411677467564265E-3</v>
      </c>
      <c r="AX671" s="75">
        <f>IF(Observaciones!$F670&gt;0.05*$BB$7,((Observaciones!$F670-0.05*$BB$7)^2)/(Observaciones!$F670+0.95*$BB$7),0)</f>
        <v>0</v>
      </c>
      <c r="AY671" s="75">
        <f>0.0526*AX671*Observaciones!$F670^1.218</f>
        <v>0</v>
      </c>
      <c r="AZ671" s="29"/>
      <c r="BA671" s="29"/>
      <c r="BB671" s="96"/>
      <c r="BC671" s="39"/>
    </row>
    <row r="672" spans="2:55" s="2" customFormat="1" x14ac:dyDescent="0.3">
      <c r="B672" s="38"/>
      <c r="C672" s="74">
        <v>666</v>
      </c>
      <c r="D672" s="136">
        <f>ETo!$I671*((1-Constantes!$D$21)*ETo!$K671+ETo!$L671)</f>
        <v>2.7617737474317776</v>
      </c>
      <c r="E672" s="75">
        <f>MIN(D672*F672,0.8*(I671+Observaciones!$F671-G672-H672-Constantes!$D$14))</f>
        <v>1.6429370894332851</v>
      </c>
      <c r="F672" s="75">
        <f>EXP(2.5*(Cálculos!I671-Constantes!$D$13)/(Constantes!$D$15))*Constantes!$D$19+Constantes!$D$18</f>
        <v>0.59488475149750464</v>
      </c>
      <c r="G672" s="75">
        <f>IF(Observaciones!$F671&gt;0.05*Constantes!$D$20,((Observaciones!$F671-0.05*Constantes!$D$20)^2)/(Observaciones!$F671+0.95*Constantes!$D$20),0)</f>
        <v>0</v>
      </c>
      <c r="H672" s="75">
        <f>MAX(0,I671+Observaciones!$F671-G672-Constantes!$D$13)</f>
        <v>0</v>
      </c>
      <c r="I672" s="75">
        <f>I671+Observaciones!$F671-G672-E672-H672-J671</f>
        <v>64.512321556551001</v>
      </c>
      <c r="J672" s="75">
        <f>MAX(0,(I672-Constantes!$D$14)*(1-EXP(-Constantes!$D$24)))</f>
        <v>0.65732378261068414</v>
      </c>
      <c r="K672" s="75">
        <f t="shared" si="90"/>
        <v>114.02723034478096</v>
      </c>
      <c r="L672" s="75">
        <f>MAX(0,(K672-Constantes!$D$13)*(1-EXP(-Constantes!$D$25)))</f>
        <v>0.26958077168642441</v>
      </c>
      <c r="M672" s="75">
        <f t="shared" si="91"/>
        <v>0.92690455429710861</v>
      </c>
      <c r="N672" s="75">
        <f>0.0526*G672*Observaciones!$F671^1.218</f>
        <v>0</v>
      </c>
      <c r="O672" s="75">
        <f>N672*Constantes!$D$31</f>
        <v>0</v>
      </c>
      <c r="P672" s="75">
        <f t="shared" si="92"/>
        <v>0</v>
      </c>
      <c r="Q672" s="15"/>
      <c r="R672" s="74">
        <v>666</v>
      </c>
      <c r="S672" s="136">
        <f>ETo!$I671*((1-Constantes!$E$21)*ETo!$K671+ETo!$L671)</f>
        <v>2.6553587473054954</v>
      </c>
      <c r="T672" s="75">
        <f>MIN(S672*U672,0.8*(X671+Observaciones!$F671-V672-W672-Constantes!$D$14))</f>
        <v>1.6476540037220597</v>
      </c>
      <c r="U672" s="75">
        <f>EXP(2.5*(Cálculos!X671-Constantes!$D$13)/(Constantes!$D$15))*Constantes!$E$19+Constantes!$E$18</f>
        <v>0.62050146911184934</v>
      </c>
      <c r="V672" s="75">
        <f>IF(Observaciones!$F671&gt;0.05*Constantes!$E$20,((Observaciones!$F671-0.05*Constantes!$E$20)^2)/(Observaciones!$F671+0.95*Constantes!$E$20),0)</f>
        <v>0</v>
      </c>
      <c r="W672" s="75">
        <f>MAX(0,X671+Observaciones!$F671-V672-Constantes!$D$13)</f>
        <v>0</v>
      </c>
      <c r="X672" s="75">
        <f>X671+Observaciones!$F671-V672-T672-W672-Y671</f>
        <v>64.56207388321279</v>
      </c>
      <c r="Y672" s="75">
        <f>MAX(0,(X672-Constantes!$D$14)*(1-EXP(-Constantes!$D$24)))</f>
        <v>0.65817849780371485</v>
      </c>
      <c r="Z672" s="75">
        <f t="shared" si="93"/>
        <v>116.25747951307359</v>
      </c>
      <c r="AA672" s="75">
        <f>MAX(0,(Z672-Constantes!$D$13)*(1-EXP(-Constantes!$D$25)))</f>
        <v>0.28498622799295259</v>
      </c>
      <c r="AB672" s="75">
        <f t="shared" si="94"/>
        <v>0.94316472579666744</v>
      </c>
      <c r="AC672" s="75">
        <f>0.0526*V672*Observaciones!$F671^1.218</f>
        <v>0</v>
      </c>
      <c r="AD672" s="75">
        <f>AC672*Constantes!$E$31</f>
        <v>0</v>
      </c>
      <c r="AE672" s="75">
        <f t="shared" si="95"/>
        <v>0</v>
      </c>
      <c r="AF672" s="15"/>
      <c r="AG672" s="74">
        <v>666</v>
      </c>
      <c r="AH672" s="136">
        <f>ETo!$I671*((1-Constantes!$F$21)*ETo!$K671+ETo!$L671)</f>
        <v>2.6553587473054954</v>
      </c>
      <c r="AI672" s="75">
        <f>MIN(AH672*AJ672,0.8*(AM671+Observaciones!$F671-AK672-AL672-Constantes!$D$14))</f>
        <v>1.7194997649053299</v>
      </c>
      <c r="AJ672" s="75">
        <f>EXP(2.5*(Cálculos!AM671-Constantes!$D$13)/(Constantes!$D$15))*Constantes!$F$19+Constantes!$F$18</f>
        <v>0.64755836349803164</v>
      </c>
      <c r="AK672" s="75">
        <f>IF(Observaciones!$F671&gt;0.05*Constantes!$F$20,((Observaciones!$F671-0.05*Constantes!$F$20)^2)/(Observaciones!$F671+0.95*Constantes!$F$20),0)</f>
        <v>0</v>
      </c>
      <c r="AL672" s="75">
        <f>MAX(0,AM671+Observaciones!$F671-AK672-Constantes!$D$13)</f>
        <v>0</v>
      </c>
      <c r="AM672" s="75">
        <f>AM671+Observaciones!$F671-AK672-AI672-AL672-AN671</f>
        <v>63.792241100834147</v>
      </c>
      <c r="AN672" s="75">
        <f>MAX(0,(AM672-Constantes!$D$14)*(1-EXP(-Constantes!$D$24)))</f>
        <v>0.64495323138220573</v>
      </c>
      <c r="AO672" s="75">
        <f t="shared" si="96"/>
        <v>117.60202833588399</v>
      </c>
      <c r="AP672" s="75">
        <f>MAX(0,(AO672-Constantes!$D$13)*(1-EXP(-Constantes!$D$25)))</f>
        <v>0.29427370512164336</v>
      </c>
      <c r="AQ672" s="75">
        <f t="shared" si="97"/>
        <v>0.93922693650384903</v>
      </c>
      <c r="AR672" s="75">
        <f>0.0526*AK672*Observaciones!$F671^1.218</f>
        <v>0</v>
      </c>
      <c r="AS672" s="75">
        <f>AR672*Constantes!$F$31</f>
        <v>0</v>
      </c>
      <c r="AT672" s="75">
        <f t="shared" si="98"/>
        <v>0</v>
      </c>
      <c r="AU672" s="15"/>
      <c r="AV672" s="74">
        <v>666</v>
      </c>
      <c r="AW672" s="75">
        <f>0.0526*Observaciones!$F671^2.218</f>
        <v>0.11094244358496377</v>
      </c>
      <c r="AX672" s="75">
        <f>IF(Observaciones!$F671&gt;0.05*$BB$7,((Observaciones!$F671-0.05*$BB$7)^2)/(Observaciones!$F671+0.95*$BB$7),0)</f>
        <v>0</v>
      </c>
      <c r="AY672" s="75">
        <f>0.0526*AX672*Observaciones!$F671^1.218</f>
        <v>0</v>
      </c>
      <c r="AZ672" s="29"/>
      <c r="BA672" s="29"/>
      <c r="BB672" s="96"/>
      <c r="BC672" s="39"/>
    </row>
    <row r="673" spans="2:55" s="2" customFormat="1" x14ac:dyDescent="0.3">
      <c r="B673" s="38"/>
      <c r="C673" s="74">
        <v>667</v>
      </c>
      <c r="D673" s="136">
        <f>ETo!$I672*((1-Constantes!$D$21)*ETo!$K672+ETo!$L672)</f>
        <v>2.7563710770508374</v>
      </c>
      <c r="E673" s="75">
        <f>MIN(D673*F673,0.8*(I672+Observaciones!$F672-G673-H673-Constantes!$D$14))</f>
        <v>1.6066409611654149</v>
      </c>
      <c r="F673" s="75">
        <f>EXP(2.5*(Cálculos!I672-Constantes!$D$13)/(Constantes!$D$15))*Constantes!$D$19+Constantes!$D$18</f>
        <v>0.58288268025378887</v>
      </c>
      <c r="G673" s="75">
        <f>IF(Observaciones!$F672&gt;0.05*Constantes!$D$20,((Observaciones!$F672-0.05*Constantes!$D$20)^2)/(Observaciones!$F672+0.95*Constantes!$D$20),0)</f>
        <v>0</v>
      </c>
      <c r="H673" s="75">
        <f>MAX(0,I672+Observaciones!$F672-G673-Constantes!$D$13)</f>
        <v>0</v>
      </c>
      <c r="I673" s="75">
        <f>I672+Observaciones!$F672-G673-E673-H673-J672</f>
        <v>62.248356812774901</v>
      </c>
      <c r="J673" s="75">
        <f>MAX(0,(I673-Constantes!$D$14)*(1-EXP(-Constantes!$D$24)))</f>
        <v>0.61843022339795672</v>
      </c>
      <c r="K673" s="75">
        <f t="shared" si="90"/>
        <v>113.75764957309454</v>
      </c>
      <c r="L673" s="75">
        <f>MAX(0,(K673-Constantes!$D$13)*(1-EXP(-Constantes!$D$25)))</f>
        <v>0.26771864127591311</v>
      </c>
      <c r="M673" s="75">
        <f t="shared" si="91"/>
        <v>0.88614886467386977</v>
      </c>
      <c r="N673" s="75">
        <f>0.0526*G673*Observaciones!$F672^1.218</f>
        <v>0</v>
      </c>
      <c r="O673" s="75">
        <f>N673*Constantes!$D$31</f>
        <v>0</v>
      </c>
      <c r="P673" s="75">
        <f t="shared" si="92"/>
        <v>0</v>
      </c>
      <c r="Q673" s="15"/>
      <c r="R673" s="74">
        <v>667</v>
      </c>
      <c r="S673" s="136">
        <f>ETo!$I672*((1-Constantes!$E$21)*ETo!$K672+ETo!$L672)</f>
        <v>2.6501395127607914</v>
      </c>
      <c r="T673" s="75">
        <f>MIN(S673*U673,0.8*(X672+Observaciones!$F672-V673-W673-Constantes!$D$14))</f>
        <v>1.619477376835762</v>
      </c>
      <c r="U673" s="75">
        <f>EXP(2.5*(Cálculos!X672-Constantes!$D$13)/(Constantes!$D$15))*Constantes!$E$19+Constantes!$E$18</f>
        <v>0.61109136671399844</v>
      </c>
      <c r="V673" s="75">
        <f>IF(Observaciones!$F672&gt;0.05*Constantes!$E$20,((Observaciones!$F672-0.05*Constantes!$E$20)^2)/(Observaciones!$F672+0.95*Constantes!$E$20),0)</f>
        <v>0</v>
      </c>
      <c r="W673" s="75">
        <f>MAX(0,X672+Observaciones!$F672-V673-Constantes!$D$13)</f>
        <v>0</v>
      </c>
      <c r="X673" s="75">
        <f>X672+Observaciones!$F672-V673-T673-W673-Y672</f>
        <v>62.284418008573311</v>
      </c>
      <c r="Y673" s="75">
        <f>MAX(0,(X673-Constantes!$D$14)*(1-EXP(-Constantes!$D$24)))</f>
        <v>0.61904973315751588</v>
      </c>
      <c r="Z673" s="75">
        <f t="shared" si="93"/>
        <v>115.97249328508063</v>
      </c>
      <c r="AA673" s="75">
        <f>MAX(0,(Z673-Constantes!$D$13)*(1-EXP(-Constantes!$D$25)))</f>
        <v>0.2830176843227093</v>
      </c>
      <c r="AB673" s="75">
        <f t="shared" si="94"/>
        <v>0.90206741748022523</v>
      </c>
      <c r="AC673" s="75">
        <f>0.0526*V673*Observaciones!$F672^1.218</f>
        <v>0</v>
      </c>
      <c r="AD673" s="75">
        <f>AC673*Constantes!$E$31</f>
        <v>0</v>
      </c>
      <c r="AE673" s="75">
        <f t="shared" si="95"/>
        <v>0</v>
      </c>
      <c r="AF673" s="15"/>
      <c r="AG673" s="74">
        <v>667</v>
      </c>
      <c r="AH673" s="136">
        <f>ETo!$I672*((1-Constantes!$F$21)*ETo!$K672+ETo!$L672)</f>
        <v>2.6501395127607914</v>
      </c>
      <c r="AI673" s="75">
        <f>MIN(AH673*AJ673,0.8*(AM672+Observaciones!$F672-AK673-AL673-Constantes!$D$14))</f>
        <v>1.696927885739985</v>
      </c>
      <c r="AJ673" s="75">
        <f>EXP(2.5*(Cálculos!AM672-Constantes!$D$13)/(Constantes!$D$15))*Constantes!$F$19+Constantes!$F$18</f>
        <v>0.64031643525521598</v>
      </c>
      <c r="AK673" s="75">
        <f>IF(Observaciones!$F672&gt;0.05*Constantes!$F$20,((Observaciones!$F672-0.05*Constantes!$F$20)^2)/(Observaciones!$F672+0.95*Constantes!$F$20),0)</f>
        <v>0</v>
      </c>
      <c r="AL673" s="75">
        <f>MAX(0,AM672+Observaciones!$F672-AK673-Constantes!$D$13)</f>
        <v>0</v>
      </c>
      <c r="AM673" s="75">
        <f>AM672+Observaciones!$F672-AK673-AI673-AL673-AN672</f>
        <v>61.450359983711962</v>
      </c>
      <c r="AN673" s="75">
        <f>MAX(0,(AM673-Constantes!$D$14)*(1-EXP(-Constantes!$D$24)))</f>
        <v>0.6047211155118678</v>
      </c>
      <c r="AO673" s="75">
        <f t="shared" si="96"/>
        <v>117.30775463076235</v>
      </c>
      <c r="AP673" s="75">
        <f>MAX(0,(AO673-Constantes!$D$13)*(1-EXP(-Constantes!$D$25)))</f>
        <v>0.29224100816075532</v>
      </c>
      <c r="AQ673" s="75">
        <f t="shared" si="97"/>
        <v>0.89696212367262307</v>
      </c>
      <c r="AR673" s="75">
        <f>0.0526*AK673*Observaciones!$F672^1.218</f>
        <v>0</v>
      </c>
      <c r="AS673" s="75">
        <f>AR673*Constantes!$F$31</f>
        <v>0</v>
      </c>
      <c r="AT673" s="75">
        <f t="shared" si="98"/>
        <v>0</v>
      </c>
      <c r="AU673" s="15"/>
      <c r="AV673" s="74">
        <v>667</v>
      </c>
      <c r="AW673" s="75">
        <f>0.0526*Observaciones!$F672^2.218</f>
        <v>0</v>
      </c>
      <c r="AX673" s="75">
        <f>IF(Observaciones!$F672&gt;0.05*$BB$7,((Observaciones!$F672-0.05*$BB$7)^2)/(Observaciones!$F672+0.95*$BB$7),0)</f>
        <v>0</v>
      </c>
      <c r="AY673" s="75">
        <f>0.0526*AX673*Observaciones!$F672^1.218</f>
        <v>0</v>
      </c>
      <c r="AZ673" s="29"/>
      <c r="BA673" s="29"/>
      <c r="BB673" s="96"/>
      <c r="BC673" s="39"/>
    </row>
    <row r="674" spans="2:55" s="2" customFormat="1" x14ac:dyDescent="0.3">
      <c r="B674" s="38"/>
      <c r="C674" s="74">
        <v>668</v>
      </c>
      <c r="D674" s="136">
        <f>ETo!$I673*((1-Constantes!$D$21)*ETo!$K673+ETo!$L673)</f>
        <v>2.6792745186896769</v>
      </c>
      <c r="E674" s="75">
        <f>MIN(D674*F674,0.8*(I673+Observaciones!$F673-G674-H674-Constantes!$D$14))</f>
        <v>1.4884132342000347</v>
      </c>
      <c r="F674" s="75">
        <f>EXP(2.5*(Cálculos!I673-Constantes!$D$13)/(Constantes!$D$15))*Constantes!$D$19+Constantes!$D$18</f>
        <v>0.55552845511625903</v>
      </c>
      <c r="G674" s="75">
        <f>IF(Observaciones!$F673&gt;0.05*Constantes!$D$20,((Observaciones!$F673-0.05*Constantes!$D$20)^2)/(Observaciones!$F673+0.95*Constantes!$D$20),0)</f>
        <v>0</v>
      </c>
      <c r="H674" s="75">
        <f>MAX(0,I673+Observaciones!$F673-G674-Constantes!$D$13)</f>
        <v>0</v>
      </c>
      <c r="I674" s="75">
        <f>I673+Observaciones!$F673-G674-E674-H674-J673</f>
        <v>62.641513355176912</v>
      </c>
      <c r="J674" s="75">
        <f>MAX(0,(I674-Constantes!$D$14)*(1-EXP(-Constantes!$D$24)))</f>
        <v>0.62518441747444187</v>
      </c>
      <c r="K674" s="75">
        <f t="shared" si="90"/>
        <v>113.48993093181862</v>
      </c>
      <c r="L674" s="75">
        <f>MAX(0,(K674-Constantes!$D$13)*(1-EXP(-Constantes!$D$25)))</f>
        <v>0.26586937353970913</v>
      </c>
      <c r="M674" s="75">
        <f t="shared" si="91"/>
        <v>0.89105379101415094</v>
      </c>
      <c r="N674" s="75">
        <f>0.0526*G674*Observaciones!$F673^1.218</f>
        <v>0</v>
      </c>
      <c r="O674" s="75">
        <f>N674*Constantes!$D$31</f>
        <v>0</v>
      </c>
      <c r="P674" s="75">
        <f t="shared" si="92"/>
        <v>0</v>
      </c>
      <c r="Q674" s="15"/>
      <c r="R674" s="74">
        <v>668</v>
      </c>
      <c r="S674" s="136">
        <f>ETo!$I673*((1-Constantes!$E$21)*ETo!$K673+ETo!$L673)</f>
        <v>2.575589621550372</v>
      </c>
      <c r="T674" s="75">
        <f>MIN(S674*U674,0.8*(X673+Observaciones!$F673-V674-W674-Constantes!$D$14))</f>
        <v>1.5187172832818265</v>
      </c>
      <c r="U674" s="75">
        <f>EXP(2.5*(Cálculos!X673-Constantes!$D$13)/(Constantes!$D$15))*Constantes!$E$19+Constantes!$E$18</f>
        <v>0.58965810025575316</v>
      </c>
      <c r="V674" s="75">
        <f>IF(Observaciones!$F673&gt;0.05*Constantes!$E$20,((Observaciones!$F673-0.05*Constantes!$E$20)^2)/(Observaciones!$F673+0.95*Constantes!$E$20),0)</f>
        <v>0</v>
      </c>
      <c r="W674" s="75">
        <f>MAX(0,X673+Observaciones!$F673-V674-Constantes!$D$13)</f>
        <v>0</v>
      </c>
      <c r="X674" s="75">
        <f>X673+Observaciones!$F673-V674-T674-W674-Y673</f>
        <v>62.646650992133971</v>
      </c>
      <c r="Y674" s="75">
        <f>MAX(0,(X674-Constantes!$D$14)*(1-EXP(-Constantes!$D$24)))</f>
        <v>0.62527267900225592</v>
      </c>
      <c r="Z674" s="75">
        <f t="shared" si="93"/>
        <v>115.68947560075792</v>
      </c>
      <c r="AA674" s="75">
        <f>MAX(0,(Z674-Constantes!$D$13)*(1-EXP(-Constantes!$D$25)))</f>
        <v>0.28106273837685064</v>
      </c>
      <c r="AB674" s="75">
        <f t="shared" si="94"/>
        <v>0.9063354173791065</v>
      </c>
      <c r="AC674" s="75">
        <f>0.0526*V674*Observaciones!$F673^1.218</f>
        <v>0</v>
      </c>
      <c r="AD674" s="75">
        <f>AC674*Constantes!$E$31</f>
        <v>0</v>
      </c>
      <c r="AE674" s="75">
        <f t="shared" si="95"/>
        <v>0</v>
      </c>
      <c r="AF674" s="15"/>
      <c r="AG674" s="74">
        <v>668</v>
      </c>
      <c r="AH674" s="136">
        <f>ETo!$I673*((1-Constantes!$F$21)*ETo!$K673+ETo!$L673)</f>
        <v>2.575589621550372</v>
      </c>
      <c r="AI674" s="75">
        <f>MIN(AH674*AJ674,0.8*(AM673+Observaciones!$F673-AK674-AL674-Constantes!$D$14))</f>
        <v>1.6082947681957984</v>
      </c>
      <c r="AJ674" s="75">
        <f>EXP(2.5*(Cálculos!AM673-Constantes!$D$13)/(Constantes!$D$15))*Constantes!$F$19+Constantes!$F$18</f>
        <v>0.62443750927513364</v>
      </c>
      <c r="AK674" s="75">
        <f>IF(Observaciones!$F673&gt;0.05*Constantes!$F$20,((Observaciones!$F673-0.05*Constantes!$F$20)^2)/(Observaciones!$F673+0.95*Constantes!$F$20),0)</f>
        <v>0</v>
      </c>
      <c r="AL674" s="75">
        <f>MAX(0,AM673+Observaciones!$F673-AK674-Constantes!$D$13)</f>
        <v>0</v>
      </c>
      <c r="AM674" s="75">
        <f>AM673+Observaciones!$F673-AK674-AI674-AL674-AN673</f>
        <v>61.7373441000043</v>
      </c>
      <c r="AN674" s="75">
        <f>MAX(0,(AM674-Constantes!$D$14)*(1-EXP(-Constantes!$D$24)))</f>
        <v>0.60965133085679024</v>
      </c>
      <c r="AO674" s="75">
        <f t="shared" si="96"/>
        <v>117.01551362260159</v>
      </c>
      <c r="AP674" s="75">
        <f>MAX(0,(AO674-Constantes!$D$13)*(1-EXP(-Constantes!$D$25)))</f>
        <v>0.29022235206339964</v>
      </c>
      <c r="AQ674" s="75">
        <f t="shared" si="97"/>
        <v>0.89987368292018988</v>
      </c>
      <c r="AR674" s="75">
        <f>0.0526*AK674*Observaciones!$F673^1.218</f>
        <v>0</v>
      </c>
      <c r="AS674" s="75">
        <f>AR674*Constantes!$F$31</f>
        <v>0</v>
      </c>
      <c r="AT674" s="75">
        <f t="shared" si="98"/>
        <v>0</v>
      </c>
      <c r="AU674" s="15"/>
      <c r="AV674" s="74">
        <v>668</v>
      </c>
      <c r="AW674" s="75">
        <f>0.0526*Observaciones!$F673^2.218</f>
        <v>0.40143633905347276</v>
      </c>
      <c r="AX674" s="75">
        <f>IF(Observaciones!$F673&gt;0.05*$BB$7,((Observaciones!$F673-0.05*$BB$7)^2)/(Observaciones!$F673+0.95*$BB$7),0)</f>
        <v>1.6667444764761515E-2</v>
      </c>
      <c r="AY674" s="75">
        <f>0.0526*AX674*Observaciones!$F673^1.218</f>
        <v>2.6763672030967324E-3</v>
      </c>
      <c r="AZ674" s="29"/>
      <c r="BA674" s="29"/>
      <c r="BB674" s="96"/>
      <c r="BC674" s="39"/>
    </row>
    <row r="675" spans="2:55" s="2" customFormat="1" x14ac:dyDescent="0.3">
      <c r="B675" s="38"/>
      <c r="C675" s="74">
        <v>669</v>
      </c>
      <c r="D675" s="136">
        <f>ETo!$I674*((1-Constantes!$D$21)*ETo!$K674+ETo!$L674)</f>
        <v>2.7230871702820858</v>
      </c>
      <c r="E675" s="75">
        <f>MIN(D675*F675,0.8*(I674+Observaciones!$F674-G675-H675-Constantes!$D$14))</f>
        <v>1.5250752942849746</v>
      </c>
      <c r="F675" s="75">
        <f>EXP(2.5*(Cálculos!I674-Constantes!$D$13)/(Constantes!$D$15))*Constantes!$D$19+Constantes!$D$18</f>
        <v>0.56005379149393564</v>
      </c>
      <c r="G675" s="75">
        <f>IF(Observaciones!$F674&gt;0.05*Constantes!$D$20,((Observaciones!$F674-0.05*Constantes!$D$20)^2)/(Observaciones!$F674+0.95*Constantes!$D$20),0)</f>
        <v>0</v>
      </c>
      <c r="H675" s="75">
        <f>MAX(0,I674+Observaciones!$F674-G675-Constantes!$D$13)</f>
        <v>0</v>
      </c>
      <c r="I675" s="75">
        <f>I674+Observaciones!$F674-G675-E675-H675-J674</f>
        <v>60.491253643417494</v>
      </c>
      <c r="J675" s="75">
        <f>MAX(0,(I675-Constantes!$D$14)*(1-EXP(-Constantes!$D$24)))</f>
        <v>0.58824424265415409</v>
      </c>
      <c r="K675" s="75">
        <f t="shared" si="90"/>
        <v>113.2240615582789</v>
      </c>
      <c r="L675" s="75">
        <f>MAX(0,(K675-Constantes!$D$13)*(1-EXP(-Constantes!$D$25)))</f>
        <v>0.26403287962883115</v>
      </c>
      <c r="M675" s="75">
        <f t="shared" si="91"/>
        <v>0.85227712228298524</v>
      </c>
      <c r="N675" s="75">
        <f>0.0526*G675*Observaciones!$F674^1.218</f>
        <v>0</v>
      </c>
      <c r="O675" s="75">
        <f>N675*Constantes!$D$31</f>
        <v>0</v>
      </c>
      <c r="P675" s="75">
        <f t="shared" si="92"/>
        <v>0</v>
      </c>
      <c r="Q675" s="15"/>
      <c r="R675" s="74">
        <v>669</v>
      </c>
      <c r="S675" s="136">
        <f>ETo!$I674*((1-Constantes!$E$21)*ETo!$K674+ETo!$L674)</f>
        <v>2.6179587416670338</v>
      </c>
      <c r="T675" s="75">
        <f>MIN(S675*U675,0.8*(X674+Observaciones!$F674-V675-W675-Constantes!$D$14))</f>
        <v>1.5521920067078077</v>
      </c>
      <c r="U675" s="75">
        <f>EXP(2.5*(Cálculos!X674-Constantes!$D$13)/(Constantes!$D$15))*Constantes!$E$19+Constantes!$E$18</f>
        <v>0.59290163057322309</v>
      </c>
      <c r="V675" s="75">
        <f>IF(Observaciones!$F674&gt;0.05*Constantes!$E$20,((Observaciones!$F674-0.05*Constantes!$E$20)^2)/(Observaciones!$F674+0.95*Constantes!$E$20),0)</f>
        <v>0</v>
      </c>
      <c r="W675" s="75">
        <f>MAX(0,X674+Observaciones!$F674-V675-Constantes!$D$13)</f>
        <v>0</v>
      </c>
      <c r="X675" s="75">
        <f>X674+Observaciones!$F674-V675-T675-W675-Y674</f>
        <v>60.469186306423907</v>
      </c>
      <c r="Y675" s="75">
        <f>MAX(0,(X675-Constantes!$D$14)*(1-EXP(-Constantes!$D$24)))</f>
        <v>0.58786513901290405</v>
      </c>
      <c r="Z675" s="75">
        <f t="shared" si="93"/>
        <v>115.40841286238107</v>
      </c>
      <c r="AA675" s="75">
        <f>MAX(0,(Z675-Constantes!$D$13)*(1-EXP(-Constantes!$D$25)))</f>
        <v>0.27912129622903337</v>
      </c>
      <c r="AB675" s="75">
        <f t="shared" si="94"/>
        <v>0.86698643524193741</v>
      </c>
      <c r="AC675" s="75">
        <f>0.0526*V675*Observaciones!$F674^1.218</f>
        <v>0</v>
      </c>
      <c r="AD675" s="75">
        <f>AC675*Constantes!$E$31</f>
        <v>0</v>
      </c>
      <c r="AE675" s="75">
        <f t="shared" si="95"/>
        <v>0</v>
      </c>
      <c r="AF675" s="15"/>
      <c r="AG675" s="74">
        <v>669</v>
      </c>
      <c r="AH675" s="136">
        <f>ETo!$I674*((1-Constantes!$F$21)*ETo!$K674+ETo!$L674)</f>
        <v>2.6179587416670338</v>
      </c>
      <c r="AI675" s="75">
        <f>MIN(AH675*AJ675,0.8*(AM674+Observaciones!$F674-AK675-AL675-Constantes!$D$14))</f>
        <v>1.6395815240452263</v>
      </c>
      <c r="AJ675" s="75">
        <f>EXP(2.5*(Cálculos!AM674-Constantes!$D$13)/(Constantes!$D$15))*Constantes!$F$19+Constantes!$F$18</f>
        <v>0.62628241536044693</v>
      </c>
      <c r="AK675" s="75">
        <f>IF(Observaciones!$F674&gt;0.05*Constantes!$F$20,((Observaciones!$F674-0.05*Constantes!$F$20)^2)/(Observaciones!$F674+0.95*Constantes!$F$20),0)</f>
        <v>0</v>
      </c>
      <c r="AL675" s="75">
        <f>MAX(0,AM674+Observaciones!$F674-AK675-Constantes!$D$13)</f>
        <v>0</v>
      </c>
      <c r="AM675" s="75">
        <f>AM674+Observaciones!$F674-AK675-AI675-AL675-AN674</f>
        <v>59.488111245102282</v>
      </c>
      <c r="AN675" s="75">
        <f>MAX(0,(AM675-Constantes!$D$14)*(1-EXP(-Constantes!$D$24)))</f>
        <v>0.5710108566772174</v>
      </c>
      <c r="AO675" s="75">
        <f t="shared" si="96"/>
        <v>116.72529127053819</v>
      </c>
      <c r="AP675" s="75">
        <f>MAX(0,(AO675-Constantes!$D$13)*(1-EXP(-Constantes!$D$25)))</f>
        <v>0.28821763984224757</v>
      </c>
      <c r="AQ675" s="75">
        <f t="shared" si="97"/>
        <v>0.85922849651946498</v>
      </c>
      <c r="AR675" s="75">
        <f>0.0526*AK675*Observaciones!$F674^1.218</f>
        <v>0</v>
      </c>
      <c r="AS675" s="75">
        <f>AR675*Constantes!$F$31</f>
        <v>0</v>
      </c>
      <c r="AT675" s="75">
        <f t="shared" si="98"/>
        <v>0</v>
      </c>
      <c r="AU675" s="15"/>
      <c r="AV675" s="74">
        <v>669</v>
      </c>
      <c r="AW675" s="75">
        <f>0.0526*Observaciones!$F674^2.218</f>
        <v>0</v>
      </c>
      <c r="AX675" s="75">
        <f>IF(Observaciones!$F674&gt;0.05*$BB$7,((Observaciones!$F674-0.05*$BB$7)^2)/(Observaciones!$F674+0.95*$BB$7),0)</f>
        <v>0</v>
      </c>
      <c r="AY675" s="75">
        <f>0.0526*AX675*Observaciones!$F674^1.218</f>
        <v>0</v>
      </c>
      <c r="AZ675" s="29"/>
      <c r="BA675" s="29"/>
      <c r="BB675" s="96"/>
      <c r="BC675" s="39"/>
    </row>
    <row r="676" spans="2:55" s="2" customFormat="1" x14ac:dyDescent="0.3">
      <c r="B676" s="38"/>
      <c r="C676" s="74">
        <v>670</v>
      </c>
      <c r="D676" s="136">
        <f>ETo!$I675*((1-Constantes!$D$21)*ETo!$K675+ETo!$L675)</f>
        <v>2.7034457493537754</v>
      </c>
      <c r="E676" s="75">
        <f>MIN(D676*F676,0.8*(I675+Observaciones!$F675-G676-H676-Constantes!$D$14))</f>
        <v>1.4500809445903486</v>
      </c>
      <c r="F676" s="75">
        <f>EXP(2.5*(Cálculos!I675-Constantes!$D$13)/(Constantes!$D$15))*Constantes!$D$19+Constantes!$D$18</f>
        <v>0.53638248333149363</v>
      </c>
      <c r="G676" s="75">
        <f>IF(Observaciones!$F675&gt;0.05*Constantes!$D$20,((Observaciones!$F675-0.05*Constantes!$D$20)^2)/(Observaciones!$F675+0.95*Constantes!$D$20),0)</f>
        <v>0</v>
      </c>
      <c r="H676" s="75">
        <f>MAX(0,I675+Observaciones!$F675-G676-Constantes!$D$13)</f>
        <v>0</v>
      </c>
      <c r="I676" s="75">
        <f>I675+Observaciones!$F675-G676-E676-H676-J675</f>
        <v>58.85292845617299</v>
      </c>
      <c r="J676" s="75">
        <f>MAX(0,(I676-Constantes!$D$14)*(1-EXP(-Constantes!$D$24)))</f>
        <v>0.56009879654905403</v>
      </c>
      <c r="K676" s="75">
        <f t="shared" si="90"/>
        <v>112.96002867865008</v>
      </c>
      <c r="L676" s="75">
        <f>MAX(0,(K676-Constantes!$D$13)*(1-EXP(-Constantes!$D$25)))</f>
        <v>0.26220907130802246</v>
      </c>
      <c r="M676" s="75">
        <f t="shared" si="91"/>
        <v>0.82230786785707655</v>
      </c>
      <c r="N676" s="75">
        <f>0.0526*G676*Observaciones!$F675^1.218</f>
        <v>0</v>
      </c>
      <c r="O676" s="75">
        <f>N676*Constantes!$D$31</f>
        <v>0</v>
      </c>
      <c r="P676" s="75">
        <f t="shared" si="92"/>
        <v>0</v>
      </c>
      <c r="Q676" s="15"/>
      <c r="R676" s="74">
        <v>670</v>
      </c>
      <c r="S676" s="136">
        <f>ETo!$I675*((1-Constantes!$E$21)*ETo!$K675+ETo!$L675)</f>
        <v>2.5989766634263054</v>
      </c>
      <c r="T676" s="75">
        <f>MIN(S676*U676,0.8*(X675+Observaciones!$F675-V676-W676-Constantes!$D$14))</f>
        <v>1.492543798119973</v>
      </c>
      <c r="U676" s="75">
        <f>EXP(2.5*(Cálculos!X675-Constantes!$D$13)/(Constantes!$D$15))*Constantes!$E$19+Constantes!$E$18</f>
        <v>0.57428133892988087</v>
      </c>
      <c r="V676" s="75">
        <f>IF(Observaciones!$F675&gt;0.05*Constantes!$E$20,((Observaciones!$F675-0.05*Constantes!$E$20)^2)/(Observaciones!$F675+0.95*Constantes!$E$20),0)</f>
        <v>0</v>
      </c>
      <c r="W676" s="75">
        <f>MAX(0,X675+Observaciones!$F675-V676-Constantes!$D$13)</f>
        <v>0</v>
      </c>
      <c r="X676" s="75">
        <f>X675+Observaciones!$F675-V676-T676-W676-Y675</f>
        <v>58.788777369291026</v>
      </c>
      <c r="Y676" s="75">
        <f>MAX(0,(X676-Constantes!$D$14)*(1-EXP(-Constantes!$D$24)))</f>
        <v>0.55899671927375028</v>
      </c>
      <c r="Z676" s="75">
        <f t="shared" si="93"/>
        <v>115.12929156615203</v>
      </c>
      <c r="AA676" s="75">
        <f>MAX(0,(Z676-Constantes!$D$13)*(1-EXP(-Constantes!$D$25)))</f>
        <v>0.27719326460171084</v>
      </c>
      <c r="AB676" s="75">
        <f t="shared" si="94"/>
        <v>0.83618998387546117</v>
      </c>
      <c r="AC676" s="75">
        <f>0.0526*V676*Observaciones!$F675^1.218</f>
        <v>0</v>
      </c>
      <c r="AD676" s="75">
        <f>AC676*Constantes!$E$31</f>
        <v>0</v>
      </c>
      <c r="AE676" s="75">
        <f t="shared" si="95"/>
        <v>0</v>
      </c>
      <c r="AF676" s="15"/>
      <c r="AG676" s="74">
        <v>670</v>
      </c>
      <c r="AH676" s="136">
        <f>ETo!$I675*((1-Constantes!$F$21)*ETo!$K675+ETo!$L675)</f>
        <v>2.5989766634263054</v>
      </c>
      <c r="AI676" s="75">
        <f>MIN(AH676*AJ676,0.8*(AM675+Observaciones!$F675-AK676-AL676-Constantes!$D$14))</f>
        <v>1.5919382090569076</v>
      </c>
      <c r="AJ676" s="75">
        <f>EXP(2.5*(Cálculos!AM675-Constantes!$D$13)/(Constantes!$D$15))*Constantes!$F$19+Constantes!$F$18</f>
        <v>0.61252501088571143</v>
      </c>
      <c r="AK676" s="75">
        <f>IF(Observaciones!$F675&gt;0.05*Constantes!$F$20,((Observaciones!$F675-0.05*Constantes!$F$20)^2)/(Observaciones!$F675+0.95*Constantes!$F$20),0)</f>
        <v>0</v>
      </c>
      <c r="AL676" s="75">
        <f>MAX(0,AM675+Observaciones!$F675-AK676-Constantes!$D$13)</f>
        <v>0</v>
      </c>
      <c r="AM676" s="75">
        <f>AM675+Observaciones!$F675-AK676-AI676-AL676-AN675</f>
        <v>57.725162179368155</v>
      </c>
      <c r="AN676" s="75">
        <f>MAX(0,(AM676-Constantes!$D$14)*(1-EXP(-Constantes!$D$24)))</f>
        <v>0.54072444693269617</v>
      </c>
      <c r="AO676" s="75">
        <f t="shared" si="96"/>
        <v>116.43707363069595</v>
      </c>
      <c r="AP676" s="75">
        <f>MAX(0,(AO676-Constantes!$D$13)*(1-EXP(-Constantes!$D$25)))</f>
        <v>0.28622677517991052</v>
      </c>
      <c r="AQ676" s="75">
        <f t="shared" si="97"/>
        <v>0.82695122211260674</v>
      </c>
      <c r="AR676" s="75">
        <f>0.0526*AK676*Observaciones!$F675^1.218</f>
        <v>0</v>
      </c>
      <c r="AS676" s="75">
        <f>AR676*Constantes!$F$31</f>
        <v>0</v>
      </c>
      <c r="AT676" s="75">
        <f t="shared" si="98"/>
        <v>0</v>
      </c>
      <c r="AU676" s="15"/>
      <c r="AV676" s="74">
        <v>670</v>
      </c>
      <c r="AW676" s="75">
        <f>0.0526*Observaciones!$F675^2.218</f>
        <v>6.8921513346888582E-3</v>
      </c>
      <c r="AX676" s="75">
        <f>IF(Observaciones!$F675&gt;0.05*$BB$7,((Observaciones!$F675-0.05*$BB$7)^2)/(Observaciones!$F675+0.95*$BB$7),0)</f>
        <v>0</v>
      </c>
      <c r="AY676" s="75">
        <f>0.0526*AX676*Observaciones!$F675^1.218</f>
        <v>0</v>
      </c>
      <c r="AZ676" s="29"/>
      <c r="BA676" s="29"/>
      <c r="BB676" s="96"/>
      <c r="BC676" s="39"/>
    </row>
    <row r="677" spans="2:55" s="2" customFormat="1" x14ac:dyDescent="0.3">
      <c r="B677" s="38"/>
      <c r="C677" s="74">
        <v>671</v>
      </c>
      <c r="D677" s="136">
        <f>ETo!$I676*((1-Constantes!$D$21)*ETo!$K676+ETo!$L676)</f>
        <v>2.7112250605372368</v>
      </c>
      <c r="E677" s="75">
        <f>MIN(D677*F677,0.8*(I676+Observaciones!$F676-G677-H677-Constantes!$D$14))</f>
        <v>1.4098911342544767</v>
      </c>
      <c r="F677" s="75">
        <f>EXP(2.5*(Cálculos!I676-Constantes!$D$13)/(Constantes!$D$15))*Constantes!$D$19+Constantes!$D$18</f>
        <v>0.52001995510291676</v>
      </c>
      <c r="G677" s="75">
        <f>IF(Observaciones!$F676&gt;0.05*Constantes!$D$20,((Observaciones!$F676-0.05*Constantes!$D$20)^2)/(Observaciones!$F676+0.95*Constantes!$D$20),0)</f>
        <v>0</v>
      </c>
      <c r="H677" s="75">
        <f>MAX(0,I676+Observaciones!$F676-G677-Constantes!$D$13)</f>
        <v>0</v>
      </c>
      <c r="I677" s="75">
        <f>I676+Observaciones!$F676-G677-E677-H677-J676</f>
        <v>59.082938525369457</v>
      </c>
      <c r="J677" s="75">
        <f>MAX(0,(I677-Constantes!$D$14)*(1-EXP(-Constantes!$D$24)))</f>
        <v>0.56405023186641468</v>
      </c>
      <c r="K677" s="75">
        <f t="shared" si="90"/>
        <v>112.69781960734205</v>
      </c>
      <c r="L677" s="75">
        <f>MAX(0,(K677-Constantes!$D$13)*(1-EXP(-Constantes!$D$25)))</f>
        <v>0.26039786095151174</v>
      </c>
      <c r="M677" s="75">
        <f t="shared" si="91"/>
        <v>0.82444809281792641</v>
      </c>
      <c r="N677" s="75">
        <f>0.0526*G677*Observaciones!$F676^1.218</f>
        <v>0</v>
      </c>
      <c r="O677" s="75">
        <f>N677*Constantes!$D$31</f>
        <v>0</v>
      </c>
      <c r="P677" s="75">
        <f t="shared" si="92"/>
        <v>0</v>
      </c>
      <c r="Q677" s="15"/>
      <c r="R677" s="74">
        <v>671</v>
      </c>
      <c r="S677" s="136">
        <f>ETo!$I676*((1-Constantes!$E$21)*ETo!$K676+ETo!$L676)</f>
        <v>2.6065079466892707</v>
      </c>
      <c r="T677" s="75">
        <f>MIN(S677*U677,0.8*(X676+Observaciones!$F676-V677-W677-Constantes!$D$14))</f>
        <v>1.4629487195421949</v>
      </c>
      <c r="U677" s="75">
        <f>EXP(2.5*(Cálculos!X676-Constantes!$D$13)/(Constantes!$D$15))*Constantes!$E$19+Constantes!$E$18</f>
        <v>0.56126769972077017</v>
      </c>
      <c r="V677" s="75">
        <f>IF(Observaciones!$F676&gt;0.05*Constantes!$E$20,((Observaciones!$F676-0.05*Constantes!$E$20)^2)/(Observaciones!$F676+0.95*Constantes!$E$20),0)</f>
        <v>0</v>
      </c>
      <c r="W677" s="75">
        <f>MAX(0,X676+Observaciones!$F676-V677-Constantes!$D$13)</f>
        <v>0</v>
      </c>
      <c r="X677" s="75">
        <f>X676+Observaciones!$F676-V677-T677-W677-Y676</f>
        <v>58.966831930475081</v>
      </c>
      <c r="Y677" s="75">
        <f>MAX(0,(X677-Constantes!$D$14)*(1-EXP(-Constantes!$D$24)))</f>
        <v>0.56205559006118033</v>
      </c>
      <c r="Z677" s="75">
        <f t="shared" si="93"/>
        <v>114.85209830155033</v>
      </c>
      <c r="AA677" s="75">
        <f>MAX(0,(Z677-Constantes!$D$13)*(1-EXP(-Constantes!$D$25)))</f>
        <v>0.27527855086165165</v>
      </c>
      <c r="AB677" s="75">
        <f t="shared" si="94"/>
        <v>0.83733414092283198</v>
      </c>
      <c r="AC677" s="75">
        <f>0.0526*V677*Observaciones!$F676^1.218</f>
        <v>0</v>
      </c>
      <c r="AD677" s="75">
        <f>AC677*Constantes!$E$31</f>
        <v>0</v>
      </c>
      <c r="AE677" s="75">
        <f t="shared" si="95"/>
        <v>0</v>
      </c>
      <c r="AF677" s="15"/>
      <c r="AG677" s="74">
        <v>671</v>
      </c>
      <c r="AH677" s="136">
        <f>ETo!$I676*((1-Constantes!$F$21)*ETo!$K676+ETo!$L676)</f>
        <v>2.6065079466892707</v>
      </c>
      <c r="AI677" s="75">
        <f>MIN(AH677*AJ677,0.8*(AM676+Observaciones!$F676-AK677-AL677-Constantes!$D$14))</f>
        <v>1.5711983061549477</v>
      </c>
      <c r="AJ677" s="75">
        <f>EXP(2.5*(Cálculos!AM676-Constantes!$D$13)/(Constantes!$D$15))*Constantes!$F$19+Constantes!$F$18</f>
        <v>0.60279820291768127</v>
      </c>
      <c r="AK677" s="75">
        <f>IF(Observaciones!$F676&gt;0.05*Constantes!$F$20,((Observaciones!$F676-0.05*Constantes!$F$20)^2)/(Observaciones!$F676+0.95*Constantes!$F$20),0)</f>
        <v>0</v>
      </c>
      <c r="AL677" s="75">
        <f>MAX(0,AM676+Observaciones!$F676-AK677-Constantes!$D$13)</f>
        <v>0</v>
      </c>
      <c r="AM677" s="75">
        <f>AM676+Observaciones!$F676-AK677-AI677-AL677-AN676</f>
        <v>57.813239426280518</v>
      </c>
      <c r="AN677" s="75">
        <f>MAX(0,(AM677-Constantes!$D$14)*(1-EXP(-Constantes!$D$24)))</f>
        <v>0.54223756131643275</v>
      </c>
      <c r="AO677" s="75">
        <f t="shared" si="96"/>
        <v>116.15084685551604</v>
      </c>
      <c r="AP677" s="75">
        <f>MAX(0,(AO677-Constantes!$D$13)*(1-EXP(-Constantes!$D$25)))</f>
        <v>0.28424966242431282</v>
      </c>
      <c r="AQ677" s="75">
        <f t="shared" si="97"/>
        <v>0.82648722374074557</v>
      </c>
      <c r="AR677" s="75">
        <f>0.0526*AK677*Observaciones!$F676^1.218</f>
        <v>0</v>
      </c>
      <c r="AS677" s="75">
        <f>AR677*Constantes!$F$31</f>
        <v>0</v>
      </c>
      <c r="AT677" s="75">
        <f t="shared" si="98"/>
        <v>0</v>
      </c>
      <c r="AU677" s="15"/>
      <c r="AV677" s="74">
        <v>671</v>
      </c>
      <c r="AW677" s="75">
        <f>0.0526*Observaciones!$F676^2.218</f>
        <v>0.30232861200727251</v>
      </c>
      <c r="AX677" s="75">
        <f>IF(Observaciones!$F676&gt;0.05*$BB$7,((Observaciones!$F676-0.05*$BB$7)^2)/(Observaciones!$F676+0.95*$BB$7),0)</f>
        <v>6.2440408225724973E-3</v>
      </c>
      <c r="AY677" s="75">
        <f>0.0526*AX677*Observaciones!$F676^1.218</f>
        <v>8.5806917963867778E-4</v>
      </c>
      <c r="AZ677" s="29"/>
      <c r="BA677" s="29"/>
      <c r="BB677" s="96"/>
      <c r="BC677" s="39"/>
    </row>
    <row r="678" spans="2:55" s="2" customFormat="1" x14ac:dyDescent="0.3">
      <c r="B678" s="38"/>
      <c r="C678" s="74">
        <v>672</v>
      </c>
      <c r="D678" s="136">
        <f>ETo!$I677*((1-Constantes!$D$21)*ETo!$K677+ETo!$L677)</f>
        <v>2.7354466625102449</v>
      </c>
      <c r="E678" s="75">
        <f>MIN(D678*F678,0.8*(I677+Observaciones!$F677-G678-H678-Constantes!$D$14))</f>
        <v>1.4285460820318967</v>
      </c>
      <c r="F678" s="75">
        <f>EXP(2.5*(Cálculos!I677-Constantes!$D$13)/(Constantes!$D$15))*Constantes!$D$19+Constantes!$D$18</f>
        <v>0.52223503444989816</v>
      </c>
      <c r="G678" s="75">
        <f>IF(Observaciones!$F677&gt;0.05*Constantes!$D$20,((Observaciones!$F677-0.05*Constantes!$D$20)^2)/(Observaciones!$F677+0.95*Constantes!$D$20),0)</f>
        <v>0</v>
      </c>
      <c r="H678" s="75">
        <f>MAX(0,I677+Observaciones!$F677-G678-Constantes!$D$13)</f>
        <v>0</v>
      </c>
      <c r="I678" s="75">
        <f>I677+Observaciones!$F677-G678-E678-H678-J677</f>
        <v>57.090342211471139</v>
      </c>
      <c r="J678" s="75">
        <f>MAX(0,(I678-Constantes!$D$14)*(1-EXP(-Constantes!$D$24)))</f>
        <v>0.52981861985270251</v>
      </c>
      <c r="K678" s="75">
        <f t="shared" si="90"/>
        <v>112.43742174639054</v>
      </c>
      <c r="L678" s="75">
        <f>MAX(0,(K678-Constantes!$D$13)*(1-EXP(-Constantes!$D$25)))</f>
        <v>0.25859916153880308</v>
      </c>
      <c r="M678" s="75">
        <f t="shared" si="91"/>
        <v>0.78841778139150565</v>
      </c>
      <c r="N678" s="75">
        <f>0.0526*G678*Observaciones!$F677^1.218</f>
        <v>0</v>
      </c>
      <c r="O678" s="75">
        <f>N678*Constantes!$D$31</f>
        <v>0</v>
      </c>
      <c r="P678" s="75">
        <f t="shared" si="92"/>
        <v>0</v>
      </c>
      <c r="Q678" s="15"/>
      <c r="R678" s="74">
        <v>672</v>
      </c>
      <c r="S678" s="136">
        <f>ETo!$I677*((1-Constantes!$E$21)*ETo!$K677+ETo!$L677)</f>
        <v>2.6299405983724156</v>
      </c>
      <c r="T678" s="75">
        <f>MIN(S678*U678,0.8*(X677+Observaciones!$F677-V678-W678-Constantes!$D$14))</f>
        <v>1.4795890604918354</v>
      </c>
      <c r="U678" s="75">
        <f>EXP(2.5*(Cálculos!X677-Constantes!$D$13)/(Constantes!$D$15))*Constantes!$E$19+Constantes!$E$18</f>
        <v>0.56259409866804777</v>
      </c>
      <c r="V678" s="75">
        <f>IF(Observaciones!$F677&gt;0.05*Constantes!$E$20,((Observaciones!$F677-0.05*Constantes!$E$20)^2)/(Observaciones!$F677+0.95*Constantes!$E$20),0)</f>
        <v>0</v>
      </c>
      <c r="W678" s="75">
        <f>MAX(0,X677+Observaciones!$F677-V678-Constantes!$D$13)</f>
        <v>0</v>
      </c>
      <c r="X678" s="75">
        <f>X677+Observaciones!$F677-V678-T678-W678-Y677</f>
        <v>56.925187279922071</v>
      </c>
      <c r="Y678" s="75">
        <f>MAX(0,(X678-Constantes!$D$14)*(1-EXP(-Constantes!$D$24)))</f>
        <v>0.52698135698138948</v>
      </c>
      <c r="Z678" s="75">
        <f t="shared" si="93"/>
        <v>114.57681975068867</v>
      </c>
      <c r="AA678" s="75">
        <f>MAX(0,(Z678-Constantes!$D$13)*(1-EXP(-Constantes!$D$25)))</f>
        <v>0.27337706301548864</v>
      </c>
      <c r="AB678" s="75">
        <f t="shared" si="94"/>
        <v>0.80035841999687807</v>
      </c>
      <c r="AC678" s="75">
        <f>0.0526*V678*Observaciones!$F677^1.218</f>
        <v>0</v>
      </c>
      <c r="AD678" s="75">
        <f>AC678*Constantes!$E$31</f>
        <v>0</v>
      </c>
      <c r="AE678" s="75">
        <f t="shared" si="95"/>
        <v>0</v>
      </c>
      <c r="AF678" s="15"/>
      <c r="AG678" s="74">
        <v>672</v>
      </c>
      <c r="AH678" s="136">
        <f>ETo!$I677*((1-Constantes!$F$21)*ETo!$K677+ETo!$L677)</f>
        <v>2.6299405983724156</v>
      </c>
      <c r="AI678" s="75">
        <f>MIN(AH678*AJ678,0.8*(AM677+Observaciones!$F677-AK678-AL678-Constantes!$D$14))</f>
        <v>1.5865473547072217</v>
      </c>
      <c r="AJ678" s="75">
        <f>EXP(2.5*(Cálculos!AM677-Constantes!$D$13)/(Constantes!$D$15))*Constantes!$F$19+Constantes!$F$18</f>
        <v>0.60326357016925936</v>
      </c>
      <c r="AK678" s="75">
        <f>IF(Observaciones!$F677&gt;0.05*Constantes!$F$20,((Observaciones!$F677-0.05*Constantes!$F$20)^2)/(Observaciones!$F677+0.95*Constantes!$F$20),0)</f>
        <v>0</v>
      </c>
      <c r="AL678" s="75">
        <f>MAX(0,AM677+Observaciones!$F677-AK678-Constantes!$D$13)</f>
        <v>0</v>
      </c>
      <c r="AM678" s="75">
        <f>AM677+Observaciones!$F677-AK678-AI678-AL678-AN677</f>
        <v>55.684454510256863</v>
      </c>
      <c r="AN678" s="75">
        <f>MAX(0,(AM678-Constantes!$D$14)*(1-EXP(-Constantes!$D$24)))</f>
        <v>0.50566631063324841</v>
      </c>
      <c r="AO678" s="75">
        <f t="shared" si="96"/>
        <v>115.86659719309172</v>
      </c>
      <c r="AP678" s="75">
        <f>MAX(0,(AO678-Constantes!$D$13)*(1-EXP(-Constantes!$D$25)))</f>
        <v>0.28228620658409587</v>
      </c>
      <c r="AQ678" s="75">
        <f t="shared" si="97"/>
        <v>0.78795251721734427</v>
      </c>
      <c r="AR678" s="75">
        <f>0.0526*AK678*Observaciones!$F677^1.218</f>
        <v>0</v>
      </c>
      <c r="AS678" s="75">
        <f>AR678*Constantes!$F$31</f>
        <v>0</v>
      </c>
      <c r="AT678" s="75">
        <f t="shared" si="98"/>
        <v>0</v>
      </c>
      <c r="AU678" s="15"/>
      <c r="AV678" s="74">
        <v>672</v>
      </c>
      <c r="AW678" s="75">
        <f>0.0526*Observaciones!$F677^2.218</f>
        <v>0</v>
      </c>
      <c r="AX678" s="75">
        <f>IF(Observaciones!$F677&gt;0.05*$BB$7,((Observaciones!$F677-0.05*$BB$7)^2)/(Observaciones!$F677+0.95*$BB$7),0)</f>
        <v>0</v>
      </c>
      <c r="AY678" s="75">
        <f>0.0526*AX678*Observaciones!$F677^1.218</f>
        <v>0</v>
      </c>
      <c r="AZ678" s="29"/>
      <c r="BA678" s="29"/>
      <c r="BB678" s="96"/>
      <c r="BC678" s="39"/>
    </row>
    <row r="679" spans="2:55" s="2" customFormat="1" x14ac:dyDescent="0.3">
      <c r="B679" s="38"/>
      <c r="C679" s="74">
        <v>673</v>
      </c>
      <c r="D679" s="136">
        <f>ETo!$I678*((1-Constantes!$D$21)*ETo!$K678+ETo!$L678)</f>
        <v>2.6960621588262903</v>
      </c>
      <c r="E679" s="75">
        <f>MIN(D679*F679,0.8*(I678+Observaciones!$F678-G679-H679-Constantes!$D$14))</f>
        <v>1.358507153453729</v>
      </c>
      <c r="F679" s="75">
        <f>EXP(2.5*(Cálculos!I678-Constantes!$D$13)/(Constantes!$D$15))*Constantes!$D$19+Constantes!$D$18</f>
        <v>0.50388569455132459</v>
      </c>
      <c r="G679" s="75">
        <f>IF(Observaciones!$F678&gt;0.05*Constantes!$D$20,((Observaciones!$F678-0.05*Constantes!$D$20)^2)/(Observaciones!$F678+0.95*Constantes!$D$20),0)</f>
        <v>0</v>
      </c>
      <c r="H679" s="75">
        <f>MAX(0,I678+Observaciones!$F678-G679-Constantes!$D$13)</f>
        <v>0</v>
      </c>
      <c r="I679" s="75">
        <f>I678+Observaciones!$F678-G679-E679-H679-J678</f>
        <v>57.802016438164706</v>
      </c>
      <c r="J679" s="75">
        <f>MAX(0,(I679-Constantes!$D$14)*(1-EXP(-Constantes!$D$24)))</f>
        <v>0.54204475709806932</v>
      </c>
      <c r="K679" s="75">
        <f t="shared" si="90"/>
        <v>112.17882258485174</v>
      </c>
      <c r="L679" s="75">
        <f>MAX(0,(K679-Constantes!$D$13)*(1-EXP(-Constantes!$D$25)))</f>
        <v>0.25681288665049518</v>
      </c>
      <c r="M679" s="75">
        <f t="shared" si="91"/>
        <v>0.79885764374856449</v>
      </c>
      <c r="N679" s="75">
        <f>0.0526*G679*Observaciones!$F678^1.218</f>
        <v>0</v>
      </c>
      <c r="O679" s="75">
        <f>N679*Constantes!$D$31</f>
        <v>0</v>
      </c>
      <c r="P679" s="75">
        <f t="shared" si="92"/>
        <v>0</v>
      </c>
      <c r="Q679" s="15"/>
      <c r="R679" s="74">
        <v>673</v>
      </c>
      <c r="S679" s="136">
        <f>ETo!$I678*((1-Constantes!$E$21)*ETo!$K678+ETo!$L678)</f>
        <v>2.5918686345481294</v>
      </c>
      <c r="T679" s="75">
        <f>MIN(S679*U679,0.8*(X678+Observaciones!$F678-V679-W679-Constantes!$D$14))</f>
        <v>1.4205725336665114</v>
      </c>
      <c r="U679" s="75">
        <f>EXP(2.5*(Cálculos!X678-Constantes!$D$13)/(Constantes!$D$15))*Constantes!$E$19+Constantes!$E$18</f>
        <v>0.54808816879493438</v>
      </c>
      <c r="V679" s="75">
        <f>IF(Observaciones!$F678&gt;0.05*Constantes!$E$20,((Observaciones!$F678-0.05*Constantes!$E$20)^2)/(Observaciones!$F678+0.95*Constantes!$E$20),0)</f>
        <v>0</v>
      </c>
      <c r="W679" s="75">
        <f>MAX(0,X678+Observaciones!$F678-V679-Constantes!$D$13)</f>
        <v>0</v>
      </c>
      <c r="X679" s="75">
        <f>X678+Observaciones!$F678-V679-T679-W679-Y678</f>
        <v>57.577633389274176</v>
      </c>
      <c r="Y679" s="75">
        <f>MAX(0,(X679-Constantes!$D$14)*(1-EXP(-Constantes!$D$24)))</f>
        <v>0.53818999062153838</v>
      </c>
      <c r="Z679" s="75">
        <f t="shared" si="93"/>
        <v>114.30344268767318</v>
      </c>
      <c r="AA679" s="75">
        <f>MAX(0,(Z679-Constantes!$D$13)*(1-EXP(-Constantes!$D$25)))</f>
        <v>0.27148870970529942</v>
      </c>
      <c r="AB679" s="75">
        <f t="shared" si="94"/>
        <v>0.80967870032683775</v>
      </c>
      <c r="AC679" s="75">
        <f>0.0526*V679*Observaciones!$F678^1.218</f>
        <v>0</v>
      </c>
      <c r="AD679" s="75">
        <f>AC679*Constantes!$E$31</f>
        <v>0</v>
      </c>
      <c r="AE679" s="75">
        <f t="shared" si="95"/>
        <v>0</v>
      </c>
      <c r="AF679" s="15"/>
      <c r="AG679" s="74">
        <v>673</v>
      </c>
      <c r="AH679" s="136">
        <f>ETo!$I678*((1-Constantes!$F$21)*ETo!$K678+ETo!$L678)</f>
        <v>2.5918686345481294</v>
      </c>
      <c r="AI679" s="75">
        <f>MIN(AH679*AJ679,0.8*(AM678+Observaciones!$F678-AK679-AL679-Constantes!$D$14))</f>
        <v>1.5358998482931465</v>
      </c>
      <c r="AJ679" s="75">
        <f>EXP(2.5*(Cálculos!AM678-Constantes!$D$13)/(Constantes!$D$15))*Constantes!$F$19+Constantes!$F$18</f>
        <v>0.5925839866343835</v>
      </c>
      <c r="AK679" s="75">
        <f>IF(Observaciones!$F678&gt;0.05*Constantes!$F$20,((Observaciones!$F678-0.05*Constantes!$F$20)^2)/(Observaciones!$F678+0.95*Constantes!$F$20),0)</f>
        <v>0</v>
      </c>
      <c r="AL679" s="75">
        <f>MAX(0,AM678+Observaciones!$F678-AK679-Constantes!$D$13)</f>
        <v>0</v>
      </c>
      <c r="AM679" s="75">
        <f>AM678+Observaciones!$F678-AK679-AI679-AL679-AN678</f>
        <v>56.242888351330471</v>
      </c>
      <c r="AN679" s="75">
        <f>MAX(0,(AM679-Constantes!$D$14)*(1-EXP(-Constantes!$D$24)))</f>
        <v>0.51525986977496929</v>
      </c>
      <c r="AO679" s="75">
        <f t="shared" si="96"/>
        <v>115.58431098650763</v>
      </c>
      <c r="AP679" s="75">
        <f>MAX(0,(AO679-Constantes!$D$13)*(1-EXP(-Constantes!$D$25)))</f>
        <v>0.2803363133240544</v>
      </c>
      <c r="AQ679" s="75">
        <f t="shared" si="97"/>
        <v>0.79559618309902369</v>
      </c>
      <c r="AR679" s="75">
        <f>0.0526*AK679*Observaciones!$F678^1.218</f>
        <v>0</v>
      </c>
      <c r="AS679" s="75">
        <f>AR679*Constantes!$F$31</f>
        <v>0</v>
      </c>
      <c r="AT679" s="75">
        <f t="shared" si="98"/>
        <v>0</v>
      </c>
      <c r="AU679" s="15"/>
      <c r="AV679" s="74">
        <v>673</v>
      </c>
      <c r="AW679" s="75">
        <f>0.0526*Observaciones!$F678^2.218</f>
        <v>0.43792186533391209</v>
      </c>
      <c r="AX679" s="75">
        <f>IF(Observaciones!$F678&gt;0.05*$BB$7,((Observaciones!$F678-0.05*$BB$7)^2)/(Observaciones!$F678+0.95*$BB$7),0)</f>
        <v>2.1229385132854627E-2</v>
      </c>
      <c r="AY679" s="75">
        <f>0.0526*AX679*Observaciones!$F678^1.218</f>
        <v>3.5756968989506619E-3</v>
      </c>
      <c r="AZ679" s="29"/>
      <c r="BA679" s="29"/>
      <c r="BB679" s="96"/>
      <c r="BC679" s="39"/>
    </row>
    <row r="680" spans="2:55" s="2" customFormat="1" x14ac:dyDescent="0.3">
      <c r="B680" s="38"/>
      <c r="C680" s="74">
        <v>674</v>
      </c>
      <c r="D680" s="136">
        <f>ETo!$I679*((1-Constantes!$D$21)*ETo!$K679+ETo!$L679)</f>
        <v>2.7725622460533219</v>
      </c>
      <c r="E680" s="75">
        <f>MIN(D680*F680,0.8*(I679+Observaciones!$F679-G680-H680-Constantes!$D$14))</f>
        <v>1.414631050283583</v>
      </c>
      <c r="F680" s="75">
        <f>EXP(2.5*(Cálculos!I679-Constantes!$D$13)/(Constantes!$D$15))*Constantes!$D$19+Constantes!$D$18</f>
        <v>0.5102251725086705</v>
      </c>
      <c r="G680" s="75">
        <f>IF(Observaciones!$F679&gt;0.05*Constantes!$D$20,((Observaciones!$F679-0.05*Constantes!$D$20)^2)/(Observaciones!$F679+0.95*Constantes!$D$20),0)</f>
        <v>0</v>
      </c>
      <c r="H680" s="75">
        <f>MAX(0,I679+Observaciones!$F679-G680-Constantes!$D$13)</f>
        <v>0</v>
      </c>
      <c r="I680" s="75">
        <f>I679+Observaciones!$F679-G680-E680-H680-J679</f>
        <v>56.945340630783058</v>
      </c>
      <c r="J680" s="75">
        <f>MAX(0,(I680-Constantes!$D$14)*(1-EXP(-Constantes!$D$24)))</f>
        <v>0.52732757948648878</v>
      </c>
      <c r="K680" s="75">
        <f t="shared" si="90"/>
        <v>111.92200969820125</v>
      </c>
      <c r="L680" s="75">
        <f>MAX(0,(K680-Constantes!$D$13)*(1-EXP(-Constantes!$D$25)))</f>
        <v>0.25503895046412889</v>
      </c>
      <c r="M680" s="75">
        <f t="shared" si="91"/>
        <v>0.78236652995061773</v>
      </c>
      <c r="N680" s="75">
        <f>0.0526*G680*Observaciones!$F679^1.218</f>
        <v>0</v>
      </c>
      <c r="O680" s="75">
        <f>N680*Constantes!$D$31</f>
        <v>0</v>
      </c>
      <c r="P680" s="75">
        <f t="shared" si="92"/>
        <v>0</v>
      </c>
      <c r="Q680" s="15"/>
      <c r="R680" s="74">
        <v>674</v>
      </c>
      <c r="S680" s="136">
        <f>ETo!$I679*((1-Constantes!$E$21)*ETo!$K679+ETo!$L679)</f>
        <v>2.6658654182861921</v>
      </c>
      <c r="T680" s="75">
        <f>MIN(S680*U680,0.8*(X679+Observaciones!$F679-V680-W680-Constantes!$D$14))</f>
        <v>1.4730499586339874</v>
      </c>
      <c r="U680" s="75">
        <f>EXP(2.5*(Cálculos!X679-Constantes!$D$13)/(Constantes!$D$15))*Constantes!$E$19+Constantes!$E$18</f>
        <v>0.55255976109287941</v>
      </c>
      <c r="V680" s="75">
        <f>IF(Observaciones!$F679&gt;0.05*Constantes!$E$20,((Observaciones!$F679-0.05*Constantes!$E$20)^2)/(Observaciones!$F679+0.95*Constantes!$E$20),0)</f>
        <v>0</v>
      </c>
      <c r="W680" s="75">
        <f>MAX(0,X679+Observaciones!$F679-V680-Constantes!$D$13)</f>
        <v>0</v>
      </c>
      <c r="X680" s="75">
        <f>X679+Observaciones!$F679-V680-T680-W680-Y679</f>
        <v>56.666393440018652</v>
      </c>
      <c r="Y680" s="75">
        <f>MAX(0,(X680-Constantes!$D$14)*(1-EXP(-Constantes!$D$24)))</f>
        <v>0.52253543371167266</v>
      </c>
      <c r="Z680" s="75">
        <f t="shared" si="93"/>
        <v>114.03195397796789</v>
      </c>
      <c r="AA680" s="75">
        <f>MAX(0,(Z680-Constantes!$D$13)*(1-EXP(-Constantes!$D$25)))</f>
        <v>0.26961340020421687</v>
      </c>
      <c r="AB680" s="75">
        <f t="shared" si="94"/>
        <v>0.79214883391588953</v>
      </c>
      <c r="AC680" s="75">
        <f>0.0526*V680*Observaciones!$F679^1.218</f>
        <v>0</v>
      </c>
      <c r="AD680" s="75">
        <f>AC680*Constantes!$E$31</f>
        <v>0</v>
      </c>
      <c r="AE680" s="75">
        <f t="shared" si="95"/>
        <v>0</v>
      </c>
      <c r="AF680" s="15"/>
      <c r="AG680" s="74">
        <v>674</v>
      </c>
      <c r="AH680" s="136">
        <f>ETo!$I679*((1-Constantes!$F$21)*ETo!$K679+ETo!$L679)</f>
        <v>2.6658654182861921</v>
      </c>
      <c r="AI680" s="75">
        <f>MIN(AH680*AJ680,0.8*(AM679+Observaciones!$F679-AK680-AL680-Constantes!$D$14))</f>
        <v>1.5869195781296137</v>
      </c>
      <c r="AJ680" s="75">
        <f>EXP(2.5*(Cálculos!AM679-Constantes!$D$13)/(Constantes!$D$15))*Constantes!$F$19+Constantes!$F$18</f>
        <v>0.59527370258240508</v>
      </c>
      <c r="AK680" s="75">
        <f>IF(Observaciones!$F679&gt;0.05*Constantes!$F$20,((Observaciones!$F679-0.05*Constantes!$F$20)^2)/(Observaciones!$F679+0.95*Constantes!$F$20),0)</f>
        <v>0</v>
      </c>
      <c r="AL680" s="75">
        <f>MAX(0,AM679+Observaciones!$F679-AK680-Constantes!$D$13)</f>
        <v>0</v>
      </c>
      <c r="AM680" s="75">
        <f>AM679+Observaciones!$F679-AK680-AI680-AL680-AN679</f>
        <v>55.240708903425883</v>
      </c>
      <c r="AN680" s="75">
        <f>MAX(0,(AM680-Constantes!$D$14)*(1-EXP(-Constantes!$D$24)))</f>
        <v>0.49804302670971778</v>
      </c>
      <c r="AO680" s="75">
        <f t="shared" si="96"/>
        <v>115.30397467318357</v>
      </c>
      <c r="AP680" s="75">
        <f>MAX(0,(AO680-Constantes!$D$13)*(1-EXP(-Constantes!$D$25)))</f>
        <v>0.27839988896060397</v>
      </c>
      <c r="AQ680" s="75">
        <f t="shared" si="97"/>
        <v>0.77644291567032175</v>
      </c>
      <c r="AR680" s="75">
        <f>0.0526*AK680*Observaciones!$F679^1.218</f>
        <v>0</v>
      </c>
      <c r="AS680" s="75">
        <f>AR680*Constantes!$F$31</f>
        <v>0</v>
      </c>
      <c r="AT680" s="75">
        <f t="shared" si="98"/>
        <v>0</v>
      </c>
      <c r="AU680" s="15"/>
      <c r="AV680" s="74">
        <v>674</v>
      </c>
      <c r="AW680" s="75">
        <f>0.0526*Observaciones!$F679^2.218</f>
        <v>6.4982246287524456E-2</v>
      </c>
      <c r="AX680" s="75">
        <f>IF(Observaciones!$F679&gt;0.05*$BB$7,((Observaciones!$F679-0.05*$BB$7)^2)/(Observaciones!$F679+0.95*$BB$7),0)</f>
        <v>0</v>
      </c>
      <c r="AY680" s="75">
        <f>0.0526*AX680*Observaciones!$F679^1.218</f>
        <v>0</v>
      </c>
      <c r="AZ680" s="29"/>
      <c r="BA680" s="29"/>
      <c r="BB680" s="96"/>
      <c r="BC680" s="39"/>
    </row>
    <row r="681" spans="2:55" s="2" customFormat="1" x14ac:dyDescent="0.3">
      <c r="B681" s="38"/>
      <c r="C681" s="74">
        <v>675</v>
      </c>
      <c r="D681" s="136">
        <f>ETo!$I680*((1-Constantes!$D$21)*ETo!$K680+ETo!$L680)</f>
        <v>2.7412190580341358</v>
      </c>
      <c r="E681" s="75">
        <f>MIN(D681*F681,0.8*(I680+Observaciones!$F680-G681-H681-Constantes!$D$14))</f>
        <v>1.3777974835572246</v>
      </c>
      <c r="F681" s="75">
        <f>EXP(2.5*(Cálculos!I680-Constantes!$D$13)/(Constantes!$D$15))*Constantes!$D$19+Constantes!$D$18</f>
        <v>0.50262217443698631</v>
      </c>
      <c r="G681" s="75">
        <f>IF(Observaciones!$F680&gt;0.05*Constantes!$D$20,((Observaciones!$F680-0.05*Constantes!$D$20)^2)/(Observaciones!$F680+0.95*Constantes!$D$20),0)</f>
        <v>0</v>
      </c>
      <c r="H681" s="75">
        <f>MAX(0,I680+Observaciones!$F680-G681-Constantes!$D$13)</f>
        <v>0</v>
      </c>
      <c r="I681" s="75">
        <f>I680+Observaciones!$F680-G681-E681-H681-J680</f>
        <v>55.140215567739347</v>
      </c>
      <c r="J681" s="75">
        <f>MAX(0,(I681-Constantes!$D$14)*(1-EXP(-Constantes!$D$24)))</f>
        <v>0.49631661135243194</v>
      </c>
      <c r="K681" s="75">
        <f t="shared" si="90"/>
        <v>111.66697074773712</v>
      </c>
      <c r="L681" s="75">
        <f>MAX(0,(K681-Constantes!$D$13)*(1-EXP(-Constantes!$D$25)))</f>
        <v>0.25327726775006437</v>
      </c>
      <c r="M681" s="75">
        <f t="shared" si="91"/>
        <v>0.74959387910249631</v>
      </c>
      <c r="N681" s="75">
        <f>0.0526*G681*Observaciones!$F680^1.218</f>
        <v>0</v>
      </c>
      <c r="O681" s="75">
        <f>N681*Constantes!$D$31</f>
        <v>0</v>
      </c>
      <c r="P681" s="75">
        <f t="shared" si="92"/>
        <v>0</v>
      </c>
      <c r="Q681" s="15"/>
      <c r="R681" s="74">
        <v>675</v>
      </c>
      <c r="S681" s="136">
        <f>ETo!$I680*((1-Constantes!$E$21)*ETo!$K680+ETo!$L680)</f>
        <v>2.6355471204617125</v>
      </c>
      <c r="T681" s="75">
        <f>MIN(S681*U681,0.8*(X680+Observaciones!$F680-V681-W681-Constantes!$D$14))</f>
        <v>1.4399457539563547</v>
      </c>
      <c r="U681" s="75">
        <f>EXP(2.5*(Cálculos!X680-Constantes!$D$13)/(Constantes!$D$15))*Constantes!$E$19+Constantes!$E$18</f>
        <v>0.54635553383849023</v>
      </c>
      <c r="V681" s="75">
        <f>IF(Observaciones!$F680&gt;0.05*Constantes!$E$20,((Observaciones!$F680-0.05*Constantes!$E$20)^2)/(Observaciones!$F680+0.95*Constantes!$E$20),0)</f>
        <v>0</v>
      </c>
      <c r="W681" s="75">
        <f>MAX(0,X680+Observaciones!$F680-V681-Constantes!$D$13)</f>
        <v>0</v>
      </c>
      <c r="X681" s="75">
        <f>X680+Observaciones!$F680-V681-T681-W681-Y680</f>
        <v>54.803912252350628</v>
      </c>
      <c r="Y681" s="75">
        <f>MAX(0,(X681-Constantes!$D$14)*(1-EXP(-Constantes!$D$24)))</f>
        <v>0.49053912168680608</v>
      </c>
      <c r="Z681" s="75">
        <f t="shared" si="93"/>
        <v>113.76234057776367</v>
      </c>
      <c r="AA681" s="75">
        <f>MAX(0,(Z681-Constantes!$D$13)*(1-EXP(-Constantes!$D$25)))</f>
        <v>0.26775104441206998</v>
      </c>
      <c r="AB681" s="75">
        <f t="shared" si="94"/>
        <v>0.75829016609887612</v>
      </c>
      <c r="AC681" s="75">
        <f>0.0526*V681*Observaciones!$F680^1.218</f>
        <v>0</v>
      </c>
      <c r="AD681" s="75">
        <f>AC681*Constantes!$E$31</f>
        <v>0</v>
      </c>
      <c r="AE681" s="75">
        <f t="shared" si="95"/>
        <v>0</v>
      </c>
      <c r="AF681" s="15"/>
      <c r="AG681" s="74">
        <v>675</v>
      </c>
      <c r="AH681" s="136">
        <f>ETo!$I680*((1-Constantes!$F$21)*ETo!$K680+ETo!$L680)</f>
        <v>2.6355471204617125</v>
      </c>
      <c r="AI681" s="75">
        <f>MIN(AH681*AJ681,0.8*(AM680+Observaciones!$F680-AK681-AL681-Constantes!$D$14))</f>
        <v>1.5562929980999731</v>
      </c>
      <c r="AJ681" s="75">
        <f>EXP(2.5*(Cálculos!AM680-Constantes!$D$13)/(Constantes!$D$15))*Constantes!$F$19+Constantes!$F$18</f>
        <v>0.59050091953102002</v>
      </c>
      <c r="AK681" s="75">
        <f>IF(Observaciones!$F680&gt;0.05*Constantes!$F$20,((Observaciones!$F680-0.05*Constantes!$F$20)^2)/(Observaciones!$F680+0.95*Constantes!$F$20),0)</f>
        <v>0</v>
      </c>
      <c r="AL681" s="75">
        <f>MAX(0,AM680+Observaciones!$F680-AK681-Constantes!$D$13)</f>
        <v>0</v>
      </c>
      <c r="AM681" s="75">
        <f>AM680+Observaciones!$F680-AK681-AI681-AL681-AN680</f>
        <v>53.286372878616199</v>
      </c>
      <c r="AN681" s="75">
        <f>MAX(0,(AM681-Constantes!$D$14)*(1-EXP(-Constantes!$D$24)))</f>
        <v>0.46446870356203401</v>
      </c>
      <c r="AO681" s="75">
        <f t="shared" si="96"/>
        <v>115.02557478422297</v>
      </c>
      <c r="AP681" s="75">
        <f>MAX(0,(AO681-Constantes!$D$13)*(1-EXP(-Constantes!$D$25)))</f>
        <v>0.27647684045727988</v>
      </c>
      <c r="AQ681" s="75">
        <f t="shared" si="97"/>
        <v>0.7409455440193139</v>
      </c>
      <c r="AR681" s="75">
        <f>0.0526*AK681*Observaciones!$F680^1.218</f>
        <v>0</v>
      </c>
      <c r="AS681" s="75">
        <f>AR681*Constantes!$F$31</f>
        <v>0</v>
      </c>
      <c r="AT681" s="75">
        <f t="shared" si="98"/>
        <v>0</v>
      </c>
      <c r="AU681" s="15"/>
      <c r="AV681" s="74">
        <v>675</v>
      </c>
      <c r="AW681" s="75">
        <f>0.0526*Observaciones!$F680^2.218</f>
        <v>3.1840930012055863E-4</v>
      </c>
      <c r="AX681" s="75">
        <f>IF(Observaciones!$F680&gt;0.05*$BB$7,((Observaciones!$F680-0.05*$BB$7)^2)/(Observaciones!$F680+0.95*$BB$7),0)</f>
        <v>0</v>
      </c>
      <c r="AY681" s="75">
        <f>0.0526*AX681*Observaciones!$F680^1.218</f>
        <v>0</v>
      </c>
      <c r="AZ681" s="29"/>
      <c r="BA681" s="29"/>
      <c r="BB681" s="96"/>
      <c r="BC681" s="39"/>
    </row>
    <row r="682" spans="2:55" s="2" customFormat="1" x14ac:dyDescent="0.3">
      <c r="B682" s="38"/>
      <c r="C682" s="74">
        <v>676</v>
      </c>
      <c r="D682" s="136">
        <f>ETo!$I681*((1-Constantes!$D$21)*ETo!$K681+ETo!$L681)</f>
        <v>2.7290896026069933</v>
      </c>
      <c r="E682" s="75">
        <f>MIN(D682*F682,0.8*(I681+Observaciones!$F681-G682-H682-Constantes!$D$14))</f>
        <v>1.3308527962713006</v>
      </c>
      <c r="F682" s="75">
        <f>EXP(2.5*(Cálculos!I681-Constantes!$D$13)/(Constantes!$D$15))*Constantes!$D$19+Constantes!$D$18</f>
        <v>0.48765448924798538</v>
      </c>
      <c r="G682" s="75">
        <f>IF(Observaciones!$F681&gt;0.05*Constantes!$D$20,((Observaciones!$F681-0.05*Constantes!$D$20)^2)/(Observaciones!$F681+0.95*Constantes!$D$20),0)</f>
        <v>0</v>
      </c>
      <c r="H682" s="75">
        <f>MAX(0,I681+Observaciones!$F681-G682-Constantes!$D$13)</f>
        <v>0</v>
      </c>
      <c r="I682" s="75">
        <f>I681+Observaciones!$F681-G682-E682-H682-J681</f>
        <v>55.313046160115611</v>
      </c>
      <c r="J682" s="75">
        <f>MAX(0,(I682-Constantes!$D$14)*(1-EXP(-Constantes!$D$24)))</f>
        <v>0.49928573748252586</v>
      </c>
      <c r="K682" s="75">
        <f t="shared" si="90"/>
        <v>111.41369347998706</v>
      </c>
      <c r="L682" s="75">
        <f>MAX(0,(K682-Constantes!$D$13)*(1-EXP(-Constantes!$D$25)))</f>
        <v>0.25152775386738574</v>
      </c>
      <c r="M682" s="75">
        <f t="shared" si="91"/>
        <v>0.7508134913499116</v>
      </c>
      <c r="N682" s="75">
        <f>0.0526*G682*Observaciones!$F681^1.218</f>
        <v>0</v>
      </c>
      <c r="O682" s="75">
        <f>N682*Constantes!$D$31</f>
        <v>0</v>
      </c>
      <c r="P682" s="75">
        <f t="shared" si="92"/>
        <v>0</v>
      </c>
      <c r="Q682" s="15"/>
      <c r="R682" s="74">
        <v>676</v>
      </c>
      <c r="S682" s="136">
        <f>ETo!$I681*((1-Constantes!$E$21)*ETo!$K681+ETo!$L681)</f>
        <v>2.6238233506570645</v>
      </c>
      <c r="T682" s="75">
        <f>MIN(S682*U682,0.8*(X681+Observaciones!$F681-V682-W682-Constantes!$D$14))</f>
        <v>1.402543418975327</v>
      </c>
      <c r="U682" s="75">
        <f>EXP(2.5*(Cálculos!X681-Constantes!$D$13)/(Constantes!$D$15))*Constantes!$E$19+Constantes!$E$18</f>
        <v>0.53454186183078922</v>
      </c>
      <c r="V682" s="75">
        <f>IF(Observaciones!$F681&gt;0.05*Constantes!$E$20,((Observaciones!$F681-0.05*Constantes!$E$20)^2)/(Observaciones!$F681+0.95*Constantes!$E$20),0)</f>
        <v>0</v>
      </c>
      <c r="W682" s="75">
        <f>MAX(0,X681+Observaciones!$F681-V682-Constantes!$D$13)</f>
        <v>0</v>
      </c>
      <c r="X682" s="75">
        <f>X681+Observaciones!$F681-V682-T682-W682-Y681</f>
        <v>54.910829711688493</v>
      </c>
      <c r="Y682" s="75">
        <f>MAX(0,(X682-Constantes!$D$14)*(1-EXP(-Constantes!$D$24)))</f>
        <v>0.49237589964329304</v>
      </c>
      <c r="Z682" s="75">
        <f t="shared" si="93"/>
        <v>113.4945895333516</v>
      </c>
      <c r="AA682" s="75">
        <f>MAX(0,(Z682-Constantes!$D$13)*(1-EXP(-Constantes!$D$25)))</f>
        <v>0.26590155285105521</v>
      </c>
      <c r="AB682" s="75">
        <f t="shared" si="94"/>
        <v>0.7582774524943483</v>
      </c>
      <c r="AC682" s="75">
        <f>0.0526*V682*Observaciones!$F681^1.218</f>
        <v>0</v>
      </c>
      <c r="AD682" s="75">
        <f>AC682*Constantes!$E$31</f>
        <v>0</v>
      </c>
      <c r="AE682" s="75">
        <f t="shared" si="95"/>
        <v>0</v>
      </c>
      <c r="AF682" s="15"/>
      <c r="AG682" s="74">
        <v>676</v>
      </c>
      <c r="AH682" s="136">
        <f>ETo!$I681*((1-Constantes!$F$21)*ETo!$K681+ETo!$L681)</f>
        <v>2.6238233506570645</v>
      </c>
      <c r="AI682" s="75">
        <f>MIN(AH682*AJ682,0.8*(AM681+Observaciones!$F681-AK682-AL682-Constantes!$D$14))</f>
        <v>1.526725173036803</v>
      </c>
      <c r="AJ682" s="75">
        <f>EXP(2.5*(Cálculos!AM681-Constantes!$D$13)/(Constantes!$D$15))*Constantes!$F$19+Constantes!$F$18</f>
        <v>0.5818704116092559</v>
      </c>
      <c r="AK682" s="75">
        <f>IF(Observaciones!$F681&gt;0.05*Constantes!$F$20,((Observaciones!$F681-0.05*Constantes!$F$20)^2)/(Observaciones!$F681+0.95*Constantes!$F$20),0)</f>
        <v>0</v>
      </c>
      <c r="AL682" s="75">
        <f>MAX(0,AM681+Observaciones!$F681-AK682-Constantes!$D$13)</f>
        <v>0</v>
      </c>
      <c r="AM682" s="75">
        <f>AM681+Observaciones!$F681-AK682-AI682-AL682-AN681</f>
        <v>53.295179002017363</v>
      </c>
      <c r="AN682" s="75">
        <f>MAX(0,(AM682-Constantes!$D$14)*(1-EXP(-Constantes!$D$24)))</f>
        <v>0.4646199874912027</v>
      </c>
      <c r="AO682" s="75">
        <f t="shared" si="96"/>
        <v>114.74909794376569</v>
      </c>
      <c r="AP682" s="75">
        <f>MAX(0,(AO682-Constantes!$D$13)*(1-EXP(-Constantes!$D$25)))</f>
        <v>0.27456707542026737</v>
      </c>
      <c r="AQ682" s="75">
        <f t="shared" si="97"/>
        <v>0.73918706291147007</v>
      </c>
      <c r="AR682" s="75">
        <f>0.0526*AK682*Observaciones!$F681^1.218</f>
        <v>0</v>
      </c>
      <c r="AS682" s="75">
        <f>AR682*Constantes!$F$31</f>
        <v>0</v>
      </c>
      <c r="AT682" s="75">
        <f t="shared" si="98"/>
        <v>0</v>
      </c>
      <c r="AU682" s="15"/>
      <c r="AV682" s="74">
        <v>676</v>
      </c>
      <c r="AW682" s="75">
        <f>0.0526*Observaciones!$F681^2.218</f>
        <v>0.24472045674166781</v>
      </c>
      <c r="AX682" s="75">
        <f>IF(Observaciones!$F681&gt;0.05*$BB$7,((Observaciones!$F681-0.05*$BB$7)^2)/(Observaciones!$F681+0.95*$BB$7),0)</f>
        <v>2.0605192437462322E-3</v>
      </c>
      <c r="AY682" s="75">
        <f>0.0526*AX682*Observaciones!$F681^1.218</f>
        <v>2.5212560522728692E-4</v>
      </c>
      <c r="AZ682" s="29"/>
      <c r="BA682" s="29"/>
      <c r="BB682" s="96"/>
      <c r="BC682" s="39"/>
    </row>
    <row r="683" spans="2:55" s="2" customFormat="1" x14ac:dyDescent="0.3">
      <c r="B683" s="38"/>
      <c r="C683" s="74">
        <v>677</v>
      </c>
      <c r="D683" s="136">
        <f>ETo!$I682*((1-Constantes!$D$21)*ETo!$K682+ETo!$L682)</f>
        <v>2.7306772325481572</v>
      </c>
      <c r="E683" s="75">
        <f>MIN(D683*F683,0.8*(I682+Observaciones!$F682-G683-H683-Constantes!$D$14))</f>
        <v>1.3353785363121224</v>
      </c>
      <c r="F683" s="75">
        <f>EXP(2.5*(Cálculos!I682-Constantes!$D$13)/(Constantes!$D$15))*Constantes!$D$19+Constantes!$D$18</f>
        <v>0.48902833348268016</v>
      </c>
      <c r="G683" s="75">
        <f>IF(Observaciones!$F682&gt;0.05*Constantes!$D$20,((Observaciones!$F682-0.05*Constantes!$D$20)^2)/(Observaciones!$F682+0.95*Constantes!$D$20),0)</f>
        <v>0</v>
      </c>
      <c r="H683" s="75">
        <f>MAX(0,I682+Observaciones!$F682-G683-Constantes!$D$13)</f>
        <v>0</v>
      </c>
      <c r="I683" s="75">
        <f>I682+Observaciones!$F682-G683-E683-H683-J682</f>
        <v>53.478381886320967</v>
      </c>
      <c r="J683" s="75">
        <f>MAX(0,(I683-Constantes!$D$14)*(1-EXP(-Constantes!$D$24)))</f>
        <v>0.46776730338832223</v>
      </c>
      <c r="K683" s="75">
        <f t="shared" si="90"/>
        <v>111.16216572611967</v>
      </c>
      <c r="L683" s="75">
        <f>MAX(0,(K683-Constantes!$D$13)*(1-EXP(-Constantes!$D$25)))</f>
        <v>0.24979032475983462</v>
      </c>
      <c r="M683" s="75">
        <f t="shared" si="91"/>
        <v>0.71755762814815682</v>
      </c>
      <c r="N683" s="75">
        <f>0.0526*G683*Observaciones!$F682^1.218</f>
        <v>0</v>
      </c>
      <c r="O683" s="75">
        <f>N683*Constantes!$D$31</f>
        <v>0</v>
      </c>
      <c r="P683" s="75">
        <f t="shared" si="92"/>
        <v>0</v>
      </c>
      <c r="Q683" s="15"/>
      <c r="R683" s="74">
        <v>677</v>
      </c>
      <c r="S683" s="136">
        <f>ETo!$I682*((1-Constantes!$E$21)*ETo!$K682+ETo!$L682)</f>
        <v>2.6253653590481956</v>
      </c>
      <c r="T683" s="75">
        <f>MIN(S683*U683,0.8*(X682+Observaciones!$F682-V683-W683-Constantes!$D$14))</f>
        <v>1.4050691297784905</v>
      </c>
      <c r="U683" s="75">
        <f>EXP(2.5*(Cálculos!X682-Constantes!$D$13)/(Constantes!$D$15))*Constantes!$E$19+Constantes!$E$18</f>
        <v>0.53518994030144695</v>
      </c>
      <c r="V683" s="75">
        <f>IF(Observaciones!$F682&gt;0.05*Constantes!$E$20,((Observaciones!$F682-0.05*Constantes!$E$20)^2)/(Observaciones!$F682+0.95*Constantes!$E$20),0)</f>
        <v>0</v>
      </c>
      <c r="W683" s="75">
        <f>MAX(0,X682+Observaciones!$F682-V683-Constantes!$D$13)</f>
        <v>0</v>
      </c>
      <c r="X683" s="75">
        <f>X682+Observaciones!$F682-V683-T683-W683-Y682</f>
        <v>53.013384682266711</v>
      </c>
      <c r="Y683" s="75">
        <f>MAX(0,(X683-Constantes!$D$14)*(1-EXP(-Constantes!$D$24)))</f>
        <v>0.45977892974453832</v>
      </c>
      <c r="Z683" s="75">
        <f t="shared" si="93"/>
        <v>113.22868798050054</v>
      </c>
      <c r="AA683" s="75">
        <f>MAX(0,(Z683-Constantes!$D$13)*(1-EXP(-Constantes!$D$25)))</f>
        <v>0.26406483666143726</v>
      </c>
      <c r="AB683" s="75">
        <f t="shared" si="94"/>
        <v>0.72384376640597559</v>
      </c>
      <c r="AC683" s="75">
        <f>0.0526*V683*Observaciones!$F682^1.218</f>
        <v>0</v>
      </c>
      <c r="AD683" s="75">
        <f>AC683*Constantes!$E$31</f>
        <v>0</v>
      </c>
      <c r="AE683" s="75">
        <f t="shared" si="95"/>
        <v>0</v>
      </c>
      <c r="AF683" s="15"/>
      <c r="AG683" s="74">
        <v>677</v>
      </c>
      <c r="AH683" s="136">
        <f>ETo!$I682*((1-Constantes!$F$21)*ETo!$K682+ETo!$L682)</f>
        <v>2.6253653590481956</v>
      </c>
      <c r="AI683" s="75">
        <f>MIN(AH683*AJ683,0.8*(AM682+Observaciones!$F682-AK683-AL683-Constantes!$D$14))</f>
        <v>1.5277195099580845</v>
      </c>
      <c r="AJ683" s="75">
        <f>EXP(2.5*(Cálculos!AM682-Constantes!$D$13)/(Constantes!$D$15))*Constantes!$F$19+Constantes!$F$18</f>
        <v>0.58190739231508204</v>
      </c>
      <c r="AK683" s="75">
        <f>IF(Observaciones!$F682&gt;0.05*Constantes!$F$20,((Observaciones!$F682-0.05*Constantes!$F$20)^2)/(Observaciones!$F682+0.95*Constantes!$F$20),0)</f>
        <v>0</v>
      </c>
      <c r="AL683" s="75">
        <f>MAX(0,AM682+Observaciones!$F682-AK683-Constantes!$D$13)</f>
        <v>0</v>
      </c>
      <c r="AM683" s="75">
        <f>AM682+Observaciones!$F682-AK683-AI683-AL683-AN682</f>
        <v>51.302839504568077</v>
      </c>
      <c r="AN683" s="75">
        <f>MAX(0,(AM683-Constantes!$D$14)*(1-EXP(-Constantes!$D$24)))</f>
        <v>0.43039278743036863</v>
      </c>
      <c r="AO683" s="75">
        <f t="shared" si="96"/>
        <v>114.47453086834543</v>
      </c>
      <c r="AP683" s="75">
        <f>MAX(0,(AO683-Constantes!$D$13)*(1-EXP(-Constantes!$D$25)))</f>
        <v>0.27267050209396215</v>
      </c>
      <c r="AQ683" s="75">
        <f t="shared" si="97"/>
        <v>0.70306328952433073</v>
      </c>
      <c r="AR683" s="75">
        <f>0.0526*AK683*Observaciones!$F682^1.218</f>
        <v>0</v>
      </c>
      <c r="AS683" s="75">
        <f>AR683*Constantes!$F$31</f>
        <v>0</v>
      </c>
      <c r="AT683" s="75">
        <f t="shared" si="98"/>
        <v>0</v>
      </c>
      <c r="AU683" s="15"/>
      <c r="AV683" s="74">
        <v>677</v>
      </c>
      <c r="AW683" s="75">
        <f>0.0526*Observaciones!$F682^2.218</f>
        <v>0</v>
      </c>
      <c r="AX683" s="75">
        <f>IF(Observaciones!$F682&gt;0.05*$BB$7,((Observaciones!$F682-0.05*$BB$7)^2)/(Observaciones!$F682+0.95*$BB$7),0)</f>
        <v>0</v>
      </c>
      <c r="AY683" s="75">
        <f>0.0526*AX683*Observaciones!$F682^1.218</f>
        <v>0</v>
      </c>
      <c r="AZ683" s="29"/>
      <c r="BA683" s="29"/>
      <c r="BB683" s="96"/>
      <c r="BC683" s="39"/>
    </row>
    <row r="684" spans="2:55" s="2" customFormat="1" x14ac:dyDescent="0.3">
      <c r="B684" s="38"/>
      <c r="C684" s="74">
        <v>678</v>
      </c>
      <c r="D684" s="136">
        <f>ETo!$I683*((1-Constantes!$D$21)*ETo!$K683+ETo!$L683)</f>
        <v>2.75984822174529</v>
      </c>
      <c r="E684" s="75">
        <f>MIN(D684*F684,0.8*(I683+Observaciones!$F683-G684-H684-Constantes!$D$14))</f>
        <v>1.3110595850566331</v>
      </c>
      <c r="F684" s="75">
        <f>EXP(2.5*(Cálculos!I683-Constantes!$D$13)/(Constantes!$D$15))*Constantes!$D$19+Constantes!$D$18</f>
        <v>0.47504771267006018</v>
      </c>
      <c r="G684" s="75">
        <f>IF(Observaciones!$F683&gt;0.05*Constantes!$D$20,((Observaciones!$F683-0.05*Constantes!$D$20)^2)/(Observaciones!$F683+0.95*Constantes!$D$20),0)</f>
        <v>0</v>
      </c>
      <c r="H684" s="75">
        <f>MAX(0,I683+Observaciones!$F683-G684-Constantes!$D$13)</f>
        <v>0</v>
      </c>
      <c r="I684" s="75">
        <f>I683+Observaciones!$F683-G684-E684-H684-J683</f>
        <v>52.099554997876012</v>
      </c>
      <c r="J684" s="75">
        <f>MAX(0,(I684-Constantes!$D$14)*(1-EXP(-Constantes!$D$24)))</f>
        <v>0.444079882735124</v>
      </c>
      <c r="K684" s="75">
        <f t="shared" si="90"/>
        <v>110.91237540135984</v>
      </c>
      <c r="L684" s="75">
        <f>MAX(0,(K684-Constantes!$D$13)*(1-EXP(-Constantes!$D$25)))</f>
        <v>0.24806489695177181</v>
      </c>
      <c r="M684" s="75">
        <f t="shared" si="91"/>
        <v>0.69214477968689581</v>
      </c>
      <c r="N684" s="75">
        <f>0.0526*G684*Observaciones!$F683^1.218</f>
        <v>0</v>
      </c>
      <c r="O684" s="75">
        <f>N684*Constantes!$D$31</f>
        <v>0</v>
      </c>
      <c r="P684" s="75">
        <f t="shared" si="92"/>
        <v>0</v>
      </c>
      <c r="Q684" s="15"/>
      <c r="R684" s="74">
        <v>678</v>
      </c>
      <c r="S684" s="136">
        <f>ETo!$I683*((1-Constantes!$E$21)*ETo!$K683+ETo!$L683)</f>
        <v>2.6535869802137269</v>
      </c>
      <c r="T684" s="75">
        <f>MIN(S684*U684,0.8*(X683+Observaciones!$F683-V684-W684-Constantes!$D$14))</f>
        <v>1.3910113202734546</v>
      </c>
      <c r="U684" s="75">
        <f>EXP(2.5*(Cálculos!X683-Constantes!$D$13)/(Constantes!$D$15))*Constantes!$E$19+Constantes!$E$18</f>
        <v>0.52420038636209276</v>
      </c>
      <c r="V684" s="75">
        <f>IF(Observaciones!$F683&gt;0.05*Constantes!$E$20,((Observaciones!$F683-0.05*Constantes!$E$20)^2)/(Observaciones!$F683+0.95*Constantes!$E$20),0)</f>
        <v>0</v>
      </c>
      <c r="W684" s="75">
        <f>MAX(0,X683+Observaciones!$F683-V684-Constantes!$D$13)</f>
        <v>0</v>
      </c>
      <c r="X684" s="75">
        <f>X683+Observaciones!$F683-V684-T684-W684-Y683</f>
        <v>51.562594432248716</v>
      </c>
      <c r="Y684" s="75">
        <f>MAX(0,(X684-Constantes!$D$14)*(1-EXP(-Constantes!$D$24)))</f>
        <v>0.43485522161284362</v>
      </c>
      <c r="Z684" s="75">
        <f t="shared" si="93"/>
        <v>112.96462314383911</v>
      </c>
      <c r="AA684" s="75">
        <f>MAX(0,(Z684-Constantes!$D$13)*(1-EXP(-Constantes!$D$25)))</f>
        <v>0.26224080759728008</v>
      </c>
      <c r="AB684" s="75">
        <f t="shared" si="94"/>
        <v>0.6970960292101237</v>
      </c>
      <c r="AC684" s="75">
        <f>0.0526*V684*Observaciones!$F683^1.218</f>
        <v>0</v>
      </c>
      <c r="AD684" s="75">
        <f>AC684*Constantes!$E$31</f>
        <v>0</v>
      </c>
      <c r="AE684" s="75">
        <f t="shared" si="95"/>
        <v>0</v>
      </c>
      <c r="AF684" s="15"/>
      <c r="AG684" s="74">
        <v>678</v>
      </c>
      <c r="AH684" s="136">
        <f>ETo!$I683*((1-Constantes!$F$21)*ETo!$K683+ETo!$L683)</f>
        <v>2.6535869802137269</v>
      </c>
      <c r="AI684" s="75">
        <f>MIN(AH684*AJ684,0.8*(AM683+Observaciones!$F683-AK684-AL684-Constantes!$D$14))</f>
        <v>1.5230318991938061</v>
      </c>
      <c r="AJ684" s="75">
        <f>EXP(2.5*(Cálculos!AM683-Constantes!$D$13)/(Constantes!$D$15))*Constantes!$F$19+Constantes!$F$18</f>
        <v>0.57395212990950728</v>
      </c>
      <c r="AK684" s="75">
        <f>IF(Observaciones!$F683&gt;0.05*Constantes!$F$20,((Observaciones!$F683-0.05*Constantes!$F$20)^2)/(Observaciones!$F683+0.95*Constantes!$F$20),0)</f>
        <v>0</v>
      </c>
      <c r="AL684" s="75">
        <f>MAX(0,AM683+Observaciones!$F683-AK684-Constantes!$D$13)</f>
        <v>0</v>
      </c>
      <c r="AM684" s="75">
        <f>AM683+Observaciones!$F683-AK684-AI684-AL684-AN683</f>
        <v>49.749414817943901</v>
      </c>
      <c r="AN684" s="75">
        <f>MAX(0,(AM684-Constantes!$D$14)*(1-EXP(-Constantes!$D$24)))</f>
        <v>0.40370588110913436</v>
      </c>
      <c r="AO684" s="75">
        <f t="shared" si="96"/>
        <v>114.20186036625147</v>
      </c>
      <c r="AP684" s="75">
        <f>MAX(0,(AO684-Constantes!$D$13)*(1-EXP(-Constantes!$D$25)))</f>
        <v>0.27078702935656246</v>
      </c>
      <c r="AQ684" s="75">
        <f t="shared" si="97"/>
        <v>0.67449291046569682</v>
      </c>
      <c r="AR684" s="75">
        <f>0.0526*AK684*Observaciones!$F683^1.218</f>
        <v>0</v>
      </c>
      <c r="AS684" s="75">
        <f>AR684*Constantes!$F$31</f>
        <v>0</v>
      </c>
      <c r="AT684" s="75">
        <f t="shared" si="98"/>
        <v>0</v>
      </c>
      <c r="AU684" s="15"/>
      <c r="AV684" s="74">
        <v>678</v>
      </c>
      <c r="AW684" s="75">
        <f>0.0526*Observaciones!$F683^2.218</f>
        <v>6.8921513346888582E-3</v>
      </c>
      <c r="AX684" s="75">
        <f>IF(Observaciones!$F683&gt;0.05*$BB$7,((Observaciones!$F683-0.05*$BB$7)^2)/(Observaciones!$F683+0.95*$BB$7),0)</f>
        <v>0</v>
      </c>
      <c r="AY684" s="75">
        <f>0.0526*AX684*Observaciones!$F683^1.218</f>
        <v>0</v>
      </c>
      <c r="AZ684" s="29"/>
      <c r="BA684" s="29"/>
      <c r="BB684" s="96"/>
      <c r="BC684" s="39"/>
    </row>
    <row r="685" spans="2:55" s="2" customFormat="1" x14ac:dyDescent="0.3">
      <c r="B685" s="38"/>
      <c r="C685" s="74">
        <v>679</v>
      </c>
      <c r="D685" s="136">
        <f>ETo!$I684*((1-Constantes!$D$21)*ETo!$K684+ETo!$L684)</f>
        <v>2.7224700289310193</v>
      </c>
      <c r="E685" s="75">
        <f>MIN(D685*F685,0.8*(I684+Observaciones!$F684-G685-H685-Constantes!$D$14))</f>
        <v>1.2669648230987465</v>
      </c>
      <c r="F685" s="75">
        <f>EXP(2.5*(Cálculos!I684-Constantes!$D$13)/(Constantes!$D$15))*Constantes!$D$19+Constantes!$D$18</f>
        <v>0.46537328588929283</v>
      </c>
      <c r="G685" s="75">
        <f>IF(Observaciones!$F684&gt;0.05*Constantes!$D$20,((Observaciones!$F684-0.05*Constantes!$D$20)^2)/(Observaciones!$F684+0.95*Constantes!$D$20),0)</f>
        <v>0</v>
      </c>
      <c r="H685" s="75">
        <f>MAX(0,I684+Observaciones!$F684-G685-Constantes!$D$13)</f>
        <v>0</v>
      </c>
      <c r="I685" s="75">
        <f>I684+Observaciones!$F684-G685-E685-H685-J684</f>
        <v>50.388510292042142</v>
      </c>
      <c r="J685" s="75">
        <f>MAX(0,(I685-Constantes!$D$14)*(1-EXP(-Constantes!$D$24)))</f>
        <v>0.41468515882658114</v>
      </c>
      <c r="K685" s="75">
        <f t="shared" si="90"/>
        <v>110.66431050440806</v>
      </c>
      <c r="L685" s="75">
        <f>MAX(0,(K685-Constantes!$D$13)*(1-EXP(-Constantes!$D$25)))</f>
        <v>0.24635138754416622</v>
      </c>
      <c r="M685" s="75">
        <f t="shared" si="91"/>
        <v>0.66103654637074738</v>
      </c>
      <c r="N685" s="75">
        <f>0.0526*G685*Observaciones!$F684^1.218</f>
        <v>0</v>
      </c>
      <c r="O685" s="75">
        <f>N685*Constantes!$D$31</f>
        <v>0</v>
      </c>
      <c r="P685" s="75">
        <f t="shared" si="92"/>
        <v>0</v>
      </c>
      <c r="Q685" s="15"/>
      <c r="R685" s="74">
        <v>679</v>
      </c>
      <c r="S685" s="136">
        <f>ETo!$I684*((1-Constantes!$E$21)*ETo!$K684+ETo!$L684)</f>
        <v>2.6174419636577455</v>
      </c>
      <c r="T685" s="75">
        <f>MIN(S685*U685,0.8*(X684+Observaciones!$F684-V685-W685-Constantes!$D$14))</f>
        <v>1.3518833870637734</v>
      </c>
      <c r="U685" s="75">
        <f>EXP(2.5*(Cálculos!X684-Constantes!$D$13)/(Constantes!$D$15))*Constantes!$E$19+Constantes!$E$18</f>
        <v>0.51649030077235536</v>
      </c>
      <c r="V685" s="75">
        <f>IF(Observaciones!$F684&gt;0.05*Constantes!$E$20,((Observaciones!$F684-0.05*Constantes!$E$20)^2)/(Observaciones!$F684+0.95*Constantes!$E$20),0)</f>
        <v>0</v>
      </c>
      <c r="W685" s="75">
        <f>MAX(0,X684+Observaciones!$F684-V685-Constantes!$D$13)</f>
        <v>0</v>
      </c>
      <c r="X685" s="75">
        <f>X684+Observaciones!$F684-V685-T685-W685-Y684</f>
        <v>49.775855823572101</v>
      </c>
      <c r="Y685" s="75">
        <f>MAX(0,(X685-Constantes!$D$14)*(1-EXP(-Constantes!$D$24)))</f>
        <v>0.40416012175968846</v>
      </c>
      <c r="Z685" s="75">
        <f t="shared" si="93"/>
        <v>112.70238233624183</v>
      </c>
      <c r="AA685" s="75">
        <f>MAX(0,(Z685-Constantes!$D$13)*(1-EXP(-Constantes!$D$25)))</f>
        <v>0.2604293780222065</v>
      </c>
      <c r="AB685" s="75">
        <f t="shared" si="94"/>
        <v>0.66458949978189497</v>
      </c>
      <c r="AC685" s="75">
        <f>0.0526*V685*Observaciones!$F684^1.218</f>
        <v>0</v>
      </c>
      <c r="AD685" s="75">
        <f>AC685*Constantes!$E$31</f>
        <v>0</v>
      </c>
      <c r="AE685" s="75">
        <f t="shared" si="95"/>
        <v>0</v>
      </c>
      <c r="AF685" s="15"/>
      <c r="AG685" s="74">
        <v>679</v>
      </c>
      <c r="AH685" s="136">
        <f>ETo!$I684*((1-Constantes!$F$21)*ETo!$K684+ETo!$L684)</f>
        <v>2.6174419636577455</v>
      </c>
      <c r="AI685" s="75">
        <f>MIN(AH685*AJ685,0.8*(AM684+Observaciones!$F684-AK685-AL685-Constantes!$D$14))</f>
        <v>1.4874646355714245</v>
      </c>
      <c r="AJ685" s="75">
        <f>EXP(2.5*(Cálculos!AM684-Constantes!$D$13)/(Constantes!$D$15))*Constantes!$F$19+Constantes!$F$18</f>
        <v>0.56828944298454143</v>
      </c>
      <c r="AK685" s="75">
        <f>IF(Observaciones!$F684&gt;0.05*Constantes!$F$20,((Observaciones!$F684-0.05*Constantes!$F$20)^2)/(Observaciones!$F684+0.95*Constantes!$F$20),0)</f>
        <v>0</v>
      </c>
      <c r="AL685" s="75">
        <f>MAX(0,AM684+Observaciones!$F684-AK685-Constantes!$D$13)</f>
        <v>0</v>
      </c>
      <c r="AM685" s="75">
        <f>AM684+Observaciones!$F684-AK685-AI685-AL685-AN684</f>
        <v>47.858244301263341</v>
      </c>
      <c r="AN685" s="75">
        <f>MAX(0,(AM685-Constantes!$D$14)*(1-EXP(-Constantes!$D$24)))</f>
        <v>0.37121670358369402</v>
      </c>
      <c r="AO685" s="75">
        <f t="shared" si="96"/>
        <v>113.9310733368949</v>
      </c>
      <c r="AP685" s="75">
        <f>MAX(0,(AO685-Constantes!$D$13)*(1-EXP(-Constantes!$D$25)))</f>
        <v>0.26891656671569047</v>
      </c>
      <c r="AQ685" s="75">
        <f t="shared" si="97"/>
        <v>0.64013327029938449</v>
      </c>
      <c r="AR685" s="75">
        <f>0.0526*AK685*Observaciones!$F684^1.218</f>
        <v>0</v>
      </c>
      <c r="AS685" s="75">
        <f>AR685*Constantes!$F$31</f>
        <v>0</v>
      </c>
      <c r="AT685" s="75">
        <f t="shared" si="98"/>
        <v>0</v>
      </c>
      <c r="AU685" s="15"/>
      <c r="AV685" s="74">
        <v>679</v>
      </c>
      <c r="AW685" s="75">
        <f>0.0526*Observaciones!$F684^2.218</f>
        <v>0</v>
      </c>
      <c r="AX685" s="75">
        <f>IF(Observaciones!$F684&gt;0.05*$BB$7,((Observaciones!$F684-0.05*$BB$7)^2)/(Observaciones!$F684+0.95*$BB$7),0)</f>
        <v>0</v>
      </c>
      <c r="AY685" s="75">
        <f>0.0526*AX685*Observaciones!$F684^1.218</f>
        <v>0</v>
      </c>
      <c r="AZ685" s="29"/>
      <c r="BA685" s="29"/>
      <c r="BB685" s="96"/>
      <c r="BC685" s="39"/>
    </row>
    <row r="686" spans="2:55" s="2" customFormat="1" x14ac:dyDescent="0.3">
      <c r="B686" s="38"/>
      <c r="C686" s="74">
        <v>680</v>
      </c>
      <c r="D686" s="136">
        <f>ETo!$I685*((1-Constantes!$D$21)*ETo!$K685+ETo!$L685)</f>
        <v>2.6377846262391902</v>
      </c>
      <c r="E686" s="75">
        <f>MIN(D686*F686,0.8*(I685+Observaciones!$F685-G686-H686-Constantes!$D$14))</f>
        <v>1.1982956675503953</v>
      </c>
      <c r="F686" s="75">
        <f>EXP(2.5*(Cálculos!I685-Constantes!$D$13)/(Constantes!$D$15))*Constantes!$D$19+Constantes!$D$18</f>
        <v>0.4542810871025737</v>
      </c>
      <c r="G686" s="75">
        <f>IF(Observaciones!$F685&gt;0.05*Constantes!$D$20,((Observaciones!$F685-0.05*Constantes!$D$20)^2)/(Observaciones!$F685+0.95*Constantes!$D$20),0)</f>
        <v>0</v>
      </c>
      <c r="H686" s="75">
        <f>MAX(0,I685+Observaciones!$F685-G686-Constantes!$D$13)</f>
        <v>0</v>
      </c>
      <c r="I686" s="75">
        <f>I685+Observaciones!$F685-G686-E686-H686-J685</f>
        <v>48.775529465665166</v>
      </c>
      <c r="J686" s="75">
        <f>MAX(0,(I686-Constantes!$D$14)*(1-EXP(-Constantes!$D$24)))</f>
        <v>0.38697511367143833</v>
      </c>
      <c r="K686" s="75">
        <f t="shared" si="90"/>
        <v>110.4179591168639</v>
      </c>
      <c r="L686" s="75">
        <f>MAX(0,(K686-Constantes!$D$13)*(1-EXP(-Constantes!$D$25)))</f>
        <v>0.24464971421061235</v>
      </c>
      <c r="M686" s="75">
        <f t="shared" si="91"/>
        <v>0.63162482788205065</v>
      </c>
      <c r="N686" s="75">
        <f>0.0526*G686*Observaciones!$F685^1.218</f>
        <v>0</v>
      </c>
      <c r="O686" s="75">
        <f>N686*Constantes!$D$31</f>
        <v>0</v>
      </c>
      <c r="P686" s="75">
        <f t="shared" si="92"/>
        <v>0</v>
      </c>
      <c r="Q686" s="15"/>
      <c r="R686" s="74">
        <v>680</v>
      </c>
      <c r="S686" s="136">
        <f>ETo!$I685*((1-Constantes!$E$21)*ETo!$K685+ETo!$L685)</f>
        <v>2.5356286951148364</v>
      </c>
      <c r="T686" s="75">
        <f>MIN(S686*U686,0.8*(X685+Observaciones!$F685-V686-W686-Constantes!$D$14))</f>
        <v>1.287466049782072</v>
      </c>
      <c r="U686" s="75">
        <f>EXP(2.5*(Cálculos!X685-Constantes!$D$13)/(Constantes!$D$15))*Constantes!$E$19+Constantes!$E$18</f>
        <v>0.50775022867603403</v>
      </c>
      <c r="V686" s="75">
        <f>IF(Observaciones!$F685&gt;0.05*Constantes!$E$20,((Observaciones!$F685-0.05*Constantes!$E$20)^2)/(Observaciones!$F685+0.95*Constantes!$E$20),0)</f>
        <v>0</v>
      </c>
      <c r="W686" s="75">
        <f>MAX(0,X685+Observaciones!$F685-V686-Constantes!$D$13)</f>
        <v>0</v>
      </c>
      <c r="X686" s="75">
        <f>X685+Observaciones!$F685-V686-T686-W686-Y685</f>
        <v>48.084229652030345</v>
      </c>
      <c r="Y686" s="75">
        <f>MAX(0,(X686-Constantes!$D$14)*(1-EXP(-Constantes!$D$24)))</f>
        <v>0.37509899664741264</v>
      </c>
      <c r="Z686" s="75">
        <f t="shared" si="93"/>
        <v>112.44195295821962</v>
      </c>
      <c r="AA686" s="75">
        <f>MAX(0,(Z686-Constantes!$D$13)*(1-EXP(-Constantes!$D$25)))</f>
        <v>0.25863046090518815</v>
      </c>
      <c r="AB686" s="75">
        <f t="shared" si="94"/>
        <v>0.63372945755260079</v>
      </c>
      <c r="AC686" s="75">
        <f>0.0526*V686*Observaciones!$F685^1.218</f>
        <v>0</v>
      </c>
      <c r="AD686" s="75">
        <f>AC686*Constantes!$E$31</f>
        <v>0</v>
      </c>
      <c r="AE686" s="75">
        <f t="shared" si="95"/>
        <v>0</v>
      </c>
      <c r="AF686" s="15"/>
      <c r="AG686" s="74">
        <v>680</v>
      </c>
      <c r="AH686" s="136">
        <f>ETo!$I685*((1-Constantes!$F$21)*ETo!$K685+ETo!$L685)</f>
        <v>2.5356286951148364</v>
      </c>
      <c r="AI686" s="75">
        <f>MIN(AH686*AJ686,0.8*(AM685+Observaciones!$F685-AK686-AL686-Constantes!$D$14))</f>
        <v>1.4249663798210994</v>
      </c>
      <c r="AJ686" s="75">
        <f>EXP(2.5*(Cálculos!AM685-Constantes!$D$13)/(Constantes!$D$15))*Constantes!$F$19+Constantes!$F$18</f>
        <v>0.56197754133578459</v>
      </c>
      <c r="AK686" s="75">
        <f>IF(Observaciones!$F685&gt;0.05*Constantes!$F$20,((Observaciones!$F685-0.05*Constantes!$F$20)^2)/(Observaciones!$F685+0.95*Constantes!$F$20),0)</f>
        <v>0</v>
      </c>
      <c r="AL686" s="75">
        <f>MAX(0,AM685+Observaciones!$F685-AK686-Constantes!$D$13)</f>
        <v>0</v>
      </c>
      <c r="AM686" s="75">
        <f>AM685+Observaciones!$F685-AK686-AI686-AL686-AN685</f>
        <v>46.062061217858549</v>
      </c>
      <c r="AN686" s="75">
        <f>MAX(0,(AM686-Constantes!$D$14)*(1-EXP(-Constantes!$D$24)))</f>
        <v>0.34035935330765427</v>
      </c>
      <c r="AO686" s="75">
        <f t="shared" si="96"/>
        <v>113.66215677017921</v>
      </c>
      <c r="AP686" s="75">
        <f>MAX(0,(AO686-Constantes!$D$13)*(1-EXP(-Constantes!$D$25)))</f>
        <v>0.26705902430404521</v>
      </c>
      <c r="AQ686" s="75">
        <f t="shared" si="97"/>
        <v>0.60741837761169948</v>
      </c>
      <c r="AR686" s="75">
        <f>0.0526*AK686*Observaciones!$F685^1.218</f>
        <v>0</v>
      </c>
      <c r="AS686" s="75">
        <f>AR686*Constantes!$F$31</f>
        <v>0</v>
      </c>
      <c r="AT686" s="75">
        <f t="shared" si="98"/>
        <v>0</v>
      </c>
      <c r="AU686" s="15"/>
      <c r="AV686" s="74">
        <v>680</v>
      </c>
      <c r="AW686" s="75">
        <f>0.0526*Observaciones!$F685^2.218</f>
        <v>0</v>
      </c>
      <c r="AX686" s="75">
        <f>IF(Observaciones!$F685&gt;0.05*$BB$7,((Observaciones!$F685-0.05*$BB$7)^2)/(Observaciones!$F685+0.95*$BB$7),0)</f>
        <v>0</v>
      </c>
      <c r="AY686" s="75">
        <f>0.0526*AX686*Observaciones!$F685^1.218</f>
        <v>0</v>
      </c>
      <c r="AZ686" s="29"/>
      <c r="BA686" s="29"/>
      <c r="BB686" s="96"/>
      <c r="BC686" s="39"/>
    </row>
    <row r="687" spans="2:55" s="2" customFormat="1" x14ac:dyDescent="0.3">
      <c r="B687" s="38"/>
      <c r="C687" s="74">
        <v>681</v>
      </c>
      <c r="D687" s="136">
        <f>ETo!$I686*((1-Constantes!$D$21)*ETo!$K686+ETo!$L686)</f>
        <v>2.7138655805038399</v>
      </c>
      <c r="E687" s="75">
        <f>MIN(D687*F687,0.8*(I686+Observaciones!$F686-G687-H687-Constantes!$D$14))</f>
        <v>1.2067997042882119</v>
      </c>
      <c r="F687" s="75">
        <f>EXP(2.5*(Cálculos!I686-Constantes!$D$13)/(Constantes!$D$15))*Constantes!$D$19+Constantes!$D$18</f>
        <v>0.44467924754923371</v>
      </c>
      <c r="G687" s="75">
        <f>IF(Observaciones!$F686&gt;0.05*Constantes!$D$20,((Observaciones!$F686-0.05*Constantes!$D$20)^2)/(Observaciones!$F686+0.95*Constantes!$D$20),0)</f>
        <v>0</v>
      </c>
      <c r="H687" s="75">
        <f>MAX(0,I686+Observaciones!$F686-G687-Constantes!$D$13)</f>
        <v>0</v>
      </c>
      <c r="I687" s="75">
        <f>I686+Observaciones!$F686-G687-E687-H687-J686</f>
        <v>47.181754647705517</v>
      </c>
      <c r="J687" s="75">
        <f>MAX(0,(I687-Constantes!$D$14)*(1-EXP(-Constantes!$D$24)))</f>
        <v>0.35959501624524015</v>
      </c>
      <c r="K687" s="75">
        <f t="shared" si="90"/>
        <v>110.17330940265329</v>
      </c>
      <c r="L687" s="75">
        <f>MAX(0,(K687-Constantes!$D$13)*(1-EXP(-Constantes!$D$25)))</f>
        <v>0.24295979519337471</v>
      </c>
      <c r="M687" s="75">
        <f t="shared" si="91"/>
        <v>0.60255481143861489</v>
      </c>
      <c r="N687" s="75">
        <f>0.0526*G687*Observaciones!$F686^1.218</f>
        <v>0</v>
      </c>
      <c r="O687" s="75">
        <f>N687*Constantes!$D$31</f>
        <v>0</v>
      </c>
      <c r="P687" s="75">
        <f t="shared" si="92"/>
        <v>0</v>
      </c>
      <c r="Q687" s="15"/>
      <c r="R687" s="74">
        <v>681</v>
      </c>
      <c r="S687" s="136">
        <f>ETo!$I686*((1-Constantes!$E$21)*ETo!$K686+ETo!$L686)</f>
        <v>2.6091347352388428</v>
      </c>
      <c r="T687" s="75">
        <f>MIN(S687*U687,0.8*(X686+Observaciones!$F686-V687-W687-Constantes!$D$14))</f>
        <v>1.3050415854110213</v>
      </c>
      <c r="U687" s="75">
        <f>EXP(2.5*(Cálculos!X686-Constantes!$D$13)/(Constantes!$D$15))*Constantes!$E$19+Constantes!$E$18</f>
        <v>0.50018175289500966</v>
      </c>
      <c r="V687" s="75">
        <f>IF(Observaciones!$F686&gt;0.05*Constantes!$E$20,((Observaciones!$F686-0.05*Constantes!$E$20)^2)/(Observaciones!$F686+0.95*Constantes!$E$20),0)</f>
        <v>0</v>
      </c>
      <c r="W687" s="75">
        <f>MAX(0,X686+Observaciones!$F686-V687-Constantes!$D$13)</f>
        <v>0</v>
      </c>
      <c r="X687" s="75">
        <f>X686+Observaciones!$F686-V687-T687-W687-Y686</f>
        <v>46.404089069971917</v>
      </c>
      <c r="Y687" s="75">
        <f>MAX(0,(X687-Constantes!$D$14)*(1-EXP(-Constantes!$D$24)))</f>
        <v>0.34623518708781537</v>
      </c>
      <c r="Z687" s="75">
        <f t="shared" si="93"/>
        <v>112.18332249731442</v>
      </c>
      <c r="AA687" s="75">
        <f>MAX(0,(Z687-Constantes!$D$13)*(1-EXP(-Constantes!$D$25)))</f>
        <v>0.25684396981636404</v>
      </c>
      <c r="AB687" s="75">
        <f t="shared" si="94"/>
        <v>0.60307915690417935</v>
      </c>
      <c r="AC687" s="75">
        <f>0.0526*V687*Observaciones!$F686^1.218</f>
        <v>0</v>
      </c>
      <c r="AD687" s="75">
        <f>AC687*Constantes!$E$31</f>
        <v>0</v>
      </c>
      <c r="AE687" s="75">
        <f t="shared" si="95"/>
        <v>0</v>
      </c>
      <c r="AF687" s="15"/>
      <c r="AG687" s="74">
        <v>681</v>
      </c>
      <c r="AH687" s="136">
        <f>ETo!$I686*((1-Constantes!$F$21)*ETo!$K686+ETo!$L686)</f>
        <v>2.6091347352388428</v>
      </c>
      <c r="AI687" s="75">
        <f>MIN(AH687*AJ687,0.8*(AM686+Observaciones!$F686-AK687-AL687-Constantes!$D$14))</f>
        <v>1.4520453329765703</v>
      </c>
      <c r="AJ687" s="75">
        <f>EXP(2.5*(Cálculos!AM686-Constantes!$D$13)/(Constantes!$D$15))*Constantes!$F$19+Constantes!$F$18</f>
        <v>0.55652370625606984</v>
      </c>
      <c r="AK687" s="75">
        <f>IF(Observaciones!$F686&gt;0.05*Constantes!$F$20,((Observaciones!$F686-0.05*Constantes!$F$20)^2)/(Observaciones!$F686+0.95*Constantes!$F$20),0)</f>
        <v>0</v>
      </c>
      <c r="AL687" s="75">
        <f>MAX(0,AM686+Observaciones!$F686-AK687-Constantes!$D$13)</f>
        <v>0</v>
      </c>
      <c r="AM687" s="75">
        <f>AM686+Observaciones!$F686-AK687-AI687-AL687-AN686</f>
        <v>44.269656531574327</v>
      </c>
      <c r="AN687" s="75">
        <f>MAX(0,(AM687-Constantes!$D$14)*(1-EXP(-Constantes!$D$24)))</f>
        <v>0.3095669136326043</v>
      </c>
      <c r="AO687" s="75">
        <f t="shared" si="96"/>
        <v>113.39509774587516</v>
      </c>
      <c r="AP687" s="75">
        <f>MAX(0,(AO687-Constantes!$D$13)*(1-EXP(-Constantes!$D$25)))</f>
        <v>0.26521431287508429</v>
      </c>
      <c r="AQ687" s="75">
        <f t="shared" si="97"/>
        <v>0.57478122650768859</v>
      </c>
      <c r="AR687" s="75">
        <f>0.0526*AK687*Observaciones!$F686^1.218</f>
        <v>0</v>
      </c>
      <c r="AS687" s="75">
        <f>AR687*Constantes!$F$31</f>
        <v>0</v>
      </c>
      <c r="AT687" s="75">
        <f t="shared" si="98"/>
        <v>0</v>
      </c>
      <c r="AU687" s="15"/>
      <c r="AV687" s="74">
        <v>681</v>
      </c>
      <c r="AW687" s="75">
        <f>0.0526*Observaciones!$F686^2.218</f>
        <v>0</v>
      </c>
      <c r="AX687" s="75">
        <f>IF(Observaciones!$F686&gt;0.05*$BB$7,((Observaciones!$F686-0.05*$BB$7)^2)/(Observaciones!$F686+0.95*$BB$7),0)</f>
        <v>0</v>
      </c>
      <c r="AY687" s="75">
        <f>0.0526*AX687*Observaciones!$F686^1.218</f>
        <v>0</v>
      </c>
      <c r="AZ687" s="29"/>
      <c r="BA687" s="29"/>
      <c r="BB687" s="96"/>
      <c r="BC687" s="39"/>
    </row>
    <row r="688" spans="2:55" s="2" customFormat="1" x14ac:dyDescent="0.3">
      <c r="B688" s="38"/>
      <c r="C688" s="74">
        <v>682</v>
      </c>
      <c r="D688" s="136">
        <f>ETo!$I687*((1-Constantes!$D$21)*ETo!$K687+ETo!$L687)</f>
        <v>2.7953862411015509</v>
      </c>
      <c r="E688" s="75">
        <f>MIN(D688*F688,0.8*(I687+Observaciones!$F687-G688-H688-Constantes!$D$14))</f>
        <v>1.2186226140324095</v>
      </c>
      <c r="F688" s="75">
        <f>EXP(2.5*(Cálculos!I687-Constantes!$D$13)/(Constantes!$D$15))*Constantes!$D$19+Constantes!$D$18</f>
        <v>0.43594069260074719</v>
      </c>
      <c r="G688" s="75">
        <f>IF(Observaciones!$F687&gt;0.05*Constantes!$D$20,((Observaciones!$F687-0.05*Constantes!$D$20)^2)/(Observaciones!$F687+0.95*Constantes!$D$20),0)</f>
        <v>0</v>
      </c>
      <c r="H688" s="75">
        <f>MAX(0,I687+Observaciones!$F687-G688-Constantes!$D$13)</f>
        <v>0</v>
      </c>
      <c r="I688" s="75">
        <f>I687+Observaciones!$F687-G688-E688-H688-J687</f>
        <v>48.003537017427867</v>
      </c>
      <c r="J688" s="75">
        <f>MAX(0,(I688-Constantes!$D$14)*(1-EXP(-Constantes!$D$24)))</f>
        <v>0.37371274548313527</v>
      </c>
      <c r="K688" s="75">
        <f t="shared" si="90"/>
        <v>109.93034960745992</v>
      </c>
      <c r="L688" s="75">
        <f>MAX(0,(K688-Constantes!$D$13)*(1-EXP(-Constantes!$D$25)))</f>
        <v>0.24128154929945969</v>
      </c>
      <c r="M688" s="75">
        <f t="shared" si="91"/>
        <v>0.61499429478259493</v>
      </c>
      <c r="N688" s="75">
        <f>0.0526*G688*Observaciones!$F687^1.218</f>
        <v>0</v>
      </c>
      <c r="O688" s="75">
        <f>N688*Constantes!$D$31</f>
        <v>0</v>
      </c>
      <c r="P688" s="75">
        <f t="shared" si="92"/>
        <v>0</v>
      </c>
      <c r="Q688" s="15"/>
      <c r="R688" s="74">
        <v>682</v>
      </c>
      <c r="S688" s="136">
        <f>ETo!$I687*((1-Constantes!$E$21)*ETo!$K687+ETo!$L687)</f>
        <v>2.6879962257242611</v>
      </c>
      <c r="T688" s="75">
        <f>MIN(S688*U688,0.8*(X687+Observaciones!$F687-V688-W688-Constantes!$D$14))</f>
        <v>1.3259543652353141</v>
      </c>
      <c r="U688" s="75">
        <f>EXP(2.5*(Cálculos!X687-Constantes!$D$13)/(Constantes!$D$15))*Constantes!$E$19+Constantes!$E$18</f>
        <v>0.49328728684432782</v>
      </c>
      <c r="V688" s="75">
        <f>IF(Observaciones!$F687&gt;0.05*Constantes!$E$20,((Observaciones!$F687-0.05*Constantes!$E$20)^2)/(Observaciones!$F687+0.95*Constantes!$E$20),0)</f>
        <v>0</v>
      </c>
      <c r="W688" s="75">
        <f>MAX(0,X687+Observaciones!$F687-V688-Constantes!$D$13)</f>
        <v>0</v>
      </c>
      <c r="X688" s="75">
        <f>X687+Observaciones!$F687-V688-T688-W688-Y687</f>
        <v>47.13189951764879</v>
      </c>
      <c r="Y688" s="75">
        <f>MAX(0,(X688-Constantes!$D$14)*(1-EXP(-Constantes!$D$24)))</f>
        <v>0.35873853495141689</v>
      </c>
      <c r="Z688" s="75">
        <f t="shared" si="93"/>
        <v>111.92647852749806</v>
      </c>
      <c r="AA688" s="75">
        <f>MAX(0,(Z688-Constantes!$D$13)*(1-EXP(-Constantes!$D$25)))</f>
        <v>0.25506981892288771</v>
      </c>
      <c r="AB688" s="75">
        <f t="shared" si="94"/>
        <v>0.61380835387430466</v>
      </c>
      <c r="AC688" s="75">
        <f>0.0526*V688*Observaciones!$F687^1.218</f>
        <v>0</v>
      </c>
      <c r="AD688" s="75">
        <f>AC688*Constantes!$E$31</f>
        <v>0</v>
      </c>
      <c r="AE688" s="75">
        <f t="shared" si="95"/>
        <v>0</v>
      </c>
      <c r="AF688" s="15"/>
      <c r="AG688" s="74">
        <v>682</v>
      </c>
      <c r="AH688" s="136">
        <f>ETo!$I687*((1-Constantes!$F$21)*ETo!$K687+ETo!$L687)</f>
        <v>2.6879962257242611</v>
      </c>
      <c r="AI688" s="75">
        <f>MIN(AH688*AJ688,0.8*(AM687+Observaciones!$F687-AK688-AL688-Constantes!$D$14))</f>
        <v>1.4825906110144962</v>
      </c>
      <c r="AJ688" s="75">
        <f>EXP(2.5*(Cálculos!AM687-Constantes!$D$13)/(Constantes!$D$15))*Constantes!$F$19+Constantes!$F$18</f>
        <v>0.55155978153020768</v>
      </c>
      <c r="AK688" s="75">
        <f>IF(Observaciones!$F687&gt;0.05*Constantes!$F$20,((Observaciones!$F687-0.05*Constantes!$F$20)^2)/(Observaciones!$F687+0.95*Constantes!$F$20),0)</f>
        <v>0</v>
      </c>
      <c r="AL688" s="75">
        <f>MAX(0,AM687+Observaciones!$F687-AK688-Constantes!$D$13)</f>
        <v>0</v>
      </c>
      <c r="AM688" s="75">
        <f>AM687+Observaciones!$F687-AK688-AI688-AL688-AN687</f>
        <v>44.877499006927231</v>
      </c>
      <c r="AN688" s="75">
        <f>MAX(0,(AM688-Constantes!$D$14)*(1-EXP(-Constantes!$D$24)))</f>
        <v>0.32000928353794017</v>
      </c>
      <c r="AO688" s="75">
        <f t="shared" si="96"/>
        <v>113.12988343300007</v>
      </c>
      <c r="AP688" s="75">
        <f>MAX(0,(AO688-Constantes!$D$13)*(1-EXP(-Constantes!$D$25)))</f>
        <v>0.26338234379873621</v>
      </c>
      <c r="AQ688" s="75">
        <f t="shared" si="97"/>
        <v>0.58339162733667638</v>
      </c>
      <c r="AR688" s="75">
        <f>0.0526*AK688*Observaciones!$F687^1.218</f>
        <v>0</v>
      </c>
      <c r="AS688" s="75">
        <f>AR688*Constantes!$F$31</f>
        <v>0</v>
      </c>
      <c r="AT688" s="75">
        <f t="shared" si="98"/>
        <v>0</v>
      </c>
      <c r="AU688" s="15"/>
      <c r="AV688" s="74">
        <v>682</v>
      </c>
      <c r="AW688" s="75">
        <f>0.0526*Observaciones!$F687^2.218</f>
        <v>0.36668595716871932</v>
      </c>
      <c r="AX688" s="75">
        <f>IF(Observaciones!$F687&gt;0.05*$BB$7,((Observaciones!$F687-0.05*$BB$7)^2)/(Observaciones!$F687+0.95*$BB$7),0)</f>
        <v>1.2646160328663239E-2</v>
      </c>
      <c r="AY688" s="75">
        <f>0.0526*AX688*Observaciones!$F687^1.218</f>
        <v>1.9321539185937356E-3</v>
      </c>
      <c r="AZ688" s="29"/>
      <c r="BA688" s="29"/>
      <c r="BB688" s="96"/>
      <c r="BC688" s="39"/>
    </row>
    <row r="689" spans="2:55" s="2" customFormat="1" x14ac:dyDescent="0.3">
      <c r="B689" s="38"/>
      <c r="C689" s="74">
        <v>683</v>
      </c>
      <c r="D689" s="136">
        <f>ETo!$I688*((1-Constantes!$D$21)*ETo!$K688+ETo!$L688)</f>
        <v>2.788115119130429</v>
      </c>
      <c r="E689" s="75">
        <f>MIN(D689*F689,0.8*(I688+Observaciones!$F688-G689-H689-Constantes!$D$14))</f>
        <v>1.2277667106643892</v>
      </c>
      <c r="F689" s="75">
        <f>EXP(2.5*(Cálculos!I688-Constantes!$D$13)/(Constantes!$D$15))*Constantes!$D$19+Constantes!$D$18</f>
        <v>0.44035725147794869</v>
      </c>
      <c r="G689" s="75">
        <f>IF(Observaciones!$F688&gt;0.05*Constantes!$D$20,((Observaciones!$F688-0.05*Constantes!$D$20)^2)/(Observaciones!$F688+0.95*Constantes!$D$20),0)</f>
        <v>0</v>
      </c>
      <c r="H689" s="75">
        <f>MAX(0,I688+Observaciones!$F688-G689-Constantes!$D$13)</f>
        <v>0</v>
      </c>
      <c r="I689" s="75">
        <f>I688+Observaciones!$F688-G689-E689-H689-J688</f>
        <v>47.002057561280346</v>
      </c>
      <c r="J689" s="75">
        <f>MAX(0,(I689-Constantes!$D$14)*(1-EXP(-Constantes!$D$24)))</f>
        <v>0.35650792785729341</v>
      </c>
      <c r="K689" s="75">
        <f t="shared" si="90"/>
        <v>109.68906805816046</v>
      </c>
      <c r="L689" s="75">
        <f>MAX(0,(K689-Constantes!$D$13)*(1-EXP(-Constantes!$D$25)))</f>
        <v>0.23961489589671464</v>
      </c>
      <c r="M689" s="75">
        <f t="shared" si="91"/>
        <v>0.59612282375400805</v>
      </c>
      <c r="N689" s="75">
        <f>0.0526*G689*Observaciones!$F688^1.218</f>
        <v>0</v>
      </c>
      <c r="O689" s="75">
        <f>N689*Constantes!$D$31</f>
        <v>0</v>
      </c>
      <c r="P689" s="75">
        <f t="shared" si="92"/>
        <v>0</v>
      </c>
      <c r="Q689" s="15"/>
      <c r="R689" s="74">
        <v>683</v>
      </c>
      <c r="S689" s="136">
        <f>ETo!$I688*((1-Constantes!$E$21)*ETo!$K688+ETo!$L688)</f>
        <v>2.6809618460171549</v>
      </c>
      <c r="T689" s="75">
        <f>MIN(S689*U689,0.8*(X688+Observaciones!$F688-V689-W689-Constantes!$D$14))</f>
        <v>1.3302961732466334</v>
      </c>
      <c r="U689" s="75">
        <f>EXP(2.5*(Cálculos!X688-Constantes!$D$13)/(Constantes!$D$15))*Constantes!$E$19+Constantes!$E$18</f>
        <v>0.496201083660674</v>
      </c>
      <c r="V689" s="75">
        <f>IF(Observaciones!$F688&gt;0.05*Constantes!$E$20,((Observaciones!$F688-0.05*Constantes!$E$20)^2)/(Observaciones!$F688+0.95*Constantes!$E$20),0)</f>
        <v>0</v>
      </c>
      <c r="W689" s="75">
        <f>MAX(0,X688+Observaciones!$F688-V689-Constantes!$D$13)</f>
        <v>0</v>
      </c>
      <c r="X689" s="75">
        <f>X688+Observaciones!$F688-V689-T689-W689-Y688</f>
        <v>46.042864809450748</v>
      </c>
      <c r="Y689" s="75">
        <f>MAX(0,(X689-Constantes!$D$14)*(1-EXP(-Constantes!$D$24)))</f>
        <v>0.34002957050112737</v>
      </c>
      <c r="Z689" s="75">
        <f t="shared" si="93"/>
        <v>111.67140870857517</v>
      </c>
      <c r="AA689" s="75">
        <f>MAX(0,(Z689-Constantes!$D$13)*(1-EXP(-Constantes!$D$25)))</f>
        <v>0.25330792298480342</v>
      </c>
      <c r="AB689" s="75">
        <f t="shared" si="94"/>
        <v>0.59333749348593079</v>
      </c>
      <c r="AC689" s="75">
        <f>0.0526*V689*Observaciones!$F688^1.218</f>
        <v>0</v>
      </c>
      <c r="AD689" s="75">
        <f>AC689*Constantes!$E$31</f>
        <v>0</v>
      </c>
      <c r="AE689" s="75">
        <f t="shared" si="95"/>
        <v>0</v>
      </c>
      <c r="AF689" s="15"/>
      <c r="AG689" s="74">
        <v>683</v>
      </c>
      <c r="AH689" s="136">
        <f>ETo!$I688*((1-Constantes!$F$21)*ETo!$K688+ETo!$L688)</f>
        <v>2.6809618460171549</v>
      </c>
      <c r="AI689" s="75">
        <f>MIN(AH689*AJ689,0.8*(AM688+Observaciones!$F688-AK689-AL689-Constantes!$D$14))</f>
        <v>1.4830874071467459</v>
      </c>
      <c r="AJ689" s="75">
        <f>EXP(2.5*(Cálculos!AM688-Constantes!$D$13)/(Constantes!$D$15))*Constantes!$F$19+Constantes!$F$18</f>
        <v>0.55319228408640919</v>
      </c>
      <c r="AK689" s="75">
        <f>IF(Observaciones!$F688&gt;0.05*Constantes!$F$20,((Observaciones!$F688-0.05*Constantes!$F$20)^2)/(Observaciones!$F688+0.95*Constantes!$F$20),0)</f>
        <v>0</v>
      </c>
      <c r="AL689" s="75">
        <f>MAX(0,AM688+Observaciones!$F688-AK689-Constantes!$D$13)</f>
        <v>0</v>
      </c>
      <c r="AM689" s="75">
        <f>AM688+Observaciones!$F688-AK689-AI689-AL689-AN688</f>
        <v>43.674402316242542</v>
      </c>
      <c r="AN689" s="75">
        <f>MAX(0,(AM689-Constantes!$D$14)*(1-EXP(-Constantes!$D$24)))</f>
        <v>0.29934080249978801</v>
      </c>
      <c r="AO689" s="75">
        <f t="shared" si="96"/>
        <v>112.86650108920134</v>
      </c>
      <c r="AP689" s="75">
        <f>MAX(0,(AO689-Constantes!$D$13)*(1-EXP(-Constantes!$D$25)))</f>
        <v>0.26156302905714229</v>
      </c>
      <c r="AQ689" s="75">
        <f t="shared" si="97"/>
        <v>0.56090383155693035</v>
      </c>
      <c r="AR689" s="75">
        <f>0.0526*AK689*Observaciones!$F688^1.218</f>
        <v>0</v>
      </c>
      <c r="AS689" s="75">
        <f>AR689*Constantes!$F$31</f>
        <v>0</v>
      </c>
      <c r="AT689" s="75">
        <f t="shared" si="98"/>
        <v>0</v>
      </c>
      <c r="AU689" s="15"/>
      <c r="AV689" s="74">
        <v>683</v>
      </c>
      <c r="AW689" s="75">
        <f>0.0526*Observaciones!$F688^2.218</f>
        <v>1.6940460723560119E-2</v>
      </c>
      <c r="AX689" s="75">
        <f>IF(Observaciones!$F688&gt;0.05*$BB$7,((Observaciones!$F688-0.05*$BB$7)^2)/(Observaciones!$F688+0.95*$BB$7),0)</f>
        <v>0</v>
      </c>
      <c r="AY689" s="75">
        <f>0.0526*AX689*Observaciones!$F688^1.218</f>
        <v>0</v>
      </c>
      <c r="AZ689" s="29"/>
      <c r="BA689" s="29"/>
      <c r="BB689" s="96"/>
      <c r="BC689" s="39"/>
    </row>
    <row r="690" spans="2:55" s="2" customFormat="1" x14ac:dyDescent="0.3">
      <c r="B690" s="38"/>
      <c r="C690" s="74">
        <v>684</v>
      </c>
      <c r="D690" s="136">
        <f>ETo!$I689*((1-Constantes!$D$21)*ETo!$K689+ETo!$L689)</f>
        <v>2.7696607126948671</v>
      </c>
      <c r="E690" s="75">
        <f>MIN(D690*F690,0.8*(I689+Observaciones!$F689-G690-H690-Constantes!$D$14))</f>
        <v>1.204800983749196</v>
      </c>
      <c r="F690" s="75">
        <f>EXP(2.5*(Cálculos!I689-Constantes!$D$13)/(Constantes!$D$15))*Constantes!$D$19+Constantes!$D$18</f>
        <v>0.43499948503689834</v>
      </c>
      <c r="G690" s="75">
        <f>IF(Observaciones!$F689&gt;0.05*Constantes!$D$20,((Observaciones!$F689-0.05*Constantes!$D$20)^2)/(Observaciones!$F689+0.95*Constantes!$D$20),0)</f>
        <v>1.4440314933965459</v>
      </c>
      <c r="H690" s="75">
        <f>MAX(0,I689+Observaciones!$F689-G690-Constantes!$D$13)</f>
        <v>0</v>
      </c>
      <c r="I690" s="75">
        <f>I689+Observaciones!$F689-G690-E690-H690-J689</f>
        <v>57.496717156277313</v>
      </c>
      <c r="J690" s="75">
        <f>MAX(0,(I690-Constantes!$D$14)*(1-EXP(-Constantes!$D$24)))</f>
        <v>0.5367998981706793</v>
      </c>
      <c r="K690" s="75">
        <f t="shared" si="90"/>
        <v>109.44945316226374</v>
      </c>
      <c r="L690" s="75">
        <f>MAX(0,(K690-Constantes!$D$13)*(1-EXP(-Constantes!$D$25)))</f>
        <v>0.23795975490995389</v>
      </c>
      <c r="M690" s="75">
        <f t="shared" si="91"/>
        <v>2.2187911464771788</v>
      </c>
      <c r="N690" s="75">
        <f>0.0526*G690*Observaciones!$F689^1.218</f>
        <v>1.8084601325759333</v>
      </c>
      <c r="O690" s="75">
        <f>N690*Constantes!$D$31</f>
        <v>2.8251958056028571E-2</v>
      </c>
      <c r="P690" s="75">
        <f t="shared" si="92"/>
        <v>1273.3040737468598</v>
      </c>
      <c r="Q690" s="15"/>
      <c r="R690" s="74">
        <v>684</v>
      </c>
      <c r="S690" s="136">
        <f>ETo!$I689*((1-Constantes!$E$21)*ETo!$K689+ETo!$L689)</f>
        <v>2.663107086642198</v>
      </c>
      <c r="T690" s="75">
        <f>MIN(S690*U690,0.8*(X689+Observaciones!$F689-V690-W690-Constantes!$D$14))</f>
        <v>1.3099317962656218</v>
      </c>
      <c r="U690" s="75">
        <f>EXP(2.5*(Cálculos!X689-Constantes!$D$13)/(Constantes!$D$15))*Constantes!$E$19+Constantes!$E$18</f>
        <v>0.4918810072775785</v>
      </c>
      <c r="V690" s="75">
        <f>IF(Observaciones!$F689&gt;0.05*Constantes!$E$20,((Observaciones!$F689-0.05*Constantes!$E$20)^2)/(Observaciones!$F689+0.95*Constantes!$E$20),0)</f>
        <v>1.1524535407653163</v>
      </c>
      <c r="W690" s="75">
        <f>MAX(0,X689+Observaciones!$F689-V690-Constantes!$D$13)</f>
        <v>0</v>
      </c>
      <c r="X690" s="75">
        <f>X689+Observaciones!$F689-V690-T690-W690-Y689</f>
        <v>56.74044990191868</v>
      </c>
      <c r="Y690" s="75">
        <f>MAX(0,(X690-Constantes!$D$14)*(1-EXP(-Constantes!$D$24)))</f>
        <v>0.52380767940097162</v>
      </c>
      <c r="Z690" s="75">
        <f t="shared" si="93"/>
        <v>111.41810078559037</v>
      </c>
      <c r="AA690" s="75">
        <f>MAX(0,(Z690-Constantes!$D$13)*(1-EXP(-Constantes!$D$25)))</f>
        <v>0.25155819735095097</v>
      </c>
      <c r="AB690" s="75">
        <f t="shared" si="94"/>
        <v>1.927819417517239</v>
      </c>
      <c r="AC690" s="75">
        <f>0.0526*V690*Observaciones!$F689^1.218</f>
        <v>1.4432969728505181</v>
      </c>
      <c r="AD690" s="75">
        <f>AC690*Constantes!$E$31</f>
        <v>1.6910505022283265E-2</v>
      </c>
      <c r="AE690" s="75">
        <f t="shared" si="95"/>
        <v>877.18304259335775</v>
      </c>
      <c r="AF690" s="15"/>
      <c r="AG690" s="74">
        <v>684</v>
      </c>
      <c r="AH690" s="136">
        <f>ETo!$I689*((1-Constantes!$F$21)*ETo!$K689+ETo!$L689)</f>
        <v>2.663107086642198</v>
      </c>
      <c r="AI690" s="75">
        <f>MIN(AH690*AJ690,0.8*(AM689+Observaciones!$F689-AK690-AL690-Constantes!$D$14))</f>
        <v>1.4647346095370604</v>
      </c>
      <c r="AJ690" s="75">
        <f>EXP(2.5*(Cálculos!AM689-Constantes!$D$13)/(Constantes!$D$15))*Constantes!$F$19+Constantes!$F$18</f>
        <v>0.55000965484414066</v>
      </c>
      <c r="AK690" s="75">
        <f>IF(Observaciones!$F689&gt;0.05*Constantes!$F$20,((Observaciones!$F689-0.05*Constantes!$F$20)^2)/(Observaciones!$F689+0.95*Constantes!$F$20),0)</f>
        <v>0.79190405554237109</v>
      </c>
      <c r="AL690" s="75">
        <f>MAX(0,AM689+Observaciones!$F689-AK690-Constantes!$D$13)</f>
        <v>0</v>
      </c>
      <c r="AM690" s="75">
        <f>AM689+Observaciones!$F689-AK690-AI690-AL690-AN689</f>
        <v>54.618422848663329</v>
      </c>
      <c r="AN690" s="75">
        <f>MAX(0,(AM690-Constantes!$D$14)*(1-EXP(-Constantes!$D$24)))</f>
        <v>0.48735252475525997</v>
      </c>
      <c r="AO690" s="75">
        <f t="shared" si="96"/>
        <v>112.60493806014419</v>
      </c>
      <c r="AP690" s="75">
        <f>MAX(0,(AO690-Constantes!$D$13)*(1-EXP(-Constantes!$D$25)))</f>
        <v>0.25975628124042732</v>
      </c>
      <c r="AQ690" s="75">
        <f t="shared" si="97"/>
        <v>1.5390128615380583</v>
      </c>
      <c r="AR690" s="75">
        <f>0.0526*AK690*Observaciones!$F689^1.218</f>
        <v>0.99175601073978714</v>
      </c>
      <c r="AS690" s="75">
        <f>AR690*Constantes!$F$31</f>
        <v>8.3663921060595711E-3</v>
      </c>
      <c r="AT690" s="75">
        <f t="shared" si="98"/>
        <v>543.62067498892554</v>
      </c>
      <c r="AU690" s="15"/>
      <c r="AV690" s="74">
        <v>684</v>
      </c>
      <c r="AW690" s="75">
        <f>0.0526*Observaciones!$F689^2.218</f>
        <v>16.906980146499279</v>
      </c>
      <c r="AX690" s="75">
        <f>IF(Observaciones!$F689&gt;0.05*$BB$7,((Observaciones!$F689-0.05*$BB$7)^2)/(Observaciones!$F689+0.95*$BB$7),0)</f>
        <v>2.9844081425480202</v>
      </c>
      <c r="AY690" s="75">
        <f>0.0526*AX690*Observaciones!$F689^1.218</f>
        <v>3.7375799418600115</v>
      </c>
      <c r="AZ690" s="29"/>
      <c r="BA690" s="29"/>
      <c r="BB690" s="96"/>
      <c r="BC690" s="39"/>
    </row>
    <row r="691" spans="2:55" s="2" customFormat="1" x14ac:dyDescent="0.3">
      <c r="B691" s="38"/>
      <c r="C691" s="74">
        <v>685</v>
      </c>
      <c r="D691" s="136">
        <f>ETo!$I690*((1-Constantes!$D$21)*ETo!$K690+ETo!$L690)</f>
        <v>2.7538923693646091</v>
      </c>
      <c r="E691" s="75">
        <f>MIN(D691*F691,0.8*(I690+Observaciones!$F690-G691-H691-Constantes!$D$14))</f>
        <v>1.3975377406082428</v>
      </c>
      <c r="F691" s="75">
        <f>EXP(2.5*(Cálculos!I690-Constantes!$D$13)/(Constantes!$D$15))*Constantes!$D$19+Constantes!$D$18</f>
        <v>0.50747725515891862</v>
      </c>
      <c r="G691" s="75">
        <f>IF(Observaciones!$F690&gt;0.05*Constantes!$D$20,((Observaciones!$F690-0.05*Constantes!$D$20)^2)/(Observaciones!$F690+0.95*Constantes!$D$20),0)</f>
        <v>0.57294128177586812</v>
      </c>
      <c r="H691" s="75">
        <f>MAX(0,I690+Observaciones!$F690-G691-Constantes!$D$13)</f>
        <v>0</v>
      </c>
      <c r="I691" s="75">
        <f>I690+Observaciones!$F690-G691-E691-H691-J690</f>
        <v>64.489438235722517</v>
      </c>
      <c r="J691" s="75">
        <f>MAX(0,(I691-Constantes!$D$14)*(1-EXP(-Constantes!$D$24)))</f>
        <v>0.65693066085555374</v>
      </c>
      <c r="K691" s="75">
        <f t="shared" si="90"/>
        <v>109.21149340735379</v>
      </c>
      <c r="L691" s="75">
        <f>MAX(0,(K691-Constantes!$D$13)*(1-EXP(-Constantes!$D$25)))</f>
        <v>0.23631604681711157</v>
      </c>
      <c r="M691" s="75">
        <f t="shared" si="91"/>
        <v>1.4661879894485335</v>
      </c>
      <c r="N691" s="75">
        <f>0.0526*G691*Observaciones!$F690^1.218</f>
        <v>0.4676955209102111</v>
      </c>
      <c r="O691" s="75">
        <f>N691*Constantes!$D$31</f>
        <v>7.3063895641022206E-3</v>
      </c>
      <c r="P691" s="75">
        <f t="shared" si="92"/>
        <v>498.32556375327556</v>
      </c>
      <c r="Q691" s="15"/>
      <c r="R691" s="74">
        <v>685</v>
      </c>
      <c r="S691" s="136">
        <f>ETo!$I690*((1-Constantes!$E$21)*ETo!$K690+ETo!$L690)</f>
        <v>2.6478562561792405</v>
      </c>
      <c r="T691" s="75">
        <f>MIN(S691*U691,0.8*(X690+Observaciones!$F690-V691-W691-Constantes!$D$14))</f>
        <v>1.4479775416335288</v>
      </c>
      <c r="U691" s="75">
        <f>EXP(2.5*(Cálculos!X690-Constantes!$D$13)/(Constantes!$D$15))*Constantes!$E$19+Constantes!$E$18</f>
        <v>0.54684899841311907</v>
      </c>
      <c r="V691" s="75">
        <f>IF(Observaciones!$F690&gt;0.05*Constantes!$E$20,((Observaciones!$F690-0.05*Constantes!$E$20)^2)/(Observaciones!$F690+0.95*Constantes!$E$20),0)</f>
        <v>0.42473650202348645</v>
      </c>
      <c r="W691" s="75">
        <f>MAX(0,X690+Observaciones!$F690-V691-Constantes!$D$13)</f>
        <v>0</v>
      </c>
      <c r="X691" s="75">
        <f>X690+Observaciones!$F690-V691-T691-W691-Y690</f>
        <v>63.843928178860679</v>
      </c>
      <c r="Y691" s="75">
        <f>MAX(0,(X691-Constantes!$D$14)*(1-EXP(-Constantes!$D$24)))</f>
        <v>0.64584118444564642</v>
      </c>
      <c r="Z691" s="75">
        <f t="shared" si="93"/>
        <v>111.16654258823942</v>
      </c>
      <c r="AA691" s="75">
        <f>MAX(0,(Z691-Constantes!$D$13)*(1-EXP(-Constantes!$D$25)))</f>
        <v>0.2498205579548983</v>
      </c>
      <c r="AB691" s="75">
        <f t="shared" si="94"/>
        <v>1.320398244424031</v>
      </c>
      <c r="AC691" s="75">
        <f>0.0526*V691*Observaciones!$F690^1.218</f>
        <v>0.34671504023542388</v>
      </c>
      <c r="AD691" s="75">
        <f>AC691*Constantes!$E$31</f>
        <v>4.062314644520163E-3</v>
      </c>
      <c r="AE691" s="75">
        <f t="shared" si="95"/>
        <v>307.65828882877526</v>
      </c>
      <c r="AF691" s="15"/>
      <c r="AG691" s="74">
        <v>685</v>
      </c>
      <c r="AH691" s="136">
        <f>ETo!$I690*((1-Constantes!$F$21)*ETo!$K690+ETo!$L690)</f>
        <v>2.6478562561792405</v>
      </c>
      <c r="AI691" s="75">
        <f>MIN(AH691*AJ691,0.8*(AM690+Observaciones!$F690-AK691-AL691-Constantes!$D$14))</f>
        <v>1.5560350784853514</v>
      </c>
      <c r="AJ691" s="75">
        <f>EXP(2.5*(Cálculos!AM690-Constantes!$D$13)/(Constantes!$D$15))*Constantes!$F$19+Constantes!$F$18</f>
        <v>0.58765844061741213</v>
      </c>
      <c r="AK691" s="75">
        <f>IF(Observaciones!$F690&gt;0.05*Constantes!$F$20,((Observaciones!$F690-0.05*Constantes!$F$20)^2)/(Observaciones!$F690+0.95*Constantes!$F$20),0)</f>
        <v>0.25095629126775848</v>
      </c>
      <c r="AL691" s="75">
        <f>MAX(0,AM690+Observaciones!$F690-AK691-Constantes!$D$13)</f>
        <v>0</v>
      </c>
      <c r="AM691" s="75">
        <f>AM690+Observaciones!$F690-AK691-AI691-AL691-AN690</f>
        <v>61.824078954154963</v>
      </c>
      <c r="AN691" s="75">
        <f>MAX(0,(AM691-Constantes!$D$14)*(1-EXP(-Constantes!$D$24)))</f>
        <v>0.61114138373636351</v>
      </c>
      <c r="AO691" s="75">
        <f t="shared" si="96"/>
        <v>112.34518177890376</v>
      </c>
      <c r="AP691" s="75">
        <f>MAX(0,(AO691-Constantes!$D$13)*(1-EXP(-Constantes!$D$25)))</f>
        <v>0.25796201354250053</v>
      </c>
      <c r="AQ691" s="75">
        <f t="shared" si="97"/>
        <v>1.1200596885466225</v>
      </c>
      <c r="AR691" s="75">
        <f>0.0526*AK691*Observaciones!$F690^1.218</f>
        <v>0.20485717664883502</v>
      </c>
      <c r="AS691" s="75">
        <f>AR691*Constantes!$F$31</f>
        <v>1.7281624179983461E-3</v>
      </c>
      <c r="AT691" s="75">
        <f t="shared" si="98"/>
        <v>154.29199315625681</v>
      </c>
      <c r="AU691" s="15"/>
      <c r="AV691" s="74">
        <v>685</v>
      </c>
      <c r="AW691" s="75">
        <f>0.0526*Observaciones!$F690^2.218</f>
        <v>7.7549089059795255</v>
      </c>
      <c r="AX691" s="75">
        <f>IF(Observaciones!$F690&gt;0.05*$BB$7,((Observaciones!$F690-0.05*$BB$7)^2)/(Observaciones!$F690+0.95*$BB$7),0)</f>
        <v>1.4230702891277449</v>
      </c>
      <c r="AY691" s="75">
        <f>0.0526*AX691*Observaciones!$F690^1.218</f>
        <v>1.1616611009464852</v>
      </c>
      <c r="AZ691" s="29"/>
      <c r="BA691" s="29"/>
      <c r="BB691" s="96"/>
      <c r="BC691" s="39"/>
    </row>
    <row r="692" spans="2:55" s="2" customFormat="1" x14ac:dyDescent="0.3">
      <c r="B692" s="38"/>
      <c r="C692" s="74">
        <v>686</v>
      </c>
      <c r="D692" s="136">
        <f>ETo!$I691*((1-Constantes!$D$21)*ETo!$K691+ETo!$L691)</f>
        <v>2.7935574512331423</v>
      </c>
      <c r="E692" s="75">
        <f>MIN(D692*F692,0.8*(I691+Observaciones!$F691-G692-H692-Constantes!$D$14))</f>
        <v>1.6274986493423338</v>
      </c>
      <c r="F692" s="75">
        <f>EXP(2.5*(Cálculos!I691-Constantes!$D$13)/(Constantes!$D$15))*Constantes!$D$19+Constantes!$D$18</f>
        <v>0.58259000495011026</v>
      </c>
      <c r="G692" s="75">
        <f>IF(Observaciones!$F691&gt;0.05*Constantes!$D$20,((Observaciones!$F691-0.05*Constantes!$D$20)^2)/(Observaciones!$F691+0.95*Constantes!$D$20),0)</f>
        <v>0</v>
      </c>
      <c r="H692" s="75">
        <f>MAX(0,I691+Observaciones!$F691-G692-Constantes!$D$13)</f>
        <v>0</v>
      </c>
      <c r="I692" s="75">
        <f>I691+Observaciones!$F691-G692-E692-H692-J691</f>
        <v>62.705008925524631</v>
      </c>
      <c r="J692" s="75">
        <f>MAX(0,(I692-Constantes!$D$14)*(1-EXP(-Constantes!$D$24)))</f>
        <v>0.62627523336804358</v>
      </c>
      <c r="K692" s="75">
        <f t="shared" ref="K692:K736" si="99">K691+H692-L691</f>
        <v>108.97517736053668</v>
      </c>
      <c r="L692" s="75">
        <f>MAX(0,(K692-Constantes!$D$13)*(1-EXP(-Constantes!$D$25)))</f>
        <v>0.23468369264542077</v>
      </c>
      <c r="M692" s="75">
        <f t="shared" ref="M692:M736" si="100">G692+J692+L692</f>
        <v>0.86095892601346435</v>
      </c>
      <c r="N692" s="75">
        <f>0.0526*G692*Observaciones!$F691^1.218</f>
        <v>0</v>
      </c>
      <c r="O692" s="75">
        <f>N692*Constantes!$D$31</f>
        <v>0</v>
      </c>
      <c r="P692" s="75">
        <f t="shared" ref="P692:P736" si="101">O692*1000000/(M692/1000*10000)</f>
        <v>0</v>
      </c>
      <c r="Q692" s="15"/>
      <c r="R692" s="74">
        <v>686</v>
      </c>
      <c r="S692" s="136">
        <f>ETo!$I691*((1-Constantes!$E$21)*ETo!$K691+ETo!$L691)</f>
        <v>2.6862383936572076</v>
      </c>
      <c r="T692" s="75">
        <f>MIN(S692*U692,0.8*(X691+Observaciones!$F691-V692-W692-Constantes!$D$14))</f>
        <v>1.6226527694820181</v>
      </c>
      <c r="U692" s="75">
        <f>EXP(2.5*(Cálculos!X691-Constantes!$D$13)/(Constantes!$D$15))*Constantes!$E$19+Constantes!$E$18</f>
        <v>0.60406134217776564</v>
      </c>
      <c r="V692" s="75">
        <f>IF(Observaciones!$F691&gt;0.05*Constantes!$E$20,((Observaciones!$F691-0.05*Constantes!$E$20)^2)/(Observaciones!$F691+0.95*Constantes!$E$20),0)</f>
        <v>0</v>
      </c>
      <c r="W692" s="75">
        <f>MAX(0,X691+Observaciones!$F691-V692-Constantes!$D$13)</f>
        <v>0</v>
      </c>
      <c r="X692" s="75">
        <f>X691+Observaciones!$F691-V692-T692-W692-Y691</f>
        <v>62.075434224933019</v>
      </c>
      <c r="Y692" s="75">
        <f>MAX(0,(X692-Constantes!$D$14)*(1-EXP(-Constantes!$D$24)))</f>
        <v>0.61545951684082689</v>
      </c>
      <c r="Z692" s="75">
        <f t="shared" ref="Z692:Z736" si="102">Z691+W692-AA691</f>
        <v>110.91672203028452</v>
      </c>
      <c r="AA692" s="75">
        <f>MAX(0,(Z692-Constantes!$D$13)*(1-EXP(-Constantes!$D$25)))</f>
        <v>0.24809492131090255</v>
      </c>
      <c r="AB692" s="75">
        <f t="shared" ref="AB692:AB736" si="103">V692+Y692+AA692</f>
        <v>0.8635544381517295</v>
      </c>
      <c r="AC692" s="75">
        <f>0.0526*V692*Observaciones!$F691^1.218</f>
        <v>0</v>
      </c>
      <c r="AD692" s="75">
        <f>AC692*Constantes!$E$31</f>
        <v>0</v>
      </c>
      <c r="AE692" s="75">
        <f t="shared" ref="AE692:AE736" si="104">AD692*1000000/(AB692/1000*10000)</f>
        <v>0</v>
      </c>
      <c r="AF692" s="15"/>
      <c r="AG692" s="74">
        <v>686</v>
      </c>
      <c r="AH692" s="136">
        <f>ETo!$I691*((1-Constantes!$F$21)*ETo!$K691+ETo!$L691)</f>
        <v>2.6862383936572076</v>
      </c>
      <c r="AI692" s="75">
        <f>MIN(AH692*AJ692,0.8*(AM691+Observaciones!$F691-AK692-AL692-Constantes!$D$14))</f>
        <v>1.6838560814458834</v>
      </c>
      <c r="AJ692" s="75">
        <f>EXP(2.5*(Cálculos!AM691-Constantes!$D$13)/(Constantes!$D$15))*Constantes!$F$19+Constantes!$F$18</f>
        <v>0.62684536317470307</v>
      </c>
      <c r="AK692" s="75">
        <f>IF(Observaciones!$F691&gt;0.05*Constantes!$F$20,((Observaciones!$F691-0.05*Constantes!$F$20)^2)/(Observaciones!$F691+0.95*Constantes!$F$20),0)</f>
        <v>0</v>
      </c>
      <c r="AL692" s="75">
        <f>MAX(0,AM691+Observaciones!$F691-AK692-Constantes!$D$13)</f>
        <v>0</v>
      </c>
      <c r="AM692" s="75">
        <f>AM691+Observaciones!$F691-AK692-AI692-AL692-AN691</f>
        <v>60.029081488972722</v>
      </c>
      <c r="AN692" s="75">
        <f>MAX(0,(AM692-Constantes!$D$14)*(1-EXP(-Constantes!$D$24)))</f>
        <v>0.58030440167174113</v>
      </c>
      <c r="AO692" s="75">
        <f t="shared" ref="AO692:AO736" si="105">AO691+AL692-AP691</f>
        <v>112.08721976536127</v>
      </c>
      <c r="AP692" s="75">
        <f>MAX(0,(AO692-Constantes!$D$13)*(1-EXP(-Constantes!$D$25)))</f>
        <v>0.25618013975688431</v>
      </c>
      <c r="AQ692" s="75">
        <f t="shared" ref="AQ692:AQ736" si="106">AK692+AN692+AP692</f>
        <v>0.83648454142862549</v>
      </c>
      <c r="AR692" s="75">
        <f>0.0526*AK692*Observaciones!$F691^1.218</f>
        <v>0</v>
      </c>
      <c r="AS692" s="75">
        <f>AR692*Constantes!$F$31</f>
        <v>0</v>
      </c>
      <c r="AT692" s="75">
        <f t="shared" ref="AT692:AT736" si="107">AS692*1000000/(AQ692/1000*10000)</f>
        <v>0</v>
      </c>
      <c r="AU692" s="15"/>
      <c r="AV692" s="74">
        <v>686</v>
      </c>
      <c r="AW692" s="75">
        <f>0.0526*Observaciones!$F691^2.218</f>
        <v>1.1305797794095535E-2</v>
      </c>
      <c r="AX692" s="75">
        <f>IF(Observaciones!$F691&gt;0.05*$BB$7,((Observaciones!$F691-0.05*$BB$7)^2)/(Observaciones!$F691+0.95*$BB$7),0)</f>
        <v>0</v>
      </c>
      <c r="AY692" s="75">
        <f>0.0526*AX692*Observaciones!$F691^1.218</f>
        <v>0</v>
      </c>
      <c r="AZ692" s="29"/>
      <c r="BA692" s="29"/>
      <c r="BB692" s="96"/>
      <c r="BC692" s="39"/>
    </row>
    <row r="693" spans="2:55" s="2" customFormat="1" x14ac:dyDescent="0.3">
      <c r="B693" s="38"/>
      <c r="C693" s="74">
        <v>687</v>
      </c>
      <c r="D693" s="136">
        <f>ETo!$I692*((1-Constantes!$D$21)*ETo!$K692+ETo!$L692)</f>
        <v>2.8276188642004239</v>
      </c>
      <c r="E693" s="75">
        <f>MIN(D693*F693,0.8*(I692+Observaciones!$F692-G693-H693-Constantes!$D$14))</f>
        <v>1.5857095388272813</v>
      </c>
      <c r="F693" s="75">
        <f>EXP(2.5*(Cálculos!I692-Constantes!$D$13)/(Constantes!$D$15))*Constantes!$D$19+Constantes!$D$18</f>
        <v>0.56079323805037573</v>
      </c>
      <c r="G693" s="75">
        <f>IF(Observaciones!$F692&gt;0.05*Constantes!$D$20,((Observaciones!$F692-0.05*Constantes!$D$20)^2)/(Observaciones!$F692+0.95*Constantes!$D$20),0)</f>
        <v>0</v>
      </c>
      <c r="H693" s="75">
        <f>MAX(0,I692+Observaciones!$F692-G693-Constantes!$D$13)</f>
        <v>0</v>
      </c>
      <c r="I693" s="75">
        <f>I692+Observaciones!$F692-G693-E693-H693-J692</f>
        <v>61.09302415332931</v>
      </c>
      <c r="J693" s="75">
        <f>MAX(0,(I693-Constantes!$D$14)*(1-EXP(-Constantes!$D$24)))</f>
        <v>0.59858229982755817</v>
      </c>
      <c r="K693" s="75">
        <f t="shared" si="99"/>
        <v>108.74049366789126</v>
      </c>
      <c r="L693" s="75">
        <f>MAX(0,(K693-Constantes!$D$13)*(1-EXP(-Constantes!$D$25)))</f>
        <v>0.23306261396761926</v>
      </c>
      <c r="M693" s="75">
        <f t="shared" si="100"/>
        <v>0.83164491379517747</v>
      </c>
      <c r="N693" s="75">
        <f>0.0526*G693*Observaciones!$F692^1.218</f>
        <v>0</v>
      </c>
      <c r="O693" s="75">
        <f>N693*Constantes!$D$31</f>
        <v>0</v>
      </c>
      <c r="P693" s="75">
        <f t="shared" si="101"/>
        <v>0</v>
      </c>
      <c r="Q693" s="15"/>
      <c r="R693" s="74">
        <v>687</v>
      </c>
      <c r="S693" s="136">
        <f>ETo!$I692*((1-Constantes!$E$21)*ETo!$K692+ETo!$L692)</f>
        <v>2.7192183247590629</v>
      </c>
      <c r="T693" s="75">
        <f>MIN(S693*U693,0.8*(X692+Observaciones!$F692-V693-W693-Constantes!$D$14))</f>
        <v>1.5983946819581401</v>
      </c>
      <c r="U693" s="75">
        <f>EXP(2.5*(Cálculos!X692-Constantes!$D$13)/(Constantes!$D$15))*Constantes!$E$19+Constantes!$E$18</f>
        <v>0.58781403001164545</v>
      </c>
      <c r="V693" s="75">
        <f>IF(Observaciones!$F692&gt;0.05*Constantes!$E$20,((Observaciones!$F692-0.05*Constantes!$E$20)^2)/(Observaciones!$F692+0.95*Constantes!$E$20),0)</f>
        <v>0</v>
      </c>
      <c r="W693" s="75">
        <f>MAX(0,X692+Observaciones!$F692-V693-Constantes!$D$13)</f>
        <v>0</v>
      </c>
      <c r="X693" s="75">
        <f>X692+Observaciones!$F692-V693-T693-W693-Y692</f>
        <v>60.461580026134051</v>
      </c>
      <c r="Y693" s="75">
        <f>MAX(0,(X693-Constantes!$D$14)*(1-EXP(-Constantes!$D$24)))</f>
        <v>0.58773446767022719</v>
      </c>
      <c r="Z693" s="75">
        <f t="shared" si="102"/>
        <v>110.66862710897361</v>
      </c>
      <c r="AA693" s="75">
        <f>MAX(0,(Z693-Constantes!$D$13)*(1-EXP(-Constantes!$D$25)))</f>
        <v>0.24638120450989923</v>
      </c>
      <c r="AB693" s="75">
        <f t="shared" si="103"/>
        <v>0.83411567218012639</v>
      </c>
      <c r="AC693" s="75">
        <f>0.0526*V693*Observaciones!$F692^1.218</f>
        <v>0</v>
      </c>
      <c r="AD693" s="75">
        <f>AC693*Constantes!$E$31</f>
        <v>0</v>
      </c>
      <c r="AE693" s="75">
        <f t="shared" si="104"/>
        <v>0</v>
      </c>
      <c r="AF693" s="15"/>
      <c r="AG693" s="74">
        <v>687</v>
      </c>
      <c r="AH693" s="136">
        <f>ETo!$I692*((1-Constantes!$F$21)*ETo!$K692+ETo!$L692)</f>
        <v>2.7192183247590629</v>
      </c>
      <c r="AI693" s="75">
        <f>MIN(AH693*AJ693,0.8*(AM692+Observaciones!$F692-AK693-AL693-Constantes!$D$14))</f>
        <v>1.6741965935698089</v>
      </c>
      <c r="AJ693" s="75">
        <f>EXP(2.5*(Cálculos!AM692-Constantes!$D$13)/(Constantes!$D$15))*Constantes!$F$19+Constantes!$F$18</f>
        <v>0.61569039099431322</v>
      </c>
      <c r="AK693" s="75">
        <f>IF(Observaciones!$F692&gt;0.05*Constantes!$F$20,((Observaciones!$F692-0.05*Constantes!$F$20)^2)/(Observaciones!$F692+0.95*Constantes!$F$20),0)</f>
        <v>0</v>
      </c>
      <c r="AL693" s="75">
        <f>MAX(0,AM692+Observaciones!$F692-AK693-Constantes!$D$13)</f>
        <v>0</v>
      </c>
      <c r="AM693" s="75">
        <f>AM692+Observaciones!$F692-AK693-AI693-AL693-AN692</f>
        <v>58.374580493731173</v>
      </c>
      <c r="AN693" s="75">
        <f>MAX(0,(AM693-Constantes!$D$14)*(1-EXP(-Constantes!$D$24)))</f>
        <v>0.5518810648672049</v>
      </c>
      <c r="AO693" s="75">
        <f t="shared" si="105"/>
        <v>111.83103962560439</v>
      </c>
      <c r="AP693" s="75">
        <f>MAX(0,(AO693-Constantes!$D$13)*(1-EXP(-Constantes!$D$25)))</f>
        <v>0.25441057427257291</v>
      </c>
      <c r="AQ693" s="75">
        <f t="shared" si="106"/>
        <v>0.80629163913977786</v>
      </c>
      <c r="AR693" s="75">
        <f>0.0526*AK693*Observaciones!$F692^1.218</f>
        <v>0</v>
      </c>
      <c r="AS693" s="75">
        <f>AR693*Constantes!$F$31</f>
        <v>0</v>
      </c>
      <c r="AT693" s="75">
        <f t="shared" si="107"/>
        <v>0</v>
      </c>
      <c r="AU693" s="15"/>
      <c r="AV693" s="74">
        <v>687</v>
      </c>
      <c r="AW693" s="75">
        <f>0.0526*Observaciones!$F692^2.218</f>
        <v>1.6940460723560119E-2</v>
      </c>
      <c r="AX693" s="75">
        <f>IF(Observaciones!$F692&gt;0.05*$BB$7,((Observaciones!$F692-0.05*$BB$7)^2)/(Observaciones!$F692+0.95*$BB$7),0)</f>
        <v>0</v>
      </c>
      <c r="AY693" s="75">
        <f>0.0526*AX693*Observaciones!$F692^1.218</f>
        <v>0</v>
      </c>
      <c r="AZ693" s="29"/>
      <c r="BA693" s="29"/>
      <c r="BB693" s="96"/>
      <c r="BC693" s="39"/>
    </row>
    <row r="694" spans="2:55" s="2" customFormat="1" x14ac:dyDescent="0.3">
      <c r="B694" s="38"/>
      <c r="C694" s="74">
        <v>688</v>
      </c>
      <c r="D694" s="136">
        <f>ETo!$I693*((1-Constantes!$D$21)*ETo!$K693+ETo!$L693)</f>
        <v>2.6866446407855085</v>
      </c>
      <c r="E694" s="75">
        <f>MIN(D694*F694,0.8*(I693+Observaciones!$F693-G694-H694-Constantes!$D$14))</f>
        <v>1.4581663676651597</v>
      </c>
      <c r="F694" s="75">
        <f>EXP(2.5*(Cálculos!I693-Constantes!$D$13)/(Constantes!$D$15))*Constantes!$D$19+Constantes!$D$18</f>
        <v>0.54274627374568896</v>
      </c>
      <c r="G694" s="75">
        <f>IF(Observaciones!$F693&gt;0.05*Constantes!$D$20,((Observaciones!$F693-0.05*Constantes!$D$20)^2)/(Observaciones!$F693+0.95*Constantes!$D$20),0)</f>
        <v>4.3049590003904712E-3</v>
      </c>
      <c r="H694" s="75">
        <f>MAX(0,I693+Observaciones!$F693-G694-Constantes!$D$13)</f>
        <v>0</v>
      </c>
      <c r="I694" s="75">
        <f>I693+Observaciones!$F693-G694-E694-H694-J693</f>
        <v>62.731970526836207</v>
      </c>
      <c r="J694" s="75">
        <f>MAX(0,(I694-Constantes!$D$14)*(1-EXP(-Constantes!$D$24)))</f>
        <v>0.62673841754083803</v>
      </c>
      <c r="K694" s="75">
        <f t="shared" si="99"/>
        <v>108.50743105392364</v>
      </c>
      <c r="L694" s="75">
        <f>MAX(0,(K694-Constantes!$D$13)*(1-EXP(-Constantes!$D$25)))</f>
        <v>0.23145273289818161</v>
      </c>
      <c r="M694" s="75">
        <f t="shared" si="100"/>
        <v>0.86249610943941013</v>
      </c>
      <c r="N694" s="75">
        <f>0.0526*G694*Observaciones!$F693^1.218</f>
        <v>1.1143573033926839E-3</v>
      </c>
      <c r="O694" s="75">
        <f>N694*Constantes!$D$31</f>
        <v>1.7408609251471745E-5</v>
      </c>
      <c r="P694" s="75">
        <f t="shared" si="101"/>
        <v>2.0183985830135143</v>
      </c>
      <c r="Q694" s="15"/>
      <c r="R694" s="74">
        <v>688</v>
      </c>
      <c r="S694" s="136">
        <f>ETo!$I693*((1-Constantes!$E$21)*ETo!$K693+ETo!$L693)</f>
        <v>2.5828577792247338</v>
      </c>
      <c r="T694" s="75">
        <f>MIN(S694*U694,0.8*(X693+Observaciones!$F693-V694-W694-Constantes!$D$14))</f>
        <v>1.4831282604063147</v>
      </c>
      <c r="U694" s="75">
        <f>EXP(2.5*(Cálculos!X693-Constantes!$D$13)/(Constantes!$D$15))*Constantes!$E$19+Constantes!$E$18</f>
        <v>0.57421987084843984</v>
      </c>
      <c r="V694" s="75">
        <f>IF(Observaciones!$F693&gt;0.05*Constantes!$E$20,((Observaciones!$F693-0.05*Constantes!$E$20)^2)/(Observaciones!$F693+0.95*Constantes!$E$20),0)</f>
        <v>2.2573872999389843E-6</v>
      </c>
      <c r="W694" s="75">
        <f>MAX(0,X693+Observaciones!$F693-V694-Constantes!$D$13)</f>
        <v>0</v>
      </c>
      <c r="X694" s="75">
        <f>X693+Observaciones!$F693-V694-T694-W694-Y693</f>
        <v>62.090715040670204</v>
      </c>
      <c r="Y694" s="75">
        <f>MAX(0,(X694-Constantes!$D$14)*(1-EXP(-Constantes!$D$24)))</f>
        <v>0.61572203210893206</v>
      </c>
      <c r="Z694" s="75">
        <f t="shared" si="102"/>
        <v>110.42224590446371</v>
      </c>
      <c r="AA694" s="75">
        <f>MAX(0,(Z694-Constantes!$D$13)*(1-EXP(-Constantes!$D$25)))</f>
        <v>0.2446793252155185</v>
      </c>
      <c r="AB694" s="75">
        <f t="shared" si="103"/>
        <v>0.86040361471175053</v>
      </c>
      <c r="AC694" s="75">
        <f>0.0526*V694*Observaciones!$F693^1.218</f>
        <v>5.8433449053631694E-7</v>
      </c>
      <c r="AD694" s="75">
        <f>AC694*Constantes!$E$31</f>
        <v>6.8464020383774023E-9</v>
      </c>
      <c r="AE694" s="75">
        <f t="shared" si="104"/>
        <v>7.957198135053234E-4</v>
      </c>
      <c r="AF694" s="15"/>
      <c r="AG694" s="74">
        <v>688</v>
      </c>
      <c r="AH694" s="136">
        <f>ETo!$I693*((1-Constantes!$F$21)*ETo!$K693+ETo!$L693)</f>
        <v>2.5828577792247338</v>
      </c>
      <c r="AI694" s="75">
        <f>MIN(AH694*AJ694,0.8*(AM693+Observaciones!$F693-AK694-AL694-Constantes!$D$14))</f>
        <v>1.5659334370619906</v>
      </c>
      <c r="AJ694" s="75">
        <f>EXP(2.5*(Cálculos!AM693-Constantes!$D$13)/(Constantes!$D$15))*Constantes!$F$19+Constantes!$F$18</f>
        <v>0.60627938930962688</v>
      </c>
      <c r="AK694" s="75">
        <f>IF(Observaciones!$F693&gt;0.05*Constantes!$F$20,((Observaciones!$F693-0.05*Constantes!$F$20)^2)/(Observaciones!$F693+0.95*Constantes!$F$20),0)</f>
        <v>0</v>
      </c>
      <c r="AL694" s="75">
        <f>MAX(0,AM693+Observaciones!$F693-AK694-Constantes!$D$13)</f>
        <v>0</v>
      </c>
      <c r="AM694" s="75">
        <f>AM693+Observaciones!$F693-AK694-AI694-AL694-AN693</f>
        <v>59.95676599180198</v>
      </c>
      <c r="AN694" s="75">
        <f>MAX(0,(AM694-Constantes!$D$14)*(1-EXP(-Constantes!$D$24)))</f>
        <v>0.57906206471444521</v>
      </c>
      <c r="AO694" s="75">
        <f t="shared" si="105"/>
        <v>111.57662905133182</v>
      </c>
      <c r="AP694" s="75">
        <f>MAX(0,(AO694-Constantes!$D$13)*(1-EXP(-Constantes!$D$25)))</f>
        <v>0.25265323206991885</v>
      </c>
      <c r="AQ694" s="75">
        <f t="shared" si="106"/>
        <v>0.83171529678436407</v>
      </c>
      <c r="AR694" s="75">
        <f>0.0526*AK694*Observaciones!$F693^1.218</f>
        <v>0</v>
      </c>
      <c r="AS694" s="75">
        <f>AR694*Constantes!$F$31</f>
        <v>0</v>
      </c>
      <c r="AT694" s="75">
        <f t="shared" si="107"/>
        <v>0</v>
      </c>
      <c r="AU694" s="15"/>
      <c r="AV694" s="74">
        <v>688</v>
      </c>
      <c r="AW694" s="75">
        <f>0.0526*Observaciones!$F693^2.218</f>
        <v>0.95776104306195564</v>
      </c>
      <c r="AX694" s="75">
        <f>IF(Observaciones!$F693&gt;0.05*$BB$7,((Observaciones!$F693-0.05*$BB$7)^2)/(Observaciones!$F693+0.95*$BB$7),0)</f>
        <v>0.10582673876477437</v>
      </c>
      <c r="AY694" s="75">
        <f>0.0526*AX694*Observaciones!$F693^1.218</f>
        <v>2.7393710190052805E-2</v>
      </c>
      <c r="AZ694" s="29"/>
      <c r="BA694" s="29"/>
      <c r="BB694" s="96"/>
      <c r="BC694" s="39"/>
    </row>
    <row r="695" spans="2:55" s="2" customFormat="1" x14ac:dyDescent="0.3">
      <c r="B695" s="38"/>
      <c r="C695" s="74">
        <v>689</v>
      </c>
      <c r="D695" s="136">
        <f>ETo!$I694*((1-Constantes!$D$21)*ETo!$K694+ETo!$L694)</f>
        <v>2.7066969285408824</v>
      </c>
      <c r="E695" s="75">
        <f>MIN(D695*F695,0.8*(I694+Observaciones!$F694-G695-H695-Constantes!$D$14))</f>
        <v>1.5187491706563589</v>
      </c>
      <c r="F695" s="75">
        <f>EXP(2.5*(Cálculos!I694-Constantes!$D$13)/(Constantes!$D$15))*Constantes!$D$19+Constantes!$D$18</f>
        <v>0.56110795214707743</v>
      </c>
      <c r="G695" s="75">
        <f>IF(Observaciones!$F694&gt;0.05*Constantes!$D$20,((Observaciones!$F694-0.05*Constantes!$D$20)^2)/(Observaciones!$F694+0.95*Constantes!$D$20),0)</f>
        <v>1.4701471085559688</v>
      </c>
      <c r="H695" s="75">
        <f>MAX(0,I694+Observaciones!$F694-G695-Constantes!$D$13)</f>
        <v>0</v>
      </c>
      <c r="I695" s="75">
        <f>I694+Observaciones!$F694-G695-E695-H695-J694</f>
        <v>72.71633583008304</v>
      </c>
      <c r="J695" s="75">
        <f>MAX(0,(I695-Constantes!$D$14)*(1-EXP(-Constantes!$D$24)))</f>
        <v>0.79826383735618156</v>
      </c>
      <c r="K695" s="75">
        <f t="shared" si="99"/>
        <v>108.27597832102546</v>
      </c>
      <c r="L695" s="75">
        <f>MAX(0,(K695-Constantes!$D$13)*(1-EXP(-Constantes!$D$25)))</f>
        <v>0.22985397208957695</v>
      </c>
      <c r="M695" s="75">
        <f t="shared" si="100"/>
        <v>2.4982649180017273</v>
      </c>
      <c r="N695" s="75">
        <f>0.0526*G695*Observaciones!$F694^1.218</f>
        <v>1.8577913166281608</v>
      </c>
      <c r="O695" s="75">
        <f>N695*Constantes!$D$31</f>
        <v>2.9022615101540875E-2</v>
      </c>
      <c r="P695" s="75">
        <f t="shared" si="101"/>
        <v>1161.7108695083878</v>
      </c>
      <c r="Q695" s="15"/>
      <c r="R695" s="74">
        <v>689</v>
      </c>
      <c r="S695" s="136">
        <f>ETo!$I694*((1-Constantes!$E$21)*ETo!$K694+ETo!$L694)</f>
        <v>2.6022373282755984</v>
      </c>
      <c r="T695" s="75">
        <f>MIN(S695*U695,0.8*(X694+Observaciones!$F694-V695-W695-Constantes!$D$14))</f>
        <v>1.5299807506666709</v>
      </c>
      <c r="U695" s="75">
        <f>EXP(2.5*(Cálculos!X694-Constantes!$D$13)/(Constantes!$D$15))*Constantes!$E$19+Constantes!$E$18</f>
        <v>0.58794819905243989</v>
      </c>
      <c r="V695" s="75">
        <f>IF(Observaciones!$F694&gt;0.05*Constantes!$E$20,((Observaciones!$F694-0.05*Constantes!$E$20)^2)/(Observaciones!$F694+0.95*Constantes!$E$20),0)</f>
        <v>1.1746559061004596</v>
      </c>
      <c r="W695" s="75">
        <f>MAX(0,X694+Observaciones!$F694-V695-Constantes!$D$13)</f>
        <v>0</v>
      </c>
      <c r="X695" s="75">
        <f>X694+Observaciones!$F694-V695-T695-W695-Y694</f>
        <v>72.370356351794143</v>
      </c>
      <c r="Y695" s="75">
        <f>MAX(0,(X695-Constantes!$D$14)*(1-EXP(-Constantes!$D$24)))</f>
        <v>0.79232011700355198</v>
      </c>
      <c r="Z695" s="75">
        <f t="shared" si="102"/>
        <v>110.17756657924819</v>
      </c>
      <c r="AA695" s="75">
        <f>MAX(0,(Z695-Constantes!$D$13)*(1-EXP(-Constantes!$D$25)))</f>
        <v>0.24298920166012938</v>
      </c>
      <c r="AB695" s="75">
        <f t="shared" si="103"/>
        <v>2.209965224764141</v>
      </c>
      <c r="AC695" s="75">
        <f>0.0526*V695*Observaciones!$F694^1.218</f>
        <v>1.4843858343692677</v>
      </c>
      <c r="AD695" s="75">
        <f>AC695*Constantes!$E$31</f>
        <v>1.7391925971778101E-2</v>
      </c>
      <c r="AE695" s="75">
        <f t="shared" si="104"/>
        <v>786.97735950276137</v>
      </c>
      <c r="AF695" s="15"/>
      <c r="AG695" s="74">
        <v>689</v>
      </c>
      <c r="AH695" s="136">
        <f>ETo!$I694*((1-Constantes!$F$21)*ETo!$K694+ETo!$L694)</f>
        <v>2.6022373282755984</v>
      </c>
      <c r="AI695" s="75">
        <f>MIN(AH695*AJ695,0.8*(AM694+Observaciones!$F694-AK695-AL695-Constantes!$D$14))</f>
        <v>1.6010581314133725</v>
      </c>
      <c r="AJ695" s="75">
        <f>EXP(2.5*(Cálculos!AM694-Constantes!$D$13)/(Constantes!$D$15))*Constantes!$F$19+Constantes!$F$18</f>
        <v>0.61526214923460942</v>
      </c>
      <c r="AK695" s="75">
        <f>IF(Observaciones!$F694&gt;0.05*Constantes!$F$20,((Observaciones!$F694-0.05*Constantes!$F$20)^2)/(Observaciones!$F694+0.95*Constantes!$F$20),0)</f>
        <v>0.8089521557299223</v>
      </c>
      <c r="AL695" s="75">
        <f>MAX(0,AM694+Observaciones!$F694-AK695-Constantes!$D$13)</f>
        <v>0</v>
      </c>
      <c r="AM695" s="75">
        <f>AM694+Observaciones!$F694-AK695-AI695-AL695-AN694</f>
        <v>70.567693639944238</v>
      </c>
      <c r="AN695" s="75">
        <f>MAX(0,(AM695-Constantes!$D$14)*(1-EXP(-Constantes!$D$24)))</f>
        <v>0.76135145058917608</v>
      </c>
      <c r="AO695" s="75">
        <f t="shared" si="105"/>
        <v>111.3239758192619</v>
      </c>
      <c r="AP695" s="75">
        <f>MAX(0,(AO695-Constantes!$D$13)*(1-EXP(-Constantes!$D$25)))</f>
        <v>0.25090802871654827</v>
      </c>
      <c r="AQ695" s="75">
        <f t="shared" si="106"/>
        <v>1.8212116350356466</v>
      </c>
      <c r="AR695" s="75">
        <f>0.0526*AK695*Observaciones!$F694^1.218</f>
        <v>1.022254359265345</v>
      </c>
      <c r="AS695" s="75">
        <f>AR695*Constantes!$F$31</f>
        <v>8.6236742798895503E-3</v>
      </c>
      <c r="AT695" s="75">
        <f t="shared" si="107"/>
        <v>473.51302363718747</v>
      </c>
      <c r="AU695" s="15"/>
      <c r="AV695" s="74">
        <v>689</v>
      </c>
      <c r="AW695" s="75">
        <f>0.0526*Observaciones!$F694^2.218</f>
        <v>17.186009317775095</v>
      </c>
      <c r="AX695" s="75">
        <f>IF(Observaciones!$F694&gt;0.05*$BB$7,((Observaciones!$F694-0.05*$BB$7)^2)/(Observaciones!$F694+0.95*$BB$7),0)</f>
        <v>3.0288166090580324</v>
      </c>
      <c r="AY695" s="75">
        <f>0.0526*AX695*Observaciones!$F694^1.218</f>
        <v>3.8274463577281841</v>
      </c>
      <c r="AZ695" s="29"/>
      <c r="BA695" s="29"/>
      <c r="BB695" s="96"/>
      <c r="BC695" s="39"/>
    </row>
    <row r="696" spans="2:55" s="2" customFormat="1" x14ac:dyDescent="0.3">
      <c r="B696" s="38"/>
      <c r="C696" s="74">
        <v>690</v>
      </c>
      <c r="D696" s="136">
        <f>ETo!$I695*((1-Constantes!$D$21)*ETo!$K695+ETo!$L695)</f>
        <v>2.7739237090414166</v>
      </c>
      <c r="E696" s="75">
        <f>MIN(D696*F696,0.8*(I695+Observaciones!$F695-G696-H696-Constantes!$D$14))</f>
        <v>1.9789474149436854</v>
      </c>
      <c r="F696" s="75">
        <f>EXP(2.5*(Cálculos!I695-Constantes!$D$13)/(Constantes!$D$15))*Constantes!$D$19+Constantes!$D$18</f>
        <v>0.71341090185481315</v>
      </c>
      <c r="G696" s="75">
        <f>IF(Observaciones!$F695&gt;0.05*Constantes!$D$20,((Observaciones!$F695-0.05*Constantes!$D$20)^2)/(Observaciones!$F695+0.95*Constantes!$D$20),0)</f>
        <v>0.20640572703607293</v>
      </c>
      <c r="H696" s="75">
        <f>MAX(0,I695+Observaciones!$F695-G696-Constantes!$D$13)</f>
        <v>4.4099301030469746</v>
      </c>
      <c r="I696" s="75">
        <f>I695+Observaciones!$F695-G696-E696-H696-J695</f>
        <v>72.222788747700122</v>
      </c>
      <c r="J696" s="75">
        <f>MAX(0,(I696-Constantes!$D$14)*(1-EXP(-Constantes!$D$24)))</f>
        <v>0.78978499389110535</v>
      </c>
      <c r="K696" s="75">
        <f t="shared" si="99"/>
        <v>112.45605445198287</v>
      </c>
      <c r="L696" s="75">
        <f>MAX(0,(K696-Constantes!$D$13)*(1-EXP(-Constantes!$D$25)))</f>
        <v>0.2587278670377024</v>
      </c>
      <c r="M696" s="75">
        <f t="shared" si="100"/>
        <v>1.2549185879648808</v>
      </c>
      <c r="N696" s="75">
        <f>0.0526*G696*Observaciones!$F695^1.218</f>
        <v>0.11413679676017202</v>
      </c>
      <c r="O696" s="75">
        <f>N696*Constantes!$D$31</f>
        <v>1.7830572743258658E-3</v>
      </c>
      <c r="P696" s="75">
        <f t="shared" si="101"/>
        <v>142.08549394566504</v>
      </c>
      <c r="Q696" s="15"/>
      <c r="R696" s="74">
        <v>690</v>
      </c>
      <c r="S696" s="136">
        <f>ETo!$I695*((1-Constantes!$E$21)*ETo!$K695+ETo!$L695)</f>
        <v>2.6672475830937312</v>
      </c>
      <c r="T696" s="75">
        <f>MIN(S696*U696,0.8*(X695+Observaciones!$F695-V696-W696-Constantes!$D$14))</f>
        <v>1.8853105003545827</v>
      </c>
      <c r="U696" s="75">
        <f>EXP(2.5*(Cálculos!X695-Constantes!$D$13)/(Constantes!$D$15))*Constantes!$E$19+Constantes!$E$18</f>
        <v>0.70683745757408001</v>
      </c>
      <c r="V696" s="75">
        <f>IF(Observaciones!$F695&gt;0.05*Constantes!$E$20,((Observaciones!$F695-0.05*Constantes!$E$20)^2)/(Observaciones!$F695+0.95*Constantes!$E$20),0)</f>
        <v>0.13414032582592325</v>
      </c>
      <c r="W696" s="75">
        <f>MAX(0,X695+Observaciones!$F695-V696-Constantes!$D$13)</f>
        <v>4.1362160259682241</v>
      </c>
      <c r="X696" s="75">
        <f>X695+Observaciones!$F695-V696-T696-W696-Y695</f>
        <v>72.322369382641867</v>
      </c>
      <c r="Y696" s="75">
        <f>MAX(0,(X696-Constantes!$D$14)*(1-EXP(-Constantes!$D$24)))</f>
        <v>0.79149572959588843</v>
      </c>
      <c r="Z696" s="75">
        <f t="shared" si="102"/>
        <v>114.07079340355629</v>
      </c>
      <c r="AA696" s="75">
        <f>MAX(0,(Z696-Constantes!$D$13)*(1-EXP(-Constantes!$D$25)))</f>
        <v>0.2698816837136917</v>
      </c>
      <c r="AB696" s="75">
        <f t="shared" si="103"/>
        <v>1.1955177391355034</v>
      </c>
      <c r="AC696" s="75">
        <f>0.0526*V696*Observaciones!$F695^1.218</f>
        <v>7.4175980124141186E-2</v>
      </c>
      <c r="AD696" s="75">
        <f>AC696*Constantes!$E$31</f>
        <v>8.6908883481181263E-4</v>
      </c>
      <c r="AE696" s="75">
        <f t="shared" si="104"/>
        <v>72.695603449620393</v>
      </c>
      <c r="AF696" s="15"/>
      <c r="AG696" s="74">
        <v>690</v>
      </c>
      <c r="AH696" s="136">
        <f>ETo!$I695*((1-Constantes!$F$21)*ETo!$K695+ETo!$L695)</f>
        <v>2.6672475830937312</v>
      </c>
      <c r="AI696" s="75">
        <f>MIN(AH696*AJ696,0.8*(AM695+Observaciones!$F695-AK696-AL696-Constantes!$D$14))</f>
        <v>1.8633743765365272</v>
      </c>
      <c r="AJ696" s="75">
        <f>EXP(2.5*(Cálculos!AM695-Constantes!$D$13)/(Constantes!$D$15))*Constantes!$F$19+Constantes!$F$18</f>
        <v>0.69861320274408334</v>
      </c>
      <c r="AK696" s="75">
        <f>IF(Observaciones!$F695&gt;0.05*Constantes!$F$20,((Observaciones!$F695-0.05*Constantes!$F$20)^2)/(Observaciones!$F695+0.95*Constantes!$F$20),0)</f>
        <v>5.7374766296921051E-2</v>
      </c>
      <c r="AL696" s="75">
        <f>MAX(0,AM695+Observaciones!$F695-AK696-Constantes!$D$13)</f>
        <v>2.4103188736473271</v>
      </c>
      <c r="AM696" s="75">
        <f>AM695+Observaciones!$F695-AK696-AI696-AL696-AN695</f>
        <v>72.375274172874299</v>
      </c>
      <c r="AN696" s="75">
        <f>MAX(0,(AM696-Constantes!$D$14)*(1-EXP(-Constantes!$D$24)))</f>
        <v>0.7924046022261706</v>
      </c>
      <c r="AO696" s="75">
        <f t="shared" si="105"/>
        <v>113.48338666419268</v>
      </c>
      <c r="AP696" s="75">
        <f>MAX(0,(AO696-Constantes!$D$13)*(1-EXP(-Constantes!$D$25)))</f>
        <v>0.26582416898122169</v>
      </c>
      <c r="AQ696" s="75">
        <f t="shared" si="106"/>
        <v>1.1156035375043134</v>
      </c>
      <c r="AR696" s="75">
        <f>0.0526*AK696*Observaciones!$F695^1.218</f>
        <v>3.1726697383980873E-2</v>
      </c>
      <c r="AS696" s="75">
        <f>AR696*Constantes!$F$31</f>
        <v>2.6764444850369847E-4</v>
      </c>
      <c r="AT696" s="75">
        <f t="shared" si="107"/>
        <v>23.991000342508652</v>
      </c>
      <c r="AU696" s="15"/>
      <c r="AV696" s="74">
        <v>690</v>
      </c>
      <c r="AW696" s="75">
        <f>0.0526*Observaciones!$F695^2.218</f>
        <v>3.8155137890507769</v>
      </c>
      <c r="AX696" s="75">
        <f>IF(Observaciones!$F695&gt;0.05*$BB$7,((Observaciones!$F695-0.05*$BB$7)^2)/(Observaciones!$F695+0.95*$BB$7),0)</f>
        <v>0.67103148649911282</v>
      </c>
      <c r="AY696" s="75">
        <f>0.0526*AX696*Observaciones!$F695^1.218</f>
        <v>0.37106230284414565</v>
      </c>
      <c r="AZ696" s="29"/>
      <c r="BA696" s="29"/>
      <c r="BB696" s="96"/>
      <c r="BC696" s="39"/>
    </row>
    <row r="697" spans="2:55" s="2" customFormat="1" x14ac:dyDescent="0.3">
      <c r="B697" s="38"/>
      <c r="C697" s="74">
        <v>691</v>
      </c>
      <c r="D697" s="136">
        <f>ETo!$I696*((1-Constantes!$D$21)*ETo!$K696+ETo!$L696)</f>
        <v>2.7883094768310044</v>
      </c>
      <c r="E697" s="75">
        <f>MIN(D697*F697,0.8*(I696+Observaciones!$F696-G697-H697-Constantes!$D$14))</f>
        <v>1.9627239888786432</v>
      </c>
      <c r="F697" s="75">
        <f>EXP(2.5*(Cálculos!I696-Constantes!$D$13)/(Constantes!$D$15))*Constantes!$D$19+Constantes!$D$18</f>
        <v>0.70391181652810531</v>
      </c>
      <c r="G697" s="75">
        <f>IF(Observaciones!$F696&gt;0.05*Constantes!$D$20,((Observaciones!$F696-0.05*Constantes!$D$20)^2)/(Observaciones!$F696+0.95*Constantes!$D$20),0)</f>
        <v>0</v>
      </c>
      <c r="H697" s="75">
        <f>MAX(0,I696+Observaciones!$F696-G697-Constantes!$D$13)</f>
        <v>0</v>
      </c>
      <c r="I697" s="75">
        <f>I696+Observaciones!$F696-G697-E697-H697-J696</f>
        <v>69.470279764930382</v>
      </c>
      <c r="J697" s="75">
        <f>MAX(0,(I697-Constantes!$D$14)*(1-EXP(-Constantes!$D$24)))</f>
        <v>0.74249853706830138</v>
      </c>
      <c r="K697" s="75">
        <f t="shared" si="99"/>
        <v>112.19732658494516</v>
      </c>
      <c r="L697" s="75">
        <f>MAX(0,(K697-Constantes!$D$13)*(1-EXP(-Constantes!$D$25)))</f>
        <v>0.25694070311557349</v>
      </c>
      <c r="M697" s="75">
        <f t="shared" si="100"/>
        <v>0.99943924018387487</v>
      </c>
      <c r="N697" s="75">
        <f>0.0526*G697*Observaciones!$F696^1.218</f>
        <v>0</v>
      </c>
      <c r="O697" s="75">
        <f>N697*Constantes!$D$31</f>
        <v>0</v>
      </c>
      <c r="P697" s="75">
        <f t="shared" si="101"/>
        <v>0</v>
      </c>
      <c r="Q697" s="15"/>
      <c r="R697" s="74">
        <v>691</v>
      </c>
      <c r="S697" s="136">
        <f>ETo!$I696*((1-Constantes!$E$21)*ETo!$K696+ETo!$L696)</f>
        <v>2.6811697940942882</v>
      </c>
      <c r="T697" s="75">
        <f>MIN(S697*U697,0.8*(X696+Observaciones!$F696-V697-W697-Constantes!$D$14))</f>
        <v>1.8932390443443317</v>
      </c>
      <c r="U697" s="75">
        <f>EXP(2.5*(Cálculos!X696-Constantes!$D$13)/(Constantes!$D$15))*Constantes!$E$19+Constantes!$E$18</f>
        <v>0.7061242628178559</v>
      </c>
      <c r="V697" s="75">
        <f>IF(Observaciones!$F696&gt;0.05*Constantes!$E$20,((Observaciones!$F696-0.05*Constantes!$E$20)^2)/(Observaciones!$F696+0.95*Constantes!$E$20),0)</f>
        <v>0</v>
      </c>
      <c r="W697" s="75">
        <f>MAX(0,X696+Observaciones!$F696-V697-Constantes!$D$13)</f>
        <v>0</v>
      </c>
      <c r="X697" s="75">
        <f>X696+Observaciones!$F696-V697-T697-W697-Y696</f>
        <v>69.637634608701646</v>
      </c>
      <c r="Y697" s="75">
        <f>MAX(0,(X697-Constantes!$D$14)*(1-EXP(-Constantes!$D$24)))</f>
        <v>0.74537359311484463</v>
      </c>
      <c r="Z697" s="75">
        <f t="shared" si="102"/>
        <v>113.8009117198426</v>
      </c>
      <c r="AA697" s="75">
        <f>MAX(0,(Z697-Constantes!$D$13)*(1-EXP(-Constantes!$D$25)))</f>
        <v>0.26801747475197896</v>
      </c>
      <c r="AB697" s="75">
        <f t="shared" si="103"/>
        <v>1.0133910678668236</v>
      </c>
      <c r="AC697" s="75">
        <f>0.0526*V697*Observaciones!$F696^1.218</f>
        <v>0</v>
      </c>
      <c r="AD697" s="75">
        <f>AC697*Constantes!$E$31</f>
        <v>0</v>
      </c>
      <c r="AE697" s="75">
        <f t="shared" si="104"/>
        <v>0</v>
      </c>
      <c r="AF697" s="15"/>
      <c r="AG697" s="74">
        <v>691</v>
      </c>
      <c r="AH697" s="136">
        <f>ETo!$I696*((1-Constantes!$F$21)*ETo!$K696+ETo!$L696)</f>
        <v>2.6811697940942882</v>
      </c>
      <c r="AI697" s="75">
        <f>MIN(AH697*AJ697,0.8*(AM696+Observaciones!$F696-AK697-AL697-Constantes!$D$14))</f>
        <v>1.9248231433785949</v>
      </c>
      <c r="AJ697" s="75">
        <f>EXP(2.5*(Cálculos!AM696-Constantes!$D$13)/(Constantes!$D$15))*Constantes!$F$19+Constantes!$F$18</f>
        <v>0.71790423255488345</v>
      </c>
      <c r="AK697" s="75">
        <f>IF(Observaciones!$F696&gt;0.05*Constantes!$F$20,((Observaciones!$F696-0.05*Constantes!$F$20)^2)/(Observaciones!$F696+0.95*Constantes!$F$20),0)</f>
        <v>0</v>
      </c>
      <c r="AL697" s="75">
        <f>MAX(0,AM696+Observaciones!$F696-AK697-Constantes!$D$13)</f>
        <v>0</v>
      </c>
      <c r="AM697" s="75">
        <f>AM696+Observaciones!$F696-AK697-AI697-AL697-AN696</f>
        <v>69.658046427269539</v>
      </c>
      <c r="AN697" s="75">
        <f>MAX(0,(AM697-Constantes!$D$14)*(1-EXP(-Constantes!$D$24)))</f>
        <v>0.745724255940444</v>
      </c>
      <c r="AO697" s="75">
        <f t="shared" si="105"/>
        <v>113.21756249521145</v>
      </c>
      <c r="AP697" s="75">
        <f>MAX(0,(AO697-Constantes!$D$13)*(1-EXP(-Constantes!$D$25)))</f>
        <v>0.26398798732103773</v>
      </c>
      <c r="AQ697" s="75">
        <f t="shared" si="106"/>
        <v>1.0097122432614818</v>
      </c>
      <c r="AR697" s="75">
        <f>0.0526*AK697*Observaciones!$F696^1.218</f>
        <v>0</v>
      </c>
      <c r="AS697" s="75">
        <f>AR697*Constantes!$F$31</f>
        <v>0</v>
      </c>
      <c r="AT697" s="75">
        <f t="shared" si="107"/>
        <v>0</v>
      </c>
      <c r="AU697" s="15"/>
      <c r="AV697" s="74">
        <v>691</v>
      </c>
      <c r="AW697" s="75">
        <f>0.0526*Observaciones!$F696^2.218</f>
        <v>0</v>
      </c>
      <c r="AX697" s="75">
        <f>IF(Observaciones!$F696&gt;0.05*$BB$7,((Observaciones!$F696-0.05*$BB$7)^2)/(Observaciones!$F696+0.95*$BB$7),0)</f>
        <v>0</v>
      </c>
      <c r="AY697" s="75">
        <f>0.0526*AX697*Observaciones!$F696^1.218</f>
        <v>0</v>
      </c>
      <c r="AZ697" s="29"/>
      <c r="BA697" s="29"/>
      <c r="BB697" s="96"/>
      <c r="BC697" s="39"/>
    </row>
    <row r="698" spans="2:55" s="2" customFormat="1" x14ac:dyDescent="0.3">
      <c r="B698" s="38"/>
      <c r="C698" s="74">
        <v>692</v>
      </c>
      <c r="D698" s="136">
        <f>ETo!$I697*((1-Constantes!$D$21)*ETo!$K697+ETo!$L697)</f>
        <v>2.810982254307536</v>
      </c>
      <c r="E698" s="75">
        <f>MIN(D698*F698,0.8*(I697+Observaciones!$F697-G698-H698-Constantes!$D$14))</f>
        <v>1.841550726425246</v>
      </c>
      <c r="F698" s="75">
        <f>EXP(2.5*(Cálculos!I697-Constantes!$D$13)/(Constantes!$D$15))*Constantes!$D$19+Constantes!$D$18</f>
        <v>0.65512712632862136</v>
      </c>
      <c r="G698" s="75">
        <f>IF(Observaciones!$F697&gt;0.05*Constantes!$D$20,((Observaciones!$F697-0.05*Constantes!$D$20)^2)/(Observaciones!$F697+0.95*Constantes!$D$20),0)</f>
        <v>0</v>
      </c>
      <c r="H698" s="75">
        <f>MAX(0,I697+Observaciones!$F697-G698-Constantes!$D$13)</f>
        <v>0</v>
      </c>
      <c r="I698" s="75">
        <f>I697+Observaciones!$F697-G698-E698-H698-J697</f>
        <v>66.886230501436842</v>
      </c>
      <c r="J698" s="75">
        <f>MAX(0,(I698-Constantes!$D$14)*(1-EXP(-Constantes!$D$24)))</f>
        <v>0.69810611739189743</v>
      </c>
      <c r="K698" s="75">
        <f t="shared" si="99"/>
        <v>111.94038588182958</v>
      </c>
      <c r="L698" s="75">
        <f>MAX(0,(K698-Constantes!$D$13)*(1-EXP(-Constantes!$D$25)))</f>
        <v>0.25516588403639145</v>
      </c>
      <c r="M698" s="75">
        <f t="shared" si="100"/>
        <v>0.95327200142828894</v>
      </c>
      <c r="N698" s="75">
        <f>0.0526*G698*Observaciones!$F697^1.218</f>
        <v>0</v>
      </c>
      <c r="O698" s="75">
        <f>N698*Constantes!$D$31</f>
        <v>0</v>
      </c>
      <c r="P698" s="75">
        <f t="shared" si="101"/>
        <v>0</v>
      </c>
      <c r="Q698" s="15"/>
      <c r="R698" s="74">
        <v>692</v>
      </c>
      <c r="S698" s="136">
        <f>ETo!$I697*((1-Constantes!$E$21)*ETo!$K697+ETo!$L697)</f>
        <v>2.7031174322785092</v>
      </c>
      <c r="T698" s="75">
        <f>MIN(S698*U698,0.8*(X697+Observaciones!$F697-V698-W698-Constantes!$D$14))</f>
        <v>1.80809856128442</v>
      </c>
      <c r="U698" s="75">
        <f>EXP(2.5*(Cálculos!X697-Constantes!$D$13)/(Constantes!$D$15))*Constantes!$E$19+Constantes!$E$18</f>
        <v>0.6688938259557371</v>
      </c>
      <c r="V698" s="75">
        <f>IF(Observaciones!$F697&gt;0.05*Constantes!$E$20,((Observaciones!$F697-0.05*Constantes!$E$20)^2)/(Observaciones!$F697+0.95*Constantes!$E$20),0)</f>
        <v>0</v>
      </c>
      <c r="W698" s="75">
        <f>MAX(0,X697+Observaciones!$F697-V698-Constantes!$D$13)</f>
        <v>0</v>
      </c>
      <c r="X698" s="75">
        <f>X697+Observaciones!$F697-V698-T698-W698-Y697</f>
        <v>67.084162454302373</v>
      </c>
      <c r="Y698" s="75">
        <f>MAX(0,(X698-Constantes!$D$14)*(1-EXP(-Constantes!$D$24)))</f>
        <v>0.70150646987089693</v>
      </c>
      <c r="Z698" s="75">
        <f t="shared" si="102"/>
        <v>113.53289424509062</v>
      </c>
      <c r="AA698" s="75">
        <f>MAX(0,(Z698-Constantes!$D$13)*(1-EXP(-Constantes!$D$25)))</f>
        <v>0.26616614282217549</v>
      </c>
      <c r="AB698" s="75">
        <f t="shared" si="103"/>
        <v>0.96767261269307236</v>
      </c>
      <c r="AC698" s="75">
        <f>0.0526*V698*Observaciones!$F697^1.218</f>
        <v>0</v>
      </c>
      <c r="AD698" s="75">
        <f>AC698*Constantes!$E$31</f>
        <v>0</v>
      </c>
      <c r="AE698" s="75">
        <f t="shared" si="104"/>
        <v>0</v>
      </c>
      <c r="AF698" s="15"/>
      <c r="AG698" s="74">
        <v>692</v>
      </c>
      <c r="AH698" s="136">
        <f>ETo!$I697*((1-Constantes!$F$21)*ETo!$K697+ETo!$L697)</f>
        <v>2.7031174322785092</v>
      </c>
      <c r="AI698" s="75">
        <f>MIN(AH698*AJ698,0.8*(AM697+Observaciones!$F697-AK698-AL698-Constantes!$D$14))</f>
        <v>1.8639642475058502</v>
      </c>
      <c r="AJ698" s="75">
        <f>EXP(2.5*(Cálculos!AM697-Constantes!$D$13)/(Constantes!$D$15))*Constantes!$F$19+Constantes!$F$18</f>
        <v>0.68956095848735632</v>
      </c>
      <c r="AK698" s="75">
        <f>IF(Observaciones!$F697&gt;0.05*Constantes!$F$20,((Observaciones!$F697-0.05*Constantes!$F$20)^2)/(Observaciones!$F697+0.95*Constantes!$F$20),0)</f>
        <v>0</v>
      </c>
      <c r="AL698" s="75">
        <f>MAX(0,AM697+Observaciones!$F697-AK698-Constantes!$D$13)</f>
        <v>0</v>
      </c>
      <c r="AM698" s="75">
        <f>AM697+Observaciones!$F697-AK698-AI698-AL698-AN697</f>
        <v>67.048357923823247</v>
      </c>
      <c r="AN698" s="75">
        <f>MAX(0,(AM698-Constantes!$D$14)*(1-EXP(-Constantes!$D$24)))</f>
        <v>0.70089136946789721</v>
      </c>
      <c r="AO698" s="75">
        <f t="shared" si="105"/>
        <v>112.95357450789041</v>
      </c>
      <c r="AP698" s="75">
        <f>MAX(0,(AO698-Constantes!$D$13)*(1-EXP(-Constantes!$D$25)))</f>
        <v>0.26216448909404994</v>
      </c>
      <c r="AQ698" s="75">
        <f t="shared" si="106"/>
        <v>0.96305585856194709</v>
      </c>
      <c r="AR698" s="75">
        <f>0.0526*AK698*Observaciones!$F697^1.218</f>
        <v>0</v>
      </c>
      <c r="AS698" s="75">
        <f>AR698*Constantes!$F$31</f>
        <v>0</v>
      </c>
      <c r="AT698" s="75">
        <f t="shared" si="107"/>
        <v>0</v>
      </c>
      <c r="AU698" s="15"/>
      <c r="AV698" s="74">
        <v>692</v>
      </c>
      <c r="AW698" s="75">
        <f>0.0526*Observaciones!$F697^2.218</f>
        <v>0</v>
      </c>
      <c r="AX698" s="75">
        <f>IF(Observaciones!$F697&gt;0.05*$BB$7,((Observaciones!$F697-0.05*$BB$7)^2)/(Observaciones!$F697+0.95*$BB$7),0)</f>
        <v>0</v>
      </c>
      <c r="AY698" s="75">
        <f>0.0526*AX698*Observaciones!$F697^1.218</f>
        <v>0</v>
      </c>
      <c r="AZ698" s="29"/>
      <c r="BA698" s="29"/>
      <c r="BB698" s="96"/>
      <c r="BC698" s="39"/>
    </row>
    <row r="699" spans="2:55" s="2" customFormat="1" x14ac:dyDescent="0.3">
      <c r="B699" s="38"/>
      <c r="C699" s="74">
        <v>693</v>
      </c>
      <c r="D699" s="136">
        <f>ETo!$I698*((1-Constantes!$D$21)*ETo!$K698+ETo!$L698)</f>
        <v>2.7391215492391598</v>
      </c>
      <c r="E699" s="75">
        <f>MIN(D699*F699,0.8*(I698+Observaciones!$F698-G699-H699-Constantes!$D$14))</f>
        <v>1.6850778169864542</v>
      </c>
      <c r="F699" s="75">
        <f>EXP(2.5*(Cálculos!I698-Constantes!$D$13)/(Constantes!$D$15))*Constantes!$D$19+Constantes!$D$18</f>
        <v>0.61518913516434304</v>
      </c>
      <c r="G699" s="75">
        <f>IF(Observaciones!$F698&gt;0.05*Constantes!$D$20,((Observaciones!$F698-0.05*Constantes!$D$20)^2)/(Observaciones!$F698+0.95*Constantes!$D$20),0)</f>
        <v>0</v>
      </c>
      <c r="H699" s="75">
        <f>MAX(0,I698+Observaciones!$F698-G699-Constantes!$D$13)</f>
        <v>0</v>
      </c>
      <c r="I699" s="75">
        <f>I698+Observaciones!$F698-G699-E699-H699-J698</f>
        <v>64.50304656705849</v>
      </c>
      <c r="J699" s="75">
        <f>MAX(0,(I699-Constantes!$D$14)*(1-EXP(-Constantes!$D$24)))</f>
        <v>0.65716444384270367</v>
      </c>
      <c r="K699" s="75">
        <f t="shared" si="99"/>
        <v>111.6852199977932</v>
      </c>
      <c r="L699" s="75">
        <f>MAX(0,(K699-Constantes!$D$13)*(1-EXP(-Constantes!$D$25)))</f>
        <v>0.25340332452809738</v>
      </c>
      <c r="M699" s="75">
        <f t="shared" si="100"/>
        <v>0.91056776837080111</v>
      </c>
      <c r="N699" s="75">
        <f>0.0526*G699*Observaciones!$F698^1.218</f>
        <v>0</v>
      </c>
      <c r="O699" s="75">
        <f>N699*Constantes!$D$31</f>
        <v>0</v>
      </c>
      <c r="P699" s="75">
        <f t="shared" si="101"/>
        <v>0</v>
      </c>
      <c r="Q699" s="15"/>
      <c r="R699" s="74">
        <v>693</v>
      </c>
      <c r="S699" s="136">
        <f>ETo!$I698*((1-Constantes!$E$21)*ETo!$K698+ETo!$L698)</f>
        <v>2.6335907572566013</v>
      </c>
      <c r="T699" s="75">
        <f>MIN(S699*U699,0.8*(X698+Observaciones!$F698-V699-W699-Constantes!$D$14))</f>
        <v>1.6800636090445322</v>
      </c>
      <c r="U699" s="75">
        <f>EXP(2.5*(Cálculos!X698-Constantes!$D$13)/(Constantes!$D$15))*Constantes!$E$19+Constantes!$E$18</f>
        <v>0.63793647681033261</v>
      </c>
      <c r="V699" s="75">
        <f>IF(Observaciones!$F698&gt;0.05*Constantes!$E$20,((Observaciones!$F698-0.05*Constantes!$E$20)^2)/(Observaciones!$F698+0.95*Constantes!$E$20),0)</f>
        <v>0</v>
      </c>
      <c r="W699" s="75">
        <f>MAX(0,X698+Observaciones!$F698-V699-Constantes!$D$13)</f>
        <v>0</v>
      </c>
      <c r="X699" s="75">
        <f>X698+Observaciones!$F698-V699-T699-W699-Y698</f>
        <v>64.702592375386942</v>
      </c>
      <c r="Y699" s="75">
        <f>MAX(0,(X699-Constantes!$D$14)*(1-EXP(-Constantes!$D$24)))</f>
        <v>0.66059252139259061</v>
      </c>
      <c r="Z699" s="75">
        <f t="shared" si="102"/>
        <v>113.26672810226844</v>
      </c>
      <c r="AA699" s="75">
        <f>MAX(0,(Z699-Constantes!$D$13)*(1-EXP(-Constantes!$D$25)))</f>
        <v>0.26432759897612479</v>
      </c>
      <c r="AB699" s="75">
        <f t="shared" si="103"/>
        <v>0.9249201203687154</v>
      </c>
      <c r="AC699" s="75">
        <f>0.0526*V699*Observaciones!$F698^1.218</f>
        <v>0</v>
      </c>
      <c r="AD699" s="75">
        <f>AC699*Constantes!$E$31</f>
        <v>0</v>
      </c>
      <c r="AE699" s="75">
        <f t="shared" si="104"/>
        <v>0</v>
      </c>
      <c r="AF699" s="15"/>
      <c r="AG699" s="74">
        <v>693</v>
      </c>
      <c r="AH699" s="136">
        <f>ETo!$I698*((1-Constantes!$F$21)*ETo!$K698+ETo!$L698)</f>
        <v>2.6335907572566013</v>
      </c>
      <c r="AI699" s="75">
        <f>MIN(AH699*AJ699,0.8*(AM698+Observaciones!$F698-AK699-AL699-Constantes!$D$14))</f>
        <v>1.7534876208344994</v>
      </c>
      <c r="AJ699" s="75">
        <f>EXP(2.5*(Cálculos!AM698-Constantes!$D$13)/(Constantes!$D$15))*Constantes!$F$19+Constantes!$F$18</f>
        <v>0.66581628751655364</v>
      </c>
      <c r="AK699" s="75">
        <f>IF(Observaciones!$F698&gt;0.05*Constantes!$F$20,((Observaciones!$F698-0.05*Constantes!$F$20)^2)/(Observaciones!$F698+0.95*Constantes!$F$20),0)</f>
        <v>0</v>
      </c>
      <c r="AL699" s="75">
        <f>MAX(0,AM698+Observaciones!$F698-AK699-Constantes!$D$13)</f>
        <v>0</v>
      </c>
      <c r="AM699" s="75">
        <f>AM698+Observaciones!$F698-AK699-AI699-AL699-AN698</f>
        <v>64.593978933520845</v>
      </c>
      <c r="AN699" s="75">
        <f>MAX(0,(AM699-Constantes!$D$14)*(1-EXP(-Constantes!$D$24)))</f>
        <v>0.65872660747139089</v>
      </c>
      <c r="AO699" s="75">
        <f t="shared" si="105"/>
        <v>112.69141001879636</v>
      </c>
      <c r="AP699" s="75">
        <f>MAX(0,(AO699-Constantes!$D$13)*(1-EXP(-Constantes!$D$25)))</f>
        <v>0.26035358668938563</v>
      </c>
      <c r="AQ699" s="75">
        <f t="shared" si="106"/>
        <v>0.91908019416077646</v>
      </c>
      <c r="AR699" s="75">
        <f>0.0526*AK699*Observaciones!$F698^1.218</f>
        <v>0</v>
      </c>
      <c r="AS699" s="75">
        <f>AR699*Constantes!$F$31</f>
        <v>0</v>
      </c>
      <c r="AT699" s="75">
        <f t="shared" si="107"/>
        <v>0</v>
      </c>
      <c r="AU699" s="15"/>
      <c r="AV699" s="74">
        <v>693</v>
      </c>
      <c r="AW699" s="75">
        <f>0.0526*Observaciones!$F698^2.218</f>
        <v>0</v>
      </c>
      <c r="AX699" s="75">
        <f>IF(Observaciones!$F698&gt;0.05*$BB$7,((Observaciones!$F698-0.05*$BB$7)^2)/(Observaciones!$F698+0.95*$BB$7),0)</f>
        <v>0</v>
      </c>
      <c r="AY699" s="75">
        <f>0.0526*AX699*Observaciones!$F698^1.218</f>
        <v>0</v>
      </c>
      <c r="AZ699" s="29"/>
      <c r="BA699" s="29"/>
      <c r="BB699" s="96"/>
      <c r="BC699" s="39"/>
    </row>
    <row r="700" spans="2:55" s="2" customFormat="1" x14ac:dyDescent="0.3">
      <c r="B700" s="38"/>
      <c r="C700" s="74">
        <v>694</v>
      </c>
      <c r="D700" s="136">
        <f>ETo!$I699*((1-Constantes!$D$21)*ETo!$K699+ETo!$L699)</f>
        <v>2.7728205239330705</v>
      </c>
      <c r="E700" s="75">
        <f>MIN(D700*F700,0.8*(I699+Observaciones!$F699-G700-H700-Constantes!$D$14))</f>
        <v>1.6159000150372478</v>
      </c>
      <c r="F700" s="75">
        <f>EXP(2.5*(Cálculos!I699-Constantes!$D$13)/(Constantes!$D$15))*Constantes!$D$19+Constantes!$D$18</f>
        <v>0.58276401270472267</v>
      </c>
      <c r="G700" s="75">
        <f>IF(Observaciones!$F699&gt;0.05*Constantes!$D$20,((Observaciones!$F699-0.05*Constantes!$D$20)^2)/(Observaciones!$F699+0.95*Constantes!$D$20),0)</f>
        <v>0.28826831063673158</v>
      </c>
      <c r="H700" s="75">
        <f>MAX(0,I699+Observaciones!$F699-G700-Constantes!$D$13)</f>
        <v>0</v>
      </c>
      <c r="I700" s="75">
        <f>I699+Observaciones!$F699-G700-E700-H700-J699</f>
        <v>69.541713797541803</v>
      </c>
      <c r="J700" s="75">
        <f>MAX(0,(I700-Constantes!$D$14)*(1-EXP(-Constantes!$D$24)))</f>
        <v>0.74372573099206452</v>
      </c>
      <c r="K700" s="75">
        <f t="shared" si="99"/>
        <v>111.4318166732651</v>
      </c>
      <c r="L700" s="75">
        <f>MAX(0,(K700-Constantes!$D$13)*(1-EXP(-Constantes!$D$25)))</f>
        <v>0.25165293990764931</v>
      </c>
      <c r="M700" s="75">
        <f t="shared" si="100"/>
        <v>1.2836469815364453</v>
      </c>
      <c r="N700" s="75">
        <f>0.0526*G700*Observaciones!$F699^1.218</f>
        <v>0.17931375390288867</v>
      </c>
      <c r="O700" s="75">
        <f>N700*Constantes!$D$31</f>
        <v>2.8012586857071517E-3</v>
      </c>
      <c r="P700" s="75">
        <f t="shared" si="101"/>
        <v>218.22656275436569</v>
      </c>
      <c r="Q700" s="15"/>
      <c r="R700" s="74">
        <v>694</v>
      </c>
      <c r="S700" s="136">
        <f>ETo!$I699*((1-Constantes!$E$21)*ETo!$K699+ETo!$L699)</f>
        <v>2.666186515097261</v>
      </c>
      <c r="T700" s="75">
        <f>MIN(S700*U700,0.8*(X699+Observaciones!$F699-V700-W700-Constantes!$D$14))</f>
        <v>1.6330324847154101</v>
      </c>
      <c r="U700" s="75">
        <f>EXP(2.5*(Cálculos!X699-Constantes!$D$13)/(Constantes!$D$15))*Constantes!$E$19+Constantes!$E$18</f>
        <v>0.61249746612563527</v>
      </c>
      <c r="V700" s="75">
        <f>IF(Observaciones!$F699&gt;0.05*Constantes!$E$20,((Observaciones!$F699-0.05*Constantes!$E$20)^2)/(Observaciones!$F699+0.95*Constantes!$E$20),0)</f>
        <v>0.19716494051024899</v>
      </c>
      <c r="W700" s="75">
        <f>MAX(0,X699+Observaciones!$F699-V700-Constantes!$D$13)</f>
        <v>0</v>
      </c>
      <c r="X700" s="75">
        <f>X699+Observaciones!$F699-V700-T700-W700-Y699</f>
        <v>69.811802428768686</v>
      </c>
      <c r="Y700" s="75">
        <f>MAX(0,(X700-Constantes!$D$14)*(1-EXP(-Constantes!$D$24)))</f>
        <v>0.7483656920162749</v>
      </c>
      <c r="Z700" s="75">
        <f t="shared" si="102"/>
        <v>113.00240050329232</v>
      </c>
      <c r="AA700" s="75">
        <f>MAX(0,(Z700-Constantes!$D$13)*(1-EXP(-Constantes!$D$25)))</f>
        <v>0.26250175488007987</v>
      </c>
      <c r="AB700" s="75">
        <f t="shared" si="103"/>
        <v>1.2080323874066039</v>
      </c>
      <c r="AC700" s="75">
        <f>0.0526*V700*Observaciones!$F699^1.218</f>
        <v>0.12264402404427024</v>
      </c>
      <c r="AD700" s="75">
        <f>AC700*Constantes!$E$31</f>
        <v>1.4369685681925575E-3</v>
      </c>
      <c r="AE700" s="75">
        <f t="shared" si="104"/>
        <v>118.95116249966048</v>
      </c>
      <c r="AF700" s="15"/>
      <c r="AG700" s="74">
        <v>694</v>
      </c>
      <c r="AH700" s="136">
        <f>ETo!$I699*((1-Constantes!$F$21)*ETo!$K699+ETo!$L699)</f>
        <v>2.666186515097261</v>
      </c>
      <c r="AI700" s="75">
        <f>MIN(AH700*AJ700,0.8*(AM699+Observaciones!$F699-AK700-AL700-Constantes!$D$14))</f>
        <v>1.7229050598748881</v>
      </c>
      <c r="AJ700" s="75">
        <f>EXP(2.5*(Cálculos!AM699-Constantes!$D$13)/(Constantes!$D$15))*Constantes!$F$19+Constantes!$F$18</f>
        <v>0.64620575121768531</v>
      </c>
      <c r="AK700" s="75">
        <f>IF(Observaciones!$F699&gt;0.05*Constantes!$F$20,((Observaciones!$F699-0.05*Constantes!$F$20)^2)/(Observaciones!$F699+0.95*Constantes!$F$20),0)</f>
        <v>9.6480348490925585E-2</v>
      </c>
      <c r="AL700" s="75">
        <f>MAX(0,AM699+Observaciones!$F699-AK700-Constantes!$D$13)</f>
        <v>0</v>
      </c>
      <c r="AM700" s="75">
        <f>AM699+Observaciones!$F699-AK700-AI700-AL700-AN699</f>
        <v>69.715866917683627</v>
      </c>
      <c r="AN700" s="75">
        <f>MAX(0,(AM700-Constantes!$D$14)*(1-EXP(-Constantes!$D$24)))</f>
        <v>0.74671757735757804</v>
      </c>
      <c r="AO700" s="75">
        <f t="shared" si="105"/>
        <v>112.43105643210697</v>
      </c>
      <c r="AP700" s="75">
        <f>MAX(0,(AO700-Constantes!$D$13)*(1-EXP(-Constantes!$D$25)))</f>
        <v>0.25855519310134462</v>
      </c>
      <c r="AQ700" s="75">
        <f t="shared" si="106"/>
        <v>1.1017531189498482</v>
      </c>
      <c r="AR700" s="75">
        <f>0.0526*AK700*Observaciones!$F699^1.218</f>
        <v>6.0014413056897226E-2</v>
      </c>
      <c r="AS700" s="75">
        <f>AR700*Constantes!$F$31</f>
        <v>5.0627786089694126E-4</v>
      </c>
      <c r="AT700" s="75">
        <f t="shared" si="107"/>
        <v>45.952024295561536</v>
      </c>
      <c r="AU700" s="15"/>
      <c r="AV700" s="74">
        <v>694</v>
      </c>
      <c r="AW700" s="75">
        <f>0.0526*Observaciones!$F699^2.218</f>
        <v>4.72748644015644</v>
      </c>
      <c r="AX700" s="75">
        <f>IF(Observaciones!$F699&gt;0.05*$BB$7,((Observaciones!$F699-0.05*$BB$7)^2)/(Observaciones!$F699+0.95*$BB$7),0)</f>
        <v>0.85016527070729775</v>
      </c>
      <c r="AY700" s="75">
        <f>0.0526*AX700*Observaciones!$F699^1.218</f>
        <v>0.52883484067903708</v>
      </c>
      <c r="AZ700" s="29"/>
      <c r="BA700" s="29"/>
      <c r="BB700" s="96"/>
      <c r="BC700" s="39"/>
    </row>
    <row r="701" spans="2:55" s="2" customFormat="1" x14ac:dyDescent="0.3">
      <c r="B701" s="38"/>
      <c r="C701" s="74">
        <v>695</v>
      </c>
      <c r="D701" s="136">
        <f>ETo!$I700*((1-Constantes!$D$21)*ETo!$K700+ETo!$L700)</f>
        <v>2.8148171277573772</v>
      </c>
      <c r="E701" s="75">
        <f>MIN(D701*F701,0.8*(I700+Observaciones!$F700-G701-H701-Constantes!$D$14))</f>
        <v>1.8473873094279616</v>
      </c>
      <c r="F701" s="75">
        <f>EXP(2.5*(Cálculos!I700-Constantes!$D$13)/(Constantes!$D$15))*Constantes!$D$19+Constantes!$D$18</f>
        <v>0.65630811011151302</v>
      </c>
      <c r="G701" s="75">
        <f>IF(Observaciones!$F700&gt;0.05*Constantes!$D$20,((Observaciones!$F700-0.05*Constantes!$D$20)^2)/(Observaciones!$F700+0.95*Constantes!$D$20),0)</f>
        <v>1.2668803418803418</v>
      </c>
      <c r="H701" s="75">
        <f>MAX(0,I700+Observaciones!$F700-G701-Constantes!$D$13)</f>
        <v>6.0748334556614623</v>
      </c>
      <c r="I701" s="75">
        <f>I700+Observaciones!$F700-G701-E701-H701-J700</f>
        <v>72.408886959579974</v>
      </c>
      <c r="J701" s="75">
        <f>MAX(0,(I701-Constantes!$D$14)*(1-EXP(-Constantes!$D$24)))</f>
        <v>0.79298204978300024</v>
      </c>
      <c r="K701" s="75">
        <f t="shared" si="99"/>
        <v>117.25499718901892</v>
      </c>
      <c r="L701" s="75">
        <f>MAX(0,(K701-Constantes!$D$13)*(1-EXP(-Constantes!$D$25)))</f>
        <v>0.29187658589118226</v>
      </c>
      <c r="M701" s="75">
        <f t="shared" si="100"/>
        <v>2.3517389775545245</v>
      </c>
      <c r="N701" s="75">
        <f>0.0526*G701*Observaciones!$F700^1.218</f>
        <v>1.486973005643355</v>
      </c>
      <c r="O701" s="75">
        <f>N701*Constantes!$D$31</f>
        <v>2.3229651696023163E-2</v>
      </c>
      <c r="P701" s="75">
        <f t="shared" si="101"/>
        <v>987.76488027505115</v>
      </c>
      <c r="Q701" s="15"/>
      <c r="R701" s="74">
        <v>695</v>
      </c>
      <c r="S701" s="136">
        <f>ETo!$I700*((1-Constantes!$E$21)*ETo!$K700+ETo!$L700)</f>
        <v>2.7068334840985213</v>
      </c>
      <c r="T701" s="75">
        <f>MIN(S701*U701,0.8*(X700+Observaciones!$F700-V701-W701-Constantes!$D$14))</f>
        <v>1.8167095091190415</v>
      </c>
      <c r="U701" s="75">
        <f>EXP(2.5*(Cálculos!X700-Constantes!$D$13)/(Constantes!$D$15))*Constantes!$E$19+Constantes!$E$18</f>
        <v>0.67115672973288754</v>
      </c>
      <c r="V701" s="75">
        <f>IF(Observaciones!$F700&gt;0.05*Constantes!$E$20,((Observaciones!$F700-0.05*Constantes!$E$20)^2)/(Observaciones!$F700+0.95*Constantes!$E$20),0)</f>
        <v>1.0022951766752279</v>
      </c>
      <c r="W701" s="75">
        <f>MAX(0,X700+Observaciones!$F700-V701-Constantes!$D$13)</f>
        <v>6.6095072520934508</v>
      </c>
      <c r="X701" s="75">
        <f>X700+Observaciones!$F700-V701-T701-W701-Y700</f>
        <v>72.434924798864685</v>
      </c>
      <c r="Y701" s="75">
        <f>MAX(0,(X701-Constantes!$D$14)*(1-EXP(-Constantes!$D$24)))</f>
        <v>0.79342936427708655</v>
      </c>
      <c r="Z701" s="75">
        <f t="shared" si="102"/>
        <v>119.3494060005057</v>
      </c>
      <c r="AA701" s="75">
        <f>MAX(0,(Z701-Constantes!$D$13)*(1-EXP(-Constantes!$D$25)))</f>
        <v>0.30634372431323931</v>
      </c>
      <c r="AB701" s="75">
        <f t="shared" si="103"/>
        <v>2.1020682652655536</v>
      </c>
      <c r="AC701" s="75">
        <f>0.0526*V701*Observaciones!$F700^1.218</f>
        <v>1.1764219730416892</v>
      </c>
      <c r="AD701" s="75">
        <f>AC701*Constantes!$E$31</f>
        <v>1.3783642630494367E-2</v>
      </c>
      <c r="AE701" s="75">
        <f t="shared" si="104"/>
        <v>655.71812572666772</v>
      </c>
      <c r="AF701" s="15"/>
      <c r="AG701" s="74">
        <v>695</v>
      </c>
      <c r="AH701" s="136">
        <f>ETo!$I700*((1-Constantes!$F$21)*ETo!$K700+ETo!$L700)</f>
        <v>2.7068334840985213</v>
      </c>
      <c r="AI701" s="75">
        <f>MIN(AH701*AJ701,0.8*(AM700+Observaciones!$F700-AK701-AL701-Constantes!$D$14))</f>
        <v>1.8680503993462387</v>
      </c>
      <c r="AJ701" s="75">
        <f>EXP(2.5*(Cálculos!AM700-Constantes!$D$13)/(Constantes!$D$15))*Constantes!$F$19+Constantes!$F$18</f>
        <v>0.69012386994627806</v>
      </c>
      <c r="AK701" s="75">
        <f>IF(Observaciones!$F700&gt;0.05*Constantes!$F$20,((Observaciones!$F700-0.05*Constantes!$F$20)^2)/(Observaciones!$F700+0.95*Constantes!$F$20),0)</f>
        <v>0.67722200157797374</v>
      </c>
      <c r="AL701" s="75">
        <f>MAX(0,AM700+Observaciones!$F700-AK701-Constantes!$D$13)</f>
        <v>6.8386449161056504</v>
      </c>
      <c r="AM701" s="75">
        <f>AM700+Observaciones!$F700-AK701-AI701-AL701-AN700</f>
        <v>72.385232023296183</v>
      </c>
      <c r="AN701" s="75">
        <f>MAX(0,(AM701-Constantes!$D$14)*(1-EXP(-Constantes!$D$24)))</f>
        <v>0.79257567213619451</v>
      </c>
      <c r="AO701" s="75">
        <f t="shared" si="105"/>
        <v>119.01114615511128</v>
      </c>
      <c r="AP701" s="75">
        <f>MAX(0,(AO701-Constantes!$D$13)*(1-EXP(-Constantes!$D$25)))</f>
        <v>0.30400719288770989</v>
      </c>
      <c r="AQ701" s="75">
        <f t="shared" si="106"/>
        <v>1.7738048666018782</v>
      </c>
      <c r="AR701" s="75">
        <f>0.0526*AK701*Observaciones!$F700^1.218</f>
        <v>0.79487446594961986</v>
      </c>
      <c r="AS701" s="75">
        <f>AR701*Constantes!$F$31</f>
        <v>6.7055116230337391E-3</v>
      </c>
      <c r="AT701" s="75">
        <f t="shared" si="107"/>
        <v>378.02983571015073</v>
      </c>
      <c r="AU701" s="15"/>
      <c r="AV701" s="74">
        <v>695</v>
      </c>
      <c r="AW701" s="75">
        <f>0.0526*Observaciones!$F700^2.218</f>
        <v>15.023719165130638</v>
      </c>
      <c r="AX701" s="75">
        <f>IF(Observaciones!$F700&gt;0.05*$BB$7,((Observaciones!$F700-0.05*$BB$7)^2)/(Observaciones!$F700+0.95*$BB$7),0)</f>
        <v>2.6803602911260813</v>
      </c>
      <c r="AY701" s="75">
        <f>0.0526*AX701*Observaciones!$F700^1.218</f>
        <v>3.1460140840035975</v>
      </c>
      <c r="AZ701" s="29"/>
      <c r="BA701" s="29"/>
      <c r="BB701" s="96"/>
      <c r="BC701" s="39"/>
    </row>
    <row r="702" spans="2:55" s="2" customFormat="1" x14ac:dyDescent="0.3">
      <c r="B702" s="38"/>
      <c r="C702" s="74">
        <v>696</v>
      </c>
      <c r="D702" s="136">
        <f>ETo!$I701*((1-Constantes!$D$21)*ETo!$K701+ETo!$L701)</f>
        <v>2.7984064953873231</v>
      </c>
      <c r="E702" s="75">
        <f>MIN(D702*F702,0.8*(I701+Observaciones!$F701-G702-H702-Constantes!$D$14))</f>
        <v>1.9797756620730786</v>
      </c>
      <c r="F702" s="75">
        <f>EXP(2.5*(Cálculos!I701-Constantes!$D$13)/(Constantes!$D$15))*Constantes!$D$19+Constantes!$D$18</f>
        <v>0.70746536121052739</v>
      </c>
      <c r="G702" s="75">
        <f>IF(Observaciones!$F701&gt;0.05*Constantes!$D$20,((Observaciones!$F701-0.05*Constantes!$D$20)^2)/(Observaciones!$F701+0.95*Constantes!$D$20),0)</f>
        <v>0</v>
      </c>
      <c r="H702" s="75">
        <f>MAX(0,I701+Observaciones!$F701-G702-Constantes!$D$13)</f>
        <v>0</v>
      </c>
      <c r="I702" s="75">
        <f>I701+Observaciones!$F701-G702-E702-H702-J701</f>
        <v>69.936129247723883</v>
      </c>
      <c r="J702" s="75">
        <f>MAX(0,(I702-Constantes!$D$14)*(1-EXP(-Constantes!$D$24)))</f>
        <v>0.75050155235069804</v>
      </c>
      <c r="K702" s="75">
        <f t="shared" si="99"/>
        <v>116.96312060312773</v>
      </c>
      <c r="L702" s="75">
        <f>MAX(0,(K702-Constantes!$D$13)*(1-EXP(-Constantes!$D$25)))</f>
        <v>0.2898604470423165</v>
      </c>
      <c r="M702" s="75">
        <f t="shared" si="100"/>
        <v>1.0403619993930144</v>
      </c>
      <c r="N702" s="75">
        <f>0.0526*G702*Observaciones!$F701^1.218</f>
        <v>0</v>
      </c>
      <c r="O702" s="75">
        <f>N702*Constantes!$D$31</f>
        <v>0</v>
      </c>
      <c r="P702" s="75">
        <f t="shared" si="101"/>
        <v>0</v>
      </c>
      <c r="Q702" s="15"/>
      <c r="R702" s="74">
        <v>696</v>
      </c>
      <c r="S702" s="136">
        <f>ETo!$I701*((1-Constantes!$E$21)*ETo!$K701+ETo!$L701)</f>
        <v>2.6909480974621305</v>
      </c>
      <c r="T702" s="75">
        <f>MIN(S702*U702,0.8*(X701+Observaciones!$F701-V702-W702-Constantes!$D$14))</f>
        <v>1.9046526981675422</v>
      </c>
      <c r="U702" s="75">
        <f>EXP(2.5*(Cálculos!X701-Constantes!$D$13)/(Constantes!$D$15))*Constantes!$E$19+Constantes!$E$18</f>
        <v>0.70779986427974806</v>
      </c>
      <c r="V702" s="75">
        <f>IF(Observaciones!$F701&gt;0.05*Constantes!$E$20,((Observaciones!$F701-0.05*Constantes!$E$20)^2)/(Observaciones!$F701+0.95*Constantes!$E$20),0)</f>
        <v>0</v>
      </c>
      <c r="W702" s="75">
        <f>MAX(0,X701+Observaciones!$F701-V702-Constantes!$D$13)</f>
        <v>0</v>
      </c>
      <c r="X702" s="75">
        <f>X701+Observaciones!$F701-V702-T702-W702-Y701</f>
        <v>70.036842736420056</v>
      </c>
      <c r="Y702" s="75">
        <f>MAX(0,(X702-Constantes!$D$14)*(1-EXP(-Constantes!$D$24)))</f>
        <v>0.75223174980491792</v>
      </c>
      <c r="Z702" s="75">
        <f t="shared" si="102"/>
        <v>119.04306227619246</v>
      </c>
      <c r="AA702" s="75">
        <f>MAX(0,(Z702-Constantes!$D$13)*(1-EXP(-Constantes!$D$25)))</f>
        <v>0.30422765363971022</v>
      </c>
      <c r="AB702" s="75">
        <f t="shared" si="103"/>
        <v>1.0564594034446282</v>
      </c>
      <c r="AC702" s="75">
        <f>0.0526*V702*Observaciones!$F701^1.218</f>
        <v>0</v>
      </c>
      <c r="AD702" s="75">
        <f>AC702*Constantes!$E$31</f>
        <v>0</v>
      </c>
      <c r="AE702" s="75">
        <f t="shared" si="104"/>
        <v>0</v>
      </c>
      <c r="AF702" s="15"/>
      <c r="AG702" s="74">
        <v>696</v>
      </c>
      <c r="AH702" s="136">
        <f>ETo!$I701*((1-Constantes!$F$21)*ETo!$K701+ETo!$L701)</f>
        <v>2.6909480974621305</v>
      </c>
      <c r="AI702" s="75">
        <f>MIN(AH702*AJ702,0.8*(AM701+Observaciones!$F701-AK702-AL702-Constantes!$D$14))</f>
        <v>1.9321425398156955</v>
      </c>
      <c r="AJ702" s="75">
        <f>EXP(2.5*(Cálculos!AM701-Constantes!$D$13)/(Constantes!$D$15))*Constantes!$F$19+Constantes!$F$18</f>
        <v>0.71801553572806742</v>
      </c>
      <c r="AK702" s="75">
        <f>IF(Observaciones!$F701&gt;0.05*Constantes!$F$20,((Observaciones!$F701-0.05*Constantes!$F$20)^2)/(Observaciones!$F701+0.95*Constantes!$F$20),0)</f>
        <v>0</v>
      </c>
      <c r="AL702" s="75">
        <f>MAX(0,AM701+Observaciones!$F701-AK702-Constantes!$D$13)</f>
        <v>0</v>
      </c>
      <c r="AM702" s="75">
        <f>AM701+Observaciones!$F701-AK702-AI702-AL702-AN701</f>
        <v>69.960513811344285</v>
      </c>
      <c r="AN702" s="75">
        <f>MAX(0,(AM702-Constantes!$D$14)*(1-EXP(-Constantes!$D$24)))</f>
        <v>0.75092046455843176</v>
      </c>
      <c r="AO702" s="75">
        <f t="shared" si="105"/>
        <v>118.70713896222357</v>
      </c>
      <c r="AP702" s="75">
        <f>MAX(0,(AO702-Constantes!$D$13)*(1-EXP(-Constantes!$D$25)))</f>
        <v>0.30190726181566413</v>
      </c>
      <c r="AQ702" s="75">
        <f t="shared" si="106"/>
        <v>1.0528277263740959</v>
      </c>
      <c r="AR702" s="75">
        <f>0.0526*AK702*Observaciones!$F701^1.218</f>
        <v>0</v>
      </c>
      <c r="AS702" s="75">
        <f>AR702*Constantes!$F$31</f>
        <v>0</v>
      </c>
      <c r="AT702" s="75">
        <f t="shared" si="107"/>
        <v>0</v>
      </c>
      <c r="AU702" s="15"/>
      <c r="AV702" s="74">
        <v>696</v>
      </c>
      <c r="AW702" s="75">
        <f>0.0526*Observaciones!$F701^2.218</f>
        <v>3.6411677467564265E-3</v>
      </c>
      <c r="AX702" s="75">
        <f>IF(Observaciones!$F701&gt;0.05*$BB$7,((Observaciones!$F701-0.05*$BB$7)^2)/(Observaciones!$F701+0.95*$BB$7),0)</f>
        <v>0</v>
      </c>
      <c r="AY702" s="75">
        <f>0.0526*AX702*Observaciones!$F701^1.218</f>
        <v>0</v>
      </c>
      <c r="AZ702" s="29"/>
      <c r="BA702" s="29"/>
      <c r="BB702" s="96"/>
      <c r="BC702" s="39"/>
    </row>
    <row r="703" spans="2:55" s="2" customFormat="1" x14ac:dyDescent="0.3">
      <c r="B703" s="38"/>
      <c r="C703" s="74">
        <v>697</v>
      </c>
      <c r="D703" s="136">
        <f>ETo!$I702*((1-Constantes!$D$21)*ETo!$K702+ETo!$L702)</f>
        <v>2.8014161021724133</v>
      </c>
      <c r="E703" s="75">
        <f>MIN(D703*F703,0.8*(I702+Observaciones!$F702-G703-H703-Constantes!$D$14))</f>
        <v>1.8570790485230031</v>
      </c>
      <c r="F703" s="75">
        <f>EXP(2.5*(Cálculos!I702-Constantes!$D$13)/(Constantes!$D$15))*Constantes!$D$19+Constantes!$D$18</f>
        <v>0.66290725147288709</v>
      </c>
      <c r="G703" s="75">
        <f>IF(Observaciones!$F702&gt;0.05*Constantes!$D$20,((Observaciones!$F702-0.05*Constantes!$D$20)^2)/(Observaciones!$F702+0.95*Constantes!$D$20),0)</f>
        <v>0</v>
      </c>
      <c r="H703" s="75">
        <f>MAX(0,I702+Observaciones!$F702-G703-Constantes!$D$13)</f>
        <v>0</v>
      </c>
      <c r="I703" s="75">
        <f>I702+Observaciones!$F702-G703-E703-H703-J702</f>
        <v>67.32854864685018</v>
      </c>
      <c r="J703" s="75">
        <f>MAX(0,(I703-Constantes!$D$14)*(1-EXP(-Constantes!$D$24)))</f>
        <v>0.70570487838267326</v>
      </c>
      <c r="K703" s="75">
        <f t="shared" si="99"/>
        <v>116.67326015608542</v>
      </c>
      <c r="L703" s="75">
        <f>MAX(0,(K703-Constantes!$D$13)*(1-EXP(-Constantes!$D$25)))</f>
        <v>0.28785823468174893</v>
      </c>
      <c r="M703" s="75">
        <f t="shared" si="100"/>
        <v>0.99356311306442224</v>
      </c>
      <c r="N703" s="75">
        <f>0.0526*G703*Observaciones!$F702^1.218</f>
        <v>0</v>
      </c>
      <c r="O703" s="75">
        <f>N703*Constantes!$D$31</f>
        <v>0</v>
      </c>
      <c r="P703" s="75">
        <f t="shared" si="101"/>
        <v>0</v>
      </c>
      <c r="Q703" s="15"/>
      <c r="R703" s="74">
        <v>697</v>
      </c>
      <c r="S703" s="136">
        <f>ETo!$I702*((1-Constantes!$E$21)*ETo!$K702+ETo!$L702)</f>
        <v>2.6938619539213997</v>
      </c>
      <c r="T703" s="75">
        <f>MIN(S703*U703,0.8*(X702+Observaciones!$F702-V703-W703-Constantes!$D$14))</f>
        <v>1.8159611457521223</v>
      </c>
      <c r="U703" s="75">
        <f>EXP(2.5*(Cálculos!X702-Constantes!$D$13)/(Constantes!$D$15))*Constantes!$E$19+Constantes!$E$18</f>
        <v>0.67411069194123507</v>
      </c>
      <c r="V703" s="75">
        <f>IF(Observaciones!$F702&gt;0.05*Constantes!$E$20,((Observaciones!$F702-0.05*Constantes!$E$20)^2)/(Observaciones!$F702+0.95*Constantes!$E$20),0)</f>
        <v>0</v>
      </c>
      <c r="W703" s="75">
        <f>MAX(0,X702+Observaciones!$F702-V703-Constantes!$D$13)</f>
        <v>0</v>
      </c>
      <c r="X703" s="75">
        <f>X702+Observaciones!$F702-V703-T703-W703-Y702</f>
        <v>67.468649840863009</v>
      </c>
      <c r="Y703" s="75">
        <f>MAX(0,(X703-Constantes!$D$14)*(1-EXP(-Constantes!$D$24)))</f>
        <v>0.70811173303890929</v>
      </c>
      <c r="Z703" s="75">
        <f t="shared" si="102"/>
        <v>118.73883462255274</v>
      </c>
      <c r="AA703" s="75">
        <f>MAX(0,(Z703-Constantes!$D$13)*(1-EXP(-Constantes!$D$25)))</f>
        <v>0.30212619973401406</v>
      </c>
      <c r="AB703" s="75">
        <f t="shared" si="103"/>
        <v>1.0102379327729234</v>
      </c>
      <c r="AC703" s="75">
        <f>0.0526*V703*Observaciones!$F702^1.218</f>
        <v>0</v>
      </c>
      <c r="AD703" s="75">
        <f>AC703*Constantes!$E$31</f>
        <v>0</v>
      </c>
      <c r="AE703" s="75">
        <f t="shared" si="104"/>
        <v>0</v>
      </c>
      <c r="AF703" s="15"/>
      <c r="AG703" s="74">
        <v>697</v>
      </c>
      <c r="AH703" s="136">
        <f>ETo!$I702*((1-Constantes!$F$21)*ETo!$K702+ETo!$L702)</f>
        <v>2.6938619539213997</v>
      </c>
      <c r="AI703" s="75">
        <f>MIN(AH703*AJ703,0.8*(AM702+Observaciones!$F702-AK703-AL703-Constantes!$D$14))</f>
        <v>1.8655645640829859</v>
      </c>
      <c r="AJ703" s="75">
        <f>EXP(2.5*(Cálculos!AM702-Constantes!$D$13)/(Constantes!$D$15))*Constantes!$F$19+Constantes!$F$18</f>
        <v>0.69252418869026366</v>
      </c>
      <c r="AK703" s="75">
        <f>IF(Observaciones!$F702&gt;0.05*Constantes!$F$20,((Observaciones!$F702-0.05*Constantes!$F$20)^2)/(Observaciones!$F702+0.95*Constantes!$F$20),0)</f>
        <v>0</v>
      </c>
      <c r="AL703" s="75">
        <f>MAX(0,AM702+Observaciones!$F702-AK703-Constantes!$D$13)</f>
        <v>0</v>
      </c>
      <c r="AM703" s="75">
        <f>AM702+Observaciones!$F702-AK703-AI703-AL703-AN702</f>
        <v>67.344028782702864</v>
      </c>
      <c r="AN703" s="75">
        <f>MAX(0,(AM703-Constantes!$D$14)*(1-EXP(-Constantes!$D$24)))</f>
        <v>0.70597081785106053</v>
      </c>
      <c r="AO703" s="75">
        <f t="shared" si="105"/>
        <v>118.40523170040791</v>
      </c>
      <c r="AP703" s="75">
        <f>MAX(0,(AO703-Constantes!$D$13)*(1-EXP(-Constantes!$D$25)))</f>
        <v>0.29982183602708046</v>
      </c>
      <c r="AQ703" s="75">
        <f t="shared" si="106"/>
        <v>1.005792653878141</v>
      </c>
      <c r="AR703" s="75">
        <f>0.0526*AK703*Observaciones!$F702^1.218</f>
        <v>0</v>
      </c>
      <c r="AS703" s="75">
        <f>AR703*Constantes!$F$31</f>
        <v>0</v>
      </c>
      <c r="AT703" s="75">
        <f t="shared" si="107"/>
        <v>0</v>
      </c>
      <c r="AU703" s="15"/>
      <c r="AV703" s="74">
        <v>697</v>
      </c>
      <c r="AW703" s="75">
        <f>0.0526*Observaciones!$F702^2.218</f>
        <v>0</v>
      </c>
      <c r="AX703" s="75">
        <f>IF(Observaciones!$F702&gt;0.05*$BB$7,((Observaciones!$F702-0.05*$BB$7)^2)/(Observaciones!$F702+0.95*$BB$7),0)</f>
        <v>0</v>
      </c>
      <c r="AY703" s="75">
        <f>0.0526*AX703*Observaciones!$F702^1.218</f>
        <v>0</v>
      </c>
      <c r="AZ703" s="29"/>
      <c r="BA703" s="29"/>
      <c r="BB703" s="96"/>
      <c r="BC703" s="39"/>
    </row>
    <row r="704" spans="2:55" s="2" customFormat="1" x14ac:dyDescent="0.3">
      <c r="B704" s="38"/>
      <c r="C704" s="74">
        <v>698</v>
      </c>
      <c r="D704" s="136">
        <f>ETo!$I703*((1-Constantes!$D$21)*ETo!$K703+ETo!$L703)</f>
        <v>2.7293208860852363</v>
      </c>
      <c r="E704" s="75">
        <f>MIN(D704*F704,0.8*(I703+Observaciones!$F703-G704-H704-Constantes!$D$14))</f>
        <v>1.6966974123077885</v>
      </c>
      <c r="F704" s="75">
        <f>EXP(2.5*(Cálculos!I703-Constantes!$D$13)/(Constantes!$D$15))*Constantes!$D$19+Constantes!$D$18</f>
        <v>0.62165552645640831</v>
      </c>
      <c r="G704" s="75">
        <f>IF(Observaciones!$F703&gt;0.05*Constantes!$D$20,((Observaciones!$F703-0.05*Constantes!$D$20)^2)/(Observaciones!$F703+0.95*Constantes!$D$20),0)</f>
        <v>0</v>
      </c>
      <c r="H704" s="75">
        <f>MAX(0,I703+Observaciones!$F703-G704-Constantes!$D$13)</f>
        <v>0</v>
      </c>
      <c r="I704" s="75">
        <f>I703+Observaciones!$F703-G704-E704-H704-J703</f>
        <v>64.92614635615972</v>
      </c>
      <c r="J704" s="75">
        <f>MAX(0,(I704-Constantes!$D$14)*(1-EXP(-Constantes!$D$24)))</f>
        <v>0.66443304497509337</v>
      </c>
      <c r="K704" s="75">
        <f t="shared" si="99"/>
        <v>116.38540192140367</v>
      </c>
      <c r="L704" s="75">
        <f>MAX(0,(K704-Constantes!$D$13)*(1-EXP(-Constantes!$D$25)))</f>
        <v>0.28586985261219794</v>
      </c>
      <c r="M704" s="75">
        <f t="shared" si="100"/>
        <v>0.95030289758729136</v>
      </c>
      <c r="N704" s="75">
        <f>0.0526*G704*Observaciones!$F703^1.218</f>
        <v>0</v>
      </c>
      <c r="O704" s="75">
        <f>N704*Constantes!$D$31</f>
        <v>0</v>
      </c>
      <c r="P704" s="75">
        <f t="shared" si="101"/>
        <v>0</v>
      </c>
      <c r="Q704" s="15"/>
      <c r="R704" s="74">
        <v>698</v>
      </c>
      <c r="S704" s="136">
        <f>ETo!$I703*((1-Constantes!$E$21)*ETo!$K703+ETo!$L703)</f>
        <v>2.6241206910258654</v>
      </c>
      <c r="T704" s="75">
        <f>MIN(S704*U704,0.8*(X703+Observaciones!$F703-V704-W704-Constantes!$D$14))</f>
        <v>1.6855845501505469</v>
      </c>
      <c r="U704" s="75">
        <f>EXP(2.5*(Cálculos!X703-Constantes!$D$13)/(Constantes!$D$15))*Constantes!$E$19+Constantes!$E$18</f>
        <v>0.64234261629620004</v>
      </c>
      <c r="V704" s="75">
        <f>IF(Observaciones!$F703&gt;0.05*Constantes!$E$20,((Observaciones!$F703-0.05*Constantes!$E$20)^2)/(Observaciones!$F703+0.95*Constantes!$E$20),0)</f>
        <v>0</v>
      </c>
      <c r="W704" s="75">
        <f>MAX(0,X703+Observaciones!$F703-V704-Constantes!$D$13)</f>
        <v>0</v>
      </c>
      <c r="X704" s="75">
        <f>X703+Observaciones!$F703-V704-T704-W704-Y703</f>
        <v>65.074953557673552</v>
      </c>
      <c r="Y704" s="75">
        <f>MAX(0,(X704-Constantes!$D$14)*(1-EXP(-Constantes!$D$24)))</f>
        <v>0.66698946362925726</v>
      </c>
      <c r="Z704" s="75">
        <f t="shared" si="102"/>
        <v>118.43670842281873</v>
      </c>
      <c r="AA704" s="75">
        <f>MAX(0,(Z704-Constantes!$D$13)*(1-EXP(-Constantes!$D$25)))</f>
        <v>0.30003926163076033</v>
      </c>
      <c r="AB704" s="75">
        <f t="shared" si="103"/>
        <v>0.9670287252600176</v>
      </c>
      <c r="AC704" s="75">
        <f>0.0526*V704*Observaciones!$F703^1.218</f>
        <v>0</v>
      </c>
      <c r="AD704" s="75">
        <f>AC704*Constantes!$E$31</f>
        <v>0</v>
      </c>
      <c r="AE704" s="75">
        <f t="shared" si="104"/>
        <v>0</v>
      </c>
      <c r="AF704" s="15"/>
      <c r="AG704" s="74">
        <v>698</v>
      </c>
      <c r="AH704" s="136">
        <f>ETo!$I703*((1-Constantes!$F$21)*ETo!$K703+ETo!$L703)</f>
        <v>2.6241206910258654</v>
      </c>
      <c r="AI704" s="75">
        <f>MIN(AH704*AJ704,0.8*(AM703+Observaciones!$F703-AK704-AL704-Constantes!$D$14))</f>
        <v>1.7538301521848818</v>
      </c>
      <c r="AJ704" s="75">
        <f>EXP(2.5*(Cálculos!AM703-Constantes!$D$13)/(Constantes!$D$15))*Constantes!$F$19+Constantes!$F$18</f>
        <v>0.66834965258371748</v>
      </c>
      <c r="AK704" s="75">
        <f>IF(Observaciones!$F703&gt;0.05*Constantes!$F$20,((Observaciones!$F703-0.05*Constantes!$F$20)^2)/(Observaciones!$F703+0.95*Constantes!$F$20),0)</f>
        <v>0</v>
      </c>
      <c r="AL704" s="75">
        <f>MAX(0,AM703+Observaciones!$F703-AK704-Constantes!$D$13)</f>
        <v>0</v>
      </c>
      <c r="AM704" s="75">
        <f>AM703+Observaciones!$F703-AK704-AI704-AL704-AN703</f>
        <v>64.884227812666921</v>
      </c>
      <c r="AN704" s="75">
        <f>MAX(0,(AM704-Constantes!$D$14)*(1-EXP(-Constantes!$D$24)))</f>
        <v>0.66371290948803219</v>
      </c>
      <c r="AO704" s="75">
        <f t="shared" si="105"/>
        <v>118.10540986438083</v>
      </c>
      <c r="AP704" s="75">
        <f>MAX(0,(AO704-Constantes!$D$13)*(1-EXP(-Constantes!$D$25)))</f>
        <v>0.29775081532664716</v>
      </c>
      <c r="AQ704" s="75">
        <f t="shared" si="106"/>
        <v>0.96146372481467934</v>
      </c>
      <c r="AR704" s="75">
        <f>0.0526*AK704*Observaciones!$F703^1.218</f>
        <v>0</v>
      </c>
      <c r="AS704" s="75">
        <f>AR704*Constantes!$F$31</f>
        <v>0</v>
      </c>
      <c r="AT704" s="75">
        <f t="shared" si="107"/>
        <v>0</v>
      </c>
      <c r="AU704" s="15"/>
      <c r="AV704" s="74">
        <v>698</v>
      </c>
      <c r="AW704" s="75">
        <f>0.0526*Observaciones!$F703^2.218</f>
        <v>0</v>
      </c>
      <c r="AX704" s="75">
        <f>IF(Observaciones!$F703&gt;0.05*$BB$7,((Observaciones!$F703-0.05*$BB$7)^2)/(Observaciones!$F703+0.95*$BB$7),0)</f>
        <v>0</v>
      </c>
      <c r="AY704" s="75">
        <f>0.0526*AX704*Observaciones!$F703^1.218</f>
        <v>0</v>
      </c>
      <c r="AZ704" s="29"/>
      <c r="BA704" s="29"/>
      <c r="BB704" s="96"/>
      <c r="BC704" s="39"/>
    </row>
    <row r="705" spans="2:55" s="2" customFormat="1" x14ac:dyDescent="0.3">
      <c r="B705" s="38"/>
      <c r="C705" s="74">
        <v>699</v>
      </c>
      <c r="D705" s="136">
        <f>ETo!$I704*((1-Constantes!$D$21)*ETo!$K704+ETo!$L704)</f>
        <v>2.6682574144307858</v>
      </c>
      <c r="E705" s="75">
        <f>MIN(D705*F705,0.8*(I704+Observaciones!$F704-G705-H705-Constantes!$D$14))</f>
        <v>1.5695628175179126</v>
      </c>
      <c r="F705" s="75">
        <f>EXP(2.5*(Cálculos!I704-Constantes!$D$13)/(Constantes!$D$15))*Constantes!$D$19+Constantes!$D$18</f>
        <v>0.58823515640927937</v>
      </c>
      <c r="G705" s="75">
        <f>IF(Observaciones!$F704&gt;0.05*Constantes!$D$20,((Observaciones!$F704-0.05*Constantes!$D$20)^2)/(Observaciones!$F704+0.95*Constantes!$D$20),0)</f>
        <v>0</v>
      </c>
      <c r="H705" s="75">
        <f>MAX(0,I704+Observaciones!$F704-G705-Constantes!$D$13)</f>
        <v>0</v>
      </c>
      <c r="I705" s="75">
        <f>I704+Observaciones!$F704-G705-E705-H705-J704</f>
        <v>62.692150493666716</v>
      </c>
      <c r="J705" s="75">
        <f>MAX(0,(I705-Constantes!$D$14)*(1-EXP(-Constantes!$D$24)))</f>
        <v>0.62605433320507797</v>
      </c>
      <c r="K705" s="75">
        <f t="shared" si="99"/>
        <v>116.09953206879148</v>
      </c>
      <c r="L705" s="75">
        <f>MAX(0,(K705-Constantes!$D$13)*(1-EXP(-Constantes!$D$25)))</f>
        <v>0.28389520530086537</v>
      </c>
      <c r="M705" s="75">
        <f t="shared" si="100"/>
        <v>0.90994953850594329</v>
      </c>
      <c r="N705" s="75">
        <f>0.0526*G705*Observaciones!$F704^1.218</f>
        <v>0</v>
      </c>
      <c r="O705" s="75">
        <f>N705*Constantes!$D$31</f>
        <v>0</v>
      </c>
      <c r="P705" s="75">
        <f t="shared" si="101"/>
        <v>0</v>
      </c>
      <c r="Q705" s="15"/>
      <c r="R705" s="74">
        <v>699</v>
      </c>
      <c r="S705" s="136">
        <f>ETo!$I704*((1-Constantes!$E$21)*ETo!$K704+ETo!$L704)</f>
        <v>2.5651165575214163</v>
      </c>
      <c r="T705" s="75">
        <f>MIN(S705*U705,0.8*(X704+Observaciones!$F704-V705-W705-Constantes!$D$14))</f>
        <v>1.5808117537249953</v>
      </c>
      <c r="U705" s="75">
        <f>EXP(2.5*(Cálculos!X704-Constantes!$D$13)/(Constantes!$D$15))*Constantes!$E$19+Constantes!$E$18</f>
        <v>0.61627287426364719</v>
      </c>
      <c r="V705" s="75">
        <f>IF(Observaciones!$F704&gt;0.05*Constantes!$E$20,((Observaciones!$F704-0.05*Constantes!$E$20)^2)/(Observaciones!$F704+0.95*Constantes!$E$20),0)</f>
        <v>0</v>
      </c>
      <c r="W705" s="75">
        <f>MAX(0,X704+Observaciones!$F704-V705-Constantes!$D$13)</f>
        <v>0</v>
      </c>
      <c r="X705" s="75">
        <f>X704+Observaciones!$F704-V705-T705-W705-Y704</f>
        <v>62.827152340319302</v>
      </c>
      <c r="Y705" s="75">
        <f>MAX(0,(X705-Constantes!$D$14)*(1-EXP(-Constantes!$D$24)))</f>
        <v>0.62837358412585509</v>
      </c>
      <c r="Z705" s="75">
        <f t="shared" si="102"/>
        <v>118.13666916118797</v>
      </c>
      <c r="AA705" s="75">
        <f>MAX(0,(Z705-Constantes!$D$13)*(1-EXP(-Constantes!$D$25)))</f>
        <v>0.29796673906197751</v>
      </c>
      <c r="AB705" s="75">
        <f t="shared" si="103"/>
        <v>0.92634032318783266</v>
      </c>
      <c r="AC705" s="75">
        <f>0.0526*V705*Observaciones!$F704^1.218</f>
        <v>0</v>
      </c>
      <c r="AD705" s="75">
        <f>AC705*Constantes!$E$31</f>
        <v>0</v>
      </c>
      <c r="AE705" s="75">
        <f t="shared" si="104"/>
        <v>0</v>
      </c>
      <c r="AF705" s="15"/>
      <c r="AG705" s="74">
        <v>699</v>
      </c>
      <c r="AH705" s="136">
        <f>ETo!$I704*((1-Constantes!$F$21)*ETo!$K704+ETo!$L704)</f>
        <v>2.5651165575214163</v>
      </c>
      <c r="AI705" s="75">
        <f>MIN(AH705*AJ705,0.8*(AM704+Observaciones!$F704-AK705-AL705-Constantes!$D$14))</f>
        <v>1.6632170504949193</v>
      </c>
      <c r="AJ705" s="75">
        <f>EXP(2.5*(Cálculos!AM704-Constantes!$D$13)/(Constantes!$D$15))*Constantes!$F$19+Constantes!$F$18</f>
        <v>0.6483982357909025</v>
      </c>
      <c r="AK705" s="75">
        <f>IF(Observaciones!$F704&gt;0.05*Constantes!$F$20,((Observaciones!$F704-0.05*Constantes!$F$20)^2)/(Observaciones!$F704+0.95*Constantes!$F$20),0)</f>
        <v>0</v>
      </c>
      <c r="AL705" s="75">
        <f>MAX(0,AM704+Observaciones!$F704-AK705-Constantes!$D$13)</f>
        <v>0</v>
      </c>
      <c r="AM705" s="75">
        <f>AM704+Observaciones!$F704-AK705-AI705-AL705-AN704</f>
        <v>62.557297852683966</v>
      </c>
      <c r="AN705" s="75">
        <f>MAX(0,(AM705-Constantes!$D$14)*(1-EXP(-Constantes!$D$24)))</f>
        <v>0.62373764554840216</v>
      </c>
      <c r="AO705" s="75">
        <f t="shared" si="105"/>
        <v>117.80765904905418</v>
      </c>
      <c r="AP705" s="75">
        <f>MAX(0,(AO705-Constantes!$D$13)*(1-EXP(-Constantes!$D$25)))</f>
        <v>0.29569410021115206</v>
      </c>
      <c r="AQ705" s="75">
        <f t="shared" si="106"/>
        <v>0.91943174575955422</v>
      </c>
      <c r="AR705" s="75">
        <f>0.0526*AK705*Observaciones!$F704^1.218</f>
        <v>0</v>
      </c>
      <c r="AS705" s="75">
        <f>AR705*Constantes!$F$31</f>
        <v>0</v>
      </c>
      <c r="AT705" s="75">
        <f t="shared" si="107"/>
        <v>0</v>
      </c>
      <c r="AU705" s="15"/>
      <c r="AV705" s="74">
        <v>699</v>
      </c>
      <c r="AW705" s="75">
        <f>0.0526*Observaciones!$F704^2.218</f>
        <v>0</v>
      </c>
      <c r="AX705" s="75">
        <f>IF(Observaciones!$F704&gt;0.05*$BB$7,((Observaciones!$F704-0.05*$BB$7)^2)/(Observaciones!$F704+0.95*$BB$7),0)</f>
        <v>0</v>
      </c>
      <c r="AY705" s="75">
        <f>0.0526*AX705*Observaciones!$F704^1.218</f>
        <v>0</v>
      </c>
      <c r="AZ705" s="29"/>
      <c r="BA705" s="29"/>
      <c r="BB705" s="96"/>
      <c r="BC705" s="39"/>
    </row>
    <row r="706" spans="2:55" s="2" customFormat="1" x14ac:dyDescent="0.3">
      <c r="B706" s="38"/>
      <c r="C706" s="74">
        <v>700</v>
      </c>
      <c r="D706" s="136">
        <f>ETo!$I705*((1-Constantes!$D$21)*ETo!$K705+ETo!$L705)</f>
        <v>2.6154366031683267</v>
      </c>
      <c r="E706" s="75">
        <f>MIN(D706*F706,0.8*(I705+Observaciones!$F705-G706-H706-Constantes!$D$14))</f>
        <v>1.4663270052432154</v>
      </c>
      <c r="F706" s="75">
        <f>EXP(2.5*(Cálculos!I705-Constantes!$D$13)/(Constantes!$D$15))*Constantes!$D$19+Constantes!$D$18</f>
        <v>0.56064329889201447</v>
      </c>
      <c r="G706" s="75">
        <f>IF(Observaciones!$F705&gt;0.05*Constantes!$D$20,((Observaciones!$F705-0.05*Constantes!$D$20)^2)/(Observaciones!$F705+0.95*Constantes!$D$20),0)</f>
        <v>0</v>
      </c>
      <c r="H706" s="75">
        <f>MAX(0,I705+Observaciones!$F705-G706-Constantes!$D$13)</f>
        <v>0</v>
      </c>
      <c r="I706" s="75">
        <f>I705+Observaciones!$F705-G706-E706-H706-J705</f>
        <v>60.599769155218425</v>
      </c>
      <c r="J706" s="75">
        <f>MAX(0,(I706-Constantes!$D$14)*(1-EXP(-Constantes!$D$24)))</f>
        <v>0.59010847419544976</v>
      </c>
      <c r="K706" s="75">
        <f t="shared" si="99"/>
        <v>115.81563686349061</v>
      </c>
      <c r="L706" s="75">
        <f>MAX(0,(K706-Constantes!$D$13)*(1-EXP(-Constantes!$D$25)))</f>
        <v>0.28193419787484603</v>
      </c>
      <c r="M706" s="75">
        <f t="shared" si="100"/>
        <v>0.87204267207029584</v>
      </c>
      <c r="N706" s="75">
        <f>0.0526*G706*Observaciones!$F705^1.218</f>
        <v>0</v>
      </c>
      <c r="O706" s="75">
        <f>N706*Constantes!$D$31</f>
        <v>0</v>
      </c>
      <c r="P706" s="75">
        <f t="shared" si="101"/>
        <v>0</v>
      </c>
      <c r="Q706" s="15"/>
      <c r="R706" s="74">
        <v>700</v>
      </c>
      <c r="S706" s="136">
        <f>ETo!$I705*((1-Constantes!$E$21)*ETo!$K705+ETo!$L705)</f>
        <v>2.5141237525863542</v>
      </c>
      <c r="T706" s="75">
        <f>MIN(S706*U706,0.8*(X705+Observaciones!$F705-V706-W706-Constantes!$D$14))</f>
        <v>1.4947484415811083</v>
      </c>
      <c r="U706" s="75">
        <f>EXP(2.5*(Cálculos!X705-Constantes!$D$13)/(Constantes!$D$15))*Constantes!$E$19+Constantes!$E$18</f>
        <v>0.59454051935328001</v>
      </c>
      <c r="V706" s="75">
        <f>IF(Observaciones!$F705&gt;0.05*Constantes!$E$20,((Observaciones!$F705-0.05*Constantes!$E$20)^2)/(Observaciones!$F705+0.95*Constantes!$E$20),0)</f>
        <v>0</v>
      </c>
      <c r="W706" s="75">
        <f>MAX(0,X705+Observaciones!$F705-V706-Constantes!$D$13)</f>
        <v>0</v>
      </c>
      <c r="X706" s="75">
        <f>X705+Observaciones!$F705-V706-T706-W706-Y705</f>
        <v>60.704030314612339</v>
      </c>
      <c r="Y706" s="75">
        <f>MAX(0,(X706-Constantes!$D$14)*(1-EXP(-Constantes!$D$24)))</f>
        <v>0.59189961850881545</v>
      </c>
      <c r="Z706" s="75">
        <f t="shared" si="102"/>
        <v>117.83870242212599</v>
      </c>
      <c r="AA706" s="75">
        <f>MAX(0,(Z706-Constantes!$D$13)*(1-EXP(-Constantes!$D$25)))</f>
        <v>0.29590853245229537</v>
      </c>
      <c r="AB706" s="75">
        <f t="shared" si="103"/>
        <v>0.88780815096111088</v>
      </c>
      <c r="AC706" s="75">
        <f>0.0526*V706*Observaciones!$F705^1.218</f>
        <v>0</v>
      </c>
      <c r="AD706" s="75">
        <f>AC706*Constantes!$E$31</f>
        <v>0</v>
      </c>
      <c r="AE706" s="75">
        <f t="shared" si="104"/>
        <v>0</v>
      </c>
      <c r="AF706" s="15"/>
      <c r="AG706" s="74">
        <v>700</v>
      </c>
      <c r="AH706" s="136">
        <f>ETo!$I705*((1-Constantes!$F$21)*ETo!$K705+ETo!$L705)</f>
        <v>2.5141237525863542</v>
      </c>
      <c r="AI706" s="75">
        <f>MIN(AH706*AJ706,0.8*(AM705+Observaciones!$F705-AK706-AL706-Constantes!$D$14))</f>
        <v>1.5881862430703031</v>
      </c>
      <c r="AJ706" s="75">
        <f>EXP(2.5*(Cálculos!AM705-Constantes!$D$13)/(Constantes!$D$15))*Constantes!$F$19+Constantes!$F$18</f>
        <v>0.6317056753616398</v>
      </c>
      <c r="AK706" s="75">
        <f>IF(Observaciones!$F705&gt;0.05*Constantes!$F$20,((Observaciones!$F705-0.05*Constantes!$F$20)^2)/(Observaciones!$F705+0.95*Constantes!$F$20),0)</f>
        <v>0</v>
      </c>
      <c r="AL706" s="75">
        <f>MAX(0,AM705+Observaciones!$F705-AK706-Constantes!$D$13)</f>
        <v>0</v>
      </c>
      <c r="AM706" s="75">
        <f>AM705+Observaciones!$F705-AK706-AI706-AL706-AN705</f>
        <v>60.34537396406526</v>
      </c>
      <c r="AN706" s="75">
        <f>MAX(0,(AM706-Constantes!$D$14)*(1-EXP(-Constantes!$D$24)))</f>
        <v>0.58573811707847201</v>
      </c>
      <c r="AO706" s="75">
        <f t="shared" si="105"/>
        <v>117.51196494884303</v>
      </c>
      <c r="AP706" s="75">
        <f>MAX(0,(AO706-Constantes!$D$13)*(1-EXP(-Constantes!$D$25)))</f>
        <v>0.29365159186470197</v>
      </c>
      <c r="AQ706" s="75">
        <f t="shared" si="106"/>
        <v>0.87938970894317392</v>
      </c>
      <c r="AR706" s="75">
        <f>0.0526*AK706*Observaciones!$F705^1.218</f>
        <v>0</v>
      </c>
      <c r="AS706" s="75">
        <f>AR706*Constantes!$F$31</f>
        <v>0</v>
      </c>
      <c r="AT706" s="75">
        <f t="shared" si="107"/>
        <v>0</v>
      </c>
      <c r="AU706" s="15"/>
      <c r="AV706" s="74">
        <v>700</v>
      </c>
      <c r="AW706" s="75">
        <f>0.0526*Observaciones!$F705^2.218</f>
        <v>0</v>
      </c>
      <c r="AX706" s="75">
        <f>IF(Observaciones!$F705&gt;0.05*$BB$7,((Observaciones!$F705-0.05*$BB$7)^2)/(Observaciones!$F705+0.95*$BB$7),0)</f>
        <v>0</v>
      </c>
      <c r="AY706" s="75">
        <f>0.0526*AX706*Observaciones!$F705^1.218</f>
        <v>0</v>
      </c>
      <c r="AZ706" s="29"/>
      <c r="BA706" s="29"/>
      <c r="BB706" s="96"/>
      <c r="BC706" s="39"/>
    </row>
    <row r="707" spans="2:55" s="2" customFormat="1" x14ac:dyDescent="0.3">
      <c r="B707" s="38"/>
      <c r="C707" s="74">
        <v>701</v>
      </c>
      <c r="D707" s="136">
        <f>ETo!$I706*((1-Constantes!$D$21)*ETo!$K706+ETo!$L706)</f>
        <v>2.6239089134310056</v>
      </c>
      <c r="E707" s="75">
        <f>MIN(D707*F707,0.8*(I706+Observaciones!$F706-G707-H707-Constantes!$D$14))</f>
        <v>1.4103919241226353</v>
      </c>
      <c r="F707" s="75">
        <f>EXP(2.5*(Cálculos!I706-Constantes!$D$13)/(Constantes!$D$15))*Constantes!$D$19+Constantes!$D$18</f>
        <v>0.53751558101093388</v>
      </c>
      <c r="G707" s="75">
        <f>IF(Observaciones!$F706&gt;0.05*Constantes!$D$20,((Observaciones!$F706-0.05*Constantes!$D$20)^2)/(Observaciones!$F706+0.95*Constantes!$D$20),0)</f>
        <v>0</v>
      </c>
      <c r="H707" s="75">
        <f>MAX(0,I706+Observaciones!$F706-G707-Constantes!$D$13)</f>
        <v>0</v>
      </c>
      <c r="I707" s="75">
        <f>I706+Observaciones!$F706-G707-E707-H707-J706</f>
        <v>58.599268756900344</v>
      </c>
      <c r="J707" s="75">
        <f>MAX(0,(I707-Constantes!$D$14)*(1-EXP(-Constantes!$D$24)))</f>
        <v>0.55574107474235834</v>
      </c>
      <c r="K707" s="75">
        <f t="shared" si="99"/>
        <v>115.53370266561576</v>
      </c>
      <c r="L707" s="75">
        <f>MAX(0,(K707-Constantes!$D$13)*(1-EXP(-Constantes!$D$25)))</f>
        <v>0.27998673611656988</v>
      </c>
      <c r="M707" s="75">
        <f t="shared" si="100"/>
        <v>0.83572781085892822</v>
      </c>
      <c r="N707" s="75">
        <f>0.0526*G707*Observaciones!$F706^1.218</f>
        <v>0</v>
      </c>
      <c r="O707" s="75">
        <f>N707*Constantes!$D$31</f>
        <v>0</v>
      </c>
      <c r="P707" s="75">
        <f t="shared" si="101"/>
        <v>0</v>
      </c>
      <c r="Q707" s="15"/>
      <c r="R707" s="74">
        <v>701</v>
      </c>
      <c r="S707" s="136">
        <f>ETo!$I706*((1-Constantes!$E$21)*ETo!$K706+ETo!$L706)</f>
        <v>2.522300788005575</v>
      </c>
      <c r="T707" s="75">
        <f>MIN(S707*U707,0.8*(X706+Observaciones!$F706-V707-W707-Constantes!$D$14))</f>
        <v>1.4533270467407386</v>
      </c>
      <c r="U707" s="75">
        <f>EXP(2.5*(Cálculos!X706-Constantes!$D$13)/(Constantes!$D$15))*Constantes!$E$19+Constantes!$E$18</f>
        <v>0.57619101324148914</v>
      </c>
      <c r="V707" s="75">
        <f>IF(Observaciones!$F706&gt;0.05*Constantes!$E$20,((Observaciones!$F706-0.05*Constantes!$E$20)^2)/(Observaciones!$F706+0.95*Constantes!$E$20),0)</f>
        <v>0</v>
      </c>
      <c r="W707" s="75">
        <f>MAX(0,X706+Observaciones!$F706-V707-Constantes!$D$13)</f>
        <v>0</v>
      </c>
      <c r="X707" s="75">
        <f>X706+Observaciones!$F706-V707-T707-W707-Y706</f>
        <v>58.658803649362781</v>
      </c>
      <c r="Y707" s="75">
        <f>MAX(0,(X707-Constantes!$D$14)*(1-EXP(-Constantes!$D$24)))</f>
        <v>0.55676384856053585</v>
      </c>
      <c r="Z707" s="75">
        <f t="shared" si="102"/>
        <v>117.54279388967369</v>
      </c>
      <c r="AA707" s="75">
        <f>MAX(0,(Z707-Constantes!$D$13)*(1-EXP(-Constantes!$D$25)))</f>
        <v>0.29386454291416109</v>
      </c>
      <c r="AB707" s="75">
        <f t="shared" si="103"/>
        <v>0.85062839147469693</v>
      </c>
      <c r="AC707" s="75">
        <f>0.0526*V707*Observaciones!$F706^1.218</f>
        <v>0</v>
      </c>
      <c r="AD707" s="75">
        <f>AC707*Constantes!$E$31</f>
        <v>0</v>
      </c>
      <c r="AE707" s="75">
        <f t="shared" si="104"/>
        <v>0</v>
      </c>
      <c r="AF707" s="15"/>
      <c r="AG707" s="74">
        <v>701</v>
      </c>
      <c r="AH707" s="136">
        <f>ETo!$I706*((1-Constantes!$F$21)*ETo!$K706+ETo!$L706)</f>
        <v>2.522300788005575</v>
      </c>
      <c r="AI707" s="75">
        <f>MIN(AH707*AJ707,0.8*(AM706+Observaciones!$F706-AK707-AL707-Constantes!$D$14))</f>
        <v>1.557728082521854</v>
      </c>
      <c r="AJ707" s="75">
        <f>EXP(2.5*(Cálculos!AM706-Constantes!$D$13)/(Constantes!$D$15))*Constantes!$F$19+Constantes!$F$18</f>
        <v>0.6175822050761739</v>
      </c>
      <c r="AK707" s="75">
        <f>IF(Observaciones!$F706&gt;0.05*Constantes!$F$20,((Observaciones!$F706-0.05*Constantes!$F$20)^2)/(Observaciones!$F706+0.95*Constantes!$F$20),0)</f>
        <v>0</v>
      </c>
      <c r="AL707" s="75">
        <f>MAX(0,AM706+Observaciones!$F706-AK707-Constantes!$D$13)</f>
        <v>0</v>
      </c>
      <c r="AM707" s="75">
        <f>AM706+Observaciones!$F706-AK707-AI707-AL707-AN706</f>
        <v>58.201907764464934</v>
      </c>
      <c r="AN707" s="75">
        <f>MAX(0,(AM707-Constantes!$D$14)*(1-EXP(-Constantes!$D$24)))</f>
        <v>0.54891465073085299</v>
      </c>
      <c r="AO707" s="75">
        <f t="shared" si="105"/>
        <v>117.21831335697833</v>
      </c>
      <c r="AP707" s="75">
        <f>MAX(0,(AO707-Constantes!$D$13)*(1-EXP(-Constantes!$D$25)))</f>
        <v>0.29162319215397486</v>
      </c>
      <c r="AQ707" s="75">
        <f t="shared" si="106"/>
        <v>0.8405378428848278</v>
      </c>
      <c r="AR707" s="75">
        <f>0.0526*AK707*Observaciones!$F706^1.218</f>
        <v>0</v>
      </c>
      <c r="AS707" s="75">
        <f>AR707*Constantes!$F$31</f>
        <v>0</v>
      </c>
      <c r="AT707" s="75">
        <f t="shared" si="107"/>
        <v>0</v>
      </c>
      <c r="AU707" s="15"/>
      <c r="AV707" s="74">
        <v>701</v>
      </c>
      <c r="AW707" s="75">
        <f>0.0526*Observaciones!$F706^2.218</f>
        <v>0</v>
      </c>
      <c r="AX707" s="75">
        <f>IF(Observaciones!$F706&gt;0.05*$BB$7,((Observaciones!$F706-0.05*$BB$7)^2)/(Observaciones!$F706+0.95*$BB$7),0)</f>
        <v>0</v>
      </c>
      <c r="AY707" s="75">
        <f>0.0526*AX707*Observaciones!$F706^1.218</f>
        <v>0</v>
      </c>
      <c r="AZ707" s="29"/>
      <c r="BA707" s="29"/>
      <c r="BB707" s="96"/>
      <c r="BC707" s="39"/>
    </row>
    <row r="708" spans="2:55" s="2" customFormat="1" x14ac:dyDescent="0.3">
      <c r="B708" s="38"/>
      <c r="C708" s="74">
        <v>702</v>
      </c>
      <c r="D708" s="136">
        <f>ETo!$I707*((1-Constantes!$D$21)*ETo!$K707+ETo!$L707)</f>
        <v>2.6936402008810916</v>
      </c>
      <c r="E708" s="75">
        <f>MIN(D708*F708,0.8*(I707+Observaciones!$F707-G708-H708-Constantes!$D$14))</f>
        <v>1.3942476342333132</v>
      </c>
      <c r="F708" s="75">
        <f>EXP(2.5*(Cálculos!I707-Constantes!$D$13)/(Constantes!$D$15))*Constantes!$D$19+Constantes!$D$18</f>
        <v>0.51760722674737847</v>
      </c>
      <c r="G708" s="75">
        <f>IF(Observaciones!$F707&gt;0.05*Constantes!$D$20,((Observaciones!$F707-0.05*Constantes!$D$20)^2)/(Observaciones!$F707+0.95*Constantes!$D$20),0)</f>
        <v>0</v>
      </c>
      <c r="H708" s="75">
        <f>MAX(0,I707+Observaciones!$F707-G708-Constantes!$D$13)</f>
        <v>0</v>
      </c>
      <c r="I708" s="75">
        <f>I707+Observaciones!$F707-G708-E708-H708-J707</f>
        <v>56.64928004792467</v>
      </c>
      <c r="J708" s="75">
        <f>MAX(0,(I708-Constantes!$D$14)*(1-EXP(-Constantes!$D$24)))</f>
        <v>0.52224143587863758</v>
      </c>
      <c r="K708" s="75">
        <f t="shared" si="99"/>
        <v>115.25371592949919</v>
      </c>
      <c r="L708" s="75">
        <f>MAX(0,(K708-Constantes!$D$13)*(1-EXP(-Constantes!$D$25)))</f>
        <v>0.27805272645927526</v>
      </c>
      <c r="M708" s="75">
        <f t="shared" si="100"/>
        <v>0.80029416233791284</v>
      </c>
      <c r="N708" s="75">
        <f>0.0526*G708*Observaciones!$F707^1.218</f>
        <v>0</v>
      </c>
      <c r="O708" s="75">
        <f>N708*Constantes!$D$31</f>
        <v>0</v>
      </c>
      <c r="P708" s="75">
        <f t="shared" si="101"/>
        <v>0</v>
      </c>
      <c r="Q708" s="15"/>
      <c r="R708" s="74">
        <v>702</v>
      </c>
      <c r="S708" s="136">
        <f>ETo!$I707*((1-Constantes!$E$21)*ETo!$K707+ETo!$L707)</f>
        <v>2.5896381606573975</v>
      </c>
      <c r="T708" s="75">
        <f>MIN(S708*U708,0.8*(X707+Observaciones!$F707-V708-W708-Constantes!$D$14))</f>
        <v>1.4509926287995125</v>
      </c>
      <c r="U708" s="75">
        <f>EXP(2.5*(Cálculos!X707-Constantes!$D$13)/(Constantes!$D$15))*Constantes!$E$19+Constantes!$E$18</f>
        <v>0.56030709264462186</v>
      </c>
      <c r="V708" s="75">
        <f>IF(Observaciones!$F707&gt;0.05*Constantes!$E$20,((Observaciones!$F707-0.05*Constantes!$E$20)^2)/(Observaciones!$F707+0.95*Constantes!$E$20),0)</f>
        <v>0</v>
      </c>
      <c r="W708" s="75">
        <f>MAX(0,X707+Observaciones!$F707-V708-Constantes!$D$13)</f>
        <v>0</v>
      </c>
      <c r="X708" s="75">
        <f>X707+Observaciones!$F707-V708-T708-W708-Y707</f>
        <v>56.651047172002734</v>
      </c>
      <c r="Y708" s="75">
        <f>MAX(0,(X708-Constantes!$D$14)*(1-EXP(-Constantes!$D$24)))</f>
        <v>0.52227179401259505</v>
      </c>
      <c r="Z708" s="75">
        <f t="shared" si="102"/>
        <v>117.24892934675952</v>
      </c>
      <c r="AA708" s="75">
        <f>MAX(0,(Z708-Constantes!$D$13)*(1-EXP(-Constantes!$D$25)))</f>
        <v>0.29183467224308812</v>
      </c>
      <c r="AB708" s="75">
        <f t="shared" si="103"/>
        <v>0.81410646625568317</v>
      </c>
      <c r="AC708" s="75">
        <f>0.0526*V708*Observaciones!$F707^1.218</f>
        <v>0</v>
      </c>
      <c r="AD708" s="75">
        <f>AC708*Constantes!$E$31</f>
        <v>0</v>
      </c>
      <c r="AE708" s="75">
        <f t="shared" si="104"/>
        <v>0</v>
      </c>
      <c r="AF708" s="15"/>
      <c r="AG708" s="74">
        <v>702</v>
      </c>
      <c r="AH708" s="136">
        <f>ETo!$I707*((1-Constantes!$F$21)*ETo!$K707+ETo!$L707)</f>
        <v>2.5896381606573975</v>
      </c>
      <c r="AI708" s="75">
        <f>MIN(AH708*AJ708,0.8*(AM707+Observaciones!$F707-AK708-AL708-Constantes!$D$14))</f>
        <v>1.5676178791216318</v>
      </c>
      <c r="AJ708" s="75">
        <f>EXP(2.5*(Cálculos!AM707-Constantes!$D$13)/(Constantes!$D$15))*Constantes!$F$19+Constantes!$F$18</f>
        <v>0.60534243854503644</v>
      </c>
      <c r="AK708" s="75">
        <f>IF(Observaciones!$F707&gt;0.05*Constantes!$F$20,((Observaciones!$F707-0.05*Constantes!$F$20)^2)/(Observaciones!$F707+0.95*Constantes!$F$20),0)</f>
        <v>0</v>
      </c>
      <c r="AL708" s="75">
        <f>MAX(0,AM707+Observaciones!$F707-AK708-Constantes!$D$13)</f>
        <v>0</v>
      </c>
      <c r="AM708" s="75">
        <f>AM707+Observaciones!$F707-AK708-AI708-AL708-AN707</f>
        <v>56.085375234612449</v>
      </c>
      <c r="AN708" s="75">
        <f>MAX(0,(AM708-Constantes!$D$14)*(1-EXP(-Constantes!$D$24)))</f>
        <v>0.51255388870848173</v>
      </c>
      <c r="AO708" s="75">
        <f t="shared" si="105"/>
        <v>116.92669016482435</v>
      </c>
      <c r="AP708" s="75">
        <f>MAX(0,(AO708-Constantes!$D$13)*(1-EXP(-Constantes!$D$25)))</f>
        <v>0.28960880362350511</v>
      </c>
      <c r="AQ708" s="75">
        <f t="shared" si="106"/>
        <v>0.80216269233198689</v>
      </c>
      <c r="AR708" s="75">
        <f>0.0526*AK708*Observaciones!$F707^1.218</f>
        <v>0</v>
      </c>
      <c r="AS708" s="75">
        <f>AR708*Constantes!$F$31</f>
        <v>0</v>
      </c>
      <c r="AT708" s="75">
        <f t="shared" si="107"/>
        <v>0</v>
      </c>
      <c r="AU708" s="15"/>
      <c r="AV708" s="74">
        <v>702</v>
      </c>
      <c r="AW708" s="75">
        <f>0.0526*Observaciones!$F707^2.218</f>
        <v>0</v>
      </c>
      <c r="AX708" s="75">
        <f>IF(Observaciones!$F707&gt;0.05*$BB$7,((Observaciones!$F707-0.05*$BB$7)^2)/(Observaciones!$F707+0.95*$BB$7),0)</f>
        <v>0</v>
      </c>
      <c r="AY708" s="75">
        <f>0.0526*AX708*Observaciones!$F707^1.218</f>
        <v>0</v>
      </c>
      <c r="AZ708" s="29"/>
      <c r="BA708" s="29"/>
      <c r="BB708" s="96"/>
      <c r="BC708" s="39"/>
    </row>
    <row r="709" spans="2:55" s="2" customFormat="1" x14ac:dyDescent="0.3">
      <c r="B709" s="38"/>
      <c r="C709" s="74">
        <v>703</v>
      </c>
      <c r="D709" s="136">
        <f>ETo!$I708*((1-Constantes!$D$21)*ETo!$K708+ETo!$L708)</f>
        <v>2.6909233307687472</v>
      </c>
      <c r="E709" s="75">
        <f>MIN(D709*F709,0.8*(I708+Observaciones!$F708-G709-H709-Constantes!$D$14))</f>
        <v>1.3456536460999295</v>
      </c>
      <c r="F709" s="75">
        <f>EXP(2.5*(Cálculos!I708-Constantes!$D$13)/(Constantes!$D$15))*Constantes!$D$19+Constantes!$D$18</f>
        <v>0.50007134380729501</v>
      </c>
      <c r="G709" s="75">
        <f>IF(Observaciones!$F708&gt;0.05*Constantes!$D$20,((Observaciones!$F708-0.05*Constantes!$D$20)^2)/(Observaciones!$F708+0.95*Constantes!$D$20),0)</f>
        <v>0</v>
      </c>
      <c r="H709" s="75">
        <f>MAX(0,I708+Observaciones!$F708-G709-Constantes!$D$13)</f>
        <v>0</v>
      </c>
      <c r="I709" s="75">
        <f>I708+Observaciones!$F708-G709-E709-H709-J708</f>
        <v>54.781384965946103</v>
      </c>
      <c r="J709" s="75">
        <f>MAX(0,(I709-Constantes!$D$14)*(1-EXP(-Constantes!$D$24)))</f>
        <v>0.49015211638997663</v>
      </c>
      <c r="K709" s="75">
        <f t="shared" si="99"/>
        <v>114.97566320303991</v>
      </c>
      <c r="L709" s="75">
        <f>MAX(0,(K709-Constantes!$D$13)*(1-EXP(-Constantes!$D$25)))</f>
        <v>0.27613207598251321</v>
      </c>
      <c r="M709" s="75">
        <f t="shared" si="100"/>
        <v>0.7662841923724899</v>
      </c>
      <c r="N709" s="75">
        <f>0.0526*G709*Observaciones!$F708^1.218</f>
        <v>0</v>
      </c>
      <c r="O709" s="75">
        <f>N709*Constantes!$D$31</f>
        <v>0</v>
      </c>
      <c r="P709" s="75">
        <f t="shared" si="101"/>
        <v>0</v>
      </c>
      <c r="Q709" s="15"/>
      <c r="R709" s="74">
        <v>703</v>
      </c>
      <c r="S709" s="136">
        <f>ETo!$I708*((1-Constantes!$E$21)*ETo!$K708+ETo!$L708)</f>
        <v>2.5870135183463852</v>
      </c>
      <c r="T709" s="75">
        <f>MIN(S709*U709,0.8*(X708+Observaciones!$F708-V709-W709-Constantes!$D$14))</f>
        <v>1.4131652158328492</v>
      </c>
      <c r="U709" s="75">
        <f>EXP(2.5*(Cálculos!X708-Constantes!$D$13)/(Constantes!$D$15))*Constantes!$E$19+Constantes!$E$18</f>
        <v>0.54625351039376946</v>
      </c>
      <c r="V709" s="75">
        <f>IF(Observaciones!$F708&gt;0.05*Constantes!$E$20,((Observaciones!$F708-0.05*Constantes!$E$20)^2)/(Observaciones!$F708+0.95*Constantes!$E$20),0)</f>
        <v>0</v>
      </c>
      <c r="W709" s="75">
        <f>MAX(0,X708+Observaciones!$F708-V709-Constantes!$D$13)</f>
        <v>0</v>
      </c>
      <c r="X709" s="75">
        <f>X708+Observaciones!$F708-V709-T709-W709-Y708</f>
        <v>54.71561016215729</v>
      </c>
      <c r="Y709" s="75">
        <f>MAX(0,(X709-Constantes!$D$14)*(1-EXP(-Constantes!$D$24)))</f>
        <v>0.48902214463008126</v>
      </c>
      <c r="Z709" s="75">
        <f t="shared" si="102"/>
        <v>116.95709467451644</v>
      </c>
      <c r="AA709" s="75">
        <f>MAX(0,(Z709-Constantes!$D$13)*(1-EXP(-Constantes!$D$25)))</f>
        <v>0.28981882291293792</v>
      </c>
      <c r="AB709" s="75">
        <f t="shared" si="103"/>
        <v>0.77884096754301924</v>
      </c>
      <c r="AC709" s="75">
        <f>0.0526*V709*Observaciones!$F708^1.218</f>
        <v>0</v>
      </c>
      <c r="AD709" s="75">
        <f>AC709*Constantes!$E$31</f>
        <v>0</v>
      </c>
      <c r="AE709" s="75">
        <f t="shared" si="104"/>
        <v>0</v>
      </c>
      <c r="AF709" s="15"/>
      <c r="AG709" s="74">
        <v>703</v>
      </c>
      <c r="AH709" s="136">
        <f>ETo!$I708*((1-Constantes!$F$21)*ETo!$K708+ETo!$L708)</f>
        <v>2.5870135183463852</v>
      </c>
      <c r="AI709" s="75">
        <f>MIN(AH709*AJ709,0.8*(AM708+Observaciones!$F708-AK709-AL709-Constantes!$D$14))</f>
        <v>1.5379982148046887</v>
      </c>
      <c r="AJ709" s="75">
        <f>EXP(2.5*(Cálculos!AM708-Constantes!$D$13)/(Constantes!$D$15))*Constantes!$F$19+Constantes!$F$18</f>
        <v>0.59450721996527278</v>
      </c>
      <c r="AK709" s="75">
        <f>IF(Observaciones!$F708&gt;0.05*Constantes!$F$20,((Observaciones!$F708-0.05*Constantes!$F$20)^2)/(Observaciones!$F708+0.95*Constantes!$F$20),0)</f>
        <v>0</v>
      </c>
      <c r="AL709" s="75">
        <f>MAX(0,AM708+Observaciones!$F708-AK709-Constantes!$D$13)</f>
        <v>0</v>
      </c>
      <c r="AM709" s="75">
        <f>AM708+Observaciones!$F708-AK709-AI709-AL709-AN708</f>
        <v>54.03482313109928</v>
      </c>
      <c r="AN709" s="75">
        <f>MAX(0,(AM709-Constantes!$D$14)*(1-EXP(-Constantes!$D$24)))</f>
        <v>0.47732663091834909</v>
      </c>
      <c r="AO709" s="75">
        <f t="shared" si="105"/>
        <v>116.63708136120084</v>
      </c>
      <c r="AP709" s="75">
        <f>MAX(0,(AO709-Constantes!$D$13)*(1-EXP(-Constantes!$D$25)))</f>
        <v>0.28760832949100118</v>
      </c>
      <c r="AQ709" s="75">
        <f t="shared" si="106"/>
        <v>0.76493496040935027</v>
      </c>
      <c r="AR709" s="75">
        <f>0.0526*AK709*Observaciones!$F708^1.218</f>
        <v>0</v>
      </c>
      <c r="AS709" s="75">
        <f>AR709*Constantes!$F$31</f>
        <v>0</v>
      </c>
      <c r="AT709" s="75">
        <f t="shared" si="107"/>
        <v>0</v>
      </c>
      <c r="AU709" s="15"/>
      <c r="AV709" s="74">
        <v>703</v>
      </c>
      <c r="AW709" s="75">
        <f>0.0526*Observaciones!$F708^2.218</f>
        <v>0</v>
      </c>
      <c r="AX709" s="75">
        <f>IF(Observaciones!$F708&gt;0.05*$BB$7,((Observaciones!$F708-0.05*$BB$7)^2)/(Observaciones!$F708+0.95*$BB$7),0)</f>
        <v>0</v>
      </c>
      <c r="AY709" s="75">
        <f>0.0526*AX709*Observaciones!$F708^1.218</f>
        <v>0</v>
      </c>
      <c r="AZ709" s="29"/>
      <c r="BA709" s="29"/>
      <c r="BB709" s="96"/>
      <c r="BC709" s="39"/>
    </row>
    <row r="710" spans="2:55" s="2" customFormat="1" x14ac:dyDescent="0.3">
      <c r="B710" s="38"/>
      <c r="C710" s="74">
        <v>704</v>
      </c>
      <c r="D710" s="136">
        <f>ETo!$I709*((1-Constantes!$D$21)*ETo!$K709+ETo!$L709)</f>
        <v>2.6909728644948556</v>
      </c>
      <c r="E710" s="75">
        <f>MIN(D710*F710,0.8*(I709+Observaciones!$F709-G710-H710-Constantes!$D$14))</f>
        <v>1.3046931840151448</v>
      </c>
      <c r="F710" s="75">
        <f>EXP(2.5*(Cálculos!I709-Constantes!$D$13)/(Constantes!$D$15))*Constantes!$D$19+Constantes!$D$18</f>
        <v>0.48484070621056197</v>
      </c>
      <c r="G710" s="75">
        <f>IF(Observaciones!$F709&gt;0.05*Constantes!$D$20,((Observaciones!$F709-0.05*Constantes!$D$20)^2)/(Observaciones!$F709+0.95*Constantes!$D$20),0)</f>
        <v>0</v>
      </c>
      <c r="H710" s="75">
        <f>MAX(0,I709+Observaciones!$F709-G710-Constantes!$D$13)</f>
        <v>0</v>
      </c>
      <c r="I710" s="75">
        <f>I709+Observaciones!$F709-G710-E710-H710-J709</f>
        <v>52.986539665540981</v>
      </c>
      <c r="J710" s="75">
        <f>MAX(0,(I710-Constantes!$D$14)*(1-EXP(-Constantes!$D$24)))</f>
        <v>0.45931774842514755</v>
      </c>
      <c r="K710" s="75">
        <f t="shared" si="99"/>
        <v>114.6995311270574</v>
      </c>
      <c r="L710" s="75">
        <f>MAX(0,(K710-Constantes!$D$13)*(1-EXP(-Constantes!$D$25)))</f>
        <v>0.27422469240768321</v>
      </c>
      <c r="M710" s="75">
        <f t="shared" si="100"/>
        <v>0.73354244083283082</v>
      </c>
      <c r="N710" s="75">
        <f>0.0526*G710*Observaciones!$F709^1.218</f>
        <v>0</v>
      </c>
      <c r="O710" s="75">
        <f>N710*Constantes!$D$31</f>
        <v>0</v>
      </c>
      <c r="P710" s="75">
        <f t="shared" si="101"/>
        <v>0</v>
      </c>
      <c r="Q710" s="15"/>
      <c r="R710" s="74">
        <v>704</v>
      </c>
      <c r="S710" s="136">
        <f>ETo!$I709*((1-Constantes!$E$21)*ETo!$K709+ETo!$L709)</f>
        <v>2.5870616286895589</v>
      </c>
      <c r="T710" s="75">
        <f>MIN(S710*U710,0.8*(X709+Observaciones!$F709-V710-W710-Constantes!$D$14))</f>
        <v>1.3815149509268014</v>
      </c>
      <c r="U710" s="75">
        <f>EXP(2.5*(Cálculos!X709-Constantes!$D$13)/(Constantes!$D$15))*Constantes!$E$19+Constantes!$E$18</f>
        <v>0.53400929286195209</v>
      </c>
      <c r="V710" s="75">
        <f>IF(Observaciones!$F709&gt;0.05*Constantes!$E$20,((Observaciones!$F709-0.05*Constantes!$E$20)^2)/(Observaciones!$F709+0.95*Constantes!$E$20),0)</f>
        <v>0</v>
      </c>
      <c r="W710" s="75">
        <f>MAX(0,X709+Observaciones!$F709-V710-Constantes!$D$13)</f>
        <v>0</v>
      </c>
      <c r="X710" s="75">
        <f>X709+Observaciones!$F709-V710-T710-W710-Y709</f>
        <v>52.845073066600406</v>
      </c>
      <c r="Y710" s="75">
        <f>MAX(0,(X710-Constantes!$D$14)*(1-EXP(-Constantes!$D$24)))</f>
        <v>0.45688743692950945</v>
      </c>
      <c r="Z710" s="75">
        <f t="shared" si="102"/>
        <v>116.66727585160351</v>
      </c>
      <c r="AA710" s="75">
        <f>MAX(0,(Z710-Constantes!$D$13)*(1-EXP(-Constantes!$D$25)))</f>
        <v>0.28781689807123395</v>
      </c>
      <c r="AB710" s="75">
        <f t="shared" si="103"/>
        <v>0.7447043350007434</v>
      </c>
      <c r="AC710" s="75">
        <f>0.0526*V710*Observaciones!$F709^1.218</f>
        <v>0</v>
      </c>
      <c r="AD710" s="75">
        <f>AC710*Constantes!$E$31</f>
        <v>0</v>
      </c>
      <c r="AE710" s="75">
        <f t="shared" si="104"/>
        <v>0</v>
      </c>
      <c r="AF710" s="15"/>
      <c r="AG710" s="74">
        <v>704</v>
      </c>
      <c r="AH710" s="136">
        <f>ETo!$I709*((1-Constantes!$F$21)*ETo!$K709+ETo!$L709)</f>
        <v>2.5870616286895589</v>
      </c>
      <c r="AI710" s="75">
        <f>MIN(AH710*AJ710,0.8*(AM709+Observaciones!$F709-AK710-AL710-Constantes!$D$14))</f>
        <v>1.5136221100116536</v>
      </c>
      <c r="AJ710" s="75">
        <f>EXP(2.5*(Cálculos!AM709-Constantes!$D$13)/(Constantes!$D$15))*Constantes!$F$19+Constantes!$F$18</f>
        <v>0.58507385105408505</v>
      </c>
      <c r="AK710" s="75">
        <f>IF(Observaciones!$F709&gt;0.05*Constantes!$F$20,((Observaciones!$F709-0.05*Constantes!$F$20)^2)/(Observaciones!$F709+0.95*Constantes!$F$20),0)</f>
        <v>0</v>
      </c>
      <c r="AL710" s="75">
        <f>MAX(0,AM709+Observaciones!$F709-AK710-Constantes!$D$13)</f>
        <v>0</v>
      </c>
      <c r="AM710" s="75">
        <f>AM709+Observaciones!$F709-AK710-AI710-AL710-AN709</f>
        <v>52.043874390169279</v>
      </c>
      <c r="AN710" s="75">
        <f>MAX(0,(AM710-Constantes!$D$14)*(1-EXP(-Constantes!$D$24)))</f>
        <v>0.44312332322208564</v>
      </c>
      <c r="AO710" s="75">
        <f t="shared" si="105"/>
        <v>116.34947303170983</v>
      </c>
      <c r="AP710" s="75">
        <f>MAX(0,(AO710-Constantes!$D$13)*(1-EXP(-Constantes!$D$25)))</f>
        <v>0.28562167364269558</v>
      </c>
      <c r="AQ710" s="75">
        <f t="shared" si="106"/>
        <v>0.72874499686478122</v>
      </c>
      <c r="AR710" s="75">
        <f>0.0526*AK710*Observaciones!$F709^1.218</f>
        <v>0</v>
      </c>
      <c r="AS710" s="75">
        <f>AR710*Constantes!$F$31</f>
        <v>0</v>
      </c>
      <c r="AT710" s="75">
        <f t="shared" si="107"/>
        <v>0</v>
      </c>
      <c r="AU710" s="15"/>
      <c r="AV710" s="74">
        <v>704</v>
      </c>
      <c r="AW710" s="75">
        <f>0.0526*Observaciones!$F709^2.218</f>
        <v>0</v>
      </c>
      <c r="AX710" s="75">
        <f>IF(Observaciones!$F709&gt;0.05*$BB$7,((Observaciones!$F709-0.05*$BB$7)^2)/(Observaciones!$F709+0.95*$BB$7),0)</f>
        <v>0</v>
      </c>
      <c r="AY710" s="75">
        <f>0.0526*AX710*Observaciones!$F709^1.218</f>
        <v>0</v>
      </c>
      <c r="AZ710" s="29"/>
      <c r="BA710" s="29"/>
      <c r="BB710" s="96"/>
      <c r="BC710" s="39"/>
    </row>
    <row r="711" spans="2:55" s="2" customFormat="1" x14ac:dyDescent="0.3">
      <c r="B711" s="38"/>
      <c r="C711" s="74">
        <v>705</v>
      </c>
      <c r="D711" s="136">
        <f>ETo!$I710*((1-Constantes!$D$21)*ETo!$K710+ETo!$L710)</f>
        <v>2.7104901628258817</v>
      </c>
      <c r="E711" s="75">
        <f>MIN(D711*F711,0.8*(I710+Observaciones!$F710-G711-H711-Constantes!$D$14))</f>
        <v>1.2780448953585051</v>
      </c>
      <c r="F711" s="75">
        <f>EXP(2.5*(Cálculos!I710-Constantes!$D$13)/(Constantes!$D$15))*Constantes!$D$19+Constantes!$D$18</f>
        <v>0.47151799806794026</v>
      </c>
      <c r="G711" s="75">
        <f>IF(Observaciones!$F710&gt;0.05*Constantes!$D$20,((Observaciones!$F710-0.05*Constantes!$D$20)^2)/(Observaciones!$F710+0.95*Constantes!$D$20),0)</f>
        <v>0</v>
      </c>
      <c r="H711" s="75">
        <f>MAX(0,I710+Observaciones!$F710-G711-Constantes!$D$13)</f>
        <v>0</v>
      </c>
      <c r="I711" s="75">
        <f>I710+Observaciones!$F710-G711-E711-H711-J710</f>
        <v>51.249177021757326</v>
      </c>
      <c r="J711" s="75">
        <f>MAX(0,(I711-Constantes!$D$14)*(1-EXP(-Constantes!$D$24)))</f>
        <v>0.42947089809510419</v>
      </c>
      <c r="K711" s="75">
        <f t="shared" si="99"/>
        <v>114.42530643464971</v>
      </c>
      <c r="L711" s="75">
        <f>MAX(0,(K711-Constantes!$D$13)*(1-EXP(-Constantes!$D$25)))</f>
        <v>0.27233048409359972</v>
      </c>
      <c r="M711" s="75">
        <f t="shared" si="100"/>
        <v>0.70180138218870391</v>
      </c>
      <c r="N711" s="75">
        <f>0.0526*G711*Observaciones!$F710^1.218</f>
        <v>0</v>
      </c>
      <c r="O711" s="75">
        <f>N711*Constantes!$D$31</f>
        <v>0</v>
      </c>
      <c r="P711" s="75">
        <f t="shared" si="101"/>
        <v>0</v>
      </c>
      <c r="Q711" s="15"/>
      <c r="R711" s="74">
        <v>705</v>
      </c>
      <c r="S711" s="136">
        <f>ETo!$I710*((1-Constantes!$E$21)*ETo!$K710+ETo!$L710)</f>
        <v>2.6059215615753968</v>
      </c>
      <c r="T711" s="75">
        <f>MIN(S711*U711,0.8*(X710+Observaciones!$F710-V711-W711-Constantes!$D$14))</f>
        <v>1.3636167784775952</v>
      </c>
      <c r="U711" s="75">
        <f>EXP(2.5*(Cálculos!X710-Constantes!$D$13)/(Constantes!$D$15))*Constantes!$E$19+Constantes!$E$18</f>
        <v>0.52327621774357147</v>
      </c>
      <c r="V711" s="75">
        <f>IF(Observaciones!$F710&gt;0.05*Constantes!$E$20,((Observaciones!$F710-0.05*Constantes!$E$20)^2)/(Observaciones!$F710+0.95*Constantes!$E$20),0)</f>
        <v>0</v>
      </c>
      <c r="W711" s="75">
        <f>MAX(0,X710+Observaciones!$F710-V711-Constantes!$D$13)</f>
        <v>0</v>
      </c>
      <c r="X711" s="75">
        <f>X710+Observaciones!$F710-V711-T711-W711-Y710</f>
        <v>51.024568851193308</v>
      </c>
      <c r="Y711" s="75">
        <f>MAX(0,(X711-Constantes!$D$14)*(1-EXP(-Constantes!$D$24)))</f>
        <v>0.42561226416296821</v>
      </c>
      <c r="Z711" s="75">
        <f t="shared" si="102"/>
        <v>116.37945895353228</v>
      </c>
      <c r="AA711" s="75">
        <f>MAX(0,(Z711-Constantes!$D$13)*(1-EXP(-Constantes!$D$25)))</f>
        <v>0.28582880153450879</v>
      </c>
      <c r="AB711" s="75">
        <f t="shared" si="103"/>
        <v>0.711441065697477</v>
      </c>
      <c r="AC711" s="75">
        <f>0.0526*V711*Observaciones!$F710^1.218</f>
        <v>0</v>
      </c>
      <c r="AD711" s="75">
        <f>AC711*Constantes!$E$31</f>
        <v>0</v>
      </c>
      <c r="AE711" s="75">
        <f t="shared" si="104"/>
        <v>0</v>
      </c>
      <c r="AF711" s="15"/>
      <c r="AG711" s="74">
        <v>705</v>
      </c>
      <c r="AH711" s="136">
        <f>ETo!$I710*((1-Constantes!$F$21)*ETo!$K710+ETo!$L710)</f>
        <v>2.6059215615753968</v>
      </c>
      <c r="AI711" s="75">
        <f>MIN(AH711*AJ711,0.8*(AM710+Observaciones!$F710-AK711-AL711-Constantes!$D$14))</f>
        <v>1.5031386182673543</v>
      </c>
      <c r="AJ711" s="75">
        <f>EXP(2.5*(Cálculos!AM710-Constantes!$D$13)/(Constantes!$D$15))*Constantes!$F$19+Constantes!$F$18</f>
        <v>0.57681652449993137</v>
      </c>
      <c r="AK711" s="75">
        <f>IF(Observaciones!$F710&gt;0.05*Constantes!$F$20,((Observaciones!$F710-0.05*Constantes!$F$20)^2)/(Observaciones!$F710+0.95*Constantes!$F$20),0)</f>
        <v>0</v>
      </c>
      <c r="AL711" s="75">
        <f>MAX(0,AM710+Observaciones!$F710-AK711-Constantes!$D$13)</f>
        <v>0</v>
      </c>
      <c r="AM711" s="75">
        <f>AM710+Observaciones!$F710-AK711-AI711-AL711-AN710</f>
        <v>50.097612448679833</v>
      </c>
      <c r="AN711" s="75">
        <f>MAX(0,(AM711-Constantes!$D$14)*(1-EXP(-Constantes!$D$24)))</f>
        <v>0.40968770799313936</v>
      </c>
      <c r="AO711" s="75">
        <f t="shared" si="105"/>
        <v>116.06385135806714</v>
      </c>
      <c r="AP711" s="75">
        <f>MAX(0,(AO711-Constantes!$D$13)*(1-EXP(-Constantes!$D$25)))</f>
        <v>0.28364874062872719</v>
      </c>
      <c r="AQ711" s="75">
        <f t="shared" si="106"/>
        <v>0.6933364486218665</v>
      </c>
      <c r="AR711" s="75">
        <f>0.0526*AK711*Observaciones!$F710^1.218</f>
        <v>0</v>
      </c>
      <c r="AS711" s="75">
        <f>AR711*Constantes!$F$31</f>
        <v>0</v>
      </c>
      <c r="AT711" s="75">
        <f t="shared" si="107"/>
        <v>0</v>
      </c>
      <c r="AU711" s="15"/>
      <c r="AV711" s="74">
        <v>705</v>
      </c>
      <c r="AW711" s="75">
        <f>0.0526*Observaciones!$F710^2.218</f>
        <v>0</v>
      </c>
      <c r="AX711" s="75">
        <f>IF(Observaciones!$F710&gt;0.05*$BB$7,((Observaciones!$F710-0.05*$BB$7)^2)/(Observaciones!$F710+0.95*$BB$7),0)</f>
        <v>0</v>
      </c>
      <c r="AY711" s="75">
        <f>0.0526*AX711*Observaciones!$F710^1.218</f>
        <v>0</v>
      </c>
      <c r="AZ711" s="29"/>
      <c r="BA711" s="29"/>
      <c r="BB711" s="96"/>
      <c r="BC711" s="39"/>
    </row>
    <row r="712" spans="2:55" s="2" customFormat="1" x14ac:dyDescent="0.3">
      <c r="B712" s="38"/>
      <c r="C712" s="74">
        <v>706</v>
      </c>
      <c r="D712" s="136">
        <f>ETo!$I711*((1-Constantes!$D$21)*ETo!$K711+ETo!$L711)</f>
        <v>2.6910292173448145</v>
      </c>
      <c r="E712" s="75">
        <f>MIN(D712*F712,0.8*(I711+Observaciones!$F711-G712-H712-Constantes!$D$14))</f>
        <v>1.2371707781867165</v>
      </c>
      <c r="F712" s="75">
        <f>EXP(2.5*(Cálculos!I711-Constantes!$D$13)/(Constantes!$D$15))*Constantes!$D$19+Constantes!$D$18</f>
        <v>0.45973888734192508</v>
      </c>
      <c r="G712" s="75">
        <f>IF(Observaciones!$F711&gt;0.05*Constantes!$D$20,((Observaciones!$F711-0.05*Constantes!$D$20)^2)/(Observaciones!$F711+0.95*Constantes!$D$20),0)</f>
        <v>0</v>
      </c>
      <c r="H712" s="75">
        <f>MAX(0,I711+Observaciones!$F711-G712-Constantes!$D$13)</f>
        <v>0</v>
      </c>
      <c r="I712" s="75">
        <f>I711+Observaciones!$F711-G712-E712-H712-J711</f>
        <v>49.682535345475507</v>
      </c>
      <c r="J712" s="75">
        <f>MAX(0,(I712-Constantes!$D$14)*(1-EXP(-Constantes!$D$24)))</f>
        <v>0.402556931802518</v>
      </c>
      <c r="K712" s="75">
        <f t="shared" si="99"/>
        <v>114.15297595055611</v>
      </c>
      <c r="L712" s="75">
        <f>MAX(0,(K712-Constantes!$D$13)*(1-EXP(-Constantes!$D$25)))</f>
        <v>0.27044936003208897</v>
      </c>
      <c r="M712" s="75">
        <f t="shared" si="100"/>
        <v>0.67300629183460692</v>
      </c>
      <c r="N712" s="75">
        <f>0.0526*G712*Observaciones!$F711^1.218</f>
        <v>0</v>
      </c>
      <c r="O712" s="75">
        <f>N712*Constantes!$D$31</f>
        <v>0</v>
      </c>
      <c r="P712" s="75">
        <f t="shared" si="101"/>
        <v>0</v>
      </c>
      <c r="Q712" s="15"/>
      <c r="R712" s="74">
        <v>706</v>
      </c>
      <c r="S712" s="136">
        <f>ETo!$I711*((1-Constantes!$E$21)*ETo!$K711+ETo!$L711)</f>
        <v>2.5871163622047488</v>
      </c>
      <c r="T712" s="75">
        <f>MIN(S712*U712,0.8*(X711+Observaciones!$F711-V712-W712-Constantes!$D$14))</f>
        <v>1.3291923728573796</v>
      </c>
      <c r="U712" s="75">
        <f>EXP(2.5*(Cálculos!X711-Constantes!$D$13)/(Constantes!$D$15))*Constantes!$E$19+Constantes!$E$18</f>
        <v>0.51377371048151754</v>
      </c>
      <c r="V712" s="75">
        <f>IF(Observaciones!$F711&gt;0.05*Constantes!$E$20,((Observaciones!$F711-0.05*Constantes!$E$20)^2)/(Observaciones!$F711+0.95*Constantes!$E$20),0)</f>
        <v>0</v>
      </c>
      <c r="W712" s="75">
        <f>MAX(0,X711+Observaciones!$F711-V712-Constantes!$D$13)</f>
        <v>0</v>
      </c>
      <c r="X712" s="75">
        <f>X711+Observaciones!$F711-V712-T712-W712-Y711</f>
        <v>49.36976421417296</v>
      </c>
      <c r="Y712" s="75">
        <f>MAX(0,(X712-Constantes!$D$14)*(1-EXP(-Constantes!$D$24)))</f>
        <v>0.39718371097441552</v>
      </c>
      <c r="Z712" s="75">
        <f t="shared" si="102"/>
        <v>116.09363015199777</v>
      </c>
      <c r="AA712" s="75">
        <f>MAX(0,(Z712-Constantes!$D$13)*(1-EXP(-Constantes!$D$25)))</f>
        <v>0.28385443778368263</v>
      </c>
      <c r="AB712" s="75">
        <f t="shared" si="103"/>
        <v>0.68103814875809809</v>
      </c>
      <c r="AC712" s="75">
        <f>0.0526*V712*Observaciones!$F711^1.218</f>
        <v>0</v>
      </c>
      <c r="AD712" s="75">
        <f>AC712*Constantes!$E$31</f>
        <v>0</v>
      </c>
      <c r="AE712" s="75">
        <f t="shared" si="104"/>
        <v>0</v>
      </c>
      <c r="AF712" s="15"/>
      <c r="AG712" s="74">
        <v>706</v>
      </c>
      <c r="AH712" s="136">
        <f>ETo!$I711*((1-Constantes!$F$21)*ETo!$K711+ETo!$L711)</f>
        <v>2.5871163622047488</v>
      </c>
      <c r="AI712" s="75">
        <f>MIN(AH712*AJ712,0.8*(AM711+Observaciones!$F711-AK712-AL712-Constantes!$D$14))</f>
        <v>1.473413969977128</v>
      </c>
      <c r="AJ712" s="75">
        <f>EXP(2.5*(Cálculos!AM711-Constantes!$D$13)/(Constantes!$D$15))*Constantes!$F$19+Constantes!$F$18</f>
        <v>0.5695197910315406</v>
      </c>
      <c r="AK712" s="75">
        <f>IF(Observaciones!$F711&gt;0.05*Constantes!$F$20,((Observaciones!$F711-0.05*Constantes!$F$20)^2)/(Observaciones!$F711+0.95*Constantes!$F$20),0)</f>
        <v>0</v>
      </c>
      <c r="AL712" s="75">
        <f>MAX(0,AM711+Observaciones!$F711-AK712-Constantes!$D$13)</f>
        <v>0</v>
      </c>
      <c r="AM712" s="75">
        <f>AM711+Observaciones!$F711-AK712-AI712-AL712-AN711</f>
        <v>48.314510770709568</v>
      </c>
      <c r="AN712" s="75">
        <f>MAX(0,(AM712-Constantes!$D$14)*(1-EXP(-Constantes!$D$24)))</f>
        <v>0.37905508843265168</v>
      </c>
      <c r="AO712" s="75">
        <f t="shared" si="105"/>
        <v>115.78020261743842</v>
      </c>
      <c r="AP712" s="75">
        <f>MAX(0,(AO712-Constantes!$D$13)*(1-EXP(-Constantes!$D$25)))</f>
        <v>0.28168943565855531</v>
      </c>
      <c r="AQ712" s="75">
        <f t="shared" si="106"/>
        <v>0.66074452409120699</v>
      </c>
      <c r="AR712" s="75">
        <f>0.0526*AK712*Observaciones!$F711^1.218</f>
        <v>0</v>
      </c>
      <c r="AS712" s="75">
        <f>AR712*Constantes!$F$31</f>
        <v>0</v>
      </c>
      <c r="AT712" s="75">
        <f t="shared" si="107"/>
        <v>0</v>
      </c>
      <c r="AU712" s="15"/>
      <c r="AV712" s="74">
        <v>706</v>
      </c>
      <c r="AW712" s="75">
        <f>0.0526*Observaciones!$F711^2.218</f>
        <v>3.1840930012055863E-4</v>
      </c>
      <c r="AX712" s="75">
        <f>IF(Observaciones!$F711&gt;0.05*$BB$7,((Observaciones!$F711-0.05*$BB$7)^2)/(Observaciones!$F711+0.95*$BB$7),0)</f>
        <v>0</v>
      </c>
      <c r="AY712" s="75">
        <f>0.0526*AX712*Observaciones!$F711^1.218</f>
        <v>0</v>
      </c>
      <c r="AZ712" s="29"/>
      <c r="BA712" s="29"/>
      <c r="BB712" s="96"/>
      <c r="BC712" s="39"/>
    </row>
    <row r="713" spans="2:55" s="2" customFormat="1" x14ac:dyDescent="0.3">
      <c r="B713" s="38"/>
      <c r="C713" s="74">
        <v>707</v>
      </c>
      <c r="D713" s="136">
        <f>ETo!$I712*((1-Constantes!$D$21)*ETo!$K712+ETo!$L712)</f>
        <v>2.688256246227803</v>
      </c>
      <c r="E713" s="75">
        <f>MIN(D713*F713,0.8*(I712+Observaciones!$F712-G713-H713-Constantes!$D$14))</f>
        <v>1.2096632387915593</v>
      </c>
      <c r="F713" s="75">
        <f>EXP(2.5*(Cálculos!I712-Constantes!$D$13)/(Constantes!$D$15))*Constantes!$D$19+Constantes!$D$18</f>
        <v>0.4499806298186696</v>
      </c>
      <c r="G713" s="75">
        <f>IF(Observaciones!$F712&gt;0.05*Constantes!$D$20,((Observaciones!$F712-0.05*Constantes!$D$20)^2)/(Observaciones!$F712+0.95*Constantes!$D$20),0)</f>
        <v>0</v>
      </c>
      <c r="H713" s="75">
        <f>MAX(0,I712+Observaciones!$F712-G713-Constantes!$D$13)</f>
        <v>0</v>
      </c>
      <c r="I713" s="75">
        <f>I712+Observaciones!$F712-G713-E713-H713-J712</f>
        <v>48.070315174881436</v>
      </c>
      <c r="J713" s="75">
        <f>MAX(0,(I713-Constantes!$D$14)*(1-EXP(-Constantes!$D$24)))</f>
        <v>0.3748599542584386</v>
      </c>
      <c r="K713" s="75">
        <f t="shared" si="99"/>
        <v>113.88252659052402</v>
      </c>
      <c r="L713" s="75">
        <f>MAX(0,(K713-Constantes!$D$13)*(1-EXP(-Constantes!$D$25)))</f>
        <v>0.2685812298436166</v>
      </c>
      <c r="M713" s="75">
        <f t="shared" si="100"/>
        <v>0.6434411841020552</v>
      </c>
      <c r="N713" s="75">
        <f>0.0526*G713*Observaciones!$F712^1.218</f>
        <v>0</v>
      </c>
      <c r="O713" s="75">
        <f>N713*Constantes!$D$31</f>
        <v>0</v>
      </c>
      <c r="P713" s="75">
        <f t="shared" si="101"/>
        <v>0</v>
      </c>
      <c r="Q713" s="15"/>
      <c r="R713" s="74">
        <v>707</v>
      </c>
      <c r="S713" s="136">
        <f>ETo!$I712*((1-Constantes!$E$21)*ETo!$K712+ETo!$L712)</f>
        <v>2.5844373531071367</v>
      </c>
      <c r="T713" s="75">
        <f>MIN(S713*U713,0.8*(X712+Observaciones!$F712-V713-W713-Constantes!$D$14))</f>
        <v>1.3073971001165732</v>
      </c>
      <c r="U713" s="75">
        <f>EXP(2.5*(Cálculos!X712-Constantes!$D$13)/(Constantes!$D$15))*Constantes!$E$19+Constantes!$E$18</f>
        <v>0.50587300889485931</v>
      </c>
      <c r="V713" s="75">
        <f>IF(Observaciones!$F712&gt;0.05*Constantes!$E$20,((Observaciones!$F712-0.05*Constantes!$E$20)^2)/(Observaciones!$F712+0.95*Constantes!$E$20),0)</f>
        <v>0</v>
      </c>
      <c r="W713" s="75">
        <f>MAX(0,X712+Observaciones!$F712-V713-Constantes!$D$13)</f>
        <v>0</v>
      </c>
      <c r="X713" s="75">
        <f>X712+Observaciones!$F712-V713-T713-W713-Y712</f>
        <v>47.665183403081969</v>
      </c>
      <c r="Y713" s="75">
        <f>MAX(0,(X713-Constantes!$D$14)*(1-EXP(-Constantes!$D$24)))</f>
        <v>0.36790003290862183</v>
      </c>
      <c r="Z713" s="75">
        <f t="shared" si="102"/>
        <v>115.80977571421408</v>
      </c>
      <c r="AA713" s="75">
        <f>MAX(0,(Z713-Constantes!$D$13)*(1-EXP(-Constantes!$D$25)))</f>
        <v>0.28189371195947421</v>
      </c>
      <c r="AB713" s="75">
        <f t="shared" si="103"/>
        <v>0.64979374486809605</v>
      </c>
      <c r="AC713" s="75">
        <f>0.0526*V713*Observaciones!$F712^1.218</f>
        <v>0</v>
      </c>
      <c r="AD713" s="75">
        <f>AC713*Constantes!$E$31</f>
        <v>0</v>
      </c>
      <c r="AE713" s="75">
        <f t="shared" si="104"/>
        <v>0</v>
      </c>
      <c r="AF713" s="15"/>
      <c r="AG713" s="74">
        <v>707</v>
      </c>
      <c r="AH713" s="136">
        <f>ETo!$I712*((1-Constantes!$F$21)*ETo!$K712+ETo!$L712)</f>
        <v>2.5844373531071367</v>
      </c>
      <c r="AI713" s="75">
        <f>MIN(AH713*AJ713,0.8*(AM712+Observaciones!$F712-AK713-AL713-Constantes!$D$14))</f>
        <v>1.4561878083382467</v>
      </c>
      <c r="AJ713" s="75">
        <f>EXP(2.5*(Cálculos!AM712-Constantes!$D$13)/(Constantes!$D$15))*Constantes!$F$19+Constantes!$F$18</f>
        <v>0.56344480804982433</v>
      </c>
      <c r="AK713" s="75">
        <f>IF(Observaciones!$F712&gt;0.05*Constantes!$F$20,((Observaciones!$F712-0.05*Constantes!$F$20)^2)/(Observaciones!$F712+0.95*Constantes!$F$20),0)</f>
        <v>0</v>
      </c>
      <c r="AL713" s="75">
        <f>MAX(0,AM712+Observaciones!$F712-AK713-Constantes!$D$13)</f>
        <v>0</v>
      </c>
      <c r="AM713" s="75">
        <f>AM712+Observaciones!$F712-AK713-AI713-AL713-AN712</f>
        <v>46.479267873938667</v>
      </c>
      <c r="AN713" s="75">
        <f>MAX(0,(AM713-Constantes!$D$14)*(1-EXP(-Constantes!$D$24)))</f>
        <v>0.34752671394204804</v>
      </c>
      <c r="AO713" s="75">
        <f t="shared" si="105"/>
        <v>115.49851318177987</v>
      </c>
      <c r="AP713" s="75">
        <f>MAX(0,(AO713-Constantes!$D$13)*(1-EXP(-Constantes!$D$25)))</f>
        <v>0.27974366459640509</v>
      </c>
      <c r="AQ713" s="75">
        <f t="shared" si="106"/>
        <v>0.62727037853845313</v>
      </c>
      <c r="AR713" s="75">
        <f>0.0526*AK713*Observaciones!$F712^1.218</f>
        <v>0</v>
      </c>
      <c r="AS713" s="75">
        <f>AR713*Constantes!$F$31</f>
        <v>0</v>
      </c>
      <c r="AT713" s="75">
        <f t="shared" si="107"/>
        <v>0</v>
      </c>
      <c r="AU713" s="15"/>
      <c r="AV713" s="74">
        <v>707</v>
      </c>
      <c r="AW713" s="75">
        <f>0.0526*Observaciones!$F712^2.218</f>
        <v>0</v>
      </c>
      <c r="AX713" s="75">
        <f>IF(Observaciones!$F712&gt;0.05*$BB$7,((Observaciones!$F712-0.05*$BB$7)^2)/(Observaciones!$F712+0.95*$BB$7),0)</f>
        <v>0</v>
      </c>
      <c r="AY713" s="75">
        <f>0.0526*AX713*Observaciones!$F712^1.218</f>
        <v>0</v>
      </c>
      <c r="AZ713" s="29"/>
      <c r="BA713" s="29"/>
      <c r="BB713" s="96"/>
      <c r="BC713" s="39"/>
    </row>
    <row r="714" spans="2:55" s="2" customFormat="1" x14ac:dyDescent="0.3">
      <c r="B714" s="38"/>
      <c r="C714" s="74">
        <v>708</v>
      </c>
      <c r="D714" s="136">
        <f>ETo!$I713*((1-Constantes!$D$21)*ETo!$K713+ETo!$L713)</f>
        <v>2.7661588530308063</v>
      </c>
      <c r="E714" s="75">
        <f>MIN(D714*F714,0.8*(I713+Observaciones!$F713-G714-H714-Constantes!$D$14))</f>
        <v>1.2191136603986237</v>
      </c>
      <c r="F714" s="75">
        <f>EXP(2.5*(Cálculos!I713-Constantes!$D$13)/(Constantes!$D$15))*Constantes!$D$19+Constantes!$D$18</f>
        <v>0.44072438539199343</v>
      </c>
      <c r="G714" s="75">
        <f>IF(Observaciones!$F713&gt;0.05*Constantes!$D$20,((Observaciones!$F713-0.05*Constantes!$D$20)^2)/(Observaciones!$F713+0.95*Constantes!$D$20),0)</f>
        <v>0</v>
      </c>
      <c r="H714" s="75">
        <f>MAX(0,I713+Observaciones!$F713-G714-Constantes!$D$13)</f>
        <v>0</v>
      </c>
      <c r="I714" s="75">
        <f>I713+Observaciones!$F713-G714-E714-H714-J713</f>
        <v>46.47634156022437</v>
      </c>
      <c r="J714" s="75">
        <f>MAX(0,(I714-Constantes!$D$14)*(1-EXP(-Constantes!$D$24)))</f>
        <v>0.34747644162396757</v>
      </c>
      <c r="K714" s="75">
        <f t="shared" si="99"/>
        <v>113.6139453606804</v>
      </c>
      <c r="L714" s="75">
        <f>MAX(0,(K714-Constantes!$D$13)*(1-EXP(-Constantes!$D$25)))</f>
        <v>0.26672600377294531</v>
      </c>
      <c r="M714" s="75">
        <f t="shared" si="100"/>
        <v>0.61420244539691282</v>
      </c>
      <c r="N714" s="75">
        <f>0.0526*G714*Observaciones!$F713^1.218</f>
        <v>0</v>
      </c>
      <c r="O714" s="75">
        <f>N714*Constantes!$D$31</f>
        <v>0</v>
      </c>
      <c r="P714" s="75">
        <f t="shared" si="101"/>
        <v>0</v>
      </c>
      <c r="Q714" s="15"/>
      <c r="R714" s="74">
        <v>708</v>
      </c>
      <c r="S714" s="136">
        <f>ETo!$I713*((1-Constantes!$E$21)*ETo!$K713+ETo!$L713)</f>
        <v>2.6597482817710718</v>
      </c>
      <c r="T714" s="75">
        <f>MIN(S714*U714,0.8*(X713+Observaciones!$F713-V714-W714-Constantes!$D$14))</f>
        <v>1.3256350272783182</v>
      </c>
      <c r="U714" s="75">
        <f>EXP(2.5*(Cálculos!X713-Constantes!$D$13)/(Constantes!$D$15))*Constantes!$E$19+Constantes!$E$18</f>
        <v>0.49840619744497211</v>
      </c>
      <c r="V714" s="75">
        <f>IF(Observaciones!$F713&gt;0.05*Constantes!$E$20,((Observaciones!$F713-0.05*Constantes!$E$20)^2)/(Observaciones!$F713+0.95*Constantes!$E$20),0)</f>
        <v>0</v>
      </c>
      <c r="W714" s="75">
        <f>MAX(0,X713+Observaciones!$F713-V714-Constantes!$D$13)</f>
        <v>0</v>
      </c>
      <c r="X714" s="75">
        <f>X713+Observaciones!$F713-V714-T714-W714-Y713</f>
        <v>45.97164834289503</v>
      </c>
      <c r="Y714" s="75">
        <f>MAX(0,(X714-Constantes!$D$14)*(1-EXP(-Constantes!$D$24)))</f>
        <v>0.33880611423197798</v>
      </c>
      <c r="Z714" s="75">
        <f t="shared" si="102"/>
        <v>115.52788200225461</v>
      </c>
      <c r="AA714" s="75">
        <f>MAX(0,(Z714-Constantes!$D$13)*(1-EXP(-Constantes!$D$25)))</f>
        <v>0.2799465298578433</v>
      </c>
      <c r="AB714" s="75">
        <f t="shared" si="103"/>
        <v>0.61875264408982122</v>
      </c>
      <c r="AC714" s="75">
        <f>0.0526*V714*Observaciones!$F713^1.218</f>
        <v>0</v>
      </c>
      <c r="AD714" s="75">
        <f>AC714*Constantes!$E$31</f>
        <v>0</v>
      </c>
      <c r="AE714" s="75">
        <f t="shared" si="104"/>
        <v>0</v>
      </c>
      <c r="AF714" s="15"/>
      <c r="AG714" s="74">
        <v>708</v>
      </c>
      <c r="AH714" s="136">
        <f>ETo!$I713*((1-Constantes!$F$21)*ETo!$K713+ETo!$L713)</f>
        <v>2.6597482817710718</v>
      </c>
      <c r="AI714" s="75">
        <f>MIN(AH714*AJ714,0.8*(AM713+Observaciones!$F713-AK714-AL714-Constantes!$D$14))</f>
        <v>1.4834641587041797</v>
      </c>
      <c r="AJ714" s="75">
        <f>EXP(2.5*(Cálculos!AM713-Constantes!$D$13)/(Constantes!$D$15))*Constantes!$F$19+Constantes!$F$18</f>
        <v>0.55774607276609323</v>
      </c>
      <c r="AK714" s="75">
        <f>IF(Observaciones!$F713&gt;0.05*Constantes!$F$20,((Observaciones!$F713-0.05*Constantes!$F$20)^2)/(Observaciones!$F713+0.95*Constantes!$F$20),0)</f>
        <v>0</v>
      </c>
      <c r="AL714" s="75">
        <f>MAX(0,AM713+Observaciones!$F713-AK714-Constantes!$D$13)</f>
        <v>0</v>
      </c>
      <c r="AM714" s="75">
        <f>AM713+Observaciones!$F713-AK714-AI714-AL714-AN713</f>
        <v>44.648277001292442</v>
      </c>
      <c r="AN714" s="75">
        <f>MAX(0,(AM714-Constantes!$D$14)*(1-EXP(-Constantes!$D$24)))</f>
        <v>0.31607138668087742</v>
      </c>
      <c r="AO714" s="75">
        <f t="shared" si="105"/>
        <v>115.21876951718346</v>
      </c>
      <c r="AP714" s="75">
        <f>MAX(0,(AO714-Constantes!$D$13)*(1-EXP(-Constantes!$D$25)))</f>
        <v>0.27781133395674512</v>
      </c>
      <c r="AQ714" s="75">
        <f t="shared" si="106"/>
        <v>0.59388272063762249</v>
      </c>
      <c r="AR714" s="75">
        <f>0.0526*AK714*Observaciones!$F713^1.218</f>
        <v>0</v>
      </c>
      <c r="AS714" s="75">
        <f>AR714*Constantes!$F$31</f>
        <v>0</v>
      </c>
      <c r="AT714" s="75">
        <f t="shared" si="107"/>
        <v>0</v>
      </c>
      <c r="AU714" s="15"/>
      <c r="AV714" s="74">
        <v>708</v>
      </c>
      <c r="AW714" s="75">
        <f>0.0526*Observaciones!$F713^2.218</f>
        <v>0</v>
      </c>
      <c r="AX714" s="75">
        <f>IF(Observaciones!$F713&gt;0.05*$BB$7,((Observaciones!$F713-0.05*$BB$7)^2)/(Observaciones!$F713+0.95*$BB$7),0)</f>
        <v>0</v>
      </c>
      <c r="AY714" s="75">
        <f>0.0526*AX714*Observaciones!$F713^1.218</f>
        <v>0</v>
      </c>
      <c r="AZ714" s="29"/>
      <c r="BA714" s="29"/>
      <c r="BB714" s="96"/>
      <c r="BC714" s="39"/>
    </row>
    <row r="715" spans="2:55" s="2" customFormat="1" x14ac:dyDescent="0.3">
      <c r="B715" s="38"/>
      <c r="C715" s="74">
        <v>709</v>
      </c>
      <c r="D715" s="136">
        <f>ETo!$I714*((1-Constantes!$D$21)*ETo!$K714+ETo!$L714)</f>
        <v>2.5795135407244389</v>
      </c>
      <c r="E715" s="75">
        <f>MIN(D715*F715,0.8*(I714+Observaciones!$F714-G715-H715-Constantes!$D$14))</f>
        <v>1.1151113314463144</v>
      </c>
      <c r="F715" s="75">
        <f>EXP(2.5*(Cálculos!I714-Constantes!$D$13)/(Constantes!$D$15))*Constantes!$D$19+Constantes!$D$18</f>
        <v>0.43229520366585977</v>
      </c>
      <c r="G715" s="75">
        <f>IF(Observaciones!$F714&gt;0.05*Constantes!$D$20,((Observaciones!$F714-0.05*Constantes!$D$20)^2)/(Observaciones!$F714+0.95*Constantes!$D$20),0)</f>
        <v>0</v>
      </c>
      <c r="H715" s="75">
        <f>MAX(0,I714+Observaciones!$F714-G715-Constantes!$D$13)</f>
        <v>0</v>
      </c>
      <c r="I715" s="75">
        <f>I714+Observaciones!$F714-G715-E715-H715-J714</f>
        <v>45.013753787154087</v>
      </c>
      <c r="J715" s="75">
        <f>MAX(0,(I715-Constantes!$D$14)*(1-EXP(-Constantes!$D$24)))</f>
        <v>0.32235005910758591</v>
      </c>
      <c r="K715" s="75">
        <f t="shared" si="99"/>
        <v>113.34721935690746</v>
      </c>
      <c r="L715" s="75">
        <f>MAX(0,(K715-Constantes!$D$13)*(1-EXP(-Constantes!$D$25)))</f>
        <v>0.26488359268482248</v>
      </c>
      <c r="M715" s="75">
        <f t="shared" si="100"/>
        <v>0.58723365179240838</v>
      </c>
      <c r="N715" s="75">
        <f>0.0526*G715*Observaciones!$F714^1.218</f>
        <v>0</v>
      </c>
      <c r="O715" s="75">
        <f>N715*Constantes!$D$31</f>
        <v>0</v>
      </c>
      <c r="P715" s="75">
        <f t="shared" si="101"/>
        <v>0</v>
      </c>
      <c r="Q715" s="15"/>
      <c r="R715" s="74">
        <v>709</v>
      </c>
      <c r="S715" s="136">
        <f>ETo!$I714*((1-Constantes!$E$21)*ETo!$K714+ETo!$L714)</f>
        <v>2.4794696091433441</v>
      </c>
      <c r="T715" s="75">
        <f>MIN(S715*U715,0.8*(X714+Observaciones!$F714-V715-W715-Constantes!$D$14))</f>
        <v>1.2189241598879974</v>
      </c>
      <c r="U715" s="75">
        <f>EXP(2.5*(Cálculos!X714-Constantes!$D$13)/(Constantes!$D$15))*Constantes!$E$19+Constantes!$E$18</f>
        <v>0.49160681598720435</v>
      </c>
      <c r="V715" s="75">
        <f>IF(Observaciones!$F714&gt;0.05*Constantes!$E$20,((Observaciones!$F714-0.05*Constantes!$E$20)^2)/(Observaciones!$F714+0.95*Constantes!$E$20),0)</f>
        <v>0</v>
      </c>
      <c r="W715" s="75">
        <f>MAX(0,X714+Observaciones!$F714-V715-Constantes!$D$13)</f>
        <v>0</v>
      </c>
      <c r="X715" s="75">
        <f>X714+Observaciones!$F714-V715-T715-W715-Y714</f>
        <v>44.413918068775054</v>
      </c>
      <c r="Y715" s="75">
        <f>MAX(0,(X715-Constantes!$D$14)*(1-EXP(-Constantes!$D$24)))</f>
        <v>0.31204524049465476</v>
      </c>
      <c r="Z715" s="75">
        <f t="shared" si="102"/>
        <v>115.24793547239678</v>
      </c>
      <c r="AA715" s="75">
        <f>MAX(0,(Z715-Constantes!$D$13)*(1-EXP(-Constantes!$D$25)))</f>
        <v>0.27801279792546429</v>
      </c>
      <c r="AB715" s="75">
        <f t="shared" si="103"/>
        <v>0.59005803842011906</v>
      </c>
      <c r="AC715" s="75">
        <f>0.0526*V715*Observaciones!$F714^1.218</f>
        <v>0</v>
      </c>
      <c r="AD715" s="75">
        <f>AC715*Constantes!$E$31</f>
        <v>0</v>
      </c>
      <c r="AE715" s="75">
        <f t="shared" si="104"/>
        <v>0</v>
      </c>
      <c r="AF715" s="15"/>
      <c r="AG715" s="74">
        <v>709</v>
      </c>
      <c r="AH715" s="136">
        <f>ETo!$I714*((1-Constantes!$F$21)*ETo!$K714+ETo!$L714)</f>
        <v>2.4794696091433441</v>
      </c>
      <c r="AI715" s="75">
        <f>MIN(AH715*AJ715,0.8*(AM714+Observaciones!$F714-AK715-AL715-Constantes!$D$14))</f>
        <v>1.3700821851958109</v>
      </c>
      <c r="AJ715" s="75">
        <f>EXP(2.5*(Cálculos!AM714-Constantes!$D$13)/(Constantes!$D$15))*Constantes!$F$19+Constantes!$F$18</f>
        <v>0.55257067081744704</v>
      </c>
      <c r="AK715" s="75">
        <f>IF(Observaciones!$F714&gt;0.05*Constantes!$F$20,((Observaciones!$F714-0.05*Constantes!$F$20)^2)/(Observaciones!$F714+0.95*Constantes!$F$20),0)</f>
        <v>0</v>
      </c>
      <c r="AL715" s="75">
        <f>MAX(0,AM714+Observaciones!$F714-AK715-Constantes!$D$13)</f>
        <v>0</v>
      </c>
      <c r="AM715" s="75">
        <f>AM714+Observaciones!$F714-AK715-AI715-AL715-AN714</f>
        <v>42.962123429415755</v>
      </c>
      <c r="AN715" s="75">
        <f>MAX(0,(AM715-Constantes!$D$14)*(1-EXP(-Constantes!$D$24)))</f>
        <v>0.28710427755524892</v>
      </c>
      <c r="AO715" s="75">
        <f t="shared" si="105"/>
        <v>114.94095818322671</v>
      </c>
      <c r="AP715" s="75">
        <f>MAX(0,(AO715-Constantes!$D$13)*(1-EXP(-Constantes!$D$25)))</f>
        <v>0.27589235089979575</v>
      </c>
      <c r="AQ715" s="75">
        <f t="shared" si="106"/>
        <v>0.56299662845504472</v>
      </c>
      <c r="AR715" s="75">
        <f>0.0526*AK715*Observaciones!$F714^1.218</f>
        <v>0</v>
      </c>
      <c r="AS715" s="75">
        <f>AR715*Constantes!$F$31</f>
        <v>0</v>
      </c>
      <c r="AT715" s="75">
        <f t="shared" si="107"/>
        <v>0</v>
      </c>
      <c r="AU715" s="15"/>
      <c r="AV715" s="74">
        <v>709</v>
      </c>
      <c r="AW715" s="75">
        <f>0.0526*Observaciones!$F714^2.218</f>
        <v>0</v>
      </c>
      <c r="AX715" s="75">
        <f>IF(Observaciones!$F714&gt;0.05*$BB$7,((Observaciones!$F714-0.05*$BB$7)^2)/(Observaciones!$F714+0.95*$BB$7),0)</f>
        <v>0</v>
      </c>
      <c r="AY715" s="75">
        <f>0.0526*AX715*Observaciones!$F714^1.218</f>
        <v>0</v>
      </c>
      <c r="AZ715" s="29"/>
      <c r="BA715" s="29"/>
      <c r="BB715" s="96"/>
      <c r="BC715" s="39"/>
    </row>
    <row r="716" spans="2:55" s="2" customFormat="1" x14ac:dyDescent="0.3">
      <c r="B716" s="38"/>
      <c r="C716" s="74">
        <v>710</v>
      </c>
      <c r="D716" s="136">
        <f>ETo!$I715*((1-Constantes!$D$21)*ETo!$K715+ETo!$L715)</f>
        <v>2.724421072305482</v>
      </c>
      <c r="E716" s="75">
        <f>MIN(D716*F716,0.8*(I715+Observaciones!$F715-G716-H716-Constantes!$D$14))</f>
        <v>1.1582716828554807</v>
      </c>
      <c r="F716" s="75">
        <f>EXP(2.5*(Cálculos!I715-Constantes!$D$13)/(Constantes!$D$15))*Constantes!$D$19+Constantes!$D$18</f>
        <v>0.42514415067099687</v>
      </c>
      <c r="G716" s="75">
        <f>IF(Observaciones!$F715&gt;0.05*Constantes!$D$20,((Observaciones!$F715-0.05*Constantes!$D$20)^2)/(Observaciones!$F715+0.95*Constantes!$D$20),0)</f>
        <v>0</v>
      </c>
      <c r="H716" s="75">
        <f>MAX(0,I715+Observaciones!$F715-G716-Constantes!$D$13)</f>
        <v>0</v>
      </c>
      <c r="I716" s="75">
        <f>I715+Observaciones!$F715-G716-E716-H716-J715</f>
        <v>43.533132045191024</v>
      </c>
      <c r="J716" s="75">
        <f>MAX(0,(I716-Constantes!$D$14)*(1-EXP(-Constantes!$D$24)))</f>
        <v>0.29691386379977275</v>
      </c>
      <c r="K716" s="75">
        <f t="shared" si="99"/>
        <v>113.08233576422263</v>
      </c>
      <c r="L716" s="75">
        <f>MAX(0,(K716-Constantes!$D$13)*(1-EXP(-Constantes!$D$25)))</f>
        <v>0.26305390805969775</v>
      </c>
      <c r="M716" s="75">
        <f t="shared" si="100"/>
        <v>0.55996777185947044</v>
      </c>
      <c r="N716" s="75">
        <f>0.0526*G716*Observaciones!$F715^1.218</f>
        <v>0</v>
      </c>
      <c r="O716" s="75">
        <f>N716*Constantes!$D$31</f>
        <v>0</v>
      </c>
      <c r="P716" s="75">
        <f t="shared" si="101"/>
        <v>0</v>
      </c>
      <c r="Q716" s="15"/>
      <c r="R716" s="74">
        <v>710</v>
      </c>
      <c r="S716" s="136">
        <f>ETo!$I715*((1-Constantes!$E$21)*ETo!$K715+ETo!$L715)</f>
        <v>2.619386908310553</v>
      </c>
      <c r="T716" s="75">
        <f>MIN(S716*U716,0.8*(X715+Observaciones!$F715-V716-W716-Constantes!$D$14))</f>
        <v>1.2726375011872015</v>
      </c>
      <c r="U716" s="75">
        <f>EXP(2.5*(Cálculos!X715-Constantes!$D$13)/(Constantes!$D$15))*Constantes!$E$19+Constantes!$E$18</f>
        <v>0.48585319608550104</v>
      </c>
      <c r="V716" s="75">
        <f>IF(Observaciones!$F715&gt;0.05*Constantes!$E$20,((Observaciones!$F715-0.05*Constantes!$E$20)^2)/(Observaciones!$F715+0.95*Constantes!$E$20),0)</f>
        <v>0</v>
      </c>
      <c r="W716" s="75">
        <f>MAX(0,X715+Observaciones!$F715-V716-Constantes!$D$13)</f>
        <v>0</v>
      </c>
      <c r="X716" s="75">
        <f>X715+Observaciones!$F715-V716-T716-W716-Y715</f>
        <v>42.829235327093201</v>
      </c>
      <c r="Y716" s="75">
        <f>MAX(0,(X716-Constantes!$D$14)*(1-EXP(-Constantes!$D$24)))</f>
        <v>0.28482133949689004</v>
      </c>
      <c r="Z716" s="75">
        <f t="shared" si="102"/>
        <v>114.96992267447131</v>
      </c>
      <c r="AA716" s="75">
        <f>MAX(0,(Z716-Constantes!$D$13)*(1-EXP(-Constantes!$D$25)))</f>
        <v>0.2760924232552317</v>
      </c>
      <c r="AB716" s="75">
        <f t="shared" si="103"/>
        <v>0.56091376275212168</v>
      </c>
      <c r="AC716" s="75">
        <f>0.0526*V716*Observaciones!$F715^1.218</f>
        <v>0</v>
      </c>
      <c r="AD716" s="75">
        <f>AC716*Constantes!$E$31</f>
        <v>0</v>
      </c>
      <c r="AE716" s="75">
        <f t="shared" si="104"/>
        <v>0</v>
      </c>
      <c r="AF716" s="15"/>
      <c r="AG716" s="74">
        <v>710</v>
      </c>
      <c r="AH716" s="136">
        <f>ETo!$I715*((1-Constantes!$F$21)*ETo!$K715+ETo!$L715)</f>
        <v>2.619386908310553</v>
      </c>
      <c r="AI716" s="75">
        <f>MIN(AH716*AJ716,0.8*(AM715+Observaciones!$F715-AK716-AL716-Constantes!$D$14))</f>
        <v>1.4359895664283564</v>
      </c>
      <c r="AJ716" s="75">
        <f>EXP(2.5*(Cálculos!AM715-Constantes!$D$13)/(Constantes!$D$15))*Constantes!$F$19+Constantes!$F$18</f>
        <v>0.54821590574205703</v>
      </c>
      <c r="AK716" s="75">
        <f>IF(Observaciones!$F715&gt;0.05*Constantes!$F$20,((Observaciones!$F715-0.05*Constantes!$F$20)^2)/(Observaciones!$F715+0.95*Constantes!$F$20),0)</f>
        <v>0</v>
      </c>
      <c r="AL716" s="75">
        <f>MAX(0,AM715+Observaciones!$F715-AK716-Constantes!$D$13)</f>
        <v>0</v>
      </c>
      <c r="AM716" s="75">
        <f>AM715+Observaciones!$F715-AK716-AI716-AL716-AN715</f>
        <v>41.239029585432149</v>
      </c>
      <c r="AN716" s="75">
        <f>MAX(0,(AM716-Constantes!$D$14)*(1-EXP(-Constantes!$D$24)))</f>
        <v>0.25750255666524802</v>
      </c>
      <c r="AO716" s="75">
        <f t="shared" si="105"/>
        <v>114.66506583232692</v>
      </c>
      <c r="AP716" s="75">
        <f>MAX(0,(AO716-Constantes!$D$13)*(1-EXP(-Constantes!$D$25)))</f>
        <v>0.27398662322706852</v>
      </c>
      <c r="AQ716" s="75">
        <f t="shared" si="106"/>
        <v>0.53148917989231648</v>
      </c>
      <c r="AR716" s="75">
        <f>0.0526*AK716*Observaciones!$F715^1.218</f>
        <v>0</v>
      </c>
      <c r="AS716" s="75">
        <f>AR716*Constantes!$F$31</f>
        <v>0</v>
      </c>
      <c r="AT716" s="75">
        <f t="shared" si="107"/>
        <v>0</v>
      </c>
      <c r="AU716" s="15"/>
      <c r="AV716" s="74">
        <v>710</v>
      </c>
      <c r="AW716" s="75">
        <f>0.0526*Observaciones!$F715^2.218</f>
        <v>0</v>
      </c>
      <c r="AX716" s="75">
        <f>IF(Observaciones!$F715&gt;0.05*$BB$7,((Observaciones!$F715-0.05*$BB$7)^2)/(Observaciones!$F715+0.95*$BB$7),0)</f>
        <v>0</v>
      </c>
      <c r="AY716" s="75">
        <f>0.0526*AX716*Observaciones!$F715^1.218</f>
        <v>0</v>
      </c>
      <c r="AZ716" s="29"/>
      <c r="BA716" s="29"/>
      <c r="BB716" s="96"/>
      <c r="BC716" s="39"/>
    </row>
    <row r="717" spans="2:55" s="2" customFormat="1" x14ac:dyDescent="0.3">
      <c r="B717" s="38"/>
      <c r="C717" s="74">
        <v>711</v>
      </c>
      <c r="D717" s="136">
        <f>ETo!$I716*((1-Constantes!$D$21)*ETo!$K716+ETo!$L716)</f>
        <v>2.6743054412562941</v>
      </c>
      <c r="E717" s="75">
        <f>MIN(D717*F717,0.8*(I716+Observaciones!$F716-G717-H717-Constantes!$D$14))</f>
        <v>1.1190125709131051</v>
      </c>
      <c r="F717" s="75">
        <f>EXP(2.5*(Cálculos!I716-Constantes!$D$13)/(Constantes!$D$15))*Constantes!$D$19+Constantes!$D$18</f>
        <v>0.41843110126845967</v>
      </c>
      <c r="G717" s="75">
        <f>IF(Observaciones!$F716&gt;0.05*Constantes!$D$20,((Observaciones!$F716-0.05*Constantes!$D$20)^2)/(Observaciones!$F716+0.95*Constantes!$D$20),0)</f>
        <v>0</v>
      </c>
      <c r="H717" s="75">
        <f>MAX(0,I716+Observaciones!$F716-G717-Constantes!$D$13)</f>
        <v>0</v>
      </c>
      <c r="I717" s="75">
        <f>I716+Observaciones!$F716-G717-E717-H717-J716</f>
        <v>42.117205610478145</v>
      </c>
      <c r="J717" s="75">
        <f>MAX(0,(I717-Constantes!$D$14)*(1-EXP(-Constantes!$D$24)))</f>
        <v>0.27258909514744883</v>
      </c>
      <c r="K717" s="75">
        <f t="shared" si="99"/>
        <v>112.81928185616293</v>
      </c>
      <c r="L717" s="75">
        <f>MAX(0,(K717-Constantes!$D$13)*(1-EXP(-Constantes!$D$25)))</f>
        <v>0.26123686198946983</v>
      </c>
      <c r="M717" s="75">
        <f t="shared" si="100"/>
        <v>0.53382595713691861</v>
      </c>
      <c r="N717" s="75">
        <f>0.0526*G717*Observaciones!$F716^1.218</f>
        <v>0</v>
      </c>
      <c r="O717" s="75">
        <f>N717*Constantes!$D$31</f>
        <v>0</v>
      </c>
      <c r="P717" s="75">
        <f t="shared" si="101"/>
        <v>0</v>
      </c>
      <c r="Q717" s="15"/>
      <c r="R717" s="74">
        <v>711</v>
      </c>
      <c r="S717" s="136">
        <f>ETo!$I716*((1-Constantes!$E$21)*ETo!$K716+ETo!$L716)</f>
        <v>2.5709606536878193</v>
      </c>
      <c r="T717" s="75">
        <f>MIN(S717*U717,0.8*(X716+Observaciones!$F716-V717-W717-Constantes!$D$14))</f>
        <v>1.2352259957747875</v>
      </c>
      <c r="U717" s="75">
        <f>EXP(2.5*(Cálculos!X716-Constantes!$D$13)/(Constantes!$D$15))*Constantes!$E$19+Constantes!$E$18</f>
        <v>0.48045309211673987</v>
      </c>
      <c r="V717" s="75">
        <f>IF(Observaciones!$F716&gt;0.05*Constantes!$E$20,((Observaciones!$F716-0.05*Constantes!$E$20)^2)/(Observaciones!$F716+0.95*Constantes!$E$20),0)</f>
        <v>0</v>
      </c>
      <c r="W717" s="75">
        <f>MAX(0,X716+Observaciones!$F716-V717-Constantes!$D$13)</f>
        <v>0</v>
      </c>
      <c r="X717" s="75">
        <f>X716+Observaciones!$F716-V717-T717-W717-Y716</f>
        <v>41.309187991821524</v>
      </c>
      <c r="Y717" s="75">
        <f>MAX(0,(X717-Constantes!$D$14)*(1-EXP(-Constantes!$D$24)))</f>
        <v>0.25870783609403653</v>
      </c>
      <c r="Z717" s="75">
        <f t="shared" si="102"/>
        <v>114.69383025121607</v>
      </c>
      <c r="AA717" s="75">
        <f>MAX(0,(Z717-Constantes!$D$13)*(1-EXP(-Constantes!$D$25)))</f>
        <v>0.27418531358179637</v>
      </c>
      <c r="AB717" s="75">
        <f t="shared" si="103"/>
        <v>0.5328931496758329</v>
      </c>
      <c r="AC717" s="75">
        <f>0.0526*V717*Observaciones!$F716^1.218</f>
        <v>0</v>
      </c>
      <c r="AD717" s="75">
        <f>AC717*Constantes!$E$31</f>
        <v>0</v>
      </c>
      <c r="AE717" s="75">
        <f t="shared" si="104"/>
        <v>0</v>
      </c>
      <c r="AF717" s="15"/>
      <c r="AG717" s="74">
        <v>711</v>
      </c>
      <c r="AH717" s="136">
        <f>ETo!$I716*((1-Constantes!$F$21)*ETo!$K716+ETo!$L716)</f>
        <v>2.5709606536878193</v>
      </c>
      <c r="AI717" s="75">
        <f>MIN(AH717*AJ717,0.8*(AM716+Observaciones!$F716-AK717-AL717-Constantes!$D$14))</f>
        <v>1.3989578517279317</v>
      </c>
      <c r="AJ717" s="75">
        <f>EXP(2.5*(Cálculos!AM716-Constantes!$D$13)/(Constantes!$D$15))*Constantes!$F$19+Constantes!$F$18</f>
        <v>0.54413818030285621</v>
      </c>
      <c r="AK717" s="75">
        <f>IF(Observaciones!$F716&gt;0.05*Constantes!$F$20,((Observaciones!$F716-0.05*Constantes!$F$20)^2)/(Observaciones!$F716+0.95*Constantes!$F$20),0)</f>
        <v>0</v>
      </c>
      <c r="AL717" s="75">
        <f>MAX(0,AM716+Observaciones!$F716-AK717-Constantes!$D$13)</f>
        <v>0</v>
      </c>
      <c r="AM717" s="75">
        <f>AM716+Observaciones!$F716-AK717-AI717-AL717-AN716</f>
        <v>39.58256917703897</v>
      </c>
      <c r="AN717" s="75">
        <f>MAX(0,(AM717-Constantes!$D$14)*(1-EXP(-Constantes!$D$24)))</f>
        <v>0.2290455583155642</v>
      </c>
      <c r="AO717" s="75">
        <f t="shared" si="105"/>
        <v>114.39107920909984</v>
      </c>
      <c r="AP717" s="75">
        <f>MAX(0,(AO717-Constantes!$D$13)*(1-EXP(-Constantes!$D$25)))</f>
        <v>0.27209405937693637</v>
      </c>
      <c r="AQ717" s="75">
        <f t="shared" si="106"/>
        <v>0.50113961769250059</v>
      </c>
      <c r="AR717" s="75">
        <f>0.0526*AK717*Observaciones!$F716^1.218</f>
        <v>0</v>
      </c>
      <c r="AS717" s="75">
        <f>AR717*Constantes!$F$31</f>
        <v>0</v>
      </c>
      <c r="AT717" s="75">
        <f t="shared" si="107"/>
        <v>0</v>
      </c>
      <c r="AU717" s="15"/>
      <c r="AV717" s="74">
        <v>711</v>
      </c>
      <c r="AW717" s="75">
        <f>0.0526*Observaciones!$F716^2.218</f>
        <v>0</v>
      </c>
      <c r="AX717" s="75">
        <f>IF(Observaciones!$F716&gt;0.05*$BB$7,((Observaciones!$F716-0.05*$BB$7)^2)/(Observaciones!$F716+0.95*$BB$7),0)</f>
        <v>0</v>
      </c>
      <c r="AY717" s="75">
        <f>0.0526*AX717*Observaciones!$F716^1.218</f>
        <v>0</v>
      </c>
      <c r="AZ717" s="29"/>
      <c r="BA717" s="29"/>
      <c r="BB717" s="96"/>
      <c r="BC717" s="39"/>
    </row>
    <row r="718" spans="2:55" s="2" customFormat="1" x14ac:dyDescent="0.3">
      <c r="B718" s="38"/>
      <c r="C718" s="74">
        <v>712</v>
      </c>
      <c r="D718" s="136">
        <f>ETo!$I717*((1-Constantes!$D$21)*ETo!$K717+ETo!$L717)</f>
        <v>2.593434553952561</v>
      </c>
      <c r="E718" s="75">
        <f>MIN(D718*F718,0.8*(I717+Observaciones!$F717-G718-H718-Constantes!$D$14))</f>
        <v>1.0697165936864566</v>
      </c>
      <c r="F718" s="75">
        <f>EXP(2.5*(Cálculos!I717-Constantes!$D$13)/(Constantes!$D$15))*Constantes!$D$19+Constantes!$D$18</f>
        <v>0.41247101919581497</v>
      </c>
      <c r="G718" s="75">
        <f>IF(Observaciones!$F717&gt;0.05*Constantes!$D$20,((Observaciones!$F717-0.05*Constantes!$D$20)^2)/(Observaciones!$F717+0.95*Constantes!$D$20),0)</f>
        <v>1.3280946837407822E-2</v>
      </c>
      <c r="H718" s="75">
        <f>MAX(0,I717+Observaciones!$F717-G718-Constantes!$D$13)</f>
        <v>0</v>
      </c>
      <c r="I718" s="75">
        <f>I717+Observaciones!$F717-G718-E718-H718-J717</f>
        <v>44.861618974806838</v>
      </c>
      <c r="J718" s="75">
        <f>MAX(0,(I718-Constantes!$D$14)*(1-EXP(-Constantes!$D$24)))</f>
        <v>0.31973647409102962</v>
      </c>
      <c r="K718" s="75">
        <f t="shared" si="99"/>
        <v>112.55804499417346</v>
      </c>
      <c r="L718" s="75">
        <f>MAX(0,(K718-Constantes!$D$13)*(1-EXP(-Constantes!$D$25)))</f>
        <v>0.25943236717326312</v>
      </c>
      <c r="M718" s="75">
        <f t="shared" si="100"/>
        <v>0.59244978810170057</v>
      </c>
      <c r="N718" s="75">
        <f>0.0526*G718*Observaciones!$F717^1.218</f>
        <v>3.8957001304390222E-3</v>
      </c>
      <c r="O718" s="75">
        <f>N718*Constantes!$D$31</f>
        <v>6.0859045052466513E-5</v>
      </c>
      <c r="P718" s="75">
        <f t="shared" si="101"/>
        <v>10.272439331520088</v>
      </c>
      <c r="Q718" s="15"/>
      <c r="R718" s="74">
        <v>712</v>
      </c>
      <c r="S718" s="136">
        <f>ETo!$I717*((1-Constantes!$E$21)*ETo!$K717+ETo!$L717)</f>
        <v>2.4928972624712404</v>
      </c>
      <c r="T718" s="75">
        <f>MIN(S718*U718,0.8*(X717+Observaciones!$F717-V718-W718-Constantes!$D$14))</f>
        <v>1.1857957518147946</v>
      </c>
      <c r="U718" s="75">
        <f>EXP(2.5*(Cálculos!X717-Constantes!$D$13)/(Constantes!$D$15))*Constantes!$E$19+Constantes!$E$18</f>
        <v>0.47566972360477477</v>
      </c>
      <c r="V718" s="75">
        <f>IF(Observaciones!$F717&gt;0.05*Constantes!$E$20,((Observaciones!$F717-0.05*Constantes!$E$20)^2)/(Observaciones!$F717+0.95*Constantes!$E$20),0)</f>
        <v>2.2990957413966252E-3</v>
      </c>
      <c r="W718" s="75">
        <f>MAX(0,X717+Observaciones!$F717-V718-Constantes!$D$13)</f>
        <v>0</v>
      </c>
      <c r="X718" s="75">
        <f>X717+Observaciones!$F717-V718-T718-W718-Y717</f>
        <v>43.962385308171292</v>
      </c>
      <c r="Y718" s="75">
        <f>MAX(0,(X718-Constantes!$D$14)*(1-EXP(-Constantes!$D$24)))</f>
        <v>0.30428817793027174</v>
      </c>
      <c r="Z718" s="75">
        <f t="shared" si="102"/>
        <v>114.41964493763427</v>
      </c>
      <c r="AA718" s="75">
        <f>MAX(0,(Z718-Constantes!$D$13)*(1-EXP(-Constantes!$D$25)))</f>
        <v>0.27229137727713237</v>
      </c>
      <c r="AB718" s="75">
        <f t="shared" si="103"/>
        <v>0.57887865094880075</v>
      </c>
      <c r="AC718" s="75">
        <f>0.0526*V718*Observaciones!$F717^1.218</f>
        <v>6.7439375289290603E-4</v>
      </c>
      <c r="AD718" s="75">
        <f>AC718*Constantes!$E$31</f>
        <v>7.9015886264684151E-6</v>
      </c>
      <c r="AE718" s="75">
        <f t="shared" si="104"/>
        <v>1.3649818685690787</v>
      </c>
      <c r="AF718" s="15"/>
      <c r="AG718" s="74">
        <v>712</v>
      </c>
      <c r="AH718" s="136">
        <f>ETo!$I717*((1-Constantes!$F$21)*ETo!$K717+ETo!$L717)</f>
        <v>2.4928972624712404</v>
      </c>
      <c r="AI718" s="75">
        <f>MIN(AH718*AJ718,0.8*(AM717+Observaciones!$F717-AK718-AL718-Constantes!$D$14))</f>
        <v>1.3475197161261125</v>
      </c>
      <c r="AJ718" s="75">
        <f>EXP(2.5*(Cálculos!AM717-Constantes!$D$13)/(Constantes!$D$15))*Constantes!$F$19+Constantes!$F$18</f>
        <v>0.54054362223908869</v>
      </c>
      <c r="AK718" s="75">
        <f>IF(Observaciones!$F717&gt;0.05*Constantes!$F$20,((Observaciones!$F717-0.05*Constantes!$F$20)^2)/(Observaciones!$F717+0.95*Constantes!$F$20),0)</f>
        <v>0</v>
      </c>
      <c r="AL718" s="75">
        <f>MAX(0,AM717+Observaciones!$F717-AK718-Constantes!$D$13)</f>
        <v>0</v>
      </c>
      <c r="AM718" s="75">
        <f>AM717+Observaciones!$F717-AK718-AI718-AL718-AN717</f>
        <v>42.106003902597294</v>
      </c>
      <c r="AN718" s="75">
        <f>MAX(0,(AM718-Constantes!$D$14)*(1-EXP(-Constantes!$D$24)))</f>
        <v>0.27239665651078487</v>
      </c>
      <c r="AO718" s="75">
        <f t="shared" si="105"/>
        <v>114.1189851497229</v>
      </c>
      <c r="AP718" s="75">
        <f>MAX(0,(AO718-Constantes!$D$13)*(1-EXP(-Constantes!$D$25)))</f>
        <v>0.27021456842023478</v>
      </c>
      <c r="AQ718" s="75">
        <f t="shared" si="106"/>
        <v>0.54261122493101965</v>
      </c>
      <c r="AR718" s="75">
        <f>0.0526*AK718*Observaciones!$F717^1.218</f>
        <v>0</v>
      </c>
      <c r="AS718" s="75">
        <f>AR718*Constantes!$F$31</f>
        <v>0</v>
      </c>
      <c r="AT718" s="75">
        <f t="shared" si="107"/>
        <v>0</v>
      </c>
      <c r="AU718" s="15"/>
      <c r="AV718" s="74">
        <v>712</v>
      </c>
      <c r="AW718" s="75">
        <f>0.0526*Observaciones!$F717^2.218</f>
        <v>1.2026529983397987</v>
      </c>
      <c r="AX718" s="75">
        <f>IF(Observaciones!$F717&gt;0.05*$BB$7,((Observaciones!$F717-0.05*$BB$7)^2)/(Observaciones!$F717+0.95*$BB$7),0)</f>
        <v>0.15155665486705905</v>
      </c>
      <c r="AY718" s="75">
        <f>0.0526*AX718*Observaciones!$F717^1.218</f>
        <v>4.4456113510785045E-2</v>
      </c>
      <c r="AZ718" s="29"/>
      <c r="BA718" s="29"/>
      <c r="BB718" s="96"/>
      <c r="BC718" s="39"/>
    </row>
    <row r="719" spans="2:55" s="2" customFormat="1" x14ac:dyDescent="0.3">
      <c r="B719" s="38"/>
      <c r="C719" s="74">
        <v>713</v>
      </c>
      <c r="D719" s="136">
        <f>ETo!$I718*((1-Constantes!$D$21)*ETo!$K718+ETo!$L718)</f>
        <v>2.7744322812168147</v>
      </c>
      <c r="E719" s="75">
        <f>MIN(D719*F719,0.8*(I718+Observaciones!$F718-G719-H719-Constantes!$D$14))</f>
        <v>1.1775540945611829</v>
      </c>
      <c r="F719" s="75">
        <f>EXP(2.5*(Cálculos!I718-Constantes!$D$13)/(Constantes!$D$15))*Constantes!$D$19+Constantes!$D$18</f>
        <v>0.42443064930196439</v>
      </c>
      <c r="G719" s="75">
        <f>IF(Observaciones!$F718&gt;0.05*Constantes!$D$20,((Observaciones!$F718-0.05*Constantes!$D$20)^2)/(Observaciones!$F718+0.95*Constantes!$D$20),0)</f>
        <v>0</v>
      </c>
      <c r="H719" s="75">
        <f>MAX(0,I718+Observaciones!$F718-G719-Constantes!$D$13)</f>
        <v>0</v>
      </c>
      <c r="I719" s="75">
        <f>I718+Observaciones!$F718-G719-E719-H719-J718</f>
        <v>43.764328406154625</v>
      </c>
      <c r="J719" s="75">
        <f>MAX(0,(I719-Constantes!$D$14)*(1-EXP(-Constantes!$D$24)))</f>
        <v>0.30088567889964352</v>
      </c>
      <c r="K719" s="75">
        <f t="shared" si="99"/>
        <v>112.2986126270002</v>
      </c>
      <c r="L719" s="75">
        <f>MAX(0,(K719-Constantes!$D$13)*(1-EXP(-Constantes!$D$25)))</f>
        <v>0.25764033691323324</v>
      </c>
      <c r="M719" s="75">
        <f t="shared" si="100"/>
        <v>0.55852601581287675</v>
      </c>
      <c r="N719" s="75">
        <f>0.0526*G719*Observaciones!$F718^1.218</f>
        <v>0</v>
      </c>
      <c r="O719" s="75">
        <f>N719*Constantes!$D$31</f>
        <v>0</v>
      </c>
      <c r="P719" s="75">
        <f t="shared" si="101"/>
        <v>0</v>
      </c>
      <c r="Q719" s="15"/>
      <c r="R719" s="74">
        <v>713</v>
      </c>
      <c r="S719" s="136">
        <f>ETo!$I718*((1-Constantes!$E$21)*ETo!$K718+ETo!$L718)</f>
        <v>2.6677519575165292</v>
      </c>
      <c r="T719" s="75">
        <f>MIN(S719*U719,0.8*(X718+Observaciones!$F718-V719-W719-Constantes!$D$14))</f>
        <v>1.2919110437497574</v>
      </c>
      <c r="U719" s="75">
        <f>EXP(2.5*(Cálculos!X718-Constantes!$D$13)/(Constantes!$D$15))*Constantes!$E$19+Constantes!$E$18</f>
        <v>0.48426955141377792</v>
      </c>
      <c r="V719" s="75">
        <f>IF(Observaciones!$F718&gt;0.05*Constantes!$E$20,((Observaciones!$F718-0.05*Constantes!$E$20)^2)/(Observaciones!$F718+0.95*Constantes!$E$20),0)</f>
        <v>0</v>
      </c>
      <c r="W719" s="75">
        <f>MAX(0,X718+Observaciones!$F718-V719-Constantes!$D$13)</f>
        <v>0</v>
      </c>
      <c r="X719" s="75">
        <f>X718+Observaciones!$F718-V719-T719-W719-Y718</f>
        <v>42.76618608649126</v>
      </c>
      <c r="Y719" s="75">
        <f>MAX(0,(X719-Constantes!$D$14)*(1-EXP(-Constantes!$D$24)))</f>
        <v>0.28373819128117223</v>
      </c>
      <c r="Z719" s="75">
        <f t="shared" si="102"/>
        <v>114.14735356035715</v>
      </c>
      <c r="AA719" s="75">
        <f>MAX(0,(Z719-Constantes!$D$13)*(1-EXP(-Constantes!$D$25)))</f>
        <v>0.27041052334613486</v>
      </c>
      <c r="AB719" s="75">
        <f t="shared" si="103"/>
        <v>0.55414871462730708</v>
      </c>
      <c r="AC719" s="75">
        <f>0.0526*V719*Observaciones!$F718^1.218</f>
        <v>0</v>
      </c>
      <c r="AD719" s="75">
        <f>AC719*Constantes!$E$31</f>
        <v>0</v>
      </c>
      <c r="AE719" s="75">
        <f t="shared" si="104"/>
        <v>0</v>
      </c>
      <c r="AF719" s="15"/>
      <c r="AG719" s="74">
        <v>713</v>
      </c>
      <c r="AH719" s="136">
        <f>ETo!$I718*((1-Constantes!$F$21)*ETo!$K718+ETo!$L718)</f>
        <v>2.6677519575165292</v>
      </c>
      <c r="AI719" s="75">
        <f>MIN(AH719*AJ719,0.8*(AM718+Observaciones!$F718-AK719-AL719-Constantes!$D$14))</f>
        <v>1.4569789968238511</v>
      </c>
      <c r="AJ719" s="75">
        <f>EXP(2.5*(Cálculos!AM718-Constantes!$D$13)/(Constantes!$D$15))*Constantes!$F$19+Constantes!$F$18</f>
        <v>0.54614485155515957</v>
      </c>
      <c r="AK719" s="75">
        <f>IF(Observaciones!$F718&gt;0.05*Constantes!$F$20,((Observaciones!$F718-0.05*Constantes!$F$20)^2)/(Observaciones!$F718+0.95*Constantes!$F$20),0)</f>
        <v>0</v>
      </c>
      <c r="AL719" s="75">
        <f>MAX(0,AM718+Observaciones!$F718-AK719-Constantes!$D$13)</f>
        <v>0</v>
      </c>
      <c r="AM719" s="75">
        <f>AM718+Observaciones!$F718-AK719-AI719-AL719-AN718</f>
        <v>40.776628249262657</v>
      </c>
      <c r="AN719" s="75">
        <f>MAX(0,(AM719-Constantes!$D$14)*(1-EXP(-Constantes!$D$24)))</f>
        <v>0.24955877847798</v>
      </c>
      <c r="AO719" s="75">
        <f t="shared" si="105"/>
        <v>113.84877058130267</v>
      </c>
      <c r="AP719" s="75">
        <f>MAX(0,(AO719-Constantes!$D$13)*(1-EXP(-Constantes!$D$25)))</f>
        <v>0.26834806005589268</v>
      </c>
      <c r="AQ719" s="75">
        <f t="shared" si="106"/>
        <v>0.51790683853387265</v>
      </c>
      <c r="AR719" s="75">
        <f>0.0526*AK719*Observaciones!$F718^1.218</f>
        <v>0</v>
      </c>
      <c r="AS719" s="75">
        <f>AR719*Constantes!$F$31</f>
        <v>0</v>
      </c>
      <c r="AT719" s="75">
        <f t="shared" si="107"/>
        <v>0</v>
      </c>
      <c r="AU719" s="15"/>
      <c r="AV719" s="74">
        <v>713</v>
      </c>
      <c r="AW719" s="75">
        <f>0.0526*Observaciones!$F718^2.218</f>
        <v>6.8921513346888582E-3</v>
      </c>
      <c r="AX719" s="75">
        <f>IF(Observaciones!$F718&gt;0.05*$BB$7,((Observaciones!$F718-0.05*$BB$7)^2)/(Observaciones!$F718+0.95*$BB$7),0)</f>
        <v>0</v>
      </c>
      <c r="AY719" s="75">
        <f>0.0526*AX719*Observaciones!$F718^1.218</f>
        <v>0</v>
      </c>
      <c r="AZ719" s="29"/>
      <c r="BA719" s="29"/>
      <c r="BB719" s="96"/>
      <c r="BC719" s="39"/>
    </row>
    <row r="720" spans="2:55" s="2" customFormat="1" x14ac:dyDescent="0.3">
      <c r="B720" s="38"/>
      <c r="C720" s="74">
        <v>714</v>
      </c>
      <c r="D720" s="136">
        <f>ETo!$I719*((1-Constantes!$D$21)*ETo!$K719+ETo!$L719)</f>
        <v>2.7187855054587331</v>
      </c>
      <c r="E720" s="75">
        <f>MIN(D720*F720,0.8*(I719+Observaciones!$F719-G720-H720-Constantes!$D$14))</f>
        <v>1.1403838254086367</v>
      </c>
      <c r="F720" s="75">
        <f>EXP(2.5*(Cálculos!I719-Constantes!$D$13)/(Constantes!$D$15))*Constantes!$D$19+Constantes!$D$18</f>
        <v>0.41944604424254606</v>
      </c>
      <c r="G720" s="75">
        <f>IF(Observaciones!$F719&gt;0.05*Constantes!$D$20,((Observaciones!$F719-0.05*Constantes!$D$20)^2)/(Observaciones!$F719+0.95*Constantes!$D$20),0)</f>
        <v>0</v>
      </c>
      <c r="H720" s="75">
        <f>MAX(0,I719+Observaciones!$F719-G720-Constantes!$D$13)</f>
        <v>0</v>
      </c>
      <c r="I720" s="75">
        <f>I719+Observaciones!$F719-G720-E720-H720-J719</f>
        <v>42.323058901846345</v>
      </c>
      <c r="J720" s="75">
        <f>MAX(0,(I720-Constantes!$D$14)*(1-EXP(-Constantes!$D$24)))</f>
        <v>0.27612553148064456</v>
      </c>
      <c r="K720" s="75">
        <f t="shared" si="99"/>
        <v>112.04097229008697</v>
      </c>
      <c r="L720" s="75">
        <f>MAX(0,(K720-Constantes!$D$13)*(1-EXP(-Constantes!$D$25)))</f>
        <v>0.25586068511040155</v>
      </c>
      <c r="M720" s="75">
        <f t="shared" si="100"/>
        <v>0.53198621659104606</v>
      </c>
      <c r="N720" s="75">
        <f>0.0526*G720*Observaciones!$F719^1.218</f>
        <v>0</v>
      </c>
      <c r="O720" s="75">
        <f>N720*Constantes!$D$31</f>
        <v>0</v>
      </c>
      <c r="P720" s="75">
        <f t="shared" si="101"/>
        <v>0</v>
      </c>
      <c r="Q720" s="15"/>
      <c r="R720" s="74">
        <v>714</v>
      </c>
      <c r="S720" s="136">
        <f>ETo!$I719*((1-Constantes!$E$21)*ETo!$K719+ETo!$L719)</f>
        <v>2.6139390114497552</v>
      </c>
      <c r="T720" s="75">
        <f>MIN(S720*U720,0.8*(X719+Observaciones!$F719-V720-W720-Constantes!$D$14))</f>
        <v>1.2553368517069943</v>
      </c>
      <c r="U720" s="75">
        <f>EXP(2.5*(Cálculos!X719-Constantes!$D$13)/(Constantes!$D$15))*Constantes!$E$19+Constantes!$E$18</f>
        <v>0.48024718488391716</v>
      </c>
      <c r="V720" s="75">
        <f>IF(Observaciones!$F719&gt;0.05*Constantes!$E$20,((Observaciones!$F719-0.05*Constantes!$E$20)^2)/(Observaciones!$F719+0.95*Constantes!$E$20),0)</f>
        <v>0</v>
      </c>
      <c r="W720" s="75">
        <f>MAX(0,X719+Observaciones!$F719-V720-Constantes!$D$13)</f>
        <v>0</v>
      </c>
      <c r="X720" s="75">
        <f>X719+Observaciones!$F719-V720-T720-W720-Y719</f>
        <v>41.227111043503093</v>
      </c>
      <c r="Y720" s="75">
        <f>MAX(0,(X720-Constantes!$D$14)*(1-EXP(-Constantes!$D$24)))</f>
        <v>0.2572978032486935</v>
      </c>
      <c r="Z720" s="75">
        <f t="shared" si="102"/>
        <v>113.87694303701102</v>
      </c>
      <c r="AA720" s="75">
        <f>MAX(0,(Z720-Constantes!$D$13)*(1-EXP(-Constantes!$D$25)))</f>
        <v>0.26854266142224797</v>
      </c>
      <c r="AB720" s="75">
        <f t="shared" si="103"/>
        <v>0.52584046467094148</v>
      </c>
      <c r="AC720" s="75">
        <f>0.0526*V720*Observaciones!$F719^1.218</f>
        <v>0</v>
      </c>
      <c r="AD720" s="75">
        <f>AC720*Constantes!$E$31</f>
        <v>0</v>
      </c>
      <c r="AE720" s="75">
        <f t="shared" si="104"/>
        <v>0</v>
      </c>
      <c r="AF720" s="15"/>
      <c r="AG720" s="74">
        <v>714</v>
      </c>
      <c r="AH720" s="136">
        <f>ETo!$I719*((1-Constantes!$F$21)*ETo!$K719+ETo!$L719)</f>
        <v>2.6139390114497552</v>
      </c>
      <c r="AI720" s="75">
        <f>MIN(AH720*AJ720,0.8*(AM719+Observaciones!$F719-AK720-AL720-Constantes!$D$14))</f>
        <v>1.419640336851012</v>
      </c>
      <c r="AJ720" s="75">
        <f>EXP(2.5*(Cálculos!AM719-Constantes!$D$13)/(Constantes!$D$15))*Constantes!$F$19+Constantes!$F$18</f>
        <v>0.5431038484955486</v>
      </c>
      <c r="AK720" s="75">
        <f>IF(Observaciones!$F719&gt;0.05*Constantes!$F$20,((Observaciones!$F719-0.05*Constantes!$F$20)^2)/(Observaciones!$F719+0.95*Constantes!$F$20),0)</f>
        <v>0</v>
      </c>
      <c r="AL720" s="75">
        <f>MAX(0,AM719+Observaciones!$F719-AK720-Constantes!$D$13)</f>
        <v>0</v>
      </c>
      <c r="AM720" s="75">
        <f>AM719+Observaciones!$F719-AK720-AI720-AL720-AN719</f>
        <v>39.107429133933664</v>
      </c>
      <c r="AN720" s="75">
        <f>MAX(0,(AM720-Constantes!$D$14)*(1-EXP(-Constantes!$D$24)))</f>
        <v>0.22088293676783144</v>
      </c>
      <c r="AO720" s="75">
        <f t="shared" si="105"/>
        <v>113.58042252124677</v>
      </c>
      <c r="AP720" s="75">
        <f>MAX(0,(AO720-Constantes!$D$13)*(1-EXP(-Constantes!$D$25)))</f>
        <v>0.26649444460659399</v>
      </c>
      <c r="AQ720" s="75">
        <f t="shared" si="106"/>
        <v>0.48737738137442543</v>
      </c>
      <c r="AR720" s="75">
        <f>0.0526*AK720*Observaciones!$F719^1.218</f>
        <v>0</v>
      </c>
      <c r="AS720" s="75">
        <f>AR720*Constantes!$F$31</f>
        <v>0</v>
      </c>
      <c r="AT720" s="75">
        <f t="shared" si="107"/>
        <v>0</v>
      </c>
      <c r="AU720" s="15"/>
      <c r="AV720" s="74">
        <v>714</v>
      </c>
      <c r="AW720" s="75">
        <f>0.0526*Observaciones!$F719^2.218</f>
        <v>0</v>
      </c>
      <c r="AX720" s="75">
        <f>IF(Observaciones!$F719&gt;0.05*$BB$7,((Observaciones!$F719-0.05*$BB$7)^2)/(Observaciones!$F719+0.95*$BB$7),0)</f>
        <v>0</v>
      </c>
      <c r="AY720" s="75">
        <f>0.0526*AX720*Observaciones!$F719^1.218</f>
        <v>0</v>
      </c>
      <c r="AZ720" s="29"/>
      <c r="BA720" s="29"/>
      <c r="BB720" s="96"/>
      <c r="BC720" s="39"/>
    </row>
    <row r="721" spans="2:55" s="2" customFormat="1" x14ac:dyDescent="0.3">
      <c r="B721" s="38"/>
      <c r="C721" s="74">
        <v>715</v>
      </c>
      <c r="D721" s="136">
        <f>ETo!$I720*((1-Constantes!$D$21)*ETo!$K720+ETo!$L720)</f>
        <v>2.7549277097233889</v>
      </c>
      <c r="E721" s="75">
        <f>MIN(D721*F721,0.8*(I720+Observaciones!$F720-G721-H721-Constantes!$D$14))</f>
        <v>1.138641561868819</v>
      </c>
      <c r="F721" s="75">
        <f>EXP(2.5*(Cálculos!I720-Constantes!$D$13)/(Constantes!$D$15))*Constantes!$D$19+Constantes!$D$18</f>
        <v>0.41331086759555857</v>
      </c>
      <c r="G721" s="75">
        <f>IF(Observaciones!$F720&gt;0.05*Constantes!$D$20,((Observaciones!$F720-0.05*Constantes!$D$20)^2)/(Observaciones!$F720+0.95*Constantes!$D$20),0)</f>
        <v>0.34073362605195751</v>
      </c>
      <c r="H721" s="75">
        <f>MAX(0,I720+Observaciones!$F720-G721-Constantes!$D$13)</f>
        <v>0</v>
      </c>
      <c r="I721" s="75">
        <f>I720+Observaciones!$F720-G721-E721-H721-J720</f>
        <v>48.567558182444927</v>
      </c>
      <c r="J721" s="75">
        <f>MAX(0,(I721-Constantes!$D$14)*(1-EXP(-Constantes!$D$24)))</f>
        <v>0.38340229150593857</v>
      </c>
      <c r="K721" s="75">
        <f t="shared" si="99"/>
        <v>111.78511160497656</v>
      </c>
      <c r="L721" s="75">
        <f>MAX(0,(K721-Constantes!$D$13)*(1-EXP(-Constantes!$D$25)))</f>
        <v>0.25409332626051828</v>
      </c>
      <c r="M721" s="75">
        <f t="shared" si="100"/>
        <v>0.97822924381841436</v>
      </c>
      <c r="N721" s="75">
        <f>0.0526*G721*Observaciones!$F720^1.218</f>
        <v>0.22561311578468832</v>
      </c>
      <c r="O721" s="75">
        <f>N721*Constantes!$D$31</f>
        <v>3.5245522802650454E-3</v>
      </c>
      <c r="P721" s="75">
        <f t="shared" si="101"/>
        <v>360.29921437508125</v>
      </c>
      <c r="Q721" s="15"/>
      <c r="R721" s="74">
        <v>715</v>
      </c>
      <c r="S721" s="136">
        <f>ETo!$I720*((1-Constantes!$E$21)*ETo!$K720+ETo!$L720)</f>
        <v>2.648884323078414</v>
      </c>
      <c r="T721" s="75">
        <f>MIN(S721*U721,0.8*(X720+Observaciones!$F720-V721-W721-Constantes!$D$14))</f>
        <v>1.2593376105568568</v>
      </c>
      <c r="U721" s="75">
        <f>EXP(2.5*(Cálculos!X720-Constantes!$D$13)/(Constantes!$D$15))*Constantes!$E$19+Constantes!$E$18</f>
        <v>0.47542189728138501</v>
      </c>
      <c r="V721" s="75">
        <f>IF(Observaciones!$F720&gt;0.05*Constantes!$E$20,((Observaciones!$F720-0.05*Constantes!$E$20)^2)/(Observaciones!$F720+0.95*Constantes!$E$20),0)</f>
        <v>0.23830853464905666</v>
      </c>
      <c r="W721" s="75">
        <f>MAX(0,X720+Observaciones!$F720-V721-Constantes!$D$13)</f>
        <v>0</v>
      </c>
      <c r="X721" s="75">
        <f>X720+Observaciones!$F720-V721-T721-W721-Y720</f>
        <v>47.472167095048491</v>
      </c>
      <c r="Y721" s="75">
        <f>MAX(0,(X721-Constantes!$D$14)*(1-EXP(-Constantes!$D$24)))</f>
        <v>0.36458412826560122</v>
      </c>
      <c r="Z721" s="75">
        <f t="shared" si="102"/>
        <v>113.60840037558877</v>
      </c>
      <c r="AA721" s="75">
        <f>MAX(0,(Z721-Constantes!$D$13)*(1-EXP(-Constantes!$D$25)))</f>
        <v>0.26668770176312329</v>
      </c>
      <c r="AB721" s="75">
        <f t="shared" si="103"/>
        <v>0.8695803646777811</v>
      </c>
      <c r="AC721" s="75">
        <f>0.0526*V721*Observaciones!$F720^1.218</f>
        <v>0.15779344012280866</v>
      </c>
      <c r="AD721" s="75">
        <f>AC721*Constantes!$E$31</f>
        <v>1.8487995276606679E-3</v>
      </c>
      <c r="AE721" s="75">
        <f t="shared" si="104"/>
        <v>212.6082421773325</v>
      </c>
      <c r="AF721" s="15"/>
      <c r="AG721" s="74">
        <v>715</v>
      </c>
      <c r="AH721" s="136">
        <f>ETo!$I720*((1-Constantes!$F$21)*ETo!$K720+ETo!$L720)</f>
        <v>2.648884323078414</v>
      </c>
      <c r="AI721" s="75">
        <f>MIN(AH721*AJ721,0.8*(AM720+Observaciones!$F720-AK721-AL721-Constantes!$D$14))</f>
        <v>1.4292523381168014</v>
      </c>
      <c r="AJ721" s="75">
        <f>EXP(2.5*(Cálculos!AM720-Constantes!$D$13)/(Constantes!$D$15))*Constantes!$F$19+Constantes!$F$18</f>
        <v>0.53956766841965709</v>
      </c>
      <c r="AK721" s="75">
        <f>IF(Observaciones!$F720&gt;0.05*Constantes!$F$20,((Observaciones!$F720-0.05*Constantes!$F$20)^2)/(Observaciones!$F720+0.95*Constantes!$F$20),0)</f>
        <v>0.12319926201760563</v>
      </c>
      <c r="AL721" s="75">
        <f>MAX(0,AM720+Observaciones!$F720-AK721-Constantes!$D$13)</f>
        <v>0</v>
      </c>
      <c r="AM721" s="75">
        <f>AM720+Observaciones!$F720-AK721-AI721-AL721-AN720</f>
        <v>45.334094597031424</v>
      </c>
      <c r="AN721" s="75">
        <f>MAX(0,(AM721-Constantes!$D$14)*(1-EXP(-Constantes!$D$24)))</f>
        <v>0.32785332248280807</v>
      </c>
      <c r="AO721" s="75">
        <f t="shared" si="105"/>
        <v>113.31392807664018</v>
      </c>
      <c r="AP721" s="75">
        <f>MAX(0,(AO721-Constantes!$D$13)*(1-EXP(-Constantes!$D$25)))</f>
        <v>0.26465363301446937</v>
      </c>
      <c r="AQ721" s="75">
        <f t="shared" si="106"/>
        <v>0.71570621751488306</v>
      </c>
      <c r="AR721" s="75">
        <f>0.0526*AK721*Observaciones!$F720^1.218</f>
        <v>8.1575069910851061E-2</v>
      </c>
      <c r="AS721" s="75">
        <f>AR721*Constantes!$F$31</f>
        <v>6.8816222292850874E-4</v>
      </c>
      <c r="AT721" s="75">
        <f t="shared" si="107"/>
        <v>96.151494298594443</v>
      </c>
      <c r="AU721" s="15"/>
      <c r="AV721" s="74">
        <v>715</v>
      </c>
      <c r="AW721" s="75">
        <f>0.0526*Observaciones!$F720^2.218</f>
        <v>5.2971141920764859</v>
      </c>
      <c r="AX721" s="75">
        <f>IF(Observaciones!$F720&gt;0.05*$BB$7,((Observaciones!$F720-0.05*$BB$7)^2)/(Observaciones!$F720+0.95*$BB$7),0)</f>
        <v>0.96053147319399168</v>
      </c>
      <c r="AY721" s="75">
        <f>0.0526*AX721*Observaciones!$F720^1.218</f>
        <v>0.63600561232400366</v>
      </c>
      <c r="AZ721" s="29"/>
      <c r="BA721" s="29"/>
      <c r="BB721" s="96"/>
      <c r="BC721" s="39"/>
    </row>
    <row r="722" spans="2:55" s="2" customFormat="1" x14ac:dyDescent="0.3">
      <c r="B722" s="38"/>
      <c r="C722" s="74">
        <v>716</v>
      </c>
      <c r="D722" s="136">
        <f>ETo!$I721*((1-Constantes!$D$21)*ETo!$K721+ETo!$L721)</f>
        <v>2.6630743751482475</v>
      </c>
      <c r="E722" s="75">
        <f>MIN(D722*F722,0.8*(I721+Observaciones!$F721-G722-H722-Constantes!$D$14))</f>
        <v>1.1810682442222342</v>
      </c>
      <c r="F722" s="75">
        <f>EXP(2.5*(Cálculos!I721-Constantes!$D$13)/(Constantes!$D$15))*Constantes!$D$19+Constantes!$D$18</f>
        <v>0.4434980319152696</v>
      </c>
      <c r="G722" s="75">
        <f>IF(Observaciones!$F721&gt;0.05*Constantes!$D$20,((Observaciones!$F721-0.05*Constantes!$D$20)^2)/(Observaciones!$F721+0.95*Constantes!$D$20),0)</f>
        <v>0</v>
      </c>
      <c r="H722" s="75">
        <f>MAX(0,I721+Observaciones!$F721-G722-Constantes!$D$13)</f>
        <v>0</v>
      </c>
      <c r="I722" s="75">
        <f>I721+Observaciones!$F721-G722-E722-H722-J721</f>
        <v>48.803087646716754</v>
      </c>
      <c r="J722" s="75">
        <f>MAX(0,(I722-Constantes!$D$14)*(1-EXP(-Constantes!$D$24)))</f>
        <v>0.38744854672708623</v>
      </c>
      <c r="K722" s="75">
        <f t="shared" si="99"/>
        <v>111.53101827871605</v>
      </c>
      <c r="L722" s="75">
        <f>MAX(0,(K722-Constantes!$D$13)*(1-EXP(-Constantes!$D$25)))</f>
        <v>0.25233817544995507</v>
      </c>
      <c r="M722" s="75">
        <f t="shared" si="100"/>
        <v>0.63978672217704124</v>
      </c>
      <c r="N722" s="75">
        <f>0.0526*G722*Observaciones!$F721^1.218</f>
        <v>0</v>
      </c>
      <c r="O722" s="75">
        <f>N722*Constantes!$D$31</f>
        <v>0</v>
      </c>
      <c r="P722" s="75">
        <f t="shared" si="101"/>
        <v>0</v>
      </c>
      <c r="Q722" s="15"/>
      <c r="R722" s="74">
        <v>716</v>
      </c>
      <c r="S722" s="136">
        <f>ETo!$I721*((1-Constantes!$E$21)*ETo!$K721+ETo!$L721)</f>
        <v>2.5601130757087023</v>
      </c>
      <c r="T722" s="75">
        <f>MIN(S722*U722,0.8*(X721+Observaciones!$F721-V722-W722-Constantes!$D$14))</f>
        <v>1.2739151040708701</v>
      </c>
      <c r="U722" s="75">
        <f>EXP(2.5*(Cálculos!X721-Constantes!$D$13)/(Constantes!$D$15))*Constantes!$E$19+Constantes!$E$18</f>
        <v>0.49760110838784688</v>
      </c>
      <c r="V722" s="75">
        <f>IF(Observaciones!$F721&gt;0.05*Constantes!$E$20,((Observaciones!$F721-0.05*Constantes!$E$20)^2)/(Observaciones!$F721+0.95*Constantes!$E$20),0)</f>
        <v>0</v>
      </c>
      <c r="W722" s="75">
        <f>MAX(0,X721+Observaciones!$F721-V722-Constantes!$D$13)</f>
        <v>0</v>
      </c>
      <c r="X722" s="75">
        <f>X721+Observaciones!$F721-V722-T722-W722-Y721</f>
        <v>47.633667862712016</v>
      </c>
      <c r="Y722" s="75">
        <f>MAX(0,(X722-Constantes!$D$14)*(1-EXP(-Constantes!$D$24)))</f>
        <v>0.36735861478854304</v>
      </c>
      <c r="Z722" s="75">
        <f t="shared" si="102"/>
        <v>113.34171267382565</v>
      </c>
      <c r="AA722" s="75">
        <f>MAX(0,(Z722-Constantes!$D$13)*(1-EXP(-Constantes!$D$25)))</f>
        <v>0.26484555524630815</v>
      </c>
      <c r="AB722" s="75">
        <f t="shared" si="103"/>
        <v>0.63220417003485119</v>
      </c>
      <c r="AC722" s="75">
        <f>0.0526*V722*Observaciones!$F721^1.218</f>
        <v>0</v>
      </c>
      <c r="AD722" s="75">
        <f>AC722*Constantes!$E$31</f>
        <v>0</v>
      </c>
      <c r="AE722" s="75">
        <f t="shared" si="104"/>
        <v>0</v>
      </c>
      <c r="AF722" s="15"/>
      <c r="AG722" s="74">
        <v>716</v>
      </c>
      <c r="AH722" s="136">
        <f>ETo!$I721*((1-Constantes!$F$21)*ETo!$K721+ETo!$L721)</f>
        <v>2.5601130757087023</v>
      </c>
      <c r="AI722" s="75">
        <f>MIN(AH722*AJ722,0.8*(AM721+Observaciones!$F721-AK722-AL722-Constantes!$D$14))</f>
        <v>1.4194610597450614</v>
      </c>
      <c r="AJ722" s="75">
        <f>EXP(2.5*(Cálculos!AM721-Constantes!$D$13)/(Constantes!$D$15))*Constantes!$F$19+Constantes!$F$18</f>
        <v>0.55445248618642351</v>
      </c>
      <c r="AK722" s="75">
        <f>IF(Observaciones!$F721&gt;0.05*Constantes!$F$20,((Observaciones!$F721-0.05*Constantes!$F$20)^2)/(Observaciones!$F721+0.95*Constantes!$F$20),0)</f>
        <v>0</v>
      </c>
      <c r="AL722" s="75">
        <f>MAX(0,AM721+Observaciones!$F721-AK722-Constantes!$D$13)</f>
        <v>0</v>
      </c>
      <c r="AM722" s="75">
        <f>AM721+Observaciones!$F721-AK722-AI722-AL722-AN721</f>
        <v>45.386780214803551</v>
      </c>
      <c r="AN722" s="75">
        <f>MAX(0,(AM722-Constantes!$D$14)*(1-EXP(-Constantes!$D$24)))</f>
        <v>0.32875842986140691</v>
      </c>
      <c r="AO722" s="75">
        <f t="shared" si="105"/>
        <v>113.04927444362571</v>
      </c>
      <c r="AP722" s="75">
        <f>MAX(0,(AO722-Constantes!$D$13)*(1-EXP(-Constantes!$D$25)))</f>
        <v>0.26282553683681686</v>
      </c>
      <c r="AQ722" s="75">
        <f t="shared" si="106"/>
        <v>0.59158396669822377</v>
      </c>
      <c r="AR722" s="75">
        <f>0.0526*AK722*Observaciones!$F721^1.218</f>
        <v>0</v>
      </c>
      <c r="AS722" s="75">
        <f>AR722*Constantes!$F$31</f>
        <v>0</v>
      </c>
      <c r="AT722" s="75">
        <f t="shared" si="107"/>
        <v>0</v>
      </c>
      <c r="AU722" s="15"/>
      <c r="AV722" s="74">
        <v>716</v>
      </c>
      <c r="AW722" s="75">
        <f>0.0526*Observaciones!$F721^2.218</f>
        <v>0.19372254258423433</v>
      </c>
      <c r="AX722" s="75">
        <f>IF(Observaciones!$F721&gt;0.05*$BB$7,((Observaciones!$F721-0.05*$BB$7)^2)/(Observaciones!$F721+0.95*$BB$7),0)</f>
        <v>1.3395249151634377E-4</v>
      </c>
      <c r="AY722" s="75">
        <f>0.0526*AX722*Observaciones!$F721^1.218</f>
        <v>1.441645402335511E-5</v>
      </c>
      <c r="AZ722" s="29"/>
      <c r="BA722" s="29"/>
      <c r="BB722" s="96"/>
      <c r="BC722" s="39"/>
    </row>
    <row r="723" spans="2:55" s="2" customFormat="1" x14ac:dyDescent="0.3">
      <c r="B723" s="38"/>
      <c r="C723" s="74">
        <v>717</v>
      </c>
      <c r="D723" s="136">
        <f>ETo!$I722*((1-Constantes!$D$21)*ETo!$K722+ETo!$L722)</f>
        <v>2.6435560747325946</v>
      </c>
      <c r="E723" s="75">
        <f>MIN(D723*F723,0.8*(I722+Observaciones!$F722-G723-H723-Constantes!$D$14))</f>
        <v>1.1759508062828263</v>
      </c>
      <c r="F723" s="75">
        <f>EXP(2.5*(Cálculos!I722-Constantes!$D$13)/(Constantes!$D$15))*Constantes!$D$19+Constantes!$D$18</f>
        <v>0.44483671730011559</v>
      </c>
      <c r="G723" s="75">
        <f>IF(Observaciones!$F722&gt;0.05*Constantes!$D$20,((Observaciones!$F722-0.05*Constantes!$D$20)^2)/(Observaciones!$F722+0.95*Constantes!$D$20),0)</f>
        <v>0</v>
      </c>
      <c r="H723" s="75">
        <f>MAX(0,I722+Observaciones!$F722-G723-Constantes!$D$13)</f>
        <v>0</v>
      </c>
      <c r="I723" s="75">
        <f>I722+Observaciones!$F722-G723-E723-H723-J722</f>
        <v>47.839688293706843</v>
      </c>
      <c r="J723" s="75">
        <f>MAX(0,(I723-Constantes!$D$14)*(1-EXP(-Constantes!$D$24)))</f>
        <v>0.37089792248048359</v>
      </c>
      <c r="K723" s="75">
        <f t="shared" si="99"/>
        <v>111.2786801032661</v>
      </c>
      <c r="L723" s="75">
        <f>MAX(0,(K723-Constantes!$D$13)*(1-EXP(-Constantes!$D$25)))</f>
        <v>0.2505951483516245</v>
      </c>
      <c r="M723" s="75">
        <f t="shared" si="100"/>
        <v>0.62149307083210803</v>
      </c>
      <c r="N723" s="75">
        <f>0.0526*G723*Observaciones!$F722^1.218</f>
        <v>0</v>
      </c>
      <c r="O723" s="75">
        <f>N723*Constantes!$D$31</f>
        <v>0</v>
      </c>
      <c r="P723" s="75">
        <f t="shared" si="101"/>
        <v>0</v>
      </c>
      <c r="Q723" s="15"/>
      <c r="R723" s="74">
        <v>717</v>
      </c>
      <c r="S723" s="136">
        <f>ETo!$I722*((1-Constantes!$E$21)*ETo!$K722+ETo!$L722)</f>
        <v>2.5412665950290059</v>
      </c>
      <c r="T723" s="75">
        <f>MIN(S723*U723,0.8*(X722+Observaciones!$F722-V723-W723-Constantes!$D$14))</f>
        <v>1.2662475750985638</v>
      </c>
      <c r="U723" s="75">
        <f>EXP(2.5*(Cálculos!X722-Constantes!$D$13)/(Constantes!$D$15))*Constantes!$E$19+Constantes!$E$18</f>
        <v>0.49827419821890462</v>
      </c>
      <c r="V723" s="75">
        <f>IF(Observaciones!$F722&gt;0.05*Constantes!$E$20,((Observaciones!$F722-0.05*Constantes!$E$20)^2)/(Observaciones!$F722+0.95*Constantes!$E$20),0)</f>
        <v>0</v>
      </c>
      <c r="W723" s="75">
        <f>MAX(0,X722+Observaciones!$F722-V723-Constantes!$D$13)</f>
        <v>0</v>
      </c>
      <c r="X723" s="75">
        <f>X722+Observaciones!$F722-V723-T723-W723-Y722</f>
        <v>46.600061672824914</v>
      </c>
      <c r="Y723" s="75">
        <f>MAX(0,(X723-Constantes!$D$14)*(1-EXP(-Constantes!$D$24)))</f>
        <v>0.34960187910635904</v>
      </c>
      <c r="Z723" s="75">
        <f t="shared" si="102"/>
        <v>113.07686711857934</v>
      </c>
      <c r="AA723" s="75">
        <f>MAX(0,(Z723-Constantes!$D$13)*(1-EXP(-Constantes!$D$25)))</f>
        <v>0.26301613336496349</v>
      </c>
      <c r="AB723" s="75">
        <f t="shared" si="103"/>
        <v>0.61261801247132253</v>
      </c>
      <c r="AC723" s="75">
        <f>0.0526*V723*Observaciones!$F722^1.218</f>
        <v>0</v>
      </c>
      <c r="AD723" s="75">
        <f>AC723*Constantes!$E$31</f>
        <v>0</v>
      </c>
      <c r="AE723" s="75">
        <f t="shared" si="104"/>
        <v>0</v>
      </c>
      <c r="AF723" s="15"/>
      <c r="AG723" s="74">
        <v>717</v>
      </c>
      <c r="AH723" s="136">
        <f>ETo!$I722*((1-Constantes!$F$21)*ETo!$K722+ETo!$L722)</f>
        <v>2.5412665950290059</v>
      </c>
      <c r="AI723" s="75">
        <f>MIN(AH723*AJ723,0.8*(AM722+Observaciones!$F722-AK723-AL723-Constantes!$D$14))</f>
        <v>1.4093859613254607</v>
      </c>
      <c r="AJ723" s="75">
        <f>EXP(2.5*(Cálculos!AM722-Constantes!$D$13)/(Constantes!$D$15))*Constantes!$F$19+Constantes!$F$18</f>
        <v>0.55459980628650807</v>
      </c>
      <c r="AK723" s="75">
        <f>IF(Observaciones!$F722&gt;0.05*Constantes!$F$20,((Observaciones!$F722-0.05*Constantes!$F$20)^2)/(Observaciones!$F722+0.95*Constantes!$F$20),0)</f>
        <v>0</v>
      </c>
      <c r="AL723" s="75">
        <f>MAX(0,AM722+Observaciones!$F722-AK723-Constantes!$D$13)</f>
        <v>0</v>
      </c>
      <c r="AM723" s="75">
        <f>AM722+Observaciones!$F722-AK723-AI723-AL723-AN722</f>
        <v>44.248635823616681</v>
      </c>
      <c r="AN723" s="75">
        <f>MAX(0,(AM723-Constantes!$D$14)*(1-EXP(-Constantes!$D$24)))</f>
        <v>0.30920579045173685</v>
      </c>
      <c r="AO723" s="75">
        <f t="shared" si="105"/>
        <v>112.78644890678889</v>
      </c>
      <c r="AP723" s="75">
        <f>MAX(0,(AO723-Constantes!$D$13)*(1-EXP(-Constantes!$D$25)))</f>
        <v>0.26101006824185308</v>
      </c>
      <c r="AQ723" s="75">
        <f t="shared" si="106"/>
        <v>0.57021585869358993</v>
      </c>
      <c r="AR723" s="75">
        <f>0.0526*AK723*Observaciones!$F722^1.218</f>
        <v>0</v>
      </c>
      <c r="AS723" s="75">
        <f>AR723*Constantes!$F$31</f>
        <v>0</v>
      </c>
      <c r="AT723" s="75">
        <f t="shared" si="107"/>
        <v>0</v>
      </c>
      <c r="AU723" s="15"/>
      <c r="AV723" s="74">
        <v>717</v>
      </c>
      <c r="AW723" s="75">
        <f>0.0526*Observaciones!$F722^2.218</f>
        <v>1.6940460723560119E-2</v>
      </c>
      <c r="AX723" s="75">
        <f>IF(Observaciones!$F722&gt;0.05*$BB$7,((Observaciones!$F722-0.05*$BB$7)^2)/(Observaciones!$F722+0.95*$BB$7),0)</f>
        <v>0</v>
      </c>
      <c r="AY723" s="75">
        <f>0.0526*AX723*Observaciones!$F722^1.218</f>
        <v>0</v>
      </c>
      <c r="AZ723" s="29"/>
      <c r="BA723" s="29"/>
      <c r="BB723" s="96"/>
      <c r="BC723" s="39"/>
    </row>
    <row r="724" spans="2:55" s="2" customFormat="1" x14ac:dyDescent="0.3">
      <c r="B724" s="38"/>
      <c r="C724" s="74">
        <v>718</v>
      </c>
      <c r="D724" s="136">
        <f>ETo!$I723*((1-Constantes!$D$21)*ETo!$K723+ETo!$L723)</f>
        <v>2.6435445136634312</v>
      </c>
      <c r="E724" s="75">
        <f>MIN(D724*F724,0.8*(I723+Observaciones!$F723-G724-H724-Constantes!$D$14))</f>
        <v>1.1617366998717524</v>
      </c>
      <c r="F724" s="75">
        <f>EXP(2.5*(Cálculos!I723-Constantes!$D$13)/(Constantes!$D$15))*Constantes!$D$19+Constantes!$D$18</f>
        <v>0.43946175064092813</v>
      </c>
      <c r="G724" s="75">
        <f>IF(Observaciones!$F723&gt;0.05*Constantes!$D$20,((Observaciones!$F723-0.05*Constantes!$D$20)^2)/(Observaciones!$F723+0.95*Constantes!$D$20),0)</f>
        <v>2.5372541115769107</v>
      </c>
      <c r="H724" s="75">
        <f>MAX(0,I723+Observaciones!$F723-G724-Constantes!$D$13)</f>
        <v>0</v>
      </c>
      <c r="I724" s="75">
        <f>I723+Observaciones!$F723-G724-E724-H724-J723</f>
        <v>60.969799559777698</v>
      </c>
      <c r="J724" s="75">
        <f>MAX(0,(I724-Constantes!$D$14)*(1-EXP(-Constantes!$D$24)))</f>
        <v>0.59646537506583674</v>
      </c>
      <c r="K724" s="75">
        <f t="shared" si="99"/>
        <v>111.02808495491448</v>
      </c>
      <c r="L724" s="75">
        <f>MAX(0,(K724-Constantes!$D$13)*(1-EXP(-Constantes!$D$25)))</f>
        <v>0.24886416122092903</v>
      </c>
      <c r="M724" s="75">
        <f t="shared" si="100"/>
        <v>3.3825836478636768</v>
      </c>
      <c r="N724" s="75">
        <f>0.0526*G724*Observaciones!$F723^1.218</f>
        <v>4.2679896485976929</v>
      </c>
      <c r="O724" s="75">
        <f>N724*Constantes!$D$31</f>
        <v>6.6674991814166126E-2</v>
      </c>
      <c r="P724" s="75">
        <f t="shared" si="101"/>
        <v>1971.1261791345726</v>
      </c>
      <c r="Q724" s="15"/>
      <c r="R724" s="74">
        <v>718</v>
      </c>
      <c r="S724" s="136">
        <f>ETo!$I723*((1-Constantes!$E$21)*ETo!$K723+ETo!$L723)</f>
        <v>2.5412553661744739</v>
      </c>
      <c r="T724" s="75">
        <f>MIN(S724*U724,0.8*(X723+Observaciones!$F723-V724-W724-Constantes!$D$14))</f>
        <v>1.2555356680828866</v>
      </c>
      <c r="U724" s="75">
        <f>EXP(2.5*(Cálculos!X723-Constantes!$D$13)/(Constantes!$D$15))*Constantes!$E$19+Constantes!$E$18</f>
        <v>0.49406119699529866</v>
      </c>
      <c r="V724" s="75">
        <f>IF(Observaciones!$F723&gt;0.05*Constantes!$E$20,((Observaciones!$F723-0.05*Constantes!$E$20)^2)/(Observaciones!$F723+0.95*Constantes!$E$20),0)</f>
        <v>2.0927040412918485</v>
      </c>
      <c r="W724" s="75">
        <f>MAX(0,X723+Observaciones!$F723-V724-Constantes!$D$13)</f>
        <v>0</v>
      </c>
      <c r="X724" s="75">
        <f>X723+Observaciones!$F723-V724-T724-W724-Y723</f>
        <v>60.10222008434382</v>
      </c>
      <c r="Y724" s="75">
        <f>MAX(0,(X724-Constantes!$D$14)*(1-EXP(-Constantes!$D$24)))</f>
        <v>0.58156087896345765</v>
      </c>
      <c r="Z724" s="75">
        <f t="shared" si="102"/>
        <v>112.81385098521439</v>
      </c>
      <c r="AA724" s="75">
        <f>MAX(0,(Z724-Constantes!$D$13)*(1-EXP(-Constantes!$D$25)))</f>
        <v>0.2611993482236119</v>
      </c>
      <c r="AB724" s="75">
        <f t="shared" si="103"/>
        <v>2.9354642684789178</v>
      </c>
      <c r="AC724" s="75">
        <f>0.0526*V724*Observaciones!$F723^1.218</f>
        <v>3.5201989209748992</v>
      </c>
      <c r="AD724" s="75">
        <f>AC724*Constantes!$E$31</f>
        <v>4.1244693678677523E-2</v>
      </c>
      <c r="AE724" s="75">
        <f t="shared" si="104"/>
        <v>1405.0483980188069</v>
      </c>
      <c r="AF724" s="15"/>
      <c r="AG724" s="74">
        <v>718</v>
      </c>
      <c r="AH724" s="136">
        <f>ETo!$I723*((1-Constantes!$F$21)*ETo!$K723+ETo!$L723)</f>
        <v>2.5412553661744739</v>
      </c>
      <c r="AI724" s="75">
        <f>MIN(AH724*AJ724,0.8*(AM723+Observaciones!$F723-AK724-AL724-Constantes!$D$14))</f>
        <v>1.4015130860003928</v>
      </c>
      <c r="AJ724" s="75">
        <f>EXP(2.5*(Cálculos!AM723-Constantes!$D$13)/(Constantes!$D$15))*Constantes!$F$19+Constantes!$F$18</f>
        <v>0.55150423080470923</v>
      </c>
      <c r="AK724" s="75">
        <f>IF(Observaciones!$F723&gt;0.05*Constantes!$F$20,((Observaciones!$F723-0.05*Constantes!$F$20)^2)/(Observaciones!$F723+0.95*Constantes!$F$20),0)</f>
        <v>1.5287227758253521</v>
      </c>
      <c r="AL724" s="75">
        <f>MAX(0,AM723+Observaciones!$F723-AK724-Constantes!$D$13)</f>
        <v>0</v>
      </c>
      <c r="AM724" s="75">
        <f>AM723+Observaciones!$F723-AK724-AI724-AL724-AN723</f>
        <v>58.209194171339206</v>
      </c>
      <c r="AN724" s="75">
        <f>MAX(0,(AM724-Constantes!$D$14)*(1-EXP(-Constantes!$D$24)))</f>
        <v>0.54903982683970876</v>
      </c>
      <c r="AO724" s="75">
        <f t="shared" si="105"/>
        <v>112.52543883854703</v>
      </c>
      <c r="AP724" s="75">
        <f>MAX(0,(AO724-Constantes!$D$13)*(1-EXP(-Constantes!$D$25)))</f>
        <v>0.25920714000449285</v>
      </c>
      <c r="AQ724" s="75">
        <f t="shared" si="106"/>
        <v>2.3369697426695537</v>
      </c>
      <c r="AR724" s="75">
        <f>0.0526*AK724*Observaciones!$F723^1.218</f>
        <v>2.5715094727910768</v>
      </c>
      <c r="AS724" s="75">
        <f>AR724*Constantes!$F$31</f>
        <v>2.1693094189334333E-2</v>
      </c>
      <c r="AT724" s="75">
        <f t="shared" si="107"/>
        <v>928.25738362166396</v>
      </c>
      <c r="AU724" s="15"/>
      <c r="AV724" s="74">
        <v>718</v>
      </c>
      <c r="AW724" s="75">
        <f>0.0526*Observaciones!$F723^2.218</f>
        <v>28.932625085098845</v>
      </c>
      <c r="AX724" s="75">
        <f>IF(Observaciones!$F723&gt;0.05*$BB$7,((Observaciones!$F723-0.05*$BB$7)^2)/(Observaciones!$F723+0.95*$BB$7),0)</f>
        <v>4.7753082397961304</v>
      </c>
      <c r="AY724" s="75">
        <f>0.0526*AX724*Observaciones!$F723^1.218</f>
        <v>8.0326862190584158</v>
      </c>
      <c r="AZ724" s="29"/>
      <c r="BA724" s="29"/>
      <c r="BB724" s="96"/>
      <c r="BC724" s="39"/>
    </row>
    <row r="725" spans="2:55" s="2" customFormat="1" x14ac:dyDescent="0.3">
      <c r="B725" s="38"/>
      <c r="C725" s="74">
        <v>719</v>
      </c>
      <c r="D725" s="136">
        <f>ETo!$I724*((1-Constantes!$D$21)*ETo!$K724+ETo!$L724)</f>
        <v>2.6936690608804259</v>
      </c>
      <c r="E725" s="75">
        <f>MIN(D725*F725,0.8*(I724+Observaciones!$F724-G725-H725-Constantes!$D$14))</f>
        <v>1.4584254867218109</v>
      </c>
      <c r="F725" s="75">
        <f>EXP(2.5*(Cálculos!I724-Constantes!$D$13)/(Constantes!$D$15))*Constantes!$D$19+Constantes!$D$18</f>
        <v>0.54142712180282626</v>
      </c>
      <c r="G725" s="75">
        <f>IF(Observaciones!$F724&gt;0.05*Constantes!$D$20,((Observaciones!$F724-0.05*Constantes!$D$20)^2)/(Observaciones!$F724+0.95*Constantes!$D$20),0)</f>
        <v>0</v>
      </c>
      <c r="H725" s="75">
        <f>MAX(0,I724+Observaciones!$F724-G725-Constantes!$D$13)</f>
        <v>0</v>
      </c>
      <c r="I725" s="75">
        <f>I724+Observaciones!$F724-G725-E725-H725-J724</f>
        <v>58.91490869799005</v>
      </c>
      <c r="J725" s="75">
        <f>MAX(0,(I725-Constantes!$D$14)*(1-EXP(-Constantes!$D$24)))</f>
        <v>0.56116358000549171</v>
      </c>
      <c r="K725" s="75">
        <f t="shared" si="99"/>
        <v>110.77922079369355</v>
      </c>
      <c r="L725" s="75">
        <f>MAX(0,(K725-Constantes!$D$13)*(1-EXP(-Constantes!$D$25)))</f>
        <v>0.24714513089173726</v>
      </c>
      <c r="M725" s="75">
        <f t="shared" si="100"/>
        <v>0.808308710897229</v>
      </c>
      <c r="N725" s="75">
        <f>0.0526*G725*Observaciones!$F724^1.218</f>
        <v>0</v>
      </c>
      <c r="O725" s="75">
        <f>N725*Constantes!$D$31</f>
        <v>0</v>
      </c>
      <c r="P725" s="75">
        <f t="shared" si="101"/>
        <v>0</v>
      </c>
      <c r="Q725" s="15"/>
      <c r="R725" s="74">
        <v>719</v>
      </c>
      <c r="S725" s="136">
        <f>ETo!$I724*((1-Constantes!$E$21)*ETo!$K724+ETo!$L724)</f>
        <v>2.5896661913464061</v>
      </c>
      <c r="T725" s="75">
        <f>MIN(S725*U725,0.8*(X724+Observaciones!$F724-V725-W725-Constantes!$D$14))</f>
        <v>1.4795875422037219</v>
      </c>
      <c r="U725" s="75">
        <f>EXP(2.5*(Cálculos!X724-Constantes!$D$13)/(Constantes!$D$15))*Constantes!$E$19+Constantes!$E$18</f>
        <v>0.57134295808003821</v>
      </c>
      <c r="V725" s="75">
        <f>IF(Observaciones!$F724&gt;0.05*Constantes!$E$20,((Observaciones!$F724-0.05*Constantes!$E$20)^2)/(Observaciones!$F724+0.95*Constantes!$E$20),0)</f>
        <v>0</v>
      </c>
      <c r="W725" s="75">
        <f>MAX(0,X724+Observaciones!$F724-V725-Constantes!$D$13)</f>
        <v>0</v>
      </c>
      <c r="X725" s="75">
        <f>X724+Observaciones!$F724-V725-T725-W725-Y724</f>
        <v>58.041071663176638</v>
      </c>
      <c r="Y725" s="75">
        <f>MAX(0,(X725-Constantes!$D$14)*(1-EXP(-Constantes!$D$24)))</f>
        <v>0.5461515827784047</v>
      </c>
      <c r="Z725" s="75">
        <f t="shared" si="102"/>
        <v>112.55265163699077</v>
      </c>
      <c r="AA725" s="75">
        <f>MAX(0,(Z725-Constantes!$D$13)*(1-EXP(-Constantes!$D$25)))</f>
        <v>0.25939511253391406</v>
      </c>
      <c r="AB725" s="75">
        <f t="shared" si="103"/>
        <v>0.80554669531231871</v>
      </c>
      <c r="AC725" s="75">
        <f>0.0526*V725*Observaciones!$F724^1.218</f>
        <v>0</v>
      </c>
      <c r="AD725" s="75">
        <f>AC725*Constantes!$E$31</f>
        <v>0</v>
      </c>
      <c r="AE725" s="75">
        <f t="shared" si="104"/>
        <v>0</v>
      </c>
      <c r="AF725" s="15"/>
      <c r="AG725" s="74">
        <v>719</v>
      </c>
      <c r="AH725" s="136">
        <f>ETo!$I724*((1-Constantes!$F$21)*ETo!$K724+ETo!$L724)</f>
        <v>2.5896661913464061</v>
      </c>
      <c r="AI725" s="75">
        <f>MIN(AH725*AJ725,0.8*(AM724+Observaciones!$F724-AK725-AL725-Constantes!$D$14))</f>
        <v>1.5677368019527438</v>
      </c>
      <c r="AJ725" s="75">
        <f>EXP(2.5*(Cálculos!AM724-Constantes!$D$13)/(Constantes!$D$15))*Constantes!$F$19+Constantes!$F$18</f>
        <v>0.60538180835486521</v>
      </c>
      <c r="AK725" s="75">
        <f>IF(Observaciones!$F724&gt;0.05*Constantes!$F$20,((Observaciones!$F724-0.05*Constantes!$F$20)^2)/(Observaciones!$F724+0.95*Constantes!$F$20),0)</f>
        <v>0</v>
      </c>
      <c r="AL725" s="75">
        <f>MAX(0,AM724+Observaciones!$F724-AK725-Constantes!$D$13)</f>
        <v>0</v>
      </c>
      <c r="AM725" s="75">
        <f>AM724+Observaciones!$F724-AK725-AI725-AL725-AN724</f>
        <v>56.092417542546755</v>
      </c>
      <c r="AN725" s="75">
        <f>MAX(0,(AM725-Constantes!$D$14)*(1-EXP(-Constantes!$D$24)))</f>
        <v>0.51267487134365308</v>
      </c>
      <c r="AO725" s="75">
        <f t="shared" si="105"/>
        <v>112.26623169854254</v>
      </c>
      <c r="AP725" s="75">
        <f>MAX(0,(AO725-Constantes!$D$13)*(1-EXP(-Constantes!$D$25)))</f>
        <v>0.25741666550215897</v>
      </c>
      <c r="AQ725" s="75">
        <f t="shared" si="106"/>
        <v>0.77009153684581211</v>
      </c>
      <c r="AR725" s="75">
        <f>0.0526*AK725*Observaciones!$F724^1.218</f>
        <v>0</v>
      </c>
      <c r="AS725" s="75">
        <f>AR725*Constantes!$F$31</f>
        <v>0</v>
      </c>
      <c r="AT725" s="75">
        <f t="shared" si="107"/>
        <v>0</v>
      </c>
      <c r="AU725" s="15"/>
      <c r="AV725" s="74">
        <v>719</v>
      </c>
      <c r="AW725" s="75">
        <f>0.0526*Observaciones!$F724^2.218</f>
        <v>0</v>
      </c>
      <c r="AX725" s="75">
        <f>IF(Observaciones!$F724&gt;0.05*$BB$7,((Observaciones!$F724-0.05*$BB$7)^2)/(Observaciones!$F724+0.95*$BB$7),0)</f>
        <v>0</v>
      </c>
      <c r="AY725" s="75">
        <f>0.0526*AX725*Observaciones!$F724^1.218</f>
        <v>0</v>
      </c>
      <c r="AZ725" s="29"/>
      <c r="BA725" s="29"/>
      <c r="BB725" s="96"/>
      <c r="BC725" s="39"/>
    </row>
    <row r="726" spans="2:55" s="2" customFormat="1" x14ac:dyDescent="0.3">
      <c r="B726" s="38"/>
      <c r="C726" s="74">
        <v>720</v>
      </c>
      <c r="D726" s="136">
        <f>ETo!$I725*((1-Constantes!$D$21)*ETo!$K725+ETo!$L725)</f>
        <v>2.6936642797527153</v>
      </c>
      <c r="E726" s="75">
        <f>MIN(D726*F726,0.8*(I725+Observaciones!$F725-G726-H726-Constantes!$D$14))</f>
        <v>1.4023600833269134</v>
      </c>
      <c r="F726" s="75">
        <f>EXP(2.5*(Cálculos!I725-Constantes!$D$13)/(Constantes!$D$15))*Constantes!$D$19+Constantes!$D$18</f>
        <v>0.52061427768409707</v>
      </c>
      <c r="G726" s="75">
        <f>IF(Observaciones!$F725&gt;0.05*Constantes!$D$20,((Observaciones!$F725-0.05*Constantes!$D$20)^2)/(Observaciones!$F725+0.95*Constantes!$D$20),0)</f>
        <v>0</v>
      </c>
      <c r="H726" s="75">
        <f>MAX(0,I725+Observaciones!$F725-G726-Constantes!$D$13)</f>
        <v>0</v>
      </c>
      <c r="I726" s="75">
        <f>I725+Observaciones!$F725-G726-E726-H726-J725</f>
        <v>56.951385034657648</v>
      </c>
      <c r="J726" s="75">
        <f>MAX(0,(I726-Constantes!$D$14)*(1-EXP(-Constantes!$D$24)))</f>
        <v>0.527431418727205</v>
      </c>
      <c r="K726" s="75">
        <f t="shared" si="99"/>
        <v>110.53207566280182</v>
      </c>
      <c r="L726" s="75">
        <f>MAX(0,(K726-Constantes!$D$13)*(1-EXP(-Constantes!$D$25)))</f>
        <v>0.24543797477238824</v>
      </c>
      <c r="M726" s="75">
        <f t="shared" si="100"/>
        <v>0.77286939349959327</v>
      </c>
      <c r="N726" s="75">
        <f>0.0526*G726*Observaciones!$F725^1.218</f>
        <v>0</v>
      </c>
      <c r="O726" s="75">
        <f>N726*Constantes!$D$31</f>
        <v>0</v>
      </c>
      <c r="P726" s="75">
        <f t="shared" si="101"/>
        <v>0</v>
      </c>
      <c r="Q726" s="15"/>
      <c r="R726" s="74">
        <v>720</v>
      </c>
      <c r="S726" s="136">
        <f>ETo!$I725*((1-Constantes!$E$21)*ETo!$K725+ETo!$L725)</f>
        <v>2.5896615476074221</v>
      </c>
      <c r="T726" s="75">
        <f>MIN(S726*U726,0.8*(X725+Observaciones!$F725-V726-W726-Constantes!$D$14))</f>
        <v>1.4394066293339274</v>
      </c>
      <c r="U726" s="75">
        <f>EXP(2.5*(Cálculos!X725-Constantes!$D$13)/(Constantes!$D$15))*Constantes!$E$19+Constantes!$E$18</f>
        <v>0.55582808906584313</v>
      </c>
      <c r="V726" s="75">
        <f>IF(Observaciones!$F725&gt;0.05*Constantes!$E$20,((Observaciones!$F725-0.05*Constantes!$E$20)^2)/(Observaciones!$F725+0.95*Constantes!$E$20),0)</f>
        <v>0</v>
      </c>
      <c r="W726" s="75">
        <f>MAX(0,X725+Observaciones!$F725-V726-Constantes!$D$13)</f>
        <v>0</v>
      </c>
      <c r="X726" s="75">
        <f>X725+Observaciones!$F725-V726-T726-W726-Y725</f>
        <v>56.0555134510643</v>
      </c>
      <c r="Y726" s="75">
        <f>MAX(0,(X726-Constantes!$D$14)*(1-EXP(-Constantes!$D$24)))</f>
        <v>0.5120408811407533</v>
      </c>
      <c r="Z726" s="75">
        <f t="shared" si="102"/>
        <v>112.29325652445687</v>
      </c>
      <c r="AA726" s="75">
        <f>MAX(0,(Z726-Constantes!$D$13)*(1-EXP(-Constantes!$D$25)))</f>
        <v>0.25760333961047549</v>
      </c>
      <c r="AB726" s="75">
        <f t="shared" si="103"/>
        <v>0.76964422075122885</v>
      </c>
      <c r="AC726" s="75">
        <f>0.0526*V726*Observaciones!$F725^1.218</f>
        <v>0</v>
      </c>
      <c r="AD726" s="75">
        <f>AC726*Constantes!$E$31</f>
        <v>0</v>
      </c>
      <c r="AE726" s="75">
        <f t="shared" si="104"/>
        <v>0</v>
      </c>
      <c r="AF726" s="15"/>
      <c r="AG726" s="74">
        <v>720</v>
      </c>
      <c r="AH726" s="136">
        <f>ETo!$I725*((1-Constantes!$F$21)*ETo!$K725+ETo!$L725)</f>
        <v>2.5896615476074221</v>
      </c>
      <c r="AI726" s="75">
        <f>MIN(AH726*AJ726,0.8*(AM725+Observaciones!$F725-AK726-AL726-Constantes!$D$14))</f>
        <v>1.5396608902817546</v>
      </c>
      <c r="AJ726" s="75">
        <f>EXP(2.5*(Cálculos!AM725-Constantes!$D$13)/(Constantes!$D$15))*Constantes!$F$19+Constantes!$F$18</f>
        <v>0.59454135684419496</v>
      </c>
      <c r="AK726" s="75">
        <f>IF(Observaciones!$F725&gt;0.05*Constantes!$F$20,((Observaciones!$F725-0.05*Constantes!$F$20)^2)/(Observaciones!$F725+0.95*Constantes!$F$20),0)</f>
        <v>0</v>
      </c>
      <c r="AL726" s="75">
        <f>MAX(0,AM725+Observaciones!$F725-AK726-Constantes!$D$13)</f>
        <v>0</v>
      </c>
      <c r="AM726" s="75">
        <f>AM725+Observaciones!$F725-AK726-AI726-AL726-AN725</f>
        <v>54.040081780921348</v>
      </c>
      <c r="AN726" s="75">
        <f>MAX(0,(AM726-Constantes!$D$14)*(1-EXP(-Constantes!$D$24)))</f>
        <v>0.47741697137475231</v>
      </c>
      <c r="AO726" s="75">
        <f t="shared" si="105"/>
        <v>112.00881503304038</v>
      </c>
      <c r="AP726" s="75">
        <f>MAX(0,(AO726-Constantes!$D$13)*(1-EXP(-Constantes!$D$25)))</f>
        <v>0.2556385587106198</v>
      </c>
      <c r="AQ726" s="75">
        <f t="shared" si="106"/>
        <v>0.73305553008537205</v>
      </c>
      <c r="AR726" s="75">
        <f>0.0526*AK726*Observaciones!$F725^1.218</f>
        <v>0</v>
      </c>
      <c r="AS726" s="75">
        <f>AR726*Constantes!$F$31</f>
        <v>0</v>
      </c>
      <c r="AT726" s="75">
        <f t="shared" si="107"/>
        <v>0</v>
      </c>
      <c r="AU726" s="15"/>
      <c r="AV726" s="74">
        <v>720</v>
      </c>
      <c r="AW726" s="75">
        <f>0.0526*Observaciones!$F725^2.218</f>
        <v>0</v>
      </c>
      <c r="AX726" s="75">
        <f>IF(Observaciones!$F725&gt;0.05*$BB$7,((Observaciones!$F725-0.05*$BB$7)^2)/(Observaciones!$F725+0.95*$BB$7),0)</f>
        <v>0</v>
      </c>
      <c r="AY726" s="75">
        <f>0.0526*AX726*Observaciones!$F725^1.218</f>
        <v>0</v>
      </c>
      <c r="AZ726" s="29"/>
      <c r="BA726" s="29"/>
      <c r="BB726" s="96"/>
      <c r="BC726" s="39"/>
    </row>
    <row r="727" spans="2:55" s="2" customFormat="1" x14ac:dyDescent="0.3">
      <c r="B727" s="38"/>
      <c r="C727" s="74">
        <v>721</v>
      </c>
      <c r="D727" s="136">
        <f>ETo!$I726*((1-Constantes!$D$21)*ETo!$K726+ETo!$L726)</f>
        <v>2.704796107657613</v>
      </c>
      <c r="E727" s="75">
        <f>MIN(D727*F727,0.8*(I726+Observaciones!$F726-G727-H727-Constantes!$D$14))</f>
        <v>1.3596324554987356</v>
      </c>
      <c r="F727" s="75">
        <f>EXP(2.5*(Cálculos!I726-Constantes!$D$13)/(Constantes!$D$15))*Constantes!$D$19+Constantes!$D$18</f>
        <v>0.50267465693604318</v>
      </c>
      <c r="G727" s="75">
        <f>IF(Observaciones!$F726&gt;0.05*Constantes!$D$20,((Observaciones!$F726-0.05*Constantes!$D$20)^2)/(Observaciones!$F726+0.95*Constantes!$D$20),0)</f>
        <v>1.6861910337905652</v>
      </c>
      <c r="H727" s="75">
        <f>MAX(0,I726+Observaciones!$F726-G727-Constantes!$D$13)</f>
        <v>0</v>
      </c>
      <c r="I727" s="75">
        <f>I726+Observaciones!$F726-G727-E727-H727-J726</f>
        <v>67.778130126641145</v>
      </c>
      <c r="J727" s="75">
        <f>MAX(0,(I727-Constantes!$D$14)*(1-EXP(-Constantes!$D$24)))</f>
        <v>0.71342841911062227</v>
      </c>
      <c r="K727" s="75">
        <f t="shared" si="99"/>
        <v>110.28663768802943</v>
      </c>
      <c r="L727" s="75">
        <f>MAX(0,(K727-Constantes!$D$13)*(1-EXP(-Constantes!$D$25)))</f>
        <v>0.2437426108417233</v>
      </c>
      <c r="M727" s="75">
        <f t="shared" si="100"/>
        <v>2.6433620637429107</v>
      </c>
      <c r="N727" s="75">
        <f>0.0526*G727*Observaciones!$F726^1.218</f>
        <v>2.2844309484759462</v>
      </c>
      <c r="O727" s="75">
        <f>N727*Constantes!$D$31</f>
        <v>3.5687625165563952E-2</v>
      </c>
      <c r="P727" s="75">
        <f t="shared" si="101"/>
        <v>1350.0846386147907</v>
      </c>
      <c r="Q727" s="15"/>
      <c r="R727" s="74">
        <v>721</v>
      </c>
      <c r="S727" s="136">
        <f>ETo!$I726*((1-Constantes!$E$21)*ETo!$K726+ETo!$L726)</f>
        <v>2.6004180927857838</v>
      </c>
      <c r="T727" s="75">
        <f>MIN(S727*U727,0.8*(X726+Observaciones!$F726-V727-W727-Constantes!$D$14))</f>
        <v>1.4103516424886726</v>
      </c>
      <c r="U727" s="75">
        <f>EXP(2.5*(Cálculos!X726-Constantes!$D$13)/(Constantes!$D$15))*Constantes!$E$19+Constantes!$E$18</f>
        <v>0.54235572595089387</v>
      </c>
      <c r="V727" s="75">
        <f>IF(Observaciones!$F726&gt;0.05*Constantes!$E$20,((Observaciones!$F726-0.05*Constantes!$E$20)^2)/(Observaciones!$F726+0.95*Constantes!$E$20),0)</f>
        <v>1.3589072844010244</v>
      </c>
      <c r="W727" s="75">
        <f>MAX(0,X726+Observaciones!$F726-V727-Constantes!$D$13)</f>
        <v>0</v>
      </c>
      <c r="X727" s="75">
        <f>X726+Observaciones!$F726-V727-T727-W727-Y726</f>
        <v>67.174213643033852</v>
      </c>
      <c r="Y727" s="75">
        <f>MAX(0,(X727-Constantes!$D$14)*(1-EXP(-Constantes!$D$24)))</f>
        <v>0.7030534953935923</v>
      </c>
      <c r="Z727" s="75">
        <f t="shared" si="102"/>
        <v>112.0356531848464</v>
      </c>
      <c r="AA727" s="75">
        <f>MAX(0,(Z727-Constantes!$D$13)*(1-EXP(-Constantes!$D$25)))</f>
        <v>0.25582394336668141</v>
      </c>
      <c r="AB727" s="75">
        <f t="shared" si="103"/>
        <v>2.317784723161298</v>
      </c>
      <c r="AC727" s="75">
        <f>0.0526*V727*Observaciones!$F726^1.218</f>
        <v>1.8410309356328127</v>
      </c>
      <c r="AD727" s="75">
        <f>AC727*Constantes!$E$31</f>
        <v>2.1570586974702918E-2</v>
      </c>
      <c r="AE727" s="75">
        <f t="shared" si="104"/>
        <v>930.65532614617155</v>
      </c>
      <c r="AF727" s="15"/>
      <c r="AG727" s="74">
        <v>721</v>
      </c>
      <c r="AH727" s="136">
        <f>ETo!$I726*((1-Constantes!$F$21)*ETo!$K726+ETo!$L726)</f>
        <v>2.6004180927857838</v>
      </c>
      <c r="AI727" s="75">
        <f>MIN(AH727*AJ727,0.8*(AM726+Observaciones!$F726-AK727-AL727-Constantes!$D$14))</f>
        <v>1.5214962953461373</v>
      </c>
      <c r="AJ727" s="75">
        <f>EXP(2.5*(Cálculos!AM726-Constantes!$D$13)/(Constantes!$D$15))*Constantes!$F$19+Constantes!$F$18</f>
        <v>0.58509679638330159</v>
      </c>
      <c r="AK727" s="75">
        <f>IF(Observaciones!$F726&gt;0.05*Constantes!$F$20,((Observaciones!$F726-0.05*Constantes!$F$20)^2)/(Observaciones!$F726+0.95*Constantes!$F$20),0)</f>
        <v>0.95122707247225324</v>
      </c>
      <c r="AL727" s="75">
        <f>MAX(0,AM726+Observaciones!$F726-AK727-Constantes!$D$13)</f>
        <v>0</v>
      </c>
      <c r="AM727" s="75">
        <f>AM726+Observaciones!$F726-AK727-AI727-AL727-AN726</f>
        <v>65.489941441728206</v>
      </c>
      <c r="AN727" s="75">
        <f>MAX(0,(AM727-Constantes!$D$14)*(1-EXP(-Constantes!$D$24)))</f>
        <v>0.67411870708828892</v>
      </c>
      <c r="AO727" s="75">
        <f t="shared" si="105"/>
        <v>111.75317647432976</v>
      </c>
      <c r="AP727" s="75">
        <f>MAX(0,(AO727-Constantes!$D$13)*(1-EXP(-Constantes!$D$25)))</f>
        <v>0.25387273419985668</v>
      </c>
      <c r="AQ727" s="75">
        <f t="shared" si="106"/>
        <v>1.8792185137603989</v>
      </c>
      <c r="AR727" s="75">
        <f>0.0526*AK727*Observaciones!$F726^1.218</f>
        <v>1.2887107805921876</v>
      </c>
      <c r="AS727" s="75">
        <f>AR727*Constantes!$F$31</f>
        <v>1.0871484099902518E-2</v>
      </c>
      <c r="AT727" s="75">
        <f t="shared" si="107"/>
        <v>578.51090867278651</v>
      </c>
      <c r="AU727" s="15"/>
      <c r="AV727" s="74">
        <v>721</v>
      </c>
      <c r="AW727" s="75">
        <f>0.0526*Observaciones!$F726^2.218</f>
        <v>19.508943529431356</v>
      </c>
      <c r="AX727" s="75">
        <f>IF(Observaciones!$F726&gt;0.05*$BB$7,((Observaciones!$F726-0.05*$BB$7)^2)/(Observaciones!$F726+0.95*$BB$7),0)</f>
        <v>3.3925456641945551</v>
      </c>
      <c r="AY727" s="75">
        <f>0.0526*AX727*Observaciones!$F726^1.218</f>
        <v>4.5961792905408876</v>
      </c>
      <c r="AZ727" s="29"/>
      <c r="BA727" s="29"/>
      <c r="BB727" s="96"/>
      <c r="BC727" s="39"/>
    </row>
    <row r="728" spans="2:55" s="2" customFormat="1" x14ac:dyDescent="0.3">
      <c r="B728" s="38"/>
      <c r="C728" s="74">
        <v>722</v>
      </c>
      <c r="D728" s="136">
        <f>ETo!$I727*((1-Constantes!$D$21)*ETo!$K727+ETo!$L727)</f>
        <v>2.788240379590806</v>
      </c>
      <c r="E728" s="75">
        <f>MIN(D728*F728,0.8*(I727+Observaciones!$F727-G728-H728-Constantes!$D$14))</f>
        <v>1.752074905609611</v>
      </c>
      <c r="F728" s="75">
        <f>EXP(2.5*(Cálculos!I727-Constantes!$D$13)/(Constantes!$D$15))*Constantes!$D$19+Constantes!$D$18</f>
        <v>0.62838014915584162</v>
      </c>
      <c r="G728" s="75">
        <f>IF(Observaciones!$F727&gt;0.05*Constantes!$D$20,((Observaciones!$F727-0.05*Constantes!$D$20)^2)/(Observaciones!$F727+0.95*Constantes!$D$20),0)</f>
        <v>0</v>
      </c>
      <c r="H728" s="75">
        <f>MAX(0,I727+Observaciones!$F727-G728-Constantes!$D$13)</f>
        <v>0</v>
      </c>
      <c r="I728" s="75">
        <f>I727+Observaciones!$F727-G728-E728-H728-J727</f>
        <v>67.512626801920902</v>
      </c>
      <c r="J728" s="75">
        <f>MAX(0,(I728-Constantes!$D$14)*(1-EXP(-Constantes!$D$24)))</f>
        <v>0.70886723090768267</v>
      </c>
      <c r="K728" s="75">
        <f t="shared" si="99"/>
        <v>110.04289507718771</v>
      </c>
      <c r="L728" s="75">
        <f>MAX(0,(K728-Constantes!$D$13)*(1-EXP(-Constantes!$D$25)))</f>
        <v>0.24205895764514535</v>
      </c>
      <c r="M728" s="75">
        <f t="shared" si="100"/>
        <v>0.95092618855282796</v>
      </c>
      <c r="N728" s="75">
        <f>0.0526*G728*Observaciones!$F727^1.218</f>
        <v>0</v>
      </c>
      <c r="O728" s="75">
        <f>N728*Constantes!$D$31</f>
        <v>0</v>
      </c>
      <c r="P728" s="75">
        <f t="shared" si="101"/>
        <v>0</v>
      </c>
      <c r="Q728" s="15"/>
      <c r="R728" s="74">
        <v>722</v>
      </c>
      <c r="S728" s="136">
        <f>ETo!$I727*((1-Constantes!$E$21)*ETo!$K727+ETo!$L727)</f>
        <v>2.6811124618831195</v>
      </c>
      <c r="T728" s="75">
        <f>MIN(S728*U728,0.8*(X727+Observaciones!$F727-V728-W728-Constantes!$D$14))</f>
        <v>1.7131254041926001</v>
      </c>
      <c r="U728" s="75">
        <f>EXP(2.5*(Cálculos!X727-Constantes!$D$13)/(Constantes!$D$15))*Constantes!$E$19+Constantes!$E$18</f>
        <v>0.63896066597272116</v>
      </c>
      <c r="V728" s="75">
        <f>IF(Observaciones!$F727&gt;0.05*Constantes!$E$20,((Observaciones!$F727-0.05*Constantes!$E$20)^2)/(Observaciones!$F727+0.95*Constantes!$E$20),0)</f>
        <v>0</v>
      </c>
      <c r="W728" s="75">
        <f>MAX(0,X727+Observaciones!$F727-V728-Constantes!$D$13)</f>
        <v>0</v>
      </c>
      <c r="X728" s="75">
        <f>X727+Observaciones!$F727-V728-T728-W728-Y727</f>
        <v>66.958034743447669</v>
      </c>
      <c r="Y728" s="75">
        <f>MAX(0,(X728-Constantes!$D$14)*(1-EXP(-Constantes!$D$24)))</f>
        <v>0.69933967129155539</v>
      </c>
      <c r="Z728" s="75">
        <f t="shared" si="102"/>
        <v>111.77982924147972</v>
      </c>
      <c r="AA728" s="75">
        <f>MAX(0,(Z728-Constantes!$D$13)*(1-EXP(-Constantes!$D$25)))</f>
        <v>0.25405683831056058</v>
      </c>
      <c r="AB728" s="75">
        <f t="shared" si="103"/>
        <v>0.95339650960211597</v>
      </c>
      <c r="AC728" s="75">
        <f>0.0526*V728*Observaciones!$F727^1.218</f>
        <v>0</v>
      </c>
      <c r="AD728" s="75">
        <f>AC728*Constantes!$E$31</f>
        <v>0</v>
      </c>
      <c r="AE728" s="75">
        <f t="shared" si="104"/>
        <v>0</v>
      </c>
      <c r="AF728" s="15"/>
      <c r="AG728" s="74">
        <v>722</v>
      </c>
      <c r="AH728" s="136">
        <f>ETo!$I727*((1-Constantes!$F$21)*ETo!$K727+ETo!$L727)</f>
        <v>2.6811124618831195</v>
      </c>
      <c r="AI728" s="75">
        <f>MIN(AH728*AJ728,0.8*(AM727+Observaciones!$F727-AK728-AL728-Constantes!$D$14))</f>
        <v>1.7509813449492062</v>
      </c>
      <c r="AJ728" s="75">
        <f>EXP(2.5*(Cálculos!AM727-Constantes!$D$13)/(Constantes!$D$15))*Constantes!$F$19+Constantes!$F$18</f>
        <v>0.65308015603320801</v>
      </c>
      <c r="AK728" s="75">
        <f>IF(Observaciones!$F727&gt;0.05*Constantes!$F$20,((Observaciones!$F727-0.05*Constantes!$F$20)^2)/(Observaciones!$F727+0.95*Constantes!$F$20),0)</f>
        <v>0</v>
      </c>
      <c r="AL728" s="75">
        <f>MAX(0,AM727+Observaciones!$F727-AK728-Constantes!$D$13)</f>
        <v>0</v>
      </c>
      <c r="AM728" s="75">
        <f>AM727+Observaciones!$F727-AK728-AI728-AL728-AN727</f>
        <v>65.264841389690716</v>
      </c>
      <c r="AN728" s="75">
        <f>MAX(0,(AM728-Constantes!$D$14)*(1-EXP(-Constantes!$D$24)))</f>
        <v>0.67025162292685203</v>
      </c>
      <c r="AO728" s="75">
        <f t="shared" si="105"/>
        <v>111.4993037401299</v>
      </c>
      <c r="AP728" s="75">
        <f>MAX(0,(AO728-Constantes!$D$13)*(1-EXP(-Constantes!$D$25)))</f>
        <v>0.25211910712995894</v>
      </c>
      <c r="AQ728" s="75">
        <f t="shared" si="106"/>
        <v>0.92237073005681092</v>
      </c>
      <c r="AR728" s="75">
        <f>0.0526*AK728*Observaciones!$F727^1.218</f>
        <v>0</v>
      </c>
      <c r="AS728" s="75">
        <f>AR728*Constantes!$F$31</f>
        <v>0</v>
      </c>
      <c r="AT728" s="75">
        <f t="shared" si="107"/>
        <v>0</v>
      </c>
      <c r="AU728" s="15"/>
      <c r="AV728" s="74">
        <v>722</v>
      </c>
      <c r="AW728" s="75">
        <f>0.0526*Observaciones!$F727^2.218</f>
        <v>0.30232861200727251</v>
      </c>
      <c r="AX728" s="75">
        <f>IF(Observaciones!$F727&gt;0.05*$BB$7,((Observaciones!$F727-0.05*$BB$7)^2)/(Observaciones!$F727+0.95*$BB$7),0)</f>
        <v>6.2440408225724973E-3</v>
      </c>
      <c r="AY728" s="75">
        <f>0.0526*AX728*Observaciones!$F727^1.218</f>
        <v>8.5806917963867778E-4</v>
      </c>
      <c r="AZ728" s="29"/>
      <c r="BA728" s="29"/>
      <c r="BB728" s="96"/>
      <c r="BC728" s="39"/>
    </row>
    <row r="729" spans="2:55" s="2" customFormat="1" x14ac:dyDescent="0.3">
      <c r="B729" s="38"/>
      <c r="C729" s="74">
        <v>723</v>
      </c>
      <c r="D729" s="136">
        <f>ETo!$I728*((1-Constantes!$D$21)*ETo!$K728+ETo!$L728)</f>
        <v>2.6964562698547963</v>
      </c>
      <c r="E729" s="75">
        <f>MIN(D729*F729,0.8*(I728+Observaciones!$F728-G729-H729-Constantes!$D$14))</f>
        <v>1.6836407284833816</v>
      </c>
      <c r="F729" s="75">
        <f>EXP(2.5*(Cálculos!I728-Constantes!$D$13)/(Constantes!$D$15))*Constantes!$D$19+Constantes!$D$18</f>
        <v>0.62439014765629608</v>
      </c>
      <c r="G729" s="75">
        <f>IF(Observaciones!$F728&gt;0.05*Constantes!$D$20,((Observaciones!$F728-0.05*Constantes!$D$20)^2)/(Observaciones!$F728+0.95*Constantes!$D$20),0)</f>
        <v>0</v>
      </c>
      <c r="H729" s="75">
        <f>MAX(0,I728+Observaciones!$F728-G729-Constantes!$D$13)</f>
        <v>0</v>
      </c>
      <c r="I729" s="75">
        <f>I728+Observaciones!$F728-G729-E729-H729-J728</f>
        <v>65.120118842529834</v>
      </c>
      <c r="J729" s="75">
        <f>MAX(0,(I729-Constantes!$D$14)*(1-EXP(-Constantes!$D$24)))</f>
        <v>0.6677653761896214</v>
      </c>
      <c r="K729" s="75">
        <f t="shared" si="99"/>
        <v>109.80083611954257</v>
      </c>
      <c r="L729" s="75">
        <f>MAX(0,(K729-Constantes!$D$13)*(1-EXP(-Constantes!$D$25)))</f>
        <v>0.24038693429070521</v>
      </c>
      <c r="M729" s="75">
        <f t="shared" si="100"/>
        <v>0.90815231048032663</v>
      </c>
      <c r="N729" s="75">
        <f>0.0526*G729*Observaciones!$F728^1.218</f>
        <v>0</v>
      </c>
      <c r="O729" s="75">
        <f>N729*Constantes!$D$31</f>
        <v>0</v>
      </c>
      <c r="P729" s="75">
        <f t="shared" si="101"/>
        <v>0</v>
      </c>
      <c r="Q729" s="15"/>
      <c r="R729" s="74">
        <v>723</v>
      </c>
      <c r="S729" s="136">
        <f>ETo!$I728*((1-Constantes!$E$21)*ETo!$K728+ETo!$L728)</f>
        <v>2.5923592735820913</v>
      </c>
      <c r="T729" s="75">
        <f>MIN(S729*U729,0.8*(X728+Observaciones!$F728-V729-W729-Constantes!$D$14))</f>
        <v>1.6500623493574524</v>
      </c>
      <c r="U729" s="75">
        <f>EXP(2.5*(Cálculos!X728-Constantes!$D$13)/(Constantes!$D$15))*Constantes!$E$19+Constantes!$E$18</f>
        <v>0.63650990284128939</v>
      </c>
      <c r="V729" s="75">
        <f>IF(Observaciones!$F728&gt;0.05*Constantes!$E$20,((Observaciones!$F728-0.05*Constantes!$E$20)^2)/(Observaciones!$F728+0.95*Constantes!$E$20),0)</f>
        <v>0</v>
      </c>
      <c r="W729" s="75">
        <f>MAX(0,X728+Observaciones!$F728-V729-Constantes!$D$13)</f>
        <v>0</v>
      </c>
      <c r="X729" s="75">
        <f>X728+Observaciones!$F728-V729-T729-W729-Y728</f>
        <v>64.60863272279866</v>
      </c>
      <c r="Y729" s="75">
        <f>MAX(0,(X729-Constantes!$D$14)*(1-EXP(-Constantes!$D$24)))</f>
        <v>0.65897835080022771</v>
      </c>
      <c r="Z729" s="75">
        <f t="shared" si="102"/>
        <v>111.52577240316916</v>
      </c>
      <c r="AA729" s="75">
        <f>MAX(0,(Z729-Constantes!$D$13)*(1-EXP(-Constantes!$D$25)))</f>
        <v>0.25230193954067814</v>
      </c>
      <c r="AB729" s="75">
        <f t="shared" si="103"/>
        <v>0.91128029034090585</v>
      </c>
      <c r="AC729" s="75">
        <f>0.0526*V729*Observaciones!$F728^1.218</f>
        <v>0</v>
      </c>
      <c r="AD729" s="75">
        <f>AC729*Constantes!$E$31</f>
        <v>0</v>
      </c>
      <c r="AE729" s="75">
        <f t="shared" si="104"/>
        <v>0</v>
      </c>
      <c r="AF729" s="15"/>
      <c r="AG729" s="74">
        <v>723</v>
      </c>
      <c r="AH729" s="136">
        <f>ETo!$I728*((1-Constantes!$F$21)*ETo!$K728+ETo!$L728)</f>
        <v>2.5923592735820913</v>
      </c>
      <c r="AI729" s="75">
        <f>MIN(AH729*AJ729,0.8*(AM728+Observaciones!$F728-AK729-AL729-Constantes!$D$14))</f>
        <v>1.6884637927970081</v>
      </c>
      <c r="AJ729" s="75">
        <f>EXP(2.5*(Cálculos!AM728-Constantes!$D$13)/(Constantes!$D$15))*Constantes!$F$19+Constantes!$F$18</f>
        <v>0.65132322128479858</v>
      </c>
      <c r="AK729" s="75">
        <f>IF(Observaciones!$F728&gt;0.05*Constantes!$F$20,((Observaciones!$F728-0.05*Constantes!$F$20)^2)/(Observaciones!$F728+0.95*Constantes!$F$20),0)</f>
        <v>0</v>
      </c>
      <c r="AL729" s="75">
        <f>MAX(0,AM728+Observaciones!$F728-AK729-Constantes!$D$13)</f>
        <v>0</v>
      </c>
      <c r="AM729" s="75">
        <f>AM728+Observaciones!$F728-AK729-AI729-AL729-AN728</f>
        <v>62.906125973966851</v>
      </c>
      <c r="AN729" s="75">
        <f>MAX(0,(AM729-Constantes!$D$14)*(1-EXP(-Constantes!$D$24)))</f>
        <v>0.62973030388262663</v>
      </c>
      <c r="AO729" s="75">
        <f t="shared" si="105"/>
        <v>111.24718463299995</v>
      </c>
      <c r="AP729" s="75">
        <f>MAX(0,(AO729-Constantes!$D$13)*(1-EXP(-Constantes!$D$25)))</f>
        <v>0.25037759324704834</v>
      </c>
      <c r="AQ729" s="75">
        <f t="shared" si="106"/>
        <v>0.88010789712967497</v>
      </c>
      <c r="AR729" s="75">
        <f>0.0526*AK729*Observaciones!$F728^1.218</f>
        <v>0</v>
      </c>
      <c r="AS729" s="75">
        <f>AR729*Constantes!$F$31</f>
        <v>0</v>
      </c>
      <c r="AT729" s="75">
        <f t="shared" si="107"/>
        <v>0</v>
      </c>
      <c r="AU729" s="15"/>
      <c r="AV729" s="74">
        <v>723</v>
      </c>
      <c r="AW729" s="75">
        <f>0.0526*Observaciones!$F728^2.218</f>
        <v>0</v>
      </c>
      <c r="AX729" s="75">
        <f>IF(Observaciones!$F728&gt;0.05*$BB$7,((Observaciones!$F728-0.05*$BB$7)^2)/(Observaciones!$F728+0.95*$BB$7),0)</f>
        <v>0</v>
      </c>
      <c r="AY729" s="75">
        <f>0.0526*AX729*Observaciones!$F728^1.218</f>
        <v>0</v>
      </c>
      <c r="AZ729" s="29"/>
      <c r="BA729" s="29"/>
      <c r="BB729" s="96"/>
      <c r="BC729" s="39"/>
    </row>
    <row r="730" spans="2:55" s="2" customFormat="1" x14ac:dyDescent="0.3">
      <c r="B730" s="38"/>
      <c r="C730" s="74">
        <v>724</v>
      </c>
      <c r="D730" s="136">
        <f>ETo!$I729*((1-Constantes!$D$21)*ETo!$K729+ETo!$L729)</f>
        <v>2.6992497057092302</v>
      </c>
      <c r="E730" s="75">
        <f>MIN(D730*F730,0.8*(I729+Observaciones!$F729-G730-H730-Constantes!$D$14))</f>
        <v>1.5946719081848792</v>
      </c>
      <c r="F730" s="75">
        <f>EXP(2.5*(Cálculos!I729-Constantes!$D$13)/(Constantes!$D$15))*Constantes!$D$19+Constantes!$D$18</f>
        <v>0.59078339614595898</v>
      </c>
      <c r="G730" s="75">
        <f>IF(Observaciones!$F729&gt;0.05*Constantes!$D$20,((Observaciones!$F729-0.05*Constantes!$D$20)^2)/(Observaciones!$F729+0.95*Constantes!$D$20),0)</f>
        <v>4.7168391839183927</v>
      </c>
      <c r="H730" s="75">
        <f>MAX(0,I729+Observaciones!$F729-G730-Constantes!$D$13)</f>
        <v>8.4032796586114387</v>
      </c>
      <c r="I730" s="75">
        <f>I729+Observaciones!$F729-G730-E730-H730-J729</f>
        <v>72.737562715625501</v>
      </c>
      <c r="J730" s="75">
        <f>MAX(0,(I730-Constantes!$D$14)*(1-EXP(-Constantes!$D$24)))</f>
        <v>0.79862850254454953</v>
      </c>
      <c r="K730" s="75">
        <f t="shared" si="99"/>
        <v>117.96372884386329</v>
      </c>
      <c r="L730" s="75">
        <f>MAX(0,(K730-Constantes!$D$13)*(1-EXP(-Constantes!$D$25)))</f>
        <v>0.29677215303093685</v>
      </c>
      <c r="M730" s="75">
        <f t="shared" si="100"/>
        <v>5.8122398394938797</v>
      </c>
      <c r="N730" s="75">
        <f>0.0526*G730*Observaciones!$F729^1.218</f>
        <v>11.30371809564809</v>
      </c>
      <c r="O730" s="75">
        <f>N730*Constantes!$D$31</f>
        <v>0.17658789583630044</v>
      </c>
      <c r="P730" s="75">
        <f t="shared" si="101"/>
        <v>3038.2073127195217</v>
      </c>
      <c r="Q730" s="15"/>
      <c r="R730" s="74">
        <v>724</v>
      </c>
      <c r="S730" s="136">
        <f>ETo!$I729*((1-Constantes!$E$21)*ETo!$K729+ETo!$L729)</f>
        <v>2.5950585262319743</v>
      </c>
      <c r="T730" s="75">
        <f>MIN(S730*U730,0.8*(X729+Observaciones!$F729-V730-W730-Constantes!$D$14))</f>
        <v>1.5870239653424085</v>
      </c>
      <c r="U730" s="75">
        <f>EXP(2.5*(Cálculos!X729-Constantes!$D$13)/(Constantes!$D$15))*Constantes!$E$19+Constantes!$E$18</f>
        <v>0.61155613613337956</v>
      </c>
      <c r="V730" s="75">
        <f>IF(Observaciones!$F729&gt;0.05*Constantes!$E$20,((Observaciones!$F729-0.05*Constantes!$E$20)^2)/(Observaciones!$F729+0.95*Constantes!$E$20),0)</f>
        <v>4.0082626135439803</v>
      </c>
      <c r="W730" s="75">
        <f>MAX(0,X729+Observaciones!$F729-V730-Constantes!$D$13)</f>
        <v>8.6003701092546834</v>
      </c>
      <c r="X730" s="75">
        <f>X729+Observaciones!$F729-V730-T730-W730-Y729</f>
        <v>72.753997683857364</v>
      </c>
      <c r="Y730" s="75">
        <f>MAX(0,(X730-Constantes!$D$14)*(1-EXP(-Constantes!$D$24)))</f>
        <v>0.79891084546170066</v>
      </c>
      <c r="Z730" s="75">
        <f t="shared" si="102"/>
        <v>119.87384057288317</v>
      </c>
      <c r="AA730" s="75">
        <f>MAX(0,(Z730-Constantes!$D$13)*(1-EXP(-Constantes!$D$25)))</f>
        <v>0.30996625851491283</v>
      </c>
      <c r="AB730" s="75">
        <f t="shared" si="103"/>
        <v>5.1171397175205939</v>
      </c>
      <c r="AC730" s="75">
        <f>0.0526*V730*Observaciones!$F729^1.218</f>
        <v>9.6056424376944971</v>
      </c>
      <c r="AD730" s="75">
        <f>AC730*Constantes!$E$31</f>
        <v>0.1125452819069368</v>
      </c>
      <c r="AE730" s="75">
        <f t="shared" si="104"/>
        <v>2199.3787177940949</v>
      </c>
      <c r="AF730" s="15"/>
      <c r="AG730" s="74">
        <v>724</v>
      </c>
      <c r="AH730" s="136">
        <f>ETo!$I729*((1-Constantes!$F$21)*ETo!$K729+ETo!$L729)</f>
        <v>2.5950585262319743</v>
      </c>
      <c r="AI730" s="75">
        <f>MIN(AH730*AJ730,0.8*(AM729+Observaciones!$F729-AK730-AL730-Constantes!$D$14))</f>
        <v>1.6454822558682904</v>
      </c>
      <c r="AJ730" s="75">
        <f>EXP(2.5*(Cálculos!AM729-Constantes!$D$13)/(Constantes!$D$15))*Constantes!$F$19+Constantes!$F$18</f>
        <v>0.63408290766279218</v>
      </c>
      <c r="AK730" s="75">
        <f>IF(Observaciones!$F729&gt;0.05*Constantes!$F$20,((Observaciones!$F729-0.05*Constantes!$F$20)^2)/(Observaciones!$F729+0.95*Constantes!$F$20),0)</f>
        <v>3.0848963428437823</v>
      </c>
      <c r="AL730" s="75">
        <f>MAX(0,AM729+Observaciones!$F729-AK730-Constantes!$D$13)</f>
        <v>7.8212296311230745</v>
      </c>
      <c r="AM730" s="75">
        <f>AM729+Observaciones!$F729-AK730-AI730-AL730-AN729</f>
        <v>72.724787440249088</v>
      </c>
      <c r="AN730" s="75">
        <f>MAX(0,(AM730-Constantes!$D$14)*(1-EXP(-Constantes!$D$24)))</f>
        <v>0.79840903096016314</v>
      </c>
      <c r="AO730" s="75">
        <f t="shared" si="105"/>
        <v>118.81803667087597</v>
      </c>
      <c r="AP730" s="75">
        <f>MAX(0,(AO730-Constantes!$D$13)*(1-EXP(-Constantes!$D$25)))</f>
        <v>0.30267328824420281</v>
      </c>
      <c r="AQ730" s="75">
        <f t="shared" si="106"/>
        <v>4.1859786620481483</v>
      </c>
      <c r="AR730" s="75">
        <f>0.0526*AK730*Observaciones!$F729^1.218</f>
        <v>7.3928317786814723</v>
      </c>
      <c r="AS730" s="75">
        <f>AR730*Constantes!$F$31</f>
        <v>6.2365469696977018E-2</v>
      </c>
      <c r="AT730" s="75">
        <f t="shared" si="107"/>
        <v>1489.8659246022614</v>
      </c>
      <c r="AU730" s="15"/>
      <c r="AV730" s="74">
        <v>724</v>
      </c>
      <c r="AW730" s="75">
        <f>0.0526*Observaciones!$F729^2.218</f>
        <v>55.118588118564972</v>
      </c>
      <c r="AX730" s="75">
        <f>IF(Observaciones!$F729&gt;0.05*$BB$7,((Observaciones!$F729-0.05*$BB$7)^2)/(Observaciones!$F729+0.95*$BB$7),0)</f>
        <v>8.0912125154299339</v>
      </c>
      <c r="AY730" s="75">
        <f>0.0526*AX730*Observaciones!$F729^1.218</f>
        <v>19.390270000772201</v>
      </c>
      <c r="AZ730" s="29"/>
      <c r="BA730" s="29"/>
      <c r="BB730" s="96"/>
      <c r="BC730" s="39"/>
    </row>
    <row r="731" spans="2:55" s="2" customFormat="1" x14ac:dyDescent="0.3">
      <c r="B731" s="38"/>
      <c r="C731" s="74">
        <v>725</v>
      </c>
      <c r="D731" s="136">
        <f>ETo!$I730*((1-Constantes!$D$21)*ETo!$K730+ETo!$L730)</f>
        <v>2.671422497856307</v>
      </c>
      <c r="E731" s="75">
        <f>MIN(D731*F731,0.8*(I730+Observaciones!$F730-G731-H731-Constantes!$D$14))</f>
        <v>1.9069278003935919</v>
      </c>
      <c r="F731" s="75">
        <f>EXP(2.5*(Cálculos!I730-Constantes!$D$13)/(Constantes!$D$15))*Constantes!$D$19+Constantes!$D$18</f>
        <v>0.71382486369109088</v>
      </c>
      <c r="G731" s="75">
        <f>IF(Observaciones!$F730&gt;0.05*Constantes!$D$20,((Observaciones!$F730-0.05*Constantes!$D$20)^2)/(Observaciones!$F730+0.95*Constantes!$D$20),0)</f>
        <v>6.0916179337231879E-3</v>
      </c>
      <c r="H731" s="75">
        <f>MAX(0,I730+Observaciones!$F730-G731-Constantes!$D$13)</f>
        <v>1.531471097691778</v>
      </c>
      <c r="I731" s="75">
        <f>I730+Observaciones!$F730-G731-E731-H731-J730</f>
        <v>72.294443697061865</v>
      </c>
      <c r="J731" s="75">
        <f>MAX(0,(I731-Constantes!$D$14)*(1-EXP(-Constantes!$D$24)))</f>
        <v>0.7910159830324105</v>
      </c>
      <c r="K731" s="75">
        <f t="shared" si="99"/>
        <v>119.19842778852413</v>
      </c>
      <c r="L731" s="75">
        <f>MAX(0,(K731-Constantes!$D$13)*(1-EXP(-Constantes!$D$25)))</f>
        <v>0.30530084162506849</v>
      </c>
      <c r="M731" s="75">
        <f t="shared" si="100"/>
        <v>1.1024084425912022</v>
      </c>
      <c r="N731" s="75">
        <f>0.0526*G731*Observaciones!$F730^1.218</f>
        <v>1.6289014931478746E-3</v>
      </c>
      <c r="O731" s="75">
        <f>N731*Constantes!$D$31</f>
        <v>2.5446873742395757E-5</v>
      </c>
      <c r="P731" s="75">
        <f t="shared" si="101"/>
        <v>2.3082981551359567</v>
      </c>
      <c r="Q731" s="15"/>
      <c r="R731" s="74">
        <v>725</v>
      </c>
      <c r="S731" s="136">
        <f>ETo!$I730*((1-Constantes!$E$21)*ETo!$K730+ETo!$L730)</f>
        <v>2.5681755614436517</v>
      </c>
      <c r="T731" s="75">
        <f>MIN(S731*U731,0.8*(X730+Observaciones!$F730-V731-W731-Constantes!$D$14))</f>
        <v>1.8300890450382397</v>
      </c>
      <c r="U731" s="75">
        <f>EXP(2.5*(Cálculos!X730-Constantes!$D$13)/(Constantes!$D$15))*Constantes!$E$19+Constantes!$E$18</f>
        <v>0.71260278016565559</v>
      </c>
      <c r="V731" s="75">
        <f>IF(Observaciones!$F730&gt;0.05*Constantes!$E$20,((Observaciones!$F730-0.05*Constantes!$E$20)^2)/(Observaciones!$F730+0.95*Constantes!$E$20),0)</f>
        <v>1.7259720040295996E-4</v>
      </c>
      <c r="W731" s="75">
        <f>MAX(0,X730+Observaciones!$F730-V731-Constantes!$D$13)</f>
        <v>1.553825086656957</v>
      </c>
      <c r="X731" s="75">
        <f>X730+Observaciones!$F730-V731-T731-W731-Y730</f>
        <v>72.371000109500059</v>
      </c>
      <c r="Y731" s="75">
        <f>MAX(0,(X731-Constantes!$D$14)*(1-EXP(-Constantes!$D$24)))</f>
        <v>0.79233117637562156</v>
      </c>
      <c r="Z731" s="75">
        <f t="shared" si="102"/>
        <v>121.11769940102521</v>
      </c>
      <c r="AA731" s="75">
        <f>MAX(0,(Z731-Constantes!$D$13)*(1-EXP(-Constantes!$D$25)))</f>
        <v>0.31855821904598708</v>
      </c>
      <c r="AB731" s="75">
        <f t="shared" si="103"/>
        <v>1.1110619926220116</v>
      </c>
      <c r="AC731" s="75">
        <f>0.0526*V731*Observaciones!$F730^1.218</f>
        <v>4.6152572355713993E-5</v>
      </c>
      <c r="AD731" s="75">
        <f>AC731*Constantes!$E$31</f>
        <v>5.4075032463428144E-7</v>
      </c>
      <c r="AE731" s="75">
        <f t="shared" si="104"/>
        <v>4.8669680740149948E-2</v>
      </c>
      <c r="AF731" s="15"/>
      <c r="AG731" s="74">
        <v>725</v>
      </c>
      <c r="AH731" s="136">
        <f>ETo!$I730*((1-Constantes!$F$21)*ETo!$K730+ETo!$L730)</f>
        <v>2.5681755614436517</v>
      </c>
      <c r="AI731" s="75">
        <f>MIN(AH731*AJ731,0.8*(AM730+Observaciones!$F730-AK731-AL731-Constantes!$D$14))</f>
        <v>1.8538249636424204</v>
      </c>
      <c r="AJ731" s="75">
        <f>EXP(2.5*(Cálculos!AM730-Constantes!$D$13)/(Constantes!$D$15))*Constantes!$F$19+Constantes!$F$18</f>
        <v>0.72184510727153228</v>
      </c>
      <c r="AK731" s="75">
        <f>IF(Observaciones!$F730&gt;0.05*Constantes!$F$20,((Observaciones!$F730-0.05*Constantes!$F$20)^2)/(Observaciones!$F730+0.95*Constantes!$F$20),0)</f>
        <v>0</v>
      </c>
      <c r="AL731" s="75">
        <f>MAX(0,AM730+Observaciones!$F730-AK731-Constantes!$D$13)</f>
        <v>1.5247874402490851</v>
      </c>
      <c r="AM731" s="75">
        <f>AM730+Observaciones!$F730-AK731-AI731-AL731-AN730</f>
        <v>72.347766005397418</v>
      </c>
      <c r="AN731" s="75">
        <f>MAX(0,(AM731-Constantes!$D$14)*(1-EXP(-Constantes!$D$24)))</f>
        <v>0.79193202837380083</v>
      </c>
      <c r="AO731" s="75">
        <f t="shared" si="105"/>
        <v>120.04015082288085</v>
      </c>
      <c r="AP731" s="75">
        <f>MAX(0,(AO731-Constantes!$D$13)*(1-EXP(-Constantes!$D$25)))</f>
        <v>0.31111504732563949</v>
      </c>
      <c r="AQ731" s="75">
        <f t="shared" si="106"/>
        <v>1.1030470756994404</v>
      </c>
      <c r="AR731" s="75">
        <f>0.0526*AK731*Observaciones!$F730^1.218</f>
        <v>0</v>
      </c>
      <c r="AS731" s="75">
        <f>AR731*Constantes!$F$31</f>
        <v>0</v>
      </c>
      <c r="AT731" s="75">
        <f t="shared" si="107"/>
        <v>0</v>
      </c>
      <c r="AU731" s="15"/>
      <c r="AV731" s="74">
        <v>725</v>
      </c>
      <c r="AW731" s="75">
        <f>0.0526*Observaciones!$F730^2.218</f>
        <v>1.0161217826375908</v>
      </c>
      <c r="AX731" s="75">
        <f>IF(Observaciones!$F730&gt;0.05*$BB$7,((Observaciones!$F730-0.05*$BB$7)^2)/(Observaciones!$F730+0.95*$BB$7),0)</f>
        <v>0.11653532226287651</v>
      </c>
      <c r="AY731" s="75">
        <f>0.0526*AX731*Observaciones!$F730^1.218</f>
        <v>3.1161599841578999E-2</v>
      </c>
      <c r="AZ731" s="29"/>
      <c r="BA731" s="29"/>
      <c r="BB731" s="96"/>
      <c r="BC731" s="39"/>
    </row>
    <row r="732" spans="2:55" s="2" customFormat="1" x14ac:dyDescent="0.3">
      <c r="B732" s="38"/>
      <c r="C732" s="74">
        <v>726</v>
      </c>
      <c r="D732" s="136">
        <f>ETo!$I731*((1-Constantes!$D$21)*ETo!$K731+ETo!$L731)</f>
        <v>2.7604807702554552</v>
      </c>
      <c r="E732" s="75">
        <f>MIN(D732*F732,0.8*(I731+Observaciones!$F731-G732-H732-Constantes!$D$14))</f>
        <v>1.9469009846461576</v>
      </c>
      <c r="F732" s="75">
        <f>EXP(2.5*(Cálculos!I731-Constantes!$D$13)/(Constantes!$D$15))*Constantes!$D$19+Constantes!$D$18</f>
        <v>0.705276053948382</v>
      </c>
      <c r="G732" s="75">
        <f>IF(Observaciones!$F731&gt;0.05*Constantes!$D$20,((Observaciones!$F731-0.05*Constantes!$D$20)^2)/(Observaciones!$F731+0.95*Constantes!$D$20),0)</f>
        <v>0</v>
      </c>
      <c r="H732" s="75">
        <f>MAX(0,I731+Observaciones!$F731-G732-Constantes!$D$13)</f>
        <v>9.4443697061862508E-2</v>
      </c>
      <c r="I732" s="75">
        <f>I731+Observaciones!$F731-G732-E732-H732-J731</f>
        <v>72.262083032321428</v>
      </c>
      <c r="J732" s="75">
        <f>MAX(0,(I732-Constantes!$D$14)*(1-EXP(-Constantes!$D$24)))</f>
        <v>0.7904600461814919</v>
      </c>
      <c r="K732" s="75">
        <f t="shared" si="99"/>
        <v>118.98757064396092</v>
      </c>
      <c r="L732" s="75">
        <f>MAX(0,(K732-Constantes!$D$13)*(1-EXP(-Constantes!$D$25)))</f>
        <v>0.30384434493686457</v>
      </c>
      <c r="M732" s="75">
        <f t="shared" si="100"/>
        <v>1.0943043911183565</v>
      </c>
      <c r="N732" s="75">
        <f>0.0526*G732*Observaciones!$F731^1.218</f>
        <v>0</v>
      </c>
      <c r="O732" s="75">
        <f>N732*Constantes!$D$31</f>
        <v>0</v>
      </c>
      <c r="P732" s="75">
        <f t="shared" si="101"/>
        <v>0</v>
      </c>
      <c r="Q732" s="15"/>
      <c r="R732" s="74">
        <v>726</v>
      </c>
      <c r="S732" s="136">
        <f>ETo!$I731*((1-Constantes!$E$21)*ETo!$K731+ETo!$L731)</f>
        <v>2.6542553352054079</v>
      </c>
      <c r="T732" s="75">
        <f>MIN(S732*U732,0.8*(X731+Observaciones!$F731-V732-W732-Constantes!$D$14))</f>
        <v>1.8761525196704976</v>
      </c>
      <c r="U732" s="75">
        <f>EXP(2.5*(Cálculos!X731-Constantes!$D$13)/(Constantes!$D$15))*Constantes!$E$19+Constantes!$E$18</f>
        <v>0.70684703720311282</v>
      </c>
      <c r="V732" s="75">
        <f>IF(Observaciones!$F731&gt;0.05*Constantes!$E$20,((Observaciones!$F731-0.05*Constantes!$E$20)^2)/(Observaciones!$F731+0.95*Constantes!$E$20),0)</f>
        <v>0</v>
      </c>
      <c r="W732" s="75">
        <f>MAX(0,X731+Observaciones!$F731-V732-Constantes!$D$13)</f>
        <v>0.1710001095000564</v>
      </c>
      <c r="X732" s="75">
        <f>X731+Observaciones!$F731-V732-T732-W732-Y731</f>
        <v>72.331516303953876</v>
      </c>
      <c r="Y732" s="75">
        <f>MAX(0,(X732-Constantes!$D$14)*(1-EXP(-Constantes!$D$24)))</f>
        <v>0.79165286822918235</v>
      </c>
      <c r="Z732" s="75">
        <f t="shared" si="102"/>
        <v>120.97014129147928</v>
      </c>
      <c r="AA732" s="75">
        <f>MAX(0,(Z732-Constantes!$D$13)*(1-EXP(-Constantes!$D$25)))</f>
        <v>0.31753896073099624</v>
      </c>
      <c r="AB732" s="75">
        <f t="shared" si="103"/>
        <v>1.1091918289601785</v>
      </c>
      <c r="AC732" s="75">
        <f>0.0526*V732*Observaciones!$F731^1.218</f>
        <v>0</v>
      </c>
      <c r="AD732" s="75">
        <f>AC732*Constantes!$E$31</f>
        <v>0</v>
      </c>
      <c r="AE732" s="75">
        <f t="shared" si="104"/>
        <v>0</v>
      </c>
      <c r="AF732" s="15"/>
      <c r="AG732" s="74">
        <v>726</v>
      </c>
      <c r="AH732" s="136">
        <f>ETo!$I731*((1-Constantes!$F$21)*ETo!$K731+ETo!$L731)</f>
        <v>2.6542553352054079</v>
      </c>
      <c r="AI732" s="75">
        <f>MIN(AH732*AJ732,0.8*(AM731+Observaciones!$F731-AK732-AL732-Constantes!$D$14))</f>
        <v>1.9046858174928103</v>
      </c>
      <c r="AJ732" s="75">
        <f>EXP(2.5*(Cálculos!AM731-Constantes!$D$13)/(Constantes!$D$15))*Constantes!$F$19+Constantes!$F$18</f>
        <v>0.71759705715931443</v>
      </c>
      <c r="AK732" s="75">
        <f>IF(Observaciones!$F731&gt;0.05*Constantes!$F$20,((Observaciones!$F731-0.05*Constantes!$F$20)^2)/(Observaciones!$F731+0.95*Constantes!$F$20),0)</f>
        <v>0</v>
      </c>
      <c r="AL732" s="75">
        <f>MAX(0,AM731+Observaciones!$F731-AK732-Constantes!$D$13)</f>
        <v>0.1477660053974148</v>
      </c>
      <c r="AM732" s="75">
        <f>AM731+Observaciones!$F731-AK732-AI732-AL732-AN731</f>
        <v>72.303382154133388</v>
      </c>
      <c r="AN732" s="75">
        <f>MAX(0,(AM732-Constantes!$D$14)*(1-EXP(-Constantes!$D$24)))</f>
        <v>0.79116954037482812</v>
      </c>
      <c r="AO732" s="75">
        <f t="shared" si="105"/>
        <v>119.87680178095262</v>
      </c>
      <c r="AP732" s="75">
        <f>MAX(0,(AO732-Constantes!$D$13)*(1-EXP(-Constantes!$D$25)))</f>
        <v>0.30998671307316444</v>
      </c>
      <c r="AQ732" s="75">
        <f t="shared" si="106"/>
        <v>1.1011562534479926</v>
      </c>
      <c r="AR732" s="75">
        <f>0.0526*AK732*Observaciones!$F731^1.218</f>
        <v>0</v>
      </c>
      <c r="AS732" s="75">
        <f>AR732*Constantes!$F$31</f>
        <v>0</v>
      </c>
      <c r="AT732" s="75">
        <f t="shared" si="107"/>
        <v>0</v>
      </c>
      <c r="AU732" s="15"/>
      <c r="AV732" s="74">
        <v>726</v>
      </c>
      <c r="AW732" s="75">
        <f>0.0526*Observaciones!$F731^2.218</f>
        <v>0.51615751836785251</v>
      </c>
      <c r="AX732" s="75">
        <f>IF(Observaciones!$F731&gt;0.05*$BB$7,((Observaciones!$F731-0.05*$BB$7)^2)/(Observaciones!$F731+0.95*$BB$7),0)</f>
        <v>3.1957062669984396E-2</v>
      </c>
      <c r="AY732" s="75">
        <f>0.0526*AX732*Observaciones!$F731^1.218</f>
        <v>5.8910279150232447E-3</v>
      </c>
      <c r="AZ732" s="29"/>
      <c r="BA732" s="29"/>
      <c r="BB732" s="96"/>
      <c r="BC732" s="39"/>
    </row>
    <row r="733" spans="2:55" s="2" customFormat="1" x14ac:dyDescent="0.3">
      <c r="B733" s="38"/>
      <c r="C733" s="74">
        <v>727</v>
      </c>
      <c r="D733" s="136">
        <f>ETo!$I732*((1-Constantes!$D$21)*ETo!$K732+ETo!$L732)</f>
        <v>2.7883060015710788</v>
      </c>
      <c r="E733" s="75">
        <f>MIN(D733*F733,0.8*(I732+Observaciones!$F732-G733-H733-Constantes!$D$14))</f>
        <v>1.9648058081657518</v>
      </c>
      <c r="F733" s="75">
        <f>EXP(2.5*(Cálculos!I732-Constantes!$D$13)/(Constantes!$D$15))*Constantes!$D$19+Constantes!$D$18</f>
        <v>0.70465931897671075</v>
      </c>
      <c r="G733" s="75">
        <f>IF(Observaciones!$F732&gt;0.05*Constantes!$D$20,((Observaciones!$F732-0.05*Constantes!$D$20)^2)/(Observaciones!$F732+0.95*Constantes!$D$20),0)</f>
        <v>0.14657598499061908</v>
      </c>
      <c r="H733" s="75">
        <f>MAX(0,I732+Observaciones!$F732-G733-Constantes!$D$13)</f>
        <v>3.4155070473308058</v>
      </c>
      <c r="I733" s="75">
        <f>I732+Observaciones!$F732-G733-E733-H733-J732</f>
        <v>72.244734145652757</v>
      </c>
      <c r="J733" s="75">
        <f>MAX(0,(I733-Constantes!$D$14)*(1-EXP(-Constantes!$D$24)))</f>
        <v>0.79016200269261794</v>
      </c>
      <c r="K733" s="75">
        <f t="shared" si="99"/>
        <v>122.09923334635486</v>
      </c>
      <c r="L733" s="75">
        <f>MAX(0,(K733-Constantes!$D$13)*(1-EXP(-Constantes!$D$25)))</f>
        <v>0.32533816925205583</v>
      </c>
      <c r="M733" s="75">
        <f t="shared" si="100"/>
        <v>1.2620761569352927</v>
      </c>
      <c r="N733" s="75">
        <f>0.0526*G733*Observaciones!$F732^1.218</f>
        <v>7.2551326065226532E-2</v>
      </c>
      <c r="O733" s="75">
        <f>N733*Constantes!$D$31</f>
        <v>1.133404593212933E-3</v>
      </c>
      <c r="P733" s="75">
        <f t="shared" si="101"/>
        <v>89.804770257698735</v>
      </c>
      <c r="Q733" s="15"/>
      <c r="R733" s="74">
        <v>727</v>
      </c>
      <c r="S733" s="136">
        <f>ETo!$I732*((1-Constantes!$E$21)*ETo!$K732+ETo!$L732)</f>
        <v>2.6811761981743039</v>
      </c>
      <c r="T733" s="75">
        <f>MIN(S733*U733,0.8*(X732+Observaciones!$F732-V733-W733-Constantes!$D$14))</f>
        <v>1.8936076930994268</v>
      </c>
      <c r="U733" s="75">
        <f>EXP(2.5*(Cálculos!X732-Constantes!$D$13)/(Constantes!$D$15))*Constantes!$E$19+Constantes!$E$18</f>
        <v>0.70626007137794344</v>
      </c>
      <c r="V733" s="75">
        <f>IF(Observaciones!$F732&gt;0.05*Constantes!$E$20,((Observaciones!$F732-0.05*Constantes!$E$20)^2)/(Observaciones!$F732+0.95*Constantes!$E$20),0)</f>
        <v>8.9414939286152295E-2</v>
      </c>
      <c r="W733" s="75">
        <f>MAX(0,X732+Observaciones!$F732-V733-Constantes!$D$13)</f>
        <v>3.5421013646677153</v>
      </c>
      <c r="X733" s="75">
        <f>X732+Observaciones!$F732-V733-T733-W733-Y732</f>
        <v>72.314739438671396</v>
      </c>
      <c r="Y733" s="75">
        <f>MAX(0,(X733-Constantes!$D$14)*(1-EXP(-Constantes!$D$24)))</f>
        <v>0.79136465172534243</v>
      </c>
      <c r="Z733" s="75">
        <f t="shared" si="102"/>
        <v>124.194703695416</v>
      </c>
      <c r="AA733" s="75">
        <f>MAX(0,(Z733-Constantes!$D$13)*(1-EXP(-Constantes!$D$25)))</f>
        <v>0.33981264024975155</v>
      </c>
      <c r="AB733" s="75">
        <f t="shared" si="103"/>
        <v>1.2205922312612463</v>
      </c>
      <c r="AC733" s="75">
        <f>0.0526*V733*Observaciones!$F732^1.218</f>
        <v>4.4258085085815732E-2</v>
      </c>
      <c r="AD733" s="75">
        <f>AC733*Constantes!$E$31</f>
        <v>5.1855341222131236E-4</v>
      </c>
      <c r="AE733" s="75">
        <f t="shared" si="104"/>
        <v>42.483754929808754</v>
      </c>
      <c r="AF733" s="15"/>
      <c r="AG733" s="74">
        <v>727</v>
      </c>
      <c r="AH733" s="136">
        <f>ETo!$I732*((1-Constantes!$F$21)*ETo!$K732+ETo!$L732)</f>
        <v>2.6811761981743039</v>
      </c>
      <c r="AI733" s="75">
        <f>MIN(AH733*AJ733,0.8*(AM732+Observaciones!$F732-AK733-AL733-Constantes!$D$14))</f>
        <v>1.9226777492961769</v>
      </c>
      <c r="AJ733" s="75">
        <f>EXP(2.5*(Cálculos!AM732-Constantes!$D$13)/(Constantes!$D$15))*Constantes!$F$19+Constantes!$F$18</f>
        <v>0.7171023488144449</v>
      </c>
      <c r="AK733" s="75">
        <f>IF(Observaciones!$F732&gt;0.05*Constantes!$F$20,((Observaciones!$F732-0.05*Constantes!$F$20)^2)/(Observaciones!$F732+0.95*Constantes!$F$20),0)</f>
        <v>3.1748842446201977E-2</v>
      </c>
      <c r="AL733" s="75">
        <f>MAX(0,AM732+Observaciones!$F732-AK733-Constantes!$D$13)</f>
        <v>3.5716333116871795</v>
      </c>
      <c r="AM733" s="75">
        <f>AM732+Observaciones!$F732-AK733-AI733-AL733-AN732</f>
        <v>72.286152710329006</v>
      </c>
      <c r="AN733" s="75">
        <f>MAX(0,(AM733-Constantes!$D$14)*(1-EXP(-Constantes!$D$24)))</f>
        <v>0.79087354884287064</v>
      </c>
      <c r="AO733" s="75">
        <f t="shared" si="105"/>
        <v>123.13844837956664</v>
      </c>
      <c r="AP733" s="75">
        <f>MAX(0,(AO733-Constantes!$D$13)*(1-EXP(-Constantes!$D$25)))</f>
        <v>0.33251655183586704</v>
      </c>
      <c r="AQ733" s="75">
        <f t="shared" si="106"/>
        <v>1.1551389431249397</v>
      </c>
      <c r="AR733" s="75">
        <f>0.0526*AK733*Observaciones!$F732^1.218</f>
        <v>1.5714856841353132E-2</v>
      </c>
      <c r="AS733" s="75">
        <f>AR733*Constantes!$F$31</f>
        <v>1.3256955622308742E-4</v>
      </c>
      <c r="AT733" s="75">
        <f t="shared" si="107"/>
        <v>11.476503065895571</v>
      </c>
      <c r="AU733" s="15"/>
      <c r="AV733" s="74">
        <v>727</v>
      </c>
      <c r="AW733" s="75">
        <f>0.0526*Observaciones!$F732^2.218</f>
        <v>3.1183372517686312</v>
      </c>
      <c r="AX733" s="75">
        <f>IF(Observaciones!$F732&gt;0.05*$BB$7,((Observaciones!$F732-0.05*$BB$7)^2)/(Observaciones!$F732+0.95*$BB$7),0)</f>
        <v>0.53229249011857738</v>
      </c>
      <c r="AY733" s="75">
        <f>0.0526*AX733*Observaciones!$F732^1.218</f>
        <v>0.26347103186880089</v>
      </c>
      <c r="AZ733" s="29"/>
      <c r="BA733" s="29"/>
      <c r="BB733" s="96"/>
      <c r="BC733" s="39"/>
    </row>
    <row r="734" spans="2:55" s="2" customFormat="1" x14ac:dyDescent="0.3">
      <c r="B734" s="38"/>
      <c r="C734" s="74">
        <v>728</v>
      </c>
      <c r="D734" s="136">
        <f>ETo!$I733*((1-Constantes!$D$21)*ETo!$K733+ETo!$L733)</f>
        <v>2.6742596545853261</v>
      </c>
      <c r="E734" s="75">
        <f>MIN(D734*F734,0.8*(I733+Observaciones!$F733-G734-H734-Constantes!$D$14))</f>
        <v>1.8835589015055414</v>
      </c>
      <c r="F734" s="75">
        <f>EXP(2.5*(Cálculos!I733-Constantes!$D$13)/(Constantes!$D$15))*Constantes!$D$19+Constantes!$D$18</f>
        <v>0.70432910217822819</v>
      </c>
      <c r="G734" s="75">
        <f>IF(Observaciones!$F733&gt;0.05*Constantes!$D$20,((Observaciones!$F733-0.05*Constantes!$D$20)^2)/(Observaciones!$F733+0.95*Constantes!$D$20),0)</f>
        <v>8.1841183339820857E-3</v>
      </c>
      <c r="H734" s="75">
        <f>MAX(0,I733+Observaciones!$F733-G734-Constantes!$D$13)</f>
        <v>1.1365500273187763</v>
      </c>
      <c r="I734" s="75">
        <f>I733+Observaciones!$F733-G734-E734-H734-J733</f>
        <v>72.326279095801851</v>
      </c>
      <c r="J734" s="75">
        <f>MAX(0,(I734-Constantes!$D$14)*(1-EXP(-Constantes!$D$24)))</f>
        <v>0.7915628961278367</v>
      </c>
      <c r="K734" s="75">
        <f t="shared" si="99"/>
        <v>122.91044520442159</v>
      </c>
      <c r="L734" s="75">
        <f>MAX(0,(K734-Constantes!$D$13)*(1-EXP(-Constantes!$D$25)))</f>
        <v>0.33094161886318235</v>
      </c>
      <c r="M734" s="75">
        <f t="shared" si="100"/>
        <v>1.1306886333250012</v>
      </c>
      <c r="N734" s="75">
        <f>0.0526*G734*Observaciones!$F733^1.218</f>
        <v>2.2587820909389452E-3</v>
      </c>
      <c r="O734" s="75">
        <f>N734*Constantes!$D$31</f>
        <v>3.528693596359174E-5</v>
      </c>
      <c r="P734" s="75">
        <f t="shared" si="101"/>
        <v>3.1208358272625336</v>
      </c>
      <c r="Q734" s="15"/>
      <c r="R734" s="74">
        <v>728</v>
      </c>
      <c r="S734" s="136">
        <f>ETo!$I733*((1-Constantes!$E$21)*ETo!$K733+ETo!$L733)</f>
        <v>2.5709161827257869</v>
      </c>
      <c r="T734" s="75">
        <f>MIN(S734*U734,0.8*(X733+Observaciones!$F733-V734-W734-Constantes!$D$14))</f>
        <v>1.815095172549883</v>
      </c>
      <c r="U734" s="75">
        <f>EXP(2.5*(Cálculos!X733-Constantes!$D$13)/(Constantes!$D$15))*Constantes!$E$19+Constantes!$E$18</f>
        <v>0.70601102624257761</v>
      </c>
      <c r="V734" s="75">
        <f>IF(Observaciones!$F733&gt;0.05*Constantes!$E$20,((Observaciones!$F733-0.05*Constantes!$E$20)^2)/(Observaciones!$F733+0.95*Constantes!$E$20),0)</f>
        <v>6.1291166811592711E-4</v>
      </c>
      <c r="W734" s="75">
        <f>MAX(0,X733+Observaciones!$F733-V734-Constantes!$D$13)</f>
        <v>1.2141265270032875</v>
      </c>
      <c r="X734" s="75">
        <f>X733+Observaciones!$F733-V734-T734-W734-Y733</f>
        <v>72.393540175724766</v>
      </c>
      <c r="Y734" s="75">
        <f>MAX(0,(X734-Constantes!$D$14)*(1-EXP(-Constantes!$D$24)))</f>
        <v>0.79271840122211235</v>
      </c>
      <c r="Z734" s="75">
        <f t="shared" si="102"/>
        <v>125.06901758216954</v>
      </c>
      <c r="AA734" s="75">
        <f>MAX(0,(Z734-Constantes!$D$13)*(1-EXP(-Constantes!$D$25)))</f>
        <v>0.34585196741196444</v>
      </c>
      <c r="AB734" s="75">
        <f t="shared" si="103"/>
        <v>1.1391832803021926</v>
      </c>
      <c r="AC734" s="75">
        <f>0.0526*V734*Observaciones!$F733^1.218</f>
        <v>1.6916103149673754E-4</v>
      </c>
      <c r="AD734" s="75">
        <f>AC734*Constantes!$E$31</f>
        <v>1.9819888259382286E-6</v>
      </c>
      <c r="AE734" s="75">
        <f t="shared" si="104"/>
        <v>0.17398331420493318</v>
      </c>
      <c r="AF734" s="15"/>
      <c r="AG734" s="74">
        <v>728</v>
      </c>
      <c r="AH734" s="136">
        <f>ETo!$I733*((1-Constantes!$F$21)*ETo!$K733+ETo!$L733)</f>
        <v>2.5709161827257869</v>
      </c>
      <c r="AI734" s="75">
        <f>MIN(AH734*AJ734,0.8*(AM733+Observaciones!$F733-AK734-AL734-Constantes!$D$14))</f>
        <v>1.8431170896316051</v>
      </c>
      <c r="AJ734" s="75">
        <f>EXP(2.5*(Cálculos!AM733-Constantes!$D$13)/(Constantes!$D$15))*Constantes!$F$19+Constantes!$F$18</f>
        <v>0.71691061031692582</v>
      </c>
      <c r="AK734" s="75">
        <f>IF(Observaciones!$F733&gt;0.05*Constantes!$F$20,((Observaciones!$F733-0.05*Constantes!$F$20)^2)/(Observaciones!$F733+0.95*Constantes!$F$20),0)</f>
        <v>0</v>
      </c>
      <c r="AL734" s="75">
        <f>MAX(0,AM733+Observaciones!$F733-AK734-Constantes!$D$13)</f>
        <v>1.1861527103290115</v>
      </c>
      <c r="AM734" s="75">
        <f>AM733+Observaciones!$F733-AK734-AI734-AL734-AN733</f>
        <v>72.366009361525528</v>
      </c>
      <c r="AN734" s="75">
        <f>MAX(0,(AM734-Constantes!$D$14)*(1-EXP(-Constantes!$D$24)))</f>
        <v>0.79224543831260752</v>
      </c>
      <c r="AO734" s="75">
        <f t="shared" si="105"/>
        <v>123.99208453805979</v>
      </c>
      <c r="AP734" s="75">
        <f>MAX(0,(AO734-Constantes!$D$13)*(1-EXP(-Constantes!$D$25)))</f>
        <v>0.33841304749576956</v>
      </c>
      <c r="AQ734" s="75">
        <f t="shared" si="106"/>
        <v>1.130658485808377</v>
      </c>
      <c r="AR734" s="75">
        <f>0.0526*AK734*Observaciones!$F733^1.218</f>
        <v>0</v>
      </c>
      <c r="AS734" s="75">
        <f>AR734*Constantes!$F$31</f>
        <v>0</v>
      </c>
      <c r="AT734" s="75">
        <f t="shared" si="107"/>
        <v>0</v>
      </c>
      <c r="AU734" s="15"/>
      <c r="AV734" s="74">
        <v>728</v>
      </c>
      <c r="AW734" s="75">
        <f>0.0526*Observaciones!$F733^2.218</f>
        <v>1.0763835266267017</v>
      </c>
      <c r="AX734" s="75">
        <f>IF(Observaciones!$F733&gt;0.05*$BB$7,((Observaciones!$F733-0.05*$BB$7)^2)/(Observaciones!$F733+0.95*$BB$7),0)</f>
        <v>0.12772912526524982</v>
      </c>
      <c r="AY734" s="75">
        <f>0.0526*AX734*Observaciones!$F733^1.218</f>
        <v>3.5252699052808555E-2</v>
      </c>
      <c r="AZ734" s="29"/>
      <c r="BA734" s="29"/>
      <c r="BB734" s="96"/>
      <c r="BC734" s="39"/>
    </row>
    <row r="735" spans="2:55" s="2" customFormat="1" x14ac:dyDescent="0.3">
      <c r="B735" s="38"/>
      <c r="C735" s="74">
        <v>729</v>
      </c>
      <c r="D735" s="136">
        <f>ETo!$I734*((1-Constantes!$D$21)*ETo!$K734+ETo!$L734)</f>
        <v>2.6770634556486055</v>
      </c>
      <c r="E735" s="75">
        <f>MIN(D735*F735,0.8*(I734+Observaciones!$F734-G735-H735-Constantes!$D$14))</f>
        <v>1.8896956655723305</v>
      </c>
      <c r="F735" s="75">
        <f>EXP(2.5*(Cálculos!I734-Constantes!$D$13)/(Constantes!$D$15))*Constantes!$D$19+Constantes!$D$18</f>
        <v>0.70588377783315948</v>
      </c>
      <c r="G735" s="75">
        <f>IF(Observaciones!$F734&gt;0.05*Constantes!$D$20,((Observaciones!$F734-0.05*Constantes!$D$20)^2)/(Observaciones!$F734+0.95*Constantes!$D$20),0)</f>
        <v>1.3280946837407822E-2</v>
      </c>
      <c r="H735" s="75">
        <f>MAX(0,I734+Observaciones!$F734-G735-Constantes!$D$13)</f>
        <v>1.4129981489644337</v>
      </c>
      <c r="I735" s="75">
        <f>I734+Observaciones!$F734-G735-E735-H735-J734</f>
        <v>72.318741438299824</v>
      </c>
      <c r="J735" s="75">
        <f>MAX(0,(I735-Constantes!$D$14)*(1-EXP(-Constantes!$D$24)))</f>
        <v>0.79143340368358095</v>
      </c>
      <c r="K735" s="75">
        <f t="shared" si="99"/>
        <v>123.99250173452285</v>
      </c>
      <c r="L735" s="75">
        <f>MAX(0,(K735-Constantes!$D$13)*(1-EXP(-Constantes!$D$25)))</f>
        <v>0.33841592928224185</v>
      </c>
      <c r="M735" s="75">
        <f t="shared" si="100"/>
        <v>1.1431302798032306</v>
      </c>
      <c r="N735" s="75">
        <f>0.0526*G735*Observaciones!$F734^1.218</f>
        <v>3.8957001304390222E-3</v>
      </c>
      <c r="O735" s="75">
        <f>N735*Constantes!$D$31</f>
        <v>6.0859045052466513E-5</v>
      </c>
      <c r="P735" s="75">
        <f t="shared" si="101"/>
        <v>5.3238940589468342</v>
      </c>
      <c r="Q735" s="15"/>
      <c r="R735" s="74">
        <v>729</v>
      </c>
      <c r="S735" s="136">
        <f>ETo!$I734*((1-Constantes!$E$21)*ETo!$K734+ETo!$L734)</f>
        <v>2.5736245278944323</v>
      </c>
      <c r="T735" s="75">
        <f>MIN(S735*U735,0.8*(X734+Observaciones!$F734-V735-W735-Constantes!$D$14))</f>
        <v>1.8200226159689696</v>
      </c>
      <c r="U735" s="75">
        <f>EXP(2.5*(Cálculos!X734-Constantes!$D$13)/(Constantes!$D$15))*Constantes!$E$19+Constantes!$E$18</f>
        <v>0.70718265086554433</v>
      </c>
      <c r="V735" s="75">
        <f>IF(Observaciones!$F734&gt;0.05*Constantes!$E$20,((Observaciones!$F734-0.05*Constantes!$E$20)^2)/(Observaciones!$F734+0.95*Constantes!$E$20),0)</f>
        <v>2.2990957413966252E-3</v>
      </c>
      <c r="W735" s="75">
        <f>MAX(0,X734+Observaciones!$F734-V735-Constantes!$D$13)</f>
        <v>1.491241079983368</v>
      </c>
      <c r="X735" s="75">
        <f>X734+Observaciones!$F734-V735-T735-W735-Y734</f>
        <v>72.387258982808916</v>
      </c>
      <c r="Y735" s="75">
        <f>MAX(0,(X735-Constantes!$D$14)*(1-EXP(-Constantes!$D$24)))</f>
        <v>0.79261049408739626</v>
      </c>
      <c r="Z735" s="75">
        <f t="shared" si="102"/>
        <v>126.21440669474094</v>
      </c>
      <c r="AA735" s="75">
        <f>MAX(0,(Z735-Constantes!$D$13)*(1-EXP(-Constantes!$D$25)))</f>
        <v>0.35376374793342086</v>
      </c>
      <c r="AB735" s="75">
        <f t="shared" si="103"/>
        <v>1.1486733377622138</v>
      </c>
      <c r="AC735" s="75">
        <f>0.0526*V735*Observaciones!$F734^1.218</f>
        <v>6.7439375289290603E-4</v>
      </c>
      <c r="AD735" s="75">
        <f>AC735*Constantes!$E$31</f>
        <v>7.9015886264684151E-6</v>
      </c>
      <c r="AE735" s="75">
        <f t="shared" si="104"/>
        <v>0.68788822432858787</v>
      </c>
      <c r="AF735" s="15"/>
      <c r="AG735" s="74">
        <v>729</v>
      </c>
      <c r="AH735" s="136">
        <f>ETo!$I734*((1-Constantes!$F$21)*ETo!$K734+ETo!$L734)</f>
        <v>2.5736245278944323</v>
      </c>
      <c r="AI735" s="75">
        <f>MIN(AH735*AJ735,0.8*(AM734+Observaciones!$F734-AK735-AL735-Constantes!$D$14))</f>
        <v>1.8473495566503637</v>
      </c>
      <c r="AJ735" s="75">
        <f>EXP(2.5*(Cálculos!AM734-Constantes!$D$13)/(Constantes!$D$15))*Constantes!$F$19+Constantes!$F$18</f>
        <v>0.71780072680677387</v>
      </c>
      <c r="AK735" s="75">
        <f>IF(Observaciones!$F734&gt;0.05*Constantes!$F$20,((Observaciones!$F734-0.05*Constantes!$F$20)^2)/(Observaciones!$F734+0.95*Constantes!$F$20),0)</f>
        <v>0</v>
      </c>
      <c r="AL735" s="75">
        <f>MAX(0,AM734+Observaciones!$F734-AK735-Constantes!$D$13)</f>
        <v>1.4660093615255221</v>
      </c>
      <c r="AM735" s="75">
        <f>AM734+Observaciones!$F734-AK735-AI735-AL735-AN734</f>
        <v>72.360405005037038</v>
      </c>
      <c r="AN735" s="75">
        <f>MAX(0,(AM735-Constantes!$D$14)*(1-EXP(-Constantes!$D$24)))</f>
        <v>0.79214915882259629</v>
      </c>
      <c r="AO735" s="75">
        <f t="shared" si="105"/>
        <v>125.11968085208954</v>
      </c>
      <c r="AP735" s="75">
        <f>MAX(0,(AO735-Constantes!$D$13)*(1-EXP(-Constantes!$D$25)))</f>
        <v>0.34620192418011159</v>
      </c>
      <c r="AQ735" s="75">
        <f t="shared" si="106"/>
        <v>1.1383510830027079</v>
      </c>
      <c r="AR735" s="75">
        <f>0.0526*AK735*Observaciones!$F734^1.218</f>
        <v>0</v>
      </c>
      <c r="AS735" s="75">
        <f>AR735*Constantes!$F$31</f>
        <v>0</v>
      </c>
      <c r="AT735" s="75">
        <f t="shared" si="107"/>
        <v>0</v>
      </c>
      <c r="AU735" s="15"/>
      <c r="AV735" s="74">
        <v>729</v>
      </c>
      <c r="AW735" s="75">
        <f>0.0526*Observaciones!$F734^2.218</f>
        <v>1.2026529983397987</v>
      </c>
      <c r="AX735" s="75">
        <f>IF(Observaciones!$F734&gt;0.05*$BB$7,((Observaciones!$F734-0.05*$BB$7)^2)/(Observaciones!$F734+0.95*$BB$7),0)</f>
        <v>0.15155665486705905</v>
      </c>
      <c r="AY735" s="75">
        <f>0.0526*AX735*Observaciones!$F734^1.218</f>
        <v>4.4456113510785045E-2</v>
      </c>
      <c r="AZ735" s="29"/>
      <c r="BA735" s="29"/>
      <c r="BB735" s="96"/>
      <c r="BC735" s="39"/>
    </row>
    <row r="736" spans="2:55" s="2" customFormat="1" x14ac:dyDescent="0.3">
      <c r="B736" s="38"/>
      <c r="C736" s="74">
        <v>730</v>
      </c>
      <c r="D736" s="136">
        <f>ETo!$I735*((1-Constantes!$D$21)*ETo!$K735+ETo!$L735)</f>
        <v>2.5683051530871328</v>
      </c>
      <c r="E736" s="75">
        <f>MIN(D736*F736,0.8*(I735+Observaciones!$F735-G736-H736-Constantes!$D$14))</f>
        <v>1.8125551588575399</v>
      </c>
      <c r="F736" s="75">
        <f>EXP(2.5*(Cálculos!I735-Constantes!$D$13)/(Constantes!$D$15))*Constantes!$D$19+Constantes!$D$18</f>
        <v>0.70573979757772454</v>
      </c>
      <c r="G736" s="75">
        <f>IF(Observaciones!$F735&gt;0.05*Constantes!$D$20,((Observaciones!$F735-0.05*Constantes!$D$20)^2)/(Observaciones!$F735+0.95*Constantes!$D$20),0)</f>
        <v>0</v>
      </c>
      <c r="H736" s="75">
        <f>MAX(0,I735+Observaciones!$F735-G736-Constantes!$D$13)</f>
        <v>0</v>
      </c>
      <c r="I736" s="75">
        <f>I735+Observaciones!$F735-G736-E736-H736-J735</f>
        <v>72.214752875758705</v>
      </c>
      <c r="J736" s="75">
        <f>MAX(0,(I736-Constantes!$D$14)*(1-EXP(-Constantes!$D$24)))</f>
        <v>0.78964694242098477</v>
      </c>
      <c r="K736" s="75">
        <f t="shared" si="99"/>
        <v>123.6540858052406</v>
      </c>
      <c r="L736" s="75">
        <f>MAX(0,(K736-Constantes!$D$13)*(1-EXP(-Constantes!$D$25)))</f>
        <v>0.33607831970654495</v>
      </c>
      <c r="M736" s="75">
        <f t="shared" si="100"/>
        <v>1.1257252621275298</v>
      </c>
      <c r="N736" s="75">
        <f>0.0526*G736*Observaciones!$F735^1.218</f>
        <v>0</v>
      </c>
      <c r="O736" s="75">
        <f>N736*Constantes!$D$31</f>
        <v>0</v>
      </c>
      <c r="P736" s="75">
        <f t="shared" si="101"/>
        <v>0</v>
      </c>
      <c r="Q736" s="15"/>
      <c r="R736" s="74">
        <v>730</v>
      </c>
      <c r="S736" s="136">
        <f>ETo!$I735*((1-Constantes!$E$21)*ETo!$K735+ETo!$L735)</f>
        <v>2.4686600262708494</v>
      </c>
      <c r="T736" s="75">
        <f>MIN(S736*U736,0.8*(X735+Observaciones!$F735-V736-W736-Constantes!$D$14))</f>
        <v>1.7455625643801695</v>
      </c>
      <c r="U736" s="75">
        <f>EXP(2.5*(Cálculos!X735-Constantes!$D$13)/(Constantes!$D$15))*Constantes!$E$19+Constantes!$E$18</f>
        <v>0.70708908711784479</v>
      </c>
      <c r="V736" s="75">
        <f>IF(Observaciones!$F735&gt;0.05*Constantes!$E$20,((Observaciones!$F735-0.05*Constantes!$E$20)^2)/(Observaciones!$F735+0.95*Constantes!$E$20),0)</f>
        <v>0</v>
      </c>
      <c r="W736" s="75">
        <f>MAX(0,X735+Observaciones!$F735-V736-Constantes!$D$13)</f>
        <v>0</v>
      </c>
      <c r="X736" s="75">
        <f>X735+Observaciones!$F735-V736-T736-W736-Y735</f>
        <v>72.349085924341352</v>
      </c>
      <c r="Y736" s="75">
        <f>MAX(0,(X736-Constantes!$D$14)*(1-EXP(-Constantes!$D$24)))</f>
        <v>0.79195470379122634</v>
      </c>
      <c r="Z736" s="75">
        <f t="shared" si="102"/>
        <v>125.86064294680752</v>
      </c>
      <c r="AA736" s="75">
        <f>MAX(0,(Z736-Constantes!$D$13)*(1-EXP(-Constantes!$D$25)))</f>
        <v>0.35132012323035944</v>
      </c>
      <c r="AB736" s="75">
        <f t="shared" si="103"/>
        <v>1.1432748270215858</v>
      </c>
      <c r="AC736" s="75">
        <f>0.0526*V736*Observaciones!$F735^1.218</f>
        <v>0</v>
      </c>
      <c r="AD736" s="75">
        <f>AC736*Constantes!$E$31</f>
        <v>0</v>
      </c>
      <c r="AE736" s="75">
        <f t="shared" si="104"/>
        <v>0</v>
      </c>
      <c r="AF736" s="15"/>
      <c r="AG736" s="74">
        <v>730</v>
      </c>
      <c r="AH736" s="136">
        <f>ETo!$I735*((1-Constantes!$F$21)*ETo!$K735+ETo!$L735)</f>
        <v>2.4686600262708494</v>
      </c>
      <c r="AI736" s="75">
        <f>MIN(AH736*AJ736,0.8*(AM735+Observaciones!$F735-AK736-AL736-Constantes!$D$14))</f>
        <v>1.7718514536750407</v>
      </c>
      <c r="AJ736" s="75">
        <f>EXP(2.5*(Cálculos!AM735-Constantes!$D$13)/(Constantes!$D$15))*Constantes!$F$19+Constantes!$F$18</f>
        <v>0.71773813924130914</v>
      </c>
      <c r="AK736" s="75">
        <f>IF(Observaciones!$F735&gt;0.05*Constantes!$F$20,((Observaciones!$F735-0.05*Constantes!$F$20)^2)/(Observaciones!$F735+0.95*Constantes!$F$20),0)</f>
        <v>0</v>
      </c>
      <c r="AL736" s="75">
        <f>MAX(0,AM735+Observaciones!$F735-AK736-Constantes!$D$13)</f>
        <v>0</v>
      </c>
      <c r="AM736" s="75">
        <f>AM735+Observaciones!$F735-AK736-AI736-AL736-AN735</f>
        <v>72.296404392539401</v>
      </c>
      <c r="AN736" s="75">
        <f>MAX(0,(AM736-Constantes!$D$14)*(1-EXP(-Constantes!$D$24)))</f>
        <v>0.79104966660714948</v>
      </c>
      <c r="AO736" s="75">
        <f t="shared" si="105"/>
        <v>124.77347892790944</v>
      </c>
      <c r="AP736" s="75">
        <f>MAX(0,(AO736-Constantes!$D$13)*(1-EXP(-Constantes!$D$25)))</f>
        <v>0.3438105328091306</v>
      </c>
      <c r="AQ736" s="75">
        <f t="shared" si="106"/>
        <v>1.1348601994162801</v>
      </c>
      <c r="AR736" s="75">
        <f>0.0526*AK736*Observaciones!$F735^1.218</f>
        <v>0</v>
      </c>
      <c r="AS736" s="75">
        <f>AR736*Constantes!$F$31</f>
        <v>0</v>
      </c>
      <c r="AT736" s="75">
        <f t="shared" si="107"/>
        <v>0</v>
      </c>
      <c r="AU736" s="15"/>
      <c r="AV736" s="74">
        <v>730</v>
      </c>
      <c r="AW736" s="75">
        <f>0.0526*Observaciones!$F735^2.218</f>
        <v>0.40143633905347276</v>
      </c>
      <c r="AX736" s="75">
        <f>IF(Observaciones!$F735&gt;0.05*$BB$7,((Observaciones!$F735-0.05*$BB$7)^2)/(Observaciones!$F735+0.95*$BB$7),0)</f>
        <v>1.6667444764761515E-2</v>
      </c>
      <c r="AY736" s="75">
        <f>0.0526*AX736*Observaciones!$F735^1.218</f>
        <v>2.6763672030967324E-3</v>
      </c>
      <c r="AZ736" s="29"/>
      <c r="BA736" s="29"/>
      <c r="BB736" s="96"/>
      <c r="BC736" s="39"/>
    </row>
    <row r="737" spans="2:55" s="2" customFormat="1" ht="14.5" thickBot="1" x14ac:dyDescent="0.35">
      <c r="B737" s="40"/>
      <c r="C737" s="41"/>
      <c r="D737" s="98"/>
      <c r="E737" s="98"/>
      <c r="F737" s="98"/>
      <c r="G737" s="98"/>
      <c r="H737" s="98"/>
      <c r="I737" s="98"/>
      <c r="J737" s="98"/>
      <c r="K737" s="98"/>
      <c r="L737" s="98"/>
      <c r="M737" s="98"/>
      <c r="N737" s="98"/>
      <c r="O737" s="98"/>
      <c r="P737" s="98"/>
      <c r="Q737" s="41"/>
      <c r="R737" s="41"/>
      <c r="S737" s="98"/>
      <c r="T737" s="98"/>
      <c r="U737" s="98"/>
      <c r="V737" s="98"/>
      <c r="W737" s="98"/>
      <c r="X737" s="98"/>
      <c r="Y737" s="98"/>
      <c r="Z737" s="98"/>
      <c r="AA737" s="98"/>
      <c r="AB737" s="98"/>
      <c r="AC737" s="98"/>
      <c r="AD737" s="98"/>
      <c r="AE737" s="98"/>
      <c r="AF737" s="41"/>
      <c r="AG737" s="41"/>
      <c r="AH737" s="98"/>
      <c r="AI737" s="98"/>
      <c r="AJ737" s="98"/>
      <c r="AK737" s="98"/>
      <c r="AL737" s="98"/>
      <c r="AM737" s="98"/>
      <c r="AN737" s="98"/>
      <c r="AO737" s="98"/>
      <c r="AP737" s="98"/>
      <c r="AQ737" s="98"/>
      <c r="AR737" s="98"/>
      <c r="AS737" s="98"/>
      <c r="AT737" s="98"/>
      <c r="AU737" s="41"/>
      <c r="AV737" s="41"/>
      <c r="AW737" s="98"/>
      <c r="AX737" s="98"/>
      <c r="AY737" s="98"/>
      <c r="AZ737" s="41"/>
      <c r="BA737" s="41"/>
      <c r="BB737" s="98"/>
      <c r="BC737" s="42"/>
    </row>
    <row r="738" spans="2:55" s="2" customFormat="1" x14ac:dyDescent="0.3">
      <c r="D738" s="94"/>
      <c r="E738" s="94"/>
      <c r="F738" s="94"/>
      <c r="G738" s="94"/>
      <c r="H738" s="94"/>
      <c r="I738" s="94"/>
      <c r="J738" s="94"/>
      <c r="K738" s="94"/>
      <c r="L738" s="94"/>
      <c r="M738" s="94"/>
      <c r="N738" s="94"/>
      <c r="O738" s="94"/>
      <c r="P738" s="94"/>
      <c r="S738" s="94"/>
      <c r="T738" s="94"/>
      <c r="U738" s="94"/>
      <c r="V738" s="94"/>
      <c r="W738" s="94"/>
      <c r="X738" s="94"/>
      <c r="Y738" s="94"/>
      <c r="Z738" s="94"/>
      <c r="AA738" s="94"/>
      <c r="AB738" s="94"/>
      <c r="AC738" s="94"/>
      <c r="AD738" s="94"/>
      <c r="AE738" s="94"/>
      <c r="AH738" s="94"/>
      <c r="AI738" s="94"/>
      <c r="AJ738" s="94"/>
      <c r="AK738" s="94"/>
      <c r="AL738" s="94"/>
      <c r="AM738" s="94"/>
      <c r="AN738" s="94"/>
      <c r="AO738" s="94"/>
      <c r="AP738" s="94"/>
      <c r="AQ738" s="94"/>
      <c r="AR738" s="94"/>
      <c r="AS738" s="94"/>
      <c r="AT738" s="94"/>
      <c r="AW738" s="94"/>
      <c r="AX738" s="94"/>
      <c r="AY738" s="94"/>
      <c r="BB738" s="94"/>
    </row>
    <row r="739" spans="2:55" s="2" customFormat="1" x14ac:dyDescent="0.3">
      <c r="D739" s="94"/>
      <c r="E739" s="94"/>
      <c r="F739" s="94"/>
      <c r="G739" s="94"/>
      <c r="H739" s="94"/>
      <c r="I739" s="94"/>
      <c r="J739" s="94"/>
      <c r="K739" s="94"/>
      <c r="L739" s="94"/>
      <c r="M739" s="94"/>
      <c r="N739" s="94"/>
      <c r="O739" s="94"/>
      <c r="P739" s="94"/>
      <c r="S739" s="94"/>
      <c r="T739" s="94"/>
      <c r="U739" s="94"/>
      <c r="V739" s="94"/>
      <c r="W739" s="94"/>
      <c r="X739" s="94"/>
      <c r="Y739" s="94"/>
      <c r="Z739" s="94"/>
      <c r="AA739" s="94"/>
      <c r="AB739" s="94"/>
      <c r="AC739" s="94"/>
      <c r="AD739" s="94"/>
      <c r="AE739" s="94"/>
      <c r="AH739" s="94"/>
      <c r="AI739" s="94"/>
      <c r="AJ739" s="94"/>
      <c r="AK739" s="94"/>
      <c r="AL739" s="94"/>
      <c r="AM739" s="94"/>
      <c r="AN739" s="94"/>
      <c r="AO739" s="94"/>
      <c r="AP739" s="94"/>
      <c r="AQ739" s="94"/>
      <c r="AR739" s="94"/>
      <c r="AS739" s="94"/>
      <c r="AT739" s="94"/>
      <c r="AW739" s="94"/>
      <c r="AX739" s="94"/>
      <c r="AY739" s="94"/>
      <c r="BB739" s="94"/>
    </row>
    <row r="740" spans="2:55" s="2" customFormat="1" x14ac:dyDescent="0.3">
      <c r="D740" s="94"/>
      <c r="E740" s="94"/>
      <c r="F740" s="94"/>
      <c r="G740" s="94"/>
      <c r="H740" s="94"/>
      <c r="I740" s="94"/>
      <c r="J740" s="94"/>
      <c r="K740" s="94"/>
      <c r="L740" s="94"/>
      <c r="M740" s="94"/>
      <c r="N740" s="94"/>
      <c r="O740" s="94"/>
      <c r="P740" s="94"/>
      <c r="S740" s="94"/>
      <c r="T740" s="94"/>
      <c r="U740" s="94"/>
      <c r="V740" s="94"/>
      <c r="W740" s="94"/>
      <c r="X740" s="94"/>
      <c r="Y740" s="94"/>
      <c r="Z740" s="94"/>
      <c r="AA740" s="94"/>
      <c r="AB740" s="94"/>
      <c r="AC740" s="94"/>
      <c r="AD740" s="94"/>
      <c r="AE740" s="94"/>
      <c r="AH740" s="94"/>
      <c r="AI740" s="94"/>
      <c r="AJ740" s="94"/>
      <c r="AK740" s="94"/>
      <c r="AL740" s="94"/>
      <c r="AM740" s="94"/>
      <c r="AN740" s="94"/>
      <c r="AO740" s="94"/>
      <c r="AP740" s="94"/>
      <c r="AQ740" s="94"/>
      <c r="AR740" s="94"/>
      <c r="AS740" s="94"/>
      <c r="AT740" s="94"/>
      <c r="AW740" s="94"/>
      <c r="AX740" s="94"/>
      <c r="AY740" s="94"/>
      <c r="BB740" s="94"/>
    </row>
    <row r="741" spans="2:55" s="2" customFormat="1" x14ac:dyDescent="0.3">
      <c r="D741" s="94"/>
      <c r="E741" s="94"/>
      <c r="F741" s="94"/>
      <c r="G741" s="94"/>
      <c r="H741" s="94"/>
      <c r="I741" s="94"/>
      <c r="J741" s="94"/>
      <c r="K741" s="94"/>
      <c r="L741" s="94"/>
      <c r="M741" s="94"/>
      <c r="N741" s="94"/>
      <c r="O741" s="94"/>
      <c r="P741" s="94"/>
      <c r="S741" s="94"/>
      <c r="T741" s="94"/>
      <c r="U741" s="94"/>
      <c r="V741" s="94"/>
      <c r="W741" s="94"/>
      <c r="X741" s="94"/>
      <c r="Y741" s="94"/>
      <c r="Z741" s="94"/>
      <c r="AA741" s="94"/>
      <c r="AB741" s="94"/>
      <c r="AC741" s="94"/>
      <c r="AD741" s="94"/>
      <c r="AE741" s="94"/>
      <c r="AH741" s="94"/>
      <c r="AI741" s="94"/>
      <c r="AJ741" s="94"/>
      <c r="AK741" s="94"/>
      <c r="AL741" s="94"/>
      <c r="AM741" s="94"/>
      <c r="AN741" s="94"/>
      <c r="AO741" s="94"/>
      <c r="AP741" s="94"/>
      <c r="AQ741" s="94"/>
      <c r="AR741" s="94"/>
      <c r="AS741" s="94"/>
      <c r="AT741" s="94"/>
      <c r="AW741" s="94"/>
      <c r="AX741" s="94"/>
      <c r="AY741" s="94"/>
      <c r="BB741" s="94"/>
    </row>
    <row r="742" spans="2:55" s="2" customFormat="1" x14ac:dyDescent="0.3">
      <c r="D742" s="94"/>
      <c r="E742" s="94"/>
      <c r="F742" s="94"/>
      <c r="G742" s="94"/>
      <c r="H742" s="94"/>
      <c r="I742" s="94"/>
      <c r="J742" s="94"/>
      <c r="K742" s="94"/>
      <c r="L742" s="94"/>
      <c r="M742" s="94"/>
      <c r="N742" s="94"/>
      <c r="O742" s="94"/>
      <c r="P742" s="94"/>
      <c r="S742" s="94"/>
      <c r="T742" s="94"/>
      <c r="U742" s="94"/>
      <c r="V742" s="94"/>
      <c r="W742" s="94"/>
      <c r="X742" s="94"/>
      <c r="Y742" s="94"/>
      <c r="Z742" s="94"/>
      <c r="AA742" s="94"/>
      <c r="AB742" s="94"/>
      <c r="AC742" s="94"/>
      <c r="AD742" s="94"/>
      <c r="AE742" s="94"/>
      <c r="AH742" s="94"/>
      <c r="AI742" s="94"/>
      <c r="AJ742" s="94"/>
      <c r="AK742" s="94"/>
      <c r="AL742" s="94"/>
      <c r="AM742" s="94"/>
      <c r="AN742" s="94"/>
      <c r="AO742" s="94"/>
      <c r="AP742" s="94"/>
      <c r="AQ742" s="94"/>
      <c r="AR742" s="94"/>
      <c r="AS742" s="94"/>
      <c r="AT742" s="94"/>
      <c r="AW742" s="94"/>
      <c r="AX742" s="94"/>
      <c r="AY742" s="94"/>
      <c r="BB742" s="94"/>
    </row>
    <row r="743" spans="2:55" s="2" customFormat="1" x14ac:dyDescent="0.3">
      <c r="D743" s="94"/>
      <c r="E743" s="94"/>
      <c r="F743" s="94"/>
      <c r="G743" s="94"/>
      <c r="H743" s="94"/>
      <c r="I743" s="94"/>
      <c r="J743" s="94"/>
      <c r="K743" s="94"/>
      <c r="L743" s="94"/>
      <c r="M743" s="94"/>
      <c r="N743" s="94"/>
      <c r="O743" s="94"/>
      <c r="P743" s="94"/>
      <c r="S743" s="94"/>
      <c r="T743" s="94"/>
      <c r="U743" s="94"/>
      <c r="V743" s="94"/>
      <c r="W743" s="94"/>
      <c r="X743" s="94"/>
      <c r="Y743" s="94"/>
      <c r="Z743" s="94"/>
      <c r="AA743" s="94"/>
      <c r="AB743" s="94"/>
      <c r="AC743" s="94"/>
      <c r="AD743" s="94"/>
      <c r="AE743" s="94"/>
      <c r="AH743" s="94"/>
      <c r="AI743" s="94"/>
      <c r="AJ743" s="94"/>
      <c r="AK743" s="94"/>
      <c r="AL743" s="94"/>
      <c r="AM743" s="94"/>
      <c r="AN743" s="94"/>
      <c r="AO743" s="94"/>
      <c r="AP743" s="94"/>
      <c r="AQ743" s="94"/>
      <c r="AR743" s="94"/>
      <c r="AS743" s="94"/>
      <c r="AT743" s="94"/>
      <c r="AW743" s="94"/>
      <c r="AX743" s="94"/>
      <c r="AY743" s="94"/>
      <c r="BB743" s="94"/>
    </row>
    <row r="744" spans="2:55" s="2" customFormat="1" x14ac:dyDescent="0.3">
      <c r="D744" s="94"/>
      <c r="E744" s="94"/>
      <c r="F744" s="94"/>
      <c r="G744" s="94"/>
      <c r="H744" s="94"/>
      <c r="I744" s="94"/>
      <c r="J744" s="94"/>
      <c r="K744" s="94"/>
      <c r="L744" s="94"/>
      <c r="M744" s="94"/>
      <c r="N744" s="94"/>
      <c r="O744" s="94"/>
      <c r="P744" s="94"/>
      <c r="S744" s="94"/>
      <c r="T744" s="94"/>
      <c r="U744" s="94"/>
      <c r="V744" s="94"/>
      <c r="W744" s="94"/>
      <c r="X744" s="94"/>
      <c r="Y744" s="94"/>
      <c r="Z744" s="94"/>
      <c r="AA744" s="94"/>
      <c r="AB744" s="94"/>
      <c r="AC744" s="94"/>
      <c r="AD744" s="94"/>
      <c r="AE744" s="94"/>
      <c r="AH744" s="94"/>
      <c r="AI744" s="94"/>
      <c r="AJ744" s="94"/>
      <c r="AK744" s="94"/>
      <c r="AL744" s="94"/>
      <c r="AM744" s="94"/>
      <c r="AN744" s="94"/>
      <c r="AO744" s="94"/>
      <c r="AP744" s="94"/>
      <c r="AQ744" s="94"/>
      <c r="AR744" s="94"/>
      <c r="AS744" s="94"/>
      <c r="AT744" s="94"/>
      <c r="AW744" s="94"/>
      <c r="AX744" s="94"/>
      <c r="AY744" s="94"/>
      <c r="BB744" s="94"/>
    </row>
    <row r="745" spans="2:55" s="2" customFormat="1" x14ac:dyDescent="0.3">
      <c r="D745" s="94"/>
      <c r="E745" s="94"/>
      <c r="F745" s="94"/>
      <c r="G745" s="94"/>
      <c r="H745" s="94"/>
      <c r="I745" s="94"/>
      <c r="J745" s="94"/>
      <c r="K745" s="94"/>
      <c r="L745" s="94"/>
      <c r="M745" s="94"/>
      <c r="N745" s="94"/>
      <c r="O745" s="94"/>
      <c r="P745" s="94"/>
      <c r="S745" s="94"/>
      <c r="T745" s="94"/>
      <c r="U745" s="94"/>
      <c r="V745" s="94"/>
      <c r="W745" s="94"/>
      <c r="X745" s="94"/>
      <c r="Y745" s="94"/>
      <c r="Z745" s="94"/>
      <c r="AA745" s="94"/>
      <c r="AB745" s="94"/>
      <c r="AC745" s="94"/>
      <c r="AD745" s="94"/>
      <c r="AE745" s="94"/>
      <c r="AH745" s="94"/>
      <c r="AI745" s="94"/>
      <c r="AJ745" s="94"/>
      <c r="AK745" s="94"/>
      <c r="AL745" s="94"/>
      <c r="AM745" s="94"/>
      <c r="AN745" s="94"/>
      <c r="AO745" s="94"/>
      <c r="AP745" s="94"/>
      <c r="AQ745" s="94"/>
      <c r="AR745" s="94"/>
      <c r="AS745" s="94"/>
      <c r="AT745" s="94"/>
      <c r="AW745" s="94"/>
      <c r="AX745" s="94"/>
      <c r="AY745" s="94"/>
      <c r="BB745" s="94"/>
    </row>
    <row r="746" spans="2:55" s="2" customFormat="1" x14ac:dyDescent="0.3">
      <c r="D746" s="94"/>
      <c r="E746" s="94"/>
      <c r="F746" s="94"/>
      <c r="G746" s="94"/>
      <c r="H746" s="94"/>
      <c r="I746" s="94"/>
      <c r="J746" s="94"/>
      <c r="K746" s="94"/>
      <c r="L746" s="94"/>
      <c r="M746" s="94"/>
      <c r="N746" s="94"/>
      <c r="O746" s="94"/>
      <c r="P746" s="94"/>
      <c r="S746" s="94"/>
      <c r="T746" s="94"/>
      <c r="U746" s="94"/>
      <c r="V746" s="94"/>
      <c r="W746" s="94"/>
      <c r="X746" s="94"/>
      <c r="Y746" s="94"/>
      <c r="Z746" s="94"/>
      <c r="AA746" s="94"/>
      <c r="AB746" s="94"/>
      <c r="AC746" s="94"/>
      <c r="AD746" s="94"/>
      <c r="AE746" s="94"/>
      <c r="AH746" s="94"/>
      <c r="AI746" s="94"/>
      <c r="AJ746" s="94"/>
      <c r="AK746" s="94"/>
      <c r="AL746" s="94"/>
      <c r="AM746" s="94"/>
      <c r="AN746" s="94"/>
      <c r="AO746" s="94"/>
      <c r="AP746" s="94"/>
      <c r="AQ746" s="94"/>
      <c r="AR746" s="94"/>
      <c r="AS746" s="94"/>
      <c r="AT746" s="94"/>
      <c r="AW746" s="94"/>
      <c r="AX746" s="94"/>
      <c r="AY746" s="94"/>
      <c r="BB746" s="94"/>
    </row>
    <row r="747" spans="2:55" s="2" customFormat="1" x14ac:dyDescent="0.3">
      <c r="D747" s="94"/>
      <c r="E747" s="94"/>
      <c r="F747" s="94"/>
      <c r="G747" s="94"/>
      <c r="H747" s="94"/>
      <c r="I747" s="94"/>
      <c r="J747" s="94"/>
      <c r="K747" s="94"/>
      <c r="L747" s="94"/>
      <c r="M747" s="94"/>
      <c r="N747" s="94"/>
      <c r="O747" s="94"/>
      <c r="P747" s="94"/>
      <c r="S747" s="94"/>
      <c r="T747" s="94"/>
      <c r="U747" s="94"/>
      <c r="V747" s="94"/>
      <c r="W747" s="94"/>
      <c r="X747" s="94"/>
      <c r="Y747" s="94"/>
      <c r="Z747" s="94"/>
      <c r="AA747" s="94"/>
      <c r="AB747" s="94"/>
      <c r="AC747" s="94"/>
      <c r="AD747" s="94"/>
      <c r="AE747" s="94"/>
      <c r="AH747" s="94"/>
      <c r="AI747" s="94"/>
      <c r="AJ747" s="94"/>
      <c r="AK747" s="94"/>
      <c r="AL747" s="94"/>
      <c r="AM747" s="94"/>
      <c r="AN747" s="94"/>
      <c r="AO747" s="94"/>
      <c r="AP747" s="94"/>
      <c r="AQ747" s="94"/>
      <c r="AR747" s="94"/>
      <c r="AS747" s="94"/>
      <c r="AT747" s="94"/>
      <c r="AW747" s="94"/>
      <c r="AX747" s="94"/>
      <c r="AY747" s="94"/>
      <c r="BB747" s="94"/>
    </row>
    <row r="748" spans="2:55" s="2" customFormat="1" x14ac:dyDescent="0.3">
      <c r="D748" s="94"/>
      <c r="E748" s="94"/>
      <c r="F748" s="94"/>
      <c r="G748" s="94"/>
      <c r="H748" s="94"/>
      <c r="I748" s="94"/>
      <c r="J748" s="94"/>
      <c r="K748" s="94"/>
      <c r="L748" s="94"/>
      <c r="M748" s="94"/>
      <c r="N748" s="94"/>
      <c r="O748" s="94"/>
      <c r="P748" s="94"/>
      <c r="S748" s="94"/>
      <c r="T748" s="94"/>
      <c r="U748" s="94"/>
      <c r="V748" s="94"/>
      <c r="W748" s="94"/>
      <c r="X748" s="94"/>
      <c r="Y748" s="94"/>
      <c r="Z748" s="94"/>
      <c r="AA748" s="94"/>
      <c r="AB748" s="94"/>
      <c r="AC748" s="94"/>
      <c r="AD748" s="94"/>
      <c r="AE748" s="94"/>
      <c r="AH748" s="94"/>
      <c r="AI748" s="94"/>
      <c r="AJ748" s="94"/>
      <c r="AK748" s="94"/>
      <c r="AL748" s="94"/>
      <c r="AM748" s="94"/>
      <c r="AN748" s="94"/>
      <c r="AO748" s="94"/>
      <c r="AP748" s="94"/>
      <c r="AQ748" s="94"/>
      <c r="AR748" s="94"/>
      <c r="AS748" s="94"/>
      <c r="AT748" s="94"/>
      <c r="AW748" s="94"/>
      <c r="AX748" s="94"/>
      <c r="AY748" s="94"/>
      <c r="BB748" s="94"/>
    </row>
    <row r="749" spans="2:55" s="2" customFormat="1" x14ac:dyDescent="0.3">
      <c r="D749" s="94"/>
      <c r="E749" s="94"/>
      <c r="F749" s="94"/>
      <c r="G749" s="94"/>
      <c r="H749" s="94"/>
      <c r="I749" s="94"/>
      <c r="J749" s="94"/>
      <c r="K749" s="94"/>
      <c r="L749" s="94"/>
      <c r="M749" s="94"/>
      <c r="N749" s="94"/>
      <c r="O749" s="94"/>
      <c r="P749" s="94"/>
      <c r="S749" s="94"/>
      <c r="T749" s="94"/>
      <c r="U749" s="94"/>
      <c r="V749" s="94"/>
      <c r="W749" s="94"/>
      <c r="X749" s="94"/>
      <c r="Y749" s="94"/>
      <c r="Z749" s="94"/>
      <c r="AA749" s="94"/>
      <c r="AB749" s="94"/>
      <c r="AC749" s="94"/>
      <c r="AD749" s="94"/>
      <c r="AE749" s="94"/>
      <c r="AH749" s="94"/>
      <c r="AI749" s="94"/>
      <c r="AJ749" s="94"/>
      <c r="AK749" s="94"/>
      <c r="AL749" s="94"/>
      <c r="AM749" s="94"/>
      <c r="AN749" s="94"/>
      <c r="AO749" s="94"/>
      <c r="AP749" s="94"/>
      <c r="AQ749" s="94"/>
      <c r="AR749" s="94"/>
      <c r="AS749" s="94"/>
      <c r="AT749" s="94"/>
      <c r="AW749" s="94"/>
      <c r="AX749" s="94"/>
      <c r="AY749" s="94"/>
      <c r="BB749" s="94"/>
    </row>
    <row r="750" spans="2:55" s="2" customFormat="1" x14ac:dyDescent="0.3">
      <c r="D750" s="94"/>
      <c r="E750" s="94"/>
      <c r="F750" s="94"/>
      <c r="G750" s="94"/>
      <c r="H750" s="94"/>
      <c r="I750" s="94"/>
      <c r="J750" s="94"/>
      <c r="K750" s="94"/>
      <c r="L750" s="94"/>
      <c r="M750" s="94"/>
      <c r="N750" s="94"/>
      <c r="O750" s="94"/>
      <c r="P750" s="94"/>
      <c r="S750" s="94"/>
      <c r="T750" s="94"/>
      <c r="U750" s="94"/>
      <c r="V750" s="94"/>
      <c r="W750" s="94"/>
      <c r="X750" s="94"/>
      <c r="Y750" s="94"/>
      <c r="Z750" s="94"/>
      <c r="AA750" s="94"/>
      <c r="AB750" s="94"/>
      <c r="AC750" s="94"/>
      <c r="AD750" s="94"/>
      <c r="AE750" s="94"/>
      <c r="AH750" s="94"/>
      <c r="AI750" s="94"/>
      <c r="AJ750" s="94"/>
      <c r="AK750" s="94"/>
      <c r="AL750" s="94"/>
      <c r="AM750" s="94"/>
      <c r="AN750" s="94"/>
      <c r="AO750" s="94"/>
      <c r="AP750" s="94"/>
      <c r="AQ750" s="94"/>
      <c r="AR750" s="94"/>
      <c r="AS750" s="94"/>
      <c r="AT750" s="94"/>
      <c r="AW750" s="94"/>
      <c r="AX750" s="94"/>
      <c r="AY750" s="94"/>
      <c r="BB750" s="94"/>
    </row>
    <row r="751" spans="2:55" s="2" customFormat="1" x14ac:dyDescent="0.3">
      <c r="D751" s="94"/>
      <c r="E751" s="94"/>
      <c r="F751" s="94"/>
      <c r="G751" s="94"/>
      <c r="H751" s="94"/>
      <c r="I751" s="94"/>
      <c r="J751" s="94"/>
      <c r="K751" s="94"/>
      <c r="L751" s="94"/>
      <c r="M751" s="94"/>
      <c r="N751" s="94"/>
      <c r="O751" s="94"/>
      <c r="P751" s="94"/>
      <c r="S751" s="94"/>
      <c r="T751" s="94"/>
      <c r="U751" s="94"/>
      <c r="V751" s="94"/>
      <c r="W751" s="94"/>
      <c r="X751" s="94"/>
      <c r="Y751" s="94"/>
      <c r="Z751" s="94"/>
      <c r="AA751" s="94"/>
      <c r="AB751" s="94"/>
      <c r="AC751" s="94"/>
      <c r="AD751" s="94"/>
      <c r="AE751" s="94"/>
      <c r="AH751" s="94"/>
      <c r="AI751" s="94"/>
      <c r="AJ751" s="94"/>
      <c r="AK751" s="94"/>
      <c r="AL751" s="94"/>
      <c r="AM751" s="94"/>
      <c r="AN751" s="94"/>
      <c r="AO751" s="94"/>
      <c r="AP751" s="94"/>
      <c r="AQ751" s="94"/>
      <c r="AR751" s="94"/>
      <c r="AS751" s="94"/>
      <c r="AT751" s="94"/>
      <c r="AW751" s="94"/>
      <c r="AX751" s="94"/>
      <c r="AY751" s="94"/>
      <c r="BB751" s="94"/>
    </row>
    <row r="752" spans="2:55" s="2" customFormat="1" x14ac:dyDescent="0.3">
      <c r="D752" s="94"/>
      <c r="E752" s="94"/>
      <c r="F752" s="94"/>
      <c r="G752" s="94"/>
      <c r="H752" s="94"/>
      <c r="I752" s="94"/>
      <c r="J752" s="94"/>
      <c r="K752" s="94"/>
      <c r="L752" s="94"/>
      <c r="M752" s="94"/>
      <c r="N752" s="94"/>
      <c r="O752" s="94"/>
      <c r="P752" s="94"/>
      <c r="S752" s="94"/>
      <c r="T752" s="94"/>
      <c r="U752" s="94"/>
      <c r="V752" s="94"/>
      <c r="W752" s="94"/>
      <c r="X752" s="94"/>
      <c r="Y752" s="94"/>
      <c r="Z752" s="94"/>
      <c r="AA752" s="94"/>
      <c r="AB752" s="94"/>
      <c r="AC752" s="94"/>
      <c r="AD752" s="94"/>
      <c r="AE752" s="94"/>
      <c r="AH752" s="94"/>
      <c r="AI752" s="94"/>
      <c r="AJ752" s="94"/>
      <c r="AK752" s="94"/>
      <c r="AL752" s="94"/>
      <c r="AM752" s="94"/>
      <c r="AN752" s="94"/>
      <c r="AO752" s="94"/>
      <c r="AP752" s="94"/>
      <c r="AQ752" s="94"/>
      <c r="AR752" s="94"/>
      <c r="AS752" s="94"/>
      <c r="AT752" s="94"/>
      <c r="AW752" s="94"/>
      <c r="AX752" s="94"/>
      <c r="AY752" s="94"/>
      <c r="BB752" s="94"/>
    </row>
    <row r="753" spans="4:54" s="2" customFormat="1" x14ac:dyDescent="0.3">
      <c r="D753" s="94"/>
      <c r="E753" s="94"/>
      <c r="F753" s="94"/>
      <c r="G753" s="94"/>
      <c r="H753" s="94"/>
      <c r="I753" s="94"/>
      <c r="J753" s="94"/>
      <c r="K753" s="94"/>
      <c r="L753" s="94"/>
      <c r="M753" s="94"/>
      <c r="N753" s="94"/>
      <c r="O753" s="94"/>
      <c r="P753" s="94"/>
      <c r="S753" s="94"/>
      <c r="T753" s="94"/>
      <c r="U753" s="94"/>
      <c r="V753" s="94"/>
      <c r="W753" s="94"/>
      <c r="X753" s="94"/>
      <c r="Y753" s="94"/>
      <c r="Z753" s="94"/>
      <c r="AA753" s="94"/>
      <c r="AB753" s="94"/>
      <c r="AC753" s="94"/>
      <c r="AD753" s="94"/>
      <c r="AE753" s="94"/>
      <c r="AH753" s="94"/>
      <c r="AI753" s="94"/>
      <c r="AJ753" s="94"/>
      <c r="AK753" s="94"/>
      <c r="AL753" s="94"/>
      <c r="AM753" s="94"/>
      <c r="AN753" s="94"/>
      <c r="AO753" s="94"/>
      <c r="AP753" s="94"/>
      <c r="AQ753" s="94"/>
      <c r="AR753" s="94"/>
      <c r="AS753" s="94"/>
      <c r="AT753" s="94"/>
      <c r="AW753" s="94"/>
      <c r="AX753" s="94"/>
      <c r="AY753" s="94"/>
      <c r="BB753" s="94"/>
    </row>
    <row r="754" spans="4:54" s="2" customFormat="1" x14ac:dyDescent="0.3">
      <c r="D754" s="94"/>
      <c r="E754" s="94"/>
      <c r="F754" s="94"/>
      <c r="G754" s="94"/>
      <c r="H754" s="94"/>
      <c r="I754" s="94"/>
      <c r="J754" s="94"/>
      <c r="K754" s="94"/>
      <c r="L754" s="94"/>
      <c r="M754" s="94"/>
      <c r="N754" s="94"/>
      <c r="O754" s="94"/>
      <c r="P754" s="94"/>
      <c r="S754" s="94"/>
      <c r="T754" s="94"/>
      <c r="U754" s="94"/>
      <c r="V754" s="94"/>
      <c r="W754" s="94"/>
      <c r="X754" s="94"/>
      <c r="Y754" s="94"/>
      <c r="Z754" s="94"/>
      <c r="AA754" s="94"/>
      <c r="AB754" s="94"/>
      <c r="AC754" s="94"/>
      <c r="AD754" s="94"/>
      <c r="AE754" s="94"/>
      <c r="AH754" s="94"/>
      <c r="AI754" s="94"/>
      <c r="AJ754" s="94"/>
      <c r="AK754" s="94"/>
      <c r="AL754" s="94"/>
      <c r="AM754" s="94"/>
      <c r="AN754" s="94"/>
      <c r="AO754" s="94"/>
      <c r="AP754" s="94"/>
      <c r="AQ754" s="94"/>
      <c r="AR754" s="94"/>
      <c r="AS754" s="94"/>
      <c r="AT754" s="94"/>
      <c r="AW754" s="94"/>
      <c r="AX754" s="94"/>
      <c r="AY754" s="94"/>
      <c r="BB754" s="94"/>
    </row>
    <row r="755" spans="4:54" s="2" customFormat="1" x14ac:dyDescent="0.3">
      <c r="D755" s="94"/>
      <c r="E755" s="94"/>
      <c r="F755" s="94"/>
      <c r="G755" s="94"/>
      <c r="H755" s="94"/>
      <c r="I755" s="94"/>
      <c r="J755" s="94"/>
      <c r="K755" s="94"/>
      <c r="L755" s="94"/>
      <c r="M755" s="94"/>
      <c r="N755" s="94"/>
      <c r="O755" s="94"/>
      <c r="P755" s="94"/>
      <c r="S755" s="94"/>
      <c r="T755" s="94"/>
      <c r="U755" s="94"/>
      <c r="V755" s="94"/>
      <c r="W755" s="94"/>
      <c r="X755" s="94"/>
      <c r="Y755" s="94"/>
      <c r="Z755" s="94"/>
      <c r="AA755" s="94"/>
      <c r="AB755" s="94"/>
      <c r="AC755" s="94"/>
      <c r="AD755" s="94"/>
      <c r="AE755" s="94"/>
      <c r="AH755" s="94"/>
      <c r="AI755" s="94"/>
      <c r="AJ755" s="94"/>
      <c r="AK755" s="94"/>
      <c r="AL755" s="94"/>
      <c r="AM755" s="94"/>
      <c r="AN755" s="94"/>
      <c r="AO755" s="94"/>
      <c r="AP755" s="94"/>
      <c r="AQ755" s="94"/>
      <c r="AR755" s="94"/>
      <c r="AS755" s="94"/>
      <c r="AT755" s="94"/>
      <c r="AW755" s="94"/>
      <c r="AX755" s="94"/>
      <c r="AY755" s="94"/>
      <c r="BB755" s="94"/>
    </row>
    <row r="756" spans="4:54" s="2" customFormat="1" x14ac:dyDescent="0.3">
      <c r="D756" s="94"/>
      <c r="E756" s="94"/>
      <c r="F756" s="94"/>
      <c r="G756" s="94"/>
      <c r="H756" s="94"/>
      <c r="I756" s="94"/>
      <c r="J756" s="94"/>
      <c r="K756" s="94"/>
      <c r="L756" s="94"/>
      <c r="M756" s="94"/>
      <c r="N756" s="94"/>
      <c r="O756" s="94"/>
      <c r="P756" s="94"/>
      <c r="S756" s="94"/>
      <c r="T756" s="94"/>
      <c r="U756" s="94"/>
      <c r="V756" s="94"/>
      <c r="W756" s="94"/>
      <c r="X756" s="94"/>
      <c r="Y756" s="94"/>
      <c r="Z756" s="94"/>
      <c r="AA756" s="94"/>
      <c r="AB756" s="94"/>
      <c r="AC756" s="94"/>
      <c r="AD756" s="94"/>
      <c r="AE756" s="94"/>
      <c r="AH756" s="94"/>
      <c r="AI756" s="94"/>
      <c r="AJ756" s="94"/>
      <c r="AK756" s="94"/>
      <c r="AL756" s="94"/>
      <c r="AM756" s="94"/>
      <c r="AN756" s="94"/>
      <c r="AO756" s="94"/>
      <c r="AP756" s="94"/>
      <c r="AQ756" s="94"/>
      <c r="AR756" s="94"/>
      <c r="AS756" s="94"/>
      <c r="AT756" s="94"/>
      <c r="AW756" s="94"/>
      <c r="AX756" s="94"/>
      <c r="AY756" s="94"/>
      <c r="BB756" s="94"/>
    </row>
    <row r="757" spans="4:54" s="2" customFormat="1" x14ac:dyDescent="0.3">
      <c r="D757" s="94"/>
      <c r="E757" s="94"/>
      <c r="F757" s="94"/>
      <c r="G757" s="94"/>
      <c r="H757" s="94"/>
      <c r="I757" s="94"/>
      <c r="J757" s="94"/>
      <c r="K757" s="94"/>
      <c r="L757" s="94"/>
      <c r="M757" s="94"/>
      <c r="N757" s="94"/>
      <c r="O757" s="94"/>
      <c r="P757" s="94"/>
      <c r="S757" s="94"/>
      <c r="T757" s="94"/>
      <c r="U757" s="94"/>
      <c r="V757" s="94"/>
      <c r="W757" s="94"/>
      <c r="X757" s="94"/>
      <c r="Y757" s="94"/>
      <c r="Z757" s="94"/>
      <c r="AA757" s="94"/>
      <c r="AB757" s="94"/>
      <c r="AC757" s="94"/>
      <c r="AD757" s="94"/>
      <c r="AE757" s="94"/>
      <c r="AH757" s="94"/>
      <c r="AI757" s="94"/>
      <c r="AJ757" s="94"/>
      <c r="AK757" s="94"/>
      <c r="AL757" s="94"/>
      <c r="AM757" s="94"/>
      <c r="AN757" s="94"/>
      <c r="AO757" s="94"/>
      <c r="AP757" s="94"/>
      <c r="AQ757" s="94"/>
      <c r="AR757" s="94"/>
      <c r="AS757" s="94"/>
      <c r="AT757" s="94"/>
      <c r="AW757" s="94"/>
      <c r="AX757" s="94"/>
      <c r="AY757" s="94"/>
      <c r="BB757" s="94"/>
    </row>
    <row r="758" spans="4:54" s="2" customFormat="1" x14ac:dyDescent="0.3">
      <c r="D758" s="94"/>
      <c r="E758" s="94"/>
      <c r="F758" s="94"/>
      <c r="G758" s="94"/>
      <c r="H758" s="94"/>
      <c r="I758" s="94"/>
      <c r="J758" s="94"/>
      <c r="K758" s="94"/>
      <c r="L758" s="94"/>
      <c r="M758" s="94"/>
      <c r="N758" s="94"/>
      <c r="O758" s="94"/>
      <c r="P758" s="94"/>
      <c r="S758" s="94"/>
      <c r="T758" s="94"/>
      <c r="U758" s="94"/>
      <c r="V758" s="94"/>
      <c r="W758" s="94"/>
      <c r="X758" s="94"/>
      <c r="Y758" s="94"/>
      <c r="Z758" s="94"/>
      <c r="AA758" s="94"/>
      <c r="AB758" s="94"/>
      <c r="AC758" s="94"/>
      <c r="AD758" s="94"/>
      <c r="AE758" s="94"/>
      <c r="AH758" s="94"/>
      <c r="AI758" s="94"/>
      <c r="AJ758" s="94"/>
      <c r="AK758" s="94"/>
      <c r="AL758" s="94"/>
      <c r="AM758" s="94"/>
      <c r="AN758" s="94"/>
      <c r="AO758" s="94"/>
      <c r="AP758" s="94"/>
      <c r="AQ758" s="94"/>
      <c r="AR758" s="94"/>
      <c r="AS758" s="94"/>
      <c r="AT758" s="94"/>
      <c r="AW758" s="94"/>
      <c r="AX758" s="94"/>
      <c r="AY758" s="94"/>
      <c r="BB758" s="94"/>
    </row>
    <row r="759" spans="4:54" s="2" customFormat="1" x14ac:dyDescent="0.3">
      <c r="D759" s="94"/>
      <c r="E759" s="94"/>
      <c r="F759" s="94"/>
      <c r="G759" s="94"/>
      <c r="H759" s="94"/>
      <c r="I759" s="94"/>
      <c r="J759" s="94"/>
      <c r="K759" s="94"/>
      <c r="L759" s="94"/>
      <c r="M759" s="94"/>
      <c r="N759" s="94"/>
      <c r="O759" s="94"/>
      <c r="P759" s="94"/>
      <c r="S759" s="94"/>
      <c r="T759" s="94"/>
      <c r="U759" s="94"/>
      <c r="V759" s="94"/>
      <c r="W759" s="94"/>
      <c r="X759" s="94"/>
      <c r="Y759" s="94"/>
      <c r="Z759" s="94"/>
      <c r="AA759" s="94"/>
      <c r="AB759" s="94"/>
      <c r="AC759" s="94"/>
      <c r="AD759" s="94"/>
      <c r="AE759" s="94"/>
      <c r="AH759" s="94"/>
      <c r="AI759" s="94"/>
      <c r="AJ759" s="94"/>
      <c r="AK759" s="94"/>
      <c r="AL759" s="94"/>
      <c r="AM759" s="94"/>
      <c r="AN759" s="94"/>
      <c r="AO759" s="94"/>
      <c r="AP759" s="94"/>
      <c r="AQ759" s="94"/>
      <c r="AR759" s="94"/>
      <c r="AS759" s="94"/>
      <c r="AT759" s="94"/>
      <c r="AW759" s="94"/>
      <c r="AX759" s="94"/>
      <c r="AY759" s="94"/>
      <c r="BB759" s="94"/>
    </row>
    <row r="760" spans="4:54" s="2" customFormat="1" x14ac:dyDescent="0.3">
      <c r="D760" s="94"/>
      <c r="E760" s="94"/>
      <c r="F760" s="94"/>
      <c r="G760" s="94"/>
      <c r="H760" s="94"/>
      <c r="I760" s="94"/>
      <c r="J760" s="94"/>
      <c r="K760" s="94"/>
      <c r="L760" s="94"/>
      <c r="M760" s="94"/>
      <c r="N760" s="94"/>
      <c r="O760" s="94"/>
      <c r="P760" s="94"/>
      <c r="S760" s="94"/>
      <c r="T760" s="94"/>
      <c r="U760" s="94"/>
      <c r="V760" s="94"/>
      <c r="W760" s="94"/>
      <c r="X760" s="94"/>
      <c r="Y760" s="94"/>
      <c r="Z760" s="94"/>
      <c r="AA760" s="94"/>
      <c r="AB760" s="94"/>
      <c r="AC760" s="94"/>
      <c r="AD760" s="94"/>
      <c r="AE760" s="94"/>
      <c r="AH760" s="94"/>
      <c r="AI760" s="94"/>
      <c r="AJ760" s="94"/>
      <c r="AK760" s="94"/>
      <c r="AL760" s="94"/>
      <c r="AM760" s="94"/>
      <c r="AN760" s="94"/>
      <c r="AO760" s="94"/>
      <c r="AP760" s="94"/>
      <c r="AQ760" s="94"/>
      <c r="AR760" s="94"/>
      <c r="AS760" s="94"/>
      <c r="AT760" s="94"/>
      <c r="AW760" s="94"/>
      <c r="AX760" s="94"/>
      <c r="AY760" s="94"/>
      <c r="BB760" s="94"/>
    </row>
    <row r="761" spans="4:54" s="2" customFormat="1" x14ac:dyDescent="0.3">
      <c r="D761" s="94"/>
      <c r="E761" s="94"/>
      <c r="F761" s="94"/>
      <c r="G761" s="94"/>
      <c r="H761" s="94"/>
      <c r="I761" s="94"/>
      <c r="J761" s="94"/>
      <c r="K761" s="94"/>
      <c r="L761" s="94"/>
      <c r="M761" s="94"/>
      <c r="N761" s="94"/>
      <c r="O761" s="94"/>
      <c r="P761" s="94"/>
      <c r="S761" s="94"/>
      <c r="T761" s="94"/>
      <c r="U761" s="94"/>
      <c r="V761" s="94"/>
      <c r="W761" s="94"/>
      <c r="X761" s="94"/>
      <c r="Y761" s="94"/>
      <c r="Z761" s="94"/>
      <c r="AA761" s="94"/>
      <c r="AB761" s="94"/>
      <c r="AC761" s="94"/>
      <c r="AD761" s="94"/>
      <c r="AE761" s="94"/>
      <c r="AH761" s="94"/>
      <c r="AI761" s="94"/>
      <c r="AJ761" s="94"/>
      <c r="AK761" s="94"/>
      <c r="AL761" s="94"/>
      <c r="AM761" s="94"/>
      <c r="AN761" s="94"/>
      <c r="AO761" s="94"/>
      <c r="AP761" s="94"/>
      <c r="AQ761" s="94"/>
      <c r="AR761" s="94"/>
      <c r="AS761" s="94"/>
      <c r="AT761" s="94"/>
      <c r="AW761" s="94"/>
      <c r="AX761" s="94"/>
      <c r="AY761" s="94"/>
      <c r="BB761" s="94"/>
    </row>
    <row r="762" spans="4:54" s="2" customFormat="1" x14ac:dyDescent="0.3">
      <c r="D762" s="94"/>
      <c r="E762" s="94"/>
      <c r="F762" s="94"/>
      <c r="G762" s="94"/>
      <c r="H762" s="94"/>
      <c r="I762" s="94"/>
      <c r="J762" s="94"/>
      <c r="K762" s="94"/>
      <c r="L762" s="94"/>
      <c r="M762" s="94"/>
      <c r="N762" s="94"/>
      <c r="O762" s="94"/>
      <c r="P762" s="94"/>
      <c r="S762" s="94"/>
      <c r="T762" s="94"/>
      <c r="U762" s="94"/>
      <c r="V762" s="94"/>
      <c r="W762" s="94"/>
      <c r="X762" s="94"/>
      <c r="Y762" s="94"/>
      <c r="Z762" s="94"/>
      <c r="AA762" s="94"/>
      <c r="AB762" s="94"/>
      <c r="AC762" s="94"/>
      <c r="AD762" s="94"/>
      <c r="AE762" s="94"/>
      <c r="AH762" s="94"/>
      <c r="AI762" s="94"/>
      <c r="AJ762" s="94"/>
      <c r="AK762" s="94"/>
      <c r="AL762" s="94"/>
      <c r="AM762" s="94"/>
      <c r="AN762" s="94"/>
      <c r="AO762" s="94"/>
      <c r="AP762" s="94"/>
      <c r="AQ762" s="94"/>
      <c r="AR762" s="94"/>
      <c r="AS762" s="94"/>
      <c r="AT762" s="94"/>
      <c r="AW762" s="94"/>
      <c r="AX762" s="94"/>
      <c r="AY762" s="94"/>
      <c r="BB762" s="94"/>
    </row>
    <row r="763" spans="4:54" s="2" customFormat="1" x14ac:dyDescent="0.3">
      <c r="D763" s="94"/>
      <c r="E763" s="94"/>
      <c r="F763" s="94"/>
      <c r="G763" s="94"/>
      <c r="H763" s="94"/>
      <c r="I763" s="94"/>
      <c r="J763" s="94"/>
      <c r="K763" s="94"/>
      <c r="L763" s="94"/>
      <c r="M763" s="94"/>
      <c r="N763" s="94"/>
      <c r="O763" s="94"/>
      <c r="P763" s="94"/>
      <c r="S763" s="94"/>
      <c r="T763" s="94"/>
      <c r="U763" s="94"/>
      <c r="V763" s="94"/>
      <c r="W763" s="94"/>
      <c r="X763" s="94"/>
      <c r="Y763" s="94"/>
      <c r="Z763" s="94"/>
      <c r="AA763" s="94"/>
      <c r="AB763" s="94"/>
      <c r="AC763" s="94"/>
      <c r="AD763" s="94"/>
      <c r="AE763" s="94"/>
      <c r="AH763" s="94"/>
      <c r="AI763" s="94"/>
      <c r="AJ763" s="94"/>
      <c r="AK763" s="94"/>
      <c r="AL763" s="94"/>
      <c r="AM763" s="94"/>
      <c r="AN763" s="94"/>
      <c r="AO763" s="94"/>
      <c r="AP763" s="94"/>
      <c r="AQ763" s="94"/>
      <c r="AR763" s="94"/>
      <c r="AS763" s="94"/>
      <c r="AT763" s="94"/>
      <c r="AW763" s="94"/>
      <c r="AX763" s="94"/>
      <c r="AY763" s="94"/>
      <c r="BB763" s="94"/>
    </row>
    <row r="764" spans="4:54" s="2" customFormat="1" x14ac:dyDescent="0.3">
      <c r="D764" s="94"/>
      <c r="E764" s="94"/>
      <c r="F764" s="94"/>
      <c r="G764" s="94"/>
      <c r="H764" s="94"/>
      <c r="I764" s="94"/>
      <c r="J764" s="94"/>
      <c r="K764" s="94"/>
      <c r="L764" s="94"/>
      <c r="M764" s="94"/>
      <c r="N764" s="94"/>
      <c r="O764" s="94"/>
      <c r="P764" s="94"/>
      <c r="S764" s="94"/>
      <c r="T764" s="94"/>
      <c r="U764" s="94"/>
      <c r="V764" s="94"/>
      <c r="W764" s="94"/>
      <c r="X764" s="94"/>
      <c r="Y764" s="94"/>
      <c r="Z764" s="94"/>
      <c r="AA764" s="94"/>
      <c r="AB764" s="94"/>
      <c r="AC764" s="94"/>
      <c r="AD764" s="94"/>
      <c r="AE764" s="94"/>
      <c r="AH764" s="94"/>
      <c r="AI764" s="94"/>
      <c r="AJ764" s="94"/>
      <c r="AK764" s="94"/>
      <c r="AL764" s="94"/>
      <c r="AM764" s="94"/>
      <c r="AN764" s="94"/>
      <c r="AO764" s="94"/>
      <c r="AP764" s="94"/>
      <c r="AQ764" s="94"/>
      <c r="AR764" s="94"/>
      <c r="AS764" s="94"/>
      <c r="AT764" s="94"/>
      <c r="AW764" s="94"/>
      <c r="AX764" s="94"/>
      <c r="AY764" s="94"/>
      <c r="BB764" s="94"/>
    </row>
    <row r="765" spans="4:54" s="2" customFormat="1" x14ac:dyDescent="0.3">
      <c r="D765" s="94"/>
      <c r="E765" s="94"/>
      <c r="F765" s="94"/>
      <c r="G765" s="94"/>
      <c r="H765" s="94"/>
      <c r="I765" s="94"/>
      <c r="J765" s="94"/>
      <c r="K765" s="94"/>
      <c r="L765" s="94"/>
      <c r="M765" s="94"/>
      <c r="N765" s="94"/>
      <c r="O765" s="94"/>
      <c r="P765" s="94"/>
      <c r="S765" s="94"/>
      <c r="T765" s="94"/>
      <c r="U765" s="94"/>
      <c r="V765" s="94"/>
      <c r="W765" s="94"/>
      <c r="X765" s="94"/>
      <c r="Y765" s="94"/>
      <c r="Z765" s="94"/>
      <c r="AA765" s="94"/>
      <c r="AB765" s="94"/>
      <c r="AC765" s="94"/>
      <c r="AD765" s="94"/>
      <c r="AE765" s="94"/>
      <c r="AH765" s="94"/>
      <c r="AI765" s="94"/>
      <c r="AJ765" s="94"/>
      <c r="AK765" s="94"/>
      <c r="AL765" s="94"/>
      <c r="AM765" s="94"/>
      <c r="AN765" s="94"/>
      <c r="AO765" s="94"/>
      <c r="AP765" s="94"/>
      <c r="AQ765" s="94"/>
      <c r="AR765" s="94"/>
      <c r="AS765" s="94"/>
      <c r="AT765" s="94"/>
      <c r="AW765" s="94"/>
      <c r="AX765" s="94"/>
      <c r="AY765" s="94"/>
      <c r="BB765" s="94"/>
    </row>
    <row r="766" spans="4:54" s="2" customFormat="1" x14ac:dyDescent="0.3">
      <c r="D766" s="94"/>
      <c r="E766" s="94"/>
      <c r="F766" s="94"/>
      <c r="G766" s="94"/>
      <c r="H766" s="94"/>
      <c r="I766" s="94"/>
      <c r="J766" s="94"/>
      <c r="K766" s="94"/>
      <c r="L766" s="94"/>
      <c r="M766" s="94"/>
      <c r="N766" s="94"/>
      <c r="O766" s="94"/>
      <c r="P766" s="94"/>
      <c r="S766" s="94"/>
      <c r="T766" s="94"/>
      <c r="U766" s="94"/>
      <c r="V766" s="94"/>
      <c r="W766" s="94"/>
      <c r="X766" s="94"/>
      <c r="Y766" s="94"/>
      <c r="Z766" s="94"/>
      <c r="AA766" s="94"/>
      <c r="AB766" s="94"/>
      <c r="AC766" s="94"/>
      <c r="AD766" s="94"/>
      <c r="AE766" s="94"/>
      <c r="AH766" s="94"/>
      <c r="AI766" s="94"/>
      <c r="AJ766" s="94"/>
      <c r="AK766" s="94"/>
      <c r="AL766" s="94"/>
      <c r="AM766" s="94"/>
      <c r="AN766" s="94"/>
      <c r="AO766" s="94"/>
      <c r="AP766" s="94"/>
      <c r="AQ766" s="94"/>
      <c r="AR766" s="94"/>
      <c r="AS766" s="94"/>
      <c r="AT766" s="94"/>
      <c r="AW766" s="94"/>
      <c r="AX766" s="94"/>
      <c r="AY766" s="94"/>
      <c r="BB766" s="94"/>
    </row>
    <row r="767" spans="4:54" s="2" customFormat="1" x14ac:dyDescent="0.3">
      <c r="D767" s="94"/>
      <c r="E767" s="94"/>
      <c r="F767" s="94"/>
      <c r="G767" s="94"/>
      <c r="H767" s="94"/>
      <c r="I767" s="94"/>
      <c r="J767" s="94"/>
      <c r="K767" s="94"/>
      <c r="L767" s="94"/>
      <c r="M767" s="94"/>
      <c r="N767" s="94"/>
      <c r="O767" s="94"/>
      <c r="P767" s="94"/>
      <c r="S767" s="94"/>
      <c r="T767" s="94"/>
      <c r="U767" s="94"/>
      <c r="V767" s="94"/>
      <c r="W767" s="94"/>
      <c r="X767" s="94"/>
      <c r="Y767" s="94"/>
      <c r="Z767" s="94"/>
      <c r="AA767" s="94"/>
      <c r="AB767" s="94"/>
      <c r="AC767" s="94"/>
      <c r="AD767" s="94"/>
      <c r="AE767" s="94"/>
      <c r="AH767" s="94"/>
      <c r="AI767" s="94"/>
      <c r="AJ767" s="94"/>
      <c r="AK767" s="94"/>
      <c r="AL767" s="94"/>
      <c r="AM767" s="94"/>
      <c r="AN767" s="94"/>
      <c r="AO767" s="94"/>
      <c r="AP767" s="94"/>
      <c r="AQ767" s="94"/>
      <c r="AR767" s="94"/>
      <c r="AS767" s="94"/>
      <c r="AT767" s="94"/>
      <c r="AW767" s="94"/>
      <c r="AX767" s="94"/>
      <c r="AY767" s="94"/>
      <c r="BB767" s="94"/>
    </row>
    <row r="768" spans="4:54" s="2" customFormat="1" x14ac:dyDescent="0.3">
      <c r="D768" s="94"/>
      <c r="E768" s="94"/>
      <c r="F768" s="94"/>
      <c r="G768" s="94"/>
      <c r="H768" s="94"/>
      <c r="I768" s="94"/>
      <c r="J768" s="94"/>
      <c r="K768" s="94"/>
      <c r="L768" s="94"/>
      <c r="M768" s="94"/>
      <c r="N768" s="94"/>
      <c r="O768" s="94"/>
      <c r="P768" s="94"/>
      <c r="S768" s="94"/>
      <c r="T768" s="94"/>
      <c r="U768" s="94"/>
      <c r="V768" s="94"/>
      <c r="W768" s="94"/>
      <c r="X768" s="94"/>
      <c r="Y768" s="94"/>
      <c r="Z768" s="94"/>
      <c r="AA768" s="94"/>
      <c r="AB768" s="94"/>
      <c r="AC768" s="94"/>
      <c r="AD768" s="94"/>
      <c r="AE768" s="94"/>
      <c r="AH768" s="94"/>
      <c r="AI768" s="94"/>
      <c r="AJ768" s="94"/>
      <c r="AK768" s="94"/>
      <c r="AL768" s="94"/>
      <c r="AM768" s="94"/>
      <c r="AN768" s="94"/>
      <c r="AO768" s="94"/>
      <c r="AP768" s="94"/>
      <c r="AQ768" s="94"/>
      <c r="AR768" s="94"/>
      <c r="AS768" s="94"/>
      <c r="AT768" s="94"/>
      <c r="AW768" s="94"/>
      <c r="AX768" s="94"/>
      <c r="AY768" s="94"/>
      <c r="BB768" s="94"/>
    </row>
    <row r="769" spans="4:54" s="2" customFormat="1" x14ac:dyDescent="0.3">
      <c r="D769" s="94"/>
      <c r="E769" s="94"/>
      <c r="F769" s="94"/>
      <c r="G769" s="94"/>
      <c r="H769" s="94"/>
      <c r="I769" s="94"/>
      <c r="J769" s="94"/>
      <c r="K769" s="94"/>
      <c r="L769" s="94"/>
      <c r="M769" s="94"/>
      <c r="N769" s="94"/>
      <c r="O769" s="94"/>
      <c r="P769" s="94"/>
      <c r="S769" s="94"/>
      <c r="T769" s="94"/>
      <c r="U769" s="94"/>
      <c r="V769" s="94"/>
      <c r="W769" s="94"/>
      <c r="X769" s="94"/>
      <c r="Y769" s="94"/>
      <c r="Z769" s="94"/>
      <c r="AA769" s="94"/>
      <c r="AB769" s="94"/>
      <c r="AC769" s="94"/>
      <c r="AD769" s="94"/>
      <c r="AE769" s="94"/>
      <c r="AH769" s="94"/>
      <c r="AI769" s="94"/>
      <c r="AJ769" s="94"/>
      <c r="AK769" s="94"/>
      <c r="AL769" s="94"/>
      <c r="AM769" s="94"/>
      <c r="AN769" s="94"/>
      <c r="AO769" s="94"/>
      <c r="AP769" s="94"/>
      <c r="AQ769" s="94"/>
      <c r="AR769" s="94"/>
      <c r="AS769" s="94"/>
      <c r="AT769" s="94"/>
      <c r="AW769" s="94"/>
      <c r="AX769" s="94"/>
      <c r="AY769" s="94"/>
      <c r="BB769" s="94"/>
    </row>
    <row r="770" spans="4:54" s="2" customFormat="1" x14ac:dyDescent="0.3">
      <c r="D770" s="94"/>
      <c r="E770" s="94"/>
      <c r="F770" s="94"/>
      <c r="G770" s="94"/>
      <c r="H770" s="94"/>
      <c r="I770" s="94"/>
      <c r="J770" s="94"/>
      <c r="K770" s="94"/>
      <c r="L770" s="94"/>
      <c r="M770" s="94"/>
      <c r="N770" s="94"/>
      <c r="O770" s="94"/>
      <c r="P770" s="94"/>
      <c r="S770" s="94"/>
      <c r="T770" s="94"/>
      <c r="U770" s="94"/>
      <c r="V770" s="94"/>
      <c r="W770" s="94"/>
      <c r="X770" s="94"/>
      <c r="Y770" s="94"/>
      <c r="Z770" s="94"/>
      <c r="AA770" s="94"/>
      <c r="AB770" s="94"/>
      <c r="AC770" s="94"/>
      <c r="AD770" s="94"/>
      <c r="AE770" s="94"/>
      <c r="AH770" s="94"/>
      <c r="AI770" s="94"/>
      <c r="AJ770" s="94"/>
      <c r="AK770" s="94"/>
      <c r="AL770" s="94"/>
      <c r="AM770" s="94"/>
      <c r="AN770" s="94"/>
      <c r="AO770" s="94"/>
      <c r="AP770" s="94"/>
      <c r="AQ770" s="94"/>
      <c r="AR770" s="94"/>
      <c r="AS770" s="94"/>
      <c r="AT770" s="94"/>
      <c r="AW770" s="94"/>
      <c r="AX770" s="94"/>
      <c r="AY770" s="94"/>
      <c r="BB770" s="94"/>
    </row>
    <row r="771" spans="4:54" s="2" customFormat="1" x14ac:dyDescent="0.3">
      <c r="D771" s="94"/>
      <c r="E771" s="94"/>
      <c r="F771" s="94"/>
      <c r="G771" s="94"/>
      <c r="H771" s="94"/>
      <c r="I771" s="94"/>
      <c r="J771" s="94"/>
      <c r="K771" s="94"/>
      <c r="L771" s="94"/>
      <c r="M771" s="94"/>
      <c r="N771" s="94"/>
      <c r="O771" s="94"/>
      <c r="P771" s="94"/>
      <c r="S771" s="94"/>
      <c r="T771" s="94"/>
      <c r="U771" s="94"/>
      <c r="V771" s="94"/>
      <c r="W771" s="94"/>
      <c r="X771" s="94"/>
      <c r="Y771" s="94"/>
      <c r="Z771" s="94"/>
      <c r="AA771" s="94"/>
      <c r="AB771" s="94"/>
      <c r="AC771" s="94"/>
      <c r="AD771" s="94"/>
      <c r="AE771" s="94"/>
      <c r="AH771" s="94"/>
      <c r="AI771" s="94"/>
      <c r="AJ771" s="94"/>
      <c r="AK771" s="94"/>
      <c r="AL771" s="94"/>
      <c r="AM771" s="94"/>
      <c r="AN771" s="94"/>
      <c r="AO771" s="94"/>
      <c r="AP771" s="94"/>
      <c r="AQ771" s="94"/>
      <c r="AR771" s="94"/>
      <c r="AS771" s="94"/>
      <c r="AT771" s="94"/>
      <c r="AW771" s="94"/>
      <c r="AX771" s="94"/>
      <c r="AY771" s="94"/>
      <c r="BB771" s="94"/>
    </row>
    <row r="772" spans="4:54" s="2" customFormat="1" x14ac:dyDescent="0.3">
      <c r="D772" s="94"/>
      <c r="E772" s="94"/>
      <c r="F772" s="94"/>
      <c r="G772" s="94"/>
      <c r="H772" s="94"/>
      <c r="I772" s="94"/>
      <c r="J772" s="94"/>
      <c r="K772" s="94"/>
      <c r="L772" s="94"/>
      <c r="M772" s="94"/>
      <c r="N772" s="94"/>
      <c r="O772" s="94"/>
      <c r="P772" s="94"/>
      <c r="S772" s="94"/>
      <c r="T772" s="94"/>
      <c r="U772" s="94"/>
      <c r="V772" s="94"/>
      <c r="W772" s="94"/>
      <c r="X772" s="94"/>
      <c r="Y772" s="94"/>
      <c r="Z772" s="94"/>
      <c r="AA772" s="94"/>
      <c r="AB772" s="94"/>
      <c r="AC772" s="94"/>
      <c r="AD772" s="94"/>
      <c r="AE772" s="94"/>
      <c r="AH772" s="94"/>
      <c r="AI772" s="94"/>
      <c r="AJ772" s="94"/>
      <c r="AK772" s="94"/>
      <c r="AL772" s="94"/>
      <c r="AM772" s="94"/>
      <c r="AN772" s="94"/>
      <c r="AO772" s="94"/>
      <c r="AP772" s="94"/>
      <c r="AQ772" s="94"/>
      <c r="AR772" s="94"/>
      <c r="AS772" s="94"/>
      <c r="AT772" s="94"/>
      <c r="AW772" s="94"/>
      <c r="AX772" s="94"/>
      <c r="AY772" s="94"/>
      <c r="BB772" s="94"/>
    </row>
    <row r="773" spans="4:54" s="2" customFormat="1" x14ac:dyDescent="0.3">
      <c r="D773" s="94"/>
      <c r="E773" s="94"/>
      <c r="F773" s="94"/>
      <c r="G773" s="94"/>
      <c r="H773" s="94"/>
      <c r="I773" s="94"/>
      <c r="J773" s="94"/>
      <c r="K773" s="94"/>
      <c r="L773" s="94"/>
      <c r="M773" s="94"/>
      <c r="N773" s="94"/>
      <c r="O773" s="94"/>
      <c r="P773" s="94"/>
      <c r="S773" s="94"/>
      <c r="T773" s="94"/>
      <c r="U773" s="94"/>
      <c r="V773" s="94"/>
      <c r="W773" s="94"/>
      <c r="X773" s="94"/>
      <c r="Y773" s="94"/>
      <c r="Z773" s="94"/>
      <c r="AA773" s="94"/>
      <c r="AB773" s="94"/>
      <c r="AC773" s="94"/>
      <c r="AD773" s="94"/>
      <c r="AE773" s="94"/>
      <c r="AH773" s="94"/>
      <c r="AI773" s="94"/>
      <c r="AJ773" s="94"/>
      <c r="AK773" s="94"/>
      <c r="AL773" s="94"/>
      <c r="AM773" s="94"/>
      <c r="AN773" s="94"/>
      <c r="AO773" s="94"/>
      <c r="AP773" s="94"/>
      <c r="AQ773" s="94"/>
      <c r="AR773" s="94"/>
      <c r="AS773" s="94"/>
      <c r="AT773" s="94"/>
      <c r="AW773" s="94"/>
      <c r="AX773" s="94"/>
      <c r="AY773" s="94"/>
      <c r="BB773" s="94"/>
    </row>
    <row r="774" spans="4:54" s="2" customFormat="1" x14ac:dyDescent="0.3">
      <c r="D774" s="94"/>
      <c r="E774" s="94"/>
      <c r="F774" s="94"/>
      <c r="G774" s="94"/>
      <c r="H774" s="94"/>
      <c r="I774" s="94"/>
      <c r="J774" s="94"/>
      <c r="K774" s="94"/>
      <c r="L774" s="94"/>
      <c r="M774" s="94"/>
      <c r="N774" s="94"/>
      <c r="O774" s="94"/>
      <c r="P774" s="94"/>
      <c r="S774" s="94"/>
      <c r="T774" s="94"/>
      <c r="U774" s="94"/>
      <c r="V774" s="94"/>
      <c r="W774" s="94"/>
      <c r="X774" s="94"/>
      <c r="Y774" s="94"/>
      <c r="Z774" s="94"/>
      <c r="AA774" s="94"/>
      <c r="AB774" s="94"/>
      <c r="AC774" s="94"/>
      <c r="AD774" s="94"/>
      <c r="AE774" s="94"/>
      <c r="AH774" s="94"/>
      <c r="AI774" s="94"/>
      <c r="AJ774" s="94"/>
      <c r="AK774" s="94"/>
      <c r="AL774" s="94"/>
      <c r="AM774" s="94"/>
      <c r="AN774" s="94"/>
      <c r="AO774" s="94"/>
      <c r="AP774" s="94"/>
      <c r="AQ774" s="94"/>
      <c r="AR774" s="94"/>
      <c r="AS774" s="94"/>
      <c r="AT774" s="94"/>
      <c r="AW774" s="94"/>
      <c r="AX774" s="94"/>
      <c r="AY774" s="94"/>
      <c r="BB774" s="94"/>
    </row>
    <row r="775" spans="4:54" s="2" customFormat="1" x14ac:dyDescent="0.3">
      <c r="D775" s="94"/>
      <c r="E775" s="94"/>
      <c r="F775" s="94"/>
      <c r="G775" s="94"/>
      <c r="H775" s="94"/>
      <c r="I775" s="94"/>
      <c r="J775" s="94"/>
      <c r="K775" s="94"/>
      <c r="L775" s="94"/>
      <c r="M775" s="94"/>
      <c r="N775" s="94"/>
      <c r="O775" s="94"/>
      <c r="P775" s="94"/>
      <c r="S775" s="94"/>
      <c r="T775" s="94"/>
      <c r="U775" s="94"/>
      <c r="V775" s="94"/>
      <c r="W775" s="94"/>
      <c r="X775" s="94"/>
      <c r="Y775" s="94"/>
      <c r="Z775" s="94"/>
      <c r="AA775" s="94"/>
      <c r="AB775" s="94"/>
      <c r="AC775" s="94"/>
      <c r="AD775" s="94"/>
      <c r="AE775" s="94"/>
      <c r="AH775" s="94"/>
      <c r="AI775" s="94"/>
      <c r="AJ775" s="94"/>
      <c r="AK775" s="94"/>
      <c r="AL775" s="94"/>
      <c r="AM775" s="94"/>
      <c r="AN775" s="94"/>
      <c r="AO775" s="94"/>
      <c r="AP775" s="94"/>
      <c r="AQ775" s="94"/>
      <c r="AR775" s="94"/>
      <c r="AS775" s="94"/>
      <c r="AT775" s="94"/>
      <c r="AW775" s="94"/>
      <c r="AX775" s="94"/>
      <c r="AY775" s="94"/>
      <c r="BB775" s="94"/>
    </row>
    <row r="776" spans="4:54" s="2" customFormat="1" x14ac:dyDescent="0.3">
      <c r="D776" s="94"/>
      <c r="E776" s="94"/>
      <c r="F776" s="94"/>
      <c r="G776" s="94"/>
      <c r="H776" s="94"/>
      <c r="I776" s="94"/>
      <c r="J776" s="94"/>
      <c r="K776" s="94"/>
      <c r="L776" s="94"/>
      <c r="M776" s="94"/>
      <c r="N776" s="94"/>
      <c r="O776" s="94"/>
      <c r="P776" s="94"/>
      <c r="S776" s="94"/>
      <c r="T776" s="94"/>
      <c r="U776" s="94"/>
      <c r="V776" s="94"/>
      <c r="W776" s="94"/>
      <c r="X776" s="94"/>
      <c r="Y776" s="94"/>
      <c r="Z776" s="94"/>
      <c r="AA776" s="94"/>
      <c r="AB776" s="94"/>
      <c r="AC776" s="94"/>
      <c r="AD776" s="94"/>
      <c r="AE776" s="94"/>
      <c r="AH776" s="94"/>
      <c r="AI776" s="94"/>
      <c r="AJ776" s="94"/>
      <c r="AK776" s="94"/>
      <c r="AL776" s="94"/>
      <c r="AM776" s="94"/>
      <c r="AN776" s="94"/>
      <c r="AO776" s="94"/>
      <c r="AP776" s="94"/>
      <c r="AQ776" s="94"/>
      <c r="AR776" s="94"/>
      <c r="AS776" s="94"/>
      <c r="AT776" s="94"/>
      <c r="AW776" s="94"/>
      <c r="AX776" s="94"/>
      <c r="AY776" s="94"/>
      <c r="BB776" s="94"/>
    </row>
    <row r="777" spans="4:54" s="2" customFormat="1" x14ac:dyDescent="0.3">
      <c r="D777" s="94"/>
      <c r="E777" s="94"/>
      <c r="F777" s="94"/>
      <c r="G777" s="94"/>
      <c r="H777" s="94"/>
      <c r="I777" s="94"/>
      <c r="J777" s="94"/>
      <c r="K777" s="94"/>
      <c r="L777" s="94"/>
      <c r="M777" s="94"/>
      <c r="N777" s="94"/>
      <c r="O777" s="94"/>
      <c r="P777" s="94"/>
      <c r="S777" s="94"/>
      <c r="T777" s="94"/>
      <c r="U777" s="94"/>
      <c r="V777" s="94"/>
      <c r="W777" s="94"/>
      <c r="X777" s="94"/>
      <c r="Y777" s="94"/>
      <c r="Z777" s="94"/>
      <c r="AA777" s="94"/>
      <c r="AB777" s="94"/>
      <c r="AC777" s="94"/>
      <c r="AD777" s="94"/>
      <c r="AE777" s="94"/>
      <c r="AH777" s="94"/>
      <c r="AI777" s="94"/>
      <c r="AJ777" s="94"/>
      <c r="AK777" s="94"/>
      <c r="AL777" s="94"/>
      <c r="AM777" s="94"/>
      <c r="AN777" s="94"/>
      <c r="AO777" s="94"/>
      <c r="AP777" s="94"/>
      <c r="AQ777" s="94"/>
      <c r="AR777" s="94"/>
      <c r="AS777" s="94"/>
      <c r="AT777" s="94"/>
      <c r="AW777" s="94"/>
      <c r="AX777" s="94"/>
      <c r="AY777" s="94"/>
      <c r="BB777" s="94"/>
    </row>
    <row r="778" spans="4:54" s="2" customFormat="1" x14ac:dyDescent="0.3">
      <c r="D778" s="94"/>
      <c r="E778" s="94"/>
      <c r="F778" s="94"/>
      <c r="G778" s="94"/>
      <c r="H778" s="94"/>
      <c r="I778" s="94"/>
      <c r="J778" s="94"/>
      <c r="K778" s="94"/>
      <c r="L778" s="94"/>
      <c r="M778" s="94"/>
      <c r="N778" s="94"/>
      <c r="O778" s="94"/>
      <c r="P778" s="94"/>
      <c r="S778" s="94"/>
      <c r="T778" s="94"/>
      <c r="U778" s="94"/>
      <c r="V778" s="94"/>
      <c r="W778" s="94"/>
      <c r="X778" s="94"/>
      <c r="Y778" s="94"/>
      <c r="Z778" s="94"/>
      <c r="AA778" s="94"/>
      <c r="AB778" s="94"/>
      <c r="AC778" s="94"/>
      <c r="AD778" s="94"/>
      <c r="AE778" s="94"/>
      <c r="AH778" s="94"/>
      <c r="AI778" s="94"/>
      <c r="AJ778" s="94"/>
      <c r="AK778" s="94"/>
      <c r="AL778" s="94"/>
      <c r="AM778" s="94"/>
      <c r="AN778" s="94"/>
      <c r="AO778" s="94"/>
      <c r="AP778" s="94"/>
      <c r="AQ778" s="94"/>
      <c r="AR778" s="94"/>
      <c r="AS778" s="94"/>
      <c r="AT778" s="94"/>
      <c r="AW778" s="94"/>
      <c r="AX778" s="94"/>
      <c r="AY778" s="94"/>
      <c r="BB778" s="94"/>
    </row>
    <row r="779" spans="4:54" s="2" customFormat="1" x14ac:dyDescent="0.3">
      <c r="D779" s="94"/>
      <c r="E779" s="94"/>
      <c r="F779" s="94"/>
      <c r="G779" s="94"/>
      <c r="H779" s="94"/>
      <c r="I779" s="94"/>
      <c r="J779" s="94"/>
      <c r="K779" s="94"/>
      <c r="L779" s="94"/>
      <c r="M779" s="94"/>
      <c r="N779" s="94"/>
      <c r="O779" s="94"/>
      <c r="P779" s="94"/>
      <c r="S779" s="94"/>
      <c r="T779" s="94"/>
      <c r="U779" s="94"/>
      <c r="V779" s="94"/>
      <c r="W779" s="94"/>
      <c r="X779" s="94"/>
      <c r="Y779" s="94"/>
      <c r="Z779" s="94"/>
      <c r="AA779" s="94"/>
      <c r="AB779" s="94"/>
      <c r="AC779" s="94"/>
      <c r="AD779" s="94"/>
      <c r="AE779" s="94"/>
      <c r="AH779" s="94"/>
      <c r="AI779" s="94"/>
      <c r="AJ779" s="94"/>
      <c r="AK779" s="94"/>
      <c r="AL779" s="94"/>
      <c r="AM779" s="94"/>
      <c r="AN779" s="94"/>
      <c r="AO779" s="94"/>
      <c r="AP779" s="94"/>
      <c r="AQ779" s="94"/>
      <c r="AR779" s="94"/>
      <c r="AS779" s="94"/>
      <c r="AT779" s="94"/>
      <c r="AW779" s="94"/>
      <c r="AX779" s="94"/>
      <c r="AY779" s="94"/>
      <c r="BB779" s="94"/>
    </row>
    <row r="780" spans="4:54" s="2" customFormat="1" x14ac:dyDescent="0.3">
      <c r="D780" s="94"/>
      <c r="E780" s="94"/>
      <c r="F780" s="94"/>
      <c r="G780" s="94"/>
      <c r="H780" s="94"/>
      <c r="I780" s="94"/>
      <c r="J780" s="94"/>
      <c r="K780" s="94"/>
      <c r="L780" s="94"/>
      <c r="M780" s="94"/>
      <c r="N780" s="94"/>
      <c r="O780" s="94"/>
      <c r="P780" s="94"/>
      <c r="S780" s="94"/>
      <c r="T780" s="94"/>
      <c r="U780" s="94"/>
      <c r="V780" s="94"/>
      <c r="W780" s="94"/>
      <c r="X780" s="94"/>
      <c r="Y780" s="94"/>
      <c r="Z780" s="94"/>
      <c r="AA780" s="94"/>
      <c r="AB780" s="94"/>
      <c r="AC780" s="94"/>
      <c r="AD780" s="94"/>
      <c r="AE780" s="94"/>
      <c r="AH780" s="94"/>
      <c r="AI780" s="94"/>
      <c r="AJ780" s="94"/>
      <c r="AK780" s="94"/>
      <c r="AL780" s="94"/>
      <c r="AM780" s="94"/>
      <c r="AN780" s="94"/>
      <c r="AO780" s="94"/>
      <c r="AP780" s="94"/>
      <c r="AQ780" s="94"/>
      <c r="AR780" s="94"/>
      <c r="AS780" s="94"/>
      <c r="AT780" s="94"/>
      <c r="AW780" s="94"/>
      <c r="AX780" s="94"/>
      <c r="AY780" s="94"/>
      <c r="BB780" s="94"/>
    </row>
    <row r="781" spans="4:54" s="2" customFormat="1" x14ac:dyDescent="0.3">
      <c r="D781" s="94"/>
      <c r="E781" s="94"/>
      <c r="F781" s="94"/>
      <c r="G781" s="94"/>
      <c r="H781" s="94"/>
      <c r="I781" s="94"/>
      <c r="J781" s="94"/>
      <c r="K781" s="94"/>
      <c r="L781" s="94"/>
      <c r="M781" s="94"/>
      <c r="N781" s="94"/>
      <c r="O781" s="94"/>
      <c r="P781" s="94"/>
      <c r="S781" s="94"/>
      <c r="T781" s="94"/>
      <c r="U781" s="94"/>
      <c r="V781" s="94"/>
      <c r="W781" s="94"/>
      <c r="X781" s="94"/>
      <c r="Y781" s="94"/>
      <c r="Z781" s="94"/>
      <c r="AA781" s="94"/>
      <c r="AB781" s="94"/>
      <c r="AC781" s="94"/>
      <c r="AD781" s="94"/>
      <c r="AE781" s="94"/>
      <c r="AH781" s="94"/>
      <c r="AI781" s="94"/>
      <c r="AJ781" s="94"/>
      <c r="AK781" s="94"/>
      <c r="AL781" s="94"/>
      <c r="AM781" s="94"/>
      <c r="AN781" s="94"/>
      <c r="AO781" s="94"/>
      <c r="AP781" s="94"/>
      <c r="AQ781" s="94"/>
      <c r="AR781" s="94"/>
      <c r="AS781" s="94"/>
      <c r="AT781" s="94"/>
      <c r="AW781" s="94"/>
      <c r="AX781" s="94"/>
      <c r="AY781" s="94"/>
      <c r="BB781" s="94"/>
    </row>
    <row r="782" spans="4:54" s="2" customFormat="1" x14ac:dyDescent="0.3">
      <c r="D782" s="94"/>
      <c r="E782" s="94"/>
      <c r="F782" s="94"/>
      <c r="G782" s="94"/>
      <c r="H782" s="94"/>
      <c r="I782" s="94"/>
      <c r="J782" s="94"/>
      <c r="K782" s="94"/>
      <c r="L782" s="94"/>
      <c r="M782" s="94"/>
      <c r="N782" s="94"/>
      <c r="O782" s="94"/>
      <c r="P782" s="94"/>
      <c r="S782" s="94"/>
      <c r="T782" s="94"/>
      <c r="U782" s="94"/>
      <c r="V782" s="94"/>
      <c r="W782" s="94"/>
      <c r="X782" s="94"/>
      <c r="Y782" s="94"/>
      <c r="Z782" s="94"/>
      <c r="AA782" s="94"/>
      <c r="AB782" s="94"/>
      <c r="AC782" s="94"/>
      <c r="AD782" s="94"/>
      <c r="AE782" s="94"/>
      <c r="AH782" s="94"/>
      <c r="AI782" s="94"/>
      <c r="AJ782" s="94"/>
      <c r="AK782" s="94"/>
      <c r="AL782" s="94"/>
      <c r="AM782" s="94"/>
      <c r="AN782" s="94"/>
      <c r="AO782" s="94"/>
      <c r="AP782" s="94"/>
      <c r="AQ782" s="94"/>
      <c r="AR782" s="94"/>
      <c r="AS782" s="94"/>
      <c r="AT782" s="94"/>
      <c r="AW782" s="94"/>
      <c r="AX782" s="94"/>
      <c r="AY782" s="94"/>
      <c r="BB782" s="94"/>
    </row>
    <row r="783" spans="4:54" s="2" customFormat="1" x14ac:dyDescent="0.3">
      <c r="D783" s="94"/>
      <c r="E783" s="94"/>
      <c r="F783" s="94"/>
      <c r="G783" s="94"/>
      <c r="H783" s="94"/>
      <c r="I783" s="94"/>
      <c r="J783" s="94"/>
      <c r="K783" s="94"/>
      <c r="L783" s="94"/>
      <c r="M783" s="94"/>
      <c r="N783" s="94"/>
      <c r="O783" s="94"/>
      <c r="P783" s="94"/>
      <c r="S783" s="94"/>
      <c r="T783" s="94"/>
      <c r="U783" s="94"/>
      <c r="V783" s="94"/>
      <c r="W783" s="94"/>
      <c r="X783" s="94"/>
      <c r="Y783" s="94"/>
      <c r="Z783" s="94"/>
      <c r="AA783" s="94"/>
      <c r="AB783" s="94"/>
      <c r="AC783" s="94"/>
      <c r="AD783" s="94"/>
      <c r="AE783" s="94"/>
      <c r="AH783" s="94"/>
      <c r="AI783" s="94"/>
      <c r="AJ783" s="94"/>
      <c r="AK783" s="94"/>
      <c r="AL783" s="94"/>
      <c r="AM783" s="94"/>
      <c r="AN783" s="94"/>
      <c r="AO783" s="94"/>
      <c r="AP783" s="94"/>
      <c r="AQ783" s="94"/>
      <c r="AR783" s="94"/>
      <c r="AS783" s="94"/>
      <c r="AT783" s="94"/>
      <c r="AW783" s="94"/>
      <c r="AX783" s="94"/>
      <c r="AY783" s="94"/>
      <c r="BB783" s="94"/>
    </row>
    <row r="784" spans="4:54" s="2" customFormat="1" x14ac:dyDescent="0.3">
      <c r="D784" s="94"/>
      <c r="E784" s="94"/>
      <c r="F784" s="94"/>
      <c r="G784" s="94"/>
      <c r="H784" s="94"/>
      <c r="I784" s="94"/>
      <c r="J784" s="94"/>
      <c r="K784" s="94"/>
      <c r="L784" s="94"/>
      <c r="M784" s="94"/>
      <c r="N784" s="94"/>
      <c r="O784" s="94"/>
      <c r="P784" s="94"/>
      <c r="S784" s="94"/>
      <c r="T784" s="94"/>
      <c r="U784" s="94"/>
      <c r="V784" s="94"/>
      <c r="W784" s="94"/>
      <c r="X784" s="94"/>
      <c r="Y784" s="94"/>
      <c r="Z784" s="94"/>
      <c r="AA784" s="94"/>
      <c r="AB784" s="94"/>
      <c r="AC784" s="94"/>
      <c r="AD784" s="94"/>
      <c r="AE784" s="94"/>
      <c r="AH784" s="94"/>
      <c r="AI784" s="94"/>
      <c r="AJ784" s="94"/>
      <c r="AK784" s="94"/>
      <c r="AL784" s="94"/>
      <c r="AM784" s="94"/>
      <c r="AN784" s="94"/>
      <c r="AO784" s="94"/>
      <c r="AP784" s="94"/>
      <c r="AQ784" s="94"/>
      <c r="AR784" s="94"/>
      <c r="AS784" s="94"/>
      <c r="AT784" s="94"/>
      <c r="AW784" s="94"/>
      <c r="AX784" s="94"/>
      <c r="AY784" s="94"/>
      <c r="BB784" s="94"/>
    </row>
    <row r="785" spans="4:54" s="2" customFormat="1" x14ac:dyDescent="0.3">
      <c r="D785" s="94"/>
      <c r="E785" s="94"/>
      <c r="F785" s="94"/>
      <c r="G785" s="94"/>
      <c r="H785" s="94"/>
      <c r="I785" s="94"/>
      <c r="J785" s="94"/>
      <c r="K785" s="94"/>
      <c r="L785" s="94"/>
      <c r="M785" s="94"/>
      <c r="N785" s="94"/>
      <c r="O785" s="94"/>
      <c r="P785" s="94"/>
      <c r="S785" s="94"/>
      <c r="T785" s="94"/>
      <c r="U785" s="94"/>
      <c r="V785" s="94"/>
      <c r="W785" s="94"/>
      <c r="X785" s="94"/>
      <c r="Y785" s="94"/>
      <c r="Z785" s="94"/>
      <c r="AA785" s="94"/>
      <c r="AB785" s="94"/>
      <c r="AC785" s="94"/>
      <c r="AD785" s="94"/>
      <c r="AE785" s="94"/>
      <c r="AH785" s="94"/>
      <c r="AI785" s="94"/>
      <c r="AJ785" s="94"/>
      <c r="AK785" s="94"/>
      <c r="AL785" s="94"/>
      <c r="AM785" s="94"/>
      <c r="AN785" s="94"/>
      <c r="AO785" s="94"/>
      <c r="AP785" s="94"/>
      <c r="AQ785" s="94"/>
      <c r="AR785" s="94"/>
      <c r="AS785" s="94"/>
      <c r="AT785" s="94"/>
      <c r="AW785" s="94"/>
      <c r="AX785" s="94"/>
      <c r="AY785" s="94"/>
      <c r="BB785" s="94"/>
    </row>
    <row r="786" spans="4:54" s="2" customFormat="1" x14ac:dyDescent="0.3">
      <c r="D786" s="94"/>
      <c r="E786" s="94"/>
      <c r="F786" s="94"/>
      <c r="G786" s="94"/>
      <c r="H786" s="94"/>
      <c r="I786" s="94"/>
      <c r="J786" s="94"/>
      <c r="K786" s="94"/>
      <c r="L786" s="94"/>
      <c r="M786" s="94"/>
      <c r="N786" s="94"/>
      <c r="O786" s="94"/>
      <c r="P786" s="94"/>
      <c r="S786" s="94"/>
      <c r="T786" s="94"/>
      <c r="U786" s="94"/>
      <c r="V786" s="94"/>
      <c r="W786" s="94"/>
      <c r="X786" s="94"/>
      <c r="Y786" s="94"/>
      <c r="Z786" s="94"/>
      <c r="AA786" s="94"/>
      <c r="AB786" s="94"/>
      <c r="AC786" s="94"/>
      <c r="AD786" s="94"/>
      <c r="AE786" s="94"/>
      <c r="AH786" s="94"/>
      <c r="AI786" s="94"/>
      <c r="AJ786" s="94"/>
      <c r="AK786" s="94"/>
      <c r="AL786" s="94"/>
      <c r="AM786" s="94"/>
      <c r="AN786" s="94"/>
      <c r="AO786" s="94"/>
      <c r="AP786" s="94"/>
      <c r="AQ786" s="94"/>
      <c r="AR786" s="94"/>
      <c r="AS786" s="94"/>
      <c r="AT786" s="94"/>
      <c r="AW786" s="94"/>
      <c r="AX786" s="94"/>
      <c r="AY786" s="94"/>
      <c r="BB786" s="94"/>
    </row>
    <row r="787" spans="4:54" s="2" customFormat="1" x14ac:dyDescent="0.3">
      <c r="D787" s="94"/>
      <c r="E787" s="94"/>
      <c r="F787" s="94"/>
      <c r="G787" s="94"/>
      <c r="H787" s="94"/>
      <c r="I787" s="94"/>
      <c r="J787" s="94"/>
      <c r="K787" s="94"/>
      <c r="L787" s="94"/>
      <c r="M787" s="94"/>
      <c r="N787" s="94"/>
      <c r="O787" s="94"/>
      <c r="P787" s="94"/>
      <c r="S787" s="94"/>
      <c r="T787" s="94"/>
      <c r="U787" s="94"/>
      <c r="V787" s="94"/>
      <c r="W787" s="94"/>
      <c r="X787" s="94"/>
      <c r="Y787" s="94"/>
      <c r="Z787" s="94"/>
      <c r="AA787" s="94"/>
      <c r="AB787" s="94"/>
      <c r="AC787" s="94"/>
      <c r="AD787" s="94"/>
      <c r="AE787" s="94"/>
      <c r="AH787" s="94"/>
      <c r="AI787" s="94"/>
      <c r="AJ787" s="94"/>
      <c r="AK787" s="94"/>
      <c r="AL787" s="94"/>
      <c r="AM787" s="94"/>
      <c r="AN787" s="94"/>
      <c r="AO787" s="94"/>
      <c r="AP787" s="94"/>
      <c r="AQ787" s="94"/>
      <c r="AR787" s="94"/>
      <c r="AS787" s="94"/>
      <c r="AT787" s="94"/>
      <c r="AW787" s="94"/>
      <c r="AX787" s="94"/>
      <c r="AY787" s="94"/>
      <c r="BB787" s="94"/>
    </row>
    <row r="788" spans="4:54" s="2" customFormat="1" x14ac:dyDescent="0.3">
      <c r="D788" s="94"/>
      <c r="E788" s="94"/>
      <c r="F788" s="94"/>
      <c r="G788" s="94"/>
      <c r="H788" s="94"/>
      <c r="I788" s="94"/>
      <c r="J788" s="94"/>
      <c r="K788" s="94"/>
      <c r="L788" s="94"/>
      <c r="M788" s="94"/>
      <c r="N788" s="94"/>
      <c r="O788" s="94"/>
      <c r="P788" s="94"/>
      <c r="S788" s="94"/>
      <c r="T788" s="94"/>
      <c r="U788" s="94"/>
      <c r="V788" s="94"/>
      <c r="W788" s="94"/>
      <c r="X788" s="94"/>
      <c r="Y788" s="94"/>
      <c r="Z788" s="94"/>
      <c r="AA788" s="94"/>
      <c r="AB788" s="94"/>
      <c r="AC788" s="94"/>
      <c r="AD788" s="94"/>
      <c r="AE788" s="94"/>
      <c r="AH788" s="94"/>
      <c r="AI788" s="94"/>
      <c r="AJ788" s="94"/>
      <c r="AK788" s="94"/>
      <c r="AL788" s="94"/>
      <c r="AM788" s="94"/>
      <c r="AN788" s="94"/>
      <c r="AO788" s="94"/>
      <c r="AP788" s="94"/>
      <c r="AQ788" s="94"/>
      <c r="AR788" s="94"/>
      <c r="AS788" s="94"/>
      <c r="AT788" s="94"/>
      <c r="AW788" s="94"/>
      <c r="AX788" s="94"/>
      <c r="AY788" s="94"/>
      <c r="BB788" s="94"/>
    </row>
    <row r="789" spans="4:54" s="2" customFormat="1" x14ac:dyDescent="0.3">
      <c r="D789" s="94"/>
      <c r="E789" s="94"/>
      <c r="F789" s="94"/>
      <c r="G789" s="94"/>
      <c r="H789" s="94"/>
      <c r="I789" s="94"/>
      <c r="J789" s="94"/>
      <c r="K789" s="94"/>
      <c r="L789" s="94"/>
      <c r="M789" s="94"/>
      <c r="N789" s="94"/>
      <c r="O789" s="94"/>
      <c r="P789" s="94"/>
      <c r="S789" s="94"/>
      <c r="T789" s="94"/>
      <c r="U789" s="94"/>
      <c r="V789" s="94"/>
      <c r="W789" s="94"/>
      <c r="X789" s="94"/>
      <c r="Y789" s="94"/>
      <c r="Z789" s="94"/>
      <c r="AA789" s="94"/>
      <c r="AB789" s="94"/>
      <c r="AC789" s="94"/>
      <c r="AD789" s="94"/>
      <c r="AE789" s="94"/>
      <c r="AH789" s="94"/>
      <c r="AI789" s="94"/>
      <c r="AJ789" s="94"/>
      <c r="AK789" s="94"/>
      <c r="AL789" s="94"/>
      <c r="AM789" s="94"/>
      <c r="AN789" s="94"/>
      <c r="AO789" s="94"/>
      <c r="AP789" s="94"/>
      <c r="AQ789" s="94"/>
      <c r="AR789" s="94"/>
      <c r="AS789" s="94"/>
      <c r="AT789" s="94"/>
      <c r="AW789" s="94"/>
      <c r="AX789" s="94"/>
      <c r="AY789" s="94"/>
      <c r="BB789" s="94"/>
    </row>
    <row r="790" spans="4:54" s="2" customFormat="1" x14ac:dyDescent="0.3">
      <c r="D790" s="94"/>
      <c r="E790" s="94"/>
      <c r="F790" s="94"/>
      <c r="G790" s="94"/>
      <c r="H790" s="94"/>
      <c r="I790" s="94"/>
      <c r="J790" s="94"/>
      <c r="K790" s="94"/>
      <c r="L790" s="94"/>
      <c r="M790" s="94"/>
      <c r="N790" s="94"/>
      <c r="O790" s="94"/>
      <c r="P790" s="94"/>
      <c r="S790" s="94"/>
      <c r="T790" s="94"/>
      <c r="U790" s="94"/>
      <c r="V790" s="94"/>
      <c r="W790" s="94"/>
      <c r="X790" s="94"/>
      <c r="Y790" s="94"/>
      <c r="Z790" s="94"/>
      <c r="AA790" s="94"/>
      <c r="AB790" s="94"/>
      <c r="AC790" s="94"/>
      <c r="AD790" s="94"/>
      <c r="AE790" s="94"/>
      <c r="AH790" s="94"/>
      <c r="AI790" s="94"/>
      <c r="AJ790" s="94"/>
      <c r="AK790" s="94"/>
      <c r="AL790" s="94"/>
      <c r="AM790" s="94"/>
      <c r="AN790" s="94"/>
      <c r="AO790" s="94"/>
      <c r="AP790" s="94"/>
      <c r="AQ790" s="94"/>
      <c r="AR790" s="94"/>
      <c r="AS790" s="94"/>
      <c r="AT790" s="94"/>
      <c r="AW790" s="94"/>
      <c r="AX790" s="94"/>
      <c r="AY790" s="94"/>
      <c r="BB790" s="94"/>
    </row>
    <row r="791" spans="4:54" s="2" customFormat="1" x14ac:dyDescent="0.3">
      <c r="D791" s="94"/>
      <c r="E791" s="94"/>
      <c r="F791" s="94"/>
      <c r="G791" s="94"/>
      <c r="H791" s="94"/>
      <c r="I791" s="94"/>
      <c r="J791" s="94"/>
      <c r="K791" s="94"/>
      <c r="L791" s="94"/>
      <c r="M791" s="94"/>
      <c r="N791" s="94"/>
      <c r="O791" s="94"/>
      <c r="P791" s="94"/>
      <c r="S791" s="94"/>
      <c r="T791" s="94"/>
      <c r="U791" s="94"/>
      <c r="V791" s="94"/>
      <c r="W791" s="94"/>
      <c r="X791" s="94"/>
      <c r="Y791" s="94"/>
      <c r="Z791" s="94"/>
      <c r="AA791" s="94"/>
      <c r="AB791" s="94"/>
      <c r="AC791" s="94"/>
      <c r="AD791" s="94"/>
      <c r="AE791" s="94"/>
      <c r="AH791" s="94"/>
      <c r="AI791" s="94"/>
      <c r="AJ791" s="94"/>
      <c r="AK791" s="94"/>
      <c r="AL791" s="94"/>
      <c r="AM791" s="94"/>
      <c r="AN791" s="94"/>
      <c r="AO791" s="94"/>
      <c r="AP791" s="94"/>
      <c r="AQ791" s="94"/>
      <c r="AR791" s="94"/>
      <c r="AS791" s="94"/>
      <c r="AT791" s="94"/>
      <c r="AW791" s="94"/>
      <c r="AX791" s="94"/>
      <c r="AY791" s="94"/>
      <c r="BB791" s="94"/>
    </row>
    <row r="792" spans="4:54" s="2" customFormat="1" x14ac:dyDescent="0.3">
      <c r="D792" s="94"/>
      <c r="E792" s="94"/>
      <c r="F792" s="94"/>
      <c r="G792" s="94"/>
      <c r="H792" s="94"/>
      <c r="I792" s="94"/>
      <c r="J792" s="94"/>
      <c r="K792" s="94"/>
      <c r="L792" s="94"/>
      <c r="M792" s="94"/>
      <c r="N792" s="94"/>
      <c r="O792" s="94"/>
      <c r="P792" s="94"/>
      <c r="S792" s="94"/>
      <c r="T792" s="94"/>
      <c r="U792" s="94"/>
      <c r="V792" s="94"/>
      <c r="W792" s="94"/>
      <c r="X792" s="94"/>
      <c r="Y792" s="94"/>
      <c r="Z792" s="94"/>
      <c r="AA792" s="94"/>
      <c r="AB792" s="94"/>
      <c r="AC792" s="94"/>
      <c r="AD792" s="94"/>
      <c r="AE792" s="94"/>
      <c r="AH792" s="94"/>
      <c r="AI792" s="94"/>
      <c r="AJ792" s="94"/>
      <c r="AK792" s="94"/>
      <c r="AL792" s="94"/>
      <c r="AM792" s="94"/>
      <c r="AN792" s="94"/>
      <c r="AO792" s="94"/>
      <c r="AP792" s="94"/>
      <c r="AQ792" s="94"/>
      <c r="AR792" s="94"/>
      <c r="AS792" s="94"/>
      <c r="AT792" s="94"/>
      <c r="AW792" s="94"/>
      <c r="AX792" s="94"/>
      <c r="AY792" s="94"/>
      <c r="BB792" s="94"/>
    </row>
    <row r="793" spans="4:54" s="2" customFormat="1" x14ac:dyDescent="0.3">
      <c r="D793" s="94"/>
      <c r="E793" s="94"/>
      <c r="F793" s="94"/>
      <c r="G793" s="94"/>
      <c r="H793" s="94"/>
      <c r="I793" s="94"/>
      <c r="J793" s="94"/>
      <c r="K793" s="94"/>
      <c r="L793" s="94"/>
      <c r="M793" s="94"/>
      <c r="N793" s="94"/>
      <c r="O793" s="94"/>
      <c r="P793" s="94"/>
      <c r="S793" s="94"/>
      <c r="T793" s="94"/>
      <c r="U793" s="94"/>
      <c r="V793" s="94"/>
      <c r="W793" s="94"/>
      <c r="X793" s="94"/>
      <c r="Y793" s="94"/>
      <c r="Z793" s="94"/>
      <c r="AA793" s="94"/>
      <c r="AB793" s="94"/>
      <c r="AC793" s="94"/>
      <c r="AD793" s="94"/>
      <c r="AE793" s="94"/>
      <c r="AH793" s="94"/>
      <c r="AI793" s="94"/>
      <c r="AJ793" s="94"/>
      <c r="AK793" s="94"/>
      <c r="AL793" s="94"/>
      <c r="AM793" s="94"/>
      <c r="AN793" s="94"/>
      <c r="AO793" s="94"/>
      <c r="AP793" s="94"/>
      <c r="AQ793" s="94"/>
      <c r="AR793" s="94"/>
      <c r="AS793" s="94"/>
      <c r="AT793" s="94"/>
      <c r="AW793" s="94"/>
      <c r="AX793" s="94"/>
      <c r="AY793" s="94"/>
      <c r="BB793" s="94"/>
    </row>
    <row r="794" spans="4:54" s="2" customFormat="1" x14ac:dyDescent="0.3">
      <c r="D794" s="94"/>
      <c r="E794" s="94"/>
      <c r="F794" s="94"/>
      <c r="G794" s="94"/>
      <c r="H794" s="94"/>
      <c r="I794" s="94"/>
      <c r="J794" s="94"/>
      <c r="K794" s="94"/>
      <c r="L794" s="94"/>
      <c r="M794" s="94"/>
      <c r="N794" s="94"/>
      <c r="O794" s="94"/>
      <c r="P794" s="94"/>
      <c r="S794" s="94"/>
      <c r="T794" s="94"/>
      <c r="U794" s="94"/>
      <c r="V794" s="94"/>
      <c r="W794" s="94"/>
      <c r="X794" s="94"/>
      <c r="Y794" s="94"/>
      <c r="Z794" s="94"/>
      <c r="AA794" s="94"/>
      <c r="AB794" s="94"/>
      <c r="AC794" s="94"/>
      <c r="AD794" s="94"/>
      <c r="AE794" s="94"/>
      <c r="AH794" s="94"/>
      <c r="AI794" s="94"/>
      <c r="AJ794" s="94"/>
      <c r="AK794" s="94"/>
      <c r="AL794" s="94"/>
      <c r="AM794" s="94"/>
      <c r="AN794" s="94"/>
      <c r="AO794" s="94"/>
      <c r="AP794" s="94"/>
      <c r="AQ794" s="94"/>
      <c r="AR794" s="94"/>
      <c r="AS794" s="94"/>
      <c r="AT794" s="94"/>
      <c r="AW794" s="94"/>
      <c r="AX794" s="94"/>
      <c r="AY794" s="94"/>
      <c r="BB794" s="94"/>
    </row>
    <row r="795" spans="4:54" s="2" customFormat="1" x14ac:dyDescent="0.3">
      <c r="D795" s="94"/>
      <c r="E795" s="94"/>
      <c r="F795" s="94"/>
      <c r="G795" s="94"/>
      <c r="H795" s="94"/>
      <c r="I795" s="94"/>
      <c r="J795" s="94"/>
      <c r="K795" s="94"/>
      <c r="L795" s="94"/>
      <c r="M795" s="94"/>
      <c r="N795" s="94"/>
      <c r="O795" s="94"/>
      <c r="P795" s="94"/>
      <c r="S795" s="94"/>
      <c r="T795" s="94"/>
      <c r="U795" s="94"/>
      <c r="V795" s="94"/>
      <c r="W795" s="94"/>
      <c r="X795" s="94"/>
      <c r="Y795" s="94"/>
      <c r="Z795" s="94"/>
      <c r="AA795" s="94"/>
      <c r="AB795" s="94"/>
      <c r="AC795" s="94"/>
      <c r="AD795" s="94"/>
      <c r="AE795" s="94"/>
      <c r="AH795" s="94"/>
      <c r="AI795" s="94"/>
      <c r="AJ795" s="94"/>
      <c r="AK795" s="94"/>
      <c r="AL795" s="94"/>
      <c r="AM795" s="94"/>
      <c r="AN795" s="94"/>
      <c r="AO795" s="94"/>
      <c r="AP795" s="94"/>
      <c r="AQ795" s="94"/>
      <c r="AR795" s="94"/>
      <c r="AS795" s="94"/>
      <c r="AT795" s="94"/>
      <c r="AW795" s="94"/>
      <c r="AX795" s="94"/>
      <c r="AY795" s="94"/>
      <c r="BB795" s="94"/>
    </row>
    <row r="796" spans="4:54" s="2" customFormat="1" x14ac:dyDescent="0.3">
      <c r="D796" s="94"/>
      <c r="E796" s="94"/>
      <c r="F796" s="94"/>
      <c r="G796" s="94"/>
      <c r="H796" s="94"/>
      <c r="I796" s="94"/>
      <c r="J796" s="94"/>
      <c r="K796" s="94"/>
      <c r="L796" s="94"/>
      <c r="M796" s="94"/>
      <c r="N796" s="94"/>
      <c r="O796" s="94"/>
      <c r="P796" s="94"/>
      <c r="S796" s="94"/>
      <c r="T796" s="94"/>
      <c r="U796" s="94"/>
      <c r="V796" s="94"/>
      <c r="W796" s="94"/>
      <c r="X796" s="94"/>
      <c r="Y796" s="94"/>
      <c r="Z796" s="94"/>
      <c r="AA796" s="94"/>
      <c r="AB796" s="94"/>
      <c r="AC796" s="94"/>
      <c r="AD796" s="94"/>
      <c r="AE796" s="94"/>
      <c r="AH796" s="94"/>
      <c r="AI796" s="94"/>
      <c r="AJ796" s="94"/>
      <c r="AK796" s="94"/>
      <c r="AL796" s="94"/>
      <c r="AM796" s="94"/>
      <c r="AN796" s="94"/>
      <c r="AO796" s="94"/>
      <c r="AP796" s="94"/>
      <c r="AQ796" s="94"/>
      <c r="AR796" s="94"/>
      <c r="AS796" s="94"/>
      <c r="AT796" s="94"/>
      <c r="AW796" s="94"/>
      <c r="AX796" s="94"/>
      <c r="AY796" s="94"/>
      <c r="BB796" s="94"/>
    </row>
    <row r="797" spans="4:54" s="2" customFormat="1" x14ac:dyDescent="0.3">
      <c r="D797" s="94"/>
      <c r="E797" s="94"/>
      <c r="F797" s="94"/>
      <c r="G797" s="94"/>
      <c r="H797" s="94"/>
      <c r="I797" s="94"/>
      <c r="J797" s="94"/>
      <c r="K797" s="94"/>
      <c r="L797" s="94"/>
      <c r="M797" s="94"/>
      <c r="N797" s="94"/>
      <c r="O797" s="94"/>
      <c r="P797" s="94"/>
      <c r="S797" s="94"/>
      <c r="T797" s="94"/>
      <c r="U797" s="94"/>
      <c r="V797" s="94"/>
      <c r="W797" s="94"/>
      <c r="X797" s="94"/>
      <c r="Y797" s="94"/>
      <c r="Z797" s="94"/>
      <c r="AA797" s="94"/>
      <c r="AB797" s="94"/>
      <c r="AC797" s="94"/>
      <c r="AD797" s="94"/>
      <c r="AE797" s="94"/>
      <c r="AH797" s="94"/>
      <c r="AI797" s="94"/>
      <c r="AJ797" s="94"/>
      <c r="AK797" s="94"/>
      <c r="AL797" s="94"/>
      <c r="AM797" s="94"/>
      <c r="AN797" s="94"/>
      <c r="AO797" s="94"/>
      <c r="AP797" s="94"/>
      <c r="AQ797" s="94"/>
      <c r="AR797" s="94"/>
      <c r="AS797" s="94"/>
      <c r="AT797" s="94"/>
      <c r="AW797" s="94"/>
      <c r="AX797" s="94"/>
      <c r="AY797" s="94"/>
      <c r="BB797" s="94"/>
    </row>
    <row r="798" spans="4:54" s="2" customFormat="1" x14ac:dyDescent="0.3">
      <c r="D798" s="94"/>
      <c r="E798" s="94"/>
      <c r="F798" s="94"/>
      <c r="G798" s="94"/>
      <c r="H798" s="94"/>
      <c r="I798" s="94"/>
      <c r="J798" s="94"/>
      <c r="K798" s="94"/>
      <c r="L798" s="94"/>
      <c r="M798" s="94"/>
      <c r="N798" s="94"/>
      <c r="O798" s="94"/>
      <c r="P798" s="94"/>
      <c r="S798" s="94"/>
      <c r="T798" s="94"/>
      <c r="U798" s="94"/>
      <c r="V798" s="94"/>
      <c r="W798" s="94"/>
      <c r="X798" s="94"/>
      <c r="Y798" s="94"/>
      <c r="Z798" s="94"/>
      <c r="AA798" s="94"/>
      <c r="AB798" s="94"/>
      <c r="AC798" s="94"/>
      <c r="AD798" s="94"/>
      <c r="AE798" s="94"/>
      <c r="AH798" s="94"/>
      <c r="AI798" s="94"/>
      <c r="AJ798" s="94"/>
      <c r="AK798" s="94"/>
      <c r="AL798" s="94"/>
      <c r="AM798" s="94"/>
      <c r="AN798" s="94"/>
      <c r="AO798" s="94"/>
      <c r="AP798" s="94"/>
      <c r="AQ798" s="94"/>
      <c r="AR798" s="94"/>
      <c r="AS798" s="94"/>
      <c r="AT798" s="94"/>
      <c r="AW798" s="94"/>
      <c r="AX798" s="94"/>
      <c r="AY798" s="94"/>
      <c r="BB798" s="94"/>
    </row>
    <row r="799" spans="4:54" s="2" customFormat="1" x14ac:dyDescent="0.3">
      <c r="D799" s="94"/>
      <c r="E799" s="94"/>
      <c r="F799" s="94"/>
      <c r="G799" s="94"/>
      <c r="H799" s="94"/>
      <c r="I799" s="94"/>
      <c r="J799" s="94"/>
      <c r="K799" s="94"/>
      <c r="L799" s="94"/>
      <c r="M799" s="94"/>
      <c r="N799" s="94"/>
      <c r="O799" s="94"/>
      <c r="P799" s="94"/>
      <c r="S799" s="94"/>
      <c r="T799" s="94"/>
      <c r="U799" s="94"/>
      <c r="V799" s="94"/>
      <c r="W799" s="94"/>
      <c r="X799" s="94"/>
      <c r="Y799" s="94"/>
      <c r="Z799" s="94"/>
      <c r="AA799" s="94"/>
      <c r="AB799" s="94"/>
      <c r="AC799" s="94"/>
      <c r="AD799" s="94"/>
      <c r="AE799" s="94"/>
      <c r="AH799" s="94"/>
      <c r="AI799" s="94"/>
      <c r="AJ799" s="94"/>
      <c r="AK799" s="94"/>
      <c r="AL799" s="94"/>
      <c r="AM799" s="94"/>
      <c r="AN799" s="94"/>
      <c r="AO799" s="94"/>
      <c r="AP799" s="94"/>
      <c r="AQ799" s="94"/>
      <c r="AR799" s="94"/>
      <c r="AS799" s="94"/>
      <c r="AT799" s="94"/>
      <c r="AW799" s="94"/>
      <c r="AX799" s="94"/>
      <c r="AY799" s="94"/>
      <c r="BB799" s="94"/>
    </row>
    <row r="800" spans="4:54" s="2" customFormat="1" x14ac:dyDescent="0.3">
      <c r="D800" s="94"/>
      <c r="E800" s="94"/>
      <c r="F800" s="94"/>
      <c r="G800" s="94"/>
      <c r="H800" s="94"/>
      <c r="I800" s="94"/>
      <c r="J800" s="94"/>
      <c r="K800" s="94"/>
      <c r="L800" s="94"/>
      <c r="M800" s="94"/>
      <c r="N800" s="94"/>
      <c r="O800" s="94"/>
      <c r="P800" s="94"/>
      <c r="S800" s="94"/>
      <c r="T800" s="94"/>
      <c r="U800" s="94"/>
      <c r="V800" s="94"/>
      <c r="W800" s="94"/>
      <c r="X800" s="94"/>
      <c r="Y800" s="94"/>
      <c r="Z800" s="94"/>
      <c r="AA800" s="94"/>
      <c r="AB800" s="94"/>
      <c r="AC800" s="94"/>
      <c r="AD800" s="94"/>
      <c r="AE800" s="94"/>
      <c r="AH800" s="94"/>
      <c r="AI800" s="94"/>
      <c r="AJ800" s="94"/>
      <c r="AK800" s="94"/>
      <c r="AL800" s="94"/>
      <c r="AM800" s="94"/>
      <c r="AN800" s="94"/>
      <c r="AO800" s="94"/>
      <c r="AP800" s="94"/>
      <c r="AQ800" s="94"/>
      <c r="AR800" s="94"/>
      <c r="AS800" s="94"/>
      <c r="AT800" s="94"/>
      <c r="AW800" s="94"/>
      <c r="AX800" s="94"/>
      <c r="AY800" s="94"/>
      <c r="BB800" s="94"/>
    </row>
    <row r="801" spans="4:54" s="2" customFormat="1" x14ac:dyDescent="0.3">
      <c r="D801" s="94"/>
      <c r="E801" s="94"/>
      <c r="F801" s="94"/>
      <c r="G801" s="94"/>
      <c r="H801" s="94"/>
      <c r="I801" s="94"/>
      <c r="J801" s="94"/>
      <c r="K801" s="94"/>
      <c r="L801" s="94"/>
      <c r="M801" s="94"/>
      <c r="N801" s="94"/>
      <c r="O801" s="94"/>
      <c r="P801" s="94"/>
      <c r="S801" s="94"/>
      <c r="T801" s="94"/>
      <c r="U801" s="94"/>
      <c r="V801" s="94"/>
      <c r="W801" s="94"/>
      <c r="X801" s="94"/>
      <c r="Y801" s="94"/>
      <c r="Z801" s="94"/>
      <c r="AA801" s="94"/>
      <c r="AB801" s="94"/>
      <c r="AC801" s="94"/>
      <c r="AD801" s="94"/>
      <c r="AE801" s="94"/>
      <c r="AH801" s="94"/>
      <c r="AI801" s="94"/>
      <c r="AJ801" s="94"/>
      <c r="AK801" s="94"/>
      <c r="AL801" s="94"/>
      <c r="AM801" s="94"/>
      <c r="AN801" s="94"/>
      <c r="AO801" s="94"/>
      <c r="AP801" s="94"/>
      <c r="AQ801" s="94"/>
      <c r="AR801" s="94"/>
      <c r="AS801" s="94"/>
      <c r="AT801" s="94"/>
      <c r="AW801" s="94"/>
      <c r="AX801" s="94"/>
      <c r="AY801" s="94"/>
      <c r="BB801" s="94"/>
    </row>
    <row r="802" spans="4:54" s="2" customFormat="1" x14ac:dyDescent="0.3">
      <c r="D802" s="94"/>
      <c r="E802" s="94"/>
      <c r="F802" s="94"/>
      <c r="G802" s="94"/>
      <c r="H802" s="94"/>
      <c r="I802" s="94"/>
      <c r="J802" s="94"/>
      <c r="K802" s="94"/>
      <c r="L802" s="94"/>
      <c r="M802" s="94"/>
      <c r="N802" s="94"/>
      <c r="O802" s="94"/>
      <c r="P802" s="94"/>
      <c r="S802" s="94"/>
      <c r="T802" s="94"/>
      <c r="U802" s="94"/>
      <c r="V802" s="94"/>
      <c r="W802" s="94"/>
      <c r="X802" s="94"/>
      <c r="Y802" s="94"/>
      <c r="Z802" s="94"/>
      <c r="AA802" s="94"/>
      <c r="AB802" s="94"/>
      <c r="AC802" s="94"/>
      <c r="AD802" s="94"/>
      <c r="AE802" s="94"/>
      <c r="AH802" s="94"/>
      <c r="AI802" s="94"/>
      <c r="AJ802" s="94"/>
      <c r="AK802" s="94"/>
      <c r="AL802" s="94"/>
      <c r="AM802" s="94"/>
      <c r="AN802" s="94"/>
      <c r="AO802" s="94"/>
      <c r="AP802" s="94"/>
      <c r="AQ802" s="94"/>
      <c r="AR802" s="94"/>
      <c r="AS802" s="94"/>
      <c r="AT802" s="94"/>
      <c r="AW802" s="94"/>
      <c r="AX802" s="94"/>
      <c r="AY802" s="94"/>
      <c r="BB802" s="94"/>
    </row>
    <row r="803" spans="4:54" s="2" customFormat="1" x14ac:dyDescent="0.3">
      <c r="D803" s="94"/>
      <c r="E803" s="94"/>
      <c r="F803" s="94"/>
      <c r="G803" s="94"/>
      <c r="H803" s="94"/>
      <c r="I803" s="94"/>
      <c r="J803" s="94"/>
      <c r="K803" s="94"/>
      <c r="L803" s="94"/>
      <c r="M803" s="94"/>
      <c r="N803" s="94"/>
      <c r="O803" s="94"/>
      <c r="P803" s="94"/>
      <c r="S803" s="94"/>
      <c r="T803" s="94"/>
      <c r="U803" s="94"/>
      <c r="V803" s="94"/>
      <c r="W803" s="94"/>
      <c r="X803" s="94"/>
      <c r="Y803" s="94"/>
      <c r="Z803" s="94"/>
      <c r="AA803" s="94"/>
      <c r="AB803" s="94"/>
      <c r="AC803" s="94"/>
      <c r="AD803" s="94"/>
      <c r="AE803" s="94"/>
      <c r="AH803" s="94"/>
      <c r="AI803" s="94"/>
      <c r="AJ803" s="94"/>
      <c r="AK803" s="94"/>
      <c r="AL803" s="94"/>
      <c r="AM803" s="94"/>
      <c r="AN803" s="94"/>
      <c r="AO803" s="94"/>
      <c r="AP803" s="94"/>
      <c r="AQ803" s="94"/>
      <c r="AR803" s="94"/>
      <c r="AS803" s="94"/>
      <c r="AT803" s="94"/>
      <c r="AW803" s="94"/>
      <c r="AX803" s="94"/>
      <c r="AY803" s="94"/>
      <c r="BB803" s="94"/>
    </row>
    <row r="804" spans="4:54" s="2" customFormat="1" x14ac:dyDescent="0.3">
      <c r="D804" s="94"/>
      <c r="E804" s="94"/>
      <c r="F804" s="94"/>
      <c r="G804" s="94"/>
      <c r="H804" s="94"/>
      <c r="I804" s="94"/>
      <c r="J804" s="94"/>
      <c r="K804" s="94"/>
      <c r="L804" s="94"/>
      <c r="M804" s="94"/>
      <c r="N804" s="94"/>
      <c r="O804" s="94"/>
      <c r="P804" s="94"/>
      <c r="S804" s="94"/>
      <c r="T804" s="94"/>
      <c r="U804" s="94"/>
      <c r="V804" s="94"/>
      <c r="W804" s="94"/>
      <c r="X804" s="94"/>
      <c r="Y804" s="94"/>
      <c r="Z804" s="94"/>
      <c r="AA804" s="94"/>
      <c r="AB804" s="94"/>
      <c r="AC804" s="94"/>
      <c r="AD804" s="94"/>
      <c r="AE804" s="94"/>
      <c r="AH804" s="94"/>
      <c r="AI804" s="94"/>
      <c r="AJ804" s="94"/>
      <c r="AK804" s="94"/>
      <c r="AL804" s="94"/>
      <c r="AM804" s="94"/>
      <c r="AN804" s="94"/>
      <c r="AO804" s="94"/>
      <c r="AP804" s="94"/>
      <c r="AQ804" s="94"/>
      <c r="AR804" s="94"/>
      <c r="AS804" s="94"/>
      <c r="AT804" s="94"/>
      <c r="AW804" s="94"/>
      <c r="AX804" s="94"/>
      <c r="AY804" s="94"/>
      <c r="BB804" s="94"/>
    </row>
    <row r="805" spans="4:54" s="2" customFormat="1" x14ac:dyDescent="0.3">
      <c r="D805" s="94"/>
      <c r="E805" s="94"/>
      <c r="F805" s="94"/>
      <c r="G805" s="94"/>
      <c r="H805" s="94"/>
      <c r="I805" s="94"/>
      <c r="J805" s="94"/>
      <c r="K805" s="94"/>
      <c r="L805" s="94"/>
      <c r="M805" s="94"/>
      <c r="N805" s="94"/>
      <c r="O805" s="94"/>
      <c r="P805" s="94"/>
      <c r="S805" s="94"/>
      <c r="T805" s="94"/>
      <c r="U805" s="94"/>
      <c r="V805" s="94"/>
      <c r="W805" s="94"/>
      <c r="X805" s="94"/>
      <c r="Y805" s="94"/>
      <c r="Z805" s="94"/>
      <c r="AA805" s="94"/>
      <c r="AB805" s="94"/>
      <c r="AC805" s="94"/>
      <c r="AD805" s="94"/>
      <c r="AE805" s="94"/>
      <c r="AH805" s="94"/>
      <c r="AI805" s="94"/>
      <c r="AJ805" s="94"/>
      <c r="AK805" s="94"/>
      <c r="AL805" s="94"/>
      <c r="AM805" s="94"/>
      <c r="AN805" s="94"/>
      <c r="AO805" s="94"/>
      <c r="AP805" s="94"/>
      <c r="AQ805" s="94"/>
      <c r="AR805" s="94"/>
      <c r="AS805" s="94"/>
      <c r="AT805" s="94"/>
      <c r="AW805" s="94"/>
      <c r="AX805" s="94"/>
      <c r="AY805" s="94"/>
      <c r="BB805" s="94"/>
    </row>
    <row r="806" spans="4:54" s="2" customFormat="1" x14ac:dyDescent="0.3">
      <c r="D806" s="94"/>
      <c r="E806" s="94"/>
      <c r="F806" s="94"/>
      <c r="G806" s="94"/>
      <c r="H806" s="94"/>
      <c r="I806" s="94"/>
      <c r="J806" s="94"/>
      <c r="K806" s="94"/>
      <c r="L806" s="94"/>
      <c r="M806" s="94"/>
      <c r="N806" s="94"/>
      <c r="O806" s="94"/>
      <c r="P806" s="94"/>
      <c r="S806" s="94"/>
      <c r="T806" s="94"/>
      <c r="U806" s="94"/>
      <c r="V806" s="94"/>
      <c r="W806" s="94"/>
      <c r="X806" s="94"/>
      <c r="Y806" s="94"/>
      <c r="Z806" s="94"/>
      <c r="AA806" s="94"/>
      <c r="AB806" s="94"/>
      <c r="AC806" s="94"/>
      <c r="AD806" s="94"/>
      <c r="AE806" s="94"/>
      <c r="AH806" s="94"/>
      <c r="AI806" s="94"/>
      <c r="AJ806" s="94"/>
      <c r="AK806" s="94"/>
      <c r="AL806" s="94"/>
      <c r="AM806" s="94"/>
      <c r="AN806" s="94"/>
      <c r="AO806" s="94"/>
      <c r="AP806" s="94"/>
      <c r="AQ806" s="94"/>
      <c r="AR806" s="94"/>
      <c r="AS806" s="94"/>
      <c r="AT806" s="94"/>
      <c r="AW806" s="94"/>
      <c r="AX806" s="94"/>
      <c r="AY806" s="94"/>
      <c r="BB806" s="94"/>
    </row>
    <row r="807" spans="4:54" s="2" customFormat="1" x14ac:dyDescent="0.3">
      <c r="D807" s="94"/>
      <c r="E807" s="94"/>
      <c r="F807" s="94"/>
      <c r="G807" s="94"/>
      <c r="H807" s="94"/>
      <c r="I807" s="94"/>
      <c r="J807" s="94"/>
      <c r="K807" s="94"/>
      <c r="L807" s="94"/>
      <c r="M807" s="94"/>
      <c r="N807" s="94"/>
      <c r="O807" s="94"/>
      <c r="P807" s="94"/>
      <c r="S807" s="94"/>
      <c r="T807" s="94"/>
      <c r="U807" s="94"/>
      <c r="V807" s="94"/>
      <c r="W807" s="94"/>
      <c r="X807" s="94"/>
      <c r="Y807" s="94"/>
      <c r="Z807" s="94"/>
      <c r="AA807" s="94"/>
      <c r="AB807" s="94"/>
      <c r="AC807" s="94"/>
      <c r="AD807" s="94"/>
      <c r="AE807" s="94"/>
      <c r="AH807" s="94"/>
      <c r="AI807" s="94"/>
      <c r="AJ807" s="94"/>
      <c r="AK807" s="94"/>
      <c r="AL807" s="94"/>
      <c r="AM807" s="94"/>
      <c r="AN807" s="94"/>
      <c r="AO807" s="94"/>
      <c r="AP807" s="94"/>
      <c r="AQ807" s="94"/>
      <c r="AR807" s="94"/>
      <c r="AS807" s="94"/>
      <c r="AT807" s="94"/>
      <c r="AW807" s="94"/>
      <c r="AX807" s="94"/>
      <c r="AY807" s="94"/>
      <c r="BB807" s="94"/>
    </row>
    <row r="808" spans="4:54" s="2" customFormat="1" x14ac:dyDescent="0.3">
      <c r="D808" s="94"/>
      <c r="E808" s="94"/>
      <c r="F808" s="94"/>
      <c r="G808" s="94"/>
      <c r="H808" s="94"/>
      <c r="I808" s="94"/>
      <c r="J808" s="94"/>
      <c r="K808" s="94"/>
      <c r="L808" s="94"/>
      <c r="M808" s="94"/>
      <c r="N808" s="94"/>
      <c r="O808" s="94"/>
      <c r="P808" s="94"/>
      <c r="S808" s="94"/>
      <c r="T808" s="94"/>
      <c r="U808" s="94"/>
      <c r="V808" s="94"/>
      <c r="W808" s="94"/>
      <c r="X808" s="94"/>
      <c r="Y808" s="94"/>
      <c r="Z808" s="94"/>
      <c r="AA808" s="94"/>
      <c r="AB808" s="94"/>
      <c r="AC808" s="94"/>
      <c r="AD808" s="94"/>
      <c r="AE808" s="94"/>
      <c r="AH808" s="94"/>
      <c r="AI808" s="94"/>
      <c r="AJ808" s="94"/>
      <c r="AK808" s="94"/>
      <c r="AL808" s="94"/>
      <c r="AM808" s="94"/>
      <c r="AN808" s="94"/>
      <c r="AO808" s="94"/>
      <c r="AP808" s="94"/>
      <c r="AQ808" s="94"/>
      <c r="AR808" s="94"/>
      <c r="AS808" s="94"/>
      <c r="AT808" s="94"/>
      <c r="AW808" s="94"/>
      <c r="AX808" s="94"/>
      <c r="AY808" s="94"/>
      <c r="BB808" s="94"/>
    </row>
    <row r="809" spans="4:54" s="2" customFormat="1" x14ac:dyDescent="0.3">
      <c r="D809" s="94"/>
      <c r="E809" s="94"/>
      <c r="F809" s="94"/>
      <c r="G809" s="94"/>
      <c r="H809" s="94"/>
      <c r="I809" s="94"/>
      <c r="J809" s="94"/>
      <c r="K809" s="94"/>
      <c r="L809" s="94"/>
      <c r="M809" s="94"/>
      <c r="N809" s="94"/>
      <c r="O809" s="94"/>
      <c r="P809" s="94"/>
      <c r="S809" s="94"/>
      <c r="T809" s="94"/>
      <c r="U809" s="94"/>
      <c r="V809" s="94"/>
      <c r="W809" s="94"/>
      <c r="X809" s="94"/>
      <c r="Y809" s="94"/>
      <c r="Z809" s="94"/>
      <c r="AA809" s="94"/>
      <c r="AB809" s="94"/>
      <c r="AC809" s="94"/>
      <c r="AD809" s="94"/>
      <c r="AE809" s="94"/>
      <c r="AH809" s="94"/>
      <c r="AI809" s="94"/>
      <c r="AJ809" s="94"/>
      <c r="AK809" s="94"/>
      <c r="AL809" s="94"/>
      <c r="AM809" s="94"/>
      <c r="AN809" s="94"/>
      <c r="AO809" s="94"/>
      <c r="AP809" s="94"/>
      <c r="AQ809" s="94"/>
      <c r="AR809" s="94"/>
      <c r="AS809" s="94"/>
      <c r="AT809" s="94"/>
      <c r="AW809" s="94"/>
      <c r="AX809" s="94"/>
      <c r="AY809" s="94"/>
      <c r="BB809" s="94"/>
    </row>
    <row r="810" spans="4:54" s="2" customFormat="1" x14ac:dyDescent="0.3">
      <c r="D810" s="94"/>
      <c r="E810" s="94"/>
      <c r="F810" s="94"/>
      <c r="G810" s="94"/>
      <c r="H810" s="94"/>
      <c r="I810" s="94"/>
      <c r="J810" s="94"/>
      <c r="K810" s="94"/>
      <c r="L810" s="94"/>
      <c r="M810" s="94"/>
      <c r="N810" s="94"/>
      <c r="O810" s="94"/>
      <c r="P810" s="94"/>
      <c r="S810" s="94"/>
      <c r="T810" s="94"/>
      <c r="U810" s="94"/>
      <c r="V810" s="94"/>
      <c r="W810" s="94"/>
      <c r="X810" s="94"/>
      <c r="Y810" s="94"/>
      <c r="Z810" s="94"/>
      <c r="AA810" s="94"/>
      <c r="AB810" s="94"/>
      <c r="AC810" s="94"/>
      <c r="AD810" s="94"/>
      <c r="AE810" s="94"/>
      <c r="AH810" s="94"/>
      <c r="AI810" s="94"/>
      <c r="AJ810" s="94"/>
      <c r="AK810" s="94"/>
      <c r="AL810" s="94"/>
      <c r="AM810" s="94"/>
      <c r="AN810" s="94"/>
      <c r="AO810" s="94"/>
      <c r="AP810" s="94"/>
      <c r="AQ810" s="94"/>
      <c r="AR810" s="94"/>
      <c r="AS810" s="94"/>
      <c r="AT810" s="94"/>
      <c r="AW810" s="94"/>
      <c r="AX810" s="94"/>
      <c r="AY810" s="94"/>
      <c r="BB810" s="94"/>
    </row>
    <row r="811" spans="4:54" s="2" customFormat="1" x14ac:dyDescent="0.3">
      <c r="D811" s="94"/>
      <c r="E811" s="94"/>
      <c r="F811" s="94"/>
      <c r="G811" s="94"/>
      <c r="H811" s="94"/>
      <c r="I811" s="94"/>
      <c r="J811" s="94"/>
      <c r="K811" s="94"/>
      <c r="L811" s="94"/>
      <c r="M811" s="94"/>
      <c r="N811" s="94"/>
      <c r="O811" s="94"/>
      <c r="P811" s="94"/>
      <c r="S811" s="94"/>
      <c r="T811" s="94"/>
      <c r="U811" s="94"/>
      <c r="V811" s="94"/>
      <c r="W811" s="94"/>
      <c r="X811" s="94"/>
      <c r="Y811" s="94"/>
      <c r="Z811" s="94"/>
      <c r="AA811" s="94"/>
      <c r="AB811" s="94"/>
      <c r="AC811" s="94"/>
      <c r="AD811" s="94"/>
      <c r="AE811" s="94"/>
      <c r="AH811" s="94"/>
      <c r="AI811" s="94"/>
      <c r="AJ811" s="94"/>
      <c r="AK811" s="94"/>
      <c r="AL811" s="94"/>
      <c r="AM811" s="94"/>
      <c r="AN811" s="94"/>
      <c r="AO811" s="94"/>
      <c r="AP811" s="94"/>
      <c r="AQ811" s="94"/>
      <c r="AR811" s="94"/>
      <c r="AS811" s="94"/>
      <c r="AT811" s="94"/>
      <c r="AW811" s="94"/>
      <c r="AX811" s="94"/>
      <c r="AY811" s="94"/>
      <c r="BB811" s="94"/>
    </row>
    <row r="812" spans="4:54" s="2" customFormat="1" x14ac:dyDescent="0.3">
      <c r="D812" s="94"/>
      <c r="E812" s="94"/>
      <c r="F812" s="94"/>
      <c r="G812" s="94"/>
      <c r="H812" s="94"/>
      <c r="I812" s="94"/>
      <c r="J812" s="94"/>
      <c r="K812" s="94"/>
      <c r="L812" s="94"/>
      <c r="M812" s="94"/>
      <c r="N812" s="94"/>
      <c r="O812" s="94"/>
      <c r="P812" s="94"/>
      <c r="S812" s="94"/>
      <c r="T812" s="94"/>
      <c r="U812" s="94"/>
      <c r="V812" s="94"/>
      <c r="W812" s="94"/>
      <c r="X812" s="94"/>
      <c r="Y812" s="94"/>
      <c r="Z812" s="94"/>
      <c r="AA812" s="94"/>
      <c r="AB812" s="94"/>
      <c r="AC812" s="94"/>
      <c r="AD812" s="94"/>
      <c r="AE812" s="94"/>
      <c r="AH812" s="94"/>
      <c r="AI812" s="94"/>
      <c r="AJ812" s="94"/>
      <c r="AK812" s="94"/>
      <c r="AL812" s="94"/>
      <c r="AM812" s="94"/>
      <c r="AN812" s="94"/>
      <c r="AO812" s="94"/>
      <c r="AP812" s="94"/>
      <c r="AQ812" s="94"/>
      <c r="AR812" s="94"/>
      <c r="AS812" s="94"/>
      <c r="AT812" s="94"/>
      <c r="AW812" s="94"/>
      <c r="AX812" s="94"/>
      <c r="AY812" s="94"/>
      <c r="BB812" s="94"/>
    </row>
    <row r="813" spans="4:54" s="2" customFormat="1" x14ac:dyDescent="0.3">
      <c r="D813" s="94"/>
      <c r="E813" s="94"/>
      <c r="F813" s="94"/>
      <c r="G813" s="94"/>
      <c r="H813" s="94"/>
      <c r="I813" s="94"/>
      <c r="J813" s="94"/>
      <c r="K813" s="94"/>
      <c r="L813" s="94"/>
      <c r="M813" s="94"/>
      <c r="N813" s="94"/>
      <c r="O813" s="94"/>
      <c r="P813" s="94"/>
      <c r="S813" s="94"/>
      <c r="T813" s="94"/>
      <c r="U813" s="94"/>
      <c r="V813" s="94"/>
      <c r="W813" s="94"/>
      <c r="X813" s="94"/>
      <c r="Y813" s="94"/>
      <c r="Z813" s="94"/>
      <c r="AA813" s="94"/>
      <c r="AB813" s="94"/>
      <c r="AC813" s="94"/>
      <c r="AD813" s="94"/>
      <c r="AE813" s="94"/>
      <c r="AH813" s="94"/>
      <c r="AI813" s="94"/>
      <c r="AJ813" s="94"/>
      <c r="AK813" s="94"/>
      <c r="AL813" s="94"/>
      <c r="AM813" s="94"/>
      <c r="AN813" s="94"/>
      <c r="AO813" s="94"/>
      <c r="AP813" s="94"/>
      <c r="AQ813" s="94"/>
      <c r="AR813" s="94"/>
      <c r="AS813" s="94"/>
      <c r="AT813" s="94"/>
      <c r="AW813" s="94"/>
      <c r="AX813" s="94"/>
      <c r="AY813" s="94"/>
      <c r="BB813" s="94"/>
    </row>
    <row r="814" spans="4:54" s="2" customFormat="1" x14ac:dyDescent="0.3">
      <c r="D814" s="94"/>
      <c r="E814" s="94"/>
      <c r="F814" s="94"/>
      <c r="G814" s="94"/>
      <c r="H814" s="94"/>
      <c r="I814" s="94"/>
      <c r="J814" s="94"/>
      <c r="K814" s="94"/>
      <c r="L814" s="94"/>
      <c r="M814" s="94"/>
      <c r="N814" s="94"/>
      <c r="O814" s="94"/>
      <c r="P814" s="94"/>
      <c r="S814" s="94"/>
      <c r="T814" s="94"/>
      <c r="U814" s="94"/>
      <c r="V814" s="94"/>
      <c r="W814" s="94"/>
      <c r="X814" s="94"/>
      <c r="Y814" s="94"/>
      <c r="Z814" s="94"/>
      <c r="AA814" s="94"/>
      <c r="AB814" s="94"/>
      <c r="AC814" s="94"/>
      <c r="AD814" s="94"/>
      <c r="AE814" s="94"/>
      <c r="AH814" s="94"/>
      <c r="AI814" s="94"/>
      <c r="AJ814" s="94"/>
      <c r="AK814" s="94"/>
      <c r="AL814" s="94"/>
      <c r="AM814" s="94"/>
      <c r="AN814" s="94"/>
      <c r="AO814" s="94"/>
      <c r="AP814" s="94"/>
      <c r="AQ814" s="94"/>
      <c r="AR814" s="94"/>
      <c r="AS814" s="94"/>
      <c r="AT814" s="94"/>
      <c r="AW814" s="94"/>
      <c r="AX814" s="94"/>
      <c r="AY814" s="94"/>
      <c r="BB814" s="94"/>
    </row>
    <row r="815" spans="4:54" s="2" customFormat="1" x14ac:dyDescent="0.3">
      <c r="D815" s="94"/>
      <c r="E815" s="94"/>
      <c r="F815" s="94"/>
      <c r="G815" s="94"/>
      <c r="H815" s="94"/>
      <c r="I815" s="94"/>
      <c r="J815" s="94"/>
      <c r="K815" s="94"/>
      <c r="L815" s="94"/>
      <c r="M815" s="94"/>
      <c r="N815" s="94"/>
      <c r="O815" s="94"/>
      <c r="P815" s="94"/>
      <c r="S815" s="94"/>
      <c r="T815" s="94"/>
      <c r="U815" s="94"/>
      <c r="V815" s="94"/>
      <c r="W815" s="94"/>
      <c r="X815" s="94"/>
      <c r="Y815" s="94"/>
      <c r="Z815" s="94"/>
      <c r="AA815" s="94"/>
      <c r="AB815" s="94"/>
      <c r="AC815" s="94"/>
      <c r="AD815" s="94"/>
      <c r="AE815" s="94"/>
      <c r="AH815" s="94"/>
      <c r="AI815" s="94"/>
      <c r="AJ815" s="94"/>
      <c r="AK815" s="94"/>
      <c r="AL815" s="94"/>
      <c r="AM815" s="94"/>
      <c r="AN815" s="94"/>
      <c r="AO815" s="94"/>
      <c r="AP815" s="94"/>
      <c r="AQ815" s="94"/>
      <c r="AR815" s="94"/>
      <c r="AS815" s="94"/>
      <c r="AT815" s="94"/>
      <c r="AW815" s="94"/>
      <c r="AX815" s="94"/>
      <c r="AY815" s="94"/>
      <c r="BB815" s="94"/>
    </row>
    <row r="816" spans="4:54" s="2" customFormat="1" x14ac:dyDescent="0.3">
      <c r="D816" s="94"/>
      <c r="E816" s="94"/>
      <c r="F816" s="94"/>
      <c r="G816" s="94"/>
      <c r="H816" s="94"/>
      <c r="I816" s="94"/>
      <c r="J816" s="94"/>
      <c r="K816" s="94"/>
      <c r="L816" s="94"/>
      <c r="M816" s="94"/>
      <c r="N816" s="94"/>
      <c r="O816" s="94"/>
      <c r="P816" s="94"/>
      <c r="S816" s="94"/>
      <c r="T816" s="94"/>
      <c r="U816" s="94"/>
      <c r="V816" s="94"/>
      <c r="W816" s="94"/>
      <c r="X816" s="94"/>
      <c r="Y816" s="94"/>
      <c r="Z816" s="94"/>
      <c r="AA816" s="94"/>
      <c r="AB816" s="94"/>
      <c r="AC816" s="94"/>
      <c r="AD816" s="94"/>
      <c r="AE816" s="94"/>
      <c r="AH816" s="94"/>
      <c r="AI816" s="94"/>
      <c r="AJ816" s="94"/>
      <c r="AK816" s="94"/>
      <c r="AL816" s="94"/>
      <c r="AM816" s="94"/>
      <c r="AN816" s="94"/>
      <c r="AO816" s="94"/>
      <c r="AP816" s="94"/>
      <c r="AQ816" s="94"/>
      <c r="AR816" s="94"/>
      <c r="AS816" s="94"/>
      <c r="AT816" s="94"/>
      <c r="AW816" s="94"/>
      <c r="AX816" s="94"/>
      <c r="AY816" s="94"/>
      <c r="BB816" s="94"/>
    </row>
    <row r="817" spans="4:54" s="2" customFormat="1" x14ac:dyDescent="0.3">
      <c r="D817" s="94"/>
      <c r="E817" s="94"/>
      <c r="F817" s="94"/>
      <c r="G817" s="94"/>
      <c r="H817" s="94"/>
      <c r="I817" s="94"/>
      <c r="J817" s="94"/>
      <c r="K817" s="94"/>
      <c r="L817" s="94"/>
      <c r="M817" s="94"/>
      <c r="N817" s="94"/>
      <c r="O817" s="94"/>
      <c r="P817" s="94"/>
      <c r="S817" s="94"/>
      <c r="T817" s="94"/>
      <c r="U817" s="94"/>
      <c r="V817" s="94"/>
      <c r="W817" s="94"/>
      <c r="X817" s="94"/>
      <c r="Y817" s="94"/>
      <c r="Z817" s="94"/>
      <c r="AA817" s="94"/>
      <c r="AB817" s="94"/>
      <c r="AC817" s="94"/>
      <c r="AD817" s="94"/>
      <c r="AE817" s="94"/>
      <c r="AH817" s="94"/>
      <c r="AI817" s="94"/>
      <c r="AJ817" s="94"/>
      <c r="AK817" s="94"/>
      <c r="AL817" s="94"/>
      <c r="AM817" s="94"/>
      <c r="AN817" s="94"/>
      <c r="AO817" s="94"/>
      <c r="AP817" s="94"/>
      <c r="AQ817" s="94"/>
      <c r="AR817" s="94"/>
      <c r="AS817" s="94"/>
      <c r="AT817" s="94"/>
      <c r="AW817" s="94"/>
      <c r="AX817" s="94"/>
      <c r="AY817" s="94"/>
      <c r="BB817" s="94"/>
    </row>
    <row r="818" spans="4:54" s="2" customFormat="1" x14ac:dyDescent="0.3">
      <c r="D818" s="94"/>
      <c r="E818" s="94"/>
      <c r="F818" s="94"/>
      <c r="G818" s="94"/>
      <c r="H818" s="94"/>
      <c r="I818" s="94"/>
      <c r="J818" s="94"/>
      <c r="K818" s="94"/>
      <c r="L818" s="94"/>
      <c r="M818" s="94"/>
      <c r="N818" s="94"/>
      <c r="O818" s="94"/>
      <c r="P818" s="94"/>
      <c r="S818" s="94"/>
      <c r="T818" s="94"/>
      <c r="U818" s="94"/>
      <c r="V818" s="94"/>
      <c r="W818" s="94"/>
      <c r="X818" s="94"/>
      <c r="Y818" s="94"/>
      <c r="Z818" s="94"/>
      <c r="AA818" s="94"/>
      <c r="AB818" s="94"/>
      <c r="AC818" s="94"/>
      <c r="AD818" s="94"/>
      <c r="AE818" s="94"/>
      <c r="AH818" s="94"/>
      <c r="AI818" s="94"/>
      <c r="AJ818" s="94"/>
      <c r="AK818" s="94"/>
      <c r="AL818" s="94"/>
      <c r="AM818" s="94"/>
      <c r="AN818" s="94"/>
      <c r="AO818" s="94"/>
      <c r="AP818" s="94"/>
      <c r="AQ818" s="94"/>
      <c r="AR818" s="94"/>
      <c r="AS818" s="94"/>
      <c r="AT818" s="94"/>
      <c r="AW818" s="94"/>
      <c r="AX818" s="94"/>
      <c r="AY818" s="94"/>
      <c r="BB818" s="94"/>
    </row>
    <row r="819" spans="4:54" s="2" customFormat="1" x14ac:dyDescent="0.3">
      <c r="D819" s="94"/>
      <c r="E819" s="94"/>
      <c r="F819" s="94"/>
      <c r="G819" s="94"/>
      <c r="H819" s="94"/>
      <c r="I819" s="94"/>
      <c r="J819" s="94"/>
      <c r="K819" s="94"/>
      <c r="L819" s="94"/>
      <c r="M819" s="94"/>
      <c r="N819" s="94"/>
      <c r="O819" s="94"/>
      <c r="P819" s="94"/>
      <c r="S819" s="94"/>
      <c r="T819" s="94"/>
      <c r="U819" s="94"/>
      <c r="V819" s="94"/>
      <c r="W819" s="94"/>
      <c r="X819" s="94"/>
      <c r="Y819" s="94"/>
      <c r="Z819" s="94"/>
      <c r="AA819" s="94"/>
      <c r="AB819" s="94"/>
      <c r="AC819" s="94"/>
      <c r="AD819" s="94"/>
      <c r="AE819" s="94"/>
      <c r="AH819" s="94"/>
      <c r="AI819" s="94"/>
      <c r="AJ819" s="94"/>
      <c r="AK819" s="94"/>
      <c r="AL819" s="94"/>
      <c r="AM819" s="94"/>
      <c r="AN819" s="94"/>
      <c r="AO819" s="94"/>
      <c r="AP819" s="94"/>
      <c r="AQ819" s="94"/>
      <c r="AR819" s="94"/>
      <c r="AS819" s="94"/>
      <c r="AT819" s="94"/>
      <c r="AW819" s="94"/>
      <c r="AX819" s="94"/>
      <c r="AY819" s="94"/>
      <c r="BB819" s="94"/>
    </row>
    <row r="820" spans="4:54" s="2" customFormat="1" x14ac:dyDescent="0.3">
      <c r="D820" s="94"/>
      <c r="E820" s="94"/>
      <c r="F820" s="94"/>
      <c r="G820" s="94"/>
      <c r="H820" s="94"/>
      <c r="I820" s="94"/>
      <c r="J820" s="94"/>
      <c r="K820" s="94"/>
      <c r="L820" s="94"/>
      <c r="M820" s="94"/>
      <c r="N820" s="94"/>
      <c r="O820" s="94"/>
      <c r="P820" s="94"/>
      <c r="S820" s="94"/>
      <c r="T820" s="94"/>
      <c r="U820" s="94"/>
      <c r="V820" s="94"/>
      <c r="W820" s="94"/>
      <c r="X820" s="94"/>
      <c r="Y820" s="94"/>
      <c r="Z820" s="94"/>
      <c r="AA820" s="94"/>
      <c r="AB820" s="94"/>
      <c r="AC820" s="94"/>
      <c r="AD820" s="94"/>
      <c r="AE820" s="94"/>
      <c r="AH820" s="94"/>
      <c r="AI820" s="94"/>
      <c r="AJ820" s="94"/>
      <c r="AK820" s="94"/>
      <c r="AL820" s="94"/>
      <c r="AM820" s="94"/>
      <c r="AN820" s="94"/>
      <c r="AO820" s="94"/>
      <c r="AP820" s="94"/>
      <c r="AQ820" s="94"/>
      <c r="AR820" s="94"/>
      <c r="AS820" s="94"/>
      <c r="AT820" s="94"/>
      <c r="AW820" s="94"/>
      <c r="AX820" s="94"/>
      <c r="AY820" s="94"/>
      <c r="BB820" s="94"/>
    </row>
    <row r="821" spans="4:54" s="2" customFormat="1" x14ac:dyDescent="0.3">
      <c r="D821" s="94"/>
      <c r="E821" s="94"/>
      <c r="F821" s="94"/>
      <c r="G821" s="94"/>
      <c r="H821" s="94"/>
      <c r="I821" s="94"/>
      <c r="J821" s="94"/>
      <c r="K821" s="94"/>
      <c r="L821" s="94"/>
      <c r="M821" s="94"/>
      <c r="N821" s="94"/>
      <c r="O821" s="94"/>
      <c r="P821" s="94"/>
      <c r="S821" s="94"/>
      <c r="T821" s="94"/>
      <c r="U821" s="94"/>
      <c r="V821" s="94"/>
      <c r="W821" s="94"/>
      <c r="X821" s="94"/>
      <c r="Y821" s="94"/>
      <c r="Z821" s="94"/>
      <c r="AA821" s="94"/>
      <c r="AB821" s="94"/>
      <c r="AC821" s="94"/>
      <c r="AD821" s="94"/>
      <c r="AE821" s="94"/>
      <c r="AH821" s="94"/>
      <c r="AI821" s="94"/>
      <c r="AJ821" s="94"/>
      <c r="AK821" s="94"/>
      <c r="AL821" s="94"/>
      <c r="AM821" s="94"/>
      <c r="AN821" s="94"/>
      <c r="AO821" s="94"/>
      <c r="AP821" s="94"/>
      <c r="AQ821" s="94"/>
      <c r="AR821" s="94"/>
      <c r="AS821" s="94"/>
      <c r="AT821" s="94"/>
      <c r="AW821" s="94"/>
      <c r="AX821" s="94"/>
      <c r="AY821" s="94"/>
      <c r="BB821" s="94"/>
    </row>
    <row r="822" spans="4:54" s="2" customFormat="1" x14ac:dyDescent="0.3">
      <c r="D822" s="94"/>
      <c r="E822" s="94"/>
      <c r="F822" s="94"/>
      <c r="G822" s="94"/>
      <c r="H822" s="94"/>
      <c r="I822" s="94"/>
      <c r="J822" s="94"/>
      <c r="K822" s="94"/>
      <c r="L822" s="94"/>
      <c r="M822" s="94"/>
      <c r="N822" s="94"/>
      <c r="O822" s="94"/>
      <c r="P822" s="94"/>
      <c r="S822" s="94"/>
      <c r="T822" s="94"/>
      <c r="U822" s="94"/>
      <c r="V822" s="94"/>
      <c r="W822" s="94"/>
      <c r="X822" s="94"/>
      <c r="Y822" s="94"/>
      <c r="Z822" s="94"/>
      <c r="AA822" s="94"/>
      <c r="AB822" s="94"/>
      <c r="AC822" s="94"/>
      <c r="AD822" s="94"/>
      <c r="AE822" s="94"/>
      <c r="AH822" s="94"/>
      <c r="AI822" s="94"/>
      <c r="AJ822" s="94"/>
      <c r="AK822" s="94"/>
      <c r="AL822" s="94"/>
      <c r="AM822" s="94"/>
      <c r="AN822" s="94"/>
      <c r="AO822" s="94"/>
      <c r="AP822" s="94"/>
      <c r="AQ822" s="94"/>
      <c r="AR822" s="94"/>
      <c r="AS822" s="94"/>
      <c r="AT822" s="94"/>
      <c r="AW822" s="94"/>
      <c r="AX822" s="94"/>
      <c r="AY822" s="94"/>
      <c r="BB822" s="94"/>
    </row>
    <row r="823" spans="4:54" s="2" customFormat="1" x14ac:dyDescent="0.3">
      <c r="D823" s="94"/>
      <c r="E823" s="94"/>
      <c r="F823" s="94"/>
      <c r="G823" s="94"/>
      <c r="H823" s="94"/>
      <c r="I823" s="94"/>
      <c r="J823" s="94"/>
      <c r="K823" s="94"/>
      <c r="L823" s="94"/>
      <c r="M823" s="94"/>
      <c r="N823" s="94"/>
      <c r="O823" s="94"/>
      <c r="P823" s="94"/>
      <c r="S823" s="94"/>
      <c r="T823" s="94"/>
      <c r="U823" s="94"/>
      <c r="V823" s="94"/>
      <c r="W823" s="94"/>
      <c r="X823" s="94"/>
      <c r="Y823" s="94"/>
      <c r="Z823" s="94"/>
      <c r="AA823" s="94"/>
      <c r="AB823" s="94"/>
      <c r="AC823" s="94"/>
      <c r="AD823" s="94"/>
      <c r="AE823" s="94"/>
      <c r="AH823" s="94"/>
      <c r="AI823" s="94"/>
      <c r="AJ823" s="94"/>
      <c r="AK823" s="94"/>
      <c r="AL823" s="94"/>
      <c r="AM823" s="94"/>
      <c r="AN823" s="94"/>
      <c r="AO823" s="94"/>
      <c r="AP823" s="94"/>
      <c r="AQ823" s="94"/>
      <c r="AR823" s="94"/>
      <c r="AS823" s="94"/>
      <c r="AT823" s="94"/>
      <c r="AW823" s="94"/>
      <c r="AX823" s="94"/>
      <c r="AY823" s="94"/>
      <c r="BB823" s="94"/>
    </row>
    <row r="824" spans="4:54" s="2" customFormat="1" x14ac:dyDescent="0.3">
      <c r="D824" s="94"/>
      <c r="E824" s="94"/>
      <c r="F824" s="94"/>
      <c r="G824" s="94"/>
      <c r="H824" s="94"/>
      <c r="I824" s="94"/>
      <c r="J824" s="94"/>
      <c r="K824" s="94"/>
      <c r="L824" s="94"/>
      <c r="M824" s="94"/>
      <c r="N824" s="94"/>
      <c r="O824" s="94"/>
      <c r="P824" s="94"/>
      <c r="S824" s="94"/>
      <c r="T824" s="94"/>
      <c r="U824" s="94"/>
      <c r="V824" s="94"/>
      <c r="W824" s="94"/>
      <c r="X824" s="94"/>
      <c r="Y824" s="94"/>
      <c r="Z824" s="94"/>
      <c r="AA824" s="94"/>
      <c r="AB824" s="94"/>
      <c r="AC824" s="94"/>
      <c r="AD824" s="94"/>
      <c r="AE824" s="94"/>
      <c r="AH824" s="94"/>
      <c r="AI824" s="94"/>
      <c r="AJ824" s="94"/>
      <c r="AK824" s="94"/>
      <c r="AL824" s="94"/>
      <c r="AM824" s="94"/>
      <c r="AN824" s="94"/>
      <c r="AO824" s="94"/>
      <c r="AP824" s="94"/>
      <c r="AQ824" s="94"/>
      <c r="AR824" s="94"/>
      <c r="AS824" s="94"/>
      <c r="AT824" s="94"/>
      <c r="AW824" s="94"/>
      <c r="AX824" s="94"/>
      <c r="AY824" s="94"/>
      <c r="BB824" s="94"/>
    </row>
    <row r="825" spans="4:54" s="2" customFormat="1" x14ac:dyDescent="0.3">
      <c r="D825" s="94"/>
      <c r="E825" s="94"/>
      <c r="F825" s="94"/>
      <c r="G825" s="94"/>
      <c r="H825" s="94"/>
      <c r="I825" s="94"/>
      <c r="J825" s="94"/>
      <c r="K825" s="94"/>
      <c r="L825" s="94"/>
      <c r="M825" s="94"/>
      <c r="N825" s="94"/>
      <c r="O825" s="94"/>
      <c r="P825" s="94"/>
      <c r="S825" s="94"/>
      <c r="T825" s="94"/>
      <c r="U825" s="94"/>
      <c r="V825" s="94"/>
      <c r="W825" s="94"/>
      <c r="X825" s="94"/>
      <c r="Y825" s="94"/>
      <c r="Z825" s="94"/>
      <c r="AA825" s="94"/>
      <c r="AB825" s="94"/>
      <c r="AC825" s="94"/>
      <c r="AD825" s="94"/>
      <c r="AE825" s="94"/>
      <c r="AH825" s="94"/>
      <c r="AI825" s="94"/>
      <c r="AJ825" s="94"/>
      <c r="AK825" s="94"/>
      <c r="AL825" s="94"/>
      <c r="AM825" s="94"/>
      <c r="AN825" s="94"/>
      <c r="AO825" s="94"/>
      <c r="AP825" s="94"/>
      <c r="AQ825" s="94"/>
      <c r="AR825" s="94"/>
      <c r="AS825" s="94"/>
      <c r="AT825" s="94"/>
      <c r="AW825" s="94"/>
      <c r="AX825" s="94"/>
      <c r="AY825" s="94"/>
      <c r="BB825" s="94"/>
    </row>
    <row r="826" spans="4:54" s="2" customFormat="1" x14ac:dyDescent="0.3">
      <c r="D826" s="94"/>
      <c r="E826" s="94"/>
      <c r="F826" s="94"/>
      <c r="G826" s="94"/>
      <c r="H826" s="94"/>
      <c r="I826" s="94"/>
      <c r="J826" s="94"/>
      <c r="K826" s="94"/>
      <c r="L826" s="94"/>
      <c r="M826" s="94"/>
      <c r="N826" s="94"/>
      <c r="O826" s="94"/>
      <c r="P826" s="94"/>
      <c r="S826" s="94"/>
      <c r="T826" s="94"/>
      <c r="U826" s="94"/>
      <c r="V826" s="94"/>
      <c r="W826" s="94"/>
      <c r="X826" s="94"/>
      <c r="Y826" s="94"/>
      <c r="Z826" s="94"/>
      <c r="AA826" s="94"/>
      <c r="AB826" s="94"/>
      <c r="AC826" s="94"/>
      <c r="AD826" s="94"/>
      <c r="AE826" s="94"/>
      <c r="AH826" s="94"/>
      <c r="AI826" s="94"/>
      <c r="AJ826" s="94"/>
      <c r="AK826" s="94"/>
      <c r="AL826" s="94"/>
      <c r="AM826" s="94"/>
      <c r="AN826" s="94"/>
      <c r="AO826" s="94"/>
      <c r="AP826" s="94"/>
      <c r="AQ826" s="94"/>
      <c r="AR826" s="94"/>
      <c r="AS826" s="94"/>
      <c r="AT826" s="94"/>
      <c r="AW826" s="94"/>
      <c r="AX826" s="94"/>
      <c r="AY826" s="94"/>
      <c r="BB826" s="94"/>
    </row>
    <row r="827" spans="4:54" s="2" customFormat="1" x14ac:dyDescent="0.3">
      <c r="D827" s="94"/>
      <c r="E827" s="94"/>
      <c r="F827" s="94"/>
      <c r="G827" s="94"/>
      <c r="H827" s="94"/>
      <c r="I827" s="94"/>
      <c r="J827" s="94"/>
      <c r="K827" s="94"/>
      <c r="L827" s="94"/>
      <c r="M827" s="94"/>
      <c r="N827" s="94"/>
      <c r="O827" s="94"/>
      <c r="P827" s="94"/>
      <c r="S827" s="94"/>
      <c r="T827" s="94"/>
      <c r="U827" s="94"/>
      <c r="V827" s="94"/>
      <c r="W827" s="94"/>
      <c r="X827" s="94"/>
      <c r="Y827" s="94"/>
      <c r="Z827" s="94"/>
      <c r="AA827" s="94"/>
      <c r="AB827" s="94"/>
      <c r="AC827" s="94"/>
      <c r="AD827" s="94"/>
      <c r="AE827" s="94"/>
      <c r="AH827" s="94"/>
      <c r="AI827" s="94"/>
      <c r="AJ827" s="94"/>
      <c r="AK827" s="94"/>
      <c r="AL827" s="94"/>
      <c r="AM827" s="94"/>
      <c r="AN827" s="94"/>
      <c r="AO827" s="94"/>
      <c r="AP827" s="94"/>
      <c r="AQ827" s="94"/>
      <c r="AR827" s="94"/>
      <c r="AS827" s="94"/>
      <c r="AT827" s="94"/>
      <c r="AW827" s="94"/>
      <c r="AX827" s="94"/>
      <c r="AY827" s="94"/>
      <c r="BB827" s="94"/>
    </row>
    <row r="828" spans="4:54" s="2" customFormat="1" x14ac:dyDescent="0.3">
      <c r="D828" s="94"/>
      <c r="E828" s="94"/>
      <c r="F828" s="94"/>
      <c r="G828" s="94"/>
      <c r="H828" s="94"/>
      <c r="I828" s="94"/>
      <c r="J828" s="94"/>
      <c r="K828" s="94"/>
      <c r="L828" s="94"/>
      <c r="M828" s="94"/>
      <c r="N828" s="94"/>
      <c r="O828" s="94"/>
      <c r="P828" s="94"/>
      <c r="S828" s="94"/>
      <c r="T828" s="94"/>
      <c r="U828" s="94"/>
      <c r="V828" s="94"/>
      <c r="W828" s="94"/>
      <c r="X828" s="94"/>
      <c r="Y828" s="94"/>
      <c r="Z828" s="94"/>
      <c r="AA828" s="94"/>
      <c r="AB828" s="94"/>
      <c r="AC828" s="94"/>
      <c r="AD828" s="94"/>
      <c r="AE828" s="94"/>
      <c r="AH828" s="94"/>
      <c r="AI828" s="94"/>
      <c r="AJ828" s="94"/>
      <c r="AK828" s="94"/>
      <c r="AL828" s="94"/>
      <c r="AM828" s="94"/>
      <c r="AN828" s="94"/>
      <c r="AO828" s="94"/>
      <c r="AP828" s="94"/>
      <c r="AQ828" s="94"/>
      <c r="AR828" s="94"/>
      <c r="AS828" s="94"/>
      <c r="AT828" s="94"/>
      <c r="AW828" s="94"/>
      <c r="AX828" s="94"/>
      <c r="AY828" s="94"/>
      <c r="BB828" s="94"/>
    </row>
    <row r="829" spans="4:54" s="2" customFormat="1" x14ac:dyDescent="0.3">
      <c r="D829" s="94"/>
      <c r="E829" s="94"/>
      <c r="F829" s="94"/>
      <c r="G829" s="94"/>
      <c r="H829" s="94"/>
      <c r="I829" s="94"/>
      <c r="J829" s="94"/>
      <c r="K829" s="94"/>
      <c r="L829" s="94"/>
      <c r="M829" s="94"/>
      <c r="N829" s="94"/>
      <c r="O829" s="94"/>
      <c r="P829" s="94"/>
      <c r="S829" s="94"/>
      <c r="T829" s="94"/>
      <c r="U829" s="94"/>
      <c r="V829" s="94"/>
      <c r="W829" s="94"/>
      <c r="X829" s="94"/>
      <c r="Y829" s="94"/>
      <c r="Z829" s="94"/>
      <c r="AA829" s="94"/>
      <c r="AB829" s="94"/>
      <c r="AC829" s="94"/>
      <c r="AD829" s="94"/>
      <c r="AE829" s="94"/>
      <c r="AH829" s="94"/>
      <c r="AI829" s="94"/>
      <c r="AJ829" s="94"/>
      <c r="AK829" s="94"/>
      <c r="AL829" s="94"/>
      <c r="AM829" s="94"/>
      <c r="AN829" s="94"/>
      <c r="AO829" s="94"/>
      <c r="AP829" s="94"/>
      <c r="AQ829" s="94"/>
      <c r="AR829" s="94"/>
      <c r="AS829" s="94"/>
      <c r="AT829" s="94"/>
      <c r="AW829" s="94"/>
      <c r="AX829" s="94"/>
      <c r="AY829" s="94"/>
      <c r="BB829" s="94"/>
    </row>
    <row r="830" spans="4:54" s="2" customFormat="1" x14ac:dyDescent="0.3">
      <c r="D830" s="94"/>
      <c r="E830" s="94"/>
      <c r="F830" s="94"/>
      <c r="G830" s="94"/>
      <c r="H830" s="94"/>
      <c r="I830" s="94"/>
      <c r="J830" s="94"/>
      <c r="K830" s="94"/>
      <c r="L830" s="94"/>
      <c r="M830" s="94"/>
      <c r="N830" s="94"/>
      <c r="O830" s="94"/>
      <c r="P830" s="94"/>
      <c r="S830" s="94"/>
      <c r="T830" s="94"/>
      <c r="U830" s="94"/>
      <c r="V830" s="94"/>
      <c r="W830" s="94"/>
      <c r="X830" s="94"/>
      <c r="Y830" s="94"/>
      <c r="Z830" s="94"/>
      <c r="AA830" s="94"/>
      <c r="AB830" s="94"/>
      <c r="AC830" s="94"/>
      <c r="AD830" s="94"/>
      <c r="AE830" s="94"/>
      <c r="AH830" s="94"/>
      <c r="AI830" s="94"/>
      <c r="AJ830" s="94"/>
      <c r="AK830" s="94"/>
      <c r="AL830" s="94"/>
      <c r="AM830" s="94"/>
      <c r="AN830" s="94"/>
      <c r="AO830" s="94"/>
      <c r="AP830" s="94"/>
      <c r="AQ830" s="94"/>
      <c r="AR830" s="94"/>
      <c r="AS830" s="94"/>
      <c r="AT830" s="94"/>
      <c r="AW830" s="94"/>
      <c r="AX830" s="94"/>
      <c r="AY830" s="94"/>
      <c r="BB830" s="94"/>
    </row>
    <row r="831" spans="4:54" s="2" customFormat="1" x14ac:dyDescent="0.3">
      <c r="D831" s="94"/>
      <c r="E831" s="94"/>
      <c r="F831" s="94"/>
      <c r="G831" s="94"/>
      <c r="H831" s="94"/>
      <c r="I831" s="94"/>
      <c r="J831" s="94"/>
      <c r="K831" s="94"/>
      <c r="L831" s="94"/>
      <c r="M831" s="94"/>
      <c r="N831" s="94"/>
      <c r="O831" s="94"/>
      <c r="P831" s="94"/>
      <c r="S831" s="94"/>
      <c r="T831" s="94"/>
      <c r="U831" s="94"/>
      <c r="V831" s="94"/>
      <c r="W831" s="94"/>
      <c r="X831" s="94"/>
      <c r="Y831" s="94"/>
      <c r="Z831" s="94"/>
      <c r="AA831" s="94"/>
      <c r="AB831" s="94"/>
      <c r="AC831" s="94"/>
      <c r="AD831" s="94"/>
      <c r="AE831" s="94"/>
      <c r="AH831" s="94"/>
      <c r="AI831" s="94"/>
      <c r="AJ831" s="94"/>
      <c r="AK831" s="94"/>
      <c r="AL831" s="94"/>
      <c r="AM831" s="94"/>
      <c r="AN831" s="94"/>
      <c r="AO831" s="94"/>
      <c r="AP831" s="94"/>
      <c r="AQ831" s="94"/>
      <c r="AR831" s="94"/>
      <c r="AS831" s="94"/>
      <c r="AT831" s="94"/>
      <c r="AW831" s="94"/>
      <c r="AX831" s="94"/>
      <c r="AY831" s="94"/>
      <c r="BB831" s="94"/>
    </row>
    <row r="832" spans="4:54" s="2" customFormat="1" x14ac:dyDescent="0.3">
      <c r="D832" s="94"/>
      <c r="E832" s="94"/>
      <c r="F832" s="94"/>
      <c r="G832" s="94"/>
      <c r="H832" s="94"/>
      <c r="I832" s="94"/>
      <c r="J832" s="94"/>
      <c r="K832" s="94"/>
      <c r="L832" s="94"/>
      <c r="M832" s="94"/>
      <c r="N832" s="94"/>
      <c r="O832" s="94"/>
      <c r="P832" s="94"/>
      <c r="S832" s="94"/>
      <c r="T832" s="94"/>
      <c r="U832" s="94"/>
      <c r="V832" s="94"/>
      <c r="W832" s="94"/>
      <c r="X832" s="94"/>
      <c r="Y832" s="94"/>
      <c r="Z832" s="94"/>
      <c r="AA832" s="94"/>
      <c r="AB832" s="94"/>
      <c r="AC832" s="94"/>
      <c r="AD832" s="94"/>
      <c r="AE832" s="94"/>
      <c r="AH832" s="94"/>
      <c r="AI832" s="94"/>
      <c r="AJ832" s="94"/>
      <c r="AK832" s="94"/>
      <c r="AL832" s="94"/>
      <c r="AM832" s="94"/>
      <c r="AN832" s="94"/>
      <c r="AO832" s="94"/>
      <c r="AP832" s="94"/>
      <c r="AQ832" s="94"/>
      <c r="AR832" s="94"/>
      <c r="AS832" s="94"/>
      <c r="AT832" s="94"/>
      <c r="AW832" s="94"/>
      <c r="AX832" s="94"/>
      <c r="AY832" s="94"/>
      <c r="BB832" s="94"/>
    </row>
    <row r="833" spans="4:54" s="2" customFormat="1" x14ac:dyDescent="0.3">
      <c r="D833" s="94"/>
      <c r="E833" s="94"/>
      <c r="F833" s="94"/>
      <c r="G833" s="94"/>
      <c r="H833" s="94"/>
      <c r="I833" s="94"/>
      <c r="J833" s="94"/>
      <c r="K833" s="94"/>
      <c r="L833" s="94"/>
      <c r="M833" s="94"/>
      <c r="N833" s="94"/>
      <c r="O833" s="94"/>
      <c r="P833" s="94"/>
      <c r="S833" s="94"/>
      <c r="T833" s="94"/>
      <c r="U833" s="94"/>
      <c r="V833" s="94"/>
      <c r="W833" s="94"/>
      <c r="X833" s="94"/>
      <c r="Y833" s="94"/>
      <c r="Z833" s="94"/>
      <c r="AA833" s="94"/>
      <c r="AB833" s="94"/>
      <c r="AC833" s="94"/>
      <c r="AD833" s="94"/>
      <c r="AE833" s="94"/>
      <c r="AH833" s="94"/>
      <c r="AI833" s="94"/>
      <c r="AJ833" s="94"/>
      <c r="AK833" s="94"/>
      <c r="AL833" s="94"/>
      <c r="AM833" s="94"/>
      <c r="AN833" s="94"/>
      <c r="AO833" s="94"/>
      <c r="AP833" s="94"/>
      <c r="AQ833" s="94"/>
      <c r="AR833" s="94"/>
      <c r="AS833" s="94"/>
      <c r="AT833" s="94"/>
      <c r="AW833" s="94"/>
      <c r="AX833" s="94"/>
      <c r="AY833" s="94"/>
      <c r="BB833" s="94"/>
    </row>
    <row r="834" spans="4:54" s="2" customFormat="1" x14ac:dyDescent="0.3">
      <c r="D834" s="94"/>
      <c r="E834" s="94"/>
      <c r="F834" s="94"/>
      <c r="G834" s="94"/>
      <c r="H834" s="94"/>
      <c r="I834" s="94"/>
      <c r="J834" s="94"/>
      <c r="K834" s="94"/>
      <c r="L834" s="94"/>
      <c r="M834" s="94"/>
      <c r="N834" s="94"/>
      <c r="O834" s="94"/>
      <c r="P834" s="94"/>
      <c r="S834" s="94"/>
      <c r="T834" s="94"/>
      <c r="U834" s="94"/>
      <c r="V834" s="94"/>
      <c r="W834" s="94"/>
      <c r="X834" s="94"/>
      <c r="Y834" s="94"/>
      <c r="Z834" s="94"/>
      <c r="AA834" s="94"/>
      <c r="AB834" s="94"/>
      <c r="AC834" s="94"/>
      <c r="AD834" s="94"/>
      <c r="AE834" s="94"/>
      <c r="AH834" s="94"/>
      <c r="AI834" s="94"/>
      <c r="AJ834" s="94"/>
      <c r="AK834" s="94"/>
      <c r="AL834" s="94"/>
      <c r="AM834" s="94"/>
      <c r="AN834" s="94"/>
      <c r="AO834" s="94"/>
      <c r="AP834" s="94"/>
      <c r="AQ834" s="94"/>
      <c r="AR834" s="94"/>
      <c r="AS834" s="94"/>
      <c r="AT834" s="94"/>
      <c r="AW834" s="94"/>
      <c r="AX834" s="94"/>
      <c r="AY834" s="94"/>
      <c r="BB834" s="94"/>
    </row>
    <row r="835" spans="4:54" s="2" customFormat="1" x14ac:dyDescent="0.3">
      <c r="D835" s="94"/>
      <c r="E835" s="94"/>
      <c r="F835" s="94"/>
      <c r="G835" s="94"/>
      <c r="H835" s="94"/>
      <c r="I835" s="94"/>
      <c r="J835" s="94"/>
      <c r="K835" s="94"/>
      <c r="L835" s="94"/>
      <c r="M835" s="94"/>
      <c r="N835" s="94"/>
      <c r="O835" s="94"/>
      <c r="P835" s="94"/>
      <c r="S835" s="94"/>
      <c r="T835" s="94"/>
      <c r="U835" s="94"/>
      <c r="V835" s="94"/>
      <c r="W835" s="94"/>
      <c r="X835" s="94"/>
      <c r="Y835" s="94"/>
      <c r="Z835" s="94"/>
      <c r="AA835" s="94"/>
      <c r="AB835" s="94"/>
      <c r="AC835" s="94"/>
      <c r="AD835" s="94"/>
      <c r="AE835" s="94"/>
      <c r="AH835" s="94"/>
      <c r="AI835" s="94"/>
      <c r="AJ835" s="94"/>
      <c r="AK835" s="94"/>
      <c r="AL835" s="94"/>
      <c r="AM835" s="94"/>
      <c r="AN835" s="94"/>
      <c r="AO835" s="94"/>
      <c r="AP835" s="94"/>
      <c r="AQ835" s="94"/>
      <c r="AR835" s="94"/>
      <c r="AS835" s="94"/>
      <c r="AT835" s="94"/>
      <c r="AW835" s="94"/>
      <c r="AX835" s="94"/>
      <c r="AY835" s="94"/>
      <c r="BB835" s="94"/>
    </row>
    <row r="836" spans="4:54" s="2" customFormat="1" x14ac:dyDescent="0.3">
      <c r="D836" s="94"/>
      <c r="E836" s="94"/>
      <c r="F836" s="94"/>
      <c r="G836" s="94"/>
      <c r="H836" s="94"/>
      <c r="I836" s="94"/>
      <c r="J836" s="94"/>
      <c r="K836" s="94"/>
      <c r="L836" s="94"/>
      <c r="M836" s="94"/>
      <c r="N836" s="94"/>
      <c r="O836" s="94"/>
      <c r="P836" s="94"/>
      <c r="S836" s="94"/>
      <c r="T836" s="94"/>
      <c r="U836" s="94"/>
      <c r="V836" s="94"/>
      <c r="W836" s="94"/>
      <c r="X836" s="94"/>
      <c r="Y836" s="94"/>
      <c r="Z836" s="94"/>
      <c r="AA836" s="94"/>
      <c r="AB836" s="94"/>
      <c r="AC836" s="94"/>
      <c r="AD836" s="94"/>
      <c r="AE836" s="94"/>
      <c r="AH836" s="94"/>
      <c r="AI836" s="94"/>
      <c r="AJ836" s="94"/>
      <c r="AK836" s="94"/>
      <c r="AL836" s="94"/>
      <c r="AM836" s="94"/>
      <c r="AN836" s="94"/>
      <c r="AO836" s="94"/>
      <c r="AP836" s="94"/>
      <c r="AQ836" s="94"/>
      <c r="AR836" s="94"/>
      <c r="AS836" s="94"/>
      <c r="AT836" s="94"/>
      <c r="AW836" s="94"/>
      <c r="AX836" s="94"/>
      <c r="AY836" s="94"/>
      <c r="BB836" s="94"/>
    </row>
    <row r="837" spans="4:54" s="2" customFormat="1" x14ac:dyDescent="0.3">
      <c r="D837" s="94"/>
      <c r="E837" s="94"/>
      <c r="F837" s="94"/>
      <c r="G837" s="94"/>
      <c r="H837" s="94"/>
      <c r="I837" s="94"/>
      <c r="J837" s="94"/>
      <c r="K837" s="94"/>
      <c r="L837" s="94"/>
      <c r="M837" s="94"/>
      <c r="N837" s="94"/>
      <c r="O837" s="94"/>
      <c r="P837" s="94"/>
      <c r="S837" s="94"/>
      <c r="T837" s="94"/>
      <c r="U837" s="94"/>
      <c r="V837" s="94"/>
      <c r="W837" s="94"/>
      <c r="X837" s="94"/>
      <c r="Y837" s="94"/>
      <c r="Z837" s="94"/>
      <c r="AA837" s="94"/>
      <c r="AB837" s="94"/>
      <c r="AC837" s="94"/>
      <c r="AD837" s="94"/>
      <c r="AE837" s="94"/>
      <c r="AH837" s="94"/>
      <c r="AI837" s="94"/>
      <c r="AJ837" s="94"/>
      <c r="AK837" s="94"/>
      <c r="AL837" s="94"/>
      <c r="AM837" s="94"/>
      <c r="AN837" s="94"/>
      <c r="AO837" s="94"/>
      <c r="AP837" s="94"/>
      <c r="AQ837" s="94"/>
      <c r="AR837" s="94"/>
      <c r="AS837" s="94"/>
      <c r="AT837" s="94"/>
      <c r="AW837" s="94"/>
      <c r="AX837" s="94"/>
      <c r="AY837" s="94"/>
      <c r="BB837" s="94"/>
    </row>
    <row r="838" spans="4:54" s="2" customFormat="1" x14ac:dyDescent="0.3">
      <c r="D838" s="94"/>
      <c r="E838" s="94"/>
      <c r="F838" s="94"/>
      <c r="G838" s="94"/>
      <c r="H838" s="94"/>
      <c r="I838" s="94"/>
      <c r="J838" s="94"/>
      <c r="K838" s="94"/>
      <c r="L838" s="94"/>
      <c r="M838" s="94"/>
      <c r="N838" s="94"/>
      <c r="O838" s="94"/>
      <c r="P838" s="94"/>
      <c r="S838" s="94"/>
      <c r="T838" s="94"/>
      <c r="U838" s="94"/>
      <c r="V838" s="94"/>
      <c r="W838" s="94"/>
      <c r="X838" s="94"/>
      <c r="Y838" s="94"/>
      <c r="Z838" s="94"/>
      <c r="AA838" s="94"/>
      <c r="AB838" s="94"/>
      <c r="AC838" s="94"/>
      <c r="AD838" s="94"/>
      <c r="AE838" s="94"/>
      <c r="AH838" s="94"/>
      <c r="AI838" s="94"/>
      <c r="AJ838" s="94"/>
      <c r="AK838" s="94"/>
      <c r="AL838" s="94"/>
      <c r="AM838" s="94"/>
      <c r="AN838" s="94"/>
      <c r="AO838" s="94"/>
      <c r="AP838" s="94"/>
      <c r="AQ838" s="94"/>
      <c r="AR838" s="94"/>
      <c r="AS838" s="94"/>
      <c r="AT838" s="94"/>
      <c r="AW838" s="94"/>
      <c r="AX838" s="94"/>
      <c r="AY838" s="94"/>
      <c r="BB838" s="94"/>
    </row>
    <row r="839" spans="4:54" s="2" customFormat="1" x14ac:dyDescent="0.3">
      <c r="D839" s="94"/>
      <c r="E839" s="94"/>
      <c r="F839" s="94"/>
      <c r="G839" s="94"/>
      <c r="H839" s="94"/>
      <c r="I839" s="94"/>
      <c r="J839" s="94"/>
      <c r="K839" s="94"/>
      <c r="L839" s="94"/>
      <c r="M839" s="94"/>
      <c r="N839" s="94"/>
      <c r="O839" s="94"/>
      <c r="P839" s="94"/>
      <c r="S839" s="94"/>
      <c r="T839" s="94"/>
      <c r="U839" s="94"/>
      <c r="V839" s="94"/>
      <c r="W839" s="94"/>
      <c r="X839" s="94"/>
      <c r="Y839" s="94"/>
      <c r="Z839" s="94"/>
      <c r="AA839" s="94"/>
      <c r="AB839" s="94"/>
      <c r="AC839" s="94"/>
      <c r="AD839" s="94"/>
      <c r="AE839" s="94"/>
      <c r="AH839" s="94"/>
      <c r="AI839" s="94"/>
      <c r="AJ839" s="94"/>
      <c r="AK839" s="94"/>
      <c r="AL839" s="94"/>
      <c r="AM839" s="94"/>
      <c r="AN839" s="94"/>
      <c r="AO839" s="94"/>
      <c r="AP839" s="94"/>
      <c r="AQ839" s="94"/>
      <c r="AR839" s="94"/>
      <c r="AS839" s="94"/>
      <c r="AT839" s="94"/>
      <c r="AW839" s="94"/>
      <c r="AX839" s="94"/>
      <c r="AY839" s="94"/>
      <c r="BB839" s="94"/>
    </row>
    <row r="840" spans="4:54" s="2" customFormat="1" x14ac:dyDescent="0.3">
      <c r="D840" s="94"/>
      <c r="E840" s="94"/>
      <c r="F840" s="94"/>
      <c r="G840" s="94"/>
      <c r="H840" s="94"/>
      <c r="I840" s="94"/>
      <c r="J840" s="94"/>
      <c r="K840" s="94"/>
      <c r="L840" s="94"/>
      <c r="M840" s="94"/>
      <c r="N840" s="94"/>
      <c r="O840" s="94"/>
      <c r="P840" s="94"/>
      <c r="S840" s="94"/>
      <c r="T840" s="94"/>
      <c r="U840" s="94"/>
      <c r="V840" s="94"/>
      <c r="W840" s="94"/>
      <c r="X840" s="94"/>
      <c r="Y840" s="94"/>
      <c r="Z840" s="94"/>
      <c r="AA840" s="94"/>
      <c r="AB840" s="94"/>
      <c r="AC840" s="94"/>
      <c r="AD840" s="94"/>
      <c r="AE840" s="94"/>
      <c r="AH840" s="94"/>
      <c r="AI840" s="94"/>
      <c r="AJ840" s="94"/>
      <c r="AK840" s="94"/>
      <c r="AL840" s="94"/>
      <c r="AM840" s="94"/>
      <c r="AN840" s="94"/>
      <c r="AO840" s="94"/>
      <c r="AP840" s="94"/>
      <c r="AQ840" s="94"/>
      <c r="AR840" s="94"/>
      <c r="AS840" s="94"/>
      <c r="AT840" s="94"/>
      <c r="AW840" s="94"/>
      <c r="AX840" s="94"/>
      <c r="AY840" s="94"/>
      <c r="BB840" s="94"/>
    </row>
    <row r="841" spans="4:54" s="2" customFormat="1" x14ac:dyDescent="0.3">
      <c r="D841" s="94"/>
      <c r="E841" s="94"/>
      <c r="F841" s="94"/>
      <c r="G841" s="94"/>
      <c r="H841" s="94"/>
      <c r="I841" s="94"/>
      <c r="J841" s="94"/>
      <c r="K841" s="94"/>
      <c r="L841" s="94"/>
      <c r="M841" s="94"/>
      <c r="N841" s="94"/>
      <c r="O841" s="94"/>
      <c r="P841" s="94"/>
      <c r="S841" s="94"/>
      <c r="T841" s="94"/>
      <c r="U841" s="94"/>
      <c r="V841" s="94"/>
      <c r="W841" s="94"/>
      <c r="X841" s="94"/>
      <c r="Y841" s="94"/>
      <c r="Z841" s="94"/>
      <c r="AA841" s="94"/>
      <c r="AB841" s="94"/>
      <c r="AC841" s="94"/>
      <c r="AD841" s="94"/>
      <c r="AE841" s="94"/>
      <c r="AH841" s="94"/>
      <c r="AI841" s="94"/>
      <c r="AJ841" s="94"/>
      <c r="AK841" s="94"/>
      <c r="AL841" s="94"/>
      <c r="AM841" s="94"/>
      <c r="AN841" s="94"/>
      <c r="AO841" s="94"/>
      <c r="AP841" s="94"/>
      <c r="AQ841" s="94"/>
      <c r="AR841" s="94"/>
      <c r="AS841" s="94"/>
      <c r="AT841" s="94"/>
      <c r="AW841" s="94"/>
      <c r="AX841" s="94"/>
      <c r="AY841" s="94"/>
      <c r="BB841" s="94"/>
    </row>
    <row r="842" spans="4:54" s="2" customFormat="1" x14ac:dyDescent="0.3">
      <c r="D842" s="94"/>
      <c r="E842" s="94"/>
      <c r="F842" s="94"/>
      <c r="G842" s="94"/>
      <c r="H842" s="94"/>
      <c r="I842" s="94"/>
      <c r="J842" s="94"/>
      <c r="K842" s="94"/>
      <c r="L842" s="94"/>
      <c r="M842" s="94"/>
      <c r="N842" s="94"/>
      <c r="O842" s="94"/>
      <c r="P842" s="94"/>
      <c r="S842" s="94"/>
      <c r="T842" s="94"/>
      <c r="U842" s="94"/>
      <c r="V842" s="94"/>
      <c r="W842" s="94"/>
      <c r="X842" s="94"/>
      <c r="Y842" s="94"/>
      <c r="Z842" s="94"/>
      <c r="AA842" s="94"/>
      <c r="AB842" s="94"/>
      <c r="AC842" s="94"/>
      <c r="AD842" s="94"/>
      <c r="AE842" s="94"/>
      <c r="AH842" s="94"/>
      <c r="AI842" s="94"/>
      <c r="AJ842" s="94"/>
      <c r="AK842" s="94"/>
      <c r="AL842" s="94"/>
      <c r="AM842" s="94"/>
      <c r="AN842" s="94"/>
      <c r="AO842" s="94"/>
      <c r="AP842" s="94"/>
      <c r="AQ842" s="94"/>
      <c r="AR842" s="94"/>
      <c r="AS842" s="94"/>
      <c r="AT842" s="94"/>
      <c r="AW842" s="94"/>
      <c r="AX842" s="94"/>
      <c r="AY842" s="94"/>
      <c r="BB842" s="94"/>
    </row>
    <row r="843" spans="4:54" s="2" customFormat="1" x14ac:dyDescent="0.3">
      <c r="D843" s="94"/>
      <c r="E843" s="94"/>
      <c r="F843" s="94"/>
      <c r="G843" s="94"/>
      <c r="H843" s="94"/>
      <c r="I843" s="94"/>
      <c r="J843" s="94"/>
      <c r="K843" s="94"/>
      <c r="L843" s="94"/>
      <c r="M843" s="94"/>
      <c r="N843" s="94"/>
      <c r="O843" s="94"/>
      <c r="P843" s="94"/>
      <c r="S843" s="94"/>
      <c r="T843" s="94"/>
      <c r="U843" s="94"/>
      <c r="V843" s="94"/>
      <c r="W843" s="94"/>
      <c r="X843" s="94"/>
      <c r="Y843" s="94"/>
      <c r="Z843" s="94"/>
      <c r="AA843" s="94"/>
      <c r="AB843" s="94"/>
      <c r="AC843" s="94"/>
      <c r="AD843" s="94"/>
      <c r="AE843" s="94"/>
      <c r="AH843" s="94"/>
      <c r="AI843" s="94"/>
      <c r="AJ843" s="94"/>
      <c r="AK843" s="94"/>
      <c r="AL843" s="94"/>
      <c r="AM843" s="94"/>
      <c r="AN843" s="94"/>
      <c r="AO843" s="94"/>
      <c r="AP843" s="94"/>
      <c r="AQ843" s="94"/>
      <c r="AR843" s="94"/>
      <c r="AS843" s="94"/>
      <c r="AT843" s="94"/>
      <c r="AW843" s="94"/>
      <c r="AX843" s="94"/>
      <c r="AY843" s="94"/>
      <c r="BB843" s="94"/>
    </row>
    <row r="844" spans="4:54" s="2" customFormat="1" x14ac:dyDescent="0.3">
      <c r="D844" s="94"/>
      <c r="E844" s="94"/>
      <c r="F844" s="94"/>
      <c r="G844" s="94"/>
      <c r="H844" s="94"/>
      <c r="I844" s="94"/>
      <c r="J844" s="94"/>
      <c r="K844" s="94"/>
      <c r="L844" s="94"/>
      <c r="M844" s="94"/>
      <c r="N844" s="94"/>
      <c r="O844" s="94"/>
      <c r="P844" s="94"/>
      <c r="S844" s="94"/>
      <c r="T844" s="94"/>
      <c r="U844" s="94"/>
      <c r="V844" s="94"/>
      <c r="W844" s="94"/>
      <c r="X844" s="94"/>
      <c r="Y844" s="94"/>
      <c r="Z844" s="94"/>
      <c r="AA844" s="94"/>
      <c r="AB844" s="94"/>
      <c r="AC844" s="94"/>
      <c r="AD844" s="94"/>
      <c r="AE844" s="94"/>
      <c r="AH844" s="94"/>
      <c r="AI844" s="94"/>
      <c r="AJ844" s="94"/>
      <c r="AK844" s="94"/>
      <c r="AL844" s="94"/>
      <c r="AM844" s="94"/>
      <c r="AN844" s="94"/>
      <c r="AO844" s="94"/>
      <c r="AP844" s="94"/>
      <c r="AQ844" s="94"/>
      <c r="AR844" s="94"/>
      <c r="AS844" s="94"/>
      <c r="AT844" s="94"/>
      <c r="AW844" s="94"/>
      <c r="AX844" s="94"/>
      <c r="AY844" s="94"/>
      <c r="BB844" s="94"/>
    </row>
    <row r="845" spans="4:54" s="2" customFormat="1" x14ac:dyDescent="0.3">
      <c r="D845" s="94"/>
      <c r="E845" s="94"/>
      <c r="F845" s="94"/>
      <c r="G845" s="94"/>
      <c r="H845" s="94"/>
      <c r="I845" s="94"/>
      <c r="J845" s="94"/>
      <c r="K845" s="94"/>
      <c r="L845" s="94"/>
      <c r="M845" s="94"/>
      <c r="N845" s="94"/>
      <c r="O845" s="94"/>
      <c r="P845" s="94"/>
      <c r="S845" s="94"/>
      <c r="T845" s="94"/>
      <c r="U845" s="94"/>
      <c r="V845" s="94"/>
      <c r="W845" s="94"/>
      <c r="X845" s="94"/>
      <c r="Y845" s="94"/>
      <c r="Z845" s="94"/>
      <c r="AA845" s="94"/>
      <c r="AB845" s="94"/>
      <c r="AC845" s="94"/>
      <c r="AD845" s="94"/>
      <c r="AE845" s="94"/>
      <c r="AH845" s="94"/>
      <c r="AI845" s="94"/>
      <c r="AJ845" s="94"/>
      <c r="AK845" s="94"/>
      <c r="AL845" s="94"/>
      <c r="AM845" s="94"/>
      <c r="AN845" s="94"/>
      <c r="AO845" s="94"/>
      <c r="AP845" s="94"/>
      <c r="AQ845" s="94"/>
      <c r="AR845" s="94"/>
      <c r="AS845" s="94"/>
      <c r="AT845" s="94"/>
      <c r="AW845" s="94"/>
      <c r="AX845" s="94"/>
      <c r="AY845" s="94"/>
      <c r="BB845" s="94"/>
    </row>
    <row r="846" spans="4:54" s="2" customFormat="1" x14ac:dyDescent="0.3">
      <c r="D846" s="94"/>
      <c r="E846" s="94"/>
      <c r="F846" s="94"/>
      <c r="G846" s="94"/>
      <c r="H846" s="94"/>
      <c r="I846" s="94"/>
      <c r="J846" s="94"/>
      <c r="K846" s="94"/>
      <c r="L846" s="94"/>
      <c r="M846" s="94"/>
      <c r="N846" s="94"/>
      <c r="O846" s="94"/>
      <c r="P846" s="94"/>
      <c r="S846" s="94"/>
      <c r="T846" s="94"/>
      <c r="U846" s="94"/>
      <c r="V846" s="94"/>
      <c r="W846" s="94"/>
      <c r="X846" s="94"/>
      <c r="Y846" s="94"/>
      <c r="Z846" s="94"/>
      <c r="AA846" s="94"/>
      <c r="AB846" s="94"/>
      <c r="AC846" s="94"/>
      <c r="AD846" s="94"/>
      <c r="AE846" s="94"/>
      <c r="AH846" s="94"/>
      <c r="AI846" s="94"/>
      <c r="AJ846" s="94"/>
      <c r="AK846" s="94"/>
      <c r="AL846" s="94"/>
      <c r="AM846" s="94"/>
      <c r="AN846" s="94"/>
      <c r="AO846" s="94"/>
      <c r="AP846" s="94"/>
      <c r="AQ846" s="94"/>
      <c r="AR846" s="94"/>
      <c r="AS846" s="94"/>
      <c r="AT846" s="94"/>
      <c r="AW846" s="94"/>
      <c r="AX846" s="94"/>
      <c r="AY846" s="94"/>
      <c r="BB846" s="94"/>
    </row>
    <row r="847" spans="4:54" s="2" customFormat="1" x14ac:dyDescent="0.3">
      <c r="D847" s="94"/>
      <c r="E847" s="94"/>
      <c r="F847" s="94"/>
      <c r="G847" s="94"/>
      <c r="H847" s="94"/>
      <c r="I847" s="94"/>
      <c r="J847" s="94"/>
      <c r="K847" s="94"/>
      <c r="L847" s="94"/>
      <c r="M847" s="94"/>
      <c r="N847" s="94"/>
      <c r="O847" s="94"/>
      <c r="P847" s="94"/>
      <c r="S847" s="94"/>
      <c r="T847" s="94"/>
      <c r="U847" s="94"/>
      <c r="V847" s="94"/>
      <c r="W847" s="94"/>
      <c r="X847" s="94"/>
      <c r="Y847" s="94"/>
      <c r="Z847" s="94"/>
      <c r="AA847" s="94"/>
      <c r="AB847" s="94"/>
      <c r="AC847" s="94"/>
      <c r="AD847" s="94"/>
      <c r="AE847" s="94"/>
      <c r="AH847" s="94"/>
      <c r="AI847" s="94"/>
      <c r="AJ847" s="94"/>
      <c r="AK847" s="94"/>
      <c r="AL847" s="94"/>
      <c r="AM847" s="94"/>
      <c r="AN847" s="94"/>
      <c r="AO847" s="94"/>
      <c r="AP847" s="94"/>
      <c r="AQ847" s="94"/>
      <c r="AR847" s="94"/>
      <c r="AS847" s="94"/>
      <c r="AT847" s="94"/>
      <c r="AW847" s="94"/>
      <c r="AX847" s="94"/>
      <c r="AY847" s="94"/>
      <c r="BB847" s="94"/>
    </row>
    <row r="848" spans="4:54" s="2" customFormat="1" x14ac:dyDescent="0.3">
      <c r="D848" s="94"/>
      <c r="E848" s="94"/>
      <c r="F848" s="94"/>
      <c r="G848" s="94"/>
      <c r="H848" s="94"/>
      <c r="I848" s="94"/>
      <c r="J848" s="94"/>
      <c r="K848" s="94"/>
      <c r="L848" s="94"/>
      <c r="M848" s="94"/>
      <c r="N848" s="94"/>
      <c r="O848" s="94"/>
      <c r="P848" s="94"/>
      <c r="S848" s="94"/>
      <c r="T848" s="94"/>
      <c r="U848" s="94"/>
      <c r="V848" s="94"/>
      <c r="W848" s="94"/>
      <c r="X848" s="94"/>
      <c r="Y848" s="94"/>
      <c r="Z848" s="94"/>
      <c r="AA848" s="94"/>
      <c r="AB848" s="94"/>
      <c r="AC848" s="94"/>
      <c r="AD848" s="94"/>
      <c r="AE848" s="94"/>
      <c r="AH848" s="94"/>
      <c r="AI848" s="94"/>
      <c r="AJ848" s="94"/>
      <c r="AK848" s="94"/>
      <c r="AL848" s="94"/>
      <c r="AM848" s="94"/>
      <c r="AN848" s="94"/>
      <c r="AO848" s="94"/>
      <c r="AP848" s="94"/>
      <c r="AQ848" s="94"/>
      <c r="AR848" s="94"/>
      <c r="AS848" s="94"/>
      <c r="AT848" s="94"/>
      <c r="AW848" s="94"/>
      <c r="AX848" s="94"/>
      <c r="AY848" s="94"/>
      <c r="BB848" s="94"/>
    </row>
    <row r="849" spans="4:54" s="2" customFormat="1" x14ac:dyDescent="0.3">
      <c r="D849" s="94"/>
      <c r="E849" s="94"/>
      <c r="F849" s="94"/>
      <c r="G849" s="94"/>
      <c r="H849" s="94"/>
      <c r="I849" s="94"/>
      <c r="J849" s="94"/>
      <c r="K849" s="94"/>
      <c r="L849" s="94"/>
      <c r="M849" s="94"/>
      <c r="N849" s="94"/>
      <c r="O849" s="94"/>
      <c r="P849" s="94"/>
      <c r="S849" s="94"/>
      <c r="T849" s="94"/>
      <c r="U849" s="94"/>
      <c r="V849" s="94"/>
      <c r="W849" s="94"/>
      <c r="X849" s="94"/>
      <c r="Y849" s="94"/>
      <c r="Z849" s="94"/>
      <c r="AA849" s="94"/>
      <c r="AB849" s="94"/>
      <c r="AC849" s="94"/>
      <c r="AD849" s="94"/>
      <c r="AE849" s="94"/>
      <c r="AH849" s="94"/>
      <c r="AI849" s="94"/>
      <c r="AJ849" s="94"/>
      <c r="AK849" s="94"/>
      <c r="AL849" s="94"/>
      <c r="AM849" s="94"/>
      <c r="AN849" s="94"/>
      <c r="AO849" s="94"/>
      <c r="AP849" s="94"/>
      <c r="AQ849" s="94"/>
      <c r="AR849" s="94"/>
      <c r="AS849" s="94"/>
      <c r="AT849" s="94"/>
      <c r="AW849" s="94"/>
      <c r="AX849" s="94"/>
      <c r="AY849" s="94"/>
      <c r="BB849" s="94"/>
    </row>
    <row r="850" spans="4:54" s="2" customFormat="1" x14ac:dyDescent="0.3">
      <c r="D850" s="94"/>
      <c r="E850" s="94"/>
      <c r="F850" s="94"/>
      <c r="G850" s="94"/>
      <c r="H850" s="94"/>
      <c r="I850" s="94"/>
      <c r="J850" s="94"/>
      <c r="K850" s="94"/>
      <c r="L850" s="94"/>
      <c r="M850" s="94"/>
      <c r="N850" s="94"/>
      <c r="O850" s="94"/>
      <c r="P850" s="94"/>
      <c r="S850" s="94"/>
      <c r="T850" s="94"/>
      <c r="U850" s="94"/>
      <c r="V850" s="94"/>
      <c r="W850" s="94"/>
      <c r="X850" s="94"/>
      <c r="Y850" s="94"/>
      <c r="Z850" s="94"/>
      <c r="AA850" s="94"/>
      <c r="AB850" s="94"/>
      <c r="AC850" s="94"/>
      <c r="AD850" s="94"/>
      <c r="AE850" s="94"/>
      <c r="AH850" s="94"/>
      <c r="AI850" s="94"/>
      <c r="AJ850" s="94"/>
      <c r="AK850" s="94"/>
      <c r="AL850" s="94"/>
      <c r="AM850" s="94"/>
      <c r="AN850" s="94"/>
      <c r="AO850" s="94"/>
      <c r="AP850" s="94"/>
      <c r="AQ850" s="94"/>
      <c r="AR850" s="94"/>
      <c r="AS850" s="94"/>
      <c r="AT850" s="94"/>
      <c r="AW850" s="94"/>
      <c r="AX850" s="94"/>
      <c r="AY850" s="94"/>
      <c r="BB850" s="94"/>
    </row>
    <row r="851" spans="4:54" s="2" customFormat="1" x14ac:dyDescent="0.3">
      <c r="D851" s="94"/>
      <c r="E851" s="94"/>
      <c r="F851" s="94"/>
      <c r="G851" s="94"/>
      <c r="H851" s="94"/>
      <c r="I851" s="94"/>
      <c r="J851" s="94"/>
      <c r="K851" s="94"/>
      <c r="L851" s="94"/>
      <c r="M851" s="94"/>
      <c r="N851" s="94"/>
      <c r="O851" s="94"/>
      <c r="P851" s="94"/>
      <c r="S851" s="94"/>
      <c r="T851" s="94"/>
      <c r="U851" s="94"/>
      <c r="V851" s="94"/>
      <c r="W851" s="94"/>
      <c r="X851" s="94"/>
      <c r="Y851" s="94"/>
      <c r="Z851" s="94"/>
      <c r="AA851" s="94"/>
      <c r="AB851" s="94"/>
      <c r="AC851" s="94"/>
      <c r="AD851" s="94"/>
      <c r="AE851" s="94"/>
      <c r="AH851" s="94"/>
      <c r="AI851" s="94"/>
      <c r="AJ851" s="94"/>
      <c r="AK851" s="94"/>
      <c r="AL851" s="94"/>
      <c r="AM851" s="94"/>
      <c r="AN851" s="94"/>
      <c r="AO851" s="94"/>
      <c r="AP851" s="94"/>
      <c r="AQ851" s="94"/>
      <c r="AR851" s="94"/>
      <c r="AS851" s="94"/>
      <c r="AT851" s="94"/>
      <c r="AW851" s="94"/>
      <c r="AX851" s="94"/>
      <c r="AY851" s="94"/>
      <c r="BB851" s="94"/>
    </row>
    <row r="852" spans="4:54" s="2" customFormat="1" x14ac:dyDescent="0.3">
      <c r="D852" s="94"/>
      <c r="E852" s="94"/>
      <c r="F852" s="94"/>
      <c r="G852" s="94"/>
      <c r="H852" s="94"/>
      <c r="I852" s="94"/>
      <c r="J852" s="94"/>
      <c r="K852" s="94"/>
      <c r="L852" s="94"/>
      <c r="M852" s="94"/>
      <c r="N852" s="94"/>
      <c r="O852" s="94"/>
      <c r="P852" s="94"/>
      <c r="S852" s="94"/>
      <c r="T852" s="94"/>
      <c r="U852" s="94"/>
      <c r="V852" s="94"/>
      <c r="W852" s="94"/>
      <c r="X852" s="94"/>
      <c r="Y852" s="94"/>
      <c r="Z852" s="94"/>
      <c r="AA852" s="94"/>
      <c r="AB852" s="94"/>
      <c r="AC852" s="94"/>
      <c r="AD852" s="94"/>
      <c r="AE852" s="94"/>
      <c r="AH852" s="94"/>
      <c r="AI852" s="94"/>
      <c r="AJ852" s="94"/>
      <c r="AK852" s="94"/>
      <c r="AL852" s="94"/>
      <c r="AM852" s="94"/>
      <c r="AN852" s="94"/>
      <c r="AO852" s="94"/>
      <c r="AP852" s="94"/>
      <c r="AQ852" s="94"/>
      <c r="AR852" s="94"/>
      <c r="AS852" s="94"/>
      <c r="AT852" s="94"/>
      <c r="AW852" s="94"/>
      <c r="AX852" s="94"/>
      <c r="AY852" s="94"/>
      <c r="BB852" s="94"/>
    </row>
    <row r="853" spans="4:54" s="2" customFormat="1" x14ac:dyDescent="0.3">
      <c r="D853" s="94"/>
      <c r="E853" s="94"/>
      <c r="F853" s="94"/>
      <c r="G853" s="94"/>
      <c r="H853" s="94"/>
      <c r="I853" s="94"/>
      <c r="J853" s="94"/>
      <c r="K853" s="94"/>
      <c r="L853" s="94"/>
      <c r="M853" s="94"/>
      <c r="N853" s="94"/>
      <c r="O853" s="94"/>
      <c r="P853" s="94"/>
      <c r="S853" s="94"/>
      <c r="T853" s="94"/>
      <c r="U853" s="94"/>
      <c r="V853" s="94"/>
      <c r="W853" s="94"/>
      <c r="X853" s="94"/>
      <c r="Y853" s="94"/>
      <c r="Z853" s="94"/>
      <c r="AA853" s="94"/>
      <c r="AB853" s="94"/>
      <c r="AC853" s="94"/>
      <c r="AD853" s="94"/>
      <c r="AE853" s="94"/>
      <c r="AH853" s="94"/>
      <c r="AI853" s="94"/>
      <c r="AJ853" s="94"/>
      <c r="AK853" s="94"/>
      <c r="AL853" s="94"/>
      <c r="AM853" s="94"/>
      <c r="AN853" s="94"/>
      <c r="AO853" s="94"/>
      <c r="AP853" s="94"/>
      <c r="AQ853" s="94"/>
      <c r="AR853" s="94"/>
      <c r="AS853" s="94"/>
      <c r="AT853" s="94"/>
      <c r="AW853" s="94"/>
      <c r="AX853" s="94"/>
      <c r="AY853" s="94"/>
      <c r="BB853" s="94"/>
    </row>
    <row r="854" spans="4:54" s="2" customFormat="1" x14ac:dyDescent="0.3">
      <c r="D854" s="94"/>
      <c r="E854" s="94"/>
      <c r="F854" s="94"/>
      <c r="G854" s="94"/>
      <c r="H854" s="94"/>
      <c r="I854" s="94"/>
      <c r="J854" s="94"/>
      <c r="K854" s="94"/>
      <c r="L854" s="94"/>
      <c r="M854" s="94"/>
      <c r="N854" s="94"/>
      <c r="O854" s="94"/>
      <c r="P854" s="94"/>
      <c r="S854" s="94"/>
      <c r="T854" s="94"/>
      <c r="U854" s="94"/>
      <c r="V854" s="94"/>
      <c r="W854" s="94"/>
      <c r="X854" s="94"/>
      <c r="Y854" s="94"/>
      <c r="Z854" s="94"/>
      <c r="AA854" s="94"/>
      <c r="AB854" s="94"/>
      <c r="AC854" s="94"/>
      <c r="AD854" s="94"/>
      <c r="AE854" s="94"/>
      <c r="AH854" s="94"/>
      <c r="AI854" s="94"/>
      <c r="AJ854" s="94"/>
      <c r="AK854" s="94"/>
      <c r="AL854" s="94"/>
      <c r="AM854" s="94"/>
      <c r="AN854" s="94"/>
      <c r="AO854" s="94"/>
      <c r="AP854" s="94"/>
      <c r="AQ854" s="94"/>
      <c r="AR854" s="94"/>
      <c r="AS854" s="94"/>
      <c r="AT854" s="94"/>
      <c r="AW854" s="94"/>
      <c r="AX854" s="94"/>
      <c r="AY854" s="94"/>
      <c r="BB854" s="94"/>
    </row>
    <row r="855" spans="4:54" s="2" customFormat="1" x14ac:dyDescent="0.3">
      <c r="D855" s="94"/>
      <c r="E855" s="94"/>
      <c r="F855" s="94"/>
      <c r="G855" s="94"/>
      <c r="H855" s="94"/>
      <c r="I855" s="94"/>
      <c r="J855" s="94"/>
      <c r="K855" s="94"/>
      <c r="L855" s="94"/>
      <c r="M855" s="94"/>
      <c r="N855" s="94"/>
      <c r="O855" s="94"/>
      <c r="P855" s="94"/>
      <c r="S855" s="94"/>
      <c r="T855" s="94"/>
      <c r="U855" s="94"/>
      <c r="V855" s="94"/>
      <c r="W855" s="94"/>
      <c r="X855" s="94"/>
      <c r="Y855" s="94"/>
      <c r="Z855" s="94"/>
      <c r="AA855" s="94"/>
      <c r="AB855" s="94"/>
      <c r="AC855" s="94"/>
      <c r="AD855" s="94"/>
      <c r="AE855" s="94"/>
      <c r="AH855" s="94"/>
      <c r="AI855" s="94"/>
      <c r="AJ855" s="94"/>
      <c r="AK855" s="94"/>
      <c r="AL855" s="94"/>
      <c r="AM855" s="94"/>
      <c r="AN855" s="94"/>
      <c r="AO855" s="94"/>
      <c r="AP855" s="94"/>
      <c r="AQ855" s="94"/>
      <c r="AR855" s="94"/>
      <c r="AS855" s="94"/>
      <c r="AT855" s="94"/>
      <c r="AW855" s="94"/>
      <c r="AX855" s="94"/>
      <c r="AY855" s="94"/>
      <c r="BB855" s="94"/>
    </row>
    <row r="856" spans="4:54" s="2" customFormat="1" x14ac:dyDescent="0.3">
      <c r="D856" s="94"/>
      <c r="E856" s="94"/>
      <c r="F856" s="94"/>
      <c r="G856" s="94"/>
      <c r="H856" s="94"/>
      <c r="I856" s="94"/>
      <c r="J856" s="94"/>
      <c r="K856" s="94"/>
      <c r="L856" s="94"/>
      <c r="M856" s="94"/>
      <c r="N856" s="94"/>
      <c r="O856" s="94"/>
      <c r="P856" s="94"/>
      <c r="S856" s="94"/>
      <c r="T856" s="94"/>
      <c r="U856" s="94"/>
      <c r="V856" s="94"/>
      <c r="W856" s="94"/>
      <c r="X856" s="94"/>
      <c r="Y856" s="94"/>
      <c r="Z856" s="94"/>
      <c r="AA856" s="94"/>
      <c r="AB856" s="94"/>
      <c r="AC856" s="94"/>
      <c r="AD856" s="94"/>
      <c r="AE856" s="94"/>
      <c r="AH856" s="94"/>
      <c r="AI856" s="94"/>
      <c r="AJ856" s="94"/>
      <c r="AK856" s="94"/>
      <c r="AL856" s="94"/>
      <c r="AM856" s="94"/>
      <c r="AN856" s="94"/>
      <c r="AO856" s="94"/>
      <c r="AP856" s="94"/>
      <c r="AQ856" s="94"/>
      <c r="AR856" s="94"/>
      <c r="AS856" s="94"/>
      <c r="AT856" s="94"/>
      <c r="AW856" s="94"/>
      <c r="AX856" s="94"/>
      <c r="AY856" s="94"/>
      <c r="BB856" s="94"/>
    </row>
    <row r="857" spans="4:54" s="2" customFormat="1" x14ac:dyDescent="0.3">
      <c r="D857" s="94"/>
      <c r="E857" s="94"/>
      <c r="F857" s="94"/>
      <c r="G857" s="94"/>
      <c r="H857" s="94"/>
      <c r="I857" s="94"/>
      <c r="J857" s="94"/>
      <c r="K857" s="94"/>
      <c r="L857" s="94"/>
      <c r="M857" s="94"/>
      <c r="N857" s="94"/>
      <c r="O857" s="94"/>
      <c r="P857" s="94"/>
      <c r="S857" s="94"/>
      <c r="T857" s="94"/>
      <c r="U857" s="94"/>
      <c r="V857" s="94"/>
      <c r="W857" s="94"/>
      <c r="X857" s="94"/>
      <c r="Y857" s="94"/>
      <c r="Z857" s="94"/>
      <c r="AA857" s="94"/>
      <c r="AB857" s="94"/>
      <c r="AC857" s="94"/>
      <c r="AD857" s="94"/>
      <c r="AE857" s="94"/>
      <c r="AH857" s="94"/>
      <c r="AI857" s="94"/>
      <c r="AJ857" s="94"/>
      <c r="AK857" s="94"/>
      <c r="AL857" s="94"/>
      <c r="AM857" s="94"/>
      <c r="AN857" s="94"/>
      <c r="AO857" s="94"/>
      <c r="AP857" s="94"/>
      <c r="AQ857" s="94"/>
      <c r="AR857" s="94"/>
      <c r="AS857" s="94"/>
      <c r="AT857" s="94"/>
      <c r="AW857" s="94"/>
      <c r="AX857" s="94"/>
      <c r="AY857" s="94"/>
      <c r="BB857" s="94"/>
    </row>
    <row r="858" spans="4:54" s="2" customFormat="1" x14ac:dyDescent="0.3">
      <c r="D858" s="94"/>
      <c r="E858" s="94"/>
      <c r="F858" s="94"/>
      <c r="G858" s="94"/>
      <c r="H858" s="94"/>
      <c r="I858" s="94"/>
      <c r="J858" s="94"/>
      <c r="K858" s="94"/>
      <c r="L858" s="94"/>
      <c r="M858" s="94"/>
      <c r="N858" s="94"/>
      <c r="O858" s="94"/>
      <c r="P858" s="94"/>
      <c r="S858" s="94"/>
      <c r="T858" s="94"/>
      <c r="U858" s="94"/>
      <c r="V858" s="94"/>
      <c r="W858" s="94"/>
      <c r="X858" s="94"/>
      <c r="Y858" s="94"/>
      <c r="Z858" s="94"/>
      <c r="AA858" s="94"/>
      <c r="AB858" s="94"/>
      <c r="AC858" s="94"/>
      <c r="AD858" s="94"/>
      <c r="AE858" s="94"/>
      <c r="AH858" s="94"/>
      <c r="AI858" s="94"/>
      <c r="AJ858" s="94"/>
      <c r="AK858" s="94"/>
      <c r="AL858" s="94"/>
      <c r="AM858" s="94"/>
      <c r="AN858" s="94"/>
      <c r="AO858" s="94"/>
      <c r="AP858" s="94"/>
      <c r="AQ858" s="94"/>
      <c r="AR858" s="94"/>
      <c r="AS858" s="94"/>
      <c r="AT858" s="94"/>
      <c r="AW858" s="94"/>
      <c r="AX858" s="94"/>
      <c r="AY858" s="94"/>
      <c r="BB858" s="94"/>
    </row>
    <row r="859" spans="4:54" s="2" customFormat="1" x14ac:dyDescent="0.3">
      <c r="D859" s="94"/>
      <c r="E859" s="94"/>
      <c r="F859" s="94"/>
      <c r="G859" s="94"/>
      <c r="H859" s="94"/>
      <c r="I859" s="94"/>
      <c r="J859" s="94"/>
      <c r="K859" s="94"/>
      <c r="L859" s="94"/>
      <c r="M859" s="94"/>
      <c r="N859" s="94"/>
      <c r="O859" s="94"/>
      <c r="P859" s="94"/>
      <c r="S859" s="94"/>
      <c r="T859" s="94"/>
      <c r="U859" s="94"/>
      <c r="V859" s="94"/>
      <c r="W859" s="94"/>
      <c r="X859" s="94"/>
      <c r="Y859" s="94"/>
      <c r="Z859" s="94"/>
      <c r="AA859" s="94"/>
      <c r="AB859" s="94"/>
      <c r="AC859" s="94"/>
      <c r="AD859" s="94"/>
      <c r="AE859" s="94"/>
      <c r="AH859" s="94"/>
      <c r="AI859" s="94"/>
      <c r="AJ859" s="94"/>
      <c r="AK859" s="94"/>
      <c r="AL859" s="94"/>
      <c r="AM859" s="94"/>
      <c r="AN859" s="94"/>
      <c r="AO859" s="94"/>
      <c r="AP859" s="94"/>
      <c r="AQ859" s="94"/>
      <c r="AR859" s="94"/>
      <c r="AS859" s="94"/>
      <c r="AT859" s="94"/>
      <c r="AW859" s="94"/>
      <c r="AX859" s="94"/>
      <c r="AY859" s="94"/>
      <c r="BB859" s="94"/>
    </row>
    <row r="860" spans="4:54" s="2" customFormat="1" x14ac:dyDescent="0.3">
      <c r="D860" s="94"/>
      <c r="E860" s="94"/>
      <c r="F860" s="94"/>
      <c r="G860" s="94"/>
      <c r="H860" s="94"/>
      <c r="I860" s="94"/>
      <c r="J860" s="94"/>
      <c r="K860" s="94"/>
      <c r="L860" s="94"/>
      <c r="M860" s="94"/>
      <c r="N860" s="94"/>
      <c r="O860" s="94"/>
      <c r="P860" s="94"/>
      <c r="S860" s="94"/>
      <c r="T860" s="94"/>
      <c r="U860" s="94"/>
      <c r="V860" s="94"/>
      <c r="W860" s="94"/>
      <c r="X860" s="94"/>
      <c r="Y860" s="94"/>
      <c r="Z860" s="94"/>
      <c r="AA860" s="94"/>
      <c r="AB860" s="94"/>
      <c r="AC860" s="94"/>
      <c r="AD860" s="94"/>
      <c r="AE860" s="94"/>
      <c r="AH860" s="94"/>
      <c r="AI860" s="94"/>
      <c r="AJ860" s="94"/>
      <c r="AK860" s="94"/>
      <c r="AL860" s="94"/>
      <c r="AM860" s="94"/>
      <c r="AN860" s="94"/>
      <c r="AO860" s="94"/>
      <c r="AP860" s="94"/>
      <c r="AQ860" s="94"/>
      <c r="AR860" s="94"/>
      <c r="AS860" s="94"/>
      <c r="AT860" s="94"/>
      <c r="AW860" s="94"/>
      <c r="AX860" s="94"/>
      <c r="AY860" s="94"/>
      <c r="BB860" s="94"/>
    </row>
    <row r="861" spans="4:54" s="2" customFormat="1" x14ac:dyDescent="0.3">
      <c r="D861" s="94"/>
      <c r="E861" s="94"/>
      <c r="F861" s="94"/>
      <c r="G861" s="94"/>
      <c r="H861" s="94"/>
      <c r="I861" s="94"/>
      <c r="J861" s="94"/>
      <c r="K861" s="94"/>
      <c r="L861" s="94"/>
      <c r="M861" s="94"/>
      <c r="N861" s="94"/>
      <c r="O861" s="94"/>
      <c r="P861" s="94"/>
      <c r="S861" s="94"/>
      <c r="T861" s="94"/>
      <c r="U861" s="94"/>
      <c r="V861" s="94"/>
      <c r="W861" s="94"/>
      <c r="X861" s="94"/>
      <c r="Y861" s="94"/>
      <c r="Z861" s="94"/>
      <c r="AA861" s="94"/>
      <c r="AB861" s="94"/>
      <c r="AC861" s="94"/>
      <c r="AD861" s="94"/>
      <c r="AE861" s="94"/>
      <c r="AH861" s="94"/>
      <c r="AI861" s="94"/>
      <c r="AJ861" s="94"/>
      <c r="AK861" s="94"/>
      <c r="AL861" s="94"/>
      <c r="AM861" s="94"/>
      <c r="AN861" s="94"/>
      <c r="AO861" s="94"/>
      <c r="AP861" s="94"/>
      <c r="AQ861" s="94"/>
      <c r="AR861" s="94"/>
      <c r="AS861" s="94"/>
      <c r="AT861" s="94"/>
      <c r="AW861" s="94"/>
      <c r="AX861" s="94"/>
      <c r="AY861" s="94"/>
      <c r="BB861" s="94"/>
    </row>
    <row r="862" spans="4:54" s="2" customFormat="1" x14ac:dyDescent="0.3">
      <c r="D862" s="94"/>
      <c r="E862" s="94"/>
      <c r="F862" s="94"/>
      <c r="G862" s="94"/>
      <c r="H862" s="94"/>
      <c r="I862" s="94"/>
      <c r="J862" s="94"/>
      <c r="K862" s="94"/>
      <c r="L862" s="94"/>
      <c r="M862" s="94"/>
      <c r="N862" s="94"/>
      <c r="O862" s="94"/>
      <c r="P862" s="94"/>
      <c r="S862" s="94"/>
      <c r="T862" s="94"/>
      <c r="U862" s="94"/>
      <c r="V862" s="94"/>
      <c r="W862" s="94"/>
      <c r="X862" s="94"/>
      <c r="Y862" s="94"/>
      <c r="Z862" s="94"/>
      <c r="AA862" s="94"/>
      <c r="AB862" s="94"/>
      <c r="AC862" s="94"/>
      <c r="AD862" s="94"/>
      <c r="AE862" s="94"/>
      <c r="AH862" s="94"/>
      <c r="AI862" s="94"/>
      <c r="AJ862" s="94"/>
      <c r="AK862" s="94"/>
      <c r="AL862" s="94"/>
      <c r="AM862" s="94"/>
      <c r="AN862" s="94"/>
      <c r="AO862" s="94"/>
      <c r="AP862" s="94"/>
      <c r="AQ862" s="94"/>
      <c r="AR862" s="94"/>
      <c r="AS862" s="94"/>
      <c r="AT862" s="94"/>
      <c r="AW862" s="94"/>
      <c r="AX862" s="94"/>
      <c r="AY862" s="94"/>
      <c r="BB862" s="94"/>
    </row>
    <row r="863" spans="4:54" s="2" customFormat="1" x14ac:dyDescent="0.3">
      <c r="D863" s="94"/>
      <c r="E863" s="94"/>
      <c r="F863" s="94"/>
      <c r="G863" s="94"/>
      <c r="H863" s="94"/>
      <c r="I863" s="94"/>
      <c r="J863" s="94"/>
      <c r="K863" s="94"/>
      <c r="L863" s="94"/>
      <c r="M863" s="94"/>
      <c r="N863" s="94"/>
      <c r="O863" s="94"/>
      <c r="P863" s="94"/>
      <c r="S863" s="94"/>
      <c r="T863" s="94"/>
      <c r="U863" s="94"/>
      <c r="V863" s="94"/>
      <c r="W863" s="94"/>
      <c r="X863" s="94"/>
      <c r="Y863" s="94"/>
      <c r="Z863" s="94"/>
      <c r="AA863" s="94"/>
      <c r="AB863" s="94"/>
      <c r="AC863" s="94"/>
      <c r="AD863" s="94"/>
      <c r="AE863" s="94"/>
      <c r="AH863" s="94"/>
      <c r="AI863" s="94"/>
      <c r="AJ863" s="94"/>
      <c r="AK863" s="94"/>
      <c r="AL863" s="94"/>
      <c r="AM863" s="94"/>
      <c r="AN863" s="94"/>
      <c r="AO863" s="94"/>
      <c r="AP863" s="94"/>
      <c r="AQ863" s="94"/>
      <c r="AR863" s="94"/>
      <c r="AS863" s="94"/>
      <c r="AT863" s="94"/>
      <c r="AW863" s="94"/>
      <c r="AX863" s="94"/>
      <c r="AY863" s="94"/>
      <c r="BB863" s="94"/>
    </row>
    <row r="864" spans="4:54" s="2" customFormat="1" x14ac:dyDescent="0.3">
      <c r="D864" s="94"/>
      <c r="E864" s="94"/>
      <c r="F864" s="94"/>
      <c r="G864" s="94"/>
      <c r="H864" s="94"/>
      <c r="I864" s="94"/>
      <c r="J864" s="94"/>
      <c r="K864" s="94"/>
      <c r="L864" s="94"/>
      <c r="M864" s="94"/>
      <c r="N864" s="94"/>
      <c r="O864" s="94"/>
      <c r="P864" s="94"/>
      <c r="S864" s="94"/>
      <c r="T864" s="94"/>
      <c r="U864" s="94"/>
      <c r="V864" s="94"/>
      <c r="W864" s="94"/>
      <c r="X864" s="94"/>
      <c r="Y864" s="94"/>
      <c r="Z864" s="94"/>
      <c r="AA864" s="94"/>
      <c r="AB864" s="94"/>
      <c r="AC864" s="94"/>
      <c r="AD864" s="94"/>
      <c r="AE864" s="94"/>
      <c r="AH864" s="94"/>
      <c r="AI864" s="94"/>
      <c r="AJ864" s="94"/>
      <c r="AK864" s="94"/>
      <c r="AL864" s="94"/>
      <c r="AM864" s="94"/>
      <c r="AN864" s="94"/>
      <c r="AO864" s="94"/>
      <c r="AP864" s="94"/>
      <c r="AQ864" s="94"/>
      <c r="AR864" s="94"/>
      <c r="AS864" s="94"/>
      <c r="AT864" s="94"/>
      <c r="AW864" s="94"/>
      <c r="AX864" s="94"/>
      <c r="AY864" s="94"/>
      <c r="BB864" s="94"/>
    </row>
    <row r="865" spans="4:54" s="2" customFormat="1" x14ac:dyDescent="0.3">
      <c r="D865" s="94"/>
      <c r="E865" s="94"/>
      <c r="F865" s="94"/>
      <c r="G865" s="94"/>
      <c r="H865" s="94"/>
      <c r="I865" s="94"/>
      <c r="J865" s="94"/>
      <c r="K865" s="94"/>
      <c r="L865" s="94"/>
      <c r="M865" s="94"/>
      <c r="N865" s="94"/>
      <c r="O865" s="94"/>
      <c r="P865" s="94"/>
      <c r="S865" s="94"/>
      <c r="T865" s="94"/>
      <c r="U865" s="94"/>
      <c r="V865" s="94"/>
      <c r="W865" s="94"/>
      <c r="X865" s="94"/>
      <c r="Y865" s="94"/>
      <c r="Z865" s="94"/>
      <c r="AA865" s="94"/>
      <c r="AB865" s="94"/>
      <c r="AC865" s="94"/>
      <c r="AD865" s="94"/>
      <c r="AE865" s="94"/>
      <c r="AH865" s="94"/>
      <c r="AI865" s="94"/>
      <c r="AJ865" s="94"/>
      <c r="AK865" s="94"/>
      <c r="AL865" s="94"/>
      <c r="AM865" s="94"/>
      <c r="AN865" s="94"/>
      <c r="AO865" s="94"/>
      <c r="AP865" s="94"/>
      <c r="AQ865" s="94"/>
      <c r="AR865" s="94"/>
      <c r="AS865" s="94"/>
      <c r="AT865" s="94"/>
      <c r="AW865" s="94"/>
      <c r="AX865" s="94"/>
      <c r="AY865" s="94"/>
      <c r="BB865" s="94"/>
    </row>
    <row r="866" spans="4:54" s="2" customFormat="1" x14ac:dyDescent="0.3">
      <c r="D866" s="94"/>
      <c r="E866" s="94"/>
      <c r="F866" s="94"/>
      <c r="G866" s="94"/>
      <c r="H866" s="94"/>
      <c r="I866" s="94"/>
      <c r="J866" s="94"/>
      <c r="K866" s="94"/>
      <c r="L866" s="94"/>
      <c r="M866" s="94"/>
      <c r="N866" s="94"/>
      <c r="O866" s="94"/>
      <c r="P866" s="94"/>
      <c r="S866" s="94"/>
      <c r="T866" s="94"/>
      <c r="U866" s="94"/>
      <c r="V866" s="94"/>
      <c r="W866" s="94"/>
      <c r="X866" s="94"/>
      <c r="Y866" s="94"/>
      <c r="Z866" s="94"/>
      <c r="AA866" s="94"/>
      <c r="AB866" s="94"/>
      <c r="AC866" s="94"/>
      <c r="AD866" s="94"/>
      <c r="AE866" s="94"/>
      <c r="AH866" s="94"/>
      <c r="AI866" s="94"/>
      <c r="AJ866" s="94"/>
      <c r="AK866" s="94"/>
      <c r="AL866" s="94"/>
      <c r="AM866" s="94"/>
      <c r="AN866" s="94"/>
      <c r="AO866" s="94"/>
      <c r="AP866" s="94"/>
      <c r="AQ866" s="94"/>
      <c r="AR866" s="94"/>
      <c r="AS866" s="94"/>
      <c r="AT866" s="94"/>
      <c r="AW866" s="94"/>
      <c r="AX866" s="94"/>
      <c r="AY866" s="94"/>
      <c r="BB866" s="94"/>
    </row>
    <row r="867" spans="4:54" s="2" customFormat="1" x14ac:dyDescent="0.3">
      <c r="D867" s="94"/>
      <c r="E867" s="94"/>
      <c r="F867" s="94"/>
      <c r="G867" s="94"/>
      <c r="H867" s="94"/>
      <c r="I867" s="94"/>
      <c r="J867" s="94"/>
      <c r="K867" s="94"/>
      <c r="L867" s="94"/>
      <c r="M867" s="94"/>
      <c r="N867" s="94"/>
      <c r="O867" s="94"/>
      <c r="P867" s="94"/>
      <c r="S867" s="94"/>
      <c r="T867" s="94"/>
      <c r="U867" s="94"/>
      <c r="V867" s="94"/>
      <c r="W867" s="94"/>
      <c r="X867" s="94"/>
      <c r="Y867" s="94"/>
      <c r="Z867" s="94"/>
      <c r="AA867" s="94"/>
      <c r="AB867" s="94"/>
      <c r="AC867" s="94"/>
      <c r="AD867" s="94"/>
      <c r="AE867" s="94"/>
      <c r="AH867" s="94"/>
      <c r="AI867" s="94"/>
      <c r="AJ867" s="94"/>
      <c r="AK867" s="94"/>
      <c r="AL867" s="94"/>
      <c r="AM867" s="94"/>
      <c r="AN867" s="94"/>
      <c r="AO867" s="94"/>
      <c r="AP867" s="94"/>
      <c r="AQ867" s="94"/>
      <c r="AR867" s="94"/>
      <c r="AS867" s="94"/>
      <c r="AT867" s="94"/>
      <c r="AW867" s="94"/>
      <c r="AX867" s="94"/>
      <c r="AY867" s="94"/>
      <c r="BB867" s="94"/>
    </row>
    <row r="868" spans="4:54" s="2" customFormat="1" x14ac:dyDescent="0.3">
      <c r="D868" s="94"/>
      <c r="E868" s="94"/>
      <c r="F868" s="94"/>
      <c r="G868" s="94"/>
      <c r="H868" s="94"/>
      <c r="I868" s="94"/>
      <c r="J868" s="94"/>
      <c r="K868" s="94"/>
      <c r="L868" s="94"/>
      <c r="M868" s="94"/>
      <c r="N868" s="94"/>
      <c r="O868" s="94"/>
      <c r="P868" s="94"/>
      <c r="S868" s="94"/>
      <c r="T868" s="94"/>
      <c r="U868" s="94"/>
      <c r="V868" s="94"/>
      <c r="W868" s="94"/>
      <c r="X868" s="94"/>
      <c r="Y868" s="94"/>
      <c r="Z868" s="94"/>
      <c r="AA868" s="94"/>
      <c r="AB868" s="94"/>
      <c r="AC868" s="94"/>
      <c r="AD868" s="94"/>
      <c r="AE868" s="94"/>
      <c r="AH868" s="94"/>
      <c r="AI868" s="94"/>
      <c r="AJ868" s="94"/>
      <c r="AK868" s="94"/>
      <c r="AL868" s="94"/>
      <c r="AM868" s="94"/>
      <c r="AN868" s="94"/>
      <c r="AO868" s="94"/>
      <c r="AP868" s="94"/>
      <c r="AQ868" s="94"/>
      <c r="AR868" s="94"/>
      <c r="AS868" s="94"/>
      <c r="AT868" s="94"/>
      <c r="AW868" s="94"/>
      <c r="AX868" s="94"/>
      <c r="AY868" s="94"/>
      <c r="BB868" s="94"/>
    </row>
    <row r="869" spans="4:54" s="2" customFormat="1" x14ac:dyDescent="0.3">
      <c r="D869" s="94"/>
      <c r="E869" s="94"/>
      <c r="F869" s="94"/>
      <c r="G869" s="94"/>
      <c r="H869" s="94"/>
      <c r="I869" s="94"/>
      <c r="J869" s="94"/>
      <c r="K869" s="94"/>
      <c r="L869" s="94"/>
      <c r="M869" s="94"/>
      <c r="N869" s="94"/>
      <c r="O869" s="94"/>
      <c r="P869" s="94"/>
      <c r="S869" s="94"/>
      <c r="T869" s="94"/>
      <c r="U869" s="94"/>
      <c r="V869" s="94"/>
      <c r="W869" s="94"/>
      <c r="X869" s="94"/>
      <c r="Y869" s="94"/>
      <c r="Z869" s="94"/>
      <c r="AA869" s="94"/>
      <c r="AB869" s="94"/>
      <c r="AC869" s="94"/>
      <c r="AD869" s="94"/>
      <c r="AE869" s="94"/>
      <c r="AH869" s="94"/>
      <c r="AI869" s="94"/>
      <c r="AJ869" s="94"/>
      <c r="AK869" s="94"/>
      <c r="AL869" s="94"/>
      <c r="AM869" s="94"/>
      <c r="AN869" s="94"/>
      <c r="AO869" s="94"/>
      <c r="AP869" s="94"/>
      <c r="AQ869" s="94"/>
      <c r="AR869" s="94"/>
      <c r="AS869" s="94"/>
      <c r="AT869" s="94"/>
      <c r="AW869" s="94"/>
      <c r="AX869" s="94"/>
      <c r="AY869" s="94"/>
      <c r="BB869" s="94"/>
    </row>
    <row r="870" spans="4:54" s="2" customFormat="1" x14ac:dyDescent="0.3">
      <c r="D870" s="94"/>
      <c r="E870" s="94"/>
      <c r="F870" s="94"/>
      <c r="G870" s="94"/>
      <c r="H870" s="94"/>
      <c r="I870" s="94"/>
      <c r="J870" s="94"/>
      <c r="K870" s="94"/>
      <c r="L870" s="94"/>
      <c r="M870" s="94"/>
      <c r="N870" s="94"/>
      <c r="O870" s="94"/>
      <c r="P870" s="94"/>
      <c r="S870" s="94"/>
      <c r="T870" s="94"/>
      <c r="U870" s="94"/>
      <c r="V870" s="94"/>
      <c r="W870" s="94"/>
      <c r="X870" s="94"/>
      <c r="Y870" s="94"/>
      <c r="Z870" s="94"/>
      <c r="AA870" s="94"/>
      <c r="AB870" s="94"/>
      <c r="AC870" s="94"/>
      <c r="AD870" s="94"/>
      <c r="AE870" s="94"/>
      <c r="AH870" s="94"/>
      <c r="AI870" s="94"/>
      <c r="AJ870" s="94"/>
      <c r="AK870" s="94"/>
      <c r="AL870" s="94"/>
      <c r="AM870" s="94"/>
      <c r="AN870" s="94"/>
      <c r="AO870" s="94"/>
      <c r="AP870" s="94"/>
      <c r="AQ870" s="94"/>
      <c r="AR870" s="94"/>
      <c r="AS870" s="94"/>
      <c r="AT870" s="94"/>
      <c r="AW870" s="94"/>
      <c r="AX870" s="94"/>
      <c r="AY870" s="94"/>
      <c r="BB870" s="94"/>
    </row>
    <row r="871" spans="4:54" s="2" customFormat="1" x14ac:dyDescent="0.3">
      <c r="D871" s="94"/>
      <c r="E871" s="94"/>
      <c r="F871" s="94"/>
      <c r="G871" s="94"/>
      <c r="H871" s="94"/>
      <c r="I871" s="94"/>
      <c r="J871" s="94"/>
      <c r="K871" s="94"/>
      <c r="L871" s="94"/>
      <c r="M871" s="94"/>
      <c r="N871" s="94"/>
      <c r="O871" s="94"/>
      <c r="P871" s="94"/>
      <c r="S871" s="94"/>
      <c r="T871" s="94"/>
      <c r="U871" s="94"/>
      <c r="V871" s="94"/>
      <c r="W871" s="94"/>
      <c r="X871" s="94"/>
      <c r="Y871" s="94"/>
      <c r="Z871" s="94"/>
      <c r="AA871" s="94"/>
      <c r="AB871" s="94"/>
      <c r="AC871" s="94"/>
      <c r="AD871" s="94"/>
      <c r="AE871" s="94"/>
      <c r="AH871" s="94"/>
      <c r="AI871" s="94"/>
      <c r="AJ871" s="94"/>
      <c r="AK871" s="94"/>
      <c r="AL871" s="94"/>
      <c r="AM871" s="94"/>
      <c r="AN871" s="94"/>
      <c r="AO871" s="94"/>
      <c r="AP871" s="94"/>
      <c r="AQ871" s="94"/>
      <c r="AR871" s="94"/>
      <c r="AS871" s="94"/>
      <c r="AT871" s="94"/>
      <c r="AW871" s="94"/>
      <c r="AX871" s="94"/>
      <c r="AY871" s="94"/>
      <c r="BB871" s="94"/>
    </row>
    <row r="872" spans="4:54" s="2" customFormat="1" x14ac:dyDescent="0.3">
      <c r="D872" s="94"/>
      <c r="E872" s="94"/>
      <c r="F872" s="94"/>
      <c r="G872" s="94"/>
      <c r="H872" s="94"/>
      <c r="I872" s="94"/>
      <c r="J872" s="94"/>
      <c r="K872" s="94"/>
      <c r="L872" s="94"/>
      <c r="M872" s="94"/>
      <c r="N872" s="94"/>
      <c r="O872" s="94"/>
      <c r="P872" s="94"/>
      <c r="S872" s="94"/>
      <c r="T872" s="94"/>
      <c r="U872" s="94"/>
      <c r="V872" s="94"/>
      <c r="W872" s="94"/>
      <c r="X872" s="94"/>
      <c r="Y872" s="94"/>
      <c r="Z872" s="94"/>
      <c r="AA872" s="94"/>
      <c r="AB872" s="94"/>
      <c r="AC872" s="94"/>
      <c r="AD872" s="94"/>
      <c r="AE872" s="94"/>
      <c r="AH872" s="94"/>
      <c r="AI872" s="94"/>
      <c r="AJ872" s="94"/>
      <c r="AK872" s="94"/>
      <c r="AL872" s="94"/>
      <c r="AM872" s="94"/>
      <c r="AN872" s="94"/>
      <c r="AO872" s="94"/>
      <c r="AP872" s="94"/>
      <c r="AQ872" s="94"/>
      <c r="AR872" s="94"/>
      <c r="AS872" s="94"/>
      <c r="AT872" s="94"/>
      <c r="AW872" s="94"/>
      <c r="AX872" s="94"/>
      <c r="AY872" s="94"/>
      <c r="BB872" s="94"/>
    </row>
    <row r="873" spans="4:54" s="2" customFormat="1" x14ac:dyDescent="0.3">
      <c r="D873" s="94"/>
      <c r="E873" s="94"/>
      <c r="F873" s="94"/>
      <c r="G873" s="94"/>
      <c r="H873" s="94"/>
      <c r="I873" s="94"/>
      <c r="J873" s="94"/>
      <c r="K873" s="94"/>
      <c r="L873" s="94"/>
      <c r="M873" s="94"/>
      <c r="N873" s="94"/>
      <c r="O873" s="94"/>
      <c r="P873" s="94"/>
      <c r="S873" s="94"/>
      <c r="T873" s="94"/>
      <c r="U873" s="94"/>
      <c r="V873" s="94"/>
      <c r="W873" s="94"/>
      <c r="X873" s="94"/>
      <c r="Y873" s="94"/>
      <c r="Z873" s="94"/>
      <c r="AA873" s="94"/>
      <c r="AB873" s="94"/>
      <c r="AC873" s="94"/>
      <c r="AD873" s="94"/>
      <c r="AE873" s="94"/>
      <c r="AH873" s="94"/>
      <c r="AI873" s="94"/>
      <c r="AJ873" s="94"/>
      <c r="AK873" s="94"/>
      <c r="AL873" s="94"/>
      <c r="AM873" s="94"/>
      <c r="AN873" s="94"/>
      <c r="AO873" s="94"/>
      <c r="AP873" s="94"/>
      <c r="AQ873" s="94"/>
      <c r="AR873" s="94"/>
      <c r="AS873" s="94"/>
      <c r="AT873" s="94"/>
      <c r="AW873" s="94"/>
      <c r="AX873" s="94"/>
      <c r="AY873" s="94"/>
      <c r="BB873" s="94"/>
    </row>
    <row r="874" spans="4:54" s="2" customFormat="1" x14ac:dyDescent="0.3">
      <c r="D874" s="94"/>
      <c r="E874" s="94"/>
      <c r="F874" s="94"/>
      <c r="G874" s="94"/>
      <c r="H874" s="94"/>
      <c r="I874" s="94"/>
      <c r="J874" s="94"/>
      <c r="K874" s="94"/>
      <c r="L874" s="94"/>
      <c r="M874" s="94"/>
      <c r="N874" s="94"/>
      <c r="O874" s="94"/>
      <c r="P874" s="94"/>
      <c r="S874" s="94"/>
      <c r="T874" s="94"/>
      <c r="U874" s="94"/>
      <c r="V874" s="94"/>
      <c r="W874" s="94"/>
      <c r="X874" s="94"/>
      <c r="Y874" s="94"/>
      <c r="Z874" s="94"/>
      <c r="AA874" s="94"/>
      <c r="AB874" s="94"/>
      <c r="AC874" s="94"/>
      <c r="AD874" s="94"/>
      <c r="AE874" s="94"/>
      <c r="AH874" s="94"/>
      <c r="AI874" s="94"/>
      <c r="AJ874" s="94"/>
      <c r="AK874" s="94"/>
      <c r="AL874" s="94"/>
      <c r="AM874" s="94"/>
      <c r="AN874" s="94"/>
      <c r="AO874" s="94"/>
      <c r="AP874" s="94"/>
      <c r="AQ874" s="94"/>
      <c r="AR874" s="94"/>
      <c r="AS874" s="94"/>
      <c r="AT874" s="94"/>
      <c r="AW874" s="94"/>
      <c r="AX874" s="94"/>
      <c r="AY874" s="94"/>
      <c r="BB874" s="94"/>
    </row>
    <row r="875" spans="4:54" s="2" customFormat="1" x14ac:dyDescent="0.3">
      <c r="D875" s="94"/>
      <c r="E875" s="94"/>
      <c r="F875" s="94"/>
      <c r="G875" s="94"/>
      <c r="H875" s="94"/>
      <c r="I875" s="94"/>
      <c r="J875" s="94"/>
      <c r="K875" s="94"/>
      <c r="L875" s="94"/>
      <c r="M875" s="94"/>
      <c r="N875" s="94"/>
      <c r="O875" s="94"/>
      <c r="P875" s="94"/>
      <c r="S875" s="94"/>
      <c r="T875" s="94"/>
      <c r="U875" s="94"/>
      <c r="V875" s="94"/>
      <c r="W875" s="94"/>
      <c r="X875" s="94"/>
      <c r="Y875" s="94"/>
      <c r="Z875" s="94"/>
      <c r="AA875" s="94"/>
      <c r="AB875" s="94"/>
      <c r="AC875" s="94"/>
      <c r="AD875" s="94"/>
      <c r="AE875" s="94"/>
      <c r="AH875" s="94"/>
      <c r="AI875" s="94"/>
      <c r="AJ875" s="94"/>
      <c r="AK875" s="94"/>
      <c r="AL875" s="94"/>
      <c r="AM875" s="94"/>
      <c r="AN875" s="94"/>
      <c r="AO875" s="94"/>
      <c r="AP875" s="94"/>
      <c r="AQ875" s="94"/>
      <c r="AR875" s="94"/>
      <c r="AS875" s="94"/>
      <c r="AT875" s="94"/>
      <c r="AW875" s="94"/>
      <c r="AX875" s="94"/>
      <c r="AY875" s="94"/>
      <c r="BB875" s="94"/>
    </row>
    <row r="876" spans="4:54" s="2" customFormat="1" x14ac:dyDescent="0.3">
      <c r="D876" s="94"/>
      <c r="E876" s="94"/>
      <c r="F876" s="94"/>
      <c r="G876" s="94"/>
      <c r="H876" s="94"/>
      <c r="I876" s="94"/>
      <c r="J876" s="94"/>
      <c r="K876" s="94"/>
      <c r="L876" s="94"/>
      <c r="M876" s="94"/>
      <c r="N876" s="94"/>
      <c r="O876" s="94"/>
      <c r="P876" s="94"/>
      <c r="S876" s="94"/>
      <c r="T876" s="94"/>
      <c r="U876" s="94"/>
      <c r="V876" s="94"/>
      <c r="W876" s="94"/>
      <c r="X876" s="94"/>
      <c r="Y876" s="94"/>
      <c r="Z876" s="94"/>
      <c r="AA876" s="94"/>
      <c r="AB876" s="94"/>
      <c r="AC876" s="94"/>
      <c r="AD876" s="94"/>
      <c r="AE876" s="94"/>
      <c r="AH876" s="94"/>
      <c r="AI876" s="94"/>
      <c r="AJ876" s="94"/>
      <c r="AK876" s="94"/>
      <c r="AL876" s="94"/>
      <c r="AM876" s="94"/>
      <c r="AN876" s="94"/>
      <c r="AO876" s="94"/>
      <c r="AP876" s="94"/>
      <c r="AQ876" s="94"/>
      <c r="AR876" s="94"/>
      <c r="AS876" s="94"/>
      <c r="AT876" s="94"/>
      <c r="AW876" s="94"/>
      <c r="AX876" s="94"/>
      <c r="AY876" s="94"/>
      <c r="BB876" s="94"/>
    </row>
    <row r="877" spans="4:54" s="2" customFormat="1" x14ac:dyDescent="0.3">
      <c r="D877" s="94"/>
      <c r="E877" s="94"/>
      <c r="F877" s="94"/>
      <c r="G877" s="94"/>
      <c r="H877" s="94"/>
      <c r="I877" s="94"/>
      <c r="J877" s="94"/>
      <c r="K877" s="94"/>
      <c r="L877" s="94"/>
      <c r="M877" s="94"/>
      <c r="N877" s="94"/>
      <c r="O877" s="94"/>
      <c r="P877" s="94"/>
      <c r="S877" s="94"/>
      <c r="T877" s="94"/>
      <c r="U877" s="94"/>
      <c r="V877" s="94"/>
      <c r="W877" s="94"/>
      <c r="X877" s="94"/>
      <c r="Y877" s="94"/>
      <c r="Z877" s="94"/>
      <c r="AA877" s="94"/>
      <c r="AB877" s="94"/>
      <c r="AC877" s="94"/>
      <c r="AD877" s="94"/>
      <c r="AE877" s="94"/>
      <c r="AH877" s="94"/>
      <c r="AI877" s="94"/>
      <c r="AJ877" s="94"/>
      <c r="AK877" s="94"/>
      <c r="AL877" s="94"/>
      <c r="AM877" s="94"/>
      <c r="AN877" s="94"/>
      <c r="AO877" s="94"/>
      <c r="AP877" s="94"/>
      <c r="AQ877" s="94"/>
      <c r="AR877" s="94"/>
      <c r="AS877" s="94"/>
      <c r="AT877" s="94"/>
      <c r="AW877" s="94"/>
      <c r="AX877" s="94"/>
      <c r="AY877" s="94"/>
      <c r="BB877" s="94"/>
    </row>
    <row r="878" spans="4:54" s="2" customFormat="1" x14ac:dyDescent="0.3">
      <c r="D878" s="94"/>
      <c r="E878" s="94"/>
      <c r="F878" s="94"/>
      <c r="G878" s="94"/>
      <c r="H878" s="94"/>
      <c r="I878" s="94"/>
      <c r="J878" s="94"/>
      <c r="K878" s="94"/>
      <c r="L878" s="94"/>
      <c r="M878" s="94"/>
      <c r="N878" s="94"/>
      <c r="O878" s="94"/>
      <c r="P878" s="94"/>
      <c r="S878" s="94"/>
      <c r="T878" s="94"/>
      <c r="U878" s="94"/>
      <c r="V878" s="94"/>
      <c r="W878" s="94"/>
      <c r="X878" s="94"/>
      <c r="Y878" s="94"/>
      <c r="Z878" s="94"/>
      <c r="AA878" s="94"/>
      <c r="AB878" s="94"/>
      <c r="AC878" s="94"/>
      <c r="AD878" s="94"/>
      <c r="AE878" s="94"/>
      <c r="AH878" s="94"/>
      <c r="AI878" s="94"/>
      <c r="AJ878" s="94"/>
      <c r="AK878" s="94"/>
      <c r="AL878" s="94"/>
      <c r="AM878" s="94"/>
      <c r="AN878" s="94"/>
      <c r="AO878" s="94"/>
      <c r="AP878" s="94"/>
      <c r="AQ878" s="94"/>
      <c r="AR878" s="94"/>
      <c r="AS878" s="94"/>
      <c r="AT878" s="94"/>
      <c r="AW878" s="94"/>
      <c r="AX878" s="94"/>
      <c r="AY878" s="94"/>
      <c r="BB878" s="94"/>
    </row>
    <row r="879" spans="4:54" s="2" customFormat="1" x14ac:dyDescent="0.3">
      <c r="D879" s="94"/>
      <c r="E879" s="94"/>
      <c r="F879" s="94"/>
      <c r="G879" s="94"/>
      <c r="H879" s="94"/>
      <c r="I879" s="94"/>
      <c r="J879" s="94"/>
      <c r="K879" s="94"/>
      <c r="L879" s="94"/>
      <c r="M879" s="94"/>
      <c r="N879" s="94"/>
      <c r="O879" s="94"/>
      <c r="P879" s="94"/>
      <c r="S879" s="94"/>
      <c r="T879" s="94"/>
      <c r="U879" s="94"/>
      <c r="V879" s="94"/>
      <c r="W879" s="94"/>
      <c r="X879" s="94"/>
      <c r="Y879" s="94"/>
      <c r="Z879" s="94"/>
      <c r="AA879" s="94"/>
      <c r="AB879" s="94"/>
      <c r="AC879" s="94"/>
      <c r="AD879" s="94"/>
      <c r="AE879" s="94"/>
      <c r="AH879" s="94"/>
      <c r="AI879" s="94"/>
      <c r="AJ879" s="94"/>
      <c r="AK879" s="94"/>
      <c r="AL879" s="94"/>
      <c r="AM879" s="94"/>
      <c r="AN879" s="94"/>
      <c r="AO879" s="94"/>
      <c r="AP879" s="94"/>
      <c r="AQ879" s="94"/>
      <c r="AR879" s="94"/>
      <c r="AS879" s="94"/>
      <c r="AT879" s="94"/>
      <c r="AW879" s="94"/>
      <c r="AX879" s="94"/>
      <c r="AY879" s="94"/>
      <c r="BB879" s="94"/>
    </row>
    <row r="880" spans="4:54" s="2" customFormat="1" x14ac:dyDescent="0.3">
      <c r="D880" s="94"/>
      <c r="E880" s="94"/>
      <c r="F880" s="94"/>
      <c r="G880" s="94"/>
      <c r="H880" s="94"/>
      <c r="I880" s="94"/>
      <c r="J880" s="94"/>
      <c r="K880" s="94"/>
      <c r="L880" s="94"/>
      <c r="M880" s="94"/>
      <c r="N880" s="94"/>
      <c r="O880" s="94"/>
      <c r="P880" s="94"/>
      <c r="S880" s="94"/>
      <c r="T880" s="94"/>
      <c r="U880" s="94"/>
      <c r="V880" s="94"/>
      <c r="W880" s="94"/>
      <c r="X880" s="94"/>
      <c r="Y880" s="94"/>
      <c r="Z880" s="94"/>
      <c r="AA880" s="94"/>
      <c r="AB880" s="94"/>
      <c r="AC880" s="94"/>
      <c r="AD880" s="94"/>
      <c r="AE880" s="94"/>
      <c r="AH880" s="94"/>
      <c r="AI880" s="94"/>
      <c r="AJ880" s="94"/>
      <c r="AK880" s="94"/>
      <c r="AL880" s="94"/>
      <c r="AM880" s="94"/>
      <c r="AN880" s="94"/>
      <c r="AO880" s="94"/>
      <c r="AP880" s="94"/>
      <c r="AQ880" s="94"/>
      <c r="AR880" s="94"/>
      <c r="AS880" s="94"/>
      <c r="AT880" s="94"/>
      <c r="AW880" s="94"/>
      <c r="AX880" s="94"/>
      <c r="AY880" s="94"/>
      <c r="BB880" s="94"/>
    </row>
    <row r="881" spans="4:54" s="2" customFormat="1" x14ac:dyDescent="0.3">
      <c r="D881" s="94"/>
      <c r="E881" s="94"/>
      <c r="F881" s="94"/>
      <c r="G881" s="94"/>
      <c r="H881" s="94"/>
      <c r="I881" s="94"/>
      <c r="J881" s="94"/>
      <c r="K881" s="94"/>
      <c r="L881" s="94"/>
      <c r="M881" s="94"/>
      <c r="N881" s="94"/>
      <c r="O881" s="94"/>
      <c r="P881" s="94"/>
      <c r="S881" s="94"/>
      <c r="T881" s="94"/>
      <c r="U881" s="94"/>
      <c r="V881" s="94"/>
      <c r="W881" s="94"/>
      <c r="X881" s="94"/>
      <c r="Y881" s="94"/>
      <c r="Z881" s="94"/>
      <c r="AA881" s="94"/>
      <c r="AB881" s="94"/>
      <c r="AC881" s="94"/>
      <c r="AD881" s="94"/>
      <c r="AE881" s="94"/>
      <c r="AH881" s="94"/>
      <c r="AI881" s="94"/>
      <c r="AJ881" s="94"/>
      <c r="AK881" s="94"/>
      <c r="AL881" s="94"/>
      <c r="AM881" s="94"/>
      <c r="AN881" s="94"/>
      <c r="AO881" s="94"/>
      <c r="AP881" s="94"/>
      <c r="AQ881" s="94"/>
      <c r="AR881" s="94"/>
      <c r="AS881" s="94"/>
      <c r="AT881" s="94"/>
      <c r="AW881" s="94"/>
      <c r="AX881" s="94"/>
      <c r="AY881" s="94"/>
      <c r="BB881" s="94"/>
    </row>
    <row r="882" spans="4:54" s="2" customFormat="1" x14ac:dyDescent="0.3">
      <c r="D882" s="94"/>
      <c r="E882" s="94"/>
      <c r="F882" s="94"/>
      <c r="G882" s="94"/>
      <c r="H882" s="94"/>
      <c r="I882" s="94"/>
      <c r="J882" s="94"/>
      <c r="K882" s="94"/>
      <c r="L882" s="94"/>
      <c r="M882" s="94"/>
      <c r="N882" s="94"/>
      <c r="O882" s="94"/>
      <c r="P882" s="94"/>
      <c r="S882" s="94"/>
      <c r="T882" s="94"/>
      <c r="U882" s="94"/>
      <c r="V882" s="94"/>
      <c r="W882" s="94"/>
      <c r="X882" s="94"/>
      <c r="Y882" s="94"/>
      <c r="Z882" s="94"/>
      <c r="AA882" s="94"/>
      <c r="AB882" s="94"/>
      <c r="AC882" s="94"/>
      <c r="AD882" s="94"/>
      <c r="AE882" s="94"/>
      <c r="AH882" s="94"/>
      <c r="AI882" s="94"/>
      <c r="AJ882" s="94"/>
      <c r="AK882" s="94"/>
      <c r="AL882" s="94"/>
      <c r="AM882" s="94"/>
      <c r="AN882" s="94"/>
      <c r="AO882" s="94"/>
      <c r="AP882" s="94"/>
      <c r="AQ882" s="94"/>
      <c r="AR882" s="94"/>
      <c r="AS882" s="94"/>
      <c r="AT882" s="94"/>
      <c r="AW882" s="94"/>
      <c r="AX882" s="94"/>
      <c r="AY882" s="94"/>
      <c r="BB882" s="94"/>
    </row>
    <row r="883" spans="4:54" s="2" customFormat="1" x14ac:dyDescent="0.3">
      <c r="D883" s="94"/>
      <c r="E883" s="94"/>
      <c r="F883" s="94"/>
      <c r="G883" s="94"/>
      <c r="H883" s="94"/>
      <c r="I883" s="94"/>
      <c r="J883" s="94"/>
      <c r="K883" s="94"/>
      <c r="L883" s="94"/>
      <c r="M883" s="94"/>
      <c r="N883" s="94"/>
      <c r="O883" s="94"/>
      <c r="P883" s="94"/>
      <c r="S883" s="94"/>
      <c r="T883" s="94"/>
      <c r="U883" s="94"/>
      <c r="V883" s="94"/>
      <c r="W883" s="94"/>
      <c r="X883" s="94"/>
      <c r="Y883" s="94"/>
      <c r="Z883" s="94"/>
      <c r="AA883" s="94"/>
      <c r="AB883" s="94"/>
      <c r="AC883" s="94"/>
      <c r="AD883" s="94"/>
      <c r="AE883" s="94"/>
      <c r="AH883" s="94"/>
      <c r="AI883" s="94"/>
      <c r="AJ883" s="94"/>
      <c r="AK883" s="94"/>
      <c r="AL883" s="94"/>
      <c r="AM883" s="94"/>
      <c r="AN883" s="94"/>
      <c r="AO883" s="94"/>
      <c r="AP883" s="94"/>
      <c r="AQ883" s="94"/>
      <c r="AR883" s="94"/>
      <c r="AS883" s="94"/>
      <c r="AT883" s="94"/>
      <c r="AW883" s="94"/>
      <c r="AX883" s="94"/>
      <c r="AY883" s="94"/>
      <c r="BB883" s="94"/>
    </row>
    <row r="884" spans="4:54" s="2" customFormat="1" x14ac:dyDescent="0.3">
      <c r="D884" s="94"/>
      <c r="E884" s="94"/>
      <c r="F884" s="94"/>
      <c r="G884" s="94"/>
      <c r="H884" s="94"/>
      <c r="I884" s="94"/>
      <c r="J884" s="94"/>
      <c r="K884" s="94"/>
      <c r="L884" s="94"/>
      <c r="M884" s="94"/>
      <c r="N884" s="94"/>
      <c r="O884" s="94"/>
      <c r="P884" s="94"/>
      <c r="S884" s="94"/>
      <c r="T884" s="94"/>
      <c r="U884" s="94"/>
      <c r="V884" s="94"/>
      <c r="W884" s="94"/>
      <c r="X884" s="94"/>
      <c r="Y884" s="94"/>
      <c r="Z884" s="94"/>
      <c r="AA884" s="94"/>
      <c r="AB884" s="94"/>
      <c r="AC884" s="94"/>
      <c r="AD884" s="94"/>
      <c r="AE884" s="94"/>
      <c r="AH884" s="94"/>
      <c r="AI884" s="94"/>
      <c r="AJ884" s="94"/>
      <c r="AK884" s="94"/>
      <c r="AL884" s="94"/>
      <c r="AM884" s="94"/>
      <c r="AN884" s="94"/>
      <c r="AO884" s="94"/>
      <c r="AP884" s="94"/>
      <c r="AQ884" s="94"/>
      <c r="AR884" s="94"/>
      <c r="AS884" s="94"/>
      <c r="AT884" s="94"/>
      <c r="AW884" s="94"/>
      <c r="AX884" s="94"/>
      <c r="AY884" s="94"/>
      <c r="BB884" s="94"/>
    </row>
  </sheetData>
  <sheetProtection sheet="1" objects="1" scenarios="1"/>
  <mergeCells count="4">
    <mergeCell ref="AV3:BB3"/>
    <mergeCell ref="C3:P3"/>
    <mergeCell ref="R3:AE3"/>
    <mergeCell ref="AG3:AT3"/>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0E1B-9E53-934D-9D8A-1B7EFA01594C}">
  <dimension ref="A1:BY737"/>
  <sheetViews>
    <sheetView zoomScaleNormal="100" workbookViewId="0">
      <selection activeCell="C3" sqref="C3:P3"/>
    </sheetView>
  </sheetViews>
  <sheetFormatPr baseColWidth="10" defaultRowHeight="14.5" x14ac:dyDescent="0.35"/>
  <cols>
    <col min="1" max="1" width="10.81640625" style="138"/>
    <col min="2" max="2" width="2.453125" style="138" customWidth="1"/>
    <col min="3" max="3" width="10.81640625" style="138"/>
    <col min="4" max="5" width="33.36328125" style="138" customWidth="1"/>
    <col min="6" max="6" width="10.81640625" style="138"/>
    <col min="7" max="7" width="2.453125" style="138" customWidth="1"/>
    <col min="8" max="8" width="10.81640625" style="138"/>
    <col min="9" max="9" width="33.36328125" style="138" customWidth="1"/>
    <col min="10" max="10" width="33.1796875" style="138" customWidth="1"/>
    <col min="11" max="11" width="10.81640625" style="138"/>
    <col min="12" max="12" width="2.453125" style="138" customWidth="1"/>
    <col min="13" max="13" width="10.81640625" style="138"/>
    <col min="14" max="15" width="33.1796875" style="138" customWidth="1"/>
    <col min="16" max="16" width="10.81640625" style="138"/>
    <col min="17" max="19" width="2.453125" style="138" customWidth="1"/>
    <col min="20" max="21" width="10.6328125" style="138" customWidth="1"/>
    <col min="22" max="22" width="21.81640625" style="138" bestFit="1" customWidth="1"/>
    <col min="23" max="25" width="2.453125" style="138" customWidth="1"/>
    <col min="26" max="26" width="10.81640625" style="138"/>
    <col min="27" max="27" width="2.453125" style="138" customWidth="1"/>
    <col min="28" max="28" width="11.1796875" style="138" bestFit="1" customWidth="1"/>
    <col min="29" max="29" width="2.453125" style="138" customWidth="1"/>
    <col min="30" max="30" width="11" style="138" bestFit="1" customWidth="1"/>
    <col min="31" max="31" width="2.453125" style="138" customWidth="1"/>
    <col min="32" max="32" width="11" style="138" bestFit="1" customWidth="1"/>
    <col min="33" max="33" width="2.453125" style="138" customWidth="1"/>
    <col min="34" max="34" width="13.81640625" style="138" bestFit="1" customWidth="1"/>
    <col min="35" max="35" width="2.453125" style="138" customWidth="1"/>
    <col min="36" max="36" width="13.6328125" style="138" bestFit="1" customWidth="1"/>
    <col min="37" max="37" width="2.453125" style="138" customWidth="1"/>
    <col min="38" max="38" width="13.6328125" style="138" bestFit="1" customWidth="1"/>
    <col min="39" max="41" width="2.453125" style="138" customWidth="1"/>
    <col min="42" max="50" width="12.81640625" style="138" customWidth="1"/>
    <col min="51" max="53" width="2.453125" style="138" customWidth="1"/>
    <col min="54" max="54" width="11.81640625" style="138" customWidth="1"/>
    <col min="55" max="57" width="25.81640625" style="138" customWidth="1"/>
    <col min="58" max="58" width="2.453125" style="138" customWidth="1"/>
    <col min="59" max="77" width="10.81640625" style="138"/>
  </cols>
  <sheetData>
    <row r="1" spans="2:58" ht="15" thickBot="1" x14ac:dyDescent="0.4"/>
    <row r="2" spans="2:58" ht="15" thickBot="1" x14ac:dyDescent="0.4">
      <c r="B2" s="4"/>
      <c r="C2" s="139"/>
      <c r="D2" s="139"/>
      <c r="E2" s="139"/>
      <c r="F2" s="139"/>
      <c r="G2" s="139"/>
      <c r="H2" s="139"/>
      <c r="I2" s="139"/>
      <c r="J2" s="139"/>
      <c r="K2" s="139"/>
      <c r="L2" s="139"/>
      <c r="M2" s="139"/>
      <c r="N2" s="139"/>
      <c r="O2" s="139"/>
      <c r="P2" s="139"/>
      <c r="Q2" s="140"/>
      <c r="S2" s="141"/>
      <c r="T2" s="139"/>
      <c r="U2" s="139"/>
      <c r="V2" s="139"/>
      <c r="W2" s="140"/>
      <c r="Y2" s="141"/>
      <c r="Z2" s="139"/>
      <c r="AA2" s="139"/>
      <c r="AB2" s="139"/>
      <c r="AC2" s="139"/>
      <c r="AD2" s="139"/>
      <c r="AE2" s="139"/>
      <c r="AF2" s="139"/>
      <c r="AG2" s="139"/>
      <c r="AH2" s="139"/>
      <c r="AI2" s="139"/>
      <c r="AJ2" s="139"/>
      <c r="AK2" s="139"/>
      <c r="AL2" s="139"/>
      <c r="AM2" s="140"/>
      <c r="AO2" s="141"/>
      <c r="AP2" s="139"/>
      <c r="AQ2" s="139"/>
      <c r="AR2" s="139"/>
      <c r="AS2" s="139"/>
      <c r="AT2" s="139"/>
      <c r="AU2" s="139"/>
      <c r="AV2" s="139"/>
      <c r="AW2" s="139"/>
      <c r="AX2" s="139"/>
      <c r="AY2" s="140"/>
      <c r="BA2" s="141"/>
      <c r="BB2" s="139"/>
      <c r="BC2" s="139"/>
      <c r="BD2" s="139"/>
      <c r="BE2" s="139"/>
      <c r="BF2" s="140"/>
    </row>
    <row r="3" spans="2:58" ht="25.5" thickBot="1" x14ac:dyDescent="0.55000000000000004">
      <c r="B3" s="11"/>
      <c r="C3" s="199" t="s">
        <v>191</v>
      </c>
      <c r="D3" s="200"/>
      <c r="E3" s="200"/>
      <c r="F3" s="200"/>
      <c r="G3" s="200"/>
      <c r="H3" s="200"/>
      <c r="I3" s="200"/>
      <c r="J3" s="200"/>
      <c r="K3" s="200"/>
      <c r="L3" s="200"/>
      <c r="M3" s="200"/>
      <c r="N3" s="200"/>
      <c r="O3" s="200"/>
      <c r="P3" s="201"/>
      <c r="Q3" s="142"/>
      <c r="S3" s="143"/>
      <c r="T3" s="199" t="s">
        <v>192</v>
      </c>
      <c r="U3" s="200"/>
      <c r="V3" s="201"/>
      <c r="W3" s="142"/>
      <c r="Y3" s="143"/>
      <c r="Z3" s="199" t="s">
        <v>263</v>
      </c>
      <c r="AA3" s="200"/>
      <c r="AB3" s="200"/>
      <c r="AC3" s="200"/>
      <c r="AD3" s="200"/>
      <c r="AE3" s="200"/>
      <c r="AF3" s="200"/>
      <c r="AG3" s="200"/>
      <c r="AH3" s="200"/>
      <c r="AI3" s="200"/>
      <c r="AJ3" s="200"/>
      <c r="AK3" s="200"/>
      <c r="AL3" s="201"/>
      <c r="AM3" s="142"/>
      <c r="AO3" s="143"/>
      <c r="AP3" s="199" t="s">
        <v>312</v>
      </c>
      <c r="AQ3" s="200"/>
      <c r="AR3" s="200"/>
      <c r="AS3" s="200"/>
      <c r="AT3" s="200"/>
      <c r="AU3" s="200"/>
      <c r="AV3" s="200"/>
      <c r="AW3" s="200"/>
      <c r="AX3" s="201"/>
      <c r="AY3" s="142"/>
      <c r="BA3" s="143"/>
      <c r="BB3" s="199" t="s">
        <v>313</v>
      </c>
      <c r="BC3" s="200"/>
      <c r="BD3" s="200"/>
      <c r="BE3" s="201"/>
      <c r="BF3" s="142"/>
    </row>
    <row r="4" spans="2:58" x14ac:dyDescent="0.35">
      <c r="B4" s="11"/>
      <c r="C4" s="144"/>
      <c r="D4" s="144"/>
      <c r="E4" s="144"/>
      <c r="F4" s="144"/>
      <c r="G4" s="144"/>
      <c r="H4" s="144"/>
      <c r="I4" s="144"/>
      <c r="J4" s="144"/>
      <c r="K4" s="144"/>
      <c r="L4" s="144"/>
      <c r="M4" s="144"/>
      <c r="N4" s="144"/>
      <c r="O4" s="144"/>
      <c r="P4" s="144"/>
      <c r="Q4" s="142"/>
      <c r="S4" s="143"/>
      <c r="T4" s="144"/>
      <c r="U4" s="144"/>
      <c r="V4" s="144"/>
      <c r="W4" s="142"/>
      <c r="Y4" s="143"/>
      <c r="Z4" s="144"/>
      <c r="AA4" s="144"/>
      <c r="AB4" s="144"/>
      <c r="AC4" s="144"/>
      <c r="AD4" s="144"/>
      <c r="AE4" s="144"/>
      <c r="AF4" s="144"/>
      <c r="AG4" s="144"/>
      <c r="AH4" s="144"/>
      <c r="AI4" s="144"/>
      <c r="AJ4" s="144"/>
      <c r="AK4" s="144"/>
      <c r="AL4" s="144"/>
      <c r="AM4" s="142"/>
      <c r="AO4" s="143"/>
      <c r="AP4" s="144"/>
      <c r="AQ4" s="144"/>
      <c r="AR4" s="144"/>
      <c r="AS4" s="144"/>
      <c r="AT4" s="144"/>
      <c r="AU4" s="144"/>
      <c r="AV4" s="144"/>
      <c r="AW4" s="144"/>
      <c r="AX4" s="144"/>
      <c r="AY4" s="142"/>
      <c r="BA4" s="143"/>
      <c r="BB4" s="144"/>
      <c r="BC4" s="144"/>
      <c r="BD4" s="144"/>
      <c r="BE4" s="144"/>
      <c r="BF4" s="142"/>
    </row>
    <row r="5" spans="2:58" ht="28" x14ac:dyDescent="0.35">
      <c r="B5" s="11"/>
      <c r="C5" s="144"/>
      <c r="D5" s="144"/>
      <c r="E5" s="144"/>
      <c r="F5" s="144"/>
      <c r="G5" s="144"/>
      <c r="H5" s="144"/>
      <c r="I5" s="144"/>
      <c r="J5" s="144"/>
      <c r="K5" s="144"/>
      <c r="L5" s="144"/>
      <c r="M5" s="144"/>
      <c r="N5" s="144"/>
      <c r="O5" s="144"/>
      <c r="P5" s="144"/>
      <c r="Q5" s="142"/>
      <c r="S5" s="143"/>
      <c r="T5" s="118" t="s">
        <v>35</v>
      </c>
      <c r="U5" s="119" t="s">
        <v>262</v>
      </c>
      <c r="V5" s="31" t="s">
        <v>193</v>
      </c>
      <c r="W5" s="142"/>
      <c r="Y5" s="143"/>
      <c r="Z5" s="156" t="s">
        <v>262</v>
      </c>
      <c r="AA5" s="157"/>
      <c r="AB5" s="156" t="s">
        <v>264</v>
      </c>
      <c r="AC5" s="157"/>
      <c r="AD5" s="156" t="s">
        <v>265</v>
      </c>
      <c r="AE5" s="157"/>
      <c r="AF5" s="156" t="s">
        <v>266</v>
      </c>
      <c r="AG5" s="158"/>
      <c r="AH5" s="156" t="s">
        <v>267</v>
      </c>
      <c r="AI5" s="157"/>
      <c r="AJ5" s="156" t="s">
        <v>268</v>
      </c>
      <c r="AK5" s="157"/>
      <c r="AL5" s="156" t="s">
        <v>269</v>
      </c>
      <c r="AM5" s="142"/>
      <c r="AO5" s="143"/>
      <c r="AP5" s="156" t="s">
        <v>314</v>
      </c>
      <c r="AQ5" s="156" t="s">
        <v>315</v>
      </c>
      <c r="AR5" s="156" t="s">
        <v>316</v>
      </c>
      <c r="AS5" s="156" t="s">
        <v>264</v>
      </c>
      <c r="AT5" s="156" t="s">
        <v>317</v>
      </c>
      <c r="AU5" s="156" t="s">
        <v>265</v>
      </c>
      <c r="AV5" s="156" t="s">
        <v>318</v>
      </c>
      <c r="AW5" s="156" t="s">
        <v>266</v>
      </c>
      <c r="AX5" s="156" t="s">
        <v>319</v>
      </c>
      <c r="AY5" s="142"/>
      <c r="BA5" s="143"/>
      <c r="BB5" s="119" t="s">
        <v>35</v>
      </c>
      <c r="BC5" s="156" t="s">
        <v>320</v>
      </c>
      <c r="BD5" s="156" t="s">
        <v>321</v>
      </c>
      <c r="BE5" s="156" t="s">
        <v>322</v>
      </c>
      <c r="BF5" s="142"/>
    </row>
    <row r="6" spans="2:58" x14ac:dyDescent="0.35">
      <c r="B6" s="11"/>
      <c r="C6" s="144"/>
      <c r="D6" s="144"/>
      <c r="E6" s="144"/>
      <c r="F6" s="144"/>
      <c r="G6" s="144"/>
      <c r="H6" s="144"/>
      <c r="I6" s="144"/>
      <c r="J6" s="144"/>
      <c r="K6" s="144"/>
      <c r="L6" s="144"/>
      <c r="M6" s="144"/>
      <c r="N6" s="144"/>
      <c r="O6" s="144"/>
      <c r="P6" s="144"/>
      <c r="Q6" s="142"/>
      <c r="S6" s="143"/>
      <c r="T6" s="60">
        <f>MIN(Observaciones!C:C)</f>
        <v>1</v>
      </c>
      <c r="U6" s="75">
        <f>(T6-0.44)/(MAX(Cálculos!C:C)+0.12)*100</f>
        <v>7.669972059387499E-2</v>
      </c>
      <c r="V6" s="144">
        <f>Entradas!$D33</f>
        <v>3</v>
      </c>
      <c r="W6" s="142"/>
      <c r="Y6" s="143"/>
      <c r="Z6" s="74">
        <f>(Cálculos!C7-0.44)/(MAX(Cálculos!C:C)+0.12)*100</f>
        <v>7.669972059387499E-2</v>
      </c>
      <c r="AA6" s="144"/>
      <c r="AB6" s="159">
        <f>Cálculos!M438</f>
        <v>11.843571683136583</v>
      </c>
      <c r="AC6" s="144"/>
      <c r="AD6" s="159">
        <f>Cálculos!AB438</f>
        <v>10.668893067284628</v>
      </c>
      <c r="AE6" s="144"/>
      <c r="AF6" s="159">
        <f>Cálculos!AQ438</f>
        <v>9.0327835454424541</v>
      </c>
      <c r="AG6" s="144"/>
      <c r="AH6" s="159">
        <f>Cálculos!O73</f>
        <v>0.60162548829302276</v>
      </c>
      <c r="AI6" s="144"/>
      <c r="AJ6" s="159">
        <f>Cálculos!AD73</f>
        <v>0.39546683108686248</v>
      </c>
      <c r="AK6" s="144"/>
      <c r="AL6" s="159">
        <f>Cálculos!AS73</f>
        <v>0.23058904382590037</v>
      </c>
      <c r="AM6" s="142"/>
      <c r="AO6" s="143"/>
      <c r="AP6" s="74">
        <v>1</v>
      </c>
      <c r="AQ6" s="167">
        <f>SUM(Observaciones!$F371:$F401)</f>
        <v>154.79999999999998</v>
      </c>
      <c r="AR6" s="167">
        <f>ABS(AQ6-AQ$19)</f>
        <v>89.299999999999983</v>
      </c>
      <c r="AS6" s="167">
        <f>SUM(Cálculos!$M372:$M402)</f>
        <v>56.694033600560445</v>
      </c>
      <c r="AT6" s="167">
        <f>ABS(AS6-AS$19)</f>
        <v>20.980210165827025</v>
      </c>
      <c r="AU6" s="167">
        <f>SUM(Cálculos!$AB372:$AB402)</f>
        <v>54.7753652858244</v>
      </c>
      <c r="AV6" s="167">
        <f>ABS(AU6-AU$19)</f>
        <v>19.3493930972014</v>
      </c>
      <c r="AW6" s="167">
        <f>SUM(Cálculos!$AQ372:$AQ402)</f>
        <v>51.278736900194055</v>
      </c>
      <c r="AX6" s="167">
        <f>ABS(AW6-AW$19)</f>
        <v>17.147129720105788</v>
      </c>
      <c r="AY6" s="142"/>
      <c r="BA6" s="143"/>
      <c r="BB6" s="74">
        <v>1</v>
      </c>
      <c r="BC6" s="167"/>
      <c r="BD6" s="167"/>
      <c r="BE6" s="167"/>
      <c r="BF6" s="142"/>
    </row>
    <row r="7" spans="2:58" x14ac:dyDescent="0.35">
      <c r="B7" s="11"/>
      <c r="C7" s="144"/>
      <c r="D7" s="144"/>
      <c r="E7" s="144"/>
      <c r="F7" s="144"/>
      <c r="G7" s="144"/>
      <c r="H7" s="144"/>
      <c r="I7" s="144"/>
      <c r="J7" s="144"/>
      <c r="K7" s="144"/>
      <c r="L7" s="144"/>
      <c r="M7" s="144"/>
      <c r="N7" s="144"/>
      <c r="O7" s="144"/>
      <c r="P7" s="144"/>
      <c r="Q7" s="142"/>
      <c r="S7" s="143"/>
      <c r="T7" s="60">
        <f>MAX(Observaciones!C:C)</f>
        <v>730</v>
      </c>
      <c r="U7" s="75">
        <f>(T7-0.44)/(MAX(Cálculos!C:C)+0.12)*100</f>
        <v>99.923300279406106</v>
      </c>
      <c r="V7" s="144">
        <f>Entradas!$D33</f>
        <v>3</v>
      </c>
      <c r="W7" s="142"/>
      <c r="Y7" s="143"/>
      <c r="Z7" s="74">
        <f>(Cálculos!C8-0.44)/(MAX(Cálculos!C:C)+0.12)*100</f>
        <v>0.21366350736865175</v>
      </c>
      <c r="AA7" s="144"/>
      <c r="AB7" s="159">
        <f>Cálculos!M73</f>
        <v>11.65848019374419</v>
      </c>
      <c r="AC7" s="144"/>
      <c r="AD7" s="159">
        <f>Cálculos!AB73</f>
        <v>10.474538820903582</v>
      </c>
      <c r="AE7" s="144"/>
      <c r="AF7" s="159">
        <f>Cálculos!AQ73</f>
        <v>8.8430974433126188</v>
      </c>
      <c r="AG7" s="144"/>
      <c r="AH7" s="159">
        <f>Cálculos!O438</f>
        <v>0.60162548829302276</v>
      </c>
      <c r="AI7" s="144"/>
      <c r="AJ7" s="159">
        <f>Cálculos!AD438</f>
        <v>0.39546683108686248</v>
      </c>
      <c r="AK7" s="144"/>
      <c r="AL7" s="159">
        <f>Cálculos!AS438</f>
        <v>0.23058904382590037</v>
      </c>
      <c r="AM7" s="142"/>
      <c r="AO7" s="143"/>
      <c r="AP7" s="74">
        <v>2</v>
      </c>
      <c r="AQ7" s="167">
        <f>SUM(Observaciones!$F402:$F429)</f>
        <v>162.19999999999999</v>
      </c>
      <c r="AR7" s="167">
        <f t="shared" ref="AR7:AT16" si="0">ABS(AQ7-AQ$19)</f>
        <v>96.699999999999989</v>
      </c>
      <c r="AS7" s="167">
        <f>SUM(Cálculos!$M403:$M430)</f>
        <v>64.816234632337697</v>
      </c>
      <c r="AT7" s="167">
        <f t="shared" si="0"/>
        <v>29.102411197604276</v>
      </c>
      <c r="AU7" s="167">
        <f>SUM(Cálculos!$AB403:$AB430)</f>
        <v>62.317025747434286</v>
      </c>
      <c r="AV7" s="167">
        <f t="shared" ref="AV7:AV16" si="1">ABS(AU7-AU$19)</f>
        <v>26.891053558811286</v>
      </c>
      <c r="AW7" s="167">
        <f>SUM(Cálculos!$AQ403:$AQ430)</f>
        <v>57.781551299364232</v>
      </c>
      <c r="AX7" s="167">
        <f t="shared" ref="AX7:AX11" si="2">ABS(AW7-AW$19)</f>
        <v>23.649944119275965</v>
      </c>
      <c r="AY7" s="142"/>
      <c r="BA7" s="143"/>
      <c r="BB7" s="74">
        <v>2</v>
      </c>
      <c r="BC7" s="167">
        <f>ABS(Cálculos!M8-Cálculos!M7)</f>
        <v>3.5947961288237504</v>
      </c>
      <c r="BD7" s="167">
        <f>ABS(Cálculos!AB8-Cálculos!AB7)</f>
        <v>3.019964201703587</v>
      </c>
      <c r="BE7" s="167">
        <f>ABS(Cálculos!AQ8-Cálculos!AQ7)</f>
        <v>2.281857434863463</v>
      </c>
      <c r="BF7" s="142"/>
    </row>
    <row r="8" spans="2:58" x14ac:dyDescent="0.35">
      <c r="B8" s="11"/>
      <c r="C8" s="144"/>
      <c r="D8" s="144"/>
      <c r="E8" s="144"/>
      <c r="F8" s="144"/>
      <c r="G8" s="144"/>
      <c r="H8" s="144"/>
      <c r="I8" s="144"/>
      <c r="J8" s="144"/>
      <c r="K8" s="144"/>
      <c r="L8" s="144"/>
      <c r="M8" s="144"/>
      <c r="N8" s="144"/>
      <c r="O8" s="144"/>
      <c r="P8" s="144"/>
      <c r="Q8" s="142"/>
      <c r="S8" s="143"/>
      <c r="T8" s="144"/>
      <c r="U8" s="144"/>
      <c r="V8" s="144"/>
      <c r="W8" s="142"/>
      <c r="Y8" s="143"/>
      <c r="Z8" s="74">
        <f>(Cálculos!C9-0.44)/(MAX(Cálculos!C:C)+0.12)*100</f>
        <v>0.35062729414342847</v>
      </c>
      <c r="AA8" s="144"/>
      <c r="AB8" s="159">
        <f>Cálculos!M425</f>
        <v>8.6224472553158211</v>
      </c>
      <c r="AC8" s="144"/>
      <c r="AD8" s="159">
        <f>Cálculos!AB425</f>
        <v>7.7481501947101004</v>
      </c>
      <c r="AE8" s="144"/>
      <c r="AF8" s="159">
        <f>Cálculos!AQ425</f>
        <v>6.5404084159633635</v>
      </c>
      <c r="AG8" s="144"/>
      <c r="AH8" s="159">
        <f>Cálculos!O60</f>
        <v>0.32083202677760003</v>
      </c>
      <c r="AI8" s="144"/>
      <c r="AJ8" s="159">
        <f>Cálculos!AD60</f>
        <v>0.20771987741899708</v>
      </c>
      <c r="AK8" s="144"/>
      <c r="AL8" s="159">
        <f>Cálculos!AS60</f>
        <v>0.11817216272371761</v>
      </c>
      <c r="AM8" s="142"/>
      <c r="AO8" s="143"/>
      <c r="AP8" s="74">
        <v>3</v>
      </c>
      <c r="AQ8" s="167">
        <f>SUM(Observaciones!$F430:$F460)</f>
        <v>145.69999999999999</v>
      </c>
      <c r="AR8" s="167">
        <f t="shared" si="0"/>
        <v>80.199999999999989</v>
      </c>
      <c r="AS8" s="167">
        <f>SUM(Cálculos!$M431:$M461)</f>
        <v>76.481818190455598</v>
      </c>
      <c r="AT8" s="167">
        <f t="shared" si="0"/>
        <v>40.767994755722178</v>
      </c>
      <c r="AU8" s="167">
        <f>SUM(Cálculos!$AB431:$AB461)</f>
        <v>75.563912261899389</v>
      </c>
      <c r="AV8" s="167">
        <f t="shared" si="1"/>
        <v>40.13794007327639</v>
      </c>
      <c r="AW8" s="167">
        <f>SUM(Cálculos!$AQ431:$AQ461)</f>
        <v>72.690171244961334</v>
      </c>
      <c r="AX8" s="167">
        <f t="shared" si="2"/>
        <v>38.558564064873067</v>
      </c>
      <c r="AY8" s="142"/>
      <c r="BA8" s="143"/>
      <c r="BB8" s="74">
        <v>3</v>
      </c>
      <c r="BC8" s="167">
        <f>ABS(Cálculos!M9-Cálculos!M8)</f>
        <v>2.1004100764231901</v>
      </c>
      <c r="BD8" s="167">
        <f>ABS(Cálculos!AB9-Cálculos!AB8)</f>
        <v>1.7295108783453386</v>
      </c>
      <c r="BE8" s="167">
        <f>ABS(Cálculos!AQ9-Cálculos!AQ8)</f>
        <v>1.2648033753943102</v>
      </c>
      <c r="BF8" s="142"/>
    </row>
    <row r="9" spans="2:58" x14ac:dyDescent="0.35">
      <c r="B9" s="11"/>
      <c r="C9" s="144"/>
      <c r="D9" s="144"/>
      <c r="E9" s="144"/>
      <c r="F9" s="144"/>
      <c r="G9" s="144"/>
      <c r="H9" s="144"/>
      <c r="I9" s="144"/>
      <c r="J9" s="144"/>
      <c r="K9" s="144"/>
      <c r="L9" s="144"/>
      <c r="M9" s="144"/>
      <c r="N9" s="144"/>
      <c r="O9" s="144"/>
      <c r="P9" s="144"/>
      <c r="Q9" s="142"/>
      <c r="S9" s="143"/>
      <c r="T9" s="118" t="s">
        <v>35</v>
      </c>
      <c r="U9" s="119" t="s">
        <v>262</v>
      </c>
      <c r="V9" s="31" t="s">
        <v>194</v>
      </c>
      <c r="W9" s="142"/>
      <c r="Y9" s="143"/>
      <c r="Z9" s="74">
        <f>(Cálculos!C10-0.44)/(MAX(Cálculos!C:C)+0.12)*100</f>
        <v>0.48759108091820519</v>
      </c>
      <c r="AA9" s="144"/>
      <c r="AB9" s="159">
        <f>Cálculos!M60</f>
        <v>8.4199028043167559</v>
      </c>
      <c r="AC9" s="144"/>
      <c r="AD9" s="159">
        <f>Cálculos!AB60</f>
        <v>7.5354695670820462</v>
      </c>
      <c r="AE9" s="144"/>
      <c r="AF9" s="159">
        <f>Cálculos!AQ60</f>
        <v>6.3328361091859824</v>
      </c>
      <c r="AG9" s="144"/>
      <c r="AH9" s="159">
        <f>Cálculos!O425</f>
        <v>0.32083202677760003</v>
      </c>
      <c r="AI9" s="144"/>
      <c r="AJ9" s="159">
        <f>Cálculos!AD425</f>
        <v>0.20771987741899708</v>
      </c>
      <c r="AK9" s="144"/>
      <c r="AL9" s="159">
        <f>Cálculos!AS425</f>
        <v>0.11817216272371761</v>
      </c>
      <c r="AM9" s="142"/>
      <c r="AO9" s="143"/>
      <c r="AP9" s="74">
        <v>4</v>
      </c>
      <c r="AQ9" s="167">
        <f>SUM(Observaciones!$F461:$F490)</f>
        <v>20.3</v>
      </c>
      <c r="AR9" s="167">
        <f t="shared" si="0"/>
        <v>45.2</v>
      </c>
      <c r="AS9" s="167">
        <f>SUM(Cálculos!$M462:$M491)</f>
        <v>43.092585079595203</v>
      </c>
      <c r="AT9" s="167">
        <f t="shared" si="0"/>
        <v>7.3787616448617825</v>
      </c>
      <c r="AU9" s="167">
        <f>SUM(Cálculos!$AB462:$AB491)</f>
        <v>44.267473733765321</v>
      </c>
      <c r="AV9" s="167">
        <f t="shared" si="1"/>
        <v>8.8415015451423216</v>
      </c>
      <c r="AW9" s="167">
        <f>SUM(Cálculos!$AQ462:$AQ491)</f>
        <v>44.038134763624612</v>
      </c>
      <c r="AX9" s="167">
        <f t="shared" si="2"/>
        <v>9.9065275835363451</v>
      </c>
      <c r="AY9" s="142"/>
      <c r="BA9" s="143"/>
      <c r="BB9" s="74">
        <v>4</v>
      </c>
      <c r="BC9" s="167">
        <f>ABS(Cálculos!M10-Cálculos!M9)</f>
        <v>2.0116970745122567</v>
      </c>
      <c r="BD9" s="167">
        <f>ABS(Cálculos!AB10-Cálculos!AB9)</f>
        <v>1.6381937549184871</v>
      </c>
      <c r="BE9" s="167">
        <f>ABS(Cálculos!AQ10-Cálculos!AQ9)</f>
        <v>1.1712563366048256</v>
      </c>
      <c r="BF9" s="142"/>
    </row>
    <row r="10" spans="2:58" x14ac:dyDescent="0.35">
      <c r="B10" s="11"/>
      <c r="C10" s="144"/>
      <c r="D10" s="144"/>
      <c r="E10" s="144"/>
      <c r="F10" s="144"/>
      <c r="G10" s="144"/>
      <c r="H10" s="144"/>
      <c r="I10" s="144"/>
      <c r="J10" s="144"/>
      <c r="K10" s="144"/>
      <c r="L10" s="144"/>
      <c r="M10" s="144"/>
      <c r="N10" s="144"/>
      <c r="O10" s="144"/>
      <c r="P10" s="144"/>
      <c r="Q10" s="142"/>
      <c r="S10" s="143"/>
      <c r="T10" s="60">
        <f>MIN(Observaciones!C:C)</f>
        <v>1</v>
      </c>
      <c r="U10" s="75">
        <f>(T10-0.44)/(MAX(Cálculos!C:C)+0.12)*100</f>
        <v>7.669972059387499E-2</v>
      </c>
      <c r="V10" s="144">
        <f>Entradas!$D34</f>
        <v>0.4</v>
      </c>
      <c r="W10" s="142"/>
      <c r="Y10" s="143"/>
      <c r="Z10" s="74">
        <f>(Cálculos!C11-0.44)/(MAX(Cálculos!C:C)+0.12)*100</f>
        <v>0.62455486769298196</v>
      </c>
      <c r="AA10" s="144"/>
      <c r="AB10" s="159">
        <f>Cálculos!M422</f>
        <v>6.7401097548352196</v>
      </c>
      <c r="AC10" s="144"/>
      <c r="AD10" s="159">
        <f>Cálculos!AB422</f>
        <v>6.0348696217756919</v>
      </c>
      <c r="AE10" s="144"/>
      <c r="AF10" s="159">
        <f>Cálculos!AQ422</f>
        <v>5.0657350272265287</v>
      </c>
      <c r="AG10" s="144"/>
      <c r="AH10" s="159">
        <f>Cálculos!O57</f>
        <v>0.20278523036597587</v>
      </c>
      <c r="AI10" s="144"/>
      <c r="AJ10" s="159">
        <f>Cálculos!AD57</f>
        <v>0.12973189726695103</v>
      </c>
      <c r="AK10" s="144"/>
      <c r="AL10" s="159">
        <f>Cálculos!AS57</f>
        <v>7.235078116541846E-2</v>
      </c>
      <c r="AM10" s="142"/>
      <c r="AO10" s="143"/>
      <c r="AP10" s="74">
        <v>5</v>
      </c>
      <c r="AQ10" s="167">
        <f>SUM(Observaciones!$F491:$F521)</f>
        <v>0.2</v>
      </c>
      <c r="AR10" s="167">
        <f t="shared" si="0"/>
        <v>65.3</v>
      </c>
      <c r="AS10" s="167">
        <f>SUM(Cálculos!$M492:$M522)</f>
        <v>28.479944378249119</v>
      </c>
      <c r="AT10" s="167">
        <f t="shared" si="0"/>
        <v>7.2338790564843016</v>
      </c>
      <c r="AU10" s="167">
        <f>SUM(Cálculos!$AB492:$AB522)</f>
        <v>29.416529867991169</v>
      </c>
      <c r="AV10" s="167">
        <f t="shared" si="1"/>
        <v>6.0094423206318304</v>
      </c>
      <c r="AW10" s="167">
        <f>SUM(Cálculos!$AQ492:$AQ522)</f>
        <v>29.594840451998468</v>
      </c>
      <c r="AX10" s="167">
        <f t="shared" si="2"/>
        <v>4.5367667280897983</v>
      </c>
      <c r="AY10" s="142"/>
      <c r="BA10" s="143"/>
      <c r="BB10" s="74">
        <v>5</v>
      </c>
      <c r="BC10" s="167">
        <f>ABS(Cálculos!M11-Cálculos!M10)</f>
        <v>0.63634586042145125</v>
      </c>
      <c r="BD10" s="167">
        <f>ABS(Cálculos!AB11-Cálculos!AB10)</f>
        <v>0.48584305026625996</v>
      </c>
      <c r="BE10" s="167">
        <f>ABS(Cálculos!AQ11-Cálculos!AQ10)</f>
        <v>0.30934173505501783</v>
      </c>
      <c r="BF10" s="142"/>
    </row>
    <row r="11" spans="2:58" x14ac:dyDescent="0.35">
      <c r="B11" s="11"/>
      <c r="C11" s="144"/>
      <c r="D11" s="144"/>
      <c r="E11" s="144"/>
      <c r="F11" s="144"/>
      <c r="G11" s="144"/>
      <c r="H11" s="144"/>
      <c r="I11" s="144"/>
      <c r="J11" s="144"/>
      <c r="K11" s="144"/>
      <c r="L11" s="144"/>
      <c r="M11" s="144"/>
      <c r="N11" s="144"/>
      <c r="O11" s="144"/>
      <c r="P11" s="144"/>
      <c r="Q11" s="142"/>
      <c r="S11" s="143"/>
      <c r="T11" s="60">
        <f>MAX(Observaciones!C:C)</f>
        <v>730</v>
      </c>
      <c r="U11" s="75">
        <f>(T11-0.44)/(MAX(Cálculos!C:C)+0.12)*100</f>
        <v>99.923300279406106</v>
      </c>
      <c r="V11" s="144">
        <f>Entradas!$D34</f>
        <v>0.4</v>
      </c>
      <c r="W11" s="142"/>
      <c r="Y11" s="143"/>
      <c r="Z11" s="74">
        <f>(Cálculos!C12-0.44)/(MAX(Cálculos!C:C)+0.12)*100</f>
        <v>0.76151865446775868</v>
      </c>
      <c r="AA11" s="144"/>
      <c r="AB11" s="159">
        <f>Cálculos!M57</f>
        <v>6.5333094143704669</v>
      </c>
      <c r="AC11" s="144"/>
      <c r="AD11" s="159">
        <f>Cálculos!AB57</f>
        <v>5.8177201220644319</v>
      </c>
      <c r="AE11" s="144"/>
      <c r="AF11" s="159">
        <f>Cálculos!AQ57</f>
        <v>4.8538011850458096</v>
      </c>
      <c r="AG11" s="144"/>
      <c r="AH11" s="159">
        <f>Cálculos!O422</f>
        <v>0.20278523036597587</v>
      </c>
      <c r="AI11" s="144"/>
      <c r="AJ11" s="159">
        <f>Cálculos!AD422</f>
        <v>0.12973189726695103</v>
      </c>
      <c r="AK11" s="144"/>
      <c r="AL11" s="159">
        <f>Cálculos!AS422</f>
        <v>7.235078116541846E-2</v>
      </c>
      <c r="AM11" s="142"/>
      <c r="AO11" s="143"/>
      <c r="AP11" s="74">
        <v>6</v>
      </c>
      <c r="AQ11" s="167">
        <f>SUM(Observaciones!$F522:$F551)</f>
        <v>16.2</v>
      </c>
      <c r="AR11" s="167">
        <f t="shared" si="0"/>
        <v>49.3</v>
      </c>
      <c r="AS11" s="167">
        <f>SUM(Cálculos!$M523:$M552)</f>
        <v>23.764273152622721</v>
      </c>
      <c r="AT11" s="167">
        <f t="shared" si="0"/>
        <v>11.9495502821107</v>
      </c>
      <c r="AU11" s="167">
        <f>SUM(Cálculos!$AB523:$AB552)</f>
        <v>24.512864059456515</v>
      </c>
      <c r="AV11" s="167">
        <f t="shared" si="1"/>
        <v>10.913108129166485</v>
      </c>
      <c r="AW11" s="167">
        <f>SUM(Cálculos!$AQ523:$AQ552)</f>
        <v>24.723536958717464</v>
      </c>
      <c r="AX11" s="167">
        <f t="shared" si="2"/>
        <v>9.408070221370803</v>
      </c>
      <c r="AY11" s="142"/>
      <c r="BA11" s="143"/>
      <c r="BB11" s="74">
        <v>6</v>
      </c>
      <c r="BC11" s="167">
        <f>ABS(Cálculos!M12-Cálculos!M11)</f>
        <v>1.9948110840978388</v>
      </c>
      <c r="BD11" s="167">
        <f>ABS(Cálculos!AB12-Cálculos!AB11)</f>
        <v>1.709539703756042</v>
      </c>
      <c r="BE11" s="167">
        <f>ABS(Cálculos!AQ12-Cálculos!AQ11)</f>
        <v>1.3329225333205064</v>
      </c>
      <c r="BF11" s="142"/>
    </row>
    <row r="12" spans="2:58" x14ac:dyDescent="0.35">
      <c r="B12" s="11"/>
      <c r="C12" s="144"/>
      <c r="D12" s="144"/>
      <c r="E12" s="144"/>
      <c r="F12" s="144"/>
      <c r="G12" s="144"/>
      <c r="H12" s="144"/>
      <c r="I12" s="144"/>
      <c r="J12" s="144"/>
      <c r="K12" s="144"/>
      <c r="L12" s="144"/>
      <c r="M12" s="144"/>
      <c r="N12" s="144"/>
      <c r="O12" s="144"/>
      <c r="P12" s="144"/>
      <c r="Q12" s="142"/>
      <c r="S12" s="143"/>
      <c r="T12" s="144"/>
      <c r="U12" s="144"/>
      <c r="V12" s="144"/>
      <c r="W12" s="142"/>
      <c r="Y12" s="143"/>
      <c r="Z12" s="74">
        <f>(Cálculos!C13-0.44)/(MAX(Cálculos!C:C)+0.12)*100</f>
        <v>0.89848244124253551</v>
      </c>
      <c r="AA12" s="144"/>
      <c r="AB12" s="159">
        <f>Cálculos!M730</f>
        <v>5.8122398394938797</v>
      </c>
      <c r="AC12" s="144"/>
      <c r="AD12" s="159">
        <f>Cálculos!AB730</f>
        <v>5.1171397175205939</v>
      </c>
      <c r="AE12" s="144"/>
      <c r="AF12" s="159">
        <f>Cálculos!AQ442</f>
        <v>4.3244496824549881</v>
      </c>
      <c r="AG12" s="144"/>
      <c r="AH12" s="159">
        <f>Cálculos!O365</f>
        <v>0.17658789583630044</v>
      </c>
      <c r="AI12" s="144"/>
      <c r="AJ12" s="159">
        <f>Cálculos!AD365</f>
        <v>0.1125452819069368</v>
      </c>
      <c r="AK12" s="144"/>
      <c r="AL12" s="159">
        <f>Cálculos!AS365</f>
        <v>6.2365469696977018E-2</v>
      </c>
      <c r="AM12" s="142"/>
      <c r="AO12" s="143"/>
      <c r="AP12" s="74">
        <v>7</v>
      </c>
      <c r="AQ12" s="167">
        <f>SUM(Observaciones!$F552:$F582)</f>
        <v>15.8</v>
      </c>
      <c r="AR12" s="167">
        <f t="shared" si="0"/>
        <v>49.7</v>
      </c>
      <c r="AS12" s="167">
        <f>SUM(Cálculos!$M553:$M583)</f>
        <v>19.016273275641336</v>
      </c>
      <c r="AT12" s="167">
        <f t="shared" si="0"/>
        <v>16.697550159092085</v>
      </c>
      <c r="AU12" s="167">
        <f>SUM(Cálculos!$AB553:$AB583)</f>
        <v>19.787908980219388</v>
      </c>
      <c r="AV12" s="167">
        <f t="shared" si="1"/>
        <v>15.638063208403612</v>
      </c>
      <c r="AW12" s="167">
        <f>SUM(Cálculos!$AQ553:$AQ583)</f>
        <v>20.130880908563416</v>
      </c>
      <c r="AX12" s="167">
        <f>ABS(AW12-AW$19)</f>
        <v>14.000726271524851</v>
      </c>
      <c r="AY12" s="142"/>
      <c r="BA12" s="143"/>
      <c r="BB12" s="74">
        <v>7</v>
      </c>
      <c r="BC12" s="167">
        <f>ABS(Cálculos!M13-Cálculos!M12)</f>
        <v>2.5406883141593393</v>
      </c>
      <c r="BD12" s="167">
        <f>ABS(Cálculos!AB13-Cálculos!AB12)</f>
        <v>2.0993750843762387</v>
      </c>
      <c r="BE12" s="167">
        <f>ABS(Cálculos!AQ13-Cálculos!AQ12)</f>
        <v>1.5417536651375738</v>
      </c>
      <c r="BF12" s="142"/>
    </row>
    <row r="13" spans="2:58" x14ac:dyDescent="0.35">
      <c r="B13" s="11"/>
      <c r="C13" s="144"/>
      <c r="D13" s="144"/>
      <c r="E13" s="144"/>
      <c r="F13" s="144"/>
      <c r="G13" s="144"/>
      <c r="H13" s="144"/>
      <c r="I13" s="144"/>
      <c r="J13" s="144"/>
      <c r="K13" s="144"/>
      <c r="L13" s="144"/>
      <c r="M13" s="144"/>
      <c r="N13" s="144"/>
      <c r="O13" s="144"/>
      <c r="P13" s="144"/>
      <c r="Q13" s="142"/>
      <c r="S13" s="143"/>
      <c r="T13" s="118" t="s">
        <v>35</v>
      </c>
      <c r="U13" s="119" t="s">
        <v>262</v>
      </c>
      <c r="V13" s="31" t="s">
        <v>195</v>
      </c>
      <c r="W13" s="142"/>
      <c r="Y13" s="143"/>
      <c r="Z13" s="74">
        <f>(Cálculos!C14-0.44)/(MAX(Cálculos!C:C)+0.12)*100</f>
        <v>1.035446228017312</v>
      </c>
      <c r="AA13" s="144"/>
      <c r="AB13" s="159">
        <f>Cálculos!M365</f>
        <v>5.7877842090636111</v>
      </c>
      <c r="AC13" s="144"/>
      <c r="AD13" s="159">
        <f>Cálculos!AB365</f>
        <v>5.0914602244350338</v>
      </c>
      <c r="AE13" s="144"/>
      <c r="AF13" s="159">
        <f>Cálculos!AQ412</f>
        <v>4.2409961270469765</v>
      </c>
      <c r="AG13" s="144"/>
      <c r="AH13" s="159">
        <f>Cálculos!O730</f>
        <v>0.17658789583630044</v>
      </c>
      <c r="AI13" s="144"/>
      <c r="AJ13" s="159">
        <f>Cálculos!AD730</f>
        <v>0.1125452819069368</v>
      </c>
      <c r="AK13" s="144"/>
      <c r="AL13" s="159">
        <f>Cálculos!AS730</f>
        <v>6.2365469696977018E-2</v>
      </c>
      <c r="AM13" s="142"/>
      <c r="AO13" s="143"/>
      <c r="AP13" s="74">
        <v>8</v>
      </c>
      <c r="AQ13" s="167">
        <f>SUM(Observaciones!$F583:$F613)</f>
        <v>7.1</v>
      </c>
      <c r="AR13" s="167">
        <f t="shared" si="0"/>
        <v>58.4</v>
      </c>
      <c r="AS13" s="167">
        <f>SUM(Cálculos!$M584:$M614)</f>
        <v>14.241092278763428</v>
      </c>
      <c r="AT13" s="167">
        <f t="shared" si="0"/>
        <v>21.472731155969992</v>
      </c>
      <c r="AU13" s="167">
        <f>SUM(Cálculos!$AB584:$AB614)</f>
        <v>14.905521369742257</v>
      </c>
      <c r="AV13" s="167">
        <f t="shared" si="1"/>
        <v>20.520450818880743</v>
      </c>
      <c r="AW13" s="167">
        <f>SUM(Cálculos!$AQ584:$AQ614)</f>
        <v>15.29526108877802</v>
      </c>
      <c r="AX13" s="167">
        <f t="shared" ref="AX13:AX16" si="3">ABS(AW13-AW$19)</f>
        <v>18.836346091310247</v>
      </c>
      <c r="AY13" s="142"/>
      <c r="BA13" s="143"/>
      <c r="BB13" s="74">
        <v>8</v>
      </c>
      <c r="BC13" s="167">
        <f>ABS(Cálculos!M14-Cálculos!M13)</f>
        <v>4.6261493053982194E-2</v>
      </c>
      <c r="BD13" s="167">
        <f>ABS(Cálculos!AB14-Cálculos!AB13)</f>
        <v>4.5644040325537816E-2</v>
      </c>
      <c r="BE13" s="167">
        <f>ABS(Cálculos!AQ14-Cálculos!AQ13)</f>
        <v>4.6483798090584116E-2</v>
      </c>
      <c r="BF13" s="142"/>
    </row>
    <row r="14" spans="2:58" x14ac:dyDescent="0.35">
      <c r="B14" s="11"/>
      <c r="C14" s="144"/>
      <c r="D14" s="144"/>
      <c r="E14" s="144"/>
      <c r="F14" s="144"/>
      <c r="G14" s="144"/>
      <c r="H14" s="144"/>
      <c r="I14" s="144"/>
      <c r="J14" s="144"/>
      <c r="K14" s="144"/>
      <c r="L14" s="144"/>
      <c r="M14" s="144"/>
      <c r="N14" s="144"/>
      <c r="O14" s="144"/>
      <c r="P14" s="144"/>
      <c r="Q14" s="142"/>
      <c r="S14" s="143"/>
      <c r="T14" s="60">
        <f>MIN(Observaciones!C:C)</f>
        <v>1</v>
      </c>
      <c r="U14" s="75">
        <f>(T14-0.44)/(MAX(Cálculos!C:C)+0.12)*100</f>
        <v>7.669972059387499E-2</v>
      </c>
      <c r="V14" s="144">
        <f>Entradas!$D35</f>
        <v>1.0999999999999999E-2</v>
      </c>
      <c r="W14" s="142"/>
      <c r="Y14" s="143"/>
      <c r="Z14" s="74">
        <f>(Cálculos!C15-0.44)/(MAX(Cálculos!C:C)+0.12)*100</f>
        <v>1.1724100147920891</v>
      </c>
      <c r="AA14" s="144"/>
      <c r="AB14" s="159">
        <f>Cálculos!M412</f>
        <v>5.6879074971609729</v>
      </c>
      <c r="AC14" s="144"/>
      <c r="AD14" s="159">
        <f>Cálculos!AB412</f>
        <v>5.0761201269271092</v>
      </c>
      <c r="AE14" s="144"/>
      <c r="AF14" s="159">
        <f>Cálculos!AQ730</f>
        <v>4.1859786620481483</v>
      </c>
      <c r="AG14" s="144"/>
      <c r="AH14" s="159">
        <f>Cálculos!O47</f>
        <v>0.14814348167527316</v>
      </c>
      <c r="AI14" s="144"/>
      <c r="AJ14" s="159">
        <f>Cálculos!AD47</f>
        <v>9.3950852451909636E-2</v>
      </c>
      <c r="AK14" s="144"/>
      <c r="AL14" s="159">
        <f>Cálculos!AS47</f>
        <v>5.1624295831510139E-2</v>
      </c>
      <c r="AM14" s="142"/>
      <c r="AO14" s="143"/>
      <c r="AP14" s="74">
        <v>9</v>
      </c>
      <c r="AQ14" s="167">
        <f>SUM(Observaciones!$F614:$F643)</f>
        <v>7</v>
      </c>
      <c r="AR14" s="167">
        <f t="shared" si="0"/>
        <v>58.5</v>
      </c>
      <c r="AS14" s="167">
        <f>SUM(Cálculos!$M615:$M644)</f>
        <v>11.163639597067702</v>
      </c>
      <c r="AT14" s="167">
        <f t="shared" si="0"/>
        <v>24.55018383766572</v>
      </c>
      <c r="AU14" s="167">
        <f>SUM(Cálculos!$AB615:$AB644)</f>
        <v>11.721403365871289</v>
      </c>
      <c r="AV14" s="167">
        <f t="shared" si="1"/>
        <v>23.70456882275171</v>
      </c>
      <c r="AW14" s="167">
        <f>SUM(Cálculos!$AQ615:$AQ644)</f>
        <v>12.040836030240134</v>
      </c>
      <c r="AX14" s="167">
        <f t="shared" si="3"/>
        <v>22.090771149848131</v>
      </c>
      <c r="AY14" s="142"/>
      <c r="BA14" s="143"/>
      <c r="BB14" s="74">
        <v>9</v>
      </c>
      <c r="BC14" s="167">
        <f>ABS(Cálculos!M15-Cálculos!M14)</f>
        <v>4.3485274183984401E-2</v>
      </c>
      <c r="BD14" s="167">
        <f>ABS(Cálculos!AB15-Cálculos!AB14)</f>
        <v>4.3381952233113363E-2</v>
      </c>
      <c r="BE14" s="167">
        <f>ABS(Cálculos!AQ15-Cálculos!AQ14)</f>
        <v>4.4549981357733248E-2</v>
      </c>
      <c r="BF14" s="142"/>
    </row>
    <row r="15" spans="2:58" x14ac:dyDescent="0.35">
      <c r="B15" s="11"/>
      <c r="C15" s="144"/>
      <c r="D15" s="144"/>
      <c r="E15" s="144"/>
      <c r="F15" s="144"/>
      <c r="G15" s="144"/>
      <c r="H15" s="144"/>
      <c r="I15" s="144"/>
      <c r="J15" s="144"/>
      <c r="K15" s="144"/>
      <c r="L15" s="144"/>
      <c r="M15" s="144"/>
      <c r="N15" s="144"/>
      <c r="O15" s="144"/>
      <c r="P15" s="144"/>
      <c r="Q15" s="142"/>
      <c r="S15" s="143"/>
      <c r="T15" s="60">
        <f>MAX(Observaciones!C:C)</f>
        <v>730</v>
      </c>
      <c r="U15" s="75">
        <f>(T15-0.44)/(MAX(Cálculos!C:C)+0.12)*100</f>
        <v>99.923300279406106</v>
      </c>
      <c r="V15" s="144">
        <f>Entradas!$D35</f>
        <v>1.0999999999999999E-2</v>
      </c>
      <c r="W15" s="142"/>
      <c r="Y15" s="143"/>
      <c r="Z15" s="74">
        <f>(Cálculos!C16-0.44)/(MAX(Cálculos!C:C)+0.12)*100</f>
        <v>1.3093738015668659</v>
      </c>
      <c r="AA15" s="144"/>
      <c r="AB15" s="159">
        <f>Cálculos!M442</f>
        <v>5.5259857644953385</v>
      </c>
      <c r="AC15" s="144"/>
      <c r="AD15" s="159">
        <f>Cálculos!AB442</f>
        <v>5.0227719432376494</v>
      </c>
      <c r="AE15" s="144"/>
      <c r="AF15" s="159">
        <f>Cálculos!AQ365</f>
        <v>4.160915958048772</v>
      </c>
      <c r="AG15" s="144"/>
      <c r="AH15" s="159">
        <f>Cálculos!O412</f>
        <v>0.14814348167527316</v>
      </c>
      <c r="AI15" s="144"/>
      <c r="AJ15" s="159">
        <f>Cálculos!AD412</f>
        <v>9.3950852451909636E-2</v>
      </c>
      <c r="AK15" s="144"/>
      <c r="AL15" s="159">
        <f>Cálculos!AS412</f>
        <v>5.1624295831510139E-2</v>
      </c>
      <c r="AM15" s="142"/>
      <c r="AO15" s="143"/>
      <c r="AP15" s="74">
        <v>10</v>
      </c>
      <c r="AQ15" s="167">
        <f>SUM(Observaciones!$F644:$F674)</f>
        <v>80.7</v>
      </c>
      <c r="AR15" s="167">
        <f t="shared" si="0"/>
        <v>15.200000000000003</v>
      </c>
      <c r="AS15" s="167">
        <f>SUM(Cálculos!$M645:$M675)</f>
        <v>26.01642458391396</v>
      </c>
      <c r="AT15" s="167">
        <f t="shared" si="0"/>
        <v>9.6973988508194608</v>
      </c>
      <c r="AU15" s="167">
        <f>SUM(Cálculos!$AB645:$AB675)</f>
        <v>25.457491781250557</v>
      </c>
      <c r="AV15" s="167">
        <f t="shared" si="1"/>
        <v>9.9684804073724429</v>
      </c>
      <c r="AW15" s="167">
        <f>SUM(Cálculos!$AQ645:$AQ675)</f>
        <v>24.307252139999704</v>
      </c>
      <c r="AX15" s="167">
        <f t="shared" si="3"/>
        <v>9.8243550400885624</v>
      </c>
      <c r="AY15" s="142"/>
      <c r="BA15" s="143"/>
      <c r="BB15" s="74">
        <v>10</v>
      </c>
      <c r="BC15" s="167">
        <f>ABS(Cálculos!M16-Cálculos!M15)</f>
        <v>3.9470231047254889E-2</v>
      </c>
      <c r="BD15" s="167">
        <f>ABS(Cálculos!AB16-Cálculos!AB15)</f>
        <v>3.9768203244487266E-2</v>
      </c>
      <c r="BE15" s="167">
        <f>ABS(Cálculos!AQ16-Cálculos!AQ15)</f>
        <v>4.1199900138251921E-2</v>
      </c>
      <c r="BF15" s="142"/>
    </row>
    <row r="16" spans="2:58" x14ac:dyDescent="0.35">
      <c r="B16" s="11"/>
      <c r="C16" s="144"/>
      <c r="D16" s="144"/>
      <c r="E16" s="144"/>
      <c r="F16" s="144"/>
      <c r="G16" s="144"/>
      <c r="H16" s="144"/>
      <c r="I16" s="144"/>
      <c r="J16" s="144"/>
      <c r="K16" s="144"/>
      <c r="L16" s="144"/>
      <c r="M16" s="144"/>
      <c r="N16" s="144"/>
      <c r="O16" s="144"/>
      <c r="P16" s="144"/>
      <c r="Q16" s="142"/>
      <c r="S16" s="143"/>
      <c r="T16" s="144"/>
      <c r="U16" s="144"/>
      <c r="V16" s="144"/>
      <c r="W16" s="142"/>
      <c r="Y16" s="143"/>
      <c r="Z16" s="74">
        <f>(Cálculos!C17-0.44)/(MAX(Cálculos!C:C)+0.12)*100</f>
        <v>1.4463375883416425</v>
      </c>
      <c r="AA16" s="144"/>
      <c r="AB16" s="159">
        <f>Cálculos!M47</f>
        <v>5.4662643802073863</v>
      </c>
      <c r="AC16" s="144"/>
      <c r="AD16" s="159">
        <f>Cálculos!AB47</f>
        <v>4.8433850557335489</v>
      </c>
      <c r="AE16" s="144"/>
      <c r="AF16" s="159">
        <f>Cálculos!AQ77</f>
        <v>4.1399505567630506</v>
      </c>
      <c r="AG16" s="144"/>
      <c r="AH16" s="159">
        <f>Cálculos!O7</f>
        <v>0.11315778579281756</v>
      </c>
      <c r="AI16" s="144"/>
      <c r="AJ16" s="159">
        <f>Cálculos!AD7</f>
        <v>7.1196918298634351E-2</v>
      </c>
      <c r="AK16" s="144"/>
      <c r="AL16" s="159">
        <f>Cálculos!AS7</f>
        <v>3.8589535415653513E-2</v>
      </c>
      <c r="AM16" s="142"/>
      <c r="AO16" s="143"/>
      <c r="AP16" s="74">
        <v>11</v>
      </c>
      <c r="AQ16" s="167">
        <f>SUM(Observaciones!$F675:$F704)</f>
        <v>80.8</v>
      </c>
      <c r="AR16" s="167">
        <f t="shared" si="0"/>
        <v>15.299999999999997</v>
      </c>
      <c r="AS16" s="167">
        <f>SUM(Cálculos!$M676:$M705)</f>
        <v>30.418946107046146</v>
      </c>
      <c r="AT16" s="167">
        <f t="shared" si="0"/>
        <v>5.2948773276872743</v>
      </c>
      <c r="AU16" s="167">
        <f>SUM(Cálculos!$AB676:$AB705)</f>
        <v>29.509686643996822</v>
      </c>
      <c r="AV16" s="167">
        <f t="shared" si="1"/>
        <v>5.9162855446261773</v>
      </c>
      <c r="AW16" s="167">
        <f>SUM(Cálculos!$AQ676:$AQ705)</f>
        <v>27.615048534413042</v>
      </c>
      <c r="AX16" s="167">
        <f t="shared" si="3"/>
        <v>6.5165586456752251</v>
      </c>
      <c r="AY16" s="142"/>
      <c r="BA16" s="143"/>
      <c r="BB16" s="74">
        <v>11</v>
      </c>
      <c r="BC16" s="167">
        <f>ABS(Cálculos!M17-Cálculos!M16)</f>
        <v>1.1062648659170837E-2</v>
      </c>
      <c r="BD16" s="167">
        <f>ABS(Cálculos!AB17-Cálculos!AB16)</f>
        <v>1.0469677846377534E-2</v>
      </c>
      <c r="BE16" s="167">
        <f>ABS(Cálculos!AQ17-Cálculos!AQ16)</f>
        <v>8.8674782297324395E-3</v>
      </c>
      <c r="BF16" s="142"/>
    </row>
    <row r="17" spans="2:58" x14ac:dyDescent="0.35">
      <c r="B17" s="11"/>
      <c r="C17" s="144"/>
      <c r="D17" s="144"/>
      <c r="E17" s="144"/>
      <c r="F17" s="144"/>
      <c r="G17" s="144"/>
      <c r="H17" s="144"/>
      <c r="I17" s="144"/>
      <c r="J17" s="144"/>
      <c r="K17" s="144"/>
      <c r="L17" s="144"/>
      <c r="M17" s="144"/>
      <c r="N17" s="144"/>
      <c r="O17" s="144"/>
      <c r="P17" s="144"/>
      <c r="Q17" s="142"/>
      <c r="S17" s="143"/>
      <c r="T17" s="118" t="s">
        <v>35</v>
      </c>
      <c r="U17" s="119" t="s">
        <v>262</v>
      </c>
      <c r="V17" s="31" t="s">
        <v>196</v>
      </c>
      <c r="W17" s="142"/>
      <c r="Y17" s="143"/>
      <c r="Z17" s="74">
        <f>(Cálculos!C18-0.44)/(MAX(Cálculos!C:C)+0.12)*100</f>
        <v>1.5833013751164193</v>
      </c>
      <c r="AA17" s="144"/>
      <c r="AB17" s="159">
        <f>Cálculos!M77</f>
        <v>5.3459556116139186</v>
      </c>
      <c r="AC17" s="144"/>
      <c r="AD17" s="159">
        <f>Cálculos!AB77</f>
        <v>4.83373232394454</v>
      </c>
      <c r="AE17" s="144"/>
      <c r="AF17" s="159">
        <f>Cálculos!AQ47</f>
        <v>4.0138510591843266</v>
      </c>
      <c r="AG17" s="144"/>
      <c r="AH17" s="159">
        <f>Cálculos!O77</f>
        <v>0.11315778579281756</v>
      </c>
      <c r="AI17" s="144"/>
      <c r="AJ17" s="159">
        <f>Cálculos!AD77</f>
        <v>7.1196918298634351E-2</v>
      </c>
      <c r="AK17" s="144"/>
      <c r="AL17" s="159">
        <f>Cálculos!AS77</f>
        <v>3.8589535415653513E-2</v>
      </c>
      <c r="AM17" s="142"/>
      <c r="AO17" s="143"/>
      <c r="AP17" s="74">
        <v>12</v>
      </c>
      <c r="AQ17" s="167">
        <f>SUM(Observaciones!$F705:$F735)</f>
        <v>95.2</v>
      </c>
      <c r="AR17" s="167">
        <f>ABS(AQ17-AQ$19)</f>
        <v>29.700000000000003</v>
      </c>
      <c r="AS17" s="167">
        <f>SUM(Cálculos!$M706:$M736)</f>
        <v>34.380616340547782</v>
      </c>
      <c r="AT17" s="167">
        <f>ABS(AS17-AS$19)</f>
        <v>1.3332070941856387</v>
      </c>
      <c r="AU17" s="167">
        <f>SUM(Cálculos!$AB706:$AB736)</f>
        <v>32.876483166024634</v>
      </c>
      <c r="AV17" s="167">
        <f>ABS(AU17-AU$19)</f>
        <v>2.5494890225983653</v>
      </c>
      <c r="AW17" s="167">
        <f>SUM(Cálculos!$AQ706:$AQ736)</f>
        <v>30.083035840204655</v>
      </c>
      <c r="AX17" s="167">
        <f>ABS(AW17-AW$19)</f>
        <v>4.0485713398836118</v>
      </c>
      <c r="AY17" s="142"/>
      <c r="BA17" s="143"/>
      <c r="BB17" s="74">
        <v>12</v>
      </c>
      <c r="BC17" s="167">
        <f>ABS(Cálculos!M18-Cálculos!M17)</f>
        <v>2.8825232302100634</v>
      </c>
      <c r="BD17" s="167">
        <f>ABS(Cálculos!AB18-Cálculos!AB17)</f>
        <v>2.4174322094731027</v>
      </c>
      <c r="BE17" s="167">
        <f>ABS(Cálculos!AQ18-Cálculos!AQ17)</f>
        <v>1.8302009315475751</v>
      </c>
      <c r="BF17" s="142"/>
    </row>
    <row r="18" spans="2:58" x14ac:dyDescent="0.35">
      <c r="B18" s="11"/>
      <c r="C18" s="144"/>
      <c r="D18" s="144"/>
      <c r="E18" s="144"/>
      <c r="F18" s="144"/>
      <c r="G18" s="144"/>
      <c r="H18" s="144"/>
      <c r="I18" s="144"/>
      <c r="J18" s="144"/>
      <c r="K18" s="144"/>
      <c r="L18" s="144"/>
      <c r="M18" s="144"/>
      <c r="N18" s="144"/>
      <c r="O18" s="144"/>
      <c r="P18" s="144"/>
      <c r="Q18" s="142"/>
      <c r="S18" s="143"/>
      <c r="T18" s="60">
        <f>MIN(Observaciones!C:C)</f>
        <v>1</v>
      </c>
      <c r="U18" s="75">
        <f>(T18-0.44)/(MAX(Cálculos!C:C)+0.12)*100</f>
        <v>7.669972059387499E-2</v>
      </c>
      <c r="V18" s="144">
        <f>Entradas!$D36</f>
        <v>1.5E-3</v>
      </c>
      <c r="W18" s="142"/>
      <c r="Y18" s="143"/>
      <c r="Z18" s="74">
        <f>(Cálculos!C19-0.44)/(MAX(Cálculos!C:C)+0.12)*100</f>
        <v>1.7202651618911959</v>
      </c>
      <c r="AA18" s="144"/>
      <c r="AB18" s="159">
        <f>Cálculos!M446</f>
        <v>4.9945535969544572</v>
      </c>
      <c r="AC18" s="144"/>
      <c r="AD18" s="159">
        <f>Cálculos!AB446</f>
        <v>4.5767174978079819</v>
      </c>
      <c r="AE18" s="144"/>
      <c r="AF18" s="159">
        <f>Cálculos!AQ446</f>
        <v>3.991919447032501</v>
      </c>
      <c r="AG18" s="144"/>
      <c r="AH18" s="159">
        <f>Cálculos!O372</f>
        <v>0.11315778579281756</v>
      </c>
      <c r="AI18" s="144"/>
      <c r="AJ18" s="159">
        <f>Cálculos!AD372</f>
        <v>7.1196918298634351E-2</v>
      </c>
      <c r="AK18" s="144"/>
      <c r="AL18" s="159">
        <f>Cálculos!AS372</f>
        <v>3.8589535415653513E-2</v>
      </c>
      <c r="AM18" s="142"/>
      <c r="AO18" s="143"/>
      <c r="AP18" s="168" t="s">
        <v>323</v>
      </c>
      <c r="AQ18" s="169">
        <f>SUM(AQ6:AQ17)</f>
        <v>786</v>
      </c>
      <c r="AR18" s="169">
        <f>SUM(AR6:AR17)</f>
        <v>652.79999999999995</v>
      </c>
      <c r="AS18" s="169">
        <f t="shared" ref="AS18:AX18" si="4">SUM(AS6:AS17)</f>
        <v>428.56588121680107</v>
      </c>
      <c r="AT18" s="169">
        <f t="shared" si="4"/>
        <v>196.45875552803045</v>
      </c>
      <c r="AU18" s="169">
        <f t="shared" si="4"/>
        <v>425.11166626347602</v>
      </c>
      <c r="AV18" s="169">
        <f t="shared" si="4"/>
        <v>190.43977654886282</v>
      </c>
      <c r="AW18" s="169">
        <f t="shared" si="4"/>
        <v>409.5792861610592</v>
      </c>
      <c r="AX18" s="169">
        <f t="shared" si="4"/>
        <v>178.52433097558242</v>
      </c>
      <c r="AY18" s="142"/>
      <c r="BA18" s="143"/>
      <c r="BB18" s="74">
        <v>13</v>
      </c>
      <c r="BC18" s="167">
        <f>ABS(Cálculos!M19-Cálculos!M18)</f>
        <v>2.7461218544591546</v>
      </c>
      <c r="BD18" s="167">
        <f>ABS(Cálculos!AB19-Cálculos!AB18)</f>
        <v>2.2785120602491267</v>
      </c>
      <c r="BE18" s="167">
        <f>ABS(Cálculos!AQ19-Cálculos!AQ18)</f>
        <v>1.6856984014068814</v>
      </c>
      <c r="BF18" s="142"/>
    </row>
    <row r="19" spans="2:58" x14ac:dyDescent="0.35">
      <c r="B19" s="11"/>
      <c r="C19" s="144"/>
      <c r="D19" s="144"/>
      <c r="E19" s="144"/>
      <c r="F19" s="144"/>
      <c r="G19" s="144"/>
      <c r="H19" s="144"/>
      <c r="I19" s="144"/>
      <c r="J19" s="144"/>
      <c r="K19" s="144"/>
      <c r="L19" s="144"/>
      <c r="M19" s="144"/>
      <c r="N19" s="144"/>
      <c r="O19" s="144"/>
      <c r="P19" s="144"/>
      <c r="Q19" s="142"/>
      <c r="S19" s="143"/>
      <c r="T19" s="60">
        <f>MAX(Observaciones!C:C)</f>
        <v>730</v>
      </c>
      <c r="U19" s="75">
        <f>(T19-0.44)/(MAX(Cálculos!C:C)+0.12)*100</f>
        <v>99.923300279406106</v>
      </c>
      <c r="V19" s="144">
        <f>Entradas!$D36</f>
        <v>1.5E-3</v>
      </c>
      <c r="W19" s="142"/>
      <c r="Y19" s="143"/>
      <c r="Z19" s="74">
        <f>(Cálculos!C20-0.44)/(MAX(Cálculos!C:C)+0.12)*100</f>
        <v>1.8572289486659728</v>
      </c>
      <c r="AA19" s="144"/>
      <c r="AB19" s="159">
        <f>Cálculos!M394</f>
        <v>4.8785118941170449</v>
      </c>
      <c r="AC19" s="144"/>
      <c r="AD19" s="159">
        <f>Cálculos!AB81</f>
        <v>4.3928471768456046</v>
      </c>
      <c r="AE19" s="144"/>
      <c r="AF19" s="159">
        <f>Cálculos!AQ81</f>
        <v>3.8124654596349972</v>
      </c>
      <c r="AG19" s="144"/>
      <c r="AH19" s="159">
        <f>Cálculos!O442</f>
        <v>0.11315778579281756</v>
      </c>
      <c r="AI19" s="144"/>
      <c r="AJ19" s="159">
        <f>Cálculos!AD442</f>
        <v>7.1196918298634351E-2</v>
      </c>
      <c r="AK19" s="144"/>
      <c r="AL19" s="159">
        <f>Cálculos!AS442</f>
        <v>3.8589535415653513E-2</v>
      </c>
      <c r="AM19" s="142"/>
      <c r="AO19" s="143"/>
      <c r="AP19" s="168" t="s">
        <v>324</v>
      </c>
      <c r="AQ19" s="169">
        <f>AVERAGE(AQ6:AQ17)</f>
        <v>65.5</v>
      </c>
      <c r="AR19" s="169">
        <f>AVERAGE(AR6:AR17)</f>
        <v>54.4</v>
      </c>
      <c r="AS19" s="169">
        <f t="shared" ref="AS19:AX19" si="5">AVERAGE(AS6:AS17)</f>
        <v>35.71382343473342</v>
      </c>
      <c r="AT19" s="169">
        <f t="shared" si="5"/>
        <v>16.371562960669205</v>
      </c>
      <c r="AU19" s="169">
        <f t="shared" si="5"/>
        <v>35.425972188623</v>
      </c>
      <c r="AV19" s="169">
        <f t="shared" si="5"/>
        <v>15.869981379071902</v>
      </c>
      <c r="AW19" s="169">
        <f t="shared" si="5"/>
        <v>34.131607180088267</v>
      </c>
      <c r="AX19" s="169">
        <f t="shared" si="5"/>
        <v>14.877027581298535</v>
      </c>
      <c r="AY19" s="142"/>
      <c r="BA19" s="143"/>
      <c r="BB19" s="74">
        <v>14</v>
      </c>
      <c r="BC19" s="167">
        <f>ABS(Cálculos!M20-Cálculos!M19)</f>
        <v>3.9406785511349796E-2</v>
      </c>
      <c r="BD19" s="167">
        <f>ABS(Cálculos!AB20-Cálculos!AB19)</f>
        <v>3.8711965713629004E-2</v>
      </c>
      <c r="BE19" s="167">
        <f>ABS(Cálculos!AQ20-Cálculos!AQ19)</f>
        <v>3.950249085016333E-2</v>
      </c>
      <c r="BF19" s="142"/>
    </row>
    <row r="20" spans="2:58" ht="15" thickBot="1" x14ac:dyDescent="0.4">
      <c r="B20" s="11"/>
      <c r="C20" s="144"/>
      <c r="D20" s="144"/>
      <c r="E20" s="144"/>
      <c r="F20" s="144"/>
      <c r="G20" s="144"/>
      <c r="H20" s="144"/>
      <c r="I20" s="144"/>
      <c r="J20" s="144"/>
      <c r="K20" s="144"/>
      <c r="L20" s="144"/>
      <c r="M20" s="144"/>
      <c r="N20" s="144"/>
      <c r="O20" s="144"/>
      <c r="P20" s="144"/>
      <c r="Q20" s="142"/>
      <c r="S20" s="145"/>
      <c r="T20" s="146"/>
      <c r="U20" s="146"/>
      <c r="V20" s="146"/>
      <c r="W20" s="147"/>
      <c r="Y20" s="143"/>
      <c r="Z20" s="74">
        <f>(Cálculos!C21-0.44)/(MAX(Cálculos!C:C)+0.12)*100</f>
        <v>1.9941927354407494</v>
      </c>
      <c r="AA20" s="144"/>
      <c r="AB20" s="159">
        <f>Cálculos!M81</f>
        <v>4.8194463780709533</v>
      </c>
      <c r="AC20" s="144"/>
      <c r="AD20" s="159">
        <f>Cálculos!AB394</f>
        <v>4.3598940347914805</v>
      </c>
      <c r="AE20" s="144"/>
      <c r="AF20" s="159">
        <f>Cálculos!AQ394</f>
        <v>3.6552571213246927</v>
      </c>
      <c r="AG20" s="144"/>
      <c r="AH20" s="159">
        <f>Cálculos!O293</f>
        <v>0.1112856851740263</v>
      </c>
      <c r="AI20" s="144"/>
      <c r="AJ20" s="159">
        <f>Cálculos!AD293</f>
        <v>6.9983655375126505E-2</v>
      </c>
      <c r="AK20" s="144"/>
      <c r="AL20" s="159">
        <f>Cálculos!AS293</f>
        <v>3.7898558466141118E-2</v>
      </c>
      <c r="AM20" s="142"/>
      <c r="AO20" s="143"/>
      <c r="AP20" s="168" t="s">
        <v>325</v>
      </c>
      <c r="AQ20" s="169">
        <f>(6/11)*AR$18/AQ$18</f>
        <v>0.45301873698820255</v>
      </c>
      <c r="AR20" s="169"/>
      <c r="AS20" s="169">
        <f>(6/11)*AT$18/AS$18</f>
        <v>0.25004165262259459</v>
      </c>
      <c r="AT20" s="169"/>
      <c r="AU20" s="169">
        <f>(6/11)*AV$18/AU$18</f>
        <v>0.24435048481954547</v>
      </c>
      <c r="AV20" s="169"/>
      <c r="AW20" s="169">
        <f>(6/11)*AX$18/AW$18</f>
        <v>0.23774861448088838</v>
      </c>
      <c r="AX20" s="169"/>
      <c r="AY20" s="142"/>
      <c r="BA20" s="143"/>
      <c r="BB20" s="74">
        <v>15</v>
      </c>
      <c r="BC20" s="167">
        <f>ABS(Cálculos!M21-Cálculos!M20)</f>
        <v>3.5347465742840201E-2</v>
      </c>
      <c r="BD20" s="167">
        <f>ABS(Cálculos!AB21-Cálculos!AB20)</f>
        <v>3.5105794865270878E-2</v>
      </c>
      <c r="BE20" s="167">
        <f>ABS(Cálculos!AQ21-Cálculos!AQ20)</f>
        <v>3.6173294159443259E-2</v>
      </c>
      <c r="BF20" s="142"/>
    </row>
    <row r="21" spans="2:58" ht="15" thickBot="1" x14ac:dyDescent="0.4">
      <c r="B21" s="11"/>
      <c r="C21" s="144"/>
      <c r="D21" s="144"/>
      <c r="E21" s="144"/>
      <c r="F21" s="144"/>
      <c r="G21" s="144"/>
      <c r="H21" s="144"/>
      <c r="I21" s="144"/>
      <c r="J21" s="144"/>
      <c r="K21" s="144"/>
      <c r="L21" s="144"/>
      <c r="M21" s="144"/>
      <c r="N21" s="144"/>
      <c r="O21" s="144"/>
      <c r="P21" s="144"/>
      <c r="Q21" s="142"/>
      <c r="Y21" s="143"/>
      <c r="Z21" s="74">
        <f>(Cálculos!C22-0.44)/(MAX(Cálculos!C:C)+0.12)*100</f>
        <v>2.1311565222155262</v>
      </c>
      <c r="AA21" s="144"/>
      <c r="AB21" s="159">
        <f>Cálculos!M372</f>
        <v>4.758525999273016</v>
      </c>
      <c r="AC21" s="144"/>
      <c r="AD21" s="159">
        <f>Cálculos!AB372</f>
        <v>4.2047195118550782</v>
      </c>
      <c r="AE21" s="144"/>
      <c r="AF21" s="159">
        <f>Cálculos!AQ372</f>
        <v>3.4634799478252662</v>
      </c>
      <c r="AG21" s="144"/>
      <c r="AH21" s="159">
        <f>Cálculos!O658</f>
        <v>0.1112856851740263</v>
      </c>
      <c r="AI21" s="144"/>
      <c r="AJ21" s="159">
        <f>Cálculos!AD658</f>
        <v>6.9983655375126505E-2</v>
      </c>
      <c r="AK21" s="144"/>
      <c r="AL21" s="159">
        <f>Cálculos!AS658</f>
        <v>3.7898558466141118E-2</v>
      </c>
      <c r="AM21" s="142"/>
      <c r="AO21" s="145"/>
      <c r="AP21" s="146"/>
      <c r="AQ21" s="146"/>
      <c r="AR21" s="146"/>
      <c r="AS21" s="146"/>
      <c r="AT21" s="146"/>
      <c r="AU21" s="146"/>
      <c r="AV21" s="146"/>
      <c r="AW21" s="146"/>
      <c r="AX21" s="146"/>
      <c r="AY21" s="147"/>
      <c r="BA21" s="143"/>
      <c r="BB21" s="74">
        <v>16</v>
      </c>
      <c r="BC21" s="167">
        <f>ABS(Cálculos!M22-Cálculos!M21)</f>
        <v>4.2198326075544412E-2</v>
      </c>
      <c r="BD21" s="167">
        <f>ABS(Cálculos!AB22-Cálculos!AB21)</f>
        <v>4.2302351150773854E-2</v>
      </c>
      <c r="BE21" s="167">
        <f>ABS(Cálculos!AQ22-Cálculos!AQ21)</f>
        <v>4.3590325865965562E-2</v>
      </c>
      <c r="BF21" s="142"/>
    </row>
    <row r="22" spans="2:58" x14ac:dyDescent="0.35">
      <c r="B22" s="11"/>
      <c r="C22" s="144"/>
      <c r="D22" s="144"/>
      <c r="E22" s="144"/>
      <c r="F22" s="144"/>
      <c r="G22" s="144"/>
      <c r="H22" s="144"/>
      <c r="I22" s="144"/>
      <c r="J22" s="144"/>
      <c r="K22" s="144"/>
      <c r="L22" s="144"/>
      <c r="M22" s="144"/>
      <c r="N22" s="144"/>
      <c r="O22" s="144"/>
      <c r="P22" s="144"/>
      <c r="Q22" s="142"/>
      <c r="S22" s="202" t="s">
        <v>270</v>
      </c>
      <c r="T22" s="202"/>
      <c r="U22" s="202"/>
      <c r="V22" s="202"/>
      <c r="W22" s="202"/>
      <c r="Y22" s="143"/>
      <c r="Z22" s="74">
        <f>(Cálculos!C23-0.44)/(MAX(Cálculos!C:C)+0.12)*100</f>
        <v>2.2681203089903028</v>
      </c>
      <c r="AA22" s="144"/>
      <c r="AB22" s="159">
        <f>Cálculos!M29</f>
        <v>4.6274159786332714</v>
      </c>
      <c r="AC22" s="144"/>
      <c r="AD22" s="159">
        <f>Cálculos!AB29</f>
        <v>4.096232223093069</v>
      </c>
      <c r="AE22" s="144"/>
      <c r="AF22" s="159">
        <f>Cálculos!AQ29</f>
        <v>3.397928134318664</v>
      </c>
      <c r="AG22" s="144"/>
      <c r="AH22" s="159">
        <f>Cálculos!O29</f>
        <v>0.10578947813179872</v>
      </c>
      <c r="AI22" s="144"/>
      <c r="AJ22" s="159">
        <f>Cálculos!AD29</f>
        <v>6.6424573073752866E-2</v>
      </c>
      <c r="AK22" s="144"/>
      <c r="AL22" s="159">
        <f>Cálculos!AS29</f>
        <v>3.5874300133316259E-2</v>
      </c>
      <c r="AM22" s="142"/>
      <c r="BA22" s="143"/>
      <c r="BB22" s="74">
        <v>17</v>
      </c>
      <c r="BC22" s="167">
        <f>ABS(Cálculos!M23-Cálculos!M22)</f>
        <v>0.56121650024635605</v>
      </c>
      <c r="BD22" s="167">
        <f>ABS(Cálculos!AB23-Cálculos!AB22)</f>
        <v>0.43671450866580219</v>
      </c>
      <c r="BE22" s="167">
        <f>ABS(Cálculos!AQ23-Cálculos!AQ22)</f>
        <v>0.29217555697859399</v>
      </c>
      <c r="BF22" s="142"/>
    </row>
    <row r="23" spans="2:58" x14ac:dyDescent="0.35">
      <c r="B23" s="11"/>
      <c r="C23" s="144"/>
      <c r="D23" s="144"/>
      <c r="E23" s="144"/>
      <c r="F23" s="144"/>
      <c r="G23" s="144"/>
      <c r="H23" s="144"/>
      <c r="I23" s="144"/>
      <c r="J23" s="144"/>
      <c r="K23" s="144"/>
      <c r="L23" s="144"/>
      <c r="M23" s="144"/>
      <c r="N23" s="144"/>
      <c r="O23" s="144"/>
      <c r="P23" s="144"/>
      <c r="Q23" s="142"/>
      <c r="S23" s="202"/>
      <c r="T23" s="202"/>
      <c r="U23" s="202"/>
      <c r="V23" s="202"/>
      <c r="W23" s="202"/>
      <c r="Y23" s="143"/>
      <c r="Z23" s="74">
        <f>(Cálculos!C24-0.44)/(MAX(Cálculos!C:C)+0.12)*100</f>
        <v>2.4050840957650794</v>
      </c>
      <c r="AA23" s="144"/>
      <c r="AB23" s="159">
        <f>Cálculos!M7</f>
        <v>4.4638461381324346</v>
      </c>
      <c r="AC23" s="144"/>
      <c r="AD23" s="159">
        <f>Cálculos!AB7</f>
        <v>3.8959364417705502</v>
      </c>
      <c r="AE23" s="144"/>
      <c r="AF23" s="159">
        <f>Cálculos!AQ418</f>
        <v>3.2674576193778035</v>
      </c>
      <c r="AG23" s="144"/>
      <c r="AH23" s="159">
        <f>Cálculos!O394</f>
        <v>0.10578947813179872</v>
      </c>
      <c r="AI23" s="144"/>
      <c r="AJ23" s="159">
        <f>Cálculos!AD394</f>
        <v>6.6424573073752866E-2</v>
      </c>
      <c r="AK23" s="144"/>
      <c r="AL23" s="159">
        <f>Cálculos!AS394</f>
        <v>3.5874300133316259E-2</v>
      </c>
      <c r="AM23" s="142"/>
      <c r="BA23" s="143"/>
      <c r="BB23" s="74">
        <v>18</v>
      </c>
      <c r="BC23" s="167">
        <f>ABS(Cálculos!M24-Cálculos!M23)</f>
        <v>0.45945159024520321</v>
      </c>
      <c r="BD23" s="167">
        <f>ABS(Cálculos!AB24-Cálculos!AB23)</f>
        <v>0.33277689844169833</v>
      </c>
      <c r="BE23" s="167">
        <f>ABS(Cálculos!AQ24-Cálculos!AQ23)</f>
        <v>0.18794944669030511</v>
      </c>
      <c r="BF23" s="142"/>
    </row>
    <row r="24" spans="2:58" x14ac:dyDescent="0.35">
      <c r="B24" s="11"/>
      <c r="C24" s="144"/>
      <c r="D24" s="144"/>
      <c r="E24" s="144"/>
      <c r="F24" s="144"/>
      <c r="G24" s="144"/>
      <c r="H24" s="144"/>
      <c r="I24" s="144"/>
      <c r="J24" s="144"/>
      <c r="K24" s="144"/>
      <c r="L24" s="144"/>
      <c r="M24" s="144"/>
      <c r="N24" s="144"/>
      <c r="O24" s="144"/>
      <c r="P24" s="144"/>
      <c r="Q24" s="142"/>
      <c r="S24" s="202"/>
      <c r="T24" s="202"/>
      <c r="U24" s="202"/>
      <c r="V24" s="202"/>
      <c r="W24" s="202"/>
      <c r="Y24" s="143"/>
      <c r="Z24" s="74">
        <f>(Cálculos!C25-0.44)/(MAX(Cálculos!C:C)+0.12)*100</f>
        <v>2.542047882539856</v>
      </c>
      <c r="AA24" s="144"/>
      <c r="AB24" s="159">
        <f>Cálculos!M418</f>
        <v>4.3137299780610521</v>
      </c>
      <c r="AC24" s="144"/>
      <c r="AD24" s="159">
        <f>Cálculos!AB418</f>
        <v>3.8726440233758872</v>
      </c>
      <c r="AE24" s="144"/>
      <c r="AF24" s="159">
        <f>Cálculos!AQ7</f>
        <v>3.1623582051810653</v>
      </c>
      <c r="AG24" s="144"/>
      <c r="AH24" s="159">
        <f>Cálculos!O81</f>
        <v>8.2455739929707228E-2</v>
      </c>
      <c r="AI24" s="144"/>
      <c r="AJ24" s="159">
        <f>Cálculos!AD81</f>
        <v>5.1368244776360587E-2</v>
      </c>
      <c r="AK24" s="144"/>
      <c r="AL24" s="159">
        <f>Cálculos!AS81</f>
        <v>2.7361260839263477E-2</v>
      </c>
      <c r="AM24" s="142"/>
      <c r="BA24" s="143"/>
      <c r="BB24" s="74">
        <v>19</v>
      </c>
      <c r="BC24" s="167">
        <f>ABS(Cálculos!M25-Cálculos!M24)</f>
        <v>0.3831110039753709</v>
      </c>
      <c r="BD24" s="167">
        <f>ABS(Cálculos!AB25-Cálculos!AB24)</f>
        <v>0.28195103013925937</v>
      </c>
      <c r="BE24" s="167">
        <f>ABS(Cálculos!AQ25-Cálculos!AQ24)</f>
        <v>0.17304171954682546</v>
      </c>
      <c r="BF24" s="142"/>
    </row>
    <row r="25" spans="2:58" x14ac:dyDescent="0.35">
      <c r="B25" s="11"/>
      <c r="C25" s="144"/>
      <c r="D25" s="144"/>
      <c r="E25" s="144"/>
      <c r="F25" s="144"/>
      <c r="G25" s="144"/>
      <c r="H25" s="144"/>
      <c r="I25" s="144"/>
      <c r="J25" s="144"/>
      <c r="K25" s="144"/>
      <c r="L25" s="144"/>
      <c r="M25" s="144"/>
      <c r="N25" s="144"/>
      <c r="O25" s="144"/>
      <c r="P25" s="144"/>
      <c r="Q25" s="142"/>
      <c r="Y25" s="143"/>
      <c r="Z25" s="74">
        <f>(Cálculos!C26-0.44)/(MAX(Cálculos!C:C)+0.12)*100</f>
        <v>2.6790116693146331</v>
      </c>
      <c r="AA25" s="144"/>
      <c r="AB25" s="159">
        <f>Cálculos!M658</f>
        <v>4.2357520520239351</v>
      </c>
      <c r="AC25" s="144"/>
      <c r="AD25" s="159">
        <f>Cálculos!AB658</f>
        <v>3.6825456021850891</v>
      </c>
      <c r="AE25" s="144"/>
      <c r="AF25" s="159">
        <f>Cálculos!AQ383</f>
        <v>3.0591098550431433</v>
      </c>
      <c r="AG25" s="144"/>
      <c r="AH25" s="159">
        <f>Cálculos!O446</f>
        <v>8.2455739929707228E-2</v>
      </c>
      <c r="AI25" s="144"/>
      <c r="AJ25" s="159">
        <f>Cálculos!AD446</f>
        <v>5.1368244776360587E-2</v>
      </c>
      <c r="AK25" s="144"/>
      <c r="AL25" s="159">
        <f>Cálculos!AS446</f>
        <v>2.7361260839263477E-2</v>
      </c>
      <c r="AM25" s="142"/>
      <c r="BA25" s="143"/>
      <c r="BB25" s="74">
        <v>20</v>
      </c>
      <c r="BC25" s="167">
        <f>ABS(Cálculos!M26-Cálculos!M25)</f>
        <v>0.26372046079109235</v>
      </c>
      <c r="BD25" s="167">
        <f>ABS(Cálculos!AB26-Cálculos!AB25)</f>
        <v>0.19123339262996453</v>
      </c>
      <c r="BE25" s="167">
        <f>ABS(Cálculos!AQ26-Cálculos!AQ25)</f>
        <v>0.10082776231395152</v>
      </c>
      <c r="BF25" s="142"/>
    </row>
    <row r="26" spans="2:58" x14ac:dyDescent="0.35">
      <c r="B26" s="11"/>
      <c r="C26" s="144"/>
      <c r="D26" s="144"/>
      <c r="E26" s="144"/>
      <c r="F26" s="144"/>
      <c r="G26" s="144"/>
      <c r="H26" s="144"/>
      <c r="I26" s="144"/>
      <c r="J26" s="144"/>
      <c r="K26" s="144"/>
      <c r="L26" s="144"/>
      <c r="M26" s="144"/>
      <c r="N26" s="144"/>
      <c r="O26" s="144"/>
      <c r="P26" s="144"/>
      <c r="Q26" s="142"/>
      <c r="Y26" s="143"/>
      <c r="Z26" s="74">
        <f>(Cálculos!C27-0.44)/(MAX(Cálculos!C:C)+0.12)*100</f>
        <v>2.8159754560894097</v>
      </c>
      <c r="AA26" s="144"/>
      <c r="AB26" s="159">
        <f>Cálculos!M293</f>
        <v>4.1954691769359673</v>
      </c>
      <c r="AC26" s="144"/>
      <c r="AD26" s="159">
        <f>Cálculos!AB53</f>
        <v>3.6493896202712937</v>
      </c>
      <c r="AE26" s="144"/>
      <c r="AF26" s="159">
        <f>Cálculos!AQ53</f>
        <v>3.0495655058954618</v>
      </c>
      <c r="AG26" s="144"/>
      <c r="AH26" s="159">
        <f>Cálculos!O53</f>
        <v>7.9424047311805912E-2</v>
      </c>
      <c r="AI26" s="144"/>
      <c r="AJ26" s="159">
        <f>Cálculos!AD53</f>
        <v>4.9419222831457839E-2</v>
      </c>
      <c r="AK26" s="144"/>
      <c r="AL26" s="159">
        <f>Cálculos!AS53</f>
        <v>2.6266065529958905E-2</v>
      </c>
      <c r="AM26" s="142"/>
      <c r="BA26" s="143"/>
      <c r="BB26" s="74">
        <v>21</v>
      </c>
      <c r="BC26" s="167">
        <f>ABS(Cálculos!M27-Cálculos!M26)</f>
        <v>0.10656523388933081</v>
      </c>
      <c r="BD26" s="167">
        <f>ABS(Cálculos!AB27-Cálculos!AB26)</f>
        <v>8.0568619001952557E-2</v>
      </c>
      <c r="BE26" s="167">
        <f>ABS(Cálculos!AQ27-Cálculos!AQ26)</f>
        <v>4.7075660959807974E-2</v>
      </c>
      <c r="BF26" s="142"/>
    </row>
    <row r="27" spans="2:58" x14ac:dyDescent="0.35">
      <c r="B27" s="11"/>
      <c r="C27" s="144"/>
      <c r="D27" s="144"/>
      <c r="E27" s="144"/>
      <c r="F27" s="144"/>
      <c r="G27" s="144"/>
      <c r="H27" s="144"/>
      <c r="I27" s="144"/>
      <c r="J27" s="144"/>
      <c r="K27" s="144"/>
      <c r="L27" s="144"/>
      <c r="M27" s="144"/>
      <c r="N27" s="144"/>
      <c r="O27" s="144"/>
      <c r="P27" s="144"/>
      <c r="Q27" s="142"/>
      <c r="Y27" s="143"/>
      <c r="Z27" s="74">
        <f>(Cálculos!C28-0.44)/(MAX(Cálculos!C:C)+0.12)*100</f>
        <v>2.9529392428641867</v>
      </c>
      <c r="AA27" s="144"/>
      <c r="AB27" s="159">
        <f>Cálculos!M53</f>
        <v>4.1011156886720581</v>
      </c>
      <c r="AC27" s="144"/>
      <c r="AD27" s="159">
        <f>Cálculos!AB383</f>
        <v>3.646956005479066</v>
      </c>
      <c r="AE27" s="144"/>
      <c r="AF27" s="159">
        <f>Cálculos!AQ658</f>
        <v>2.958774036102525</v>
      </c>
      <c r="AG27" s="144"/>
      <c r="AH27" s="159">
        <f>Cálculos!O418</f>
        <v>7.9424047311805912E-2</v>
      </c>
      <c r="AI27" s="144"/>
      <c r="AJ27" s="159">
        <f>Cálculos!AD418</f>
        <v>4.9419222831457839E-2</v>
      </c>
      <c r="AK27" s="144"/>
      <c r="AL27" s="159">
        <f>Cálculos!AS418</f>
        <v>2.6266065529958905E-2</v>
      </c>
      <c r="AM27" s="142"/>
      <c r="BA27" s="143"/>
      <c r="BB27" s="74">
        <v>22</v>
      </c>
      <c r="BC27" s="167">
        <f>ABS(Cálculos!M28-Cálculos!M27)</f>
        <v>0.184108414341563</v>
      </c>
      <c r="BD27" s="167">
        <f>ABS(Cálculos!AB28-Cálculos!AB27)</f>
        <v>0.12834038217367438</v>
      </c>
      <c r="BE27" s="167">
        <f>ABS(Cálculos!AQ28-Cálculos!AQ27)</f>
        <v>7.4276866990077295E-2</v>
      </c>
      <c r="BF27" s="142"/>
    </row>
    <row r="28" spans="2:58" x14ac:dyDescent="0.35">
      <c r="B28" s="11"/>
      <c r="C28" s="144"/>
      <c r="D28" s="144"/>
      <c r="E28" s="144"/>
      <c r="F28" s="144"/>
      <c r="G28" s="144"/>
      <c r="H28" s="144"/>
      <c r="I28" s="144"/>
      <c r="J28" s="144"/>
      <c r="K28" s="144"/>
      <c r="L28" s="144"/>
      <c r="M28" s="144"/>
      <c r="N28" s="144"/>
      <c r="O28" s="144"/>
      <c r="P28" s="144"/>
      <c r="Q28" s="142"/>
      <c r="Y28" s="143"/>
      <c r="Z28" s="74">
        <f>(Cálculos!C29-0.44)/(MAX(Cálculos!C:C)+0.12)*100</f>
        <v>3.0899030296389633</v>
      </c>
      <c r="AA28" s="144"/>
      <c r="AB28" s="159">
        <f>Cálculos!M383</f>
        <v>4.0835903479967595</v>
      </c>
      <c r="AC28" s="144"/>
      <c r="AD28" s="159">
        <f>Cálculos!AB293</f>
        <v>3.6402468025185857</v>
      </c>
      <c r="AE28" s="144"/>
      <c r="AF28" s="159">
        <f>Cálculos!AQ293</f>
        <v>2.9174912003378806</v>
      </c>
      <c r="AG28" s="144"/>
      <c r="AH28" s="159">
        <f>Cálculos!O18</f>
        <v>7.3579240557037684E-2</v>
      </c>
      <c r="AI28" s="144"/>
      <c r="AJ28" s="159">
        <f>Cálculos!AD18</f>
        <v>4.5667078893401485E-2</v>
      </c>
      <c r="AK28" s="144"/>
      <c r="AL28" s="159">
        <f>Cálculos!AS18</f>
        <v>2.416275338596784E-2</v>
      </c>
      <c r="AM28" s="142"/>
      <c r="BA28" s="143"/>
      <c r="BB28" s="74">
        <v>23</v>
      </c>
      <c r="BC28" s="167">
        <f>ABS(Cálculos!M29-Cálculos!M28)</f>
        <v>3.5342776155253803</v>
      </c>
      <c r="BD28" s="167">
        <f>ABS(Cálculos!AB29-Cálculos!AB28)</f>
        <v>2.9815761858539731</v>
      </c>
      <c r="BE28" s="167">
        <f>ABS(Cálculos!AQ29-Cálculos!AQ28)</f>
        <v>2.2722606425744489</v>
      </c>
      <c r="BF28" s="142"/>
    </row>
    <row r="29" spans="2:58" x14ac:dyDescent="0.35">
      <c r="B29" s="11"/>
      <c r="C29" s="144"/>
      <c r="D29" s="144"/>
      <c r="E29" s="144"/>
      <c r="F29" s="144"/>
      <c r="G29" s="144"/>
      <c r="H29" s="144"/>
      <c r="I29" s="144"/>
      <c r="J29" s="144"/>
      <c r="K29" s="144"/>
      <c r="L29" s="144"/>
      <c r="M29" s="144"/>
      <c r="N29" s="144"/>
      <c r="O29" s="144"/>
      <c r="P29" s="144"/>
      <c r="Q29" s="142"/>
      <c r="Y29" s="143"/>
      <c r="Z29" s="74">
        <f>(Cálculos!C30-0.44)/(MAX(Cálculos!C:C)+0.12)*100</f>
        <v>3.22686681641374</v>
      </c>
      <c r="AA29" s="144"/>
      <c r="AB29" s="159">
        <f>Cálculos!M377</f>
        <v>3.8714169203882585</v>
      </c>
      <c r="AC29" s="144"/>
      <c r="AD29" s="159">
        <f>Cálculos!AB377</f>
        <v>3.4593068142554593</v>
      </c>
      <c r="AE29" s="144"/>
      <c r="AF29" s="159">
        <f>Cálculos!AQ377</f>
        <v>2.9058221130148034</v>
      </c>
      <c r="AG29" s="144"/>
      <c r="AH29" s="159">
        <f>Cálculos!O383</f>
        <v>7.3579240557037684E-2</v>
      </c>
      <c r="AI29" s="144"/>
      <c r="AJ29" s="159">
        <f>Cálculos!AD383</f>
        <v>4.5667078893401485E-2</v>
      </c>
      <c r="AK29" s="144"/>
      <c r="AL29" s="159">
        <f>Cálculos!AS383</f>
        <v>2.416275338596784E-2</v>
      </c>
      <c r="AM29" s="142"/>
      <c r="BA29" s="143"/>
      <c r="BB29" s="74">
        <v>24</v>
      </c>
      <c r="BC29" s="167">
        <f>ABS(Cálculos!M30-Cálculos!M29)</f>
        <v>3.4189635270470324</v>
      </c>
      <c r="BD29" s="167">
        <f>ABS(Cálculos!AB30-Cálculos!AB29)</f>
        <v>2.862359738418597</v>
      </c>
      <c r="BE29" s="167">
        <f>ABS(Cálculos!AQ30-Cálculos!AQ29)</f>
        <v>2.1489697432790944</v>
      </c>
      <c r="BF29" s="142"/>
    </row>
    <row r="30" spans="2:58" x14ac:dyDescent="0.35">
      <c r="B30" s="11"/>
      <c r="C30" s="144"/>
      <c r="D30" s="144"/>
      <c r="E30" s="144"/>
      <c r="F30" s="144"/>
      <c r="G30" s="144"/>
      <c r="H30" s="144"/>
      <c r="I30" s="144"/>
      <c r="J30" s="144"/>
      <c r="K30" s="144"/>
      <c r="L30" s="144"/>
      <c r="M30" s="144"/>
      <c r="N30" s="144"/>
      <c r="O30" s="144"/>
      <c r="P30" s="144"/>
      <c r="Q30" s="142"/>
      <c r="Y30" s="143"/>
      <c r="Z30" s="74">
        <f>(Cálculos!C31-0.44)/(MAX(Cálculos!C:C)+0.12)*100</f>
        <v>3.363830603188517</v>
      </c>
      <c r="AA30" s="144"/>
      <c r="AB30" s="159">
        <f>Cálculos!M18</f>
        <v>3.812600522163581</v>
      </c>
      <c r="AC30" s="144"/>
      <c r="AD30" s="159">
        <f>Cálculos!AB18</f>
        <v>3.3624047246562196</v>
      </c>
      <c r="AE30" s="144"/>
      <c r="AF30" s="159">
        <f>Cálculos!AQ18</f>
        <v>2.7813931425357752</v>
      </c>
      <c r="AG30" s="144"/>
      <c r="AH30" s="159">
        <f>Cálculos!O359</f>
        <v>6.6674991814166126E-2</v>
      </c>
      <c r="AI30" s="144"/>
      <c r="AJ30" s="159">
        <f>Cálculos!AD359</f>
        <v>4.1244693678677523E-2</v>
      </c>
      <c r="AK30" s="144"/>
      <c r="AL30" s="159">
        <f>Cálculos!AS359</f>
        <v>2.1693094189334333E-2</v>
      </c>
      <c r="AM30" s="142"/>
      <c r="BA30" s="143"/>
      <c r="BB30" s="74">
        <v>25</v>
      </c>
      <c r="BC30" s="167">
        <f>ABS(Cálculos!M31-Cálculos!M30)</f>
        <v>4.8892414372171844E-2</v>
      </c>
      <c r="BD30" s="167">
        <f>ABS(Cálculos!AB31-Cálculos!AB30)</f>
        <v>4.7917536615110334E-2</v>
      </c>
      <c r="BE30" s="167">
        <f>ABS(Cálculos!AQ31-Cálculos!AQ30)</f>
        <v>4.845382162948586E-2</v>
      </c>
      <c r="BF30" s="142"/>
    </row>
    <row r="31" spans="2:58" x14ac:dyDescent="0.35">
      <c r="B31" s="11"/>
      <c r="C31" s="144"/>
      <c r="D31" s="144"/>
      <c r="E31" s="144"/>
      <c r="F31" s="144"/>
      <c r="G31" s="144"/>
      <c r="H31" s="144"/>
      <c r="I31" s="144"/>
      <c r="J31" s="144"/>
      <c r="K31" s="144"/>
      <c r="L31" s="144"/>
      <c r="M31" s="144"/>
      <c r="N31" s="144"/>
      <c r="O31" s="144"/>
      <c r="P31" s="144"/>
      <c r="Q31" s="142"/>
      <c r="Y31" s="143"/>
      <c r="Z31" s="74">
        <f>(Cálculos!C32-0.44)/(MAX(Cálculos!C:C)+0.12)*100</f>
        <v>3.5007943899632936</v>
      </c>
      <c r="AA31" s="144"/>
      <c r="AB31" s="159">
        <f>Cálculos!M12</f>
        <v>3.5889199557389078</v>
      </c>
      <c r="AC31" s="144"/>
      <c r="AD31" s="159">
        <f>Cálculos!AB12</f>
        <v>3.1626721175161165</v>
      </c>
      <c r="AE31" s="144"/>
      <c r="AF31" s="159">
        <f>Cálculos!AQ440</f>
        <v>2.6910212044132491</v>
      </c>
      <c r="AG31" s="144"/>
      <c r="AH31" s="159">
        <f>Cálculos!O724</f>
        <v>6.6674991814166126E-2</v>
      </c>
      <c r="AI31" s="144"/>
      <c r="AJ31" s="159">
        <f>Cálculos!AD724</f>
        <v>4.1244693678677523E-2</v>
      </c>
      <c r="AK31" s="144"/>
      <c r="AL31" s="159">
        <f>Cálculos!AS724</f>
        <v>2.1693094189334333E-2</v>
      </c>
      <c r="AM31" s="142"/>
      <c r="BA31" s="143"/>
      <c r="BB31" s="74">
        <v>26</v>
      </c>
      <c r="BC31" s="167">
        <f>ABS(Cálculos!M32-Cálculos!M31)</f>
        <v>3.3206556342137095E-2</v>
      </c>
      <c r="BD31" s="167">
        <f>ABS(Cálculos!AB32-Cálculos!AB31)</f>
        <v>2.447904078586105E-2</v>
      </c>
      <c r="BE31" s="167">
        <f>ABS(Cálculos!AQ32-Cálculos!AQ31)</f>
        <v>2.2255683980069607E-2</v>
      </c>
      <c r="BF31" s="142"/>
    </row>
    <row r="32" spans="2:58" x14ac:dyDescent="0.35">
      <c r="B32" s="11"/>
      <c r="C32" s="144"/>
      <c r="D32" s="144"/>
      <c r="E32" s="144"/>
      <c r="F32" s="144"/>
      <c r="G32" s="144"/>
      <c r="H32" s="144"/>
      <c r="I32" s="144"/>
      <c r="J32" s="144"/>
      <c r="K32" s="144"/>
      <c r="L32" s="144"/>
      <c r="M32" s="144"/>
      <c r="N32" s="144"/>
      <c r="O32" s="144"/>
      <c r="P32" s="144"/>
      <c r="Q32" s="142"/>
      <c r="Y32" s="143"/>
      <c r="Z32" s="74">
        <f>(Cálculos!C33-0.44)/(MAX(Cálculos!C:C)+0.12)*100</f>
        <v>3.6377581767380698</v>
      </c>
      <c r="AA32" s="144"/>
      <c r="AB32" s="159">
        <f>Cálculos!M724</f>
        <v>3.3825836478636768</v>
      </c>
      <c r="AC32" s="144"/>
      <c r="AD32" s="159">
        <f>Cálculos!AB440</f>
        <v>2.9952924695533785</v>
      </c>
      <c r="AE32" s="144"/>
      <c r="AF32" s="159">
        <f>Cálculos!AQ12</f>
        <v>2.6163120774826107</v>
      </c>
      <c r="AG32" s="144"/>
      <c r="AH32" s="159">
        <f>Cálculos!O12</f>
        <v>6.5346723055672379E-2</v>
      </c>
      <c r="AI32" s="144"/>
      <c r="AJ32" s="159">
        <f>Cálculos!AD12</f>
        <v>4.0395218576724533E-2</v>
      </c>
      <c r="AK32" s="144"/>
      <c r="AL32" s="159">
        <f>Cálculos!AS12</f>
        <v>2.1219964570346965E-2</v>
      </c>
      <c r="AM32" s="142"/>
      <c r="BA32" s="143"/>
      <c r="BB32" s="74">
        <v>27</v>
      </c>
      <c r="BC32" s="167">
        <f>ABS(Cálculos!M33-Cálculos!M32)</f>
        <v>5.6719839840719599E-2</v>
      </c>
      <c r="BD32" s="167">
        <f>ABS(Cálculos!AB33-Cálculos!AB32)</f>
        <v>4.6826167638901905E-2</v>
      </c>
      <c r="BE32" s="167">
        <f>ABS(Cálculos!AQ33-Cálculos!AQ32)</f>
        <v>4.6167744949138667E-2</v>
      </c>
      <c r="BF32" s="142"/>
    </row>
    <row r="33" spans="2:58" x14ac:dyDescent="0.35">
      <c r="B33" s="11"/>
      <c r="C33" s="144"/>
      <c r="D33" s="144"/>
      <c r="E33" s="144"/>
      <c r="F33" s="144"/>
      <c r="G33" s="144"/>
      <c r="H33" s="144"/>
      <c r="I33" s="144"/>
      <c r="J33" s="144"/>
      <c r="K33" s="144"/>
      <c r="L33" s="144"/>
      <c r="M33" s="144"/>
      <c r="N33" s="144"/>
      <c r="O33" s="144"/>
      <c r="P33" s="144"/>
      <c r="Q33" s="142"/>
      <c r="Y33" s="143"/>
      <c r="Z33" s="74">
        <f>(Cálculos!C34-0.44)/(MAX(Cálculos!C:C)+0.12)*100</f>
        <v>3.7747219635128468</v>
      </c>
      <c r="AA33" s="144"/>
      <c r="AB33" s="159">
        <f>Cálculos!M359</f>
        <v>3.3570894904803383</v>
      </c>
      <c r="AC33" s="144"/>
      <c r="AD33" s="159">
        <f>Cálculos!AB724</f>
        <v>2.9354642684789178</v>
      </c>
      <c r="AE33" s="144"/>
      <c r="AF33" s="159">
        <f>Cálculos!AQ458</f>
        <v>2.5108261586200173</v>
      </c>
      <c r="AG33" s="144"/>
      <c r="AH33" s="159">
        <f>Cálculos!O377</f>
        <v>6.5346723055672379E-2</v>
      </c>
      <c r="AI33" s="144"/>
      <c r="AJ33" s="159">
        <f>Cálculos!AD377</f>
        <v>4.0395218576724533E-2</v>
      </c>
      <c r="AK33" s="144"/>
      <c r="AL33" s="159">
        <f>Cálculos!AS377</f>
        <v>2.1219964570346965E-2</v>
      </c>
      <c r="AM33" s="142"/>
      <c r="BA33" s="143"/>
      <c r="BB33" s="74">
        <v>28</v>
      </c>
      <c r="BC33" s="167">
        <f>ABS(Cálculos!M34-Cálculos!M33)</f>
        <v>4.4865433518247677E-2</v>
      </c>
      <c r="BD33" s="167">
        <f>ABS(Cálculos!AB34-Cálculos!AB33)</f>
        <v>4.475365296488043E-2</v>
      </c>
      <c r="BE33" s="167">
        <f>ABS(Cálculos!AQ34-Cálculos!AQ33)</f>
        <v>4.5758575814843327E-2</v>
      </c>
      <c r="BF33" s="142"/>
    </row>
    <row r="34" spans="2:58" x14ac:dyDescent="0.35">
      <c r="B34" s="11"/>
      <c r="C34" s="144"/>
      <c r="D34" s="144"/>
      <c r="E34" s="144"/>
      <c r="F34" s="144"/>
      <c r="G34" s="144"/>
      <c r="H34" s="144"/>
      <c r="I34" s="144"/>
      <c r="J34" s="144"/>
      <c r="K34" s="144"/>
      <c r="L34" s="144"/>
      <c r="M34" s="144"/>
      <c r="N34" s="144"/>
      <c r="O34" s="144"/>
      <c r="P34" s="144"/>
      <c r="Q34" s="142"/>
      <c r="Y34" s="143"/>
      <c r="Z34" s="74">
        <f>(Cálculos!C35-0.44)/(MAX(Cálculos!C:C)+0.12)*100</f>
        <v>3.9116857502876239</v>
      </c>
      <c r="AA34" s="144"/>
      <c r="AB34" s="159">
        <f>Cálculos!M374</f>
        <v>3.2577597436958401</v>
      </c>
      <c r="AC34" s="144"/>
      <c r="AD34" s="159">
        <f>Cálculos!AB359</f>
        <v>2.9086942761814658</v>
      </c>
      <c r="AE34" s="144"/>
      <c r="AF34" s="159">
        <f>Cálculos!AQ75</f>
        <v>2.5039465669049372</v>
      </c>
      <c r="AG34" s="144"/>
      <c r="AH34" s="159">
        <f>Cálculos!O9</f>
        <v>4.6377870444832305E-2</v>
      </c>
      <c r="AI34" s="144"/>
      <c r="AJ34" s="159">
        <f>Cálculos!AD9</f>
        <v>2.8319093338063765E-2</v>
      </c>
      <c r="AK34" s="144"/>
      <c r="AL34" s="159">
        <f>Cálculos!AS9</f>
        <v>1.4546348585098153E-2</v>
      </c>
      <c r="AM34" s="142"/>
      <c r="BA34" s="143"/>
      <c r="BB34" s="74">
        <v>29</v>
      </c>
      <c r="BC34" s="167">
        <f>ABS(Cálculos!M35-Cálculos!M34)</f>
        <v>1.1965129494538873E-2</v>
      </c>
      <c r="BD34" s="167">
        <f>ABS(Cálculos!AB35-Cálculos!AB34)</f>
        <v>1.2262814358084295E-2</v>
      </c>
      <c r="BE34" s="167">
        <f>ABS(Cálculos!AQ35-Cálculos!AQ34)</f>
        <v>1.3497187719495152E-2</v>
      </c>
      <c r="BF34" s="142"/>
    </row>
    <row r="35" spans="2:58" x14ac:dyDescent="0.35">
      <c r="B35" s="11"/>
      <c r="C35" s="144"/>
      <c r="D35" s="144"/>
      <c r="E35" s="144"/>
      <c r="F35" s="144"/>
      <c r="G35" s="144"/>
      <c r="H35" s="144"/>
      <c r="I35" s="144"/>
      <c r="J35" s="144"/>
      <c r="K35" s="144"/>
      <c r="L35" s="144"/>
      <c r="M35" s="144"/>
      <c r="N35" s="144"/>
      <c r="O35" s="144"/>
      <c r="P35" s="144"/>
      <c r="Q35" s="142"/>
      <c r="Y35" s="143"/>
      <c r="Z35" s="74">
        <f>(Cálculos!C36-0.44)/(MAX(Cálculos!C:C)+0.12)*100</f>
        <v>4.0486495370624009</v>
      </c>
      <c r="AA35" s="144"/>
      <c r="AB35" s="159">
        <f>Cálculos!M440</f>
        <v>3.2050275338601599</v>
      </c>
      <c r="AC35" s="144"/>
      <c r="AD35" s="159">
        <f>Cálculos!AB374</f>
        <v>2.9082667141674268</v>
      </c>
      <c r="AE35" s="144"/>
      <c r="AF35" s="159">
        <f>Cálculos!AQ374</f>
        <v>2.4408388047622949</v>
      </c>
      <c r="AG35" s="144"/>
      <c r="AH35" s="159">
        <f>Cálculos!O374</f>
        <v>4.6377870444832305E-2</v>
      </c>
      <c r="AI35" s="144"/>
      <c r="AJ35" s="159">
        <f>Cálculos!AD374</f>
        <v>2.8319093338063765E-2</v>
      </c>
      <c r="AK35" s="144"/>
      <c r="AL35" s="159">
        <f>Cálculos!AS374</f>
        <v>1.4546348585098153E-2</v>
      </c>
      <c r="AM35" s="142"/>
      <c r="BA35" s="143"/>
      <c r="BB35" s="74">
        <v>30</v>
      </c>
      <c r="BC35" s="167">
        <f>ABS(Cálculos!M36-Cálculos!M35)</f>
        <v>0.10903672368042927</v>
      </c>
      <c r="BD35" s="167">
        <f>ABS(Cálculos!AB36-Cálculos!AB35)</f>
        <v>7.7044262033711952E-2</v>
      </c>
      <c r="BE35" s="167">
        <f>ABS(Cálculos!AQ36-Cálculos!AQ35)</f>
        <v>4.9954218503851289E-2</v>
      </c>
      <c r="BF35" s="142"/>
    </row>
    <row r="36" spans="2:58" x14ac:dyDescent="0.35">
      <c r="B36" s="11"/>
      <c r="C36" s="144"/>
      <c r="D36" s="144"/>
      <c r="E36" s="144"/>
      <c r="F36" s="144"/>
      <c r="G36" s="144"/>
      <c r="H36" s="144"/>
      <c r="I36" s="144"/>
      <c r="J36" s="144"/>
      <c r="K36" s="144"/>
      <c r="L36" s="144"/>
      <c r="M36" s="144"/>
      <c r="N36" s="144"/>
      <c r="O36" s="144"/>
      <c r="P36" s="144"/>
      <c r="Q36" s="142"/>
      <c r="Y36" s="143"/>
      <c r="Z36" s="74">
        <f>(Cálculos!C37-0.44)/(MAX(Cálculos!C:C)+0.12)*100</f>
        <v>4.1856133238371767</v>
      </c>
      <c r="AA36" s="144"/>
      <c r="AB36" s="159">
        <f>Cálculos!M75</f>
        <v>3.0224842536979954</v>
      </c>
      <c r="AC36" s="144"/>
      <c r="AD36" s="159">
        <f>Cálculos!AB75</f>
        <v>2.8036139555152322</v>
      </c>
      <c r="AE36" s="144"/>
      <c r="AF36" s="159">
        <f>Cálculos!AQ93</f>
        <v>2.3456948155614423</v>
      </c>
      <c r="AG36" s="144"/>
      <c r="AH36" s="159">
        <f>Cálculos!O362</f>
        <v>3.5687625165563952E-2</v>
      </c>
      <c r="AI36" s="144"/>
      <c r="AJ36" s="159">
        <f>Cálculos!AD362</f>
        <v>2.1570586974702918E-2</v>
      </c>
      <c r="AK36" s="144"/>
      <c r="AL36" s="159">
        <f>Cálculos!AS362</f>
        <v>1.0871484099902518E-2</v>
      </c>
      <c r="AM36" s="142"/>
      <c r="BA36" s="143"/>
      <c r="BB36" s="74">
        <v>31</v>
      </c>
      <c r="BC36" s="167">
        <f>ABS(Cálculos!M37-Cálculos!M36)</f>
        <v>5.3584682964407104E-2</v>
      </c>
      <c r="BD36" s="167">
        <f>ABS(Cálculos!AB37-Cálculos!AB36)</f>
        <v>2.134886109668388E-2</v>
      </c>
      <c r="BE36" s="167">
        <f>ABS(Cálculos!AQ37-Cálculos!AQ36)</f>
        <v>3.9934969456334457E-3</v>
      </c>
      <c r="BF36" s="142"/>
    </row>
    <row r="37" spans="2:58" x14ac:dyDescent="0.35">
      <c r="B37" s="11"/>
      <c r="C37" s="144"/>
      <c r="D37" s="144"/>
      <c r="E37" s="144"/>
      <c r="F37" s="144"/>
      <c r="G37" s="144"/>
      <c r="H37" s="144"/>
      <c r="I37" s="144"/>
      <c r="J37" s="144"/>
      <c r="K37" s="144"/>
      <c r="L37" s="144"/>
      <c r="M37" s="144"/>
      <c r="N37" s="144"/>
      <c r="O37" s="144"/>
      <c r="P37" s="144"/>
      <c r="Q37" s="142"/>
      <c r="Y37" s="143"/>
      <c r="Z37" s="74">
        <f>(Cálculos!C38-0.44)/(MAX(Cálculos!C:C)+0.12)*100</f>
        <v>4.3225771106119542</v>
      </c>
      <c r="AA37" s="144"/>
      <c r="AB37" s="159">
        <f>Cálculos!M9</f>
        <v>2.9694600857318743</v>
      </c>
      <c r="AC37" s="144"/>
      <c r="AD37" s="159">
        <f>Cálculos!AB458</f>
        <v>2.7494131212666657</v>
      </c>
      <c r="AE37" s="144"/>
      <c r="AF37" s="159">
        <f>Cálculos!AQ724</f>
        <v>2.3369697426695537</v>
      </c>
      <c r="AG37" s="144"/>
      <c r="AH37" s="159">
        <f>Cálculos!O727</f>
        <v>3.5687625165563952E-2</v>
      </c>
      <c r="AI37" s="144"/>
      <c r="AJ37" s="159">
        <f>Cálculos!AD727</f>
        <v>2.1570586974702918E-2</v>
      </c>
      <c r="AK37" s="144"/>
      <c r="AL37" s="159">
        <f>Cálculos!AS727</f>
        <v>1.0871484099902518E-2</v>
      </c>
      <c r="AM37" s="142"/>
      <c r="BA37" s="143"/>
      <c r="BB37" s="74">
        <v>32</v>
      </c>
      <c r="BC37" s="167">
        <f>ABS(Cálculos!M38-Cálculos!M37)</f>
        <v>2.1400959420227794E-2</v>
      </c>
      <c r="BD37" s="167">
        <f>ABS(Cálculos!AB38-Cálculos!AB37)</f>
        <v>2.1216282694919153E-2</v>
      </c>
      <c r="BE37" s="167">
        <f>ABS(Cálculos!AQ38-Cálculos!AQ37)</f>
        <v>2.1984903743938133E-2</v>
      </c>
      <c r="BF37" s="142"/>
    </row>
    <row r="38" spans="2:58" x14ac:dyDescent="0.35">
      <c r="B38" s="11"/>
      <c r="C38" s="144"/>
      <c r="D38" s="144"/>
      <c r="E38" s="144"/>
      <c r="F38" s="144"/>
      <c r="G38" s="144"/>
      <c r="H38" s="144"/>
      <c r="I38" s="144"/>
      <c r="J38" s="144"/>
      <c r="K38" s="144"/>
      <c r="L38" s="144"/>
      <c r="M38" s="144"/>
      <c r="N38" s="144"/>
      <c r="O38" s="144"/>
      <c r="P38" s="144"/>
      <c r="Q38" s="142"/>
      <c r="Y38" s="143"/>
      <c r="Z38" s="74">
        <f>(Cálculos!C39-0.44)/(MAX(Cálculos!C:C)+0.12)*100</f>
        <v>4.4595408973867308</v>
      </c>
      <c r="AA38" s="144"/>
      <c r="AB38" s="159">
        <f>Cálculos!M458</f>
        <v>2.9001143275638794</v>
      </c>
      <c r="AC38" s="144"/>
      <c r="AD38" s="159">
        <f>Cálculos!AB9</f>
        <v>2.6054831184123017</v>
      </c>
      <c r="AE38" s="144"/>
      <c r="AF38" s="159">
        <f>Cálculos!AQ359</f>
        <v>2.3108427318761082</v>
      </c>
      <c r="AG38" s="144"/>
      <c r="AH38" s="159">
        <f>Cálculos!O330</f>
        <v>2.9022615101540875E-2</v>
      </c>
      <c r="AI38" s="144"/>
      <c r="AJ38" s="159">
        <f>Cálculos!AD330</f>
        <v>1.7391925971778101E-2</v>
      </c>
      <c r="AK38" s="144"/>
      <c r="AL38" s="159">
        <f>Cálculos!AS330</f>
        <v>8.6236742798895503E-3</v>
      </c>
      <c r="AM38" s="142"/>
      <c r="BA38" s="143"/>
      <c r="BB38" s="74">
        <v>33</v>
      </c>
      <c r="BC38" s="167">
        <f>ABS(Cálculos!M39-Cálculos!M38)</f>
        <v>7.2034303816481682E-3</v>
      </c>
      <c r="BD38" s="167">
        <f>ABS(Cálculos!AB39-Cálculos!AB38)</f>
        <v>7.2241832665123074E-3</v>
      </c>
      <c r="BE38" s="167">
        <f>ABS(Cálculos!AQ39-Cálculos!AQ38)</f>
        <v>8.1425668084489367E-3</v>
      </c>
      <c r="BF38" s="142"/>
    </row>
    <row r="39" spans="2:58" x14ac:dyDescent="0.35">
      <c r="B39" s="11"/>
      <c r="C39" s="144"/>
      <c r="D39" s="144"/>
      <c r="E39" s="144"/>
      <c r="F39" s="144"/>
      <c r="G39" s="144"/>
      <c r="H39" s="144"/>
      <c r="I39" s="144"/>
      <c r="J39" s="144"/>
      <c r="K39" s="144"/>
      <c r="L39" s="144"/>
      <c r="M39" s="144"/>
      <c r="N39" s="144"/>
      <c r="O39" s="144"/>
      <c r="P39" s="144"/>
      <c r="Q39" s="142"/>
      <c r="Y39" s="143"/>
      <c r="Z39" s="74">
        <f>(Cálculos!C40-0.44)/(MAX(Cálculos!C:C)+0.12)*100</f>
        <v>4.5965046841615083</v>
      </c>
      <c r="AA39" s="144"/>
      <c r="AB39" s="159">
        <f>Cálculos!M409</f>
        <v>2.8280999397287916</v>
      </c>
      <c r="AC39" s="144"/>
      <c r="AD39" s="159">
        <f>Cálculos!AB93</f>
        <v>2.580217922600653</v>
      </c>
      <c r="AE39" s="144"/>
      <c r="AF39" s="159">
        <f>Cálculos!AQ423</f>
        <v>2.2942041145064289</v>
      </c>
      <c r="AG39" s="144"/>
      <c r="AH39" s="159">
        <f>Cálculos!O695</f>
        <v>2.9022615101540875E-2</v>
      </c>
      <c r="AI39" s="144"/>
      <c r="AJ39" s="159">
        <f>Cálculos!AD695</f>
        <v>1.7391925971778101E-2</v>
      </c>
      <c r="AK39" s="144"/>
      <c r="AL39" s="159">
        <f>Cálculos!AS695</f>
        <v>8.6236742798895503E-3</v>
      </c>
      <c r="AM39" s="142"/>
      <c r="BA39" s="143"/>
      <c r="BB39" s="74">
        <v>34</v>
      </c>
      <c r="BC39" s="167">
        <f>ABS(Cálculos!M40-Cálculos!M39)</f>
        <v>4.5117375487192302E-2</v>
      </c>
      <c r="BD39" s="167">
        <f>ABS(Cálculos!AB40-Cálculos!AB39)</f>
        <v>4.5188957914592098E-2</v>
      </c>
      <c r="BE39" s="167">
        <f>ABS(Cálculos!AQ40-Cálculos!AQ39)</f>
        <v>4.6123523887193985E-2</v>
      </c>
      <c r="BF39" s="142"/>
    </row>
    <row r="40" spans="2:58" x14ac:dyDescent="0.35">
      <c r="B40" s="11"/>
      <c r="C40" s="144"/>
      <c r="D40" s="144"/>
      <c r="E40" s="144"/>
      <c r="F40" s="144"/>
      <c r="G40" s="144"/>
      <c r="H40" s="144"/>
      <c r="I40" s="144"/>
      <c r="J40" s="144"/>
      <c r="K40" s="144"/>
      <c r="L40" s="144"/>
      <c r="M40" s="144"/>
      <c r="N40" s="144"/>
      <c r="O40" s="144"/>
      <c r="P40" s="144"/>
      <c r="Q40" s="142"/>
      <c r="Y40" s="143"/>
      <c r="Z40" s="74">
        <f>(Cálculos!C41-0.44)/(MAX(Cálculos!C:C)+0.12)*100</f>
        <v>4.7334684709362849</v>
      </c>
      <c r="AA40" s="144"/>
      <c r="AB40" s="159">
        <f>Cálculos!M423</f>
        <v>2.7485489703379082</v>
      </c>
      <c r="AC40" s="144"/>
      <c r="AD40" s="159">
        <f>Cálculos!AB409</f>
        <v>2.5781805795649775</v>
      </c>
      <c r="AE40" s="144"/>
      <c r="AF40" s="159">
        <f>Cálculos!AQ443</f>
        <v>2.2672920504800573</v>
      </c>
      <c r="AG40" s="144"/>
      <c r="AH40" s="159">
        <f>Cálculos!O44</f>
        <v>2.8251958056028571E-2</v>
      </c>
      <c r="AI40" s="144"/>
      <c r="AJ40" s="159">
        <f>Cálculos!AD44</f>
        <v>1.6910505022283265E-2</v>
      </c>
      <c r="AK40" s="144"/>
      <c r="AL40" s="159">
        <f>Cálculos!AS44</f>
        <v>8.3663921060595711E-3</v>
      </c>
      <c r="AM40" s="142"/>
      <c r="BA40" s="143"/>
      <c r="BB40" s="74">
        <v>35</v>
      </c>
      <c r="BC40" s="167">
        <f>ABS(Cálculos!M41-Cálculos!M40)</f>
        <v>1.5138909533360723E-2</v>
      </c>
      <c r="BD40" s="167">
        <f>ABS(Cálculos!AB41-Cálculos!AB40)</f>
        <v>1.4431164046551093E-2</v>
      </c>
      <c r="BE40" s="167">
        <f>ABS(Cálculos!AQ41-Cálculos!AQ40)</f>
        <v>1.3228281896474181E-2</v>
      </c>
      <c r="BF40" s="142"/>
    </row>
    <row r="41" spans="2:58" x14ac:dyDescent="0.35">
      <c r="B41" s="11"/>
      <c r="C41" s="144"/>
      <c r="D41" s="144"/>
      <c r="E41" s="144"/>
      <c r="F41" s="144"/>
      <c r="G41" s="144"/>
      <c r="H41" s="144"/>
      <c r="I41" s="144"/>
      <c r="J41" s="144"/>
      <c r="K41" s="144"/>
      <c r="L41" s="144"/>
      <c r="M41" s="144"/>
      <c r="N41" s="144"/>
      <c r="O41" s="144"/>
      <c r="P41" s="144"/>
      <c r="Q41" s="142"/>
      <c r="Y41" s="143"/>
      <c r="Z41" s="74">
        <f>(Cálculos!C42-0.44)/(MAX(Cálculos!C:C)+0.12)*100</f>
        <v>4.8704322577110615</v>
      </c>
      <c r="AA41" s="144"/>
      <c r="AB41" s="159">
        <f>Cálculos!M93</f>
        <v>2.7389828272120127</v>
      </c>
      <c r="AC41" s="144"/>
      <c r="AD41" s="159">
        <f>Cálculos!AB423</f>
        <v>2.5631425544867121</v>
      </c>
      <c r="AE41" s="144"/>
      <c r="AF41" s="159">
        <f>Cálculos!AQ409</f>
        <v>2.2192769231853773</v>
      </c>
      <c r="AG41" s="144"/>
      <c r="AH41" s="159">
        <f>Cálculos!O325</f>
        <v>2.8251958056028571E-2</v>
      </c>
      <c r="AI41" s="144"/>
      <c r="AJ41" s="159">
        <f>Cálculos!AD325</f>
        <v>1.6910505022283265E-2</v>
      </c>
      <c r="AK41" s="144"/>
      <c r="AL41" s="159">
        <f>Cálculos!AS325</f>
        <v>8.3663921060595711E-3</v>
      </c>
      <c r="AM41" s="142"/>
      <c r="BA41" s="143"/>
      <c r="BB41" s="74">
        <v>36</v>
      </c>
      <c r="BC41" s="167">
        <f>ABS(Cálculos!M42-Cálculos!M41)</f>
        <v>4.4084357144487774E-2</v>
      </c>
      <c r="BD41" s="167">
        <f>ABS(Cálculos!AB42-Cálculos!AB41)</f>
        <v>4.414231041439165E-2</v>
      </c>
      <c r="BE41" s="167">
        <f>ABS(Cálculos!AQ42-Cálculos!AQ41)</f>
        <v>4.5215141853450547E-2</v>
      </c>
      <c r="BF41" s="142"/>
    </row>
    <row r="42" spans="2:58" x14ac:dyDescent="0.35">
      <c r="B42" s="11"/>
      <c r="C42" s="144"/>
      <c r="D42" s="144"/>
      <c r="E42" s="144"/>
      <c r="F42" s="144"/>
      <c r="G42" s="144"/>
      <c r="H42" s="144"/>
      <c r="I42" s="144"/>
      <c r="J42" s="144"/>
      <c r="K42" s="144"/>
      <c r="L42" s="144"/>
      <c r="M42" s="144"/>
      <c r="N42" s="144"/>
      <c r="O42" s="144"/>
      <c r="P42" s="144"/>
      <c r="Q42" s="142"/>
      <c r="Y42" s="143"/>
      <c r="Z42" s="74">
        <f>(Cálculos!C43-0.44)/(MAX(Cálculos!C:C)+0.12)*100</f>
        <v>5.0073960444858381</v>
      </c>
      <c r="AA42" s="144"/>
      <c r="AB42" s="159">
        <f>Cálculos!M420</f>
        <v>2.7039824537235089</v>
      </c>
      <c r="AC42" s="144"/>
      <c r="AD42" s="159">
        <f>Cálculos!AB420</f>
        <v>2.4964799081802451</v>
      </c>
      <c r="AE42" s="144"/>
      <c r="AF42" s="159">
        <f>Cálculos!AQ420</f>
        <v>2.2000957912856025</v>
      </c>
      <c r="AG42" s="144"/>
      <c r="AH42" s="159">
        <f>Cálculos!O409</f>
        <v>2.8251958056028571E-2</v>
      </c>
      <c r="AI42" s="144"/>
      <c r="AJ42" s="159">
        <f>Cálculos!AD409</f>
        <v>1.6910505022283265E-2</v>
      </c>
      <c r="AK42" s="144"/>
      <c r="AL42" s="159">
        <f>Cálculos!AS409</f>
        <v>8.3663921060595711E-3</v>
      </c>
      <c r="AM42" s="142"/>
      <c r="BA42" s="143"/>
      <c r="BB42" s="74">
        <v>37</v>
      </c>
      <c r="BC42" s="167">
        <f>ABS(Cálculos!M43-Cálculos!M42)</f>
        <v>4.1974188875913532E-2</v>
      </c>
      <c r="BD42" s="167">
        <f>ABS(Cálculos!AB43-Cálculos!AB42)</f>
        <v>4.2647620048902324E-2</v>
      </c>
      <c r="BE42" s="167">
        <f>ABS(Cálculos!AQ43-Cálculos!AQ42)</f>
        <v>4.4021298595927183E-2</v>
      </c>
      <c r="BF42" s="142"/>
    </row>
    <row r="43" spans="2:58" x14ac:dyDescent="0.35">
      <c r="B43" s="11"/>
      <c r="C43" s="144"/>
      <c r="D43" s="144"/>
      <c r="E43" s="144"/>
      <c r="F43" s="144"/>
      <c r="G43" s="144"/>
      <c r="H43" s="144"/>
      <c r="I43" s="144"/>
      <c r="J43" s="144"/>
      <c r="K43" s="144"/>
      <c r="L43" s="144"/>
      <c r="M43" s="144"/>
      <c r="N43" s="144"/>
      <c r="O43" s="144"/>
      <c r="P43" s="144"/>
      <c r="Q43" s="142"/>
      <c r="Y43" s="143"/>
      <c r="Z43" s="74">
        <f>(Cálculos!C44-0.44)/(MAX(Cálculos!C:C)+0.12)*100</f>
        <v>5.1443598312606147</v>
      </c>
      <c r="AA43" s="144"/>
      <c r="AB43" s="159">
        <f>Cálculos!M727</f>
        <v>2.6433620637429107</v>
      </c>
      <c r="AC43" s="144"/>
      <c r="AD43" s="159">
        <f>Cálculos!AB443</f>
        <v>2.3603705945988689</v>
      </c>
      <c r="AE43" s="144"/>
      <c r="AF43" s="159">
        <f>Cálculos!AQ447</f>
        <v>2.1546386099673533</v>
      </c>
      <c r="AG43" s="144"/>
      <c r="AH43" s="159">
        <f>Cálculos!O690</f>
        <v>2.8251958056028571E-2</v>
      </c>
      <c r="AI43" s="144"/>
      <c r="AJ43" s="159">
        <f>Cálculos!AD690</f>
        <v>1.6910505022283265E-2</v>
      </c>
      <c r="AK43" s="144"/>
      <c r="AL43" s="159">
        <f>Cálculos!AS690</f>
        <v>8.3663921060595711E-3</v>
      </c>
      <c r="AM43" s="142"/>
      <c r="BA43" s="143"/>
      <c r="BB43" s="74">
        <v>38</v>
      </c>
      <c r="BC43" s="167">
        <f>ABS(Cálculos!M44-Cálculos!M43)</f>
        <v>1.6117728000969251</v>
      </c>
      <c r="BD43" s="167">
        <f>ABS(Cálculos!AB44-Cálculos!AB43)</f>
        <v>1.3242566852713868</v>
      </c>
      <c r="BE43" s="167">
        <f>ABS(Cálculos!AQ44-Cálculos!AQ43)</f>
        <v>0.96833374723934695</v>
      </c>
      <c r="BF43" s="142"/>
    </row>
    <row r="44" spans="2:58" x14ac:dyDescent="0.35">
      <c r="B44" s="11"/>
      <c r="C44" s="144"/>
      <c r="D44" s="144"/>
      <c r="E44" s="144"/>
      <c r="F44" s="144"/>
      <c r="G44" s="144"/>
      <c r="H44" s="144"/>
      <c r="I44" s="144"/>
      <c r="J44" s="144"/>
      <c r="K44" s="144"/>
      <c r="L44" s="144"/>
      <c r="M44" s="144"/>
      <c r="N44" s="144"/>
      <c r="O44" s="144"/>
      <c r="P44" s="144"/>
      <c r="Q44" s="142"/>
      <c r="Y44" s="143"/>
      <c r="Z44" s="74">
        <f>(Cálculos!C45-0.44)/(MAX(Cálculos!C:C)+0.12)*100</f>
        <v>5.2813236180353922</v>
      </c>
      <c r="AA44" s="144"/>
      <c r="AB44" s="159">
        <f>Cálculos!M362</f>
        <v>2.6183925685317937</v>
      </c>
      <c r="AC44" s="144"/>
      <c r="AD44" s="159">
        <f>Cálculos!AB58</f>
        <v>2.3474930159355534</v>
      </c>
      <c r="AE44" s="144"/>
      <c r="AF44" s="159">
        <f>Cálculos!AQ9</f>
        <v>2.1453041457119122</v>
      </c>
      <c r="AG44" s="144"/>
      <c r="AH44" s="159">
        <f>Cálculos!O75</f>
        <v>2.5303399452709235E-2</v>
      </c>
      <c r="AI44" s="144"/>
      <c r="AJ44" s="159">
        <f>Cálculos!AD75</f>
        <v>1.5072410759811939E-2</v>
      </c>
      <c r="AK44" s="144"/>
      <c r="AL44" s="159">
        <f>Cálculos!AS75</f>
        <v>7.3877905594968716E-3</v>
      </c>
      <c r="AM44" s="142"/>
      <c r="BA44" s="143"/>
      <c r="BB44" s="74">
        <v>39</v>
      </c>
      <c r="BC44" s="167">
        <f>ABS(Cálculos!M45-Cálculos!M44)</f>
        <v>1.4934661662882605</v>
      </c>
      <c r="BD44" s="167">
        <f>ABS(Cálculos!AB45-Cálculos!AB44)</f>
        <v>1.2014070209197745</v>
      </c>
      <c r="BE44" s="167">
        <f>ABS(Cálculos!AQ45-Cálculos!AQ44)</f>
        <v>0.841166499726961</v>
      </c>
      <c r="BF44" s="142"/>
    </row>
    <row r="45" spans="2:58" x14ac:dyDescent="0.35">
      <c r="B45" s="11"/>
      <c r="C45" s="144"/>
      <c r="D45" s="144"/>
      <c r="E45" s="144"/>
      <c r="F45" s="144"/>
      <c r="G45" s="144"/>
      <c r="H45" s="144"/>
      <c r="I45" s="144"/>
      <c r="J45" s="144"/>
      <c r="K45" s="144"/>
      <c r="L45" s="144"/>
      <c r="M45" s="144"/>
      <c r="N45" s="144"/>
      <c r="O45" s="144"/>
      <c r="P45" s="144"/>
      <c r="Q45" s="142"/>
      <c r="Y45" s="143"/>
      <c r="Z45" s="74">
        <f>(Cálculos!C46-0.44)/(MAX(Cálculos!C:C)+0.12)*100</f>
        <v>5.4182874048101679</v>
      </c>
      <c r="AA45" s="144"/>
      <c r="AB45" s="159">
        <f>Cálculos!M44</f>
        <v>2.6017996297395363</v>
      </c>
      <c r="AC45" s="144"/>
      <c r="AD45" s="159">
        <f>Cálculos!AB44</f>
        <v>2.3405552497990048</v>
      </c>
      <c r="AE45" s="144"/>
      <c r="AF45" s="159">
        <f>Cálculos!AQ448</f>
        <v>2.1405899619917381</v>
      </c>
      <c r="AG45" s="144"/>
      <c r="AH45" s="159">
        <f>Cálculos!O440</f>
        <v>2.5303399452709235E-2</v>
      </c>
      <c r="AI45" s="144"/>
      <c r="AJ45" s="159">
        <f>Cálculos!AD440</f>
        <v>1.5072410759811939E-2</v>
      </c>
      <c r="AK45" s="144"/>
      <c r="AL45" s="159">
        <f>Cálculos!AS440</f>
        <v>7.3877905594968716E-3</v>
      </c>
      <c r="AM45" s="142"/>
      <c r="BA45" s="143"/>
      <c r="BB45" s="74">
        <v>40</v>
      </c>
      <c r="BC45" s="167">
        <f>ABS(Cálculos!M46-Cálculos!M45)</f>
        <v>1.0193670137931488E-2</v>
      </c>
      <c r="BD45" s="167">
        <f>ABS(Cálculos!AB46-Cálculos!AB45)</f>
        <v>1.0273235282766802E-2</v>
      </c>
      <c r="BE45" s="167">
        <f>ABS(Cálculos!AQ46-Cálculos!AQ45)</f>
        <v>1.0982472692853351E-2</v>
      </c>
      <c r="BF45" s="142"/>
    </row>
    <row r="46" spans="2:58" x14ac:dyDescent="0.35">
      <c r="B46" s="11"/>
      <c r="C46" s="144"/>
      <c r="D46" s="144"/>
      <c r="E46" s="144"/>
      <c r="F46" s="144"/>
      <c r="G46" s="144"/>
      <c r="H46" s="144"/>
      <c r="I46" s="144"/>
      <c r="J46" s="144"/>
      <c r="K46" s="144"/>
      <c r="L46" s="144"/>
      <c r="M46" s="144"/>
      <c r="N46" s="144"/>
      <c r="O46" s="144"/>
      <c r="P46" s="144"/>
      <c r="Q46" s="142"/>
      <c r="Y46" s="143"/>
      <c r="Z46" s="74">
        <f>(Cálculos!C47-0.44)/(MAX(Cálculos!C:C)+0.12)*100</f>
        <v>5.5552511915849454</v>
      </c>
      <c r="AA46" s="144"/>
      <c r="AB46" s="159">
        <f>Cálculos!M58</f>
        <v>2.5431771041685387</v>
      </c>
      <c r="AC46" s="144"/>
      <c r="AD46" s="159">
        <f>Cálculos!AB727</f>
        <v>2.317784723161298</v>
      </c>
      <c r="AE46" s="144"/>
      <c r="AF46" s="159">
        <f>Cálculos!AQ445</f>
        <v>2.1277948756695162</v>
      </c>
      <c r="AG46" s="144"/>
      <c r="AH46" s="159">
        <f>Cálculos!O336</f>
        <v>2.3229651696023163E-2</v>
      </c>
      <c r="AI46" s="144"/>
      <c r="AJ46" s="159">
        <f>Cálculos!AD336</f>
        <v>1.3783642630494367E-2</v>
      </c>
      <c r="AK46" s="144"/>
      <c r="AL46" s="159">
        <f>Cálculos!AS336</f>
        <v>6.7055116230337391E-3</v>
      </c>
      <c r="AM46" s="142"/>
      <c r="BA46" s="143"/>
      <c r="BB46" s="74">
        <v>41</v>
      </c>
      <c r="BC46" s="167">
        <f>ABS(Cálculos!M47-Cálculos!M46)</f>
        <v>4.3681245868940417</v>
      </c>
      <c r="BD46" s="167">
        <f>ABS(Cálculos!AB47-Cálculos!AB46)</f>
        <v>3.7145100621370855</v>
      </c>
      <c r="BE46" s="167">
        <f>ABS(Cálculos!AQ47-Cálculos!AQ46)</f>
        <v>2.8786409770011181</v>
      </c>
      <c r="BF46" s="142"/>
    </row>
    <row r="47" spans="2:58" x14ac:dyDescent="0.35">
      <c r="B47" s="11"/>
      <c r="C47" s="144"/>
      <c r="D47" s="144"/>
      <c r="E47" s="144"/>
      <c r="F47" s="144"/>
      <c r="G47" s="144"/>
      <c r="H47" s="144"/>
      <c r="I47" s="144"/>
      <c r="J47" s="144"/>
      <c r="K47" s="144"/>
      <c r="L47" s="144"/>
      <c r="M47" s="144"/>
      <c r="N47" s="144"/>
      <c r="O47" s="144"/>
      <c r="P47" s="144"/>
      <c r="Q47" s="142"/>
      <c r="Y47" s="143"/>
      <c r="Z47" s="74">
        <f>(Cálculos!C48-0.44)/(MAX(Cálculos!C:C)+0.12)*100</f>
        <v>5.692214978359722</v>
      </c>
      <c r="AA47" s="144"/>
      <c r="AB47" s="159">
        <f>Cálculos!M487</f>
        <v>2.5183393545955988</v>
      </c>
      <c r="AC47" s="144"/>
      <c r="AD47" s="159">
        <f>Cálculos!AB487</f>
        <v>2.2989900610726091</v>
      </c>
      <c r="AE47" s="144"/>
      <c r="AF47" s="159">
        <f>Cálculos!AQ426</f>
        <v>2.118362939839197</v>
      </c>
      <c r="AG47" s="144"/>
      <c r="AH47" s="159">
        <f>Cálculos!O701</f>
        <v>2.3229651696023163E-2</v>
      </c>
      <c r="AI47" s="144"/>
      <c r="AJ47" s="159">
        <f>Cálculos!AD701</f>
        <v>1.3783642630494367E-2</v>
      </c>
      <c r="AK47" s="144"/>
      <c r="AL47" s="159">
        <f>Cálculos!AS701</f>
        <v>6.7055116230337391E-3</v>
      </c>
      <c r="AM47" s="142"/>
      <c r="BA47" s="143"/>
      <c r="BB47" s="74">
        <v>42</v>
      </c>
      <c r="BC47" s="167">
        <f>ABS(Cálculos!M48-Cálculos!M47)</f>
        <v>4.2725473060485841</v>
      </c>
      <c r="BD47" s="167">
        <f>ABS(Cálculos!AB48-Cálculos!AB47)</f>
        <v>3.619242580071079</v>
      </c>
      <c r="BE47" s="167">
        <f>ABS(Cálculos!AQ48-Cálculos!AQ47)</f>
        <v>2.7738894093675555</v>
      </c>
      <c r="BF47" s="142"/>
    </row>
    <row r="48" spans="2:58" x14ac:dyDescent="0.35">
      <c r="B48" s="11"/>
      <c r="C48" s="144"/>
      <c r="D48" s="144"/>
      <c r="E48" s="144"/>
      <c r="F48" s="144"/>
      <c r="G48" s="144"/>
      <c r="H48" s="144"/>
      <c r="I48" s="144"/>
      <c r="J48" s="144"/>
      <c r="K48" s="144"/>
      <c r="L48" s="144"/>
      <c r="M48" s="144"/>
      <c r="N48" s="144"/>
      <c r="O48" s="144"/>
      <c r="P48" s="144"/>
      <c r="Q48" s="142"/>
      <c r="Y48" s="143"/>
      <c r="Z48" s="74">
        <f>(Cálculos!C49-0.44)/(MAX(Cálculos!C:C)+0.12)*100</f>
        <v>5.8291787651344986</v>
      </c>
      <c r="AA48" s="144"/>
      <c r="AB48" s="159">
        <f>Cálculos!M695</f>
        <v>2.4982649180017273</v>
      </c>
      <c r="AC48" s="144"/>
      <c r="AD48" s="159">
        <f>Cálculos!AB362</f>
        <v>2.2915656493389274</v>
      </c>
      <c r="AE48" s="144"/>
      <c r="AF48" s="159">
        <f>Cálculos!AQ450</f>
        <v>2.1043661418593986</v>
      </c>
      <c r="AG48" s="144"/>
      <c r="AH48" s="159">
        <f>Cálculos!O295</f>
        <v>2.1911038485869089E-2</v>
      </c>
      <c r="AI48" s="144"/>
      <c r="AJ48" s="159">
        <f>Cálculos!AD295</f>
        <v>1.2966060524415512E-2</v>
      </c>
      <c r="AK48" s="144"/>
      <c r="AL48" s="159">
        <f>Cálculos!AS295</f>
        <v>6.2745224656539436E-3</v>
      </c>
      <c r="AM48" s="142"/>
      <c r="BA48" s="143"/>
      <c r="BB48" s="74">
        <v>43</v>
      </c>
      <c r="BC48" s="167">
        <f>ABS(Cálculos!M49-Cálculos!M48)</f>
        <v>1.4309235188311398E-2</v>
      </c>
      <c r="BD48" s="167">
        <f>ABS(Cálculos!AB49-Cálculos!AB48)</f>
        <v>1.3829011662446655E-2</v>
      </c>
      <c r="BE48" s="167">
        <f>ABS(Cálculos!AQ49-Cálculos!AQ48)</f>
        <v>1.4771068460725179E-2</v>
      </c>
      <c r="BF48" s="142"/>
    </row>
    <row r="49" spans="2:58" x14ac:dyDescent="0.35">
      <c r="B49" s="11"/>
      <c r="C49" s="144"/>
      <c r="D49" s="144"/>
      <c r="E49" s="144"/>
      <c r="F49" s="144"/>
      <c r="G49" s="144"/>
      <c r="H49" s="144"/>
      <c r="I49" s="144"/>
      <c r="J49" s="144"/>
      <c r="K49" s="144"/>
      <c r="L49" s="144"/>
      <c r="M49" s="144"/>
      <c r="N49" s="144"/>
      <c r="O49" s="144"/>
      <c r="P49" s="144"/>
      <c r="Q49" s="142"/>
      <c r="Y49" s="143"/>
      <c r="Z49" s="74">
        <f>(Cálculos!C50-0.44)/(MAX(Cálculos!C:C)+0.12)*100</f>
        <v>5.9661425519092752</v>
      </c>
      <c r="AA49" s="144"/>
      <c r="AB49" s="159">
        <f>Cálculos!M55</f>
        <v>2.4942952880854676</v>
      </c>
      <c r="AC49" s="144"/>
      <c r="AD49" s="159">
        <f>Cálculos!AB55</f>
        <v>2.2762991144163514</v>
      </c>
      <c r="AE49" s="144"/>
      <c r="AF49" s="159">
        <f>Cálculos!AQ444</f>
        <v>2.1043056127249278</v>
      </c>
      <c r="AG49" s="144"/>
      <c r="AH49" s="159">
        <f>Cálculos!O660</f>
        <v>2.1911038485869089E-2</v>
      </c>
      <c r="AI49" s="144"/>
      <c r="AJ49" s="159">
        <f>Cálculos!AD660</f>
        <v>1.2966060524415512E-2</v>
      </c>
      <c r="AK49" s="144"/>
      <c r="AL49" s="159">
        <f>Cálculos!AS660</f>
        <v>6.2745224656539436E-3</v>
      </c>
      <c r="AM49" s="142"/>
      <c r="BA49" s="143"/>
      <c r="BB49" s="74">
        <v>44</v>
      </c>
      <c r="BC49" s="167">
        <f>ABS(Cálculos!M50-Cálculos!M49)</f>
        <v>3.2978112831582251E-2</v>
      </c>
      <c r="BD49" s="167">
        <f>ABS(Cálculos!AB50-Cálculos!AB49)</f>
        <v>3.2652100219449531E-2</v>
      </c>
      <c r="BE49" s="167">
        <f>ABS(Cálculos!AQ50-Cálculos!AQ49)</f>
        <v>3.3663656683748489E-2</v>
      </c>
      <c r="BF49" s="142"/>
    </row>
    <row r="50" spans="2:58" x14ac:dyDescent="0.35">
      <c r="B50" s="11"/>
      <c r="C50" s="144"/>
      <c r="D50" s="144"/>
      <c r="E50" s="144"/>
      <c r="F50" s="144"/>
      <c r="G50" s="144"/>
      <c r="H50" s="144"/>
      <c r="I50" s="144"/>
      <c r="J50" s="144"/>
      <c r="K50" s="144"/>
      <c r="L50" s="144"/>
      <c r="M50" s="144"/>
      <c r="N50" s="144"/>
      <c r="O50" s="144"/>
      <c r="P50" s="144"/>
      <c r="Q50" s="142"/>
      <c r="Y50" s="143"/>
      <c r="Z50" s="74">
        <f>(Cálculos!C51-0.44)/(MAX(Cálculos!C:C)+0.12)*100</f>
        <v>6.1031063386840518</v>
      </c>
      <c r="AA50" s="144"/>
      <c r="AB50" s="159">
        <f>Cálculos!M330</f>
        <v>2.4670947343390375</v>
      </c>
      <c r="AC50" s="144"/>
      <c r="AD50" s="159">
        <f>Cálculos!AB426</f>
        <v>2.241022918937154</v>
      </c>
      <c r="AE50" s="144"/>
      <c r="AF50" s="159">
        <f>Cálculos!AQ449</f>
        <v>2.0921676979686019</v>
      </c>
      <c r="AG50" s="144"/>
      <c r="AH50" s="159">
        <f>Cálculos!O55</f>
        <v>2.1270560849275675E-2</v>
      </c>
      <c r="AI50" s="144"/>
      <c r="AJ50" s="159">
        <f>Cálculos!AD55</f>
        <v>1.256951400240248E-2</v>
      </c>
      <c r="AK50" s="144"/>
      <c r="AL50" s="159">
        <f>Cálculos!AS55</f>
        <v>6.0660379914770765E-3</v>
      </c>
      <c r="AM50" s="142"/>
      <c r="BA50" s="143"/>
      <c r="BB50" s="74">
        <v>45</v>
      </c>
      <c r="BC50" s="167">
        <f>ABS(Cálculos!M51-Cálculos!M50)</f>
        <v>4.4332591275735078E-2</v>
      </c>
      <c r="BD50" s="167">
        <f>ABS(Cálculos!AB51-Cálculos!AB50)</f>
        <v>4.4352544067671085E-2</v>
      </c>
      <c r="BE50" s="167">
        <f>ABS(Cálculos!AQ51-Cálculos!AQ50)</f>
        <v>4.5547587536220568E-2</v>
      </c>
      <c r="BF50" s="142"/>
    </row>
    <row r="51" spans="2:58" x14ac:dyDescent="0.35">
      <c r="B51" s="11"/>
      <c r="C51" s="144"/>
      <c r="D51" s="144"/>
      <c r="E51" s="144"/>
      <c r="F51" s="144"/>
      <c r="G51" s="144"/>
      <c r="H51" s="144"/>
      <c r="I51" s="144"/>
      <c r="J51" s="144"/>
      <c r="K51" s="144"/>
      <c r="L51" s="144"/>
      <c r="M51" s="144"/>
      <c r="N51" s="144"/>
      <c r="O51" s="144"/>
      <c r="P51" s="144"/>
      <c r="Q51" s="142"/>
      <c r="Y51" s="143"/>
      <c r="Z51" s="74">
        <f>(Cálculos!C52-0.44)/(MAX(Cálculos!C:C)+0.12)*100</f>
        <v>6.2400701254588293</v>
      </c>
      <c r="AA51" s="144"/>
      <c r="AB51" s="159">
        <f>Cálculos!M443</f>
        <v>2.4061492435999949</v>
      </c>
      <c r="AC51" s="144"/>
      <c r="AD51" s="159">
        <f>Cálculos!AB695</f>
        <v>2.209965224764141</v>
      </c>
      <c r="AE51" s="144"/>
      <c r="AF51" s="159">
        <f>Cálculos!AQ78</f>
        <v>2.0840673533406999</v>
      </c>
      <c r="AG51" s="144"/>
      <c r="AH51" s="159">
        <f>Cálculos!O122</f>
        <v>2.1270560849275675E-2</v>
      </c>
      <c r="AI51" s="144"/>
      <c r="AJ51" s="159">
        <f>Cálculos!AD122</f>
        <v>1.256951400240248E-2</v>
      </c>
      <c r="AK51" s="144"/>
      <c r="AL51" s="159">
        <f>Cálculos!AS122</f>
        <v>6.0660379914770765E-3</v>
      </c>
      <c r="AM51" s="142"/>
      <c r="BA51" s="143"/>
      <c r="BB51" s="74">
        <v>46</v>
      </c>
      <c r="BC51" s="167">
        <f>ABS(Cálculos!M52-Cálculos!M51)</f>
        <v>1.2987699027800614E-2</v>
      </c>
      <c r="BD51" s="167">
        <f>ABS(Cálculos!AB52-Cálculos!AB51)</f>
        <v>1.3405794539978366E-2</v>
      </c>
      <c r="BE51" s="167">
        <f>ABS(Cálculos!AQ52-Cálculos!AQ51)</f>
        <v>1.4869994599338243E-2</v>
      </c>
      <c r="BF51" s="142"/>
    </row>
    <row r="52" spans="2:58" x14ac:dyDescent="0.35">
      <c r="B52" s="11"/>
      <c r="C52" s="144"/>
      <c r="D52" s="144"/>
      <c r="E52" s="144"/>
      <c r="F52" s="144"/>
      <c r="G52" s="144"/>
      <c r="H52" s="144"/>
      <c r="I52" s="144"/>
      <c r="J52" s="144"/>
      <c r="K52" s="144"/>
      <c r="L52" s="144"/>
      <c r="M52" s="144"/>
      <c r="N52" s="144"/>
      <c r="O52" s="144"/>
      <c r="P52" s="144"/>
      <c r="Q52" s="142"/>
      <c r="Y52" s="143"/>
      <c r="Z52" s="74">
        <f>(Cálculos!C53-0.44)/(MAX(Cálculos!C:C)+0.12)*100</f>
        <v>6.3770339122336051</v>
      </c>
      <c r="AA52" s="144"/>
      <c r="AB52" s="159">
        <f>Cálculos!M122</f>
        <v>2.3865495687593024</v>
      </c>
      <c r="AC52" s="144"/>
      <c r="AD52" s="159">
        <f>Cálculos!AB330</f>
        <v>2.1772351539477692</v>
      </c>
      <c r="AE52" s="144"/>
      <c r="AF52" s="159">
        <f>Cálculos!AQ58</f>
        <v>2.0837342063076196</v>
      </c>
      <c r="AG52" s="144"/>
      <c r="AH52" s="159">
        <f>Cálculos!O420</f>
        <v>2.1270560849275675E-2</v>
      </c>
      <c r="AI52" s="144"/>
      <c r="AJ52" s="159">
        <f>Cálculos!AD420</f>
        <v>1.256951400240248E-2</v>
      </c>
      <c r="AK52" s="144"/>
      <c r="AL52" s="159">
        <f>Cálculos!AS420</f>
        <v>6.0660379914770765E-3</v>
      </c>
      <c r="AM52" s="142"/>
      <c r="BA52" s="143"/>
      <c r="BB52" s="74">
        <v>47</v>
      </c>
      <c r="BC52" s="167">
        <f>ABS(Cálculos!M53-Cálculos!M52)</f>
        <v>3.0120062528366853</v>
      </c>
      <c r="BD52" s="167">
        <f>ABS(Cálculos!AB53-Cálculos!AB52)</f>
        <v>2.5294865950983696</v>
      </c>
      <c r="BE52" s="167">
        <f>ABS(Cálculos!AQ53-Cálculos!AQ52)</f>
        <v>1.9184561633587229</v>
      </c>
      <c r="BF52" s="142"/>
    </row>
    <row r="53" spans="2:58" x14ac:dyDescent="0.35">
      <c r="B53" s="11"/>
      <c r="C53" s="144"/>
      <c r="D53" s="144"/>
      <c r="E53" s="144"/>
      <c r="F53" s="144"/>
      <c r="G53" s="144"/>
      <c r="H53" s="144"/>
      <c r="I53" s="144"/>
      <c r="J53" s="144"/>
      <c r="K53" s="144"/>
      <c r="L53" s="144"/>
      <c r="M53" s="144"/>
      <c r="N53" s="144"/>
      <c r="O53" s="144"/>
      <c r="P53" s="144"/>
      <c r="Q53" s="142"/>
      <c r="Y53" s="143"/>
      <c r="Z53" s="74">
        <f>(Cálculos!C54-0.44)/(MAX(Cálculos!C:C)+0.12)*100</f>
        <v>6.5139976990083825</v>
      </c>
      <c r="AA53" s="144"/>
      <c r="AB53" s="159">
        <f>Cálculos!M701</f>
        <v>2.3517389775545245</v>
      </c>
      <c r="AC53" s="144"/>
      <c r="AD53" s="159">
        <f>Cálculos!AB78</f>
        <v>2.1726367673386076</v>
      </c>
      <c r="AE53" s="144"/>
      <c r="AF53" s="159">
        <f>Cálculos!AQ451</f>
        <v>2.0549648023496081</v>
      </c>
      <c r="AG53" s="144"/>
      <c r="AH53" s="159">
        <f>Cálculos!O487</f>
        <v>2.1270560849275675E-2</v>
      </c>
      <c r="AI53" s="144"/>
      <c r="AJ53" s="159">
        <f>Cálculos!AD487</f>
        <v>1.256951400240248E-2</v>
      </c>
      <c r="AK53" s="144"/>
      <c r="AL53" s="159">
        <f>Cálculos!AS487</f>
        <v>6.0660379914770765E-3</v>
      </c>
      <c r="AM53" s="142"/>
      <c r="BA53" s="143"/>
      <c r="BB53" s="74">
        <v>48</v>
      </c>
      <c r="BC53" s="167">
        <f>ABS(Cálculos!M54-Cálculos!M53)</f>
        <v>2.8664881160319347</v>
      </c>
      <c r="BD53" s="167">
        <f>ABS(Cálculos!AB54-Cálculos!AB53)</f>
        <v>2.3814166331372491</v>
      </c>
      <c r="BE53" s="167">
        <f>ABS(Cálculos!AQ54-Cálculos!AQ53)</f>
        <v>1.76496447213334</v>
      </c>
      <c r="BF53" s="142"/>
    </row>
    <row r="54" spans="2:58" x14ac:dyDescent="0.35">
      <c r="B54" s="11"/>
      <c r="C54" s="144"/>
      <c r="D54" s="144"/>
      <c r="E54" s="144"/>
      <c r="F54" s="144"/>
      <c r="G54" s="144"/>
      <c r="H54" s="144"/>
      <c r="I54" s="144"/>
      <c r="J54" s="144"/>
      <c r="K54" s="144"/>
      <c r="L54" s="144"/>
      <c r="M54" s="144"/>
      <c r="N54" s="144"/>
      <c r="O54" s="144"/>
      <c r="P54" s="144"/>
      <c r="Q54" s="142"/>
      <c r="Y54" s="143"/>
      <c r="Z54" s="74">
        <f>(Cálculos!C55-0.44)/(MAX(Cálculos!C:C)+0.12)*100</f>
        <v>6.6509614857831592</v>
      </c>
      <c r="AA54" s="144"/>
      <c r="AB54" s="159">
        <f>Cálculos!M336</f>
        <v>2.3218385387741272</v>
      </c>
      <c r="AC54" s="144"/>
      <c r="AD54" s="159">
        <f>Cálculos!AB122</f>
        <v>2.1606049597855841</v>
      </c>
      <c r="AE54" s="144"/>
      <c r="AF54" s="159">
        <f>Cálculos!AQ452</f>
        <v>2.0363221988832327</v>
      </c>
      <c r="AG54" s="144"/>
      <c r="AH54" s="159">
        <f>Cálculos!O58</f>
        <v>1.8831542056544016E-2</v>
      </c>
      <c r="AI54" s="144"/>
      <c r="AJ54" s="159">
        <f>Cálculos!AD58</f>
        <v>1.1063125557082129E-2</v>
      </c>
      <c r="AK54" s="144"/>
      <c r="AL54" s="159">
        <f>Cálculos!AS58</f>
        <v>5.2776722431920817E-3</v>
      </c>
      <c r="AM54" s="142"/>
      <c r="BA54" s="143"/>
      <c r="BB54" s="74">
        <v>49</v>
      </c>
      <c r="BC54" s="167">
        <f>ABS(Cálculos!M55-Cálculos!M54)</f>
        <v>1.2596677154453442</v>
      </c>
      <c r="BD54" s="167">
        <f>ABS(Cálculos!AB55-Cálculos!AB54)</f>
        <v>1.0083261272823068</v>
      </c>
      <c r="BE54" s="167">
        <f>ABS(Cálculos!AQ55-Cálculos!AQ54)</f>
        <v>0.70060242915601645</v>
      </c>
      <c r="BF54" s="142"/>
    </row>
    <row r="55" spans="2:58" x14ac:dyDescent="0.35">
      <c r="B55" s="11"/>
      <c r="C55" s="144"/>
      <c r="D55" s="144"/>
      <c r="E55" s="144"/>
      <c r="F55" s="144"/>
      <c r="G55" s="144"/>
      <c r="H55" s="144"/>
      <c r="I55" s="144"/>
      <c r="J55" s="144"/>
      <c r="K55" s="144"/>
      <c r="L55" s="144"/>
      <c r="M55" s="144"/>
      <c r="N55" s="144"/>
      <c r="O55" s="144"/>
      <c r="P55" s="144"/>
      <c r="Q55" s="142"/>
      <c r="Y55" s="143"/>
      <c r="Z55" s="74">
        <f>(Cálculos!C56-0.44)/(MAX(Cálculos!C:C)+0.12)*100</f>
        <v>6.7879252725579358</v>
      </c>
      <c r="AA55" s="144"/>
      <c r="AB55" s="159">
        <f>Cálculos!M426</f>
        <v>2.312366779149567</v>
      </c>
      <c r="AC55" s="144"/>
      <c r="AD55" s="159">
        <f>Cálculos!AB445</f>
        <v>2.1247197911239155</v>
      </c>
      <c r="AE55" s="144"/>
      <c r="AF55" s="159">
        <f>Cálculos!AQ453</f>
        <v>2.0293460286277751</v>
      </c>
      <c r="AG55" s="144"/>
      <c r="AH55" s="159">
        <f>Cálculos!O423</f>
        <v>1.8831542056544016E-2</v>
      </c>
      <c r="AI55" s="144"/>
      <c r="AJ55" s="159">
        <f>Cálculos!AD423</f>
        <v>1.1063125557082129E-2</v>
      </c>
      <c r="AK55" s="144"/>
      <c r="AL55" s="159">
        <f>Cálculos!AS423</f>
        <v>5.2776722431920817E-3</v>
      </c>
      <c r="AM55" s="142"/>
      <c r="BA55" s="143"/>
      <c r="BB55" s="74">
        <v>50</v>
      </c>
      <c r="BC55" s="167">
        <f>ABS(Cálculos!M56-Cálculos!M55)</f>
        <v>1.2436954103481614</v>
      </c>
      <c r="BD55" s="167">
        <f>ABS(Cálculos!AB56-Cálculos!AB55)</f>
        <v>0.98950246133187347</v>
      </c>
      <c r="BE55" s="167">
        <f>ABS(Cálculos!AQ56-Cálculos!AQ55)</f>
        <v>0.67989611460703925</v>
      </c>
      <c r="BF55" s="142"/>
    </row>
    <row r="56" spans="2:58" x14ac:dyDescent="0.35">
      <c r="B56" s="11"/>
      <c r="C56" s="144"/>
      <c r="D56" s="144"/>
      <c r="E56" s="144"/>
      <c r="F56" s="144"/>
      <c r="G56" s="144"/>
      <c r="H56" s="144"/>
      <c r="I56" s="144"/>
      <c r="J56" s="144"/>
      <c r="K56" s="144"/>
      <c r="L56" s="144"/>
      <c r="M56" s="144"/>
      <c r="N56" s="144"/>
      <c r="O56" s="144"/>
      <c r="P56" s="144"/>
      <c r="Q56" s="142"/>
      <c r="Y56" s="143"/>
      <c r="Z56" s="74">
        <f>(Cálculos!C57-0.44)/(MAX(Cálculos!C:C)+0.12)*100</f>
        <v>6.9248890593327133</v>
      </c>
      <c r="AA56" s="144"/>
      <c r="AB56" s="159">
        <f>Cálculos!M78</f>
        <v>2.2273626498210741</v>
      </c>
      <c r="AC56" s="144"/>
      <c r="AD56" s="159">
        <f>Cálculos!AB447</f>
        <v>2.1112771371448975</v>
      </c>
      <c r="AE56" s="144"/>
      <c r="AF56" s="159">
        <f>Cálculos!AQ44</f>
        <v>1.9873590546030231</v>
      </c>
      <c r="AG56" s="144"/>
      <c r="AH56" s="159">
        <f>Cálculos!O93</f>
        <v>1.6583692859284696E-2</v>
      </c>
      <c r="AI56" s="144"/>
      <c r="AJ56" s="159">
        <f>Cálculos!AD93</f>
        <v>9.6806235046485827E-3</v>
      </c>
      <c r="AK56" s="144"/>
      <c r="AL56" s="159">
        <f>Cálculos!AS93</f>
        <v>4.5598241697889395E-3</v>
      </c>
      <c r="AM56" s="142"/>
      <c r="BA56" s="143"/>
      <c r="BB56" s="74">
        <v>51</v>
      </c>
      <c r="BC56" s="167">
        <f>ABS(Cálculos!M57-Cálculos!M56)</f>
        <v>5.2827095366331607</v>
      </c>
      <c r="BD56" s="167">
        <f>ABS(Cálculos!AB57-Cálculos!AB56)</f>
        <v>4.530923468979954</v>
      </c>
      <c r="BE56" s="167">
        <f>ABS(Cálculos!AQ57-Cálculos!AQ56)</f>
        <v>3.5484938367347105</v>
      </c>
      <c r="BF56" s="142"/>
    </row>
    <row r="57" spans="2:58" x14ac:dyDescent="0.35">
      <c r="B57" s="11"/>
      <c r="C57" s="144"/>
      <c r="D57" s="144"/>
      <c r="E57" s="144"/>
      <c r="F57" s="144"/>
      <c r="G57" s="144"/>
      <c r="H57" s="144"/>
      <c r="I57" s="144"/>
      <c r="J57" s="144"/>
      <c r="K57" s="144"/>
      <c r="L57" s="144"/>
      <c r="M57" s="144"/>
      <c r="N57" s="144"/>
      <c r="O57" s="144"/>
      <c r="P57" s="144"/>
      <c r="Q57" s="142"/>
      <c r="Y57" s="143"/>
      <c r="Z57" s="74">
        <f>(Cálculos!C58-0.44)/(MAX(Cálculos!C:C)+0.12)*100</f>
        <v>7.0618528461074899</v>
      </c>
      <c r="AA57" s="144"/>
      <c r="AB57" s="159">
        <f>Cálculos!M690</f>
        <v>2.2187911464771788</v>
      </c>
      <c r="AC57" s="144"/>
      <c r="AD57" s="159">
        <f>Cálculos!AB701</f>
        <v>2.1020682652655536</v>
      </c>
      <c r="AE57" s="144"/>
      <c r="AF57" s="159">
        <f>Cálculos!AQ55</f>
        <v>1.9852034629181383</v>
      </c>
      <c r="AG57" s="144"/>
      <c r="AH57" s="159">
        <f>Cálculos!O458</f>
        <v>1.6583692859284696E-2</v>
      </c>
      <c r="AI57" s="144"/>
      <c r="AJ57" s="159">
        <f>Cálculos!AD458</f>
        <v>9.6806235046485827E-3</v>
      </c>
      <c r="AK57" s="144"/>
      <c r="AL57" s="159">
        <f>Cálculos!AS458</f>
        <v>4.5598241697889395E-3</v>
      </c>
      <c r="AM57" s="142"/>
      <c r="BA57" s="143"/>
      <c r="BB57" s="74">
        <v>52</v>
      </c>
      <c r="BC57" s="167">
        <f>ABS(Cálculos!M58-Cálculos!M57)</f>
        <v>3.9901323102019282</v>
      </c>
      <c r="BD57" s="167">
        <f>ABS(Cálculos!AB58-Cálculos!AB57)</f>
        <v>3.4702271061288785</v>
      </c>
      <c r="BE57" s="167">
        <f>ABS(Cálculos!AQ58-Cálculos!AQ57)</f>
        <v>2.77006697873819</v>
      </c>
      <c r="BF57" s="142"/>
    </row>
    <row r="58" spans="2:58" x14ac:dyDescent="0.35">
      <c r="B58" s="11"/>
      <c r="C58" s="144"/>
      <c r="D58" s="144"/>
      <c r="E58" s="144"/>
      <c r="F58" s="144"/>
      <c r="G58" s="144"/>
      <c r="H58" s="144"/>
      <c r="I58" s="144"/>
      <c r="J58" s="144"/>
      <c r="K58" s="144"/>
      <c r="L58" s="144"/>
      <c r="M58" s="144"/>
      <c r="N58" s="144"/>
      <c r="O58" s="144"/>
      <c r="P58" s="144"/>
      <c r="Q58" s="142"/>
      <c r="Y58" s="143"/>
      <c r="Z58" s="74">
        <f>(Cálculos!C59-0.44)/(MAX(Cálculos!C:C)+0.12)*100</f>
        <v>7.1988166328822656</v>
      </c>
      <c r="AA58" s="144"/>
      <c r="AB58" s="159">
        <f>Cálculos!M325</f>
        <v>2.1865217486615025</v>
      </c>
      <c r="AC58" s="144"/>
      <c r="AD58" s="159">
        <f>Cálculos!AB448</f>
        <v>2.0982777609662522</v>
      </c>
      <c r="AE58" s="144"/>
      <c r="AF58" s="159">
        <f>Cálculos!AQ441</f>
        <v>1.9850410383900123</v>
      </c>
      <c r="AG58" s="144"/>
      <c r="AH58" s="159">
        <f>Cálculos!O159</f>
        <v>1.6050742858327655E-2</v>
      </c>
      <c r="AI58" s="144"/>
      <c r="AJ58" s="159">
        <f>Cálculos!AD159</f>
        <v>9.3537602789071604E-3</v>
      </c>
      <c r="AK58" s="144"/>
      <c r="AL58" s="159">
        <f>Cálculos!AS159</f>
        <v>4.3910048467148514E-3</v>
      </c>
      <c r="AM58" s="142"/>
      <c r="BA58" s="143"/>
      <c r="BB58" s="74">
        <v>53</v>
      </c>
      <c r="BC58" s="167">
        <f>ABS(Cálculos!M59-Cálculos!M58)</f>
        <v>0.88015348749075262</v>
      </c>
      <c r="BD58" s="167">
        <f>ABS(Cálculos!AB59-Cálculos!AB58)</f>
        <v>0.71090209876665389</v>
      </c>
      <c r="BE58" s="167">
        <f>ABS(Cálculos!AQ59-Cálculos!AQ58)</f>
        <v>0.49355617200678781</v>
      </c>
      <c r="BF58" s="142"/>
    </row>
    <row r="59" spans="2:58" x14ac:dyDescent="0.35">
      <c r="B59" s="11"/>
      <c r="C59" s="144"/>
      <c r="D59" s="144"/>
      <c r="E59" s="144"/>
      <c r="F59" s="144"/>
      <c r="G59" s="144"/>
      <c r="H59" s="144"/>
      <c r="I59" s="144"/>
      <c r="J59" s="144"/>
      <c r="K59" s="144"/>
      <c r="L59" s="144"/>
      <c r="M59" s="144"/>
      <c r="N59" s="144"/>
      <c r="O59" s="144"/>
      <c r="P59" s="144"/>
      <c r="Q59" s="142"/>
      <c r="Y59" s="143"/>
      <c r="Z59" s="74">
        <f>(Cálculos!C60-0.44)/(MAX(Cálculos!C:C)+0.12)*100</f>
        <v>7.3357804196570422</v>
      </c>
      <c r="AA59" s="144"/>
      <c r="AB59" s="159">
        <f>Cálculos!M660</f>
        <v>2.1360165836795728</v>
      </c>
      <c r="AC59" s="144"/>
      <c r="AD59" s="159">
        <f>Cálculos!AB336</f>
        <v>2.0706714827084336</v>
      </c>
      <c r="AE59" s="144"/>
      <c r="AF59" s="159">
        <f>Cálculos!AQ454</f>
        <v>1.9821805007119053</v>
      </c>
      <c r="AG59" s="144"/>
      <c r="AH59" s="159">
        <f>Cálculos!O524</f>
        <v>1.6050742858327655E-2</v>
      </c>
      <c r="AI59" s="144"/>
      <c r="AJ59" s="159">
        <f>Cálculos!AD524</f>
        <v>9.3537602789071604E-3</v>
      </c>
      <c r="AK59" s="144"/>
      <c r="AL59" s="159">
        <f>Cálculos!AS524</f>
        <v>4.3910048467148514E-3</v>
      </c>
      <c r="AM59" s="142"/>
      <c r="BA59" s="143"/>
      <c r="BB59" s="74">
        <v>54</v>
      </c>
      <c r="BC59" s="167">
        <f>ABS(Cálculos!M60-Cálculos!M59)</f>
        <v>6.7568791876389698</v>
      </c>
      <c r="BD59" s="167">
        <f>ABS(Cálculos!AB60-Cálculos!AB59)</f>
        <v>5.8988786499131471</v>
      </c>
      <c r="BE59" s="167">
        <f>ABS(Cálculos!AQ60-Cálculos!AQ59)</f>
        <v>4.742658074885151</v>
      </c>
      <c r="BF59" s="142"/>
    </row>
    <row r="60" spans="2:58" ht="15" thickBot="1" x14ac:dyDescent="0.4">
      <c r="B60" s="32"/>
      <c r="C60" s="146"/>
      <c r="D60" s="146"/>
      <c r="E60" s="146"/>
      <c r="F60" s="146"/>
      <c r="G60" s="146"/>
      <c r="H60" s="146"/>
      <c r="I60" s="146"/>
      <c r="J60" s="146"/>
      <c r="K60" s="146"/>
      <c r="L60" s="146"/>
      <c r="M60" s="146"/>
      <c r="N60" s="146"/>
      <c r="O60" s="146"/>
      <c r="P60" s="146"/>
      <c r="Q60" s="147"/>
      <c r="Y60" s="143"/>
      <c r="Z60" s="74">
        <f>(Cálculos!C61-0.44)/(MAX(Cálculos!C:C)+0.12)*100</f>
        <v>7.4727442064318197</v>
      </c>
      <c r="AA60" s="144"/>
      <c r="AB60" s="159">
        <f>Cálculos!M61</f>
        <v>2.1112214048699807</v>
      </c>
      <c r="AC60" s="144"/>
      <c r="AD60" s="159">
        <f>Cálculos!AB450</f>
        <v>2.0644032337439704</v>
      </c>
      <c r="AE60" s="144"/>
      <c r="AF60" s="159">
        <f>Cálculos!AQ487</f>
        <v>1.9772446178945733</v>
      </c>
      <c r="AG60" s="144"/>
      <c r="AH60" s="159">
        <f>Cálculos!O11</f>
        <v>7.6250993840971185E-3</v>
      </c>
      <c r="AI60" s="144"/>
      <c r="AJ60" s="159">
        <f>Cálculos!AD11</f>
        <v>4.251893350725771E-3</v>
      </c>
      <c r="AK60" s="144"/>
      <c r="AL60" s="159">
        <f>Cálculos!AS11</f>
        <v>1.8203175346258929E-3</v>
      </c>
      <c r="AM60" s="142"/>
      <c r="BA60" s="143"/>
      <c r="BB60" s="74">
        <v>55</v>
      </c>
      <c r="BC60" s="167">
        <f>ABS(Cálculos!M61-Cálculos!M60)</f>
        <v>6.3086813994467752</v>
      </c>
      <c r="BD60" s="167">
        <f>ABS(Cálculos!AB61-Cálculos!AB60)</f>
        <v>5.5056581833671521</v>
      </c>
      <c r="BE60" s="167">
        <f>ABS(Cálculos!AQ61-Cálculos!AQ60)</f>
        <v>4.4206116694679567</v>
      </c>
      <c r="BF60" s="142"/>
    </row>
    <row r="61" spans="2:58" x14ac:dyDescent="0.35">
      <c r="Y61" s="143"/>
      <c r="Z61" s="74">
        <f>(Cálculos!C62-0.44)/(MAX(Cálculos!C:C)+0.12)*100</f>
        <v>7.6097079932065963</v>
      </c>
      <c r="AA61" s="144"/>
      <c r="AB61" s="159">
        <f>Cálculos!M295</f>
        <v>2.0962882948367985</v>
      </c>
      <c r="AC61" s="144"/>
      <c r="AD61" s="159">
        <f>Cálculos!AB444</f>
        <v>2.0639405708282674</v>
      </c>
      <c r="AE61" s="144"/>
      <c r="AF61" s="159">
        <f>Cálculos!AQ82</f>
        <v>1.97642420180664</v>
      </c>
      <c r="AG61" s="144"/>
      <c r="AH61" s="159">
        <f>Cálculos!O376</f>
        <v>7.6250993840971185E-3</v>
      </c>
      <c r="AI61" s="144"/>
      <c r="AJ61" s="159">
        <f>Cálculos!AD376</f>
        <v>4.251893350725771E-3</v>
      </c>
      <c r="AK61" s="144"/>
      <c r="AL61" s="159">
        <f>Cálculos!AS376</f>
        <v>1.8203175346258929E-3</v>
      </c>
      <c r="AM61" s="142"/>
      <c r="BA61" s="143"/>
      <c r="BB61" s="74">
        <v>56</v>
      </c>
      <c r="BC61" s="167">
        <f>ABS(Cálculos!M62-Cálculos!M61)</f>
        <v>0.53215712696834938</v>
      </c>
      <c r="BD61" s="167">
        <f>ABS(Cálculos!AB62-Cálculos!AB61)</f>
        <v>0.39894751199103107</v>
      </c>
      <c r="BE61" s="167">
        <f>ABS(Cálculos!AQ62-Cálculos!AQ61)</f>
        <v>0.24620277562555359</v>
      </c>
      <c r="BF61" s="142"/>
    </row>
    <row r="62" spans="2:58" x14ac:dyDescent="0.35">
      <c r="Y62" s="143"/>
      <c r="Z62" s="74">
        <f>(Cálculos!C63-0.44)/(MAX(Cálculos!C:C)+0.12)*100</f>
        <v>7.7466717799813729</v>
      </c>
      <c r="AA62" s="144"/>
      <c r="AB62" s="159">
        <f>Cálculos!M445</f>
        <v>2.0940027597150399</v>
      </c>
      <c r="AC62" s="144"/>
      <c r="AD62" s="159">
        <f>Cálculos!AB449</f>
        <v>2.050908494945149</v>
      </c>
      <c r="AE62" s="144"/>
      <c r="AF62" s="159">
        <f>Cálculos!AQ83</f>
        <v>1.9636065706685804</v>
      </c>
      <c r="AG62" s="144"/>
      <c r="AH62" s="159">
        <f>Cálculos!O326</f>
        <v>7.3063895641022206E-3</v>
      </c>
      <c r="AI62" s="144"/>
      <c r="AJ62" s="159">
        <f>Cálculos!AD326</f>
        <v>4.062314644520163E-3</v>
      </c>
      <c r="AK62" s="144"/>
      <c r="AL62" s="159">
        <f>Cálculos!AS326</f>
        <v>1.7281624179983461E-3</v>
      </c>
      <c r="AM62" s="142"/>
      <c r="BA62" s="143"/>
      <c r="BB62" s="74">
        <v>57</v>
      </c>
      <c r="BC62" s="167">
        <f>ABS(Cálculos!M63-Cálculos!M62)</f>
        <v>4.9558996428236135E-2</v>
      </c>
      <c r="BD62" s="167">
        <f>ABS(Cálculos!AB63-Cálculos!AB62)</f>
        <v>4.9223584969002587E-2</v>
      </c>
      <c r="BE62" s="167">
        <f>ABS(Cálculos!AQ63-Cálculos!AQ62)</f>
        <v>5.0245889050784198E-2</v>
      </c>
      <c r="BF62" s="142"/>
    </row>
    <row r="63" spans="2:58" x14ac:dyDescent="0.35">
      <c r="Y63" s="143"/>
      <c r="Z63" s="74">
        <f>(Cálculos!C64-0.44)/(MAX(Cálculos!C:C)+0.12)*100</f>
        <v>7.8836355667561504</v>
      </c>
      <c r="AA63" s="144"/>
      <c r="AB63" s="159">
        <f>Cálculos!M447</f>
        <v>2.035717377329433</v>
      </c>
      <c r="AC63" s="144"/>
      <c r="AD63" s="159">
        <f>Cálculos!AB61</f>
        <v>2.0298113837148941</v>
      </c>
      <c r="AE63" s="144"/>
      <c r="AF63" s="159">
        <f>Cálculos!AQ459</f>
        <v>1.9496622295557002</v>
      </c>
      <c r="AG63" s="144"/>
      <c r="AH63" s="159">
        <f>Cálculos!O691</f>
        <v>7.3063895641022206E-3</v>
      </c>
      <c r="AI63" s="144"/>
      <c r="AJ63" s="159">
        <f>Cálculos!AD691</f>
        <v>4.062314644520163E-3</v>
      </c>
      <c r="AK63" s="144"/>
      <c r="AL63" s="159">
        <f>Cálculos!AS691</f>
        <v>1.7281624179983461E-3</v>
      </c>
      <c r="AM63" s="142"/>
      <c r="BA63" s="143"/>
      <c r="BB63" s="74">
        <v>58</v>
      </c>
      <c r="BC63" s="167">
        <f>ABS(Cálculos!M64-Cálculos!M63)</f>
        <v>2.6494115337360125E-2</v>
      </c>
      <c r="BD63" s="167">
        <f>ABS(Cálculos!AB64-Cálculos!AB63)</f>
        <v>2.6662158893533849E-2</v>
      </c>
      <c r="BE63" s="167">
        <f>ABS(Cálculos!AQ64-Cálculos!AQ63)</f>
        <v>2.7947639844807526E-2</v>
      </c>
      <c r="BF63" s="142"/>
    </row>
    <row r="64" spans="2:58" x14ac:dyDescent="0.35">
      <c r="Y64" s="143"/>
      <c r="Z64" s="74">
        <f>(Cálculos!C65-0.44)/(MAX(Cálculos!C:C)+0.12)*100</f>
        <v>8.0205993535309279</v>
      </c>
      <c r="AA64" s="144"/>
      <c r="AB64" s="159">
        <f>Cálculos!M448</f>
        <v>2.0225815053434224</v>
      </c>
      <c r="AC64" s="144"/>
      <c r="AD64" s="159">
        <f>Cálculos!AB451</f>
        <v>2.0160554416040566</v>
      </c>
      <c r="AE64" s="144"/>
      <c r="AF64" s="159">
        <f>Cálculos!AQ80</f>
        <v>1.9470926870797913</v>
      </c>
      <c r="AG64" s="144"/>
      <c r="AH64" s="159">
        <f>Cálculos!O61</f>
        <v>5.8437915405333786E-3</v>
      </c>
      <c r="AI64" s="144"/>
      <c r="AJ64" s="159">
        <f>Cálculos!AD61</f>
        <v>3.197343905415343E-3</v>
      </c>
      <c r="AK64" s="144"/>
      <c r="AL64" s="159">
        <f>Cálculos!AS61</f>
        <v>1.312734028100187E-3</v>
      </c>
      <c r="AM64" s="142"/>
      <c r="BA64" s="143"/>
      <c r="BB64" s="74">
        <v>59</v>
      </c>
      <c r="BC64" s="167">
        <f>ABS(Cálculos!M65-Cálculos!M64)</f>
        <v>3.8172431385837369E-2</v>
      </c>
      <c r="BD64" s="167">
        <f>ABS(Cálculos!AB65-Cálculos!AB64)</f>
        <v>3.8540182830898662E-2</v>
      </c>
      <c r="BE64" s="167">
        <f>ABS(Cálculos!AQ65-Cálculos!AQ64)</f>
        <v>3.9968866758455679E-2</v>
      </c>
      <c r="BF64" s="142"/>
    </row>
    <row r="65" spans="25:58" x14ac:dyDescent="0.35">
      <c r="Y65" s="143"/>
      <c r="Z65" s="74">
        <f>(Cálculos!C66-0.44)/(MAX(Cálculos!C:C)+0.12)*100</f>
        <v>8.1575631403057027</v>
      </c>
      <c r="AA65" s="144"/>
      <c r="AB65" s="159">
        <f>Cálculos!M444</f>
        <v>1.9934501822653374</v>
      </c>
      <c r="AC65" s="144"/>
      <c r="AD65" s="159">
        <f>Cálculos!AB452</f>
        <v>1.9987161670110964</v>
      </c>
      <c r="AE65" s="144"/>
      <c r="AF65" s="159">
        <f>Cálculos!AQ455</f>
        <v>1.935386860633816</v>
      </c>
      <c r="AG65" s="144"/>
      <c r="AH65" s="159">
        <f>Cálculos!O426</f>
        <v>5.8437915405333786E-3</v>
      </c>
      <c r="AI65" s="144"/>
      <c r="AJ65" s="159">
        <f>Cálculos!AD426</f>
        <v>3.197343905415343E-3</v>
      </c>
      <c r="AK65" s="144"/>
      <c r="AL65" s="159">
        <f>Cálculos!AS426</f>
        <v>1.312734028100187E-3</v>
      </c>
      <c r="AM65" s="142"/>
      <c r="BA65" s="143"/>
      <c r="BB65" s="74">
        <v>60</v>
      </c>
      <c r="BC65" s="167">
        <f>ABS(Cálculos!M66-Cálculos!M65)</f>
        <v>4.3268071403773867E-2</v>
      </c>
      <c r="BD65" s="167">
        <f>ABS(Cálculos!AB66-Cálculos!AB65)</f>
        <v>4.3915562888719784E-2</v>
      </c>
      <c r="BE65" s="167">
        <f>ABS(Cálculos!AQ66-Cálculos!AQ65)</f>
        <v>4.5521037237798323E-2</v>
      </c>
      <c r="BF65" s="142"/>
    </row>
    <row r="66" spans="25:58" x14ac:dyDescent="0.35">
      <c r="Y66" s="143"/>
      <c r="Z66" s="74">
        <f>(Cálculos!C67-0.44)/(MAX(Cálculos!C:C)+0.12)*100</f>
        <v>8.2945269270804793</v>
      </c>
      <c r="AA66" s="144"/>
      <c r="AB66" s="159">
        <f>Cálculos!M450</f>
        <v>1.9917635949176624</v>
      </c>
      <c r="AC66" s="144"/>
      <c r="AD66" s="159">
        <f>Cálculos!AB453</f>
        <v>1.9930194333512541</v>
      </c>
      <c r="AE66" s="144"/>
      <c r="AF66" s="159">
        <f>Cálculos!AQ460</f>
        <v>1.933667356788852</v>
      </c>
      <c r="AG66" s="144"/>
      <c r="AH66" s="159">
        <f>Cálculos!O23</f>
        <v>5.3175938280450238E-3</v>
      </c>
      <c r="AI66" s="144"/>
      <c r="AJ66" s="159">
        <f>Cálculos!AD23</f>
        <v>2.8885062627959659E-3</v>
      </c>
      <c r="AK66" s="144"/>
      <c r="AL66" s="159">
        <f>Cálculos!AS23</f>
        <v>1.166770632068488E-3</v>
      </c>
      <c r="AM66" s="142"/>
      <c r="BA66" s="143"/>
      <c r="BB66" s="74">
        <v>61</v>
      </c>
      <c r="BC66" s="167">
        <f>ABS(Cálculos!M67-Cálculos!M66)</f>
        <v>1.8067118005896665E-2</v>
      </c>
      <c r="BD66" s="167">
        <f>ABS(Cálculos!AB67-Cálculos!AB66)</f>
        <v>1.6364984743983069E-2</v>
      </c>
      <c r="BE66" s="167">
        <f>ABS(Cálculos!AQ67-Cálculos!AQ66)</f>
        <v>1.4588503423027088E-2</v>
      </c>
      <c r="BF66" s="142"/>
    </row>
    <row r="67" spans="25:58" x14ac:dyDescent="0.35">
      <c r="Y67" s="143"/>
      <c r="Z67" s="74">
        <f>(Cálculos!C68-0.44)/(MAX(Cálculos!C:C)+0.12)*100</f>
        <v>8.4314907138552559</v>
      </c>
      <c r="AA67" s="144"/>
      <c r="AB67" s="159">
        <f>Cálculos!M449</f>
        <v>1.9751456568171748</v>
      </c>
      <c r="AC67" s="144"/>
      <c r="AD67" s="159">
        <f>Cálculos!AB441</f>
        <v>1.9809822829888537</v>
      </c>
      <c r="AE67" s="144"/>
      <c r="AF67" s="159">
        <f>Cálculos!AQ85</f>
        <v>1.9298193331843545</v>
      </c>
      <c r="AG67" s="144"/>
      <c r="AH67" s="159">
        <f>Cálculos!O388</f>
        <v>5.3175938280450238E-3</v>
      </c>
      <c r="AI67" s="144"/>
      <c r="AJ67" s="159">
        <f>Cálculos!AD388</f>
        <v>2.8885062627959659E-3</v>
      </c>
      <c r="AK67" s="144"/>
      <c r="AL67" s="159">
        <f>Cálculos!AS388</f>
        <v>1.166770632068488E-3</v>
      </c>
      <c r="AM67" s="142"/>
      <c r="BA67" s="143"/>
      <c r="BB67" s="74">
        <v>62</v>
      </c>
      <c r="BC67" s="167">
        <f>ABS(Cálculos!M68-Cálculos!M67)</f>
        <v>4.2923672434421745E-2</v>
      </c>
      <c r="BD67" s="167">
        <f>ABS(Cálculos!AB68-Cálculos!AB67)</f>
        <v>4.2849427135393192E-2</v>
      </c>
      <c r="BE67" s="167">
        <f>ABS(Cálculos!AQ68-Cálculos!AQ67)</f>
        <v>4.4432819831054182E-2</v>
      </c>
      <c r="BF67" s="142"/>
    </row>
    <row r="68" spans="25:58" x14ac:dyDescent="0.35">
      <c r="Y68" s="143"/>
      <c r="Z68" s="74">
        <f>(Cálculos!C69-0.44)/(MAX(Cálculos!C:C)+0.12)*100</f>
        <v>8.5684545006300343</v>
      </c>
      <c r="AA68" s="144"/>
      <c r="AB68" s="159">
        <f>Cálculos!M441</f>
        <v>1.9508582867272035</v>
      </c>
      <c r="AC68" s="144"/>
      <c r="AD68" s="159">
        <f>Cálculos!AB454</f>
        <v>1.9471014590515827</v>
      </c>
      <c r="AE68" s="144"/>
      <c r="AF68" s="159">
        <f>Cálculos!AQ79</f>
        <v>1.9223465410171081</v>
      </c>
      <c r="AG68" s="144"/>
      <c r="AH68" s="159">
        <f>Cálculos!O78</f>
        <v>4.5882874013511545E-3</v>
      </c>
      <c r="AI68" s="144"/>
      <c r="AJ68" s="159">
        <f>Cálculos!AD78</f>
        <v>2.4629760570666496E-3</v>
      </c>
      <c r="AK68" s="144"/>
      <c r="AL68" s="159">
        <f>Cálculos!AS78</f>
        <v>9.681984118281332E-4</v>
      </c>
      <c r="AM68" s="142"/>
      <c r="BA68" s="143"/>
      <c r="BB68" s="74">
        <v>63</v>
      </c>
      <c r="BC68" s="167">
        <f>ABS(Cálculos!M69-Cálculos!M68)</f>
        <v>3.9588686613329926E-3</v>
      </c>
      <c r="BD68" s="167">
        <f>ABS(Cálculos!AB69-Cálculos!AB68)</f>
        <v>2.9708657345710598E-3</v>
      </c>
      <c r="BE68" s="167">
        <f>ABS(Cálculos!AQ69-Cálculos!AQ68)</f>
        <v>1.1873127649999482E-3</v>
      </c>
      <c r="BF68" s="142"/>
    </row>
    <row r="69" spans="25:58" x14ac:dyDescent="0.35">
      <c r="Y69" s="143"/>
      <c r="Z69" s="74">
        <f>(Cálculos!C70-0.44)/(MAX(Cálculos!C:C)+0.12)*100</f>
        <v>8.7054182874048109</v>
      </c>
      <c r="AA69" s="144"/>
      <c r="AB69" s="159">
        <f>Cálculos!M451</f>
        <v>1.9407356951465506</v>
      </c>
      <c r="AC69" s="144"/>
      <c r="AD69" s="159">
        <f>Cálculos!AB80</f>
        <v>1.9395705509401395</v>
      </c>
      <c r="AE69" s="144"/>
      <c r="AF69" s="159">
        <f>Cálculos!AQ84</f>
        <v>1.9164068202285778</v>
      </c>
      <c r="AG69" s="144"/>
      <c r="AH69" s="159">
        <f>Cálculos!O443</f>
        <v>4.5882874013511545E-3</v>
      </c>
      <c r="AI69" s="144"/>
      <c r="AJ69" s="159">
        <f>Cálculos!AD443</f>
        <v>2.4629760570666496E-3</v>
      </c>
      <c r="AK69" s="144"/>
      <c r="AL69" s="159">
        <f>Cálculos!AS443</f>
        <v>9.681984118281332E-4</v>
      </c>
      <c r="AM69" s="142"/>
      <c r="BA69" s="143"/>
      <c r="BB69" s="74">
        <v>64</v>
      </c>
      <c r="BC69" s="167">
        <f>ABS(Cálculos!M70-Cálculos!M69)</f>
        <v>4.0595579252691083E-2</v>
      </c>
      <c r="BD69" s="167">
        <f>ABS(Cálculos!AB70-Cálculos!AB69)</f>
        <v>4.147185065718606E-2</v>
      </c>
      <c r="BE69" s="167">
        <f>ABS(Cálculos!AQ70-Cálculos!AQ69)</f>
        <v>4.3117271543378966E-2</v>
      </c>
      <c r="BF69" s="142"/>
    </row>
    <row r="70" spans="25:58" x14ac:dyDescent="0.35">
      <c r="Y70" s="143"/>
      <c r="Z70" s="74">
        <f>(Cálculos!C71-0.44)/(MAX(Cálculos!C:C)+0.12)*100</f>
        <v>8.8423820741795875</v>
      </c>
      <c r="AA70" s="144"/>
      <c r="AB70" s="159">
        <f>Cálculos!M452</f>
        <v>1.9239092416074772</v>
      </c>
      <c r="AC70" s="144"/>
      <c r="AD70" s="159">
        <f>Cálculos!AB82</f>
        <v>1.9286769012635618</v>
      </c>
      <c r="AE70" s="144"/>
      <c r="AF70" s="159">
        <f>Cálculos!AQ61</f>
        <v>1.9122244397180257</v>
      </c>
      <c r="AG70" s="144"/>
      <c r="AH70" s="159">
        <f>Cálculos!O298</f>
        <v>4.360691559502217E-3</v>
      </c>
      <c r="AI70" s="144"/>
      <c r="AJ70" s="159">
        <f>Cálculos!AD298</f>
        <v>2.3308595324808053E-3</v>
      </c>
      <c r="AK70" s="144"/>
      <c r="AL70" s="159">
        <f>Cálculos!AS298</f>
        <v>9.0723581887500594E-4</v>
      </c>
      <c r="AM70" s="142"/>
      <c r="BA70" s="143"/>
      <c r="BB70" s="74">
        <v>65</v>
      </c>
      <c r="BC70" s="167">
        <f>ABS(Cálculos!M71-Cálculos!M70)</f>
        <v>0.16357030909303449</v>
      </c>
      <c r="BD70" s="167">
        <f>ABS(Cálculos!AB71-Cálculos!AB70)</f>
        <v>0.11791815355207702</v>
      </c>
      <c r="BE70" s="167">
        <f>ABS(Cálculos!AQ71-Cálculos!AQ70)</f>
        <v>7.4103384810604078E-2</v>
      </c>
      <c r="BF70" s="142"/>
    </row>
    <row r="71" spans="25:58" x14ac:dyDescent="0.35">
      <c r="Y71" s="143"/>
      <c r="Z71" s="74">
        <f>(Cálculos!C72-0.44)/(MAX(Cálculos!C:C)+0.12)*100</f>
        <v>8.9793458609543642</v>
      </c>
      <c r="AA71" s="144"/>
      <c r="AB71" s="159">
        <f>Cálculos!M453</f>
        <v>1.9187844360689517</v>
      </c>
      <c r="AC71" s="144"/>
      <c r="AD71" s="159">
        <f>Cálculos!AB690</f>
        <v>1.927819417517239</v>
      </c>
      <c r="AE71" s="144"/>
      <c r="AF71" s="159">
        <f>Cálculos!AQ439</f>
        <v>1.9045238998535745</v>
      </c>
      <c r="AG71" s="144"/>
      <c r="AH71" s="159">
        <f>Cálculos!O663</f>
        <v>4.360691559502217E-3</v>
      </c>
      <c r="AI71" s="144"/>
      <c r="AJ71" s="159">
        <f>Cálculos!AD663</f>
        <v>2.3308595324808053E-3</v>
      </c>
      <c r="AK71" s="144"/>
      <c r="AL71" s="159">
        <f>Cálculos!AS663</f>
        <v>9.0723581887500594E-4</v>
      </c>
      <c r="AM71" s="142"/>
      <c r="BA71" s="143"/>
      <c r="BB71" s="74">
        <v>66</v>
      </c>
      <c r="BC71" s="167">
        <f>ABS(Cálculos!M72-Cálculos!M71)</f>
        <v>0.1452852216945868</v>
      </c>
      <c r="BD71" s="167">
        <f>ABS(Cálculos!AB72-Cálculos!AB71)</f>
        <v>0.10054246917465171</v>
      </c>
      <c r="BE71" s="167">
        <f>ABS(Cálculos!AQ72-Cálculos!AQ71)</f>
        <v>5.9096724242406529E-2</v>
      </c>
      <c r="BF71" s="142"/>
    </row>
    <row r="72" spans="25:58" x14ac:dyDescent="0.35">
      <c r="Y72" s="143"/>
      <c r="Z72" s="74">
        <f>(Cálculos!C73-0.44)/(MAX(Cálculos!C:C)+0.12)*100</f>
        <v>9.1163096477291408</v>
      </c>
      <c r="AA72" s="144"/>
      <c r="AB72" s="159">
        <f>Cálculos!M80</f>
        <v>1.9176775738052991</v>
      </c>
      <c r="AC72" s="144"/>
      <c r="AD72" s="159">
        <f>Cálculos!AB459</f>
        <v>1.9177396520608063</v>
      </c>
      <c r="AE72" s="144"/>
      <c r="AF72" s="159">
        <f>Cálculos!AQ456</f>
        <v>1.8906017813371241</v>
      </c>
      <c r="AG72" s="144"/>
      <c r="AH72" s="159">
        <f>Cálculos!O356</f>
        <v>3.5245522802650454E-3</v>
      </c>
      <c r="AI72" s="144"/>
      <c r="AJ72" s="159">
        <f>Cálculos!AD356</f>
        <v>1.8487995276606679E-3</v>
      </c>
      <c r="AK72" s="144"/>
      <c r="AL72" s="159">
        <f>Cálculos!AS356</f>
        <v>6.8816222292850874E-4</v>
      </c>
      <c r="AM72" s="142"/>
      <c r="BA72" s="143"/>
      <c r="BB72" s="74">
        <v>67</v>
      </c>
      <c r="BC72" s="167">
        <f>ABS(Cálculos!M73-Cálculos!M72)</f>
        <v>10.280117708019201</v>
      </c>
      <c r="BD72" s="167">
        <f>ABS(Cálculos!AB73-Cálculos!AB72)</f>
        <v>9.0496261816984749</v>
      </c>
      <c r="BE72" s="167">
        <f>ABS(Cálculos!AQ73-Cálculos!AQ72)</f>
        <v>7.3975268267302008</v>
      </c>
      <c r="BF72" s="142"/>
    </row>
    <row r="73" spans="25:58" x14ac:dyDescent="0.35">
      <c r="Y73" s="143"/>
      <c r="Z73" s="74">
        <f>(Cálculos!C74-0.44)/(MAX(Cálculos!C:C)+0.12)*100</f>
        <v>9.2532734345039174</v>
      </c>
      <c r="AA73" s="144"/>
      <c r="AB73" s="159">
        <f>Cálculos!M524</f>
        <v>1.9112273343837456</v>
      </c>
      <c r="AC73" s="144"/>
      <c r="AD73" s="159">
        <f>Cálculos!AB83</f>
        <v>1.9169388370474649</v>
      </c>
      <c r="AE73" s="144"/>
      <c r="AF73" s="159">
        <f>Cálculos!AQ461</f>
        <v>1.8880221607808774</v>
      </c>
      <c r="AG73" s="144"/>
      <c r="AH73" s="159">
        <f>Cálculos!O721</f>
        <v>3.5245522802650454E-3</v>
      </c>
      <c r="AI73" s="144"/>
      <c r="AJ73" s="159">
        <f>Cálculos!AD721</f>
        <v>1.8487995276606679E-3</v>
      </c>
      <c r="AK73" s="144"/>
      <c r="AL73" s="159">
        <f>Cálculos!AS721</f>
        <v>6.8816222292850874E-4</v>
      </c>
      <c r="AM73" s="142"/>
      <c r="BA73" s="143"/>
      <c r="BB73" s="74">
        <v>68</v>
      </c>
      <c r="BC73" s="167">
        <f>ABS(Cálculos!M74-Cálculos!M73)</f>
        <v>10.035093049875409</v>
      </c>
      <c r="BD73" s="167">
        <f>ABS(Cálculos!AB74-Cálculos!AB73)</f>
        <v>8.7961979397763379</v>
      </c>
      <c r="BE73" s="167">
        <f>ABS(Cálculos!AQ74-Cálculos!AQ73)</f>
        <v>7.1269493879728874</v>
      </c>
      <c r="BF73" s="142"/>
    </row>
    <row r="74" spans="25:58" x14ac:dyDescent="0.35">
      <c r="Y74" s="143"/>
      <c r="Z74" s="74">
        <f>(Cálculos!C75-0.44)/(MAX(Cálculos!C:C)+0.12)*100</f>
        <v>9.390237221278694</v>
      </c>
      <c r="AA74" s="144"/>
      <c r="AB74" s="159">
        <f>Cálculos!M376</f>
        <v>1.8785794380786727</v>
      </c>
      <c r="AC74" s="144"/>
      <c r="AD74" s="159">
        <f>Cálculos!AB460</f>
        <v>1.9030000946647472</v>
      </c>
      <c r="AE74" s="144"/>
      <c r="AF74" s="159">
        <f>Cálculos!AQ86</f>
        <v>1.8816236765519374</v>
      </c>
      <c r="AG74" s="144"/>
      <c r="AH74" s="159">
        <f>Cálculos!O25</f>
        <v>3.3334599090098895E-3</v>
      </c>
      <c r="AI74" s="144"/>
      <c r="AJ74" s="159">
        <f>Cálculos!AD25</f>
        <v>1.7394674534864727E-3</v>
      </c>
      <c r="AK74" s="144"/>
      <c r="AL74" s="159">
        <f>Cálculos!AS25</f>
        <v>6.3933237361076098E-4</v>
      </c>
      <c r="AM74" s="142"/>
      <c r="BA74" s="143"/>
      <c r="BB74" s="74">
        <v>69</v>
      </c>
      <c r="BC74" s="167">
        <f>ABS(Cálculos!M75-Cálculos!M74)</f>
        <v>1.3990971098292146</v>
      </c>
      <c r="BD74" s="167">
        <f>ABS(Cálculos!AB75-Cálculos!AB74)</f>
        <v>1.1252730743879873</v>
      </c>
      <c r="BE74" s="167">
        <f>ABS(Cálculos!AQ75-Cálculos!AQ74)</f>
        <v>0.78779851156520619</v>
      </c>
      <c r="BF74" s="142"/>
    </row>
    <row r="75" spans="25:58" x14ac:dyDescent="0.35">
      <c r="Y75" s="143"/>
      <c r="Z75" s="74">
        <f>(Cálculos!C76-0.44)/(MAX(Cálculos!C:C)+0.12)*100</f>
        <v>9.5272010080534706</v>
      </c>
      <c r="AA75" s="144"/>
      <c r="AB75" s="159">
        <f>Cálculos!M454</f>
        <v>1.8734057885091704</v>
      </c>
      <c r="AC75" s="144"/>
      <c r="AD75" s="159">
        <f>Cálculos!AB455</f>
        <v>1.9018059610983291</v>
      </c>
      <c r="AE75" s="144"/>
      <c r="AF75" s="159">
        <f>Cálculos!AQ727</f>
        <v>1.8792185137603989</v>
      </c>
      <c r="AG75" s="144"/>
      <c r="AH75" s="159">
        <f>Cálculos!O390</f>
        <v>3.3334599090098895E-3</v>
      </c>
      <c r="AI75" s="144"/>
      <c r="AJ75" s="159">
        <f>Cálculos!AD390</f>
        <v>1.7394674534864727E-3</v>
      </c>
      <c r="AK75" s="144"/>
      <c r="AL75" s="159">
        <f>Cálculos!AS390</f>
        <v>6.3933237361076098E-4</v>
      </c>
      <c r="AM75" s="142"/>
      <c r="BA75" s="143"/>
      <c r="BB75" s="74">
        <v>70</v>
      </c>
      <c r="BC75" s="167">
        <f>ABS(Cálculos!M76-Cálculos!M75)</f>
        <v>1.2529083285922975</v>
      </c>
      <c r="BD75" s="167">
        <f>ABS(Cálculos!AB76-Cálculos!AB75)</f>
        <v>1.0129861663541839</v>
      </c>
      <c r="BE75" s="167">
        <f>ABS(Cálculos!AQ76-Cálculos!AQ75)</f>
        <v>0.704687947111033</v>
      </c>
      <c r="BF75" s="142"/>
    </row>
    <row r="76" spans="25:58" x14ac:dyDescent="0.35">
      <c r="Y76" s="143"/>
      <c r="Z76" s="74">
        <f>(Cálculos!C77-0.44)/(MAX(Cálculos!C:C)+0.12)*100</f>
        <v>9.6641647948282472</v>
      </c>
      <c r="AA76" s="144"/>
      <c r="AB76" s="159">
        <f>Cálculos!M424</f>
        <v>1.866976875744486</v>
      </c>
      <c r="AC76" s="144"/>
      <c r="AD76" s="159">
        <f>Cálculos!AB660</f>
        <v>1.8963964403982059</v>
      </c>
      <c r="AE76" s="144"/>
      <c r="AF76" s="159">
        <f>Cálculos!AQ427</f>
        <v>1.8707362615834535</v>
      </c>
      <c r="AG76" s="144"/>
      <c r="AH76" s="159">
        <f>Cálculos!O335</f>
        <v>2.8012586857071517E-3</v>
      </c>
      <c r="AI76" s="144"/>
      <c r="AJ76" s="159">
        <f>Cálculos!AD335</f>
        <v>1.4369685681925575E-3</v>
      </c>
      <c r="AK76" s="144"/>
      <c r="AL76" s="159">
        <f>Cálculos!AS335</f>
        <v>5.0627786089694126E-4</v>
      </c>
      <c r="AM76" s="142"/>
      <c r="BA76" s="143"/>
      <c r="BB76" s="74">
        <v>71</v>
      </c>
      <c r="BC76" s="167">
        <f>ABS(Cálculos!M77-Cálculos!M76)</f>
        <v>3.5763796865082207</v>
      </c>
      <c r="BD76" s="167">
        <f>ABS(Cálculos!AB77-Cálculos!AB76)</f>
        <v>3.0431045347834917</v>
      </c>
      <c r="BE76" s="167">
        <f>ABS(Cálculos!AQ77-Cálculos!AQ76)</f>
        <v>2.3406919369691463</v>
      </c>
      <c r="BF76" s="142"/>
    </row>
    <row r="77" spans="25:58" x14ac:dyDescent="0.35">
      <c r="Y77" s="143"/>
      <c r="Z77" s="74">
        <f>(Cálculos!C78-0.44)/(MAX(Cálculos!C:C)+0.12)*100</f>
        <v>9.8011285816030238</v>
      </c>
      <c r="AA77" s="144"/>
      <c r="AB77" s="159">
        <f>Cálculos!M82</f>
        <v>1.8618197123593756</v>
      </c>
      <c r="AC77" s="144"/>
      <c r="AD77" s="159">
        <f>Cálculos!AB325</f>
        <v>1.8939351232462049</v>
      </c>
      <c r="AE77" s="144"/>
      <c r="AF77" s="159">
        <f>Cálculos!AQ87</f>
        <v>1.8641784277029585</v>
      </c>
      <c r="AG77" s="144"/>
      <c r="AH77" s="159">
        <f>Cálculos!O700</f>
        <v>2.8012586857071517E-3</v>
      </c>
      <c r="AI77" s="144"/>
      <c r="AJ77" s="159">
        <f>Cálculos!AD700</f>
        <v>1.4369685681925575E-3</v>
      </c>
      <c r="AK77" s="144"/>
      <c r="AL77" s="159">
        <f>Cálculos!AS700</f>
        <v>5.0627786089694126E-4</v>
      </c>
      <c r="AM77" s="142"/>
      <c r="BA77" s="143"/>
      <c r="BB77" s="74">
        <v>72</v>
      </c>
      <c r="BC77" s="167">
        <f>ABS(Cálculos!M78-Cálculos!M77)</f>
        <v>3.1185929617928445</v>
      </c>
      <c r="BD77" s="167">
        <f>ABS(Cálculos!AB78-Cálculos!AB77)</f>
        <v>2.6610955566059324</v>
      </c>
      <c r="BE77" s="167">
        <f>ABS(Cálculos!AQ78-Cálculos!AQ77)</f>
        <v>2.0558832034223506</v>
      </c>
      <c r="BF77" s="142"/>
    </row>
    <row r="78" spans="25:58" x14ac:dyDescent="0.35">
      <c r="Y78" s="143"/>
      <c r="Z78" s="74">
        <f>(Cálculos!C79-0.44)/(MAX(Cálculos!C:C)+0.12)*100</f>
        <v>9.9380923683778022</v>
      </c>
      <c r="AA78" s="144"/>
      <c r="AB78" s="159">
        <f>Cálculos!M83</f>
        <v>1.8498850392876336</v>
      </c>
      <c r="AC78" s="144"/>
      <c r="AD78" s="159">
        <f>Cálculos!AB85</f>
        <v>1.8855608563776292</v>
      </c>
      <c r="AE78" s="144"/>
      <c r="AF78" s="159">
        <f>Cálculos!AQ88</f>
        <v>1.8583913413324145</v>
      </c>
      <c r="AG78" s="144"/>
      <c r="AH78" s="159">
        <f>Cálculos!O331</f>
        <v>1.7830572743258658E-3</v>
      </c>
      <c r="AI78" s="144"/>
      <c r="AJ78" s="159">
        <f>Cálculos!AD331</f>
        <v>8.6908883481181263E-4</v>
      </c>
      <c r="AK78" s="144"/>
      <c r="AL78" s="159">
        <f>Cálculos!AS331</f>
        <v>2.6764444850369847E-4</v>
      </c>
      <c r="AM78" s="142"/>
      <c r="BA78" s="143"/>
      <c r="BB78" s="74">
        <v>73</v>
      </c>
      <c r="BC78" s="167">
        <f>ABS(Cálculos!M79-Cálculos!M78)</f>
        <v>0.4114640921223327</v>
      </c>
      <c r="BD78" s="167">
        <f>ABS(Cálculos!AB79-Cálculos!AB78)</f>
        <v>0.29513325150217784</v>
      </c>
      <c r="BE78" s="167">
        <f>ABS(Cálculos!AQ79-Cálculos!AQ78)</f>
        <v>0.16172081232359181</v>
      </c>
      <c r="BF78" s="142"/>
    </row>
    <row r="79" spans="25:58" x14ac:dyDescent="0.35">
      <c r="Y79" s="143"/>
      <c r="Z79" s="74">
        <f>(Cálculos!C80-0.44)/(MAX(Cálculos!C:C)+0.12)*100</f>
        <v>10.075056155152579</v>
      </c>
      <c r="AA79" s="144"/>
      <c r="AB79" s="159">
        <f>Cálculos!M459</f>
        <v>1.8452129227290053</v>
      </c>
      <c r="AC79" s="144"/>
      <c r="AD79" s="159">
        <f>Cálculos!AB79</f>
        <v>1.8775035158364297</v>
      </c>
      <c r="AE79" s="144"/>
      <c r="AF79" s="159">
        <f>Cálculos!AQ362</f>
        <v>1.8536291890740253</v>
      </c>
      <c r="AG79" s="144"/>
      <c r="AH79" s="159">
        <f>Cálculos!O696</f>
        <v>1.7830572743258658E-3</v>
      </c>
      <c r="AI79" s="144"/>
      <c r="AJ79" s="159">
        <f>Cálculos!AD696</f>
        <v>8.6908883481181263E-4</v>
      </c>
      <c r="AK79" s="144"/>
      <c r="AL79" s="159">
        <f>Cálculos!AS696</f>
        <v>2.6764444850369847E-4</v>
      </c>
      <c r="AM79" s="142"/>
      <c r="BA79" s="143"/>
      <c r="BB79" s="74">
        <v>74</v>
      </c>
      <c r="BC79" s="167">
        <f>ABS(Cálculos!M80-Cálculos!M79)</f>
        <v>0.10177901610655771</v>
      </c>
      <c r="BD79" s="167">
        <f>ABS(Cálculos!AB80-Cálculos!AB79)</f>
        <v>6.2067035103709811E-2</v>
      </c>
      <c r="BE79" s="167">
        <f>ABS(Cálculos!AQ80-Cálculos!AQ79)</f>
        <v>2.4746146062683216E-2</v>
      </c>
      <c r="BF79" s="142"/>
    </row>
    <row r="80" spans="25:58" x14ac:dyDescent="0.35">
      <c r="Y80" s="143"/>
      <c r="Z80" s="74">
        <f>(Cálculos!C81-0.44)/(MAX(Cálculos!C:C)+0.12)*100</f>
        <v>10.212019941927354</v>
      </c>
      <c r="AA80" s="144"/>
      <c r="AB80" s="159">
        <f>Cálculos!M460</f>
        <v>1.8312150553723021</v>
      </c>
      <c r="AC80" s="144"/>
      <c r="AD80" s="159">
        <f>Cálculos!AB439</f>
        <v>1.8713526246645809</v>
      </c>
      <c r="AE80" s="144"/>
      <c r="AF80" s="159">
        <f>Cálculos!AQ457</f>
        <v>1.8467918664939078</v>
      </c>
      <c r="AG80" s="144"/>
      <c r="AH80" s="159">
        <f>Cálculos!O59</f>
        <v>1.6613186348809715E-3</v>
      </c>
      <c r="AI80" s="144"/>
      <c r="AJ80" s="159">
        <f>Cálculos!AD59</f>
        <v>8.0249530523880609E-4</v>
      </c>
      <c r="AK80" s="144"/>
      <c r="AL80" s="159">
        <f>Cálculos!AS59</f>
        <v>2.4101661702537509E-4</v>
      </c>
      <c r="AM80" s="142"/>
      <c r="BA80" s="143"/>
      <c r="BB80" s="74">
        <v>75</v>
      </c>
      <c r="BC80" s="167">
        <f>ABS(Cálculos!M81-Cálculos!M80)</f>
        <v>2.9017688042656542</v>
      </c>
      <c r="BD80" s="167">
        <f>ABS(Cálculos!AB81-Cálculos!AB80)</f>
        <v>2.453276625905465</v>
      </c>
      <c r="BE80" s="167">
        <f>ABS(Cálculos!AQ81-Cálculos!AQ80)</f>
        <v>1.8653727725552058</v>
      </c>
      <c r="BF80" s="142"/>
    </row>
    <row r="81" spans="25:58" x14ac:dyDescent="0.35">
      <c r="Y81" s="143"/>
      <c r="Z81" s="74">
        <f>(Cálculos!C82-0.44)/(MAX(Cálculos!C:C)+0.12)*100</f>
        <v>10.34898372870213</v>
      </c>
      <c r="AA81" s="144"/>
      <c r="AB81" s="159">
        <f>Cálculos!M455</f>
        <v>1.828948857016659</v>
      </c>
      <c r="AC81" s="144"/>
      <c r="AD81" s="159">
        <f>Cálculos!AB84</f>
        <v>1.8708221704707735</v>
      </c>
      <c r="AE81" s="144"/>
      <c r="AF81" s="159">
        <f>Cálculos!AQ462</f>
        <v>1.8437724447123727</v>
      </c>
      <c r="AG81" s="144"/>
      <c r="AH81" s="159">
        <f>Cálculos!O424</f>
        <v>1.6613186348809715E-3</v>
      </c>
      <c r="AI81" s="144"/>
      <c r="AJ81" s="159">
        <f>Cálculos!AD424</f>
        <v>8.0249530523880609E-4</v>
      </c>
      <c r="AK81" s="144"/>
      <c r="AL81" s="159">
        <f>Cálculos!AS424</f>
        <v>2.4101661702537509E-4</v>
      </c>
      <c r="AM81" s="142"/>
      <c r="BA81" s="143"/>
      <c r="BB81" s="74">
        <v>76</v>
      </c>
      <c r="BC81" s="167">
        <f>ABS(Cálculos!M82-Cálculos!M81)</f>
        <v>2.9576266657115777</v>
      </c>
      <c r="BD81" s="167">
        <f>ABS(Cálculos!AB82-Cálculos!AB81)</f>
        <v>2.4641702755820427</v>
      </c>
      <c r="BE81" s="167">
        <f>ABS(Cálculos!AQ82-Cálculos!AQ81)</f>
        <v>1.8360412578283571</v>
      </c>
      <c r="BF81" s="142"/>
    </row>
    <row r="82" spans="25:58" x14ac:dyDescent="0.35">
      <c r="Y82" s="143"/>
      <c r="Z82" s="74">
        <f>(Cálculos!C83-0.44)/(MAX(Cálculos!C:C)+0.12)*100</f>
        <v>10.485947515476909</v>
      </c>
      <c r="AA82" s="144"/>
      <c r="AB82" s="159">
        <f>Cálculos!M85</f>
        <v>1.8214446921430167</v>
      </c>
      <c r="AC82" s="144"/>
      <c r="AD82" s="159">
        <f>Cálculos!AB456</f>
        <v>1.8586538412759932</v>
      </c>
      <c r="AE82" s="144"/>
      <c r="AF82" s="159">
        <f>Cálculos!AQ122</f>
        <v>1.8421833524745528</v>
      </c>
      <c r="AG82" s="144"/>
      <c r="AH82" s="159">
        <f>Cálculos!O208</f>
        <v>1.5451330691349336E-3</v>
      </c>
      <c r="AI82" s="144"/>
      <c r="AJ82" s="159">
        <f>Cálculos!AD208</f>
        <v>7.3928234057668281E-4</v>
      </c>
      <c r="AK82" s="144"/>
      <c r="AL82" s="159">
        <f>Cálculos!AS208</f>
        <v>2.1610227635526403E-4</v>
      </c>
      <c r="AM82" s="142"/>
      <c r="BA82" s="143"/>
      <c r="BB82" s="74">
        <v>77</v>
      </c>
      <c r="BC82" s="167">
        <f>ABS(Cálculos!M83-Cálculos!M82)</f>
        <v>1.1934673071742008E-2</v>
      </c>
      <c r="BD82" s="167">
        <f>ABS(Cálculos!AB83-Cálculos!AB82)</f>
        <v>1.1738064216096911E-2</v>
      </c>
      <c r="BE82" s="167">
        <f>ABS(Cálculos!AQ83-Cálculos!AQ82)</f>
        <v>1.2817631138059671E-2</v>
      </c>
      <c r="BF82" s="142"/>
    </row>
    <row r="83" spans="25:58" x14ac:dyDescent="0.35">
      <c r="Y83" s="143"/>
      <c r="Z83" s="74">
        <f>(Cálculos!C84-0.44)/(MAX(Cálculos!C:C)+0.12)*100</f>
        <v>10.622911302251685</v>
      </c>
      <c r="AA83" s="144"/>
      <c r="AB83" s="159">
        <f>Cálculos!M79</f>
        <v>1.8158985576987414</v>
      </c>
      <c r="AC83" s="144"/>
      <c r="AD83" s="159">
        <f>Cálculos!AB461</f>
        <v>1.8586476310578277</v>
      </c>
      <c r="AE83" s="144"/>
      <c r="AF83" s="159">
        <f>Cálculos!AQ695</f>
        <v>1.8212116350356466</v>
      </c>
      <c r="AG83" s="144"/>
      <c r="AH83" s="159">
        <f>Cálculos!O573</f>
        <v>1.5451330691349336E-3</v>
      </c>
      <c r="AI83" s="144"/>
      <c r="AJ83" s="159">
        <f>Cálculos!AD573</f>
        <v>7.3928234057668281E-4</v>
      </c>
      <c r="AK83" s="144"/>
      <c r="AL83" s="159">
        <f>Cálculos!AS573</f>
        <v>2.1610227635526403E-4</v>
      </c>
      <c r="AM83" s="142"/>
      <c r="BA83" s="143"/>
      <c r="BB83" s="74">
        <v>78</v>
      </c>
      <c r="BC83" s="167">
        <f>ABS(Cálculos!M84-Cálculos!M83)</f>
        <v>4.6242946898958692E-2</v>
      </c>
      <c r="BD83" s="167">
        <f>ABS(Cálculos!AB84-Cálculos!AB83)</f>
        <v>4.6116666576691445E-2</v>
      </c>
      <c r="BE83" s="167">
        <f>ABS(Cálculos!AQ84-Cálculos!AQ83)</f>
        <v>4.7199750440002575E-2</v>
      </c>
      <c r="BF83" s="142"/>
    </row>
    <row r="84" spans="25:58" x14ac:dyDescent="0.35">
      <c r="Y84" s="143"/>
      <c r="Z84" s="74">
        <f>(Cálculos!C85-0.44)/(MAX(Cálculos!C:C)+0.12)*100</f>
        <v>10.759875089026462</v>
      </c>
      <c r="AA84" s="144"/>
      <c r="AB84" s="159">
        <f>Cálculos!M159</f>
        <v>1.8092507048503959</v>
      </c>
      <c r="AC84" s="144"/>
      <c r="AD84" s="159">
        <f>Cálculos!AB295</f>
        <v>1.8546799808062873</v>
      </c>
      <c r="AE84" s="144"/>
      <c r="AF84" s="159">
        <f>Cálculos!AQ428</f>
        <v>1.8190763055163952</v>
      </c>
      <c r="AG84" s="144"/>
      <c r="AH84" s="159">
        <f>Cálculos!O291</f>
        <v>1.133404593212933E-3</v>
      </c>
      <c r="AI84" s="144"/>
      <c r="AJ84" s="159">
        <f>Cálculos!AD291</f>
        <v>5.1855341222131236E-4</v>
      </c>
      <c r="AK84" s="144"/>
      <c r="AL84" s="159">
        <f>Cálculos!AS291</f>
        <v>1.3256955622308742E-4</v>
      </c>
      <c r="AM84" s="142"/>
      <c r="BA84" s="143"/>
      <c r="BB84" s="74">
        <v>79</v>
      </c>
      <c r="BC84" s="167">
        <f>ABS(Cálculos!M85-Cálculos!M84)</f>
        <v>1.7802599754341841E-2</v>
      </c>
      <c r="BD84" s="167">
        <f>ABS(Cálculos!AB85-Cálculos!AB84)</f>
        <v>1.4738685906855675E-2</v>
      </c>
      <c r="BE84" s="167">
        <f>ABS(Cálculos!AQ85-Cálculos!AQ84)</f>
        <v>1.3412512955776723E-2</v>
      </c>
      <c r="BF84" s="142"/>
    </row>
    <row r="85" spans="25:58" x14ac:dyDescent="0.35">
      <c r="Y85" s="143"/>
      <c r="Z85" s="74">
        <f>(Cálculos!C86-0.44)/(MAX(Cálculos!C:C)+0.12)*100</f>
        <v>10.896838875801238</v>
      </c>
      <c r="AA85" s="144"/>
      <c r="AB85" s="159">
        <f>Cálculos!M439</f>
        <v>1.8072001129536308</v>
      </c>
      <c r="AC85" s="144"/>
      <c r="AD85" s="159">
        <f>Cálculos!AB424</f>
        <v>1.8507508555485153</v>
      </c>
      <c r="AE85" s="144"/>
      <c r="AF85" s="159">
        <f>Cálculos!AQ89</f>
        <v>1.8124066836990971</v>
      </c>
      <c r="AG85" s="144"/>
      <c r="AH85" s="159">
        <f>Cálculos!O368</f>
        <v>1.133404593212933E-3</v>
      </c>
      <c r="AI85" s="144"/>
      <c r="AJ85" s="159">
        <f>Cálculos!AD368</f>
        <v>5.1855341222131236E-4</v>
      </c>
      <c r="AK85" s="144"/>
      <c r="AL85" s="159">
        <f>Cálculos!AS368</f>
        <v>1.3256955622308742E-4</v>
      </c>
      <c r="AM85" s="142"/>
      <c r="BA85" s="143"/>
      <c r="BB85" s="74">
        <v>80</v>
      </c>
      <c r="BC85" s="167">
        <f>ABS(Cálculos!M86-Cálculos!M85)</f>
        <v>4.9851421173037203E-2</v>
      </c>
      <c r="BD85" s="167">
        <f>ABS(Cálculos!AB86-Cálculos!AB85)</f>
        <v>4.7112437602204738E-2</v>
      </c>
      <c r="BE85" s="167">
        <f>ABS(Cálculos!AQ86-Cálculos!AQ85)</f>
        <v>4.8195656632417094E-2</v>
      </c>
      <c r="BF85" s="142"/>
    </row>
    <row r="86" spans="25:58" x14ac:dyDescent="0.35">
      <c r="Y86" s="143"/>
      <c r="Z86" s="74">
        <f>(Cálculos!C87-0.44)/(MAX(Cálculos!C:C)+0.12)*100</f>
        <v>11.033802662576015</v>
      </c>
      <c r="AA86" s="144"/>
      <c r="AB86" s="159">
        <f>Cálculos!M84</f>
        <v>1.8036420923886749</v>
      </c>
      <c r="AC86" s="144"/>
      <c r="AD86" s="159">
        <f>Cálculos!AB427</f>
        <v>1.8406164623028243</v>
      </c>
      <c r="AE86" s="144"/>
      <c r="AF86" s="159">
        <f>Cálculos!AQ463</f>
        <v>1.8005069365105555</v>
      </c>
      <c r="AG86" s="144"/>
      <c r="AH86" s="159">
        <f>Cálculos!O656</f>
        <v>1.133404593212933E-3</v>
      </c>
      <c r="AI86" s="144"/>
      <c r="AJ86" s="159">
        <f>Cálculos!AD656</f>
        <v>5.1855341222131236E-4</v>
      </c>
      <c r="AK86" s="144"/>
      <c r="AL86" s="159">
        <f>Cálculos!AS656</f>
        <v>1.3256955622308742E-4</v>
      </c>
      <c r="AM86" s="142"/>
      <c r="BA86" s="143"/>
      <c r="BB86" s="74">
        <v>81</v>
      </c>
      <c r="BC86" s="167">
        <f>ABS(Cálculos!M87-Cálculos!M86)</f>
        <v>1.5658101472283192E-2</v>
      </c>
      <c r="BD86" s="167">
        <f>ABS(Cálculos!AB87-Cálculos!AB86)</f>
        <v>1.6112453272356886E-2</v>
      </c>
      <c r="BE86" s="167">
        <f>ABS(Cálculos!AQ87-Cálculos!AQ86)</f>
        <v>1.7445248848978911E-2</v>
      </c>
      <c r="BF86" s="142"/>
    </row>
    <row r="87" spans="25:58" x14ac:dyDescent="0.35">
      <c r="Y87" s="143"/>
      <c r="Z87" s="74">
        <f>(Cálculos!C88-0.44)/(MAX(Cálculos!C:C)+0.12)*100</f>
        <v>11.170766449350792</v>
      </c>
      <c r="AA87" s="144"/>
      <c r="AB87" s="159">
        <f>Cálculos!M461</f>
        <v>1.7876433013899011</v>
      </c>
      <c r="AC87" s="144"/>
      <c r="AD87" s="159">
        <f>Cálculos!AB86</f>
        <v>1.8384484187754244</v>
      </c>
      <c r="AE87" s="144"/>
      <c r="AF87" s="159">
        <f>Cálculos!AQ76</f>
        <v>1.7992586197939042</v>
      </c>
      <c r="AG87" s="144"/>
      <c r="AH87" s="159">
        <f>Cálculos!O733</f>
        <v>1.133404593212933E-3</v>
      </c>
      <c r="AI87" s="144"/>
      <c r="AJ87" s="159">
        <f>Cálculos!AD733</f>
        <v>5.1855341222131236E-4</v>
      </c>
      <c r="AK87" s="144"/>
      <c r="AL87" s="159">
        <f>Cálculos!AS733</f>
        <v>1.3256955622308742E-4</v>
      </c>
      <c r="AM87" s="142"/>
      <c r="BA87" s="143"/>
      <c r="BB87" s="74">
        <v>82</v>
      </c>
      <c r="BC87" s="167">
        <f>ABS(Cálculos!M88-Cálculos!M87)</f>
        <v>3.9645238689671736E-3</v>
      </c>
      <c r="BD87" s="167">
        <f>ABS(Cálculos!AB88-Cálculos!AB87)</f>
        <v>4.4783866131092864E-3</v>
      </c>
      <c r="BE87" s="167">
        <f>ABS(Cálculos!AQ88-Cálculos!AQ87)</f>
        <v>5.7870863705440367E-3</v>
      </c>
      <c r="BF87" s="142"/>
    </row>
    <row r="88" spans="25:58" x14ac:dyDescent="0.35">
      <c r="Y88" s="143"/>
      <c r="Z88" s="74">
        <f>(Cálculos!C89-0.44)/(MAX(Cálculos!C:C)+0.12)*100</f>
        <v>11.307730236125568</v>
      </c>
      <c r="AA88" s="144"/>
      <c r="AB88" s="159">
        <f>Cálculos!M456</f>
        <v>1.7868623880557639</v>
      </c>
      <c r="AC88" s="144"/>
      <c r="AD88" s="159">
        <f>Cálculos!AB87</f>
        <v>1.8223359655030675</v>
      </c>
      <c r="AE88" s="144"/>
      <c r="AF88" s="159">
        <f>Cálculos!AQ424</f>
        <v>1.7991941206483915</v>
      </c>
      <c r="AG88" s="144"/>
      <c r="AH88" s="159">
        <f>Cálculos!O27</f>
        <v>1.0430960728330112E-3</v>
      </c>
      <c r="AI88" s="144"/>
      <c r="AJ88" s="159">
        <f>Cálculos!AD27</f>
        <v>4.7098146888198932E-4</v>
      </c>
      <c r="AK88" s="144"/>
      <c r="AL88" s="159">
        <f>Cálculos!AS27</f>
        <v>1.1546566687666967E-4</v>
      </c>
      <c r="AM88" s="142"/>
      <c r="BA88" s="143"/>
      <c r="BB88" s="74">
        <v>83</v>
      </c>
      <c r="BC88" s="167">
        <f>ABS(Cálculos!M89-Cálculos!M88)</f>
        <v>4.4226380541150023E-2</v>
      </c>
      <c r="BD88" s="167">
        <f>ABS(Cálculos!AB89-Cálculos!AB88)</f>
        <v>4.4708042990722952E-2</v>
      </c>
      <c r="BE88" s="167">
        <f>ABS(Cálculos!AQ89-Cálculos!AQ88)</f>
        <v>4.5984657633317383E-2</v>
      </c>
      <c r="BF88" s="142"/>
    </row>
    <row r="89" spans="25:58" x14ac:dyDescent="0.35">
      <c r="Y89" s="143"/>
      <c r="Z89" s="74">
        <f>(Cálculos!C90-0.44)/(MAX(Cálculos!C:C)+0.12)*100</f>
        <v>11.444694022900345</v>
      </c>
      <c r="AA89" s="144"/>
      <c r="AB89" s="159">
        <f>Cálculos!M427</f>
        <v>1.7788202395905621</v>
      </c>
      <c r="AC89" s="144"/>
      <c r="AD89" s="159">
        <f>Cálculos!AB88</f>
        <v>1.8178575788899582</v>
      </c>
      <c r="AE89" s="144"/>
      <c r="AF89" s="159">
        <f>Cálculos!AQ429</f>
        <v>1.7897243663296807</v>
      </c>
      <c r="AG89" s="144"/>
      <c r="AH89" s="159">
        <f>Cálculos!O392</f>
        <v>1.0430960728330112E-3</v>
      </c>
      <c r="AI89" s="144"/>
      <c r="AJ89" s="159">
        <f>Cálculos!AD392</f>
        <v>4.7098146888198932E-4</v>
      </c>
      <c r="AK89" s="144"/>
      <c r="AL89" s="159">
        <f>Cálculos!AS392</f>
        <v>1.1546566687666967E-4</v>
      </c>
      <c r="AM89" s="142"/>
      <c r="BA89" s="143"/>
      <c r="BB89" s="74">
        <v>84</v>
      </c>
      <c r="BC89" s="167">
        <f>ABS(Cálculos!M90-Cálculos!M89)</f>
        <v>4.3312623763569258E-2</v>
      </c>
      <c r="BD89" s="167">
        <f>ABS(Cálculos!AB90-Cálculos!AB89)</f>
        <v>4.409392425034242E-2</v>
      </c>
      <c r="BE89" s="167">
        <f>ABS(Cálculos!AQ90-Cálculos!AQ89)</f>
        <v>4.5620926662401473E-2</v>
      </c>
      <c r="BF89" s="142"/>
    </row>
    <row r="90" spans="25:58" x14ac:dyDescent="0.35">
      <c r="Y90" s="143"/>
      <c r="Z90" s="74">
        <f>(Cálculos!C91-0.44)/(MAX(Cálculos!C:C)+0.12)*100</f>
        <v>11.581657809675121</v>
      </c>
      <c r="AA90" s="144"/>
      <c r="AB90" s="159">
        <f>Cálculos!M388</f>
        <v>1.7725015005837501</v>
      </c>
      <c r="AC90" s="144"/>
      <c r="AD90" s="159">
        <f>Cálculos!AB457</f>
        <v>1.8166283696927068</v>
      </c>
      <c r="AE90" s="144"/>
      <c r="AF90" s="159">
        <f>Cálculos!AQ330</f>
        <v>1.7892676993038845</v>
      </c>
      <c r="AG90" s="144"/>
      <c r="AH90" s="159">
        <f>Cálculos!O71</f>
        <v>7.2857385820484111E-4</v>
      </c>
      <c r="AI90" s="144"/>
      <c r="AJ90" s="159">
        <f>Cálculos!AD71</f>
        <v>3.0861557530082991E-4</v>
      </c>
      <c r="AK90" s="144"/>
      <c r="AL90" s="159">
        <f>Cálculos!AS71</f>
        <v>6.0662996308086077E-5</v>
      </c>
      <c r="AM90" s="142"/>
      <c r="BA90" s="143"/>
      <c r="BB90" s="74">
        <v>85</v>
      </c>
      <c r="BC90" s="167">
        <f>ABS(Cálculos!M91-Cálculos!M90)</f>
        <v>4.0950065542812109E-2</v>
      </c>
      <c r="BD90" s="167">
        <f>ABS(Cálculos!AB91-Cálculos!AB90)</f>
        <v>4.1958845995260008E-2</v>
      </c>
      <c r="BE90" s="167">
        <f>ABS(Cálculos!AQ91-Cálculos!AQ90)</f>
        <v>4.3620466404273639E-2</v>
      </c>
      <c r="BF90" s="142"/>
    </row>
    <row r="91" spans="25:58" x14ac:dyDescent="0.35">
      <c r="Y91" s="143"/>
      <c r="Z91" s="74">
        <f>(Cálculos!C92-0.44)/(MAX(Cálculos!C:C)+0.12)*100</f>
        <v>11.7186215964499</v>
      </c>
      <c r="AA91" s="144"/>
      <c r="AB91" s="159">
        <f>Cálculos!M86</f>
        <v>1.7715932709699795</v>
      </c>
      <c r="AC91" s="144"/>
      <c r="AD91" s="159">
        <f>Cálculos!AB462</f>
        <v>1.8158653101522695</v>
      </c>
      <c r="AE91" s="144"/>
      <c r="AF91" s="159">
        <f>Cálculos!AQ94</f>
        <v>1.7856715320027901</v>
      </c>
      <c r="AG91" s="144"/>
      <c r="AH91" s="159">
        <f>Cálculos!O304</f>
        <v>7.2857385820484111E-4</v>
      </c>
      <c r="AI91" s="144"/>
      <c r="AJ91" s="159">
        <f>Cálculos!AD304</f>
        <v>3.0861557530082991E-4</v>
      </c>
      <c r="AK91" s="144"/>
      <c r="AL91" s="159">
        <f>Cálculos!AS304</f>
        <v>6.0662996308086077E-5</v>
      </c>
      <c r="AM91" s="142"/>
      <c r="BA91" s="143"/>
      <c r="BB91" s="74">
        <v>86</v>
      </c>
      <c r="BC91" s="167">
        <f>ABS(Cálculos!M92-Cálculos!M91)</f>
        <v>3.9631916817283175E-2</v>
      </c>
      <c r="BD91" s="167">
        <f>ABS(Cálculos!AB92-Cálculos!AB91)</f>
        <v>4.0840440300616621E-2</v>
      </c>
      <c r="BE91" s="167">
        <f>ABS(Cálculos!AQ92-Cálculos!AQ91)</f>
        <v>4.265334651966679E-2</v>
      </c>
      <c r="BF91" s="142"/>
    </row>
    <row r="92" spans="25:58" x14ac:dyDescent="0.35">
      <c r="Y92" s="143"/>
      <c r="Z92" s="74">
        <f>(Cálculos!C93-0.44)/(MAX(Cálculos!C:C)+0.12)*100</f>
        <v>11.855585383224676</v>
      </c>
      <c r="AA92" s="144"/>
      <c r="AB92" s="159">
        <f>Cálculos!M76</f>
        <v>1.7695759251056979</v>
      </c>
      <c r="AC92" s="144"/>
      <c r="AD92" s="159">
        <f>Cálculos!AB76</f>
        <v>1.7906277891610483</v>
      </c>
      <c r="AE92" s="144"/>
      <c r="AF92" s="159">
        <f>Cálculos!AQ701</f>
        <v>1.7738048666018782</v>
      </c>
      <c r="AG92" s="144"/>
      <c r="AH92" s="159">
        <f>Cálculos!O436</f>
        <v>7.2857385820484111E-4</v>
      </c>
      <c r="AI92" s="144"/>
      <c r="AJ92" s="159">
        <f>Cálculos!AD436</f>
        <v>3.0861557530082991E-4</v>
      </c>
      <c r="AK92" s="144"/>
      <c r="AL92" s="159">
        <f>Cálculos!AS436</f>
        <v>6.0662996308086077E-5</v>
      </c>
      <c r="AM92" s="142"/>
      <c r="BA92" s="143"/>
      <c r="BB92" s="74">
        <v>87</v>
      </c>
      <c r="BC92" s="167">
        <f>ABS(Cálculos!M93-Cálculos!M92)</f>
        <v>1.1551331682480981</v>
      </c>
      <c r="BD92" s="167">
        <f>ABS(Cálculos!AB93-Cálculos!AB92)</f>
        <v>0.93396159724763672</v>
      </c>
      <c r="BE92" s="167">
        <f>ABS(Cálculos!AQ93-Cálculos!AQ92)</f>
        <v>0.66518287144868715</v>
      </c>
      <c r="BF92" s="142"/>
    </row>
    <row r="93" spans="25:58" x14ac:dyDescent="0.35">
      <c r="Y93" s="143"/>
      <c r="Z93" s="74">
        <f>(Cálculos!C94-0.44)/(MAX(Cálculos!C:C)+0.12)*100</f>
        <v>11.992549169999453</v>
      </c>
      <c r="AA93" s="144"/>
      <c r="AB93" s="159">
        <f>Cálculos!M87</f>
        <v>1.7559351694976963</v>
      </c>
      <c r="AC93" s="144"/>
      <c r="AD93" s="159">
        <f>Cálculos!AB428</f>
        <v>1.7899440103573037</v>
      </c>
      <c r="AE93" s="144"/>
      <c r="AF93" s="159">
        <f>Cálculos!AQ95</f>
        <v>1.7708094257275722</v>
      </c>
      <c r="AG93" s="144"/>
      <c r="AH93" s="159">
        <f>Cálculos!O669</f>
        <v>7.2857385820484111E-4</v>
      </c>
      <c r="AI93" s="144"/>
      <c r="AJ93" s="159">
        <f>Cálculos!AD669</f>
        <v>3.0861557530082991E-4</v>
      </c>
      <c r="AK93" s="144"/>
      <c r="AL93" s="159">
        <f>Cálculos!AS669</f>
        <v>6.0662996308086077E-5</v>
      </c>
      <c r="AM93" s="142"/>
      <c r="BA93" s="143"/>
      <c r="BB93" s="74">
        <v>88</v>
      </c>
      <c r="BC93" s="167">
        <f>ABS(Cálculos!M94-Cálculos!M93)</f>
        <v>1.0537883882609567</v>
      </c>
      <c r="BD93" s="167">
        <f>ABS(Cálculos!AB94-Cálculos!AB93)</f>
        <v>0.83050475259904233</v>
      </c>
      <c r="BE93" s="167">
        <f>ABS(Cálculos!AQ94-Cálculos!AQ93)</f>
        <v>0.56002328355865227</v>
      </c>
      <c r="BF93" s="142"/>
    </row>
    <row r="94" spans="25:58" x14ac:dyDescent="0.35">
      <c r="Y94" s="143"/>
      <c r="Z94" s="74">
        <f>(Cálculos!C95-0.44)/(MAX(Cálculos!C:C)+0.12)*100</f>
        <v>12.129512956774228</v>
      </c>
      <c r="AA94" s="144"/>
      <c r="AB94" s="159">
        <f>Cálculos!M88</f>
        <v>1.7519706456287292</v>
      </c>
      <c r="AC94" s="144"/>
      <c r="AD94" s="159">
        <f>Cálculos!AB463</f>
        <v>1.7742276631429519</v>
      </c>
      <c r="AE94" s="144"/>
      <c r="AF94" s="159">
        <f>Cálculos!AQ464</f>
        <v>1.767391870112677</v>
      </c>
      <c r="AG94" s="144"/>
      <c r="AH94" s="159">
        <f>Cálculos!O80</f>
        <v>5.9757403946011705E-4</v>
      </c>
      <c r="AI94" s="144"/>
      <c r="AJ94" s="159">
        <f>Cálculos!AD80</f>
        <v>2.4301267576123722E-4</v>
      </c>
      <c r="AK94" s="144"/>
      <c r="AL94" s="159">
        <f>Cálculos!AS80</f>
        <v>4.073156089990849E-5</v>
      </c>
      <c r="AM94" s="142"/>
      <c r="BA94" s="143"/>
      <c r="BB94" s="74">
        <v>89</v>
      </c>
      <c r="BC94" s="167">
        <f>ABS(Cálculos!M95-Cálculos!M94)</f>
        <v>1.2892538949848209E-2</v>
      </c>
      <c r="BD94" s="167">
        <f>ABS(Cálculos!AB95-Cálculos!AB94)</f>
        <v>1.3578913704536122E-2</v>
      </c>
      <c r="BE94" s="167">
        <f>ABS(Cálculos!AQ95-Cálculos!AQ94)</f>
        <v>1.486210627521789E-2</v>
      </c>
      <c r="BF94" s="142"/>
    </row>
    <row r="95" spans="25:58" x14ac:dyDescent="0.35">
      <c r="Y95" s="143"/>
      <c r="Z95" s="74">
        <f>(Cálculos!C96-0.44)/(MAX(Cálculos!C:C)+0.12)*100</f>
        <v>12.266476743549006</v>
      </c>
      <c r="AA95" s="144"/>
      <c r="AB95" s="159">
        <f>Cálculos!M457</f>
        <v>1.7461019175321935</v>
      </c>
      <c r="AC95" s="144"/>
      <c r="AD95" s="159">
        <f>Cálculos!AB89</f>
        <v>1.7731495358992353</v>
      </c>
      <c r="AE95" s="144"/>
      <c r="AF95" s="159">
        <f>Cálculos!AQ90</f>
        <v>1.7667857570366956</v>
      </c>
      <c r="AG95" s="144"/>
      <c r="AH95" s="159">
        <f>Cálculos!O445</f>
        <v>5.9757403946011705E-4</v>
      </c>
      <c r="AI95" s="144"/>
      <c r="AJ95" s="159">
        <f>Cálculos!AD445</f>
        <v>2.4301267576123722E-4</v>
      </c>
      <c r="AK95" s="144"/>
      <c r="AL95" s="159">
        <f>Cálculos!AS445</f>
        <v>4.073156089990849E-5</v>
      </c>
      <c r="AM95" s="142"/>
      <c r="BA95" s="143"/>
      <c r="BB95" s="74">
        <v>90</v>
      </c>
      <c r="BC95" s="167">
        <f>ABS(Cálculos!M96-Cálculos!M95)</f>
        <v>4.2474060636560562E-2</v>
      </c>
      <c r="BD95" s="167">
        <f>ABS(Cálculos!AB96-Cálculos!AB95)</f>
        <v>4.3199837066992153E-2</v>
      </c>
      <c r="BE95" s="167">
        <f>ABS(Cálculos!AQ96-Cálculos!AQ95)</f>
        <v>4.4520254106053869E-2</v>
      </c>
      <c r="BF95" s="142"/>
    </row>
    <row r="96" spans="25:58" x14ac:dyDescent="0.35">
      <c r="Y96" s="143"/>
      <c r="Z96" s="74">
        <f>(Cálculos!C97-0.44)/(MAX(Cálculos!C:C)+0.12)*100</f>
        <v>12.403440530323783</v>
      </c>
      <c r="AA96" s="144"/>
      <c r="AB96" s="159">
        <f>Cálculos!M462</f>
        <v>1.7458765573343653</v>
      </c>
      <c r="AC96" s="144"/>
      <c r="AD96" s="159">
        <f>Cálculos!AB429</f>
        <v>1.7618429925425039</v>
      </c>
      <c r="AE96" s="144"/>
      <c r="AF96" s="159">
        <f>Cálculos!AQ430</f>
        <v>1.74836090043343</v>
      </c>
      <c r="AG96" s="144"/>
      <c r="AH96" s="159">
        <f>Cálculos!O76</f>
        <v>4.8273678427949806E-4</v>
      </c>
      <c r="AI96" s="144"/>
      <c r="AJ96" s="159">
        <f>Cálculos!AD76</f>
        <v>1.8690493992894999E-4</v>
      </c>
      <c r="AK96" s="144"/>
      <c r="AL96" s="159">
        <f>Cálculos!AS76</f>
        <v>2.5251420492329252E-5</v>
      </c>
      <c r="AM96" s="142"/>
      <c r="BA96" s="143"/>
      <c r="BB96" s="74">
        <v>91</v>
      </c>
      <c r="BC96" s="167">
        <f>ABS(Cálculos!M97-Cálculos!M96)</f>
        <v>4.0676633031489828E-2</v>
      </c>
      <c r="BD96" s="167">
        <f>ABS(Cálculos!AB97-Cálculos!AB96)</f>
        <v>4.1637656138714396E-2</v>
      </c>
      <c r="BE96" s="167">
        <f>ABS(Cálculos!AQ97-Cálculos!AQ96)</f>
        <v>4.313254470790473E-2</v>
      </c>
      <c r="BF96" s="142"/>
    </row>
    <row r="97" spans="25:58" x14ac:dyDescent="0.35">
      <c r="Y97" s="143"/>
      <c r="Z97" s="74">
        <f>(Cálculos!C98-0.44)/(MAX(Cálculos!C:C)+0.12)*100</f>
        <v>12.540404317098561</v>
      </c>
      <c r="AA97" s="144"/>
      <c r="AB97" s="159">
        <f>Cálculos!M428</f>
        <v>1.7278814279454806</v>
      </c>
      <c r="AC97" s="144"/>
      <c r="AD97" s="159">
        <f>Cálculos!AB376</f>
        <v>1.7518348625299294</v>
      </c>
      <c r="AE97" s="144"/>
      <c r="AF97" s="159">
        <f>Cálculos!AQ336</f>
        <v>1.7431621952243663</v>
      </c>
      <c r="AG97" s="144"/>
      <c r="AH97" s="159">
        <f>Cálculos!O441</f>
        <v>4.8273678427949806E-4</v>
      </c>
      <c r="AI97" s="144"/>
      <c r="AJ97" s="159">
        <f>Cálculos!AD441</f>
        <v>1.8690493992894999E-4</v>
      </c>
      <c r="AK97" s="144"/>
      <c r="AL97" s="159">
        <f>Cálculos!AS441</f>
        <v>2.5251420492329252E-5</v>
      </c>
      <c r="AM97" s="142"/>
      <c r="BA97" s="143"/>
      <c r="BB97" s="74">
        <v>92</v>
      </c>
      <c r="BC97" s="167">
        <f>ABS(Cálculos!M98-Cálculos!M97)</f>
        <v>3.9339369675105207E-2</v>
      </c>
      <c r="BD97" s="167">
        <f>ABS(Cálculos!AB98-Cálculos!AB97)</f>
        <v>4.050088901957416E-2</v>
      </c>
      <c r="BE97" s="167">
        <f>ABS(Cálculos!AQ98-Cálculos!AQ97)</f>
        <v>4.2156053707488317E-2</v>
      </c>
      <c r="BF97" s="142"/>
    </row>
    <row r="98" spans="25:58" x14ac:dyDescent="0.35">
      <c r="Y98" s="143"/>
      <c r="Z98" s="74">
        <f>(Cálculos!C99-0.44)/(MAX(Cálculos!C:C)+0.12)*100</f>
        <v>12.677368103873334</v>
      </c>
      <c r="AA98" s="144"/>
      <c r="AB98" s="159">
        <f>Cálculos!M436</f>
        <v>1.7113229777174483</v>
      </c>
      <c r="AC98" s="144"/>
      <c r="AD98" s="159">
        <f>Cálculos!AB94</f>
        <v>1.7497131700016106</v>
      </c>
      <c r="AE98" s="144"/>
      <c r="AF98" s="159">
        <f>Cálculos!AQ465</f>
        <v>1.7268766330955581</v>
      </c>
      <c r="AG98" s="144"/>
      <c r="AH98" s="159">
        <f>Cálculos!O36</f>
        <v>3.8305440045201635E-4</v>
      </c>
      <c r="AI98" s="144"/>
      <c r="AJ98" s="159">
        <f>Cálculos!AD36</f>
        <v>1.3962608540177737E-4</v>
      </c>
      <c r="AK98" s="144"/>
      <c r="AL98" s="159">
        <f>Cálculos!AS36</f>
        <v>1.3828986701287397E-5</v>
      </c>
      <c r="AM98" s="142"/>
      <c r="BA98" s="143"/>
      <c r="BB98" s="74">
        <v>93</v>
      </c>
      <c r="BC98" s="167">
        <f>ABS(Cálculos!M99-Cálculos!M98)</f>
        <v>2.8961556368235719E-2</v>
      </c>
      <c r="BD98" s="167">
        <f>ABS(Cálculos!AB99-Cálculos!AB98)</f>
        <v>3.0266208612109713E-2</v>
      </c>
      <c r="BE98" s="167">
        <f>ABS(Cálculos!AQ99-Cálculos!AQ98)</f>
        <v>3.2013275465530899E-2</v>
      </c>
      <c r="BF98" s="142"/>
    </row>
    <row r="99" spans="25:58" x14ac:dyDescent="0.35">
      <c r="Y99" s="143"/>
      <c r="Z99" s="74">
        <f>(Cálculos!C100-0.44)/(MAX(Cálculos!C:C)+0.12)*100</f>
        <v>12.814331890648113</v>
      </c>
      <c r="AA99" s="144"/>
      <c r="AB99" s="159">
        <f>Cálculos!M89</f>
        <v>1.7077442650875791</v>
      </c>
      <c r="AC99" s="144"/>
      <c r="AD99" s="159">
        <f>Cálculos!AB464</f>
        <v>1.7428325487020997</v>
      </c>
      <c r="AE99" s="144"/>
      <c r="AF99" s="159">
        <f>Cálculos!AQ96</f>
        <v>1.7262891716215183</v>
      </c>
      <c r="AG99" s="144"/>
      <c r="AH99" s="159">
        <f>Cálculos!O401</f>
        <v>3.8305440045201635E-4</v>
      </c>
      <c r="AI99" s="144"/>
      <c r="AJ99" s="159">
        <f>Cálculos!AD401</f>
        <v>1.3962608540177737E-4</v>
      </c>
      <c r="AK99" s="144"/>
      <c r="AL99" s="159">
        <f>Cálculos!AS401</f>
        <v>1.3828986701287397E-5</v>
      </c>
      <c r="AM99" s="142"/>
      <c r="BA99" s="143"/>
      <c r="BB99" s="74">
        <v>94</v>
      </c>
      <c r="BC99" s="167">
        <f>ABS(Cálculos!M100-Cálculos!M99)</f>
        <v>3.6273150198342208E-2</v>
      </c>
      <c r="BD99" s="167">
        <f>ABS(Cálculos!AB100-Cálculos!AB99)</f>
        <v>3.7644140579366603E-2</v>
      </c>
      <c r="BE99" s="167">
        <f>ABS(Cálculos!AQ100-Cálculos!AQ99)</f>
        <v>3.9421056710664537E-2</v>
      </c>
      <c r="BF99" s="142"/>
    </row>
    <row r="100" spans="25:58" x14ac:dyDescent="0.35">
      <c r="Y100" s="143"/>
      <c r="Z100" s="74">
        <f>(Cálculos!C101-0.44)/(MAX(Cálculos!C:C)+0.12)*100</f>
        <v>12.951295677422889</v>
      </c>
      <c r="AA100" s="144"/>
      <c r="AB100" s="159">
        <f>Cálculos!M463</f>
        <v>1.7054546065820873</v>
      </c>
      <c r="AC100" s="144"/>
      <c r="AD100" s="159">
        <f>Cálculos!AB524</f>
        <v>1.7364179064514582</v>
      </c>
      <c r="AE100" s="144"/>
      <c r="AF100" s="159">
        <f>Cálculos!AQ91</f>
        <v>1.723165290632422</v>
      </c>
      <c r="AG100" s="144"/>
      <c r="AH100" s="159">
        <f>Cálculos!O207</f>
        <v>3.3858176813731717E-4</v>
      </c>
      <c r="AI100" s="144"/>
      <c r="AJ100" s="159">
        <f>Cálculos!AD207</f>
        <v>1.1908991406811357E-4</v>
      </c>
      <c r="AK100" s="144"/>
      <c r="AL100" s="159">
        <f>Cálculos!AS207</f>
        <v>9.5171308288867973E-6</v>
      </c>
      <c r="AM100" s="142"/>
      <c r="BA100" s="143"/>
      <c r="BB100" s="74">
        <v>95</v>
      </c>
      <c r="BC100" s="167">
        <f>ABS(Cálculos!M101-Cálculos!M100)</f>
        <v>3.5068078393367896E-2</v>
      </c>
      <c r="BD100" s="167">
        <f>ABS(Cálculos!AB101-Cálculos!AB100)</f>
        <v>3.6546558313331978E-2</v>
      </c>
      <c r="BE100" s="167">
        <f>ABS(Cálculos!AQ101-Cálculos!AQ100)</f>
        <v>3.8401943880730594E-2</v>
      </c>
      <c r="BF100" s="142"/>
    </row>
    <row r="101" spans="25:58" x14ac:dyDescent="0.35">
      <c r="Y101" s="143"/>
      <c r="Z101" s="74">
        <f>(Cálculos!C102-0.44)/(MAX(Cálculos!C:C)+0.12)*100</f>
        <v>13.088259464197666</v>
      </c>
      <c r="AA101" s="144"/>
      <c r="AB101" s="159">
        <f>Cálculos!M429</f>
        <v>1.7000170284711813</v>
      </c>
      <c r="AC101" s="144"/>
      <c r="AD101" s="159">
        <f>Cálculos!AB95</f>
        <v>1.7361342562970745</v>
      </c>
      <c r="AE101" s="144"/>
      <c r="AF101" s="159">
        <f>Cálculos!AQ74</f>
        <v>1.716148055339731</v>
      </c>
      <c r="AG101" s="144"/>
      <c r="AH101" s="159">
        <f>Cálculos!O572</f>
        <v>3.3858176813731717E-4</v>
      </c>
      <c r="AI101" s="144"/>
      <c r="AJ101" s="159">
        <f>Cálculos!AD572</f>
        <v>1.1908991406811357E-4</v>
      </c>
      <c r="AK101" s="144"/>
      <c r="AL101" s="159">
        <f>Cálculos!AS572</f>
        <v>9.5171308288867973E-6</v>
      </c>
      <c r="AM101" s="142"/>
      <c r="BA101" s="143"/>
      <c r="BB101" s="74">
        <v>96</v>
      </c>
      <c r="BC101" s="167">
        <f>ABS(Cálculos!M102-Cálculos!M101)</f>
        <v>3.3074515705122653E-2</v>
      </c>
      <c r="BD101" s="167">
        <f>ABS(Cálculos!AB102-Cálculos!AB101)</f>
        <v>3.4582585129081078E-2</v>
      </c>
      <c r="BE101" s="167">
        <f>ABS(Cálculos!AQ102-Cálculos!AQ101)</f>
        <v>3.6411524668054307E-2</v>
      </c>
      <c r="BF101" s="142"/>
    </row>
    <row r="102" spans="25:58" x14ac:dyDescent="0.35">
      <c r="Y102" s="143"/>
      <c r="Z102" s="74">
        <f>(Cálculos!C103-0.44)/(MAX(Cálculos!C:C)+0.12)*100</f>
        <v>13.225223250972443</v>
      </c>
      <c r="AA102" s="144"/>
      <c r="AB102" s="159">
        <f>Cálculos!M390</f>
        <v>1.6925571860014186</v>
      </c>
      <c r="AC102" s="144"/>
      <c r="AD102" s="159">
        <f>Cálculos!AB90</f>
        <v>1.7290556116488929</v>
      </c>
      <c r="AE102" s="144"/>
      <c r="AF102" s="159">
        <f>Cálculos!AQ432</f>
        <v>1.71466800140142</v>
      </c>
      <c r="AG102" s="144"/>
      <c r="AH102" s="159">
        <f>Cálculos!O26</f>
        <v>2.9752066922592268E-4</v>
      </c>
      <c r="AI102" s="144"/>
      <c r="AJ102" s="159">
        <f>Cálculos!AD26</f>
        <v>1.0051220979594356E-4</v>
      </c>
      <c r="AK102" s="144"/>
      <c r="AL102" s="159">
        <f>Cálculos!AS26</f>
        <v>6.0733260257584932E-6</v>
      </c>
      <c r="AM102" s="142"/>
      <c r="BA102" s="143"/>
      <c r="BB102" s="74">
        <v>97</v>
      </c>
      <c r="BC102" s="167">
        <f>ABS(Cálculos!M103-Cálculos!M102)</f>
        <v>2.8832972388387779E-2</v>
      </c>
      <c r="BD102" s="167">
        <f>ABS(Cálculos!AB103-Cálculos!AB102)</f>
        <v>3.0420125671573706E-2</v>
      </c>
      <c r="BE102" s="167">
        <f>ABS(Cálculos!AQ103-Cálculos!AQ102)</f>
        <v>3.2314004770013227E-2</v>
      </c>
      <c r="BF102" s="142"/>
    </row>
    <row r="103" spans="25:58" x14ac:dyDescent="0.35">
      <c r="Y103" s="143"/>
      <c r="Z103" s="74">
        <f>(Cálculos!C104-0.44)/(MAX(Cálculos!C:C)+0.12)*100</f>
        <v>13.362187037747219</v>
      </c>
      <c r="AA103" s="144"/>
      <c r="AB103" s="159">
        <f>Cálculos!M94</f>
        <v>1.685194438951056</v>
      </c>
      <c r="AC103" s="144"/>
      <c r="AD103" s="159">
        <f>Cálculos!AB436</f>
        <v>1.7225224389352669</v>
      </c>
      <c r="AE103" s="144"/>
      <c r="AF103" s="159">
        <f>Cálculos!AQ431</f>
        <v>1.7014548972577446</v>
      </c>
      <c r="AG103" s="144"/>
      <c r="AH103" s="159">
        <f>Cálculos!O391</f>
        <v>2.9752066922592268E-4</v>
      </c>
      <c r="AI103" s="144"/>
      <c r="AJ103" s="159">
        <f>Cálculos!AD391</f>
        <v>1.0051220979594356E-4</v>
      </c>
      <c r="AK103" s="144"/>
      <c r="AL103" s="159">
        <f>Cálculos!AS391</f>
        <v>6.0733260257584932E-6</v>
      </c>
      <c r="AM103" s="142"/>
      <c r="BA103" s="143"/>
      <c r="BB103" s="74">
        <v>98</v>
      </c>
      <c r="BC103" s="167">
        <f>ABS(Cálculos!M104-Cálculos!M103)</f>
        <v>3.1506350577171993E-2</v>
      </c>
      <c r="BD103" s="167">
        <f>ABS(Cálculos!AB104-Cálculos!AB103)</f>
        <v>3.3140700044247406E-2</v>
      </c>
      <c r="BE103" s="167">
        <f>ABS(Cálculos!AQ104-Cálculos!AQ103)</f>
        <v>3.5067254548847737E-2</v>
      </c>
      <c r="BF103" s="142"/>
    </row>
    <row r="104" spans="25:58" x14ac:dyDescent="0.35">
      <c r="Y104" s="143"/>
      <c r="Z104" s="74">
        <f>(Cálculos!C105-0.44)/(MAX(Cálculos!C:C)+0.12)*100</f>
        <v>13.499150824521996</v>
      </c>
      <c r="AA104" s="144"/>
      <c r="AB104" s="159">
        <f>Cálculos!M464</f>
        <v>1.6754179470704091</v>
      </c>
      <c r="AC104" s="144"/>
      <c r="AD104" s="159">
        <f>Cálculos!AB430</f>
        <v>1.7218738897149031</v>
      </c>
      <c r="AE104" s="144"/>
      <c r="AF104" s="159">
        <f>Cálculos!AQ436</f>
        <v>1.6970013622637916</v>
      </c>
      <c r="AG104" s="144"/>
      <c r="AH104" s="159">
        <f>Cálculos!O274</f>
        <v>1.3900404253315733E-4</v>
      </c>
      <c r="AI104" s="144"/>
      <c r="AJ104" s="159">
        <f>Cálculos!AD274</f>
        <v>3.4119395008317874E-5</v>
      </c>
      <c r="AK104" s="144"/>
      <c r="AL104" s="159">
        <f>Cálculos!AS8</f>
        <v>0</v>
      </c>
      <c r="AM104" s="142"/>
      <c r="BA104" s="143"/>
      <c r="BB104" s="74">
        <v>99</v>
      </c>
      <c r="BC104" s="167">
        <f>ABS(Cálculos!M105-Cálculos!M104)</f>
        <v>3.0291464157336634E-2</v>
      </c>
      <c r="BD104" s="167">
        <f>ABS(Cálculos!AB105-Cálculos!AB104)</f>
        <v>3.1944631664988066E-2</v>
      </c>
      <c r="BE104" s="167">
        <f>ABS(Cálculos!AQ105-Cálculos!AQ104)</f>
        <v>3.3860599115736578E-2</v>
      </c>
      <c r="BF104" s="142"/>
    </row>
    <row r="105" spans="25:58" x14ac:dyDescent="0.35">
      <c r="Y105" s="143"/>
      <c r="Z105" s="74">
        <f>(Cálculos!C106-0.44)/(MAX(Cálculos!C:C)+0.12)*100</f>
        <v>13.636114611296774</v>
      </c>
      <c r="AA105" s="144"/>
      <c r="AB105" s="159">
        <f>Cálculos!M95</f>
        <v>1.6723019000012078</v>
      </c>
      <c r="AC105" s="144"/>
      <c r="AD105" s="159">
        <f>Cálculos!AB465</f>
        <v>1.7040673002161544</v>
      </c>
      <c r="AE105" s="144"/>
      <c r="AF105" s="159">
        <f>Cálculos!AQ466</f>
        <v>1.6873880669638326</v>
      </c>
      <c r="AG105" s="144"/>
      <c r="AH105" s="159">
        <f>Cálculos!O639</f>
        <v>1.3900404253315733E-4</v>
      </c>
      <c r="AI105" s="144"/>
      <c r="AJ105" s="159">
        <f>Cálculos!AD639</f>
        <v>3.4119395008317874E-5</v>
      </c>
      <c r="AK105" s="144"/>
      <c r="AL105" s="159">
        <f>Cálculos!AS10</f>
        <v>0</v>
      </c>
      <c r="AM105" s="142"/>
      <c r="BA105" s="143"/>
      <c r="BB105" s="74">
        <v>100</v>
      </c>
      <c r="BC105" s="167">
        <f>ABS(Cálculos!M106-Cálculos!M105)</f>
        <v>3.0023459095949612E-2</v>
      </c>
      <c r="BD105" s="167">
        <f>ABS(Cálculos!AB106-Cálculos!AB105)</f>
        <v>3.1761631724944506E-2</v>
      </c>
      <c r="BE105" s="167">
        <f>ABS(Cálculos!AQ106-Cálculos!AQ105)</f>
        <v>3.3767533202701872E-2</v>
      </c>
      <c r="BF105" s="142"/>
    </row>
    <row r="106" spans="25:58" x14ac:dyDescent="0.35">
      <c r="Y106" s="143"/>
      <c r="Z106" s="74">
        <f>(Cálculos!C107-0.44)/(MAX(Cálculos!C:C)+0.12)*100</f>
        <v>13.773078398071551</v>
      </c>
      <c r="AA106" s="144"/>
      <c r="AB106" s="159">
        <f>Cálculos!M90</f>
        <v>1.6644316413240099</v>
      </c>
      <c r="AC106" s="144"/>
      <c r="AD106" s="159">
        <f>Cálculos!AB96</f>
        <v>1.6929344192300824</v>
      </c>
      <c r="AE106" s="144"/>
      <c r="AF106" s="159">
        <f>Cálculos!AQ97</f>
        <v>1.6831566269136136</v>
      </c>
      <c r="AG106" s="144"/>
      <c r="AH106" s="159">
        <f>Cálculos!O294</f>
        <v>7.6835639640680854E-5</v>
      </c>
      <c r="AI106" s="144"/>
      <c r="AJ106" s="159">
        <f>Cálculos!AD294</f>
        <v>1.253863784396022E-5</v>
      </c>
      <c r="AK106" s="144"/>
      <c r="AL106" s="159">
        <f>Cálculos!AS13</f>
        <v>0</v>
      </c>
      <c r="AM106" s="142"/>
      <c r="BA106" s="143"/>
      <c r="BB106" s="74">
        <v>101</v>
      </c>
      <c r="BC106" s="167">
        <f>ABS(Cálculos!M107-Cálculos!M106)</f>
        <v>2.9388194317051086E-2</v>
      </c>
      <c r="BD106" s="167">
        <f>ABS(Cálculos!AB107-Cálculos!AB106)</f>
        <v>3.1172561875991933E-2</v>
      </c>
      <c r="BE106" s="167">
        <f>ABS(Cálculos!AQ107-Cálculos!AQ106)</f>
        <v>3.3215818652093443E-2</v>
      </c>
      <c r="BF106" s="142"/>
    </row>
    <row r="107" spans="25:58" x14ac:dyDescent="0.35">
      <c r="Y107" s="143"/>
      <c r="Z107" s="74">
        <f>(Cálculos!C108-0.44)/(MAX(Cálculos!C:C)+0.12)*100</f>
        <v>13.910042184846327</v>
      </c>
      <c r="AA107" s="144"/>
      <c r="AB107" s="159">
        <f>Cálculos!M59</f>
        <v>1.6630236166777861</v>
      </c>
      <c r="AC107" s="144"/>
      <c r="AD107" s="159">
        <f>Cálculos!AB432</f>
        <v>1.6914950142120093</v>
      </c>
      <c r="AE107" s="144"/>
      <c r="AF107" s="159">
        <f>Cálculos!AQ92</f>
        <v>1.6805119441127552</v>
      </c>
      <c r="AG107" s="144"/>
      <c r="AH107" s="159">
        <f>Cálculos!O659</f>
        <v>7.6835639640680854E-5</v>
      </c>
      <c r="AI107" s="144"/>
      <c r="AJ107" s="159">
        <f>Cálculos!AD659</f>
        <v>1.253863784396022E-5</v>
      </c>
      <c r="AK107" s="144"/>
      <c r="AL107" s="159">
        <f>Cálculos!AS14</f>
        <v>0</v>
      </c>
      <c r="AM107" s="142"/>
      <c r="BA107" s="143"/>
      <c r="BB107" s="74">
        <v>102</v>
      </c>
      <c r="BC107" s="167">
        <f>ABS(Cálculos!M108-Cálculos!M107)</f>
        <v>3.3162560948718056E-2</v>
      </c>
      <c r="BD107" s="167">
        <f>ABS(Cálculos!AB108-Cálculos!AB107)</f>
        <v>2.973089498203807E-2</v>
      </c>
      <c r="BE107" s="167">
        <f>ABS(Cálculos!AQ108-Cálculos!AQ107)</f>
        <v>2.7681797407637765E-2</v>
      </c>
      <c r="BF107" s="142"/>
    </row>
    <row r="108" spans="25:58" x14ac:dyDescent="0.35">
      <c r="Y108" s="143"/>
      <c r="Z108" s="74">
        <f>(Cálculos!C109-0.44)/(MAX(Cálculos!C:C)+0.12)*100</f>
        <v>14.047005971621104</v>
      </c>
      <c r="AA108" s="144"/>
      <c r="AB108" s="159">
        <f>Cálculos!M430</f>
        <v>1.6604837781923332</v>
      </c>
      <c r="AC108" s="144"/>
      <c r="AD108" s="159">
        <f>Cálculos!AB91</f>
        <v>1.6870967656536329</v>
      </c>
      <c r="AE108" s="144"/>
      <c r="AF108" s="159">
        <f>Cálculos!AQ433</f>
        <v>1.668869282867812</v>
      </c>
      <c r="AG108" s="144"/>
      <c r="AH108" s="159">
        <f>Cálculos!O353</f>
        <v>6.0859045052466513E-5</v>
      </c>
      <c r="AI108" s="144"/>
      <c r="AJ108" s="159">
        <f>Cálculos!AD353</f>
        <v>7.9015886264684151E-6</v>
      </c>
      <c r="AK108" s="144"/>
      <c r="AL108" s="159">
        <f>Cálculos!AS15</f>
        <v>0</v>
      </c>
      <c r="AM108" s="142"/>
      <c r="BA108" s="143"/>
      <c r="BB108" s="74">
        <v>103</v>
      </c>
      <c r="BC108" s="167">
        <f>ABS(Cálculos!M109-Cálculos!M108)</f>
        <v>7.3007170755823303E-4</v>
      </c>
      <c r="BD108" s="167">
        <f>ABS(Cálculos!AB109-Cálculos!AB108)</f>
        <v>8.3610136110734423E-4</v>
      </c>
      <c r="BE108" s="167">
        <f>ABS(Cálculos!AQ109-Cálculos!AQ108)</f>
        <v>9.3539694512778659E-4</v>
      </c>
      <c r="BF108" s="142"/>
    </row>
    <row r="109" spans="25:58" x14ac:dyDescent="0.35">
      <c r="Y109" s="143"/>
      <c r="Z109" s="74">
        <f>(Cálculos!C110-0.44)/(MAX(Cálculos!C:C)+0.12)*100</f>
        <v>14.183969758395881</v>
      </c>
      <c r="AA109" s="144"/>
      <c r="AB109" s="159">
        <f>Cálculos!M465</f>
        <v>1.6380771200084934</v>
      </c>
      <c r="AC109" s="144"/>
      <c r="AD109" s="159">
        <f>Cálculos!AB388</f>
        <v>1.6793454785849158</v>
      </c>
      <c r="AE109" s="144"/>
      <c r="AF109" s="159">
        <f>Cálculos!AQ434</f>
        <v>1.6687001318817787</v>
      </c>
      <c r="AG109" s="144"/>
      <c r="AH109" s="159">
        <f>Cálculos!O370</f>
        <v>6.0859045052466513E-5</v>
      </c>
      <c r="AI109" s="144"/>
      <c r="AJ109" s="159">
        <f>Cálculos!AD370</f>
        <v>7.9015886264684151E-6</v>
      </c>
      <c r="AK109" s="144"/>
      <c r="AL109" s="159">
        <f>Cálculos!AS16</f>
        <v>0</v>
      </c>
      <c r="AM109" s="142"/>
      <c r="BA109" s="143"/>
      <c r="BB109" s="74">
        <v>104</v>
      </c>
      <c r="BC109" s="167">
        <f>ABS(Cálculos!M110-Cálculos!M109)</f>
        <v>2.9646359151143109E-2</v>
      </c>
      <c r="BD109" s="167">
        <f>ABS(Cálculos!AB110-Cálculos!AB109)</f>
        <v>3.1211782758748807E-2</v>
      </c>
      <c r="BE109" s="167">
        <f>ABS(Cálculos!AQ110-Cálculos!AQ109)</f>
        <v>3.3039444805496032E-2</v>
      </c>
      <c r="BF109" s="142"/>
    </row>
    <row r="110" spans="25:58" x14ac:dyDescent="0.35">
      <c r="Y110" s="143"/>
      <c r="Z110" s="74">
        <f>(Cálculos!C111-0.44)/(MAX(Cálculos!C:C)+0.12)*100</f>
        <v>14.320933545170659</v>
      </c>
      <c r="AA110" s="144"/>
      <c r="AB110" s="159">
        <f>Cálculos!M432</f>
        <v>1.6325893216669787</v>
      </c>
      <c r="AC110" s="144"/>
      <c r="AD110" s="159">
        <f>Cálculos!AB74</f>
        <v>1.6783408811272449</v>
      </c>
      <c r="AE110" s="144"/>
      <c r="AF110" s="159">
        <f>Cálculos!AQ62</f>
        <v>1.6660216640924721</v>
      </c>
      <c r="AG110" s="144"/>
      <c r="AH110" s="159">
        <f>Cálculos!O718</f>
        <v>6.0859045052466513E-5</v>
      </c>
      <c r="AI110" s="144"/>
      <c r="AJ110" s="159">
        <f>Cálculos!AD718</f>
        <v>7.9015886264684151E-6</v>
      </c>
      <c r="AK110" s="144"/>
      <c r="AL110" s="159">
        <f>Cálculos!AS17</f>
        <v>0</v>
      </c>
      <c r="AM110" s="142"/>
      <c r="BA110" s="143"/>
      <c r="BB110" s="74">
        <v>105</v>
      </c>
      <c r="BC110" s="167">
        <f>ABS(Cálculos!M111-Cálculos!M110)</f>
        <v>2.8106908227107263E-2</v>
      </c>
      <c r="BD110" s="167">
        <f>ABS(Cálculos!AB111-Cálculos!AB110)</f>
        <v>2.9640121017734833E-2</v>
      </c>
      <c r="BE110" s="167">
        <f>ABS(Cálculos!AQ111-Cálculos!AQ110)</f>
        <v>3.1390376527533626E-2</v>
      </c>
      <c r="BF110" s="142"/>
    </row>
    <row r="111" spans="25:58" x14ac:dyDescent="0.35">
      <c r="Y111" s="143"/>
      <c r="Z111" s="74">
        <f>(Cálculos!C112-0.44)/(MAX(Cálculos!C:C)+0.12)*100</f>
        <v>14.457897331945436</v>
      </c>
      <c r="AA111" s="144"/>
      <c r="AB111" s="159">
        <f>Cálculos!M96</f>
        <v>1.6298278393646473</v>
      </c>
      <c r="AC111" s="144"/>
      <c r="AD111" s="159">
        <f>Cálculos!AB431</f>
        <v>1.6765392771008787</v>
      </c>
      <c r="AE111" s="144"/>
      <c r="AF111" s="159">
        <f>Cálculos!AQ467</f>
        <v>1.64989742589294</v>
      </c>
      <c r="AG111" s="144"/>
      <c r="AH111" s="159">
        <f>Cálculos!O735</f>
        <v>6.0859045052466513E-5</v>
      </c>
      <c r="AI111" s="144"/>
      <c r="AJ111" s="159">
        <f>Cálculos!AD735</f>
        <v>7.9015886264684151E-6</v>
      </c>
      <c r="AK111" s="144"/>
      <c r="AL111" s="159">
        <f>Cálculos!AS19</f>
        <v>0</v>
      </c>
      <c r="AM111" s="142"/>
      <c r="BA111" s="143"/>
      <c r="BB111" s="74">
        <v>106</v>
      </c>
      <c r="BC111" s="167">
        <f>ABS(Cálculos!M112-Cálculos!M111)</f>
        <v>2.7771634046384941E-2</v>
      </c>
      <c r="BD111" s="167">
        <f>ABS(Cálculos!AB112-Cálculos!AB111)</f>
        <v>2.9367776529298117E-2</v>
      </c>
      <c r="BE111" s="167">
        <f>ABS(Cálculos!AQ112-Cálculos!AQ111)</f>
        <v>3.1181664972216749E-2</v>
      </c>
      <c r="BF111" s="142"/>
    </row>
    <row r="112" spans="25:58" x14ac:dyDescent="0.35">
      <c r="Y112" s="143"/>
      <c r="Z112" s="74">
        <f>(Cálculos!C113-0.44)/(MAX(Cálculos!C:C)+0.12)*100</f>
        <v>14.594861118720209</v>
      </c>
      <c r="AA112" s="144"/>
      <c r="AB112" s="159">
        <f>Cálculos!M91</f>
        <v>1.6234815757811978</v>
      </c>
      <c r="AC112" s="144"/>
      <c r="AD112" s="159">
        <f>Cálculos!AB466</f>
        <v>1.6664073780542232</v>
      </c>
      <c r="AE112" s="144"/>
      <c r="AF112" s="159">
        <f>Cálculos!AQ98</f>
        <v>1.6410005732061252</v>
      </c>
      <c r="AG112" s="144"/>
      <c r="AH112" s="159">
        <f>Cálculos!O32</f>
        <v>4.7050314356446546E-5</v>
      </c>
      <c r="AI112" s="144"/>
      <c r="AJ112" s="159">
        <f>Cálculos!AD32</f>
        <v>4.4092257096449428E-6</v>
      </c>
      <c r="AK112" s="144"/>
      <c r="AL112" s="159">
        <f>Cálculos!AS20</f>
        <v>0</v>
      </c>
      <c r="AM112" s="142"/>
      <c r="BA112" s="143"/>
      <c r="BB112" s="74">
        <v>107</v>
      </c>
      <c r="BC112" s="167">
        <f>ABS(Cálculos!M113-Cálculos!M112)</f>
        <v>2.6925701163402316E-2</v>
      </c>
      <c r="BD112" s="167">
        <f>ABS(Cálculos!AB113-Cálculos!AB112)</f>
        <v>2.8528393102683181E-2</v>
      </c>
      <c r="BE112" s="167">
        <f>ABS(Cálculos!AQ113-Cálculos!AQ112)</f>
        <v>3.0329520952144362E-2</v>
      </c>
      <c r="BF112" s="142"/>
    </row>
    <row r="113" spans="25:58" x14ac:dyDescent="0.35">
      <c r="Y113" s="143"/>
      <c r="Z113" s="74">
        <f>(Cálculos!C114-0.44)/(MAX(Cálculos!C:C)+0.12)*100</f>
        <v>14.731824905494987</v>
      </c>
      <c r="AA113" s="144"/>
      <c r="AB113" s="159">
        <f>Cálculos!M74</f>
        <v>1.6233871438687808</v>
      </c>
      <c r="AC113" s="144"/>
      <c r="AD113" s="159">
        <f>Cálculos!AB97</f>
        <v>1.651296763091368</v>
      </c>
      <c r="AE113" s="144"/>
      <c r="AF113" s="159">
        <f>Cálculos!AQ437</f>
        <v>1.6365760898906818</v>
      </c>
      <c r="AG113" s="144"/>
      <c r="AH113" s="159">
        <f>Cálculos!O397</f>
        <v>4.7050314356446546E-5</v>
      </c>
      <c r="AI113" s="144"/>
      <c r="AJ113" s="159">
        <f>Cálculos!AD397</f>
        <v>4.4092257096449428E-6</v>
      </c>
      <c r="AK113" s="144"/>
      <c r="AL113" s="159">
        <f>Cálculos!AS21</f>
        <v>0</v>
      </c>
      <c r="AM113" s="142"/>
      <c r="BA113" s="143"/>
      <c r="BB113" s="74">
        <v>108</v>
      </c>
      <c r="BC113" s="167">
        <f>ABS(Cálculos!M114-Cálculos!M113)</f>
        <v>1.4541967702865088E-2</v>
      </c>
      <c r="BD113" s="167">
        <f>ABS(Cálculos!AB114-Cálculos!AB113)</f>
        <v>1.6192370819193114E-2</v>
      </c>
      <c r="BE113" s="167">
        <f>ABS(Cálculos!AQ114-Cálculos!AQ113)</f>
        <v>1.8040429658246593E-2</v>
      </c>
      <c r="BF113" s="142"/>
    </row>
    <row r="114" spans="25:58" x14ac:dyDescent="0.35">
      <c r="Y114" s="143"/>
      <c r="Z114" s="74">
        <f>(Cálculos!C115-0.44)/(MAX(Cálculos!C:C)+0.12)*100</f>
        <v>14.868788692269764</v>
      </c>
      <c r="AA114" s="144"/>
      <c r="AB114" s="159">
        <f>Cálculos!M431</f>
        <v>1.6158642877582614</v>
      </c>
      <c r="AC114" s="144"/>
      <c r="AD114" s="159">
        <f>Cálculos!AB434</f>
        <v>1.6488270934585407</v>
      </c>
      <c r="AE114" s="144"/>
      <c r="AF114" s="159">
        <f>Cálculos!AQ435</f>
        <v>1.624235766366916</v>
      </c>
      <c r="AG114" s="144"/>
      <c r="AH114" s="159">
        <f>Cálculos!O369</f>
        <v>3.528693596359174E-5</v>
      </c>
      <c r="AI114" s="144"/>
      <c r="AJ114" s="159">
        <f>Cálculos!AD369</f>
        <v>1.9819888259382286E-6</v>
      </c>
      <c r="AK114" s="144"/>
      <c r="AL114" s="159">
        <f>Cálculos!AS22</f>
        <v>0</v>
      </c>
      <c r="AM114" s="142"/>
      <c r="BA114" s="143"/>
      <c r="BB114" s="74">
        <v>109</v>
      </c>
      <c r="BC114" s="167">
        <f>ABS(Cálculos!M115-Cálculos!M114)</f>
        <v>1.7831699379819987E-2</v>
      </c>
      <c r="BD114" s="167">
        <f>ABS(Cálculos!AB115-Cálculos!AB114)</f>
        <v>1.9483131007154819E-2</v>
      </c>
      <c r="BE114" s="167">
        <f>ABS(Cálculos!AQ115-Cálculos!AQ114)</f>
        <v>2.1333030675816822E-2</v>
      </c>
      <c r="BF114" s="142"/>
    </row>
    <row r="115" spans="25:58" x14ac:dyDescent="0.35">
      <c r="Y115" s="143"/>
      <c r="Z115" s="74">
        <f>(Cálculos!C116-0.44)/(MAX(Cálculos!C:C)+0.12)*100</f>
        <v>15.00575247904454</v>
      </c>
      <c r="AA115" s="144"/>
      <c r="AB115" s="159">
        <f>Cálculos!M466</f>
        <v>1.6019487397343584</v>
      </c>
      <c r="AC115" s="144"/>
      <c r="AD115" s="159">
        <f>Cálculos!AB433</f>
        <v>1.6472460738282182</v>
      </c>
      <c r="AE115" s="144"/>
      <c r="AF115" s="159">
        <f>Cálculos!AQ468</f>
        <v>1.6165117587215652</v>
      </c>
      <c r="AG115" s="144"/>
      <c r="AH115" s="159">
        <f>Cálculos!O734</f>
        <v>3.528693596359174E-5</v>
      </c>
      <c r="AI115" s="144"/>
      <c r="AJ115" s="159">
        <f>Cálculos!AD734</f>
        <v>1.9819888259382286E-6</v>
      </c>
      <c r="AK115" s="144"/>
      <c r="AL115" s="159">
        <f>Cálculos!AS24</f>
        <v>0</v>
      </c>
      <c r="AM115" s="142"/>
      <c r="BA115" s="143"/>
      <c r="BB115" s="74">
        <v>110</v>
      </c>
      <c r="BC115" s="167">
        <f>ABS(Cálculos!M116-Cálculos!M115)</f>
        <v>2.6285821162087109E-2</v>
      </c>
      <c r="BD115" s="167">
        <f>ABS(Cálculos!AB116-Cálculos!AB115)</f>
        <v>2.7957909940866665E-2</v>
      </c>
      <c r="BE115" s="167">
        <f>ABS(Cálculos!AQ116-Cálculos!AQ115)</f>
        <v>2.9831028658236836E-2</v>
      </c>
      <c r="BF115" s="142"/>
    </row>
    <row r="116" spans="25:58" x14ac:dyDescent="0.35">
      <c r="Y116" s="143"/>
      <c r="Z116" s="74">
        <f>(Cálculos!C117-0.44)/(MAX(Cálculos!C:C)+0.12)*100</f>
        <v>15.142716265819317</v>
      </c>
      <c r="AA116" s="144"/>
      <c r="AB116" s="159">
        <f>Cálculos!M11</f>
        <v>1.594108871641069</v>
      </c>
      <c r="AC116" s="144"/>
      <c r="AD116" s="159">
        <f>Cálculos!AB92</f>
        <v>1.6462563253530162</v>
      </c>
      <c r="AE116" s="144"/>
      <c r="AF116" s="159">
        <f>Cálculos!AQ63</f>
        <v>1.6157757750416879</v>
      </c>
      <c r="AG116" s="144"/>
      <c r="AH116" s="159">
        <f>Cálculos!O366</f>
        <v>2.5446873742395757E-5</v>
      </c>
      <c r="AI116" s="144"/>
      <c r="AJ116" s="159">
        <f>Cálculos!AD366</f>
        <v>5.4075032463428144E-7</v>
      </c>
      <c r="AK116" s="144"/>
      <c r="AL116" s="159">
        <f>Cálculos!AS28</f>
        <v>0</v>
      </c>
      <c r="AM116" s="142"/>
      <c r="BA116" s="143"/>
      <c r="BB116" s="74">
        <v>111</v>
      </c>
      <c r="BC116" s="167">
        <f>ABS(Cálculos!M117-Cálculos!M116)</f>
        <v>2.4985343949379457E-2</v>
      </c>
      <c r="BD116" s="167">
        <f>ABS(Cálculos!AB117-Cálculos!AB116)</f>
        <v>2.6590219714498708E-2</v>
      </c>
      <c r="BE116" s="167">
        <f>ABS(Cálculos!AQ117-Cálculos!AQ116)</f>
        <v>2.8358382603104193E-2</v>
      </c>
      <c r="BF116" s="142"/>
    </row>
    <row r="117" spans="25:58" x14ac:dyDescent="0.35">
      <c r="Y117" s="143"/>
      <c r="Z117" s="74">
        <f>(Cálculos!C118-0.44)/(MAX(Cálculos!C:C)+0.12)*100</f>
        <v>15.279680052594093</v>
      </c>
      <c r="AA117" s="144"/>
      <c r="AB117" s="159">
        <f>Cálculos!M434</f>
        <v>1.5909680970199163</v>
      </c>
      <c r="AC117" s="144"/>
      <c r="AD117" s="159">
        <f>Cálculos!AB59</f>
        <v>1.6365909171688995</v>
      </c>
      <c r="AE117" s="144"/>
      <c r="AF117" s="159">
        <f>Cálculos!AQ99</f>
        <v>1.6089872977405943</v>
      </c>
      <c r="AG117" s="144"/>
      <c r="AH117" s="159">
        <f>Cálculos!O731</f>
        <v>2.5446873742395757E-5</v>
      </c>
      <c r="AI117" s="144"/>
      <c r="AJ117" s="159">
        <f>Cálculos!AD731</f>
        <v>5.4075032463428144E-7</v>
      </c>
      <c r="AK117" s="144"/>
      <c r="AL117" s="159">
        <f>Cálculos!AS30</f>
        <v>0</v>
      </c>
      <c r="AM117" s="142"/>
      <c r="BA117" s="143"/>
      <c r="BB117" s="74">
        <v>112</v>
      </c>
      <c r="BC117" s="167">
        <f>ABS(Cálculos!M118-Cálculos!M117)</f>
        <v>1.3882330084829642E-2</v>
      </c>
      <c r="BD117" s="167">
        <f>ABS(Cálculos!AB118-Cálculos!AB117)</f>
        <v>1.5466367264350467E-2</v>
      </c>
      <c r="BE117" s="167">
        <f>ABS(Cálculos!AQ118-Cálculos!AQ117)</f>
        <v>1.7194503772947511E-2</v>
      </c>
      <c r="BF117" s="142"/>
    </row>
    <row r="118" spans="25:58" x14ac:dyDescent="0.35">
      <c r="Y118" s="143"/>
      <c r="Z118" s="74">
        <f>(Cálculos!C119-0.44)/(MAX(Cálculos!C:C)+0.12)*100</f>
        <v>15.41664383936887</v>
      </c>
      <c r="AA118" s="144"/>
      <c r="AB118" s="159">
        <f>Cálculos!M97</f>
        <v>1.5891512063331574</v>
      </c>
      <c r="AC118" s="144"/>
      <c r="AD118" s="159">
        <f>Cálculos!AB62</f>
        <v>1.630863871723863</v>
      </c>
      <c r="AE118" s="144"/>
      <c r="AF118" s="159">
        <f>Cálculos!AQ660</f>
        <v>1.5903364880124857</v>
      </c>
      <c r="AG118" s="144"/>
      <c r="AH118" s="159">
        <f>Cálculos!O329</f>
        <v>1.7408609251471745E-5</v>
      </c>
      <c r="AI118" s="144"/>
      <c r="AJ118" s="159">
        <f>Cálculos!AD329</f>
        <v>6.8464020383774023E-9</v>
      </c>
      <c r="AK118" s="144"/>
      <c r="AL118" s="159">
        <f>Cálculos!AS31</f>
        <v>0</v>
      </c>
      <c r="AM118" s="142"/>
      <c r="BA118" s="143"/>
      <c r="BB118" s="74">
        <v>113</v>
      </c>
      <c r="BC118" s="167">
        <f>ABS(Cálculos!M119-Cálculos!M118)</f>
        <v>2.3584842395499406E-2</v>
      </c>
      <c r="BD118" s="167">
        <f>ABS(Cálculos!AB119-Cálculos!AB118)</f>
        <v>2.51119617122324E-2</v>
      </c>
      <c r="BE118" s="167">
        <f>ABS(Cálculos!AQ119-Cálculos!AQ118)</f>
        <v>2.676537803793777E-2</v>
      </c>
      <c r="BF118" s="142"/>
    </row>
    <row r="119" spans="25:58" x14ac:dyDescent="0.35">
      <c r="Y119" s="143"/>
      <c r="Z119" s="74">
        <f>(Cálculos!C120-0.44)/(MAX(Cálculos!C:C)+0.12)*100</f>
        <v>15.553607626143648</v>
      </c>
      <c r="AA119" s="144"/>
      <c r="AB119" s="159">
        <f>Cálculos!M433</f>
        <v>1.5883328355874022</v>
      </c>
      <c r="AC119" s="144"/>
      <c r="AD119" s="159">
        <f>Cálculos!AB467</f>
        <v>1.6307191196424076</v>
      </c>
      <c r="AE119" s="144"/>
      <c r="AF119" s="159">
        <f>Cálculos!AQ59</f>
        <v>1.5901780343008318</v>
      </c>
      <c r="AG119" s="144"/>
      <c r="AH119" s="159">
        <f>Cálculos!O694</f>
        <v>1.7408609251471745E-5</v>
      </c>
      <c r="AI119" s="144"/>
      <c r="AJ119" s="159">
        <f>Cálculos!AD694</f>
        <v>6.8464020383774023E-9</v>
      </c>
      <c r="AK119" s="144"/>
      <c r="AL119" s="159">
        <f>Cálculos!AS32</f>
        <v>0</v>
      </c>
      <c r="AM119" s="142"/>
      <c r="BA119" s="143"/>
      <c r="BB119" s="74">
        <v>114</v>
      </c>
      <c r="BC119" s="167">
        <f>ABS(Cálculos!M120-Cálculos!M119)</f>
        <v>2.3366943908871951E-2</v>
      </c>
      <c r="BD119" s="167">
        <f>ABS(Cálculos!AB120-Cálculos!AB119)</f>
        <v>2.493110193839243E-2</v>
      </c>
      <c r="BE119" s="167">
        <f>ABS(Cálculos!AQ120-Cálculos!AQ119)</f>
        <v>2.6625054666548076E-2</v>
      </c>
      <c r="BF119" s="142"/>
    </row>
    <row r="120" spans="25:58" x14ac:dyDescent="0.35">
      <c r="Y120" s="143"/>
      <c r="Z120" s="74">
        <f>(Cálculos!C121-0.44)/(MAX(Cálculos!C:C)+0.12)*100</f>
        <v>15.690571412918425</v>
      </c>
      <c r="AA120" s="144"/>
      <c r="AB120" s="159">
        <f>Cálculos!M92</f>
        <v>1.5838496589639146</v>
      </c>
      <c r="AC120" s="144"/>
      <c r="AD120" s="159">
        <f>Cálculos!AB159</f>
        <v>1.6293379372616499</v>
      </c>
      <c r="AE120" s="144"/>
      <c r="AF120" s="159">
        <f>Cálculos!AQ64</f>
        <v>1.5878281351968804</v>
      </c>
      <c r="AG120" s="144"/>
      <c r="AH120" s="159">
        <f>Cálculos!O85</f>
        <v>1.1051186982606139E-5</v>
      </c>
      <c r="AI120" s="144"/>
      <c r="AJ120" s="159">
        <f>Cálculos!AD8</f>
        <v>0</v>
      </c>
      <c r="AK120" s="144"/>
      <c r="AL120" s="159">
        <f>Cálculos!AS33</f>
        <v>0</v>
      </c>
      <c r="AM120" s="142"/>
      <c r="BA120" s="143"/>
      <c r="BB120" s="74">
        <v>115</v>
      </c>
      <c r="BC120" s="167">
        <f>ABS(Cálculos!M121-Cálculos!M120)</f>
        <v>2.2745159507922219E-2</v>
      </c>
      <c r="BD120" s="167">
        <f>ABS(Cálculos!AB121-Cálculos!AB120)</f>
        <v>2.4294215859905988E-2</v>
      </c>
      <c r="BE120" s="167">
        <f>ABS(Cálculos!AQ121-Cálculos!AQ120)</f>
        <v>2.5959799903764624E-2</v>
      </c>
      <c r="BF120" s="142"/>
    </row>
    <row r="121" spans="25:58" x14ac:dyDescent="0.35">
      <c r="Y121" s="143"/>
      <c r="Z121" s="74">
        <f>(Cálculos!C122-0.44)/(MAX(Cálculos!C:C)+0.12)*100</f>
        <v>15.827535199693202</v>
      </c>
      <c r="AA121" s="144"/>
      <c r="AB121" s="159">
        <f>Cálculos!M62</f>
        <v>1.5790642779016313</v>
      </c>
      <c r="AC121" s="144"/>
      <c r="AD121" s="159">
        <f>Cálculos!AB390</f>
        <v>1.6247355469180804</v>
      </c>
      <c r="AE121" s="144"/>
      <c r="AF121" s="159">
        <f>Cálculos!AQ469</f>
        <v>1.5803802442842834</v>
      </c>
      <c r="AG121" s="144"/>
      <c r="AH121" s="159">
        <f>Cálculos!O450</f>
        <v>1.1051186982606139E-5</v>
      </c>
      <c r="AI121" s="144"/>
      <c r="AJ121" s="159">
        <f>Cálculos!AD10</f>
        <v>0</v>
      </c>
      <c r="AK121" s="144"/>
      <c r="AL121" s="159">
        <f>Cálculos!AS34</f>
        <v>0</v>
      </c>
      <c r="AM121" s="142"/>
      <c r="BA121" s="143"/>
      <c r="BB121" s="74">
        <v>116</v>
      </c>
      <c r="BC121" s="167">
        <f>ABS(Cálculos!M122-Cálculos!M121)</f>
        <v>1.3659395513252519</v>
      </c>
      <c r="BD121" s="167">
        <f>ABS(Cálculos!AB122-Cálculos!AB121)</f>
        <v>1.1154965846513394</v>
      </c>
      <c r="BE121" s="167">
        <f>ABS(Cálculos!AQ122-Cálculos!AQ121)</f>
        <v>0.80895800505428395</v>
      </c>
      <c r="BF121" s="142"/>
    </row>
    <row r="122" spans="25:58" x14ac:dyDescent="0.35">
      <c r="Y122" s="143"/>
      <c r="Z122" s="74">
        <f>(Cálculos!C123-0.44)/(MAX(Cálculos!C:C)+0.12)*100</f>
        <v>15.964498986467978</v>
      </c>
      <c r="AA122" s="144"/>
      <c r="AB122" s="159">
        <f>Cálculos!M467</f>
        <v>1.5678212461885483</v>
      </c>
      <c r="AC122" s="144"/>
      <c r="AD122" s="159">
        <f>Cálculos!AB437</f>
        <v>1.6206187262755916</v>
      </c>
      <c r="AE122" s="144"/>
      <c r="AF122" s="159">
        <f>Cálculos!AQ376</f>
        <v>1.5749158870623623</v>
      </c>
      <c r="AG122" s="144"/>
      <c r="AH122" s="159">
        <f>Cálculos!O108</f>
        <v>6.2542629181475971E-6</v>
      </c>
      <c r="AI122" s="144"/>
      <c r="AJ122" s="159">
        <f>Cálculos!AD13</f>
        <v>0</v>
      </c>
      <c r="AK122" s="144"/>
      <c r="AL122" s="159">
        <f>Cálculos!AS35</f>
        <v>0</v>
      </c>
      <c r="AM122" s="142"/>
      <c r="BA122" s="143"/>
      <c r="BB122" s="74">
        <v>117</v>
      </c>
      <c r="BC122" s="167">
        <f>ABS(Cálculos!M123-Cálculos!M122)</f>
        <v>1.2214382686516234</v>
      </c>
      <c r="BD122" s="167">
        <f>ABS(Cálculos!AB123-Cálculos!AB122)</f>
        <v>0.96944518995080275</v>
      </c>
      <c r="BE122" s="167">
        <f>ABS(Cálculos!AQ123-Cálculos!AQ122)</f>
        <v>0.66072220352683875</v>
      </c>
      <c r="BF122" s="142"/>
    </row>
    <row r="123" spans="25:58" x14ac:dyDescent="0.35">
      <c r="Y123" s="143"/>
      <c r="Z123" s="74">
        <f>(Cálculos!C124-0.44)/(MAX(Cálculos!C:C)+0.12)*100</f>
        <v>16.101462773242755</v>
      </c>
      <c r="AA123" s="144"/>
      <c r="AB123" s="159">
        <f>Cálculos!M437</f>
        <v>1.5647413882369237</v>
      </c>
      <c r="AC123" s="144"/>
      <c r="AD123" s="159">
        <f>Cálculos!AB98</f>
        <v>1.6107958740717938</v>
      </c>
      <c r="AE123" s="144"/>
      <c r="AF123" s="159">
        <f>Cálculos!AQ100</f>
        <v>1.5695662410299298</v>
      </c>
      <c r="AG123" s="144"/>
      <c r="AH123" s="159">
        <f>Cálculos!O473</f>
        <v>6.2542629181475971E-6</v>
      </c>
      <c r="AI123" s="144"/>
      <c r="AJ123" s="159">
        <f>Cálculos!AD14</f>
        <v>0</v>
      </c>
      <c r="AK123" s="144"/>
      <c r="AL123" s="159">
        <f>Cálculos!AS37</f>
        <v>0</v>
      </c>
      <c r="AM123" s="142"/>
      <c r="BA123" s="143"/>
      <c r="BB123" s="74">
        <v>118</v>
      </c>
      <c r="BC123" s="167">
        <f>ABS(Cálculos!M124-Cálculos!M123)</f>
        <v>2.6067576877364829E-2</v>
      </c>
      <c r="BD123" s="167">
        <f>ABS(Cálculos!AB124-Cálculos!AB123)</f>
        <v>2.7290919073900133E-2</v>
      </c>
      <c r="BE123" s="167">
        <f>ABS(Cálculos!AQ124-Cálculos!AQ123)</f>
        <v>2.8703780920027677E-2</v>
      </c>
      <c r="BF123" s="142"/>
    </row>
    <row r="124" spans="25:58" x14ac:dyDescent="0.35">
      <c r="Y124" s="143"/>
      <c r="Z124" s="74">
        <f>(Cálculos!C125-0.44)/(MAX(Cálculos!C:C)+0.12)*100</f>
        <v>16.238426560017533</v>
      </c>
      <c r="AA124" s="144"/>
      <c r="AB124" s="159">
        <f>Cálculos!M98</f>
        <v>1.5498118366580522</v>
      </c>
      <c r="AC124" s="144"/>
      <c r="AD124" s="159">
        <f>Cálculos!AB435</f>
        <v>1.6059749970654127</v>
      </c>
      <c r="AE124" s="144"/>
      <c r="AF124" s="159">
        <f>Cálculos!AQ295</f>
        <v>1.5496220052471652</v>
      </c>
      <c r="AG124" s="144"/>
      <c r="AH124" s="159">
        <f>Cálculos!O67</f>
        <v>2.8981567482334985E-6</v>
      </c>
      <c r="AI124" s="144"/>
      <c r="AJ124" s="159">
        <f>Cálculos!AD15</f>
        <v>0</v>
      </c>
      <c r="AK124" s="144"/>
      <c r="AL124" s="159">
        <f>Cálculos!AS38</f>
        <v>0</v>
      </c>
      <c r="AM124" s="142"/>
      <c r="BA124" s="143"/>
      <c r="BB124" s="74">
        <v>119</v>
      </c>
      <c r="BC124" s="167">
        <f>ABS(Cálculos!M125-Cálculos!M124)</f>
        <v>2.59339115570838E-2</v>
      </c>
      <c r="BD124" s="167">
        <f>ABS(Cálculos!AB125-Cálculos!AB124)</f>
        <v>2.7234812297340261E-2</v>
      </c>
      <c r="BE124" s="167">
        <f>ABS(Cálculos!AQ125-Cálculos!AQ124)</f>
        <v>2.8730604557897443E-2</v>
      </c>
      <c r="BF124" s="142"/>
    </row>
    <row r="125" spans="25:58" x14ac:dyDescent="0.35">
      <c r="Y125" s="143"/>
      <c r="Z125" s="74">
        <f>(Cálculos!C126-0.44)/(MAX(Cálculos!C:C)+0.12)*100</f>
        <v>16.375390346792308</v>
      </c>
      <c r="AA125" s="144"/>
      <c r="AB125" s="159">
        <f>Cálculos!M435</f>
        <v>1.5490580533613789</v>
      </c>
      <c r="AC125" s="144"/>
      <c r="AD125" s="159">
        <f>Cálculos!AB468</f>
        <v>1.5992009581313451</v>
      </c>
      <c r="AE125" s="144"/>
      <c r="AF125" s="159">
        <f>Cálculos!AQ65</f>
        <v>1.5478592684384247</v>
      </c>
      <c r="AG125" s="144"/>
      <c r="AH125" s="159">
        <f>Cálculos!O79</f>
        <v>2.8981567482334985E-6</v>
      </c>
      <c r="AI125" s="144"/>
      <c r="AJ125" s="159">
        <f>Cálculos!AD16</f>
        <v>0</v>
      </c>
      <c r="AK125" s="144"/>
      <c r="AL125" s="159">
        <f>Cálculos!AS39</f>
        <v>0</v>
      </c>
      <c r="AM125" s="142"/>
      <c r="BA125" s="143"/>
      <c r="BB125" s="74">
        <v>120</v>
      </c>
      <c r="BC125" s="167">
        <f>ABS(Cálculos!M126-Cálculos!M125)</f>
        <v>2.4892094372729545E-2</v>
      </c>
      <c r="BD125" s="167">
        <f>ABS(Cálculos!AB126-Cálculos!AB125)</f>
        <v>2.6174622165131334E-2</v>
      </c>
      <c r="BE125" s="167">
        <f>ABS(Cálculos!AQ126-Cálculos!AQ125)</f>
        <v>2.7620660526738838E-2</v>
      </c>
      <c r="BF125" s="142"/>
    </row>
    <row r="126" spans="25:58" x14ac:dyDescent="0.35">
      <c r="Y126" s="143"/>
      <c r="Z126" s="74">
        <f>(Cálculos!C127-0.44)/(MAX(Cálculos!C:C)+0.12)*100</f>
        <v>16.512354133567083</v>
      </c>
      <c r="AA126" s="144"/>
      <c r="AB126" s="159">
        <f>Cálculos!M468</f>
        <v>1.5379425694087128</v>
      </c>
      <c r="AC126" s="144"/>
      <c r="AD126" s="159">
        <f>Cálculos!AB63</f>
        <v>1.5816402867548605</v>
      </c>
      <c r="AE126" s="144"/>
      <c r="AF126" s="159">
        <f>Cálculos!AQ470</f>
        <v>1.5454627366601483</v>
      </c>
      <c r="AG126" s="144"/>
      <c r="AH126" s="159">
        <f>Cálculos!O299</f>
        <v>2.8981567482334985E-6</v>
      </c>
      <c r="AI126" s="144"/>
      <c r="AJ126" s="159">
        <f>Cálculos!AD17</f>
        <v>0</v>
      </c>
      <c r="AK126" s="144"/>
      <c r="AL126" s="159">
        <f>Cálculos!AS40</f>
        <v>0</v>
      </c>
      <c r="AM126" s="142"/>
      <c r="BA126" s="143"/>
      <c r="BB126" s="74">
        <v>121</v>
      </c>
      <c r="BC126" s="167">
        <f>ABS(Cálculos!M127-Cálculos!M126)</f>
        <v>2.4270741908415827E-2</v>
      </c>
      <c r="BD126" s="167">
        <f>ABS(Cálculos!AB127-Cálculos!AB126)</f>
        <v>2.5567521991123776E-2</v>
      </c>
      <c r="BE126" s="167">
        <f>ABS(Cálculos!AQ127-Cálculos!AQ126)</f>
        <v>2.7013433391072983E-2</v>
      </c>
      <c r="BF126" s="142"/>
    </row>
    <row r="127" spans="25:58" x14ac:dyDescent="0.35">
      <c r="Y127" s="143"/>
      <c r="Z127" s="74">
        <f>(Cálculos!C128-0.44)/(MAX(Cálculos!C:C)+0.12)*100</f>
        <v>16.649317920341861</v>
      </c>
      <c r="AA127" s="144"/>
      <c r="AB127" s="159">
        <f>Cálculos!M392</f>
        <v>1.5318478612863156</v>
      </c>
      <c r="AC127" s="144"/>
      <c r="AD127" s="159">
        <f>Cálculos!AB99</f>
        <v>1.5805296654596841</v>
      </c>
      <c r="AE127" s="144"/>
      <c r="AF127" s="159">
        <f>Cálculos!AQ690</f>
        <v>1.5390128615380583</v>
      </c>
      <c r="AG127" s="144"/>
      <c r="AH127" s="159">
        <f>Cálculos!O432</f>
        <v>2.8981567482334985E-6</v>
      </c>
      <c r="AI127" s="144"/>
      <c r="AJ127" s="159">
        <f>Cálculos!AD19</f>
        <v>0</v>
      </c>
      <c r="AK127" s="144"/>
      <c r="AL127" s="159">
        <f>Cálculos!AS41</f>
        <v>0</v>
      </c>
      <c r="AM127" s="142"/>
      <c r="BA127" s="143"/>
      <c r="BB127" s="74">
        <v>122</v>
      </c>
      <c r="BC127" s="167">
        <f>ABS(Cálculos!M128-Cálculos!M127)</f>
        <v>2.3872011126218506E-2</v>
      </c>
      <c r="BD127" s="167">
        <f>ABS(Cálculos!AB128-Cálculos!AB127)</f>
        <v>2.5200558128396278E-2</v>
      </c>
      <c r="BE127" s="167">
        <f>ABS(Cálculos!AQ128-Cálculos!AQ127)</f>
        <v>2.6672940616778051E-2</v>
      </c>
      <c r="BF127" s="142"/>
    </row>
    <row r="128" spans="25:58" x14ac:dyDescent="0.35">
      <c r="Y128" s="143"/>
      <c r="Z128" s="74">
        <f>(Cálculos!C129-0.44)/(MAX(Cálculos!C:C)+0.12)*100</f>
        <v>16.786281707116636</v>
      </c>
      <c r="AA128" s="144"/>
      <c r="AB128" s="159">
        <f>Cálculos!M63</f>
        <v>1.5295052814733952</v>
      </c>
      <c r="AC128" s="144"/>
      <c r="AD128" s="159">
        <f>Cálculos!AB469</f>
        <v>1.5649698069351803</v>
      </c>
      <c r="AE128" s="144"/>
      <c r="AF128" s="159">
        <f>Cálculos!AQ388</f>
        <v>1.5368608481654618</v>
      </c>
      <c r="AG128" s="144"/>
      <c r="AH128" s="159">
        <f>Cálculos!O444</f>
        <v>2.8981567482334985E-6</v>
      </c>
      <c r="AI128" s="144"/>
      <c r="AJ128" s="159">
        <f>Cálculos!AD20</f>
        <v>0</v>
      </c>
      <c r="AK128" s="144"/>
      <c r="AL128" s="159">
        <f>Cálculos!AS42</f>
        <v>0</v>
      </c>
      <c r="AM128" s="142"/>
      <c r="BA128" s="143"/>
      <c r="BB128" s="74">
        <v>123</v>
      </c>
      <c r="BC128" s="167">
        <f>ABS(Cálculos!M129-Cálculos!M128)</f>
        <v>2.3337792765088627E-2</v>
      </c>
      <c r="BD128" s="167">
        <f>ABS(Cálculos!AB129-Cálculos!AB128)</f>
        <v>2.4678030769514914E-2</v>
      </c>
      <c r="BE128" s="167">
        <f>ABS(Cálculos!AQ129-Cálculos!AQ128)</f>
        <v>2.6151191813222896E-2</v>
      </c>
      <c r="BF128" s="142"/>
    </row>
    <row r="129" spans="25:58" x14ac:dyDescent="0.35">
      <c r="Y129" s="143"/>
      <c r="Z129" s="74">
        <f>(Cálculos!C130-0.44)/(MAX(Cálculos!C:C)+0.12)*100</f>
        <v>16.923245493891415</v>
      </c>
      <c r="AA129" s="144"/>
      <c r="AB129" s="159">
        <f>Cálculos!M71</f>
        <v>1.5236477074195751</v>
      </c>
      <c r="AC129" s="144"/>
      <c r="AD129" s="159">
        <f>Cálculos!AB64</f>
        <v>1.5549781278613266</v>
      </c>
      <c r="AE129" s="144"/>
      <c r="AF129" s="159">
        <f>Cálculos!AQ101</f>
        <v>1.5311642971491992</v>
      </c>
      <c r="AG129" s="144"/>
      <c r="AH129" s="159">
        <f>Cálculos!O664</f>
        <v>2.8981567482334985E-6</v>
      </c>
      <c r="AI129" s="144"/>
      <c r="AJ129" s="159">
        <f>Cálculos!AD21</f>
        <v>0</v>
      </c>
      <c r="AK129" s="144"/>
      <c r="AL129" s="159">
        <f>Cálculos!AS43</f>
        <v>0</v>
      </c>
      <c r="AM129" s="142"/>
      <c r="BA129" s="143"/>
      <c r="BB129" s="74">
        <v>124</v>
      </c>
      <c r="BC129" s="167">
        <f>ABS(Cálculos!M130-Cálculos!M129)</f>
        <v>2.2398143835251405E-2</v>
      </c>
      <c r="BD129" s="167">
        <f>ABS(Cálculos!AB130-Cálculos!AB129)</f>
        <v>2.3696651098076726E-2</v>
      </c>
      <c r="BE129" s="167">
        <f>ABS(Cálculos!AQ130-Cálculos!AQ129)</f>
        <v>2.510031979564431E-2</v>
      </c>
      <c r="BF129" s="142"/>
    </row>
    <row r="130" spans="25:58" x14ac:dyDescent="0.35">
      <c r="Y130" s="143"/>
      <c r="Z130" s="74">
        <f>(Cálculos!C131-0.44)/(MAX(Cálculos!C:C)+0.12)*100</f>
        <v>17.060209280666193</v>
      </c>
      <c r="AA130" s="144"/>
      <c r="AB130" s="159">
        <f>Cálculos!M99</f>
        <v>1.5208502802898165</v>
      </c>
      <c r="AC130" s="144"/>
      <c r="AD130" s="159">
        <f>Cálculos!AB100</f>
        <v>1.5428855248803175</v>
      </c>
      <c r="AE130" s="144"/>
      <c r="AF130" s="159">
        <f>Cálculos!AQ421</f>
        <v>1.5187153069398189</v>
      </c>
      <c r="AG130" s="144"/>
      <c r="AH130" s="159">
        <f>Cálculos!O41</f>
        <v>8.6390814224520989E-7</v>
      </c>
      <c r="AI130" s="144"/>
      <c r="AJ130" s="159">
        <f>Cálculos!AD22</f>
        <v>0</v>
      </c>
      <c r="AK130" s="144"/>
      <c r="AL130" s="159">
        <f>Cálculos!AS45</f>
        <v>0</v>
      </c>
      <c r="AM130" s="142"/>
      <c r="BA130" s="143"/>
      <c r="BB130" s="74">
        <v>125</v>
      </c>
      <c r="BC130" s="167">
        <f>ABS(Cálculos!M131-Cálculos!M130)</f>
        <v>2.2048779356212078E-2</v>
      </c>
      <c r="BD130" s="167">
        <f>ABS(Cálculos!AB131-Cálculos!AB130)</f>
        <v>2.3367993062072157E-2</v>
      </c>
      <c r="BE130" s="167">
        <f>ABS(Cálculos!AQ131-Cálculos!AQ130)</f>
        <v>2.478892918063702E-2</v>
      </c>
      <c r="BF130" s="142"/>
    </row>
    <row r="131" spans="25:58" x14ac:dyDescent="0.35">
      <c r="Y131" s="143"/>
      <c r="Z131" s="74">
        <f>(Cálculos!C132-0.44)/(MAX(Cálculos!C:C)+0.12)*100</f>
        <v>17.197173067440968</v>
      </c>
      <c r="AA131" s="144"/>
      <c r="AB131" s="159">
        <f>Cálculos!M23</f>
        <v>1.5107425906210481</v>
      </c>
      <c r="AC131" s="144"/>
      <c r="AD131" s="159">
        <f>Cálculos!AB470</f>
        <v>1.5319422564145826</v>
      </c>
      <c r="AE131" s="144"/>
      <c r="AF131" s="159">
        <f>Cálculos!AQ390</f>
        <v>1.518259949520405</v>
      </c>
      <c r="AG131" s="144"/>
      <c r="AH131" s="159">
        <f>Cálculos!O235</f>
        <v>8.6390814224520989E-7</v>
      </c>
      <c r="AI131" s="144"/>
      <c r="AJ131" s="159">
        <f>Cálculos!AD24</f>
        <v>0</v>
      </c>
      <c r="AK131" s="144"/>
      <c r="AL131" s="159">
        <f>Cálculos!AS46</f>
        <v>0</v>
      </c>
      <c r="AM131" s="142"/>
      <c r="BA131" s="143"/>
      <c r="BB131" s="74">
        <v>126</v>
      </c>
      <c r="BC131" s="167">
        <f>ABS(Cálculos!M132-Cálculos!M131)</f>
        <v>2.1182440421917748E-2</v>
      </c>
      <c r="BD131" s="167">
        <f>ABS(Cálculos!AB132-Cálculos!AB131)</f>
        <v>2.2455352729551459E-2</v>
      </c>
      <c r="BE131" s="167">
        <f>ABS(Cálculos!AQ132-Cálculos!AQ131)</f>
        <v>2.380460807315965E-2</v>
      </c>
      <c r="BF131" s="142"/>
    </row>
    <row r="132" spans="25:58" x14ac:dyDescent="0.35">
      <c r="Y132" s="143"/>
      <c r="Z132" s="74">
        <f>(Cálculos!C133-0.44)/(MAX(Cálculos!C:C)+0.12)*100</f>
        <v>17.334136854215746</v>
      </c>
      <c r="AA132" s="144"/>
      <c r="AB132" s="159">
        <f>Cálculos!M469</f>
        <v>1.5053977376479482</v>
      </c>
      <c r="AC132" s="144"/>
      <c r="AD132" s="159">
        <f>Cálculos!AB71</f>
        <v>1.5254551083797601</v>
      </c>
      <c r="AE132" s="144"/>
      <c r="AF132" s="159">
        <f>Cálculos!AQ67</f>
        <v>1.5169267346236535</v>
      </c>
      <c r="AG132" s="144"/>
      <c r="AH132" s="159">
        <f>Cálculos!O292</f>
        <v>8.6390814224520989E-7</v>
      </c>
      <c r="AI132" s="144"/>
      <c r="AJ132" s="159">
        <f>Cálculos!AD28</f>
        <v>0</v>
      </c>
      <c r="AK132" s="144"/>
      <c r="AL132" s="159">
        <f>Cálculos!AS48</f>
        <v>0</v>
      </c>
      <c r="AM132" s="142"/>
      <c r="BA132" s="143"/>
      <c r="BB132" s="74">
        <v>127</v>
      </c>
      <c r="BC132" s="167">
        <f>ABS(Cálculos!M133-Cálculos!M132)</f>
        <v>2.1068551977778349E-2</v>
      </c>
      <c r="BD132" s="167">
        <f>ABS(Cálculos!AB133-Cálculos!AB132)</f>
        <v>2.2382550470402829E-2</v>
      </c>
      <c r="BE132" s="167">
        <f>ABS(Cálculos!AQ133-Cálculos!AQ132)</f>
        <v>2.3779181437515784E-2</v>
      </c>
      <c r="BF132" s="142"/>
    </row>
    <row r="133" spans="25:58" x14ac:dyDescent="0.35">
      <c r="Y133" s="143"/>
      <c r="Z133" s="74">
        <f>(Cálculos!C134-0.44)/(MAX(Cálculos!C:C)+0.12)*100</f>
        <v>17.471100640990521</v>
      </c>
      <c r="AA133" s="144"/>
      <c r="AB133" s="159">
        <f>Cálculos!M64</f>
        <v>1.503011166136035</v>
      </c>
      <c r="AC133" s="144"/>
      <c r="AD133" s="159">
        <f>Cálculos!AB65</f>
        <v>1.5164379450304279</v>
      </c>
      <c r="AE133" s="144"/>
      <c r="AF133" s="159">
        <f>Cálculos!AQ471</f>
        <v>1.5106455955493925</v>
      </c>
      <c r="AG133" s="144"/>
      <c r="AH133" s="159">
        <f>Cálculos!O406</f>
        <v>8.6390814224520989E-7</v>
      </c>
      <c r="AI133" s="144"/>
      <c r="AJ133" s="159">
        <f>Cálculos!AD30</f>
        <v>0</v>
      </c>
      <c r="AK133" s="144"/>
      <c r="AL133" s="159">
        <f>Cálculos!AS49</f>
        <v>0</v>
      </c>
      <c r="AM133" s="142"/>
      <c r="BA133" s="143"/>
      <c r="BB133" s="74">
        <v>128</v>
      </c>
      <c r="BC133" s="167">
        <f>ABS(Cálculos!M134-Cálculos!M133)</f>
        <v>2.0258540554938254E-2</v>
      </c>
      <c r="BD133" s="167">
        <f>ABS(Cálculos!AB134-Cálculos!AB133)</f>
        <v>2.1523010677481969E-2</v>
      </c>
      <c r="BE133" s="167">
        <f>ABS(Cálculos!AQ134-Cálculos!AQ133)</f>
        <v>2.28467471121091E-2</v>
      </c>
      <c r="BF133" s="142"/>
    </row>
    <row r="134" spans="25:58" x14ac:dyDescent="0.35">
      <c r="Y134" s="143"/>
      <c r="Z134" s="74">
        <f>(Cálculos!C135-0.44)/(MAX(Cálculos!C:C)+0.12)*100</f>
        <v>17.608064427765299</v>
      </c>
      <c r="AA134" s="144"/>
      <c r="AB134" s="159">
        <f>Cálculos!M100</f>
        <v>1.4845771300914743</v>
      </c>
      <c r="AC134" s="144"/>
      <c r="AD134" s="159">
        <f>Cálculos!AB392</f>
        <v>1.5103388128420234</v>
      </c>
      <c r="AE134" s="144"/>
      <c r="AF134" s="159">
        <f>Cálculos!AQ325</f>
        <v>1.5059424253455218</v>
      </c>
      <c r="AG134" s="144"/>
      <c r="AH134" s="159">
        <f>Cálculos!O600</f>
        <v>8.6390814224520989E-7</v>
      </c>
      <c r="AI134" s="144"/>
      <c r="AJ134" s="159">
        <f>Cálculos!AD31</f>
        <v>0</v>
      </c>
      <c r="AK134" s="144"/>
      <c r="AL134" s="159">
        <f>Cálculos!AS50</f>
        <v>0</v>
      </c>
      <c r="AM134" s="142"/>
      <c r="BA134" s="143"/>
      <c r="BB134" s="74">
        <v>129</v>
      </c>
      <c r="BC134" s="167">
        <f>ABS(Cálculos!M135-Cálculos!M134)</f>
        <v>1.6552074690107554E-2</v>
      </c>
      <c r="BD134" s="167">
        <f>ABS(Cálculos!AB135-Cálculos!AB134)</f>
        <v>1.7831445292200487E-2</v>
      </c>
      <c r="BE134" s="167">
        <f>ABS(Cálculos!AQ135-Cálculos!AQ134)</f>
        <v>1.9169470124382859E-2</v>
      </c>
      <c r="BF134" s="142"/>
    </row>
    <row r="135" spans="25:58" x14ac:dyDescent="0.35">
      <c r="Y135" s="143"/>
      <c r="Z135" s="74">
        <f>(Cálculos!C136-0.44)/(MAX(Cálculos!C:C)+0.12)*100</f>
        <v>17.745028214540078</v>
      </c>
      <c r="AA135" s="144"/>
      <c r="AB135" s="159">
        <f>Cálculos!M470</f>
        <v>1.4740749656205332</v>
      </c>
      <c r="AC135" s="144"/>
      <c r="AD135" s="159">
        <f>Cálculos!AB101</f>
        <v>1.5063389665669855</v>
      </c>
      <c r="AE135" s="144"/>
      <c r="AF135" s="159">
        <f>Cálculos!AQ71</f>
        <v>1.5046673408248243</v>
      </c>
      <c r="AG135" s="144"/>
      <c r="AH135" s="159">
        <f>Cálculos!O657</f>
        <v>8.6390814224520989E-7</v>
      </c>
      <c r="AI135" s="144"/>
      <c r="AJ135" s="159">
        <f>Cálculos!AD33</f>
        <v>0</v>
      </c>
      <c r="AK135" s="144"/>
      <c r="AL135" s="159">
        <f>Cálculos!AS51</f>
        <v>0</v>
      </c>
      <c r="AM135" s="142"/>
      <c r="BA135" s="143"/>
      <c r="BB135" s="74">
        <v>130</v>
      </c>
      <c r="BC135" s="167">
        <f>ABS(Cálculos!M136-Cálculos!M135)</f>
        <v>1.9772995296206353E-2</v>
      </c>
      <c r="BD135" s="167">
        <f>ABS(Cálculos!AB136-Cálculos!AB135)</f>
        <v>2.1057064611042509E-2</v>
      </c>
      <c r="BE135" s="167">
        <f>ABS(Cálculos!AQ136-Cálculos!AQ135)</f>
        <v>2.2399374295639318E-2</v>
      </c>
      <c r="BF135" s="142"/>
    </row>
    <row r="136" spans="25:58" x14ac:dyDescent="0.35">
      <c r="Y136" s="143"/>
      <c r="Z136" s="74">
        <f>(Cálculos!C137-0.44)/(MAX(Cálculos!C:C)+0.12)*100</f>
        <v>17.881992001314853</v>
      </c>
      <c r="AA136" s="144"/>
      <c r="AB136" s="159">
        <f>Cálculos!M691</f>
        <v>1.4661879894485335</v>
      </c>
      <c r="AC136" s="144"/>
      <c r="AD136" s="159">
        <f>Cálculos!AB421</f>
        <v>1.5054565470107706</v>
      </c>
      <c r="AE136" s="144"/>
      <c r="AF136" s="159">
        <f>Cálculos!AQ395</f>
        <v>1.5045098768936702</v>
      </c>
      <c r="AG136" s="144"/>
      <c r="AH136" s="159">
        <f>Cálculos!O302</f>
        <v>3.33375265812734E-8</v>
      </c>
      <c r="AI136" s="144"/>
      <c r="AJ136" s="159">
        <f>Cálculos!AD34</f>
        <v>0</v>
      </c>
      <c r="AK136" s="144"/>
      <c r="AL136" s="159">
        <f>Cálculos!AS52</f>
        <v>0</v>
      </c>
      <c r="AM136" s="142"/>
      <c r="BA136" s="143"/>
      <c r="BB136" s="74">
        <v>131</v>
      </c>
      <c r="BC136" s="167">
        <f>ABS(Cálculos!M137-Cálculos!M136)</f>
        <v>1.9325515742445565E-2</v>
      </c>
      <c r="BD136" s="167">
        <f>ABS(Cálculos!AB137-Cálculos!AB136)</f>
        <v>2.0597029397203759E-2</v>
      </c>
      <c r="BE136" s="167">
        <f>ABS(Cálculos!AQ137-Cálculos!AQ136)</f>
        <v>1.7654524306387143E-2</v>
      </c>
      <c r="BF136" s="142"/>
    </row>
    <row r="137" spans="25:58" x14ac:dyDescent="0.35">
      <c r="Y137" s="143"/>
      <c r="Z137" s="74">
        <f>(Cálculos!C138-0.44)/(MAX(Cálculos!C:C)+0.12)*100</f>
        <v>18.018955788089631</v>
      </c>
      <c r="AA137" s="144"/>
      <c r="AB137" s="159">
        <f>Cálculos!M65</f>
        <v>1.4648387347501977</v>
      </c>
      <c r="AC137" s="144"/>
      <c r="AD137" s="159">
        <f>Cálculos!AB471</f>
        <v>1.4991051861009648</v>
      </c>
      <c r="AE137" s="144"/>
      <c r="AF137" s="159">
        <f>Cálculos!AQ473</f>
        <v>1.5030340589224787</v>
      </c>
      <c r="AG137" s="144"/>
      <c r="AH137" s="159">
        <f>Cálculos!O667</f>
        <v>3.33375265812734E-8</v>
      </c>
      <c r="AI137" s="144"/>
      <c r="AJ137" s="159">
        <f>Cálculos!AD35</f>
        <v>0</v>
      </c>
      <c r="AK137" s="144"/>
      <c r="AL137" s="159">
        <f>Cálculos!AS54</f>
        <v>0</v>
      </c>
      <c r="AM137" s="142"/>
      <c r="BA137" s="143"/>
      <c r="BB137" s="74">
        <v>132</v>
      </c>
      <c r="BC137" s="167">
        <f>ABS(Cálculos!M138-Cálculos!M137)</f>
        <v>1.8652057355156959E-2</v>
      </c>
      <c r="BD137" s="167">
        <f>ABS(Cálculos!AB138-Cálculos!AB137)</f>
        <v>1.9876983596039843E-2</v>
      </c>
      <c r="BE137" s="167">
        <f>ABS(Cálculos!AQ138-Cálculos!AQ137)</f>
        <v>7.9300484044904085E-3</v>
      </c>
      <c r="BF137" s="142"/>
    </row>
    <row r="138" spans="25:58" x14ac:dyDescent="0.35">
      <c r="Y138" s="143"/>
      <c r="Z138" s="74">
        <f>(Cálculos!C139-0.44)/(MAX(Cálculos!C:C)+0.12)*100</f>
        <v>18.155919574864406</v>
      </c>
      <c r="AA138" s="144"/>
      <c r="AB138" s="159">
        <f>Cálculos!M421</f>
        <v>1.4588386283219075</v>
      </c>
      <c r="AC138" s="144"/>
      <c r="AD138" s="159">
        <f>Cálculos!AB395</f>
        <v>1.4957130512054944</v>
      </c>
      <c r="AE138" s="144"/>
      <c r="AF138" s="159">
        <f>Cálculos!AQ66</f>
        <v>1.5023382312006264</v>
      </c>
      <c r="AG138" s="144"/>
      <c r="AH138" s="159">
        <f>Cálculos!O8</f>
        <v>0</v>
      </c>
      <c r="AI138" s="144"/>
      <c r="AJ138" s="159">
        <f>Cálculos!AD37</f>
        <v>0</v>
      </c>
      <c r="AK138" s="144"/>
      <c r="AL138" s="159">
        <f>Cálculos!AS56</f>
        <v>0</v>
      </c>
      <c r="AM138" s="142"/>
      <c r="BA138" s="143"/>
      <c r="BB138" s="74">
        <v>133</v>
      </c>
      <c r="BC138" s="167">
        <f>ABS(Cálculos!M139-Cálculos!M138)</f>
        <v>1.8095083889236308E-2</v>
      </c>
      <c r="BD138" s="167">
        <f>ABS(Cálculos!AB139-Cálculos!AB138)</f>
        <v>1.9285553520491772E-2</v>
      </c>
      <c r="BE138" s="167">
        <f>ABS(Cálculos!AQ139-Cálculos!AQ138)</f>
        <v>6.1197317896709569E-3</v>
      </c>
      <c r="BF138" s="142"/>
    </row>
    <row r="139" spans="25:58" x14ac:dyDescent="0.35">
      <c r="Y139" s="143"/>
      <c r="Z139" s="74">
        <f>(Cálculos!C140-0.44)/(MAX(Cálculos!C:C)+0.12)*100</f>
        <v>18.292883361639184</v>
      </c>
      <c r="AA139" s="144"/>
      <c r="AB139" s="159">
        <f>Cálculos!M395</f>
        <v>1.4578139208880434</v>
      </c>
      <c r="AC139" s="144"/>
      <c r="AD139" s="159">
        <f>Cálculos!AB473</f>
        <v>1.4955348765074723</v>
      </c>
      <c r="AE139" s="144"/>
      <c r="AF139" s="159">
        <f>Cálculos!AQ474</f>
        <v>1.5010706546876951</v>
      </c>
      <c r="AG139" s="144"/>
      <c r="AH139" s="159">
        <f>Cálculos!O10</f>
        <v>0</v>
      </c>
      <c r="AI139" s="144"/>
      <c r="AJ139" s="159">
        <f>Cálculos!AD38</f>
        <v>0</v>
      </c>
      <c r="AK139" s="144"/>
      <c r="AL139" s="159">
        <f>Cálculos!AS62</f>
        <v>0</v>
      </c>
      <c r="AM139" s="142"/>
      <c r="BA139" s="143"/>
      <c r="BB139" s="74">
        <v>134</v>
      </c>
      <c r="BC139" s="167">
        <f>ABS(Cálculos!M140-Cálculos!M139)</f>
        <v>1.7725649016705702E-2</v>
      </c>
      <c r="BD139" s="167">
        <f>ABS(Cálculos!AB140-Cálculos!AB139)</f>
        <v>1.8904515044099846E-2</v>
      </c>
      <c r="BE139" s="167">
        <f>ABS(Cálculos!AQ140-Cálculos!AQ139)</f>
        <v>5.7565108830197609E-3</v>
      </c>
      <c r="BF139" s="142"/>
    </row>
    <row r="140" spans="25:58" x14ac:dyDescent="0.35">
      <c r="Y140" s="143"/>
      <c r="Z140" s="74">
        <f>(Cálculos!C141-0.44)/(MAX(Cálculos!C:C)+0.12)*100</f>
        <v>18.429847148413963</v>
      </c>
      <c r="AA140" s="144"/>
      <c r="AB140" s="159">
        <f>Cálculos!M101</f>
        <v>1.4495090516981064</v>
      </c>
      <c r="AC140" s="144"/>
      <c r="AD140" s="159">
        <f>Cálculos!AB474</f>
        <v>1.4953176714860246</v>
      </c>
      <c r="AE140" s="144"/>
      <c r="AF140" s="159">
        <f>Cálculos!AQ419</f>
        <v>1.5009880564763507</v>
      </c>
      <c r="AG140" s="144"/>
      <c r="AH140" s="159">
        <f>Cálculos!O13</f>
        <v>0</v>
      </c>
      <c r="AI140" s="144"/>
      <c r="AJ140" s="159">
        <f>Cálculos!AD39</f>
        <v>0</v>
      </c>
      <c r="AK140" s="144"/>
      <c r="AL140" s="159">
        <f>Cálculos!AS63</f>
        <v>0</v>
      </c>
      <c r="AM140" s="142"/>
      <c r="BA140" s="143"/>
      <c r="BB140" s="74">
        <v>135</v>
      </c>
      <c r="BC140" s="167">
        <f>ABS(Cálculos!M141-Cálculos!M140)</f>
        <v>1.7560597212463613E-2</v>
      </c>
      <c r="BD140" s="167">
        <f>ABS(Cálculos!AB141-Cálculos!AB140)</f>
        <v>1.8754563898471299E-2</v>
      </c>
      <c r="BE140" s="167">
        <f>ABS(Cálculos!AQ141-Cálculos!AQ140)</f>
        <v>5.6580717003715808E-3</v>
      </c>
      <c r="BF140" s="142"/>
    </row>
    <row r="141" spans="25:58" x14ac:dyDescent="0.35">
      <c r="Y141" s="143"/>
      <c r="Z141" s="74">
        <f>(Cálculos!C142-0.44)/(MAX(Cálculos!C:C)+0.12)*100</f>
        <v>18.566810935188734</v>
      </c>
      <c r="AA141" s="144"/>
      <c r="AB141" s="159">
        <f>Cálculos!M419</f>
        <v>1.4457732278550117</v>
      </c>
      <c r="AC141" s="144"/>
      <c r="AD141" s="159">
        <f>Cálculos!AB419</f>
        <v>1.4896852594304915</v>
      </c>
      <c r="AE141" s="144"/>
      <c r="AF141" s="159">
        <f>Cálculos!AQ524</f>
        <v>1.4980782959373302</v>
      </c>
      <c r="AG141" s="144"/>
      <c r="AH141" s="159">
        <f>Cálculos!O14</f>
        <v>0</v>
      </c>
      <c r="AI141" s="144"/>
      <c r="AJ141" s="159">
        <f>Cálculos!AD40</f>
        <v>0</v>
      </c>
      <c r="AK141" s="144"/>
      <c r="AL141" s="159">
        <f>Cálculos!AS64</f>
        <v>0</v>
      </c>
      <c r="AM141" s="142"/>
      <c r="BA141" s="143"/>
      <c r="BB141" s="74">
        <v>136</v>
      </c>
      <c r="BC141" s="167">
        <f>ABS(Cálculos!M142-Cálculos!M141)</f>
        <v>1.6950302099149051E-2</v>
      </c>
      <c r="BD141" s="167">
        <f>ABS(Cálculos!AB142-Cálculos!AB141)</f>
        <v>1.0274770668661226E-2</v>
      </c>
      <c r="BE141" s="167">
        <f>ABS(Cálculos!AQ142-Cálculos!AQ141)</f>
        <v>5.6082613523389391E-3</v>
      </c>
      <c r="BF141" s="142"/>
    </row>
    <row r="142" spans="25:58" x14ac:dyDescent="0.35">
      <c r="Y142" s="143"/>
      <c r="Z142" s="74">
        <f>(Cálculos!C143-0.44)/(MAX(Cálculos!C:C)+0.12)*100</f>
        <v>18.703774721963512</v>
      </c>
      <c r="AA142" s="144"/>
      <c r="AB142" s="159">
        <f>Cálculos!M473</f>
        <v>1.4447744956391022</v>
      </c>
      <c r="AC142" s="144"/>
      <c r="AD142" s="159">
        <f>Cálculos!AB67</f>
        <v>1.4888873668856912</v>
      </c>
      <c r="AE142" s="144"/>
      <c r="AF142" s="159">
        <f>Cálculos!AQ102</f>
        <v>1.4947527724811449</v>
      </c>
      <c r="AG142" s="144"/>
      <c r="AH142" s="159">
        <f>Cálculos!O15</f>
        <v>0</v>
      </c>
      <c r="AI142" s="144"/>
      <c r="AJ142" s="159">
        <f>Cálculos!AD41</f>
        <v>0</v>
      </c>
      <c r="AK142" s="144"/>
      <c r="AL142" s="159">
        <f>Cálculos!AS65</f>
        <v>0</v>
      </c>
      <c r="AM142" s="142"/>
      <c r="BA142" s="143"/>
      <c r="BB142" s="74">
        <v>137</v>
      </c>
      <c r="BC142" s="167">
        <f>ABS(Cálculos!M143-Cálculos!M142)</f>
        <v>1.6778138088741623E-2</v>
      </c>
      <c r="BD142" s="167">
        <f>ABS(Cálculos!AB143-Cálculos!AB142)</f>
        <v>6.2401168465034962E-3</v>
      </c>
      <c r="BE142" s="167">
        <f>ABS(Cálculos!AQ143-Cálculos!AQ142)</f>
        <v>5.5675611098054967E-3</v>
      </c>
      <c r="BF142" s="142"/>
    </row>
    <row r="143" spans="25:58" x14ac:dyDescent="0.35">
      <c r="Y143" s="143"/>
      <c r="Z143" s="74">
        <f>(Cálculos!C144-0.44)/(MAX(Cálculos!C:C)+0.12)*100</f>
        <v>18.840738508738291</v>
      </c>
      <c r="AA143" s="144"/>
      <c r="AB143" s="159">
        <f>Cálculos!M474</f>
        <v>1.4445014606445234</v>
      </c>
      <c r="AC143" s="144"/>
      <c r="AD143" s="159">
        <f>Cálculos!AB66</f>
        <v>1.4725223821417082</v>
      </c>
      <c r="AE143" s="144"/>
      <c r="AF143" s="159">
        <f>Cálculos!AQ472</f>
        <v>1.4763874191606587</v>
      </c>
      <c r="AG143" s="144"/>
      <c r="AH143" s="159">
        <f>Cálculos!O16</f>
        <v>0</v>
      </c>
      <c r="AI143" s="144"/>
      <c r="AJ143" s="159">
        <f>Cálculos!AD42</f>
        <v>0</v>
      </c>
      <c r="AK143" s="144"/>
      <c r="AL143" s="159">
        <f>Cálculos!AS66</f>
        <v>0</v>
      </c>
      <c r="AM143" s="142"/>
      <c r="BA143" s="143"/>
      <c r="BB143" s="74">
        <v>138</v>
      </c>
      <c r="BC143" s="167">
        <f>ABS(Cálculos!M144-Cálculos!M143)</f>
        <v>1.6534045174152134E-2</v>
      </c>
      <c r="BD143" s="167">
        <f>ABS(Cálculos!AB144-Cálculos!AB143)</f>
        <v>5.4723707151850265E-3</v>
      </c>
      <c r="BE143" s="167">
        <f>ABS(Cálculos!AQ144-Cálculos!AQ143)</f>
        <v>5.5287446171159438E-3</v>
      </c>
      <c r="BF143" s="142"/>
    </row>
    <row r="144" spans="25:58" x14ac:dyDescent="0.35">
      <c r="Y144" s="143"/>
      <c r="Z144" s="74">
        <f>(Cálculos!C145-0.44)/(MAX(Cálculos!C:C)+0.12)*100</f>
        <v>18.977702295513065</v>
      </c>
      <c r="AA144" s="144"/>
      <c r="AB144" s="159">
        <f>Cálculos!M471</f>
        <v>1.4430273224183237</v>
      </c>
      <c r="AC144" s="144"/>
      <c r="AD144" s="159">
        <f>Cálculos!AB102</f>
        <v>1.4717563814379044</v>
      </c>
      <c r="AE144" s="144"/>
      <c r="AF144" s="159">
        <f>Cálculos!AQ397</f>
        <v>1.4747934864213379</v>
      </c>
      <c r="AG144" s="144"/>
      <c r="AH144" s="159">
        <f>Cálculos!O17</f>
        <v>0</v>
      </c>
      <c r="AI144" s="144"/>
      <c r="AJ144" s="159">
        <f>Cálculos!AD43</f>
        <v>0</v>
      </c>
      <c r="AK144" s="144"/>
      <c r="AL144" s="159">
        <f>Cálculos!AS67</f>
        <v>0</v>
      </c>
      <c r="AM144" s="142"/>
      <c r="BA144" s="143"/>
      <c r="BB144" s="74">
        <v>139</v>
      </c>
      <c r="BC144" s="167">
        <f>ABS(Cálculos!M145-Cálculos!M144)</f>
        <v>1.3641503658626153E-2</v>
      </c>
      <c r="BD144" s="167">
        <f>ABS(Cálculos!AB145-Cálculos!AB144)</f>
        <v>5.3020907146991147E-3</v>
      </c>
      <c r="BE144" s="167">
        <f>ABS(Cálculos!AQ145-Cálculos!AQ144)</f>
        <v>5.490489240146057E-3</v>
      </c>
      <c r="BF144" s="142"/>
    </row>
    <row r="145" spans="25:58" x14ac:dyDescent="0.35">
      <c r="Y145" s="143"/>
      <c r="Z145" s="74">
        <f>(Cálculos!C146-0.44)/(MAX(Cálculos!C:C)+0.12)*100</f>
        <v>19.114666082287844</v>
      </c>
      <c r="AA145" s="144"/>
      <c r="AB145" s="159">
        <f>Cálculos!M67</f>
        <v>1.4396377813523205</v>
      </c>
      <c r="AC145" s="144"/>
      <c r="AD145" s="159">
        <f>Cálculos!AB397</f>
        <v>1.4686697189211806</v>
      </c>
      <c r="AE145" s="144"/>
      <c r="AF145" s="159">
        <f>Cálculos!AQ69</f>
        <v>1.4736812275575992</v>
      </c>
      <c r="AG145" s="144"/>
      <c r="AH145" s="159">
        <f>Cálculos!O19</f>
        <v>0</v>
      </c>
      <c r="AI145" s="144"/>
      <c r="AJ145" s="159">
        <f>Cálculos!AD45</f>
        <v>0</v>
      </c>
      <c r="AK145" s="144"/>
      <c r="AL145" s="159">
        <f>Cálculos!AS68</f>
        <v>0</v>
      </c>
      <c r="AM145" s="142"/>
      <c r="BA145" s="143"/>
      <c r="BB145" s="74">
        <v>140</v>
      </c>
      <c r="BC145" s="167">
        <f>ABS(Cálculos!M146-Cálculos!M145)</f>
        <v>6.5306823145966364E-3</v>
      </c>
      <c r="BD145" s="167">
        <f>ABS(Cálculos!AB146-Cálculos!AB145)</f>
        <v>5.2412465037341427E-3</v>
      </c>
      <c r="BE145" s="167">
        <f>ABS(Cálculos!AQ146-Cálculos!AQ145)</f>
        <v>5.4525516770873583E-3</v>
      </c>
      <c r="BF145" s="142"/>
    </row>
    <row r="146" spans="25:58" x14ac:dyDescent="0.35">
      <c r="Y146" s="143"/>
      <c r="Z146" s="74">
        <f>(Cálculos!C147-0.44)/(MAX(Cálculos!C:C)+0.12)*100</f>
        <v>19.251629869062619</v>
      </c>
      <c r="AA146" s="144"/>
      <c r="AB146" s="159">
        <f>Cálculos!M397</f>
        <v>1.4386950298221215</v>
      </c>
      <c r="AC146" s="144"/>
      <c r="AD146" s="159">
        <f>Cálculos!AB472</f>
        <v>1.4668646142332578</v>
      </c>
      <c r="AE146" s="144"/>
      <c r="AF146" s="159">
        <f>Cálculos!AQ68</f>
        <v>1.4724939147925993</v>
      </c>
      <c r="AG146" s="144"/>
      <c r="AH146" s="159">
        <f>Cálculos!O20</f>
        <v>0</v>
      </c>
      <c r="AI146" s="144"/>
      <c r="AJ146" s="159">
        <f>Cálculos!AD46</f>
        <v>0</v>
      </c>
      <c r="AK146" s="144"/>
      <c r="AL146" s="159">
        <f>Cálculos!AS69</f>
        <v>0</v>
      </c>
      <c r="AM146" s="142"/>
      <c r="BA146" s="143"/>
      <c r="BB146" s="74">
        <v>141</v>
      </c>
      <c r="BC146" s="167">
        <f>ABS(Cálculos!M147-Cálculos!M146)</f>
        <v>5.2027939386953825E-3</v>
      </c>
      <c r="BD146" s="167">
        <f>ABS(Cálculos!AB147-Cálculos!AB146)</f>
        <v>5.2006146555821919E-3</v>
      </c>
      <c r="BE146" s="167">
        <f>ABS(Cálculos!AQ147-Cálculos!AQ146)</f>
        <v>5.414885960653093E-3</v>
      </c>
      <c r="BF146" s="142"/>
    </row>
    <row r="147" spans="25:58" x14ac:dyDescent="0.35">
      <c r="Y147" s="143"/>
      <c r="Z147" s="74">
        <f>(Cálculos!C148-0.44)/(MAX(Cálculos!C:C)+0.12)*100</f>
        <v>19.388593655837397</v>
      </c>
      <c r="AA147" s="144"/>
      <c r="AB147" s="159">
        <f>Cálculos!M25</f>
        <v>1.4344020043512158</v>
      </c>
      <c r="AC147" s="144"/>
      <c r="AD147" s="159">
        <f>Cálculos!AB475</f>
        <v>1.4630598580633645</v>
      </c>
      <c r="AE147" s="144"/>
      <c r="AF147" s="159">
        <f>Cálculos!AQ475</f>
        <v>1.4670103035575872</v>
      </c>
      <c r="AG147" s="144"/>
      <c r="AH147" s="159">
        <f>Cálculos!O21</f>
        <v>0</v>
      </c>
      <c r="AI147" s="144"/>
      <c r="AJ147" s="159">
        <f>Cálculos!AD48</f>
        <v>0</v>
      </c>
      <c r="AK147" s="144"/>
      <c r="AL147" s="159">
        <f>Cálculos!AS70</f>
        <v>0</v>
      </c>
      <c r="AM147" s="142"/>
      <c r="BA147" s="143"/>
      <c r="BB147" s="74">
        <v>142</v>
      </c>
      <c r="BC147" s="167">
        <f>ABS(Cálculos!M148-Cálculos!M147)</f>
        <v>4.9323374365851658E-3</v>
      </c>
      <c r="BD147" s="167">
        <f>ABS(Cálculos!AB148-Cálculos!AB147)</f>
        <v>5.1638818722283819E-3</v>
      </c>
      <c r="BE147" s="167">
        <f>ABS(Cálculos!AQ148-Cálculos!AQ147)</f>
        <v>5.377482210640272E-3</v>
      </c>
      <c r="BF147" s="142"/>
    </row>
    <row r="148" spans="25:58" x14ac:dyDescent="0.35">
      <c r="Y148" s="143"/>
      <c r="Z148" s="74">
        <f>(Cálculos!C149-0.44)/(MAX(Cálculos!C:C)+0.12)*100</f>
        <v>19.525557442612175</v>
      </c>
      <c r="AA148" s="144"/>
      <c r="AB148" s="159">
        <f>Cálculos!M326</f>
        <v>1.4341414926455132</v>
      </c>
      <c r="AC148" s="144"/>
      <c r="AD148" s="159">
        <f>Cálculos!AB413</f>
        <v>1.4552699282897983</v>
      </c>
      <c r="AE148" s="144"/>
      <c r="AF148" s="159">
        <f>Cálculos!AQ413</f>
        <v>1.465537712086705</v>
      </c>
      <c r="AG148" s="144"/>
      <c r="AH148" s="159">
        <f>Cálculos!O22</f>
        <v>0</v>
      </c>
      <c r="AI148" s="144"/>
      <c r="AJ148" s="159">
        <f>Cálculos!AD49</f>
        <v>0</v>
      </c>
      <c r="AK148" s="144"/>
      <c r="AL148" s="159">
        <f>Cálculos!AS72</f>
        <v>0</v>
      </c>
      <c r="AM148" s="142"/>
      <c r="BA148" s="143"/>
      <c r="BB148" s="74">
        <v>143</v>
      </c>
      <c r="BC148" s="167">
        <f>ABS(Cálculos!M149-Cálculos!M148)</f>
        <v>4.8553925393377551E-3</v>
      </c>
      <c r="BD148" s="167">
        <f>ABS(Cálculos!AB149-Cálculos!AB148)</f>
        <v>5.1280643388196268E-3</v>
      </c>
      <c r="BE148" s="167">
        <f>ABS(Cálculos!AQ149-Cálculos!AQ148)</f>
        <v>5.3403371545075462E-3</v>
      </c>
      <c r="BF148" s="142"/>
    </row>
    <row r="149" spans="25:58" x14ac:dyDescent="0.35">
      <c r="Y149" s="143"/>
      <c r="Z149" s="74">
        <f>(Cálculos!C150-0.44)/(MAX(Cálculos!C:C)+0.12)*100</f>
        <v>19.66252122938695</v>
      </c>
      <c r="AA149" s="144"/>
      <c r="AB149" s="159">
        <f>Cálculos!M401</f>
        <v>1.4274564246264827</v>
      </c>
      <c r="AC149" s="144"/>
      <c r="AD149" s="159">
        <f>Cálculos!AB11</f>
        <v>1.4531324137600745</v>
      </c>
      <c r="AE149" s="144"/>
      <c r="AF149" s="159">
        <f>Cálculos!AQ103</f>
        <v>1.4624387677111317</v>
      </c>
      <c r="AG149" s="144"/>
      <c r="AH149" s="159">
        <f>Cálculos!O24</f>
        <v>0</v>
      </c>
      <c r="AI149" s="144"/>
      <c r="AJ149" s="159">
        <f>Cálculos!AD50</f>
        <v>0</v>
      </c>
      <c r="AK149" s="144"/>
      <c r="AL149" s="159">
        <f>Cálculos!AS74</f>
        <v>0</v>
      </c>
      <c r="AM149" s="142"/>
      <c r="BA149" s="143"/>
      <c r="BB149" s="74">
        <v>144</v>
      </c>
      <c r="BC149" s="167">
        <f>ABS(Cálculos!M150-Cálculos!M149)</f>
        <v>4.8140155050472311E-3</v>
      </c>
      <c r="BD149" s="167">
        <f>ABS(Cálculos!AB150-Cálculos!AB149)</f>
        <v>5.0926151543165821E-3</v>
      </c>
      <c r="BE149" s="167">
        <f>ABS(Cálculos!AQ150-Cálculos!AQ149)</f>
        <v>5.3034487378578188E-3</v>
      </c>
      <c r="BF149" s="142"/>
    </row>
    <row r="150" spans="25:58" x14ac:dyDescent="0.35">
      <c r="Y150" s="143"/>
      <c r="Z150" s="74">
        <f>(Cálculos!C151-0.44)/(MAX(Cálculos!C:C)+0.12)*100</f>
        <v>19.799485016161729</v>
      </c>
      <c r="AA150" s="144"/>
      <c r="AB150" s="159">
        <f>Cálculos!M391</f>
        <v>1.4270535180432438</v>
      </c>
      <c r="AC150" s="144"/>
      <c r="AD150" s="159">
        <f>Cálculos!AB69</f>
        <v>1.4490088054848691</v>
      </c>
      <c r="AE150" s="144"/>
      <c r="AF150" s="159">
        <f>Cálculos!AQ392</f>
        <v>1.4608655245335771</v>
      </c>
      <c r="AG150" s="144"/>
      <c r="AH150" s="159">
        <f>Cálculos!O28</f>
        <v>0</v>
      </c>
      <c r="AI150" s="144"/>
      <c r="AJ150" s="159">
        <f>Cálculos!AD51</f>
        <v>0</v>
      </c>
      <c r="AK150" s="144"/>
      <c r="AL150" s="159">
        <f>Cálculos!AS79</f>
        <v>0</v>
      </c>
      <c r="AM150" s="142"/>
      <c r="BA150" s="143"/>
      <c r="BB150" s="74">
        <v>145</v>
      </c>
      <c r="BC150" s="167">
        <f>ABS(Cálculos!M151-Cálculos!M150)</f>
        <v>4.7793296521628781E-3</v>
      </c>
      <c r="BD150" s="167">
        <f>ABS(Cálculos!AB151-Cálculos!AB150)</f>
        <v>5.0574329453817457E-3</v>
      </c>
      <c r="BE150" s="167">
        <f>ABS(Cálculos!AQ151-Cálculos!AQ150)</f>
        <v>5.2668151390542484E-3</v>
      </c>
      <c r="BF150" s="142"/>
    </row>
    <row r="151" spans="25:58" x14ac:dyDescent="0.35">
      <c r="Y151" s="143"/>
      <c r="Z151" s="74">
        <f>(Cálculos!C152-0.44)/(MAX(Cálculos!C:C)+0.12)*100</f>
        <v>19.936448802936503</v>
      </c>
      <c r="AA151" s="144"/>
      <c r="AB151" s="159">
        <f>Cálculos!M66</f>
        <v>1.4215706633464238</v>
      </c>
      <c r="AC151" s="144"/>
      <c r="AD151" s="159">
        <f>Cálculos!AB68</f>
        <v>1.446037939750298</v>
      </c>
      <c r="AE151" s="144"/>
      <c r="AF151" s="159">
        <f>Cálculos!AQ396</f>
        <v>1.454290832209574</v>
      </c>
      <c r="AG151" s="144"/>
      <c r="AH151" s="159">
        <f>Cálculos!O30</f>
        <v>0</v>
      </c>
      <c r="AI151" s="144"/>
      <c r="AJ151" s="159">
        <f>Cálculos!AD52</f>
        <v>0</v>
      </c>
      <c r="AK151" s="144"/>
      <c r="AL151" s="159">
        <f>Cálculos!AS82</f>
        <v>0</v>
      </c>
      <c r="AM151" s="142"/>
      <c r="BA151" s="143"/>
      <c r="BB151" s="74">
        <v>146</v>
      </c>
      <c r="BC151" s="167">
        <f>ABS(Cálculos!M152-Cálculos!M151)</f>
        <v>4.7460544254248616E-3</v>
      </c>
      <c r="BD151" s="167">
        <f>ABS(Cálculos!AB152-Cálculos!AB151)</f>
        <v>5.0224977999092646E-3</v>
      </c>
      <c r="BE151" s="167">
        <f>ABS(Cálculos!AQ152-Cálculos!AQ151)</f>
        <v>5.2304345890017423E-3</v>
      </c>
      <c r="BF151" s="142"/>
    </row>
    <row r="152" spans="25:58" x14ac:dyDescent="0.35">
      <c r="Y152" s="143"/>
      <c r="Z152" s="74">
        <f>(Cálculos!C153-0.44)/(MAX(Cálculos!C:C)+0.12)*100</f>
        <v>20.073412589711282</v>
      </c>
      <c r="AA152" s="144"/>
      <c r="AB152" s="159">
        <f>Cálculos!M102</f>
        <v>1.4164345359929837</v>
      </c>
      <c r="AC152" s="144"/>
      <c r="AD152" s="159">
        <f>Cálculos!AB396</f>
        <v>1.4459868496822992</v>
      </c>
      <c r="AE152" s="144"/>
      <c r="AF152" s="159">
        <f>Cálculos!AQ414</f>
        <v>1.4492084759465547</v>
      </c>
      <c r="AG152" s="144"/>
      <c r="AH152" s="159">
        <f>Cálculos!O31</f>
        <v>0</v>
      </c>
      <c r="AI152" s="144"/>
      <c r="AJ152" s="159">
        <f>Cálculos!AD54</f>
        <v>0</v>
      </c>
      <c r="AK152" s="144"/>
      <c r="AL152" s="159">
        <f>Cálculos!AS83</f>
        <v>0</v>
      </c>
      <c r="AM152" s="142"/>
      <c r="BA152" s="143"/>
      <c r="BB152" s="74">
        <v>147</v>
      </c>
      <c r="BC152" s="167">
        <f>ABS(Cálculos!M153-Cálculos!M152)</f>
        <v>4.7132231365051291E-3</v>
      </c>
      <c r="BD152" s="167">
        <f>ABS(Cálculos!AB153-Cálculos!AB152)</f>
        <v>4.9878047081093335E-3</v>
      </c>
      <c r="BE152" s="167">
        <f>ABS(Cálculos!AQ153-Cálculos!AQ152)</f>
        <v>5.1943053381299231E-3</v>
      </c>
      <c r="BF152" s="142"/>
    </row>
    <row r="153" spans="25:58" x14ac:dyDescent="0.35">
      <c r="Y153" s="143"/>
      <c r="Z153" s="74">
        <f>(Cálculos!C154-0.44)/(MAX(Cálculos!C:C)+0.12)*100</f>
        <v>20.210376376486057</v>
      </c>
      <c r="AA153" s="144"/>
      <c r="AB153" s="159">
        <f>Cálculos!M475</f>
        <v>1.4138589237553656</v>
      </c>
      <c r="AC153" s="144"/>
      <c r="AD153" s="159">
        <f>Cálculos!AB103</f>
        <v>1.4413362557663307</v>
      </c>
      <c r="AE153" s="144"/>
      <c r="AF153" s="159">
        <f>Cálculos!AQ72</f>
        <v>1.4455706165824178</v>
      </c>
      <c r="AG153" s="144"/>
      <c r="AH153" s="159">
        <f>Cálculos!O33</f>
        <v>0</v>
      </c>
      <c r="AI153" s="144"/>
      <c r="AJ153" s="159">
        <f>Cálculos!AD56</f>
        <v>0</v>
      </c>
      <c r="AK153" s="144"/>
      <c r="AL153" s="159">
        <f>Cálculos!AS84</f>
        <v>0</v>
      </c>
      <c r="AM153" s="142"/>
      <c r="BA153" s="143"/>
      <c r="BB153" s="74">
        <v>148</v>
      </c>
      <c r="BC153" s="167">
        <f>ABS(Cálculos!M154-Cálculos!M153)</f>
        <v>4.6806577697496854E-3</v>
      </c>
      <c r="BD153" s="167">
        <f>ABS(Cálculos!AB154-Cálculos!AB153)</f>
        <v>4.9533513941033558E-3</v>
      </c>
      <c r="BE153" s="167">
        <f>ABS(Cálculos!AQ154-Cálculos!AQ153)</f>
        <v>5.1584256502902326E-3</v>
      </c>
      <c r="BF153" s="142"/>
    </row>
    <row r="154" spans="25:58" x14ac:dyDescent="0.35">
      <c r="Y154" s="143"/>
      <c r="Z154" s="74">
        <f>(Cálculos!C155-0.44)/(MAX(Cálculos!C:C)+0.12)*100</f>
        <v>20.347340163260835</v>
      </c>
      <c r="AA154" s="144"/>
      <c r="AB154" s="159">
        <f>Cálculos!M413</f>
        <v>1.4138291902706825</v>
      </c>
      <c r="AC154" s="144"/>
      <c r="AD154" s="159">
        <f>Cálculos!AB414</f>
        <v>1.4398444026937018</v>
      </c>
      <c r="AE154" s="144"/>
      <c r="AF154" s="159">
        <f>Cálculos!AQ476</f>
        <v>1.4346060726205374</v>
      </c>
      <c r="AG154" s="144"/>
      <c r="AH154" s="159">
        <f>Cálculos!O34</f>
        <v>0</v>
      </c>
      <c r="AI154" s="144"/>
      <c r="AJ154" s="159">
        <f>Cálculos!AD62</f>
        <v>0</v>
      </c>
      <c r="AK154" s="144"/>
      <c r="AL154" s="159">
        <f>Cálculos!AS85</f>
        <v>0</v>
      </c>
      <c r="AM154" s="142"/>
      <c r="BA154" s="143"/>
      <c r="BB154" s="74">
        <v>149</v>
      </c>
      <c r="BC154" s="167">
        <f>ABS(Cálculos!M155-Cálculos!M154)</f>
        <v>4.648324503990886E-3</v>
      </c>
      <c r="BD154" s="167">
        <f>ABS(Cálculos!AB155-Cálculos!AB154)</f>
        <v>4.9191360912207438E-3</v>
      </c>
      <c r="BE154" s="167">
        <f>ABS(Cálculos!AQ155-Cálculos!AQ154)</f>
        <v>5.1227938015705465E-3</v>
      </c>
      <c r="BF154" s="142"/>
    </row>
    <row r="155" spans="25:58" x14ac:dyDescent="0.35">
      <c r="Y155" s="143"/>
      <c r="Z155" s="74">
        <f>(Cálculos!C156-0.44)/(MAX(Cálculos!C:C)+0.12)*100</f>
        <v>20.48430395003561</v>
      </c>
      <c r="AA155" s="144"/>
      <c r="AB155" s="159">
        <f>Cálculos!M472</f>
        <v>1.4126220185513998</v>
      </c>
      <c r="AC155" s="144"/>
      <c r="AD155" s="159">
        <f>Cálculos!AB401</f>
        <v>1.4348098763740627</v>
      </c>
      <c r="AE155" s="144"/>
      <c r="AF155" s="159">
        <f>Cálculos!AQ70</f>
        <v>1.4305639560142203</v>
      </c>
      <c r="AG155" s="144"/>
      <c r="AH155" s="159">
        <f>Cálculos!O35</f>
        <v>0</v>
      </c>
      <c r="AI155" s="144"/>
      <c r="AJ155" s="159">
        <f>Cálculos!AD63</f>
        <v>0</v>
      </c>
      <c r="AK155" s="144"/>
      <c r="AL155" s="159">
        <f>Cálculos!AS86</f>
        <v>0</v>
      </c>
      <c r="AM155" s="142"/>
      <c r="BA155" s="143"/>
      <c r="BB155" s="74">
        <v>150</v>
      </c>
      <c r="BC155" s="167">
        <f>ABS(Cálculos!M156-Cálculos!M155)</f>
        <v>4.6162158885999505E-3</v>
      </c>
      <c r="BD155" s="167">
        <f>ABS(Cálculos!AB156-Cálculos!AB155)</f>
        <v>4.8851571352146461E-3</v>
      </c>
      <c r="BE155" s="167">
        <f>ABS(Cálculos!AQ156-Cálculos!AQ155)</f>
        <v>5.0874080800105137E-3</v>
      </c>
      <c r="BF155" s="142"/>
    </row>
    <row r="156" spans="25:58" x14ac:dyDescent="0.35">
      <c r="Y156" s="143"/>
      <c r="Z156" s="74">
        <f>(Cálculos!C157-0.44)/(MAX(Cálculos!C:C)+0.12)*100</f>
        <v>20.621267736810385</v>
      </c>
      <c r="AA156" s="144"/>
      <c r="AB156" s="159">
        <f>Cálculos!M396</f>
        <v>1.4071990410288204</v>
      </c>
      <c r="AC156" s="144"/>
      <c r="AD156" s="159">
        <f>Cálculos!AB476</f>
        <v>1.4323809318433027</v>
      </c>
      <c r="AE156" s="144"/>
      <c r="AF156" s="159">
        <f>Cálculos!AQ104</f>
        <v>1.4273715131622839</v>
      </c>
      <c r="AG156" s="144"/>
      <c r="AH156" s="159">
        <f>Cálculos!O37</f>
        <v>0</v>
      </c>
      <c r="AI156" s="144"/>
      <c r="AJ156" s="159">
        <f>Cálculos!AD64</f>
        <v>0</v>
      </c>
      <c r="AK156" s="144"/>
      <c r="AL156" s="159">
        <f>Cálculos!AS87</f>
        <v>0</v>
      </c>
      <c r="AM156" s="142"/>
      <c r="BA156" s="143"/>
      <c r="BB156" s="74">
        <v>151</v>
      </c>
      <c r="BC156" s="167">
        <f>ABS(Cálculos!M157-Cálculos!M156)</f>
        <v>4.5843293027797438E-3</v>
      </c>
      <c r="BD156" s="167">
        <f>ABS(Cálculos!AB157-Cálculos!AB156)</f>
        <v>4.8514128898273778E-3</v>
      </c>
      <c r="BE156" s="167">
        <f>ABS(Cálculos!AQ157-Cálculos!AQ156)</f>
        <v>5.0522667854840941E-3</v>
      </c>
      <c r="BF156" s="142"/>
    </row>
    <row r="157" spans="25:58" x14ac:dyDescent="0.35">
      <c r="Y157" s="143"/>
      <c r="Z157" s="74">
        <f>(Cálculos!C158-0.44)/(MAX(Cálculos!C:C)+0.12)*100</f>
        <v>20.758231523585163</v>
      </c>
      <c r="AA157" s="144"/>
      <c r="AB157" s="159">
        <f>Cálculos!M69</f>
        <v>1.4006729775792317</v>
      </c>
      <c r="AC157" s="144"/>
      <c r="AD157" s="159">
        <f>Cálculos!AB391</f>
        <v>1.4316297072566908</v>
      </c>
      <c r="AE157" s="144"/>
      <c r="AF157" s="159">
        <f>Cálculos!AQ398</f>
        <v>1.4268848207650175</v>
      </c>
      <c r="AG157" s="144"/>
      <c r="AH157" s="159">
        <f>Cálculos!O38</f>
        <v>0</v>
      </c>
      <c r="AI157" s="144"/>
      <c r="AJ157" s="159">
        <f>Cálculos!AD65</f>
        <v>0</v>
      </c>
      <c r="AK157" s="144"/>
      <c r="AL157" s="159">
        <f>Cálculos!AS88</f>
        <v>0</v>
      </c>
      <c r="AM157" s="142"/>
      <c r="BA157" s="143"/>
      <c r="BB157" s="74">
        <v>152</v>
      </c>
      <c r="BC157" s="167">
        <f>ABS(Cálculos!M158-Cálculos!M157)</f>
        <v>4.5526630174206328E-3</v>
      </c>
      <c r="BD157" s="167">
        <f>ABS(Cálculos!AB158-Cálculos!AB157)</f>
        <v>4.8179017331206886E-3</v>
      </c>
      <c r="BE157" s="167">
        <f>ABS(Cálculos!AQ158-Cálculos!AQ157)</f>
        <v>5.0173682296100752E-3</v>
      </c>
      <c r="BF157" s="142"/>
    </row>
    <row r="158" spans="25:58" x14ac:dyDescent="0.35">
      <c r="Y158" s="143"/>
      <c r="Z158" s="74">
        <f>(Cálculos!C159-0.44)/(MAX(Cálculos!C:C)+0.12)*100</f>
        <v>20.895195310359941</v>
      </c>
      <c r="AA158" s="144"/>
      <c r="AB158" s="159">
        <f>Cálculos!M414</f>
        <v>1.3979995296359649</v>
      </c>
      <c r="AC158" s="144"/>
      <c r="AD158" s="159">
        <f>Cálculos!AB72</f>
        <v>1.4249126392051084</v>
      </c>
      <c r="AE158" s="144"/>
      <c r="AF158" s="159">
        <f>Cálculos!AQ391</f>
        <v>1.4156047138084857</v>
      </c>
      <c r="AG158" s="144"/>
      <c r="AH158" s="159">
        <f>Cálculos!O39</f>
        <v>0</v>
      </c>
      <c r="AI158" s="144"/>
      <c r="AJ158" s="159">
        <f>Cálculos!AD66</f>
        <v>0</v>
      </c>
      <c r="AK158" s="144"/>
      <c r="AL158" s="159">
        <f>Cálculos!AS89</f>
        <v>0</v>
      </c>
      <c r="AM158" s="142"/>
      <c r="BA158" s="143"/>
      <c r="BB158" s="74">
        <v>153</v>
      </c>
      <c r="BC158" s="167">
        <f>ABS(Cálculos!M159-Cálculos!M158)</f>
        <v>1.1547139711496028</v>
      </c>
      <c r="BD158" s="167">
        <f>ABS(Cálculos!AB159-Cálculos!AB158)</f>
        <v>0.93666781141602684</v>
      </c>
      <c r="BE158" s="167">
        <f>ABS(Cálculos!AQ159-Cálculos!AQ158)</f>
        <v>0.67222281241790571</v>
      </c>
      <c r="BF158" s="142"/>
    </row>
    <row r="159" spans="25:58" x14ac:dyDescent="0.35">
      <c r="Y159" s="143"/>
      <c r="Z159" s="74">
        <f>(Cálculos!C160-0.44)/(MAX(Cálculos!C:C)+0.12)*100</f>
        <v>21.032159097134716</v>
      </c>
      <c r="AA159" s="144"/>
      <c r="AB159" s="159">
        <f>Cálculos!M68</f>
        <v>1.3967141089178987</v>
      </c>
      <c r="AC159" s="144"/>
      <c r="AD159" s="159">
        <f>Cálculos!AB398</f>
        <v>1.4200597867984561</v>
      </c>
      <c r="AE159" s="144"/>
      <c r="AF159" s="159">
        <f>Cálculos!AQ402</f>
        <v>1.4147325162373616</v>
      </c>
      <c r="AG159" s="144"/>
      <c r="AH159" s="159">
        <f>Cálculos!O40</f>
        <v>0</v>
      </c>
      <c r="AI159" s="144"/>
      <c r="AJ159" s="159">
        <f>Cálculos!AD67</f>
        <v>0</v>
      </c>
      <c r="AK159" s="144"/>
      <c r="AL159" s="159">
        <f>Cálculos!AS90</f>
        <v>0</v>
      </c>
      <c r="AM159" s="142"/>
      <c r="BA159" s="143"/>
      <c r="BB159" s="74">
        <v>154</v>
      </c>
      <c r="BC159" s="167">
        <f>ABS(Cálculos!M160-Cálculos!M159)</f>
        <v>0.98207235171156193</v>
      </c>
      <c r="BD159" s="167">
        <f>ABS(Cálculos!AB160-Cálculos!AB159)</f>
        <v>0.76359962747710886</v>
      </c>
      <c r="BE159" s="167">
        <f>ABS(Cálculos!AQ160-Cálculos!AQ159)</f>
        <v>0.49876054992299823</v>
      </c>
      <c r="BF159" s="142"/>
    </row>
    <row r="160" spans="25:58" x14ac:dyDescent="0.35">
      <c r="Y160" s="143"/>
      <c r="Z160" s="74">
        <f>(Cálculos!C161-0.44)/(MAX(Cálculos!C:C)+0.12)*100</f>
        <v>21.169122883909495</v>
      </c>
      <c r="AA160" s="144"/>
      <c r="AB160" s="159">
        <f>Cálculos!M103</f>
        <v>1.387601563604596</v>
      </c>
      <c r="AC160" s="144"/>
      <c r="AD160" s="159">
        <f>Cálculos!AB402</f>
        <v>1.4117260279271706</v>
      </c>
      <c r="AE160" s="144"/>
      <c r="AF160" s="159">
        <f>Cálculos!AQ415</f>
        <v>1.4139974146337366</v>
      </c>
      <c r="AG160" s="144"/>
      <c r="AH160" s="159">
        <f>Cálculos!O42</f>
        <v>0</v>
      </c>
      <c r="AI160" s="144"/>
      <c r="AJ160" s="159">
        <f>Cálculos!AD68</f>
        <v>0</v>
      </c>
      <c r="AK160" s="144"/>
      <c r="AL160" s="159">
        <f>Cálculos!AS91</f>
        <v>0</v>
      </c>
      <c r="AM160" s="142"/>
      <c r="BA160" s="143"/>
      <c r="BB160" s="74">
        <v>155</v>
      </c>
      <c r="BC160" s="167">
        <f>ABS(Cálculos!M161-Cálculos!M160)</f>
        <v>1.8946350158219105E-2</v>
      </c>
      <c r="BD160" s="167">
        <f>ABS(Cálculos!AB161-Cálculos!AB160)</f>
        <v>2.0650548563634685E-2</v>
      </c>
      <c r="BE160" s="167">
        <f>ABS(Cálculos!AQ161-Cálculos!AQ160)</f>
        <v>2.2837932188115473E-2</v>
      </c>
      <c r="BF160" s="142"/>
    </row>
    <row r="161" spans="25:58" x14ac:dyDescent="0.35">
      <c r="Y161" s="143"/>
      <c r="Z161" s="74">
        <f>(Cálculos!C162-0.44)/(MAX(Cálculos!C:C)+0.12)*100</f>
        <v>21.30608667068427</v>
      </c>
      <c r="AA161" s="144"/>
      <c r="AB161" s="159">
        <f>Cálculos!M476</f>
        <v>1.3847627188925142</v>
      </c>
      <c r="AC161" s="144"/>
      <c r="AD161" s="159">
        <f>Cálculos!AB104</f>
        <v>1.4081955557220833</v>
      </c>
      <c r="AE161" s="144"/>
      <c r="AF161" s="159">
        <f>Cálculos!AQ401</f>
        <v>1.4124323344306213</v>
      </c>
      <c r="AG161" s="144"/>
      <c r="AH161" s="159">
        <f>Cálculos!O43</f>
        <v>0</v>
      </c>
      <c r="AI161" s="144"/>
      <c r="AJ161" s="159">
        <f>Cálculos!AD69</f>
        <v>0</v>
      </c>
      <c r="AK161" s="144"/>
      <c r="AL161" s="159">
        <f>Cálculos!AS92</f>
        <v>0</v>
      </c>
      <c r="AM161" s="142"/>
      <c r="BA161" s="143"/>
      <c r="BB161" s="74">
        <v>156</v>
      </c>
      <c r="BC161" s="167">
        <f>ABS(Cálculos!M162-Cálculos!M161)</f>
        <v>1.7835733804866916E-2</v>
      </c>
      <c r="BD161" s="167">
        <f>ABS(Cálculos!AB162-Cálculos!AB161)</f>
        <v>1.9425460348427959E-2</v>
      </c>
      <c r="BE161" s="167">
        <f>ABS(Cálculos!AQ162-Cálculos!AQ161)</f>
        <v>2.1452645053022579E-2</v>
      </c>
      <c r="BF161" s="142"/>
    </row>
    <row r="162" spans="25:58" x14ac:dyDescent="0.35">
      <c r="Y162" s="143"/>
      <c r="Z162" s="74">
        <f>(Cálculos!C163-0.44)/(MAX(Cálculos!C:C)+0.12)*100</f>
        <v>21.443050457459048</v>
      </c>
      <c r="AA162" s="144"/>
      <c r="AB162" s="159">
        <f>Cálculos!M398</f>
        <v>1.3802764381857147</v>
      </c>
      <c r="AC162" s="144"/>
      <c r="AD162" s="159">
        <f>Cálculos!AB70</f>
        <v>1.407536954827683</v>
      </c>
      <c r="AE162" s="144"/>
      <c r="AF162" s="159">
        <f>Cálculos!AQ477</f>
        <v>1.4024175564427639</v>
      </c>
      <c r="AG162" s="144"/>
      <c r="AH162" s="159">
        <f>Cálculos!O45</f>
        <v>0</v>
      </c>
      <c r="AI162" s="144"/>
      <c r="AJ162" s="159">
        <f>Cálculos!AD70</f>
        <v>0</v>
      </c>
      <c r="AK162" s="144"/>
      <c r="AL162" s="159">
        <f>Cálculos!AS94</f>
        <v>0</v>
      </c>
      <c r="AM162" s="142"/>
      <c r="BA162" s="143"/>
      <c r="BB162" s="74">
        <v>157</v>
      </c>
      <c r="BC162" s="167">
        <f>ABS(Cálculos!M163-Cálculos!M162)</f>
        <v>1.7802362331705068E-2</v>
      </c>
      <c r="BD162" s="167">
        <f>ABS(Cálculos!AB163-Cálculos!AB162)</f>
        <v>1.9417016094158468E-2</v>
      </c>
      <c r="BE162" s="167">
        <f>ABS(Cálculos!AQ163-Cálculos!AQ162)</f>
        <v>2.1470818985475981E-2</v>
      </c>
      <c r="BF162" s="142"/>
    </row>
    <row r="163" spans="25:58" x14ac:dyDescent="0.35">
      <c r="Y163" s="143"/>
      <c r="Z163" s="74">
        <f>(Cálculos!C164-0.44)/(MAX(Cálculos!C:C)+0.12)*100</f>
        <v>21.580014244233826</v>
      </c>
      <c r="AA163" s="144"/>
      <c r="AB163" s="159">
        <f>Cálculos!M72</f>
        <v>1.3783624857249883</v>
      </c>
      <c r="AC163" s="144"/>
      <c r="AD163" s="159">
        <f>Cálculos!AB415</f>
        <v>1.4056068164678845</v>
      </c>
      <c r="AE163" s="144"/>
      <c r="AF163" s="159">
        <f>Cálculos!AQ159</f>
        <v>1.3935702527635501</v>
      </c>
      <c r="AG163" s="144"/>
      <c r="AH163" s="159">
        <f>Cálculos!O46</f>
        <v>0</v>
      </c>
      <c r="AI163" s="144"/>
      <c r="AJ163" s="159">
        <f>Cálculos!AD72</f>
        <v>0</v>
      </c>
      <c r="AK163" s="144"/>
      <c r="AL163" s="159">
        <f>Cálculos!AS95</f>
        <v>0</v>
      </c>
      <c r="AM163" s="142"/>
      <c r="BA163" s="143"/>
      <c r="BB163" s="74">
        <v>158</v>
      </c>
      <c r="BC163" s="167">
        <f>ABS(Cálculos!M164-Cálculos!M163)</f>
        <v>1.7196100783132606E-2</v>
      </c>
      <c r="BD163" s="167">
        <f>ABS(Cálculos!AB164-Cálculos!AB163)</f>
        <v>1.8757854198121815E-2</v>
      </c>
      <c r="BE163" s="167">
        <f>ABS(Cálculos!AQ164-Cálculos!AQ163)</f>
        <v>2.0734893793030507E-2</v>
      </c>
      <c r="BF163" s="142"/>
    </row>
    <row r="164" spans="25:58" x14ac:dyDescent="0.35">
      <c r="Y164" s="143"/>
      <c r="Z164" s="74">
        <f>(Cálculos!C165-0.44)/(MAX(Cálculos!C:C)+0.12)*100</f>
        <v>21.716978031008601</v>
      </c>
      <c r="AA164" s="144"/>
      <c r="AB164" s="159">
        <f>Cálculos!M402</f>
        <v>1.3722194423235798</v>
      </c>
      <c r="AC164" s="144"/>
      <c r="AD164" s="159">
        <f>Cálculos!AB23</f>
        <v>1.4044870613432212</v>
      </c>
      <c r="AE164" s="144"/>
      <c r="AF164" s="159">
        <f>Cálculos!AQ105</f>
        <v>1.3935109140465474</v>
      </c>
      <c r="AG164" s="144"/>
      <c r="AH164" s="159">
        <f>Cálculos!O48</f>
        <v>0</v>
      </c>
      <c r="AI164" s="144"/>
      <c r="AJ164" s="159">
        <f>Cálculos!AD74</f>
        <v>0</v>
      </c>
      <c r="AK164" s="144"/>
      <c r="AL164" s="159">
        <f>Cálculos!AS96</f>
        <v>0</v>
      </c>
      <c r="AM164" s="142"/>
      <c r="BA164" s="143"/>
      <c r="BB164" s="74">
        <v>159</v>
      </c>
      <c r="BC164" s="167">
        <f>ABS(Cálculos!M165-Cálculos!M164)</f>
        <v>1.698530583542901E-2</v>
      </c>
      <c r="BD164" s="167">
        <f>ABS(Cálculos!AB165-Cálculos!AB164)</f>
        <v>1.854562537960569E-2</v>
      </c>
      <c r="BE164" s="167">
        <f>ABS(Cálculos!AQ165-Cálculos!AQ164)</f>
        <v>2.0515024653247393E-2</v>
      </c>
      <c r="BF164" s="142"/>
    </row>
    <row r="165" spans="25:58" x14ac:dyDescent="0.35">
      <c r="Y165" s="143"/>
      <c r="Z165" s="74">
        <f>(Cálculos!C166-0.44)/(MAX(Cálculos!C:C)+0.12)*100</f>
        <v>21.85394181778338</v>
      </c>
      <c r="AA165" s="144"/>
      <c r="AB165" s="159">
        <f>Cálculos!M415</f>
        <v>1.3635114937036854</v>
      </c>
      <c r="AC165" s="144"/>
      <c r="AD165" s="159">
        <f>Cálculos!AB477</f>
        <v>1.4019815256633525</v>
      </c>
      <c r="AE165" s="144"/>
      <c r="AF165" s="159">
        <f>Cálculos!AQ403</f>
        <v>1.391065993936579</v>
      </c>
      <c r="AG165" s="144"/>
      <c r="AH165" s="159">
        <f>Cálculos!O49</f>
        <v>0</v>
      </c>
      <c r="AI165" s="144"/>
      <c r="AJ165" s="159">
        <f>Cálculos!AD79</f>
        <v>0</v>
      </c>
      <c r="AK165" s="144"/>
      <c r="AL165" s="159">
        <f>Cálculos!AS97</f>
        <v>0</v>
      </c>
      <c r="AM165" s="142"/>
      <c r="BA165" s="143"/>
      <c r="BB165" s="74">
        <v>160</v>
      </c>
      <c r="BC165" s="167">
        <f>ABS(Cálculos!M166-Cálculos!M165)</f>
        <v>1.3067656878160361E-2</v>
      </c>
      <c r="BD165" s="167">
        <f>ABS(Cálculos!AB166-Cálculos!AB165)</f>
        <v>1.1597343419480932E-2</v>
      </c>
      <c r="BE165" s="167">
        <f>ABS(Cálculos!AQ166-Cálculos!AQ165)</f>
        <v>9.7533118625122706E-3</v>
      </c>
      <c r="BF165" s="142"/>
    </row>
    <row r="166" spans="25:58" x14ac:dyDescent="0.35">
      <c r="Y166" s="143"/>
      <c r="Z166" s="74">
        <f>(Cálculos!C167-0.44)/(MAX(Cálculos!C:C)+0.12)*100</f>
        <v>21.990905604558154</v>
      </c>
      <c r="AA166" s="144"/>
      <c r="AB166" s="159">
        <f>Cálculos!M70</f>
        <v>1.3600773983265406</v>
      </c>
      <c r="AC166" s="144"/>
      <c r="AD166" s="159">
        <f>Cálculos!AB403</f>
        <v>1.3887867423150824</v>
      </c>
      <c r="AE166" s="144"/>
      <c r="AF166" s="159">
        <f>Cálculos!AQ393</f>
        <v>1.3847863434001817</v>
      </c>
      <c r="AG166" s="144"/>
      <c r="AH166" s="159">
        <f>Cálculos!O50</f>
        <v>0</v>
      </c>
      <c r="AI166" s="144"/>
      <c r="AJ166" s="159">
        <f>Cálculos!AD82</f>
        <v>0</v>
      </c>
      <c r="AK166" s="144"/>
      <c r="AL166" s="159">
        <f>Cálculos!AS98</f>
        <v>0</v>
      </c>
      <c r="AM166" s="142"/>
      <c r="BA166" s="143"/>
      <c r="BB166" s="74">
        <v>161</v>
      </c>
      <c r="BC166" s="167">
        <f>ABS(Cálculos!M167-Cálculos!M166)</f>
        <v>6.0713151081038808E-3</v>
      </c>
      <c r="BD166" s="167">
        <f>ABS(Cálculos!AB167-Cálculos!AB166)</f>
        <v>4.6739466407599295E-3</v>
      </c>
      <c r="BE166" s="167">
        <f>ABS(Cálculos!AQ167-Cálculos!AQ166)</f>
        <v>2.9136819833408545E-3</v>
      </c>
      <c r="BF166" s="142"/>
    </row>
    <row r="167" spans="25:58" x14ac:dyDescent="0.35">
      <c r="Y167" s="143"/>
      <c r="Z167" s="74">
        <f>(Cálculos!C168-0.44)/(MAX(Cálculos!C:C)+0.12)*100</f>
        <v>22.127869391332933</v>
      </c>
      <c r="AA167" s="144"/>
      <c r="AB167" s="159">
        <f>Cálculos!M104</f>
        <v>1.356095213027424</v>
      </c>
      <c r="AC167" s="144"/>
      <c r="AD167" s="159">
        <f>Cálculos!AB393</f>
        <v>1.3801517618659331</v>
      </c>
      <c r="AE167" s="144"/>
      <c r="AF167" s="159">
        <f>Cálculos!AQ404</f>
        <v>1.3812534243591403</v>
      </c>
      <c r="AG167" s="144"/>
      <c r="AH167" s="159">
        <f>Cálculos!O51</f>
        <v>0</v>
      </c>
      <c r="AI167" s="144"/>
      <c r="AJ167" s="159">
        <f>Cálculos!AD83</f>
        <v>0</v>
      </c>
      <c r="AK167" s="144"/>
      <c r="AL167" s="159">
        <f>Cálculos!AS99</f>
        <v>0</v>
      </c>
      <c r="AM167" s="142"/>
      <c r="BA167" s="143"/>
      <c r="BB167" s="74">
        <v>162</v>
      </c>
      <c r="BC167" s="167">
        <f>ABS(Cálculos!M168-Cálculos!M167)</f>
        <v>1.1657359158353864E-2</v>
      </c>
      <c r="BD167" s="167">
        <f>ABS(Cálculos!AB168-Cálculos!AB167)</f>
        <v>1.3065271071729945E-2</v>
      </c>
      <c r="BE167" s="167">
        <f>ABS(Cálculos!AQ168-Cálculos!AQ167)</f>
        <v>1.4850776154558654E-2</v>
      </c>
      <c r="BF167" s="142"/>
    </row>
    <row r="168" spans="25:58" x14ac:dyDescent="0.35">
      <c r="Y168" s="143"/>
      <c r="Z168" s="74">
        <f>(Cálculos!C169-0.44)/(MAX(Cálculos!C:C)+0.12)*100</f>
        <v>22.264833178107711</v>
      </c>
      <c r="AA168" s="144"/>
      <c r="AB168" s="159">
        <f>Cálculos!M477</f>
        <v>1.3560086217814109</v>
      </c>
      <c r="AC168" s="144"/>
      <c r="AD168" s="159">
        <f>Cálculos!AB404</f>
        <v>1.3798514577819125</v>
      </c>
      <c r="AE168" s="144"/>
      <c r="AF168" s="159">
        <f>Cálculos!AQ399</f>
        <v>1.3793973496607213</v>
      </c>
      <c r="AG168" s="144"/>
      <c r="AH168" s="159">
        <f>Cálculos!O52</f>
        <v>0</v>
      </c>
      <c r="AI168" s="144"/>
      <c r="AJ168" s="159">
        <f>Cálculos!AD84</f>
        <v>0</v>
      </c>
      <c r="AK168" s="144"/>
      <c r="AL168" s="159">
        <f>Cálculos!AS100</f>
        <v>0</v>
      </c>
      <c r="AM168" s="142"/>
      <c r="BA168" s="143"/>
      <c r="BB168" s="74">
        <v>163</v>
      </c>
      <c r="BC168" s="167">
        <f>ABS(Cálculos!M169-Cálculos!M168)</f>
        <v>1.7023665071966065E-2</v>
      </c>
      <c r="BD168" s="167">
        <f>ABS(Cálculos!AB169-Cálculos!AB168)</f>
        <v>1.8468157384147088E-2</v>
      </c>
      <c r="BE168" s="167">
        <f>ABS(Cálculos!AQ169-Cálculos!AQ168)</f>
        <v>2.030029031859204E-2</v>
      </c>
      <c r="BF168" s="142"/>
    </row>
    <row r="169" spans="25:58" x14ac:dyDescent="0.35">
      <c r="Y169" s="143"/>
      <c r="Z169" s="74">
        <f>(Cálculos!C170-0.44)/(MAX(Cálculos!C:C)+0.12)*100</f>
        <v>22.401796964882486</v>
      </c>
      <c r="AA169" s="144"/>
      <c r="AB169" s="159">
        <f>Cálculos!M403</f>
        <v>1.349177596830077</v>
      </c>
      <c r="AC169" s="144"/>
      <c r="AD169" s="159">
        <f>Cálculos!AB105</f>
        <v>1.3762509240570953</v>
      </c>
      <c r="AE169" s="144"/>
      <c r="AF169" s="159">
        <f>Cálculos!AQ410</f>
        <v>1.3765084497229503</v>
      </c>
      <c r="AG169" s="144"/>
      <c r="AH169" s="159">
        <f>Cálculos!O54</f>
        <v>0</v>
      </c>
      <c r="AI169" s="144"/>
      <c r="AJ169" s="159">
        <f>Cálculos!AD85</f>
        <v>0</v>
      </c>
      <c r="AK169" s="144"/>
      <c r="AL169" s="159">
        <f>Cálculos!AS101</f>
        <v>0</v>
      </c>
      <c r="AM169" s="142"/>
      <c r="BA169" s="143"/>
      <c r="BB169" s="74">
        <v>164</v>
      </c>
      <c r="BC169" s="167">
        <f>ABS(Cálculos!M170-Cálculos!M169)</f>
        <v>1.6156406380391619E-2</v>
      </c>
      <c r="BD169" s="167">
        <f>ABS(Cálculos!AB170-Cálculos!AB169)</f>
        <v>1.7513372784222381E-2</v>
      </c>
      <c r="BE169" s="167">
        <f>ABS(Cálculos!AQ170-Cálculos!AQ169)</f>
        <v>1.9221800492698282E-2</v>
      </c>
      <c r="BF169" s="142"/>
    </row>
    <row r="170" spans="25:58" x14ac:dyDescent="0.35">
      <c r="Y170" s="143"/>
      <c r="Z170" s="74">
        <f>(Cálculos!C171-0.44)/(MAX(Cálculos!C:C)+0.12)*100</f>
        <v>22.538760751657261</v>
      </c>
      <c r="AA170" s="144"/>
      <c r="AB170" s="159">
        <f>Cálculos!M393</f>
        <v>1.3459807887968163</v>
      </c>
      <c r="AC170" s="144"/>
      <c r="AD170" s="159">
        <f>Cálculos!AB410</f>
        <v>1.3751321605955678</v>
      </c>
      <c r="AE170" s="144"/>
      <c r="AF170" s="159">
        <f>Cálculos!AQ384</f>
        <v>1.3714931239649775</v>
      </c>
      <c r="AG170" s="144"/>
      <c r="AH170" s="159">
        <f>Cálculos!O56</f>
        <v>0</v>
      </c>
      <c r="AI170" s="144"/>
      <c r="AJ170" s="159">
        <f>Cálculos!AD86</f>
        <v>0</v>
      </c>
      <c r="AK170" s="144"/>
      <c r="AL170" s="159">
        <f>Cálculos!AS102</f>
        <v>0</v>
      </c>
      <c r="AM170" s="142"/>
      <c r="BA170" s="143"/>
      <c r="BB170" s="74">
        <v>165</v>
      </c>
      <c r="BC170" s="167">
        <f>ABS(Cálculos!M171-Cálculos!M170)</f>
        <v>1.6142688112533832E-2</v>
      </c>
      <c r="BD170" s="167">
        <f>ABS(Cálculos!AB171-Cálculos!AB170)</f>
        <v>1.7524604625469675E-2</v>
      </c>
      <c r="BE170" s="167">
        <f>ABS(Cálculos!AQ171-Cálculos!AQ170)</f>
        <v>1.9261342024045391E-2</v>
      </c>
      <c r="BF170" s="142"/>
    </row>
    <row r="171" spans="25:58" x14ac:dyDescent="0.35">
      <c r="Y171" s="143"/>
      <c r="Z171" s="74">
        <f>(Cálculos!C172-0.44)/(MAX(Cálculos!C:C)+0.12)*100</f>
        <v>22.675724538432039</v>
      </c>
      <c r="AA171" s="144"/>
      <c r="AB171" s="159">
        <f>Cálculos!M663</f>
        <v>1.3433215175144322</v>
      </c>
      <c r="AC171" s="144"/>
      <c r="AD171" s="159">
        <f>Cálculos!AB399</f>
        <v>1.3735346907110642</v>
      </c>
      <c r="AE171" s="144"/>
      <c r="AF171" s="159">
        <f>Cálculos!AQ478</f>
        <v>1.3710881391143599</v>
      </c>
      <c r="AG171" s="144"/>
      <c r="AH171" s="159">
        <f>Cálculos!O62</f>
        <v>0</v>
      </c>
      <c r="AI171" s="144"/>
      <c r="AJ171" s="159">
        <f>Cálculos!AD87</f>
        <v>0</v>
      </c>
      <c r="AK171" s="144"/>
      <c r="AL171" s="159">
        <f>Cálculos!AS103</f>
        <v>0</v>
      </c>
      <c r="AM171" s="142"/>
      <c r="BA171" s="143"/>
      <c r="BB171" s="74">
        <v>166</v>
      </c>
      <c r="BC171" s="167">
        <f>ABS(Cálculos!M172-Cálculos!M171)</f>
        <v>1.5475392832090651E-2</v>
      </c>
      <c r="BD171" s="167">
        <f>ABS(Cálculos!AB172-Cálculos!AB171)</f>
        <v>1.6792468957781304E-2</v>
      </c>
      <c r="BE171" s="167">
        <f>ABS(Cálculos!AQ172-Cálculos!AQ171)</f>
        <v>1.8437022286658111E-2</v>
      </c>
      <c r="BF171" s="142"/>
    </row>
    <row r="172" spans="25:58" x14ac:dyDescent="0.35">
      <c r="Y172" s="143"/>
      <c r="Z172" s="74">
        <f>(Cálculos!C173-0.44)/(MAX(Cálculos!C:C)+0.12)*100</f>
        <v>22.812688325206814</v>
      </c>
      <c r="AA172" s="144"/>
      <c r="AB172" s="159">
        <f>Cálculos!M404</f>
        <v>1.3403446148031932</v>
      </c>
      <c r="AC172" s="144"/>
      <c r="AD172" s="159">
        <f>Cálculos!AB478</f>
        <v>1.3724286288965366</v>
      </c>
      <c r="AE172" s="144"/>
      <c r="AF172" s="159">
        <f>Cálculos!AQ416</f>
        <v>1.3669131111729826</v>
      </c>
      <c r="AG172" s="144"/>
      <c r="AH172" s="159">
        <f>Cálculos!O63</f>
        <v>0</v>
      </c>
      <c r="AI172" s="144"/>
      <c r="AJ172" s="159">
        <f>Cálculos!AD88</f>
        <v>0</v>
      </c>
      <c r="AK172" s="144"/>
      <c r="AL172" s="159">
        <f>Cálculos!AS104</f>
        <v>0</v>
      </c>
      <c r="AM172" s="142"/>
      <c r="BA172" s="143"/>
      <c r="BB172" s="74">
        <v>167</v>
      </c>
      <c r="BC172" s="167">
        <f>ABS(Cálculos!M173-Cálculos!M172)</f>
        <v>1.5595002963539106E-2</v>
      </c>
      <c r="BD172" s="167">
        <f>ABS(Cálculos!AB173-Cálculos!AB172)</f>
        <v>1.6953522671888654E-2</v>
      </c>
      <c r="BE172" s="167">
        <f>ABS(Cálculos!AQ173-Cálculos!AQ172)</f>
        <v>1.8649100800669949E-2</v>
      </c>
      <c r="BF172" s="142"/>
    </row>
    <row r="173" spans="25:58" x14ac:dyDescent="0.35">
      <c r="Y173" s="143"/>
      <c r="Z173" s="74">
        <f>(Cálculos!C174-0.44)/(MAX(Cálculos!C:C)+0.12)*100</f>
        <v>22.949652111981592</v>
      </c>
      <c r="AA173" s="144"/>
      <c r="AB173" s="159">
        <f>Cálculos!M384</f>
        <v>1.3355966280109381</v>
      </c>
      <c r="AC173" s="144"/>
      <c r="AD173" s="159">
        <f>Cálculos!AB384</f>
        <v>1.3664784053407535</v>
      </c>
      <c r="AE173" s="144"/>
      <c r="AF173" s="159">
        <f>Cálculos!AQ400</f>
        <v>1.3641832090038735</v>
      </c>
      <c r="AG173" s="144"/>
      <c r="AH173" s="159">
        <f>Cálculos!O64</f>
        <v>0</v>
      </c>
      <c r="AI173" s="144"/>
      <c r="AJ173" s="159">
        <f>Cálculos!AD89</f>
        <v>0</v>
      </c>
      <c r="AK173" s="144"/>
      <c r="AL173" s="159">
        <f>Cálculos!AS105</f>
        <v>0</v>
      </c>
      <c r="AM173" s="142"/>
      <c r="BA173" s="143"/>
      <c r="BB173" s="74">
        <v>168</v>
      </c>
      <c r="BC173" s="167">
        <f>ABS(Cálculos!M174-Cálculos!M173)</f>
        <v>1.5075123259645995E-2</v>
      </c>
      <c r="BD173" s="167">
        <f>ABS(Cálculos!AB174-Cálculos!AB173)</f>
        <v>1.6385836594351555E-2</v>
      </c>
      <c r="BE173" s="167">
        <f>ABS(Cálculos!AQ174-Cálculos!AQ173)</f>
        <v>1.8013229744103576E-2</v>
      </c>
      <c r="BF173" s="142"/>
    </row>
    <row r="174" spans="25:58" x14ac:dyDescent="0.35">
      <c r="Y174" s="143"/>
      <c r="Z174" s="74">
        <f>(Cálculos!C175-0.44)/(MAX(Cálculos!C:C)+0.12)*100</f>
        <v>23.086615898756367</v>
      </c>
      <c r="AA174" s="144"/>
      <c r="AB174" s="159">
        <f>Cálculos!M399</f>
        <v>1.3337239870075628</v>
      </c>
      <c r="AC174" s="144"/>
      <c r="AD174" s="159">
        <f>Cálculos!AB411</f>
        <v>1.3632288652276825</v>
      </c>
      <c r="AE174" s="144"/>
      <c r="AF174" s="159">
        <f>Cálculos!AQ411</f>
        <v>1.3639350689355183</v>
      </c>
      <c r="AG174" s="144"/>
      <c r="AH174" s="159">
        <f>Cálculos!O65</f>
        <v>0</v>
      </c>
      <c r="AI174" s="144"/>
      <c r="AJ174" s="159">
        <f>Cálculos!AD90</f>
        <v>0</v>
      </c>
      <c r="AK174" s="144"/>
      <c r="AL174" s="159">
        <f>Cálculos!AS106</f>
        <v>0</v>
      </c>
      <c r="AM174" s="142"/>
      <c r="BA174" s="143"/>
      <c r="BB174" s="74">
        <v>169</v>
      </c>
      <c r="BC174" s="167">
        <f>ABS(Cálculos!M175-Cálculos!M174)</f>
        <v>1.4755693969920936E-2</v>
      </c>
      <c r="BD174" s="167">
        <f>ABS(Cálculos!AB175-Cálculos!AB174)</f>
        <v>1.6045030915650571E-2</v>
      </c>
      <c r="BE174" s="167">
        <f>ABS(Cálculos!AQ175-Cálculos!AQ174)</f>
        <v>1.7639907346345463E-2</v>
      </c>
      <c r="BF174" s="142"/>
    </row>
    <row r="175" spans="25:58" x14ac:dyDescent="0.35">
      <c r="Y175" s="143"/>
      <c r="Z175" s="74">
        <f>(Cálculos!C176-0.44)/(MAX(Cálculos!C:C)+0.12)*100</f>
        <v>23.223579685531146</v>
      </c>
      <c r="AA175" s="144"/>
      <c r="AB175" s="159">
        <f>Cálculos!M410</f>
        <v>1.3330706030166701</v>
      </c>
      <c r="AC175" s="144"/>
      <c r="AD175" s="159">
        <f>Cálculos!AB416</f>
        <v>1.3596797381456689</v>
      </c>
      <c r="AE175" s="144"/>
      <c r="AF175" s="159">
        <f>Cálculos!AQ378</f>
        <v>1.3620686632941805</v>
      </c>
      <c r="AG175" s="144"/>
      <c r="AH175" s="159">
        <f>Cálculos!O66</f>
        <v>0</v>
      </c>
      <c r="AI175" s="144"/>
      <c r="AJ175" s="159">
        <f>Cálculos!AD91</f>
        <v>0</v>
      </c>
      <c r="AK175" s="144"/>
      <c r="AL175" s="159">
        <f>Cálculos!AS107</f>
        <v>0</v>
      </c>
      <c r="AM175" s="142"/>
      <c r="BA175" s="143"/>
      <c r="BB175" s="74">
        <v>170</v>
      </c>
      <c r="BC175" s="167">
        <f>ABS(Cálculos!M176-Cálculos!M175)</f>
        <v>1.452579555589284E-2</v>
      </c>
      <c r="BD175" s="167">
        <f>ABS(Cálculos!AB176-Cálculos!AB175)</f>
        <v>1.5805260623212192E-2</v>
      </c>
      <c r="BE175" s="167">
        <f>ABS(Cálculos!AQ176-Cálculos!AQ175)</f>
        <v>1.4992948957328944E-2</v>
      </c>
      <c r="BF175" s="142"/>
    </row>
    <row r="176" spans="25:58" x14ac:dyDescent="0.35">
      <c r="Y176" s="143"/>
      <c r="Z176" s="74">
        <f>(Cálculos!C177-0.44)/(MAX(Cálculos!C:C)+0.12)*100</f>
        <v>23.360543472305924</v>
      </c>
      <c r="AA176" s="144"/>
      <c r="AB176" s="159">
        <f>Cálculos!M378</f>
        <v>1.3287773122619164</v>
      </c>
      <c r="AC176" s="144"/>
      <c r="AD176" s="159">
        <f>Cálculos!AB400</f>
        <v>1.3595126694819211</v>
      </c>
      <c r="AE176" s="144"/>
      <c r="AF176" s="159">
        <f>Cálculos!AQ106</f>
        <v>1.3597433808438455</v>
      </c>
      <c r="AG176" s="144"/>
      <c r="AH176" s="159">
        <f>Cálculos!O68</f>
        <v>0</v>
      </c>
      <c r="AI176" s="144"/>
      <c r="AJ176" s="159">
        <f>Cálculos!AD92</f>
        <v>0</v>
      </c>
      <c r="AK176" s="144"/>
      <c r="AL176" s="159">
        <f>Cálculos!AS108</f>
        <v>0</v>
      </c>
      <c r="AM176" s="142"/>
      <c r="BA176" s="143"/>
      <c r="BB176" s="74">
        <v>171</v>
      </c>
      <c r="BC176" s="167">
        <f>ABS(Cálculos!M177-Cálculos!M176)</f>
        <v>1.4394076997165883E-2</v>
      </c>
      <c r="BD176" s="167">
        <f>ABS(Cálculos!AB177-Cálculos!AB176)</f>
        <v>1.5676928316475047E-2</v>
      </c>
      <c r="BE176" s="167">
        <f>ABS(Cálculos!AQ177-Cálculos!AQ176)</f>
        <v>6.3295893273045412E-3</v>
      </c>
      <c r="BF176" s="142"/>
    </row>
    <row r="177" spans="25:58" x14ac:dyDescent="0.35">
      <c r="Y177" s="143"/>
      <c r="Z177" s="74">
        <f>(Cálculos!C178-0.44)/(MAX(Cálculos!C:C)+0.12)*100</f>
        <v>23.497507259080699</v>
      </c>
      <c r="AA177" s="144"/>
      <c r="AB177" s="159">
        <f>Cálculos!M478</f>
        <v>1.328107243921393</v>
      </c>
      <c r="AC177" s="144"/>
      <c r="AD177" s="159">
        <f>Cálculos!AB378</f>
        <v>1.3578827430689406</v>
      </c>
      <c r="AE177" s="144"/>
      <c r="AF177" s="159">
        <f>Cálculos!AQ108</f>
        <v>1.3542093595993898</v>
      </c>
      <c r="AG177" s="144"/>
      <c r="AH177" s="159">
        <f>Cálculos!O69</f>
        <v>0</v>
      </c>
      <c r="AI177" s="144"/>
      <c r="AJ177" s="159">
        <f>Cálculos!AD94</f>
        <v>0</v>
      </c>
      <c r="AK177" s="144"/>
      <c r="AL177" s="159">
        <f>Cálculos!AS109</f>
        <v>0</v>
      </c>
      <c r="AM177" s="142"/>
      <c r="BA177" s="143"/>
      <c r="BB177" s="74">
        <v>172</v>
      </c>
      <c r="BC177" s="167">
        <f>ABS(Cálculos!M178-Cálculos!M177)</f>
        <v>1.4084915522035613E-2</v>
      </c>
      <c r="BD177" s="167">
        <f>ABS(Cálculos!AB178-Cálculos!AB177)</f>
        <v>1.5344897102972266E-2</v>
      </c>
      <c r="BE177" s="167">
        <f>ABS(Cálculos!AQ178-Cálculos!AQ177)</f>
        <v>4.7209606746535515E-3</v>
      </c>
      <c r="BF177" s="142"/>
    </row>
    <row r="178" spans="25:58" x14ac:dyDescent="0.35">
      <c r="Y178" s="143"/>
      <c r="Z178" s="74">
        <f>(Cálculos!C179-0.44)/(MAX(Cálculos!C:C)+0.12)*100</f>
        <v>23.634471045855477</v>
      </c>
      <c r="AA178" s="144"/>
      <c r="AB178" s="159">
        <f>Cálculos!M105</f>
        <v>1.3258037488700873</v>
      </c>
      <c r="AC178" s="144"/>
      <c r="AD178" s="159">
        <f>Cálculos!AB479</f>
        <v>1.3552188311769451</v>
      </c>
      <c r="AE178" s="144"/>
      <c r="AF178" s="159">
        <f>Cálculos!AQ109</f>
        <v>1.353273962654262</v>
      </c>
      <c r="AG178" s="144"/>
      <c r="AH178" s="159">
        <f>Cálculos!O70</f>
        <v>0</v>
      </c>
      <c r="AI178" s="144"/>
      <c r="AJ178" s="159">
        <f>Cálculos!AD95</f>
        <v>0</v>
      </c>
      <c r="AK178" s="144"/>
      <c r="AL178" s="159">
        <f>Cálculos!AS110</f>
        <v>0</v>
      </c>
      <c r="AM178" s="142"/>
      <c r="BA178" s="143"/>
      <c r="BB178" s="74">
        <v>173</v>
      </c>
      <c r="BC178" s="167">
        <f>ABS(Cálculos!M179-Cálculos!M178)</f>
        <v>1.3864064174497259E-2</v>
      </c>
      <c r="BD178" s="167">
        <f>ABS(Cálculos!AB179-Cálculos!AB178)</f>
        <v>6.3171960318979536E-3</v>
      </c>
      <c r="BE178" s="167">
        <f>ABS(Cálculos!AQ179-Cálculos!AQ178)</f>
        <v>4.4022533854963797E-3</v>
      </c>
      <c r="BF178" s="142"/>
    </row>
    <row r="179" spans="25:58" x14ac:dyDescent="0.35">
      <c r="Y179" s="143"/>
      <c r="Z179" s="74">
        <f>(Cálculos!C180-0.44)/(MAX(Cálculos!C:C)+0.12)*100</f>
        <v>23.771434832630252</v>
      </c>
      <c r="AA179" s="144"/>
      <c r="AB179" s="159">
        <f>Cálculos!M411</f>
        <v>1.3213245600617156</v>
      </c>
      <c r="AC179" s="144"/>
      <c r="AD179" s="159">
        <f>Cálculos!AB25</f>
        <v>1.3536611930407823</v>
      </c>
      <c r="AE179" s="144"/>
      <c r="AF179" s="159">
        <f>Cálculos!AQ479</f>
        <v>1.352054719868635</v>
      </c>
      <c r="AG179" s="144"/>
      <c r="AH179" s="159">
        <f>Cálculos!O72</f>
        <v>0</v>
      </c>
      <c r="AI179" s="144"/>
      <c r="AJ179" s="159">
        <f>Cálculos!AD96</f>
        <v>0</v>
      </c>
      <c r="AK179" s="144"/>
      <c r="AL179" s="159">
        <f>Cálculos!AS111</f>
        <v>0</v>
      </c>
      <c r="AM179" s="142"/>
      <c r="BA179" s="143"/>
      <c r="BB179" s="74">
        <v>174</v>
      </c>
      <c r="BC179" s="167">
        <f>ABS(Cálculos!M180-Cálculos!M179)</f>
        <v>1.3887884838035269E-2</v>
      </c>
      <c r="BD179" s="167">
        <f>ABS(Cálculos!AB180-Cálculos!AB179)</f>
        <v>4.5299029739802599E-3</v>
      </c>
      <c r="BE179" s="167">
        <f>ABS(Cálculos!AQ180-Cálculos!AQ179)</f>
        <v>4.319540332997307E-3</v>
      </c>
      <c r="BF179" s="142"/>
    </row>
    <row r="180" spans="25:58" x14ac:dyDescent="0.35">
      <c r="Y180" s="143"/>
      <c r="Z180" s="74">
        <f>(Cálculos!C181-0.44)/(MAX(Cálculos!C:C)+0.12)*100</f>
        <v>23.90839861940503</v>
      </c>
      <c r="AA180" s="144"/>
      <c r="AB180" s="159">
        <f>Cálculos!M400</f>
        <v>1.3200834929353058</v>
      </c>
      <c r="AC180" s="144"/>
      <c r="AD180" s="159">
        <f>Cálculos!AB406</f>
        <v>1.3457068380571449</v>
      </c>
      <c r="AE180" s="144"/>
      <c r="AF180" s="159">
        <f>Cálculos!AQ417</f>
        <v>1.3505170155213713</v>
      </c>
      <c r="AG180" s="144"/>
      <c r="AH180" s="159">
        <f>Cálculos!O74</f>
        <v>0</v>
      </c>
      <c r="AI180" s="144"/>
      <c r="AJ180" s="159">
        <f>Cálculos!AD97</f>
        <v>0</v>
      </c>
      <c r="AK180" s="144"/>
      <c r="AL180" s="159">
        <f>Cálculos!AS112</f>
        <v>0</v>
      </c>
      <c r="AM180" s="142"/>
      <c r="BA180" s="143"/>
      <c r="BB180" s="74">
        <v>175</v>
      </c>
      <c r="BC180" s="167">
        <f>ABS(Cálculos!M181-Cálculos!M180)</f>
        <v>6.2930816441018056E-3</v>
      </c>
      <c r="BD180" s="167">
        <f>ABS(Cálculos!AB181-Cálculos!AB180)</f>
        <v>4.1798362325767835E-3</v>
      </c>
      <c r="BE180" s="167">
        <f>ABS(Cálculos!AQ181-Cálculos!AQ180)</f>
        <v>4.280140754445827E-3</v>
      </c>
      <c r="BF180" s="142"/>
    </row>
    <row r="181" spans="25:58" x14ac:dyDescent="0.35">
      <c r="Y181" s="143"/>
      <c r="Z181" s="74">
        <f>(Cálculos!C182-0.44)/(MAX(Cálculos!C:C)+0.12)*100</f>
        <v>24.045362406179809</v>
      </c>
      <c r="AA181" s="144"/>
      <c r="AB181" s="159">
        <f>Cálculos!M416</f>
        <v>1.3176794091279604</v>
      </c>
      <c r="AC181" s="144"/>
      <c r="AD181" s="159">
        <f>Cálculos!AB417</f>
        <v>1.3447102854536941</v>
      </c>
      <c r="AE181" s="144"/>
      <c r="AF181" s="159">
        <f>Cálculos!AQ389</f>
        <v>1.3470584172135101</v>
      </c>
      <c r="AG181" s="144"/>
      <c r="AH181" s="159">
        <f>Cálculos!O82</f>
        <v>0</v>
      </c>
      <c r="AI181" s="144"/>
      <c r="AJ181" s="159">
        <f>Cálculos!AD98</f>
        <v>0</v>
      </c>
      <c r="AK181" s="144"/>
      <c r="AL181" s="159">
        <f>Cálculos!AS113</f>
        <v>0</v>
      </c>
      <c r="AM181" s="142"/>
      <c r="BA181" s="143"/>
      <c r="BB181" s="74">
        <v>176</v>
      </c>
      <c r="BC181" s="167">
        <f>ABS(Cálculos!M182-Cálculos!M181)</f>
        <v>4.2957854543257401E-3</v>
      </c>
      <c r="BD181" s="167">
        <f>ABS(Cálculos!AB182-Cálculos!AB181)</f>
        <v>4.0926850995636199E-3</v>
      </c>
      <c r="BE181" s="167">
        <f>ABS(Cálculos!AQ182-Cálculos!AQ181)</f>
        <v>4.248827471030614E-3</v>
      </c>
      <c r="BF181" s="142"/>
    </row>
    <row r="182" spans="25:58" x14ac:dyDescent="0.35">
      <c r="Y182" s="143"/>
      <c r="Z182" s="74">
        <f>(Cálculos!C183-0.44)/(MAX(Cálculos!C:C)+0.12)*100</f>
        <v>24.182326192954584</v>
      </c>
      <c r="AA182" s="144"/>
      <c r="AB182" s="159">
        <f>Cálculos!M479</f>
        <v>1.3125963390131457</v>
      </c>
      <c r="AC182" s="144"/>
      <c r="AD182" s="159">
        <f>Cálculos!AB389</f>
        <v>1.3446699939491775</v>
      </c>
      <c r="AE182" s="144"/>
      <c r="AF182" s="159">
        <f>Cálculos!AQ406</f>
        <v>1.3450527038038049</v>
      </c>
      <c r="AG182" s="144"/>
      <c r="AH182" s="159">
        <f>Cálculos!O83</f>
        <v>0</v>
      </c>
      <c r="AI182" s="144"/>
      <c r="AJ182" s="159">
        <f>Cálculos!AD99</f>
        <v>0</v>
      </c>
      <c r="AK182" s="144"/>
      <c r="AL182" s="159">
        <f>Cálculos!AS114</f>
        <v>0</v>
      </c>
      <c r="AM182" s="142"/>
      <c r="BA182" s="143"/>
      <c r="BB182" s="74">
        <v>177</v>
      </c>
      <c r="BC182" s="167">
        <f>ABS(Cálculos!M183-Cálculos!M182)</f>
        <v>3.9089125300232341E-3</v>
      </c>
      <c r="BD182" s="167">
        <f>ABS(Cálculos!AB183-Cálculos!AB182)</f>
        <v>4.0537602760670755E-3</v>
      </c>
      <c r="BE182" s="167">
        <f>ABS(Cálculos!AQ183-Cálculos!AQ182)</f>
        <v>4.2191590704483417E-3</v>
      </c>
      <c r="BF182" s="142"/>
    </row>
    <row r="183" spans="25:58" x14ac:dyDescent="0.35">
      <c r="Y183" s="143"/>
      <c r="Z183" s="74">
        <f>(Cálculos!C184-0.44)/(MAX(Cálculos!C:C)+0.12)*100</f>
        <v>24.319289979729362</v>
      </c>
      <c r="AA183" s="144"/>
      <c r="AB183" s="159">
        <f>Cálculos!M389</f>
        <v>1.3112418081614667</v>
      </c>
      <c r="AC183" s="144"/>
      <c r="AD183" s="159">
        <f>Cálculos!AB106</f>
        <v>1.3444892923321508</v>
      </c>
      <c r="AE183" s="144"/>
      <c r="AF183" s="159">
        <f>Cálculos!AQ405</f>
        <v>1.3334714332547035</v>
      </c>
      <c r="AG183" s="144"/>
      <c r="AH183" s="159">
        <f>Cálculos!O84</f>
        <v>0</v>
      </c>
      <c r="AI183" s="144"/>
      <c r="AJ183" s="159">
        <f>Cálculos!AD100</f>
        <v>0</v>
      </c>
      <c r="AK183" s="144"/>
      <c r="AL183" s="159">
        <f>Cálculos!AS115</f>
        <v>0</v>
      </c>
      <c r="AM183" s="142"/>
      <c r="BA183" s="143"/>
      <c r="BB183" s="74">
        <v>178</v>
      </c>
      <c r="BC183" s="167">
        <f>ABS(Cálculos!M184-Cálculos!M183)</f>
        <v>3.8166082237417465E-3</v>
      </c>
      <c r="BD183" s="167">
        <f>ABS(Cálculos!AB184-Cálculos!AB183)</f>
        <v>4.0238110313137732E-3</v>
      </c>
      <c r="BE183" s="167">
        <f>ABS(Cálculos!AQ184-Cálculos!AQ183)</f>
        <v>4.1899567794594361E-3</v>
      </c>
      <c r="BF183" s="142"/>
    </row>
    <row r="184" spans="25:58" x14ac:dyDescent="0.35">
      <c r="Y184" s="143"/>
      <c r="Z184" s="74">
        <f>(Cálculos!C185-0.44)/(MAX(Cálculos!C:C)+0.12)*100</f>
        <v>24.456253766504137</v>
      </c>
      <c r="AA184" s="144"/>
      <c r="AB184" s="159">
        <f>Cálculos!M406</f>
        <v>1.3071407362133614</v>
      </c>
      <c r="AC184" s="144"/>
      <c r="AD184" s="159">
        <f>Cálculos!AB109</f>
        <v>1.3438837267993042</v>
      </c>
      <c r="AE184" s="144"/>
      <c r="AF184" s="159">
        <f>Cálculos!AQ385</f>
        <v>1.3300855543412076</v>
      </c>
      <c r="AG184" s="144"/>
      <c r="AH184" s="159">
        <f>Cálculos!O86</f>
        <v>0</v>
      </c>
      <c r="AI184" s="144"/>
      <c r="AJ184" s="159">
        <f>Cálculos!AD101</f>
        <v>0</v>
      </c>
      <c r="AK184" s="144"/>
      <c r="AL184" s="159">
        <f>Cálculos!AS116</f>
        <v>0</v>
      </c>
      <c r="AM184" s="142"/>
      <c r="BA184" s="143"/>
      <c r="BB184" s="74">
        <v>179</v>
      </c>
      <c r="BC184" s="167">
        <f>ABS(Cálculos!M185-Cálculos!M184)</f>
        <v>3.7783061646085025E-3</v>
      </c>
      <c r="BD184" s="167">
        <f>ABS(Cálculos!AB185-Cálculos!AB184)</f>
        <v>3.9956604261881523E-3</v>
      </c>
      <c r="BE184" s="167">
        <f>ABS(Cálculos!AQ185-Cálculos!AQ184)</f>
        <v>4.1610039515956876E-3</v>
      </c>
      <c r="BF184" s="142"/>
    </row>
    <row r="185" spans="25:58" x14ac:dyDescent="0.35">
      <c r="Y185" s="143"/>
      <c r="Z185" s="74">
        <f>(Cálculos!C186-0.44)/(MAX(Cálculos!C:C)+0.12)*100</f>
        <v>24.593217553278912</v>
      </c>
      <c r="AA185" s="144"/>
      <c r="AB185" s="159">
        <f>Cálculos!M298</f>
        <v>1.3044108250334228</v>
      </c>
      <c r="AC185" s="144"/>
      <c r="AD185" s="159">
        <f>Cálculos!AB108</f>
        <v>1.3430476254381969</v>
      </c>
      <c r="AE185" s="144"/>
      <c r="AF185" s="159">
        <f>Cálculos!AQ480</f>
        <v>1.3297355586854467</v>
      </c>
      <c r="AG185" s="144"/>
      <c r="AH185" s="159">
        <f>Cálculos!O87</f>
        <v>0</v>
      </c>
      <c r="AI185" s="144"/>
      <c r="AJ185" s="159">
        <f>Cálculos!AD102</f>
        <v>0</v>
      </c>
      <c r="AK185" s="144"/>
      <c r="AL185" s="159">
        <f>Cálculos!AS117</f>
        <v>0</v>
      </c>
      <c r="AM185" s="142"/>
      <c r="BA185" s="143"/>
      <c r="BB185" s="74">
        <v>180</v>
      </c>
      <c r="BC185" s="167">
        <f>ABS(Cálculos!M186-Cálculos!M185)</f>
        <v>3.7500248352423382E-3</v>
      </c>
      <c r="BD185" s="167">
        <f>ABS(Cálculos!AB186-Cálculos!AB185)</f>
        <v>3.9679952789409834E-3</v>
      </c>
      <c r="BE185" s="167">
        <f>ABS(Cálculos!AQ186-Cálculos!AQ185)</f>
        <v>4.1322598448704229E-3</v>
      </c>
      <c r="BF185" s="142"/>
    </row>
    <row r="186" spans="25:58" x14ac:dyDescent="0.35">
      <c r="Y186" s="143"/>
      <c r="Z186" s="74">
        <f>(Cálculos!C187-0.44)/(MAX(Cálculos!C:C)+0.12)*100</f>
        <v>24.73018134005369</v>
      </c>
      <c r="AA186" s="144"/>
      <c r="AB186" s="159">
        <f>Cálculos!M417</f>
        <v>1.303202574556982</v>
      </c>
      <c r="AC186" s="144"/>
      <c r="AD186" s="159">
        <f>Cálculos!AB480</f>
        <v>1.334725301150349</v>
      </c>
      <c r="AE186" s="144"/>
      <c r="AF186" s="159">
        <f>Cálculos!AQ107</f>
        <v>1.3265275621917521</v>
      </c>
      <c r="AG186" s="144"/>
      <c r="AH186" s="159">
        <f>Cálculos!O88</f>
        <v>0</v>
      </c>
      <c r="AI186" s="144"/>
      <c r="AJ186" s="159">
        <f>Cálculos!AD103</f>
        <v>0</v>
      </c>
      <c r="AK186" s="144"/>
      <c r="AL186" s="159">
        <f>Cálculos!AS118</f>
        <v>0</v>
      </c>
      <c r="AM186" s="142"/>
      <c r="BA186" s="143"/>
      <c r="BB186" s="74">
        <v>181</v>
      </c>
      <c r="BC186" s="167">
        <f>ABS(Cálculos!M187-Cálculos!M186)</f>
        <v>3.7237224859547613E-3</v>
      </c>
      <c r="BD186" s="167">
        <f>ABS(Cálculos!AB187-Cálculos!AB186)</f>
        <v>3.9405744309800594E-3</v>
      </c>
      <c r="BE186" s="167">
        <f>ABS(Cálculos!AQ187-Cálculos!AQ186)</f>
        <v>4.1037158840985244E-3</v>
      </c>
      <c r="BF186" s="142"/>
    </row>
    <row r="187" spans="25:58" x14ac:dyDescent="0.35">
      <c r="Y187" s="143"/>
      <c r="Z187" s="74">
        <f>(Cálculos!C188-0.44)/(MAX(Cálculos!C:C)+0.12)*100</f>
        <v>24.867145126828465</v>
      </c>
      <c r="AA187" s="144"/>
      <c r="AB187" s="159">
        <f>Cálculos!M109</f>
        <v>1.3002847281133629</v>
      </c>
      <c r="AC187" s="144"/>
      <c r="AD187" s="159">
        <f>Cálculos!AB405</f>
        <v>1.3329632180404714</v>
      </c>
      <c r="AE187" s="144"/>
      <c r="AF187" s="159">
        <f>Cálculos!AQ110</f>
        <v>1.320234517848766</v>
      </c>
      <c r="AG187" s="144"/>
      <c r="AH187" s="159">
        <f>Cálculos!O89</f>
        <v>0</v>
      </c>
      <c r="AI187" s="144"/>
      <c r="AJ187" s="159">
        <f>Cálculos!AD104</f>
        <v>0</v>
      </c>
      <c r="AK187" s="144"/>
      <c r="AL187" s="159">
        <f>Cálculos!AS119</f>
        <v>0</v>
      </c>
      <c r="AM187" s="142"/>
      <c r="BA187" s="143"/>
      <c r="BB187" s="74">
        <v>182</v>
      </c>
      <c r="BC187" s="167">
        <f>ABS(Cálculos!M188-Cálculos!M187)</f>
        <v>3.6979279039596191E-3</v>
      </c>
      <c r="BD187" s="167">
        <f>ABS(Cálculos!AB188-Cálculos!AB187)</f>
        <v>3.9133527191016482E-3</v>
      </c>
      <c r="BE187" s="167">
        <f>ABS(Cálculos!AQ188-Cálculos!AQ187)</f>
        <v>4.0753693826300896E-3</v>
      </c>
      <c r="BF187" s="142"/>
    </row>
    <row r="188" spans="25:58" x14ac:dyDescent="0.35">
      <c r="Y188" s="143"/>
      <c r="Z188" s="74">
        <f>(Cálculos!C189-0.44)/(MAX(Cálculos!C:C)+0.12)*100</f>
        <v>25.004108913603247</v>
      </c>
      <c r="AA188" s="144"/>
      <c r="AB188" s="159">
        <f>Cálculos!M108</f>
        <v>1.2995546564058047</v>
      </c>
      <c r="AC188" s="144"/>
      <c r="AD188" s="159">
        <f>Cálculos!AB488</f>
        <v>1.3285889754032196</v>
      </c>
      <c r="AE188" s="144"/>
      <c r="AF188" s="159">
        <f>Cálculos!AQ488</f>
        <v>1.3155894780605659</v>
      </c>
      <c r="AG188" s="144"/>
      <c r="AH188" s="159">
        <f>Cálculos!O90</f>
        <v>0</v>
      </c>
      <c r="AI188" s="144"/>
      <c r="AJ188" s="159">
        <f>Cálculos!AD105</f>
        <v>0</v>
      </c>
      <c r="AK188" s="144"/>
      <c r="AL188" s="159">
        <f>Cálculos!AS120</f>
        <v>0</v>
      </c>
      <c r="AM188" s="142"/>
      <c r="BA188" s="143"/>
      <c r="BB188" s="74">
        <v>183</v>
      </c>
      <c r="BC188" s="167">
        <f>ABS(Cálculos!M189-Cálculos!M188)</f>
        <v>3.6723711129736936E-3</v>
      </c>
      <c r="BD188" s="167">
        <f>ABS(Cálculos!AB189-Cálculos!AB188)</f>
        <v>3.8863208195172305E-3</v>
      </c>
      <c r="BE188" s="167">
        <f>ABS(Cálculos!AQ189-Cálculos!AQ188)</f>
        <v>4.0472187380904412E-3</v>
      </c>
      <c r="BF188" s="142"/>
    </row>
    <row r="189" spans="25:58" x14ac:dyDescent="0.35">
      <c r="Y189" s="143"/>
      <c r="Z189" s="74">
        <f>(Cálculos!C190-0.44)/(MAX(Cálculos!C:C)+0.12)*100</f>
        <v>25.141072700378018</v>
      </c>
      <c r="AA189" s="144"/>
      <c r="AB189" s="159">
        <f>Cálculos!M488</f>
        <v>1.295990747396959</v>
      </c>
      <c r="AC189" s="144"/>
      <c r="AD189" s="159">
        <f>Cálculos!AB385</f>
        <v>1.3258144768000828</v>
      </c>
      <c r="AE189" s="144"/>
      <c r="AF189" s="159">
        <f>Cálculos!AQ379</f>
        <v>1.3135988933535692</v>
      </c>
      <c r="AG189" s="144"/>
      <c r="AH189" s="159">
        <f>Cálculos!O91</f>
        <v>0</v>
      </c>
      <c r="AI189" s="144"/>
      <c r="AJ189" s="159">
        <f>Cálculos!AD106</f>
        <v>0</v>
      </c>
      <c r="AK189" s="144"/>
      <c r="AL189" s="159">
        <f>Cálculos!AS121</f>
        <v>0</v>
      </c>
      <c r="AM189" s="142"/>
      <c r="BA189" s="143"/>
      <c r="BB189" s="74">
        <v>184</v>
      </c>
      <c r="BC189" s="167">
        <f>ABS(Cálculos!M190-Cálculos!M189)</f>
        <v>3.6470017544545374E-3</v>
      </c>
      <c r="BD189" s="167">
        <f>ABS(Cálculos!AB190-Cálculos!AB189)</f>
        <v>3.8594759679934088E-3</v>
      </c>
      <c r="BE189" s="167">
        <f>ABS(Cálculos!AQ190-Cálculos!AQ189)</f>
        <v>4.0192625540080851E-3</v>
      </c>
      <c r="BF189" s="142"/>
    </row>
    <row r="190" spans="25:58" x14ac:dyDescent="0.35">
      <c r="Y190" s="143"/>
      <c r="Z190" s="74">
        <f>(Cálculos!C191-0.44)/(MAX(Cálculos!C:C)+0.12)*100</f>
        <v>25.2780364871528</v>
      </c>
      <c r="AA190" s="144"/>
      <c r="AB190" s="159">
        <f>Cálculos!M106</f>
        <v>1.2957802897741377</v>
      </c>
      <c r="AC190" s="144"/>
      <c r="AD190" s="159">
        <f>Cálculos!AB691</f>
        <v>1.320398244424031</v>
      </c>
      <c r="AE190" s="144"/>
      <c r="AF190" s="159">
        <f>Cálculos!AQ56</f>
        <v>1.3053073483110991</v>
      </c>
      <c r="AG190" s="144"/>
      <c r="AH190" s="159">
        <f>Cálculos!O92</f>
        <v>0</v>
      </c>
      <c r="AI190" s="144"/>
      <c r="AJ190" s="159">
        <f>Cálculos!AD107</f>
        <v>0</v>
      </c>
      <c r="AK190" s="144"/>
      <c r="AL190" s="159">
        <f>Cálculos!AS123</f>
        <v>0</v>
      </c>
      <c r="AM190" s="142"/>
      <c r="BA190" s="143"/>
      <c r="BB190" s="74">
        <v>185</v>
      </c>
      <c r="BC190" s="167">
        <f>ABS(Cálculos!M191-Cálculos!M190)</f>
        <v>3.6218096274229783E-3</v>
      </c>
      <c r="BD190" s="167">
        <f>ABS(Cálculos!AB191-Cálculos!AB190)</f>
        <v>3.8328166068375413E-3</v>
      </c>
      <c r="BE190" s="167">
        <f>ABS(Cálculos!AQ191-Cálculos!AQ190)</f>
        <v>3.9914994791776515E-3</v>
      </c>
      <c r="BF190" s="142"/>
    </row>
    <row r="191" spans="25:58" x14ac:dyDescent="0.35">
      <c r="Y191" s="143"/>
      <c r="Z191" s="74">
        <f>(Cálculos!C192-0.44)/(MAX(Cálculos!C:C)+0.12)*100</f>
        <v>25.415000273927575</v>
      </c>
      <c r="AA191" s="144"/>
      <c r="AB191" s="159">
        <f>Cálculos!M385</f>
        <v>1.2943309072220508</v>
      </c>
      <c r="AC191" s="144"/>
      <c r="AD191" s="159">
        <f>Cálculos!AB107</f>
        <v>1.3133167304561588</v>
      </c>
      <c r="AE191" s="144"/>
      <c r="AF191" s="159">
        <f>Cálculos!AQ481</f>
        <v>1.2989252112208172</v>
      </c>
      <c r="AG191" s="144"/>
      <c r="AH191" s="159">
        <f>Cálculos!O94</f>
        <v>0</v>
      </c>
      <c r="AI191" s="144"/>
      <c r="AJ191" s="159">
        <f>Cálculos!AD108</f>
        <v>0</v>
      </c>
      <c r="AK191" s="144"/>
      <c r="AL191" s="159">
        <f>Cálculos!AS124</f>
        <v>0</v>
      </c>
      <c r="AM191" s="142"/>
      <c r="BA191" s="143"/>
      <c r="BB191" s="74">
        <v>186</v>
      </c>
      <c r="BC191" s="167">
        <f>ABS(Cálculos!M192-Cálculos!M191)</f>
        <v>3.5967918793993192E-3</v>
      </c>
      <c r="BD191" s="167">
        <f>ABS(Cálculos!AB192-Cálculos!AB191)</f>
        <v>3.8063414062059486E-3</v>
      </c>
      <c r="BE191" s="167">
        <f>ABS(Cálculos!AQ192-Cálculos!AQ191)</f>
        <v>3.9639281782393176E-3</v>
      </c>
      <c r="BF191" s="142"/>
    </row>
    <row r="192" spans="25:58" x14ac:dyDescent="0.35">
      <c r="Y192" s="143"/>
      <c r="Z192" s="74">
        <f>(Cálculos!C193-0.44)/(MAX(Cálculos!C:C)+0.12)*100</f>
        <v>25.551964060702346</v>
      </c>
      <c r="AA192" s="144"/>
      <c r="AB192" s="159">
        <f>Cálculos!M480</f>
        <v>1.2938023953661113</v>
      </c>
      <c r="AC192" s="144"/>
      <c r="AD192" s="159">
        <f>Cálculos!AB110</f>
        <v>1.3126719440405554</v>
      </c>
      <c r="AE192" s="144"/>
      <c r="AF192" s="159">
        <f>Cálculos!AQ407</f>
        <v>1.2982019273413794</v>
      </c>
      <c r="AG192" s="144"/>
      <c r="AH192" s="159">
        <f>Cálculos!O95</f>
        <v>0</v>
      </c>
      <c r="AI192" s="144"/>
      <c r="AJ192" s="159">
        <f>Cálculos!AD109</f>
        <v>0</v>
      </c>
      <c r="AK192" s="144"/>
      <c r="AL192" s="159">
        <f>Cálculos!AS125</f>
        <v>0</v>
      </c>
      <c r="AM192" s="142"/>
      <c r="BA192" s="143"/>
      <c r="BB192" s="74">
        <v>187</v>
      </c>
      <c r="BC192" s="167">
        <f>ABS(Cálculos!M193-Cálculos!M192)</f>
        <v>3.5719470081809757E-3</v>
      </c>
      <c r="BD192" s="167">
        <f>ABS(Cálculos!AB193-Cálculos!AB192)</f>
        <v>3.7800490851298552E-3</v>
      </c>
      <c r="BE192" s="167">
        <f>ABS(Cálculos!AQ193-Cálculos!AQ192)</f>
        <v>3.9365473262474859E-3</v>
      </c>
      <c r="BF192" s="142"/>
    </row>
    <row r="193" spans="25:58" x14ac:dyDescent="0.35">
      <c r="Y193" s="143"/>
      <c r="Z193" s="74">
        <f>(Cálculos!C194-0.44)/(MAX(Cálculos!C:C)+0.12)*100</f>
        <v>25.688927847477128</v>
      </c>
      <c r="AA193" s="144"/>
      <c r="AB193" s="159">
        <f>Cálculos!M405</f>
        <v>1.2936089438061906</v>
      </c>
      <c r="AC193" s="144"/>
      <c r="AD193" s="159">
        <f>Cálculos!AB379</f>
        <v>1.3102038670696343</v>
      </c>
      <c r="AE193" s="144"/>
      <c r="AF193" s="159">
        <f>Cálculos!AQ386</f>
        <v>1.2920203407700774</v>
      </c>
      <c r="AG193" s="144"/>
      <c r="AH193" s="159">
        <f>Cálculos!O96</f>
        <v>0</v>
      </c>
      <c r="AI193" s="144"/>
      <c r="AJ193" s="159">
        <f>Cálculos!AD110</f>
        <v>0</v>
      </c>
      <c r="AK193" s="144"/>
      <c r="AL193" s="159">
        <f>Cálculos!AS126</f>
        <v>0</v>
      </c>
      <c r="AM193" s="142"/>
      <c r="BA193" s="143"/>
      <c r="BB193" s="74">
        <v>188</v>
      </c>
      <c r="BC193" s="167">
        <f>ABS(Cálculos!M194-Cálculos!M193)</f>
        <v>3.5472737651993658E-3</v>
      </c>
      <c r="BD193" s="167">
        <f>ABS(Cálculos!AB194-Cálculos!AB193)</f>
        <v>3.7539383787447145E-3</v>
      </c>
      <c r="BE193" s="167">
        <f>ABS(Cálculos!AQ194-Cálculos!AQ193)</f>
        <v>3.90935560762673E-3</v>
      </c>
      <c r="BF193" s="142"/>
    </row>
    <row r="194" spans="25:58" x14ac:dyDescent="0.35">
      <c r="Y194" s="143"/>
      <c r="Z194" s="74">
        <f>(Cálculos!C195-0.44)/(MAX(Cálculos!C:C)+0.12)*100</f>
        <v>25.825891634251903</v>
      </c>
      <c r="AA194" s="144"/>
      <c r="AB194" s="159">
        <f>Cálculos!M700</f>
        <v>1.2836469815364453</v>
      </c>
      <c r="AC194" s="144"/>
      <c r="AD194" s="159">
        <f>Cálculos!AB481</f>
        <v>1.3057639715258784</v>
      </c>
      <c r="AE194" s="144"/>
      <c r="AF194" s="159">
        <f>Cálculos!AQ111</f>
        <v>1.2888441413212324</v>
      </c>
      <c r="AG194" s="144"/>
      <c r="AH194" s="159">
        <f>Cálculos!O97</f>
        <v>0</v>
      </c>
      <c r="AI194" s="144"/>
      <c r="AJ194" s="159">
        <f>Cálculos!AD111</f>
        <v>0</v>
      </c>
      <c r="AK194" s="144"/>
      <c r="AL194" s="159">
        <f>Cálculos!AS127</f>
        <v>0</v>
      </c>
      <c r="AM194" s="142"/>
      <c r="BA194" s="143"/>
      <c r="BB194" s="74">
        <v>189</v>
      </c>
      <c r="BC194" s="167">
        <f>ABS(Cálculos!M195-Cálculos!M194)</f>
        <v>3.5227709549822128E-3</v>
      </c>
      <c r="BD194" s="167">
        <f>ABS(Cálculos!AB195-Cálculos!AB194)</f>
        <v>3.7280080322498188E-3</v>
      </c>
      <c r="BE194" s="167">
        <f>ABS(Cálculos!AQ195-Cálculos!AQ194)</f>
        <v>3.8823517159283227E-3</v>
      </c>
      <c r="BF194" s="142"/>
    </row>
    <row r="195" spans="25:58" x14ac:dyDescent="0.35">
      <c r="Y195" s="143"/>
      <c r="Z195" s="74">
        <f>(Cálculos!C196-0.44)/(MAX(Cálculos!C:C)+0.12)*100</f>
        <v>25.962855421026681</v>
      </c>
      <c r="AA195" s="144"/>
      <c r="AB195" s="159">
        <f>Cálculos!M379</f>
        <v>1.2805779961939268</v>
      </c>
      <c r="AC195" s="144"/>
      <c r="AD195" s="159">
        <f>Cálculos!AB489</f>
        <v>1.300348763464771</v>
      </c>
      <c r="AE195" s="144"/>
      <c r="AF195" s="159">
        <f>Cálculos!AQ489</f>
        <v>1.2859592050951685</v>
      </c>
      <c r="AG195" s="144"/>
      <c r="AH195" s="159">
        <f>Cálculos!O98</f>
        <v>0</v>
      </c>
      <c r="AI195" s="144"/>
      <c r="AJ195" s="159">
        <f>Cálculos!AD112</f>
        <v>0</v>
      </c>
      <c r="AK195" s="144"/>
      <c r="AL195" s="159">
        <f>Cálculos!AS128</f>
        <v>0</v>
      </c>
      <c r="AM195" s="142"/>
      <c r="BA195" s="143"/>
      <c r="BB195" s="74">
        <v>190</v>
      </c>
      <c r="BC195" s="167">
        <f>ABS(Cálculos!M196-Cálculos!M195)</f>
        <v>2.4972137625107083E-2</v>
      </c>
      <c r="BD195" s="167">
        <f>ABS(Cálculos!AB196-Cálculos!AB195)</f>
        <v>2.3361067054800899E-2</v>
      </c>
      <c r="BE195" s="167">
        <f>ABS(Cálculos!AQ196-Cálculos!AQ195)</f>
        <v>2.1357527328560999E-2</v>
      </c>
      <c r="BF195" s="142"/>
    </row>
    <row r="196" spans="25:58" x14ac:dyDescent="0.35">
      <c r="Y196" s="143"/>
      <c r="Z196" s="74">
        <f>(Cálculos!C197-0.44)/(MAX(Cálculos!C:C)+0.12)*100</f>
        <v>26.099819207801456</v>
      </c>
      <c r="AA196" s="144"/>
      <c r="AB196" s="159">
        <f>Cálculos!M27</f>
        <v>1.2772467774494543</v>
      </c>
      <c r="AC196" s="144"/>
      <c r="AD196" s="159">
        <f>Cálculos!AB407</f>
        <v>1.2998886403309631</v>
      </c>
      <c r="AE196" s="144"/>
      <c r="AF196" s="159">
        <f>Cálculos!AQ54</f>
        <v>1.2846010337621219</v>
      </c>
      <c r="AG196" s="144"/>
      <c r="AH196" s="159">
        <f>Cálculos!O99</f>
        <v>0</v>
      </c>
      <c r="AI196" s="144"/>
      <c r="AJ196" s="159">
        <f>Cálculos!AD113</f>
        <v>0</v>
      </c>
      <c r="AK196" s="144"/>
      <c r="AL196" s="159">
        <f>Cálculos!AS129</f>
        <v>0</v>
      </c>
      <c r="AM196" s="142"/>
      <c r="BA196" s="143"/>
      <c r="BB196" s="74">
        <v>191</v>
      </c>
      <c r="BC196" s="167">
        <f>ABS(Cálculos!M197-Cálculos!M196)</f>
        <v>1.3939900721576692E-2</v>
      </c>
      <c r="BD196" s="167">
        <f>ABS(Cálculos!AB197-Cálculos!AB196)</f>
        <v>1.5588220554842769E-2</v>
      </c>
      <c r="BE196" s="167">
        <f>ABS(Cálculos!AQ197-Cálculos!AQ196)</f>
        <v>1.765429386204953E-2</v>
      </c>
      <c r="BF196" s="142"/>
    </row>
    <row r="197" spans="25:58" x14ac:dyDescent="0.35">
      <c r="Y197" s="143"/>
      <c r="Z197" s="74">
        <f>(Cálculos!C198-0.44)/(MAX(Cálculos!C:C)+0.12)*100</f>
        <v>26.236782994576235</v>
      </c>
      <c r="AA197" s="144"/>
      <c r="AB197" s="159">
        <f>Cálculos!M110</f>
        <v>1.2706383689622198</v>
      </c>
      <c r="AC197" s="144"/>
      <c r="AD197" s="159">
        <f>Cálculos!AB386</f>
        <v>1.2887702023683767</v>
      </c>
      <c r="AE197" s="144"/>
      <c r="AF197" s="159">
        <f>Cálculos!AQ11</f>
        <v>1.2833895441621044</v>
      </c>
      <c r="AG197" s="144"/>
      <c r="AH197" s="159">
        <f>Cálculos!O100</f>
        <v>0</v>
      </c>
      <c r="AI197" s="144"/>
      <c r="AJ197" s="159">
        <f>Cálculos!AD114</f>
        <v>0</v>
      </c>
      <c r="AK197" s="144"/>
      <c r="AL197" s="159">
        <f>Cálculos!AS130</f>
        <v>0</v>
      </c>
      <c r="AM197" s="142"/>
      <c r="BA197" s="143"/>
      <c r="BB197" s="74">
        <v>192</v>
      </c>
      <c r="BC197" s="167">
        <f>ABS(Cálculos!M198-Cálculos!M197)</f>
        <v>1.4065052593475791E-2</v>
      </c>
      <c r="BD197" s="167">
        <f>ABS(Cálculos!AB198-Cálculos!AB197)</f>
        <v>1.5747818857232199E-2</v>
      </c>
      <c r="BE197" s="167">
        <f>ABS(Cálculos!AQ198-Cálculos!AQ197)</f>
        <v>1.3108223470696512E-2</v>
      </c>
      <c r="BF197" s="142"/>
    </row>
    <row r="198" spans="25:58" x14ac:dyDescent="0.35">
      <c r="Y198" s="143"/>
      <c r="Z198" s="74">
        <f>(Cálculos!C199-0.44)/(MAX(Cálculos!C:C)+0.12)*100</f>
        <v>26.373746781351009</v>
      </c>
      <c r="AA198" s="144"/>
      <c r="AB198" s="159">
        <f>Cálculos!M489</f>
        <v>1.269019120140245</v>
      </c>
      <c r="AC198" s="144"/>
      <c r="AD198" s="159">
        <f>Cálculos!AB56</f>
        <v>1.2867966530844779</v>
      </c>
      <c r="AE198" s="144"/>
      <c r="AF198" s="159">
        <f>Cálculos!AQ482</f>
        <v>1.2695942744604445</v>
      </c>
      <c r="AG198" s="144"/>
      <c r="AH198" s="159">
        <f>Cálculos!O101</f>
        <v>0</v>
      </c>
      <c r="AI198" s="144"/>
      <c r="AJ198" s="159">
        <f>Cálculos!AD115</f>
        <v>0</v>
      </c>
      <c r="AK198" s="144"/>
      <c r="AL198" s="159">
        <f>Cálculos!AS131</f>
        <v>0</v>
      </c>
      <c r="AM198" s="142"/>
      <c r="BA198" s="143"/>
      <c r="BB198" s="74">
        <v>193</v>
      </c>
      <c r="BC198" s="167">
        <f>ABS(Cálculos!M199-Cálculos!M198)</f>
        <v>9.4655328530328098E-3</v>
      </c>
      <c r="BD198" s="167">
        <f>ABS(Cálculos!AB199-Cálculos!AB198)</f>
        <v>6.122756600544621E-3</v>
      </c>
      <c r="BE198" s="167">
        <f>ABS(Cálculos!AQ199-Cálculos!AQ198)</f>
        <v>5.4774749353119212E-3</v>
      </c>
      <c r="BF198" s="142"/>
    </row>
    <row r="199" spans="25:58" x14ac:dyDescent="0.35">
      <c r="Y199" s="143"/>
      <c r="Z199" s="74">
        <f>(Cálculos!C200-0.44)/(MAX(Cálculos!C:C)+0.12)*100</f>
        <v>26.510710568125788</v>
      </c>
      <c r="AA199" s="144"/>
      <c r="AB199" s="159">
        <f>Cálculos!M481</f>
        <v>1.266560976643476</v>
      </c>
      <c r="AC199" s="144"/>
      <c r="AD199" s="159">
        <f>Cálculos!AB326</f>
        <v>1.2867480060702872</v>
      </c>
      <c r="AE199" s="144"/>
      <c r="AF199" s="159">
        <f>Cálculos!AQ23</f>
        <v>1.2686041872319156</v>
      </c>
      <c r="AG199" s="144"/>
      <c r="AH199" s="159">
        <f>Cálculos!O102</f>
        <v>0</v>
      </c>
      <c r="AI199" s="144"/>
      <c r="AJ199" s="159">
        <f>Cálculos!AD116</f>
        <v>0</v>
      </c>
      <c r="AK199" s="144"/>
      <c r="AL199" s="159">
        <f>Cálculos!AS132</f>
        <v>0</v>
      </c>
      <c r="AM199" s="142"/>
      <c r="BA199" s="143"/>
      <c r="BB199" s="74">
        <v>194</v>
      </c>
      <c r="BC199" s="167">
        <f>ABS(Cálculos!M200-Cálculos!M199)</f>
        <v>4.5068429045517777E-3</v>
      </c>
      <c r="BD199" s="167">
        <f>ABS(Cálculos!AB200-Cálculos!AB199)</f>
        <v>4.0574649621969439E-3</v>
      </c>
      <c r="BE199" s="167">
        <f>ABS(Cálculos!AQ200-Cálculos!AQ199)</f>
        <v>4.0611347494492467E-3</v>
      </c>
      <c r="BF199" s="142"/>
    </row>
    <row r="200" spans="25:58" x14ac:dyDescent="0.35">
      <c r="Y200" s="143"/>
      <c r="Z200" s="74">
        <f>(Cálculos!C201-0.44)/(MAX(Cálculos!C:C)+0.12)*100</f>
        <v>26.647674354900563</v>
      </c>
      <c r="AA200" s="144"/>
      <c r="AB200" s="159">
        <f>Cálculos!M107</f>
        <v>1.2663920954570866</v>
      </c>
      <c r="AC200" s="144"/>
      <c r="AD200" s="159">
        <f>Cálculos!AB111</f>
        <v>1.2830318230228206</v>
      </c>
      <c r="AE200" s="144"/>
      <c r="AF200" s="159">
        <f>Cálculos!AQ375</f>
        <v>1.2675447524723946</v>
      </c>
      <c r="AG200" s="144"/>
      <c r="AH200" s="159">
        <f>Cálculos!O103</f>
        <v>0</v>
      </c>
      <c r="AI200" s="144"/>
      <c r="AJ200" s="159">
        <f>Cálculos!AD117</f>
        <v>0</v>
      </c>
      <c r="AK200" s="144"/>
      <c r="AL200" s="159">
        <f>Cálculos!AS133</f>
        <v>0</v>
      </c>
      <c r="AM200" s="142"/>
      <c r="BA200" s="143"/>
      <c r="BB200" s="74">
        <v>195</v>
      </c>
      <c r="BC200" s="167">
        <f>ABS(Cálculos!M201-Cálculos!M200)</f>
        <v>3.5811146000804261E-3</v>
      </c>
      <c r="BD200" s="167">
        <f>ABS(Cálculos!AB201-Cálculos!AB200)</f>
        <v>3.6595921768984851E-3</v>
      </c>
      <c r="BE200" s="167">
        <f>ABS(Cálculos!AQ201-Cálculos!AQ200)</f>
        <v>3.7810634243458097E-3</v>
      </c>
      <c r="BF200" s="142"/>
    </row>
    <row r="201" spans="25:58" x14ac:dyDescent="0.35">
      <c r="Y201" s="143"/>
      <c r="Z201" s="74">
        <f>(Cálculos!C202-0.44)/(MAX(Cálculos!C:C)+0.12)*100</f>
        <v>26.784638141675345</v>
      </c>
      <c r="AA201" s="144"/>
      <c r="AB201" s="159">
        <f>Cálculos!M733</f>
        <v>1.2620761569352927</v>
      </c>
      <c r="AC201" s="144"/>
      <c r="AD201" s="159">
        <f>Cálculos!AB482</f>
        <v>1.2781772632538189</v>
      </c>
      <c r="AE201" s="144"/>
      <c r="AF201" s="159">
        <f>Cálculos!AQ380</f>
        <v>1.2670766574071632</v>
      </c>
      <c r="AG201" s="144"/>
      <c r="AH201" s="159">
        <f>Cálculos!O104</f>
        <v>0</v>
      </c>
      <c r="AI201" s="144"/>
      <c r="AJ201" s="159">
        <f>Cálculos!AD118</f>
        <v>0</v>
      </c>
      <c r="AK201" s="144"/>
      <c r="AL201" s="159">
        <f>Cálculos!AS134</f>
        <v>0</v>
      </c>
      <c r="AM201" s="142"/>
      <c r="BA201" s="143"/>
      <c r="BB201" s="74">
        <v>196</v>
      </c>
      <c r="BC201" s="167">
        <f>ABS(Cálculos!M202-Cálculos!M201)</f>
        <v>3.3928272269134752E-3</v>
      </c>
      <c r="BD201" s="167">
        <f>ABS(Cálculos!AB202-Cálculos!AB201)</f>
        <v>3.566698091674203E-3</v>
      </c>
      <c r="BE201" s="167">
        <f>ABS(Cálculos!AQ202-Cálculos!AQ201)</f>
        <v>3.7088714437206738E-3</v>
      </c>
      <c r="BF201" s="142"/>
    </row>
    <row r="202" spans="25:58" x14ac:dyDescent="0.35">
      <c r="Y202" s="143"/>
      <c r="Z202" s="74">
        <f>(Cálculos!C203-0.44)/(MAX(Cálculos!C:C)+0.12)*100</f>
        <v>26.921601928450116</v>
      </c>
      <c r="AA202" s="144"/>
      <c r="AB202" s="159">
        <f>Cálculos!M407</f>
        <v>1.2614603631115657</v>
      </c>
      <c r="AC202" s="144"/>
      <c r="AD202" s="159">
        <f>Cálculos!AB490</f>
        <v>1.2721712155476756</v>
      </c>
      <c r="AE202" s="144"/>
      <c r="AF202" s="159">
        <f>Cálculos!AQ112</f>
        <v>1.2576624763490156</v>
      </c>
      <c r="AG202" s="144"/>
      <c r="AH202" s="159">
        <f>Cálculos!O105</f>
        <v>0</v>
      </c>
      <c r="AI202" s="144"/>
      <c r="AJ202" s="159">
        <f>Cálculos!AD119</f>
        <v>0</v>
      </c>
      <c r="AK202" s="144"/>
      <c r="AL202" s="159">
        <f>Cálculos!AS135</f>
        <v>0</v>
      </c>
      <c r="AM202" s="142"/>
      <c r="BA202" s="143"/>
      <c r="BB202" s="74">
        <v>197</v>
      </c>
      <c r="BC202" s="167">
        <f>ABS(Cálculos!M203-Cálculos!M202)</f>
        <v>3.3394908008012036E-3</v>
      </c>
      <c r="BD202" s="167">
        <f>ABS(Cálculos!AB203-Cálculos!AB202)</f>
        <v>3.5296996139309034E-3</v>
      </c>
      <c r="BE202" s="167">
        <f>ABS(Cálculos!AQ203-Cálculos!AQ202)</f>
        <v>3.6748290720886034E-3</v>
      </c>
      <c r="BF202" s="142"/>
    </row>
    <row r="203" spans="25:58" x14ac:dyDescent="0.35">
      <c r="Y203" s="143"/>
      <c r="Z203" s="74">
        <f>(Cálculos!C204-0.44)/(MAX(Cálculos!C:C)+0.12)*100</f>
        <v>27.058565715224898</v>
      </c>
      <c r="AA203" s="144"/>
      <c r="AB203" s="159">
        <f>Cálculos!M386</f>
        <v>1.2571373470588578</v>
      </c>
      <c r="AC203" s="144"/>
      <c r="AD203" s="159">
        <f>Cálculos!AB375</f>
        <v>1.2679880167415982</v>
      </c>
      <c r="AE203" s="144"/>
      <c r="AF203" s="159">
        <f>Cálculos!AQ490</f>
        <v>1.2563085082399321</v>
      </c>
      <c r="AG203" s="144"/>
      <c r="AH203" s="159">
        <f>Cálculos!O106</f>
        <v>0</v>
      </c>
      <c r="AI203" s="144"/>
      <c r="AJ203" s="159">
        <f>Cálculos!AD120</f>
        <v>0</v>
      </c>
      <c r="AK203" s="144"/>
      <c r="AL203" s="159">
        <f>Cálculos!AS136</f>
        <v>0</v>
      </c>
      <c r="AM203" s="142"/>
      <c r="BA203" s="143"/>
      <c r="BB203" s="74">
        <v>198</v>
      </c>
      <c r="BC203" s="167">
        <f>ABS(Cálculos!M204-Cálculos!M203)</f>
        <v>3.3109568334913075E-3</v>
      </c>
      <c r="BD203" s="167">
        <f>ABS(Cálculos!AB204-Cálculos!AB203)</f>
        <v>3.5030582619364203E-3</v>
      </c>
      <c r="BE203" s="167">
        <f>ABS(Cálculos!AQ204-Cálculos!AQ203)</f>
        <v>3.6479052161483283E-3</v>
      </c>
      <c r="BF203" s="142"/>
    </row>
    <row r="204" spans="25:58" x14ac:dyDescent="0.35">
      <c r="Y204" s="143"/>
      <c r="Z204" s="74">
        <f>(Cálculos!C205-0.44)/(MAX(Cálculos!C:C)+0.12)*100</f>
        <v>27.195529501999673</v>
      </c>
      <c r="AA204" s="144"/>
      <c r="AB204" s="159">
        <f>Cálculos!M696</f>
        <v>1.2549185879648808</v>
      </c>
      <c r="AC204" s="144"/>
      <c r="AD204" s="159">
        <f>Cálculos!AB54</f>
        <v>1.2679729871340446</v>
      </c>
      <c r="AE204" s="144"/>
      <c r="AF204" s="159">
        <f>Cálculos!AQ25</f>
        <v>1.2536964600884359</v>
      </c>
      <c r="AG204" s="144"/>
      <c r="AH204" s="159">
        <f>Cálculos!O107</f>
        <v>0</v>
      </c>
      <c r="AI204" s="144"/>
      <c r="AJ204" s="159">
        <f>Cálculos!AD121</f>
        <v>0</v>
      </c>
      <c r="AK204" s="144"/>
      <c r="AL204" s="159">
        <f>Cálculos!AS137</f>
        <v>0</v>
      </c>
      <c r="AM204" s="142"/>
      <c r="BA204" s="143"/>
      <c r="BB204" s="74">
        <v>199</v>
      </c>
      <c r="BC204" s="167">
        <f>ABS(Cálculos!M205-Cálculos!M204)</f>
        <v>2.5999109518061725E-3</v>
      </c>
      <c r="BD204" s="167">
        <f>ABS(Cálculos!AB205-Cálculos!AB204)</f>
        <v>2.7912716500011481E-3</v>
      </c>
      <c r="BE204" s="167">
        <f>ABS(Cálculos!AQ205-Cálculos!AQ204)</f>
        <v>2.9352497001067235E-3</v>
      </c>
      <c r="BF204" s="142"/>
    </row>
    <row r="205" spans="25:58" x14ac:dyDescent="0.35">
      <c r="Y205" s="143"/>
      <c r="Z205" s="74">
        <f>(Cálculos!C206-0.44)/(MAX(Cálculos!C:C)+0.12)*100</f>
        <v>27.332493288774451</v>
      </c>
      <c r="AA205" s="144"/>
      <c r="AB205" s="159">
        <f>Cálculos!M335</f>
        <v>1.2535385687573932</v>
      </c>
      <c r="AC205" s="144"/>
      <c r="AD205" s="159">
        <f>Cálculos!AB380</f>
        <v>1.2648011324421851</v>
      </c>
      <c r="AE205" s="144"/>
      <c r="AF205" s="159">
        <f>Cálculos!AQ408</f>
        <v>1.2525562922900022</v>
      </c>
      <c r="AG205" s="144"/>
      <c r="AH205" s="159">
        <f>Cálculos!O109</f>
        <v>0</v>
      </c>
      <c r="AI205" s="144"/>
      <c r="AJ205" s="159">
        <f>Cálculos!AD123</f>
        <v>0</v>
      </c>
      <c r="AK205" s="144"/>
      <c r="AL205" s="159">
        <f>Cálculos!AS138</f>
        <v>0</v>
      </c>
      <c r="AM205" s="142"/>
      <c r="BA205" s="143"/>
      <c r="BB205" s="74">
        <v>200</v>
      </c>
      <c r="BC205" s="167">
        <f>ABS(Cálculos!M206-Cálculos!M205)</f>
        <v>1.4077742057110931E-2</v>
      </c>
      <c r="BD205" s="167">
        <f>ABS(Cálculos!AB206-Cálculos!AB205)</f>
        <v>1.2351198196213997E-2</v>
      </c>
      <c r="BE205" s="167">
        <f>ABS(Cálculos!AQ206-Cálculos!AQ205)</f>
        <v>1.0196756303116672E-2</v>
      </c>
      <c r="BF205" s="142"/>
    </row>
    <row r="206" spans="25:58" x14ac:dyDescent="0.35">
      <c r="Y206" s="143"/>
      <c r="Z206" s="74">
        <f>(Cálculos!C207-0.44)/(MAX(Cálculos!C:C)+0.12)*100</f>
        <v>27.469457075549226</v>
      </c>
      <c r="AA206" s="144"/>
      <c r="AB206" s="159">
        <f>Cálculos!M56</f>
        <v>1.2505998777373062</v>
      </c>
      <c r="AC206" s="144"/>
      <c r="AD206" s="159">
        <f>Cálculos!AB483</f>
        <v>1.2617212906811657</v>
      </c>
      <c r="AE206" s="144"/>
      <c r="AF206" s="159">
        <f>Cálculos!AQ483</f>
        <v>1.2514339344525074</v>
      </c>
      <c r="AG206" s="144"/>
      <c r="AH206" s="159">
        <f>Cálculos!O110</f>
        <v>0</v>
      </c>
      <c r="AI206" s="144"/>
      <c r="AJ206" s="159">
        <f>Cálculos!AD124</f>
        <v>0</v>
      </c>
      <c r="AK206" s="144"/>
      <c r="AL206" s="159">
        <f>Cálculos!AS139</f>
        <v>0</v>
      </c>
      <c r="AM206" s="142"/>
      <c r="BA206" s="143"/>
      <c r="BB206" s="74">
        <v>201</v>
      </c>
      <c r="BC206" s="167">
        <f>ABS(Cálculos!M207-Cálculos!M206)</f>
        <v>0.12975337198132308</v>
      </c>
      <c r="BD206" s="167">
        <f>ABS(Cálculos!AB207-Cálculos!AB206)</f>
        <v>9.8541885038099575E-2</v>
      </c>
      <c r="BE206" s="167">
        <f>ABS(Cálculos!AQ207-Cálculos!AQ206)</f>
        <v>7.3267351248516688E-2</v>
      </c>
      <c r="BF206" s="142"/>
    </row>
    <row r="207" spans="25:58" x14ac:dyDescent="0.35">
      <c r="Y207" s="143"/>
      <c r="Z207" s="74">
        <f>(Cálculos!C208-0.44)/(MAX(Cálculos!C:C)+0.12)*100</f>
        <v>27.606420862324001</v>
      </c>
      <c r="AA207" s="144"/>
      <c r="AB207" s="159">
        <f>Cálculos!M375</f>
        <v>1.2440841784220469</v>
      </c>
      <c r="AC207" s="144"/>
      <c r="AD207" s="159">
        <f>Cálculos!AB408</f>
        <v>1.255576709169524</v>
      </c>
      <c r="AE207" s="144"/>
      <c r="AF207" s="159">
        <f>Cálculos!AQ30</f>
        <v>1.2489583910395694</v>
      </c>
      <c r="AG207" s="144"/>
      <c r="AH207" s="159">
        <f>Cálculos!O111</f>
        <v>0</v>
      </c>
      <c r="AI207" s="144"/>
      <c r="AJ207" s="159">
        <f>Cálculos!AD125</f>
        <v>0</v>
      </c>
      <c r="AK207" s="144"/>
      <c r="AL207" s="159">
        <f>Cálculos!AS140</f>
        <v>0</v>
      </c>
      <c r="AM207" s="142"/>
      <c r="BA207" s="143"/>
      <c r="BB207" s="74">
        <v>202</v>
      </c>
      <c r="BC207" s="167">
        <f>ABS(Cálculos!M208-Cálculos!M207)</f>
        <v>0.22583085433107053</v>
      </c>
      <c r="BD207" s="167">
        <f>ABS(Cálculos!AB208-Cálculos!AB207)</f>
        <v>0.18840787440557316</v>
      </c>
      <c r="BE207" s="167">
        <f>ABS(Cálculos!AQ208-Cálculos!AQ207)</f>
        <v>0.14103267927014618</v>
      </c>
      <c r="BF207" s="142"/>
    </row>
    <row r="208" spans="25:58" x14ac:dyDescent="0.35">
      <c r="Y208" s="143"/>
      <c r="Z208" s="74">
        <f>(Cálculos!C209-0.44)/(MAX(Cálculos!C:C)+0.12)*100</f>
        <v>27.743384649098779</v>
      </c>
      <c r="AA208" s="144"/>
      <c r="AB208" s="159">
        <f>Cálculos!M111</f>
        <v>1.2425314607351126</v>
      </c>
      <c r="AC208" s="144"/>
      <c r="AD208" s="159">
        <f>Cálculos!AB112</f>
        <v>1.2536640464935225</v>
      </c>
      <c r="AE208" s="144"/>
      <c r="AF208" s="159">
        <f>Cálculos!AQ387</f>
        <v>1.2465511639509781</v>
      </c>
      <c r="AG208" s="144"/>
      <c r="AH208" s="159">
        <f>Cálculos!O112</f>
        <v>0</v>
      </c>
      <c r="AI208" s="144"/>
      <c r="AJ208" s="159">
        <f>Cálculos!AD126</f>
        <v>0</v>
      </c>
      <c r="AK208" s="144"/>
      <c r="AL208" s="159">
        <f>Cálculos!AS141</f>
        <v>0</v>
      </c>
      <c r="AM208" s="142"/>
      <c r="BA208" s="143"/>
      <c r="BB208" s="74">
        <v>203</v>
      </c>
      <c r="BC208" s="167">
        <f>ABS(Cálculos!M209-Cálculos!M208)</f>
        <v>0.20308338465352127</v>
      </c>
      <c r="BD208" s="167">
        <f>ABS(Cálculos!AB209-Cálculos!AB208)</f>
        <v>0.1374693146488486</v>
      </c>
      <c r="BE208" s="167">
        <f>ABS(Cálculos!AQ209-Cálculos!AQ208)</f>
        <v>6.9193920595298275E-2</v>
      </c>
      <c r="BF208" s="142"/>
    </row>
    <row r="209" spans="25:58" x14ac:dyDescent="0.35">
      <c r="Y209" s="143"/>
      <c r="Z209" s="74">
        <f>(Cálculos!C210-0.44)/(MAX(Cálculos!C:C)+0.12)*100</f>
        <v>27.880348435873554</v>
      </c>
      <c r="AA209" s="144"/>
      <c r="AB209" s="159">
        <f>Cálculos!M490</f>
        <v>1.2421874029359328</v>
      </c>
      <c r="AC209" s="144"/>
      <c r="AD209" s="159">
        <f>Cálculos!AB663</f>
        <v>1.2460954633527048</v>
      </c>
      <c r="AE209" s="144"/>
      <c r="AF209" s="159">
        <f>Cálculos!AQ48</f>
        <v>1.2399616498167714</v>
      </c>
      <c r="AG209" s="144"/>
      <c r="AH209" s="159">
        <f>Cálculos!O113</f>
        <v>0</v>
      </c>
      <c r="AI209" s="144"/>
      <c r="AJ209" s="159">
        <f>Cálculos!AD127</f>
        <v>0</v>
      </c>
      <c r="AK209" s="144"/>
      <c r="AL209" s="159">
        <f>Cálculos!AS142</f>
        <v>0</v>
      </c>
      <c r="AM209" s="142"/>
      <c r="BA209" s="143"/>
      <c r="BB209" s="74">
        <v>204</v>
      </c>
      <c r="BC209" s="167">
        <f>ABS(Cálculos!M210-Cálculos!M209)</f>
        <v>1.7245099779267248E-2</v>
      </c>
      <c r="BD209" s="167">
        <f>ABS(Cálculos!AB210-Cálculos!AB209)</f>
        <v>1.8729898263021405E-2</v>
      </c>
      <c r="BE209" s="167">
        <f>ABS(Cálculos!AQ210-Cálculos!AQ209)</f>
        <v>2.0666285532711326E-2</v>
      </c>
      <c r="BF209" s="142"/>
    </row>
    <row r="210" spans="25:58" x14ac:dyDescent="0.35">
      <c r="Y210" s="143"/>
      <c r="Z210" s="74">
        <f>(Cálculos!C211-0.44)/(MAX(Cálculos!C:C)+0.12)*100</f>
        <v>28.017312222648332</v>
      </c>
      <c r="AA210" s="144"/>
      <c r="AB210" s="159">
        <f>Cálculos!M482</f>
        <v>1.2406266359280582</v>
      </c>
      <c r="AC210" s="144"/>
      <c r="AD210" s="159">
        <f>Cálculos!AB491</f>
        <v>1.2450603697133844</v>
      </c>
      <c r="AE210" s="144"/>
      <c r="AF210" s="159">
        <f>Cálculos!AQ382</f>
        <v>1.2308405003577731</v>
      </c>
      <c r="AG210" s="144"/>
      <c r="AH210" s="159">
        <f>Cálculos!O114</f>
        <v>0</v>
      </c>
      <c r="AI210" s="144"/>
      <c r="AJ210" s="159">
        <f>Cálculos!AD128</f>
        <v>0</v>
      </c>
      <c r="AK210" s="144"/>
      <c r="AL210" s="159">
        <f>Cálculos!AS143</f>
        <v>0</v>
      </c>
      <c r="AM210" s="142"/>
      <c r="BA210" s="143"/>
      <c r="BB210" s="74">
        <v>205</v>
      </c>
      <c r="BC210" s="167">
        <f>ABS(Cálculos!M211-Cálculos!M210)</f>
        <v>1.7184334953202152E-2</v>
      </c>
      <c r="BD210" s="167">
        <f>ABS(Cálculos!AB211-Cálculos!AB210)</f>
        <v>1.8695369208031387E-2</v>
      </c>
      <c r="BE210" s="167">
        <f>ABS(Cálculos!AQ211-Cálculos!AQ210)</f>
        <v>2.0657608740717537E-2</v>
      </c>
      <c r="BF210" s="142"/>
    </row>
    <row r="211" spans="25:58" x14ac:dyDescent="0.35">
      <c r="Y211" s="143"/>
      <c r="Z211" s="74">
        <f>(Cálculos!C212-0.44)/(MAX(Cálculos!C:C)+0.12)*100</f>
        <v>28.154276009423107</v>
      </c>
      <c r="AA211" s="144"/>
      <c r="AB211" s="159">
        <f>Cálculos!M368</f>
        <v>1.2381238161016039</v>
      </c>
      <c r="AC211" s="144"/>
      <c r="AD211" s="159">
        <f>Cálculos!AB387</f>
        <v>1.2445427617594063</v>
      </c>
      <c r="AE211" s="144"/>
      <c r="AF211" s="159">
        <f>Cálculos!AQ491</f>
        <v>1.2277741109575966</v>
      </c>
      <c r="AG211" s="144"/>
      <c r="AH211" s="159">
        <f>Cálculos!O115</f>
        <v>0</v>
      </c>
      <c r="AI211" s="144"/>
      <c r="AJ211" s="159">
        <f>Cálculos!AD129</f>
        <v>0</v>
      </c>
      <c r="AK211" s="144"/>
      <c r="AL211" s="159">
        <f>Cálculos!AS144</f>
        <v>0</v>
      </c>
      <c r="AM211" s="142"/>
      <c r="BA211" s="143"/>
      <c r="BB211" s="74">
        <v>206</v>
      </c>
      <c r="BC211" s="167">
        <f>ABS(Cálculos!M212-Cálculos!M211)</f>
        <v>1.6907378898243119E-2</v>
      </c>
      <c r="BD211" s="167">
        <f>ABS(Cálculos!AB212-Cálculos!AB211)</f>
        <v>1.8415753104316201E-2</v>
      </c>
      <c r="BE211" s="167">
        <f>ABS(Cálculos!AQ212-Cálculos!AQ211)</f>
        <v>2.0365106400558441E-2</v>
      </c>
      <c r="BF211" s="142"/>
    </row>
    <row r="212" spans="25:58" x14ac:dyDescent="0.35">
      <c r="Y212" s="143"/>
      <c r="Z212" s="74">
        <f>(Cálculos!C213-0.44)/(MAX(Cálculos!C:C)+0.12)*100</f>
        <v>28.291239796197885</v>
      </c>
      <c r="AA212" s="144"/>
      <c r="AB212" s="159">
        <f>Cálculos!M380</f>
        <v>1.235168276900704</v>
      </c>
      <c r="AC212" s="144"/>
      <c r="AD212" s="159">
        <f>Cálculos!AB27</f>
        <v>1.2429964194127703</v>
      </c>
      <c r="AE212" s="144"/>
      <c r="AF212" s="159">
        <f>Cálculos!AQ113</f>
        <v>1.2273329553968713</v>
      </c>
      <c r="AG212" s="144"/>
      <c r="AH212" s="159">
        <f>Cálculos!O116</f>
        <v>0</v>
      </c>
      <c r="AI212" s="144"/>
      <c r="AJ212" s="159">
        <f>Cálculos!AD130</f>
        <v>0</v>
      </c>
      <c r="AK212" s="144"/>
      <c r="AL212" s="159">
        <f>Cálculos!AS145</f>
        <v>0</v>
      </c>
      <c r="AM212" s="142"/>
      <c r="BA212" s="143"/>
      <c r="BB212" s="74">
        <v>207</v>
      </c>
      <c r="BC212" s="167">
        <f>ABS(Cálculos!M213-Cálculos!M212)</f>
        <v>1.6329617711247746E-2</v>
      </c>
      <c r="BD212" s="167">
        <f>ABS(Cálculos!AB213-Cálculos!AB212)</f>
        <v>1.7793531064117185E-2</v>
      </c>
      <c r="BE212" s="167">
        <f>ABS(Cálculos!AQ213-Cálculos!AQ212)</f>
        <v>1.9674515104145196E-2</v>
      </c>
      <c r="BF212" s="142"/>
    </row>
    <row r="213" spans="25:58" x14ac:dyDescent="0.35">
      <c r="Y213" s="143"/>
      <c r="Z213" s="74">
        <f>(Cálculos!C214-0.44)/(MAX(Cálculos!C:C)+0.12)*100</f>
        <v>28.42820358297266</v>
      </c>
      <c r="AA213" s="144"/>
      <c r="AB213" s="159">
        <f>Cálculos!M54</f>
        <v>1.2346275726401235</v>
      </c>
      <c r="AC213" s="144"/>
      <c r="AD213" s="159">
        <f>Cálculos!AB484</f>
        <v>1.2356265593638136</v>
      </c>
      <c r="AE213" s="144"/>
      <c r="AF213" s="159">
        <f>Cálculos!AQ49</f>
        <v>1.2251905813560462</v>
      </c>
      <c r="AG213" s="144"/>
      <c r="AH213" s="159">
        <f>Cálculos!O117</f>
        <v>0</v>
      </c>
      <c r="AI213" s="144"/>
      <c r="AJ213" s="159">
        <f>Cálculos!AD131</f>
        <v>0</v>
      </c>
      <c r="AK213" s="144"/>
      <c r="AL213" s="159">
        <f>Cálculos!AS146</f>
        <v>0</v>
      </c>
      <c r="AM213" s="142"/>
      <c r="BA213" s="143"/>
      <c r="BB213" s="74">
        <v>208</v>
      </c>
      <c r="BC213" s="167">
        <f>ABS(Cálculos!M214-Cálculos!M213)</f>
        <v>1.6051455342278587E-2</v>
      </c>
      <c r="BD213" s="167">
        <f>ABS(Cálculos!AB214-Cálculos!AB213)</f>
        <v>1.7508519161842262E-2</v>
      </c>
      <c r="BE213" s="167">
        <f>ABS(Cálculos!AQ214-Cálculos!AQ213)</f>
        <v>1.9372443361104774E-2</v>
      </c>
      <c r="BF213" s="142"/>
    </row>
    <row r="214" spans="25:58" x14ac:dyDescent="0.35">
      <c r="Y214" s="143"/>
      <c r="Z214" s="74">
        <f>(Cálculos!C215-0.44)/(MAX(Cálculos!C:C)+0.12)*100</f>
        <v>28.565167369747442</v>
      </c>
      <c r="AA214" s="144"/>
      <c r="AB214" s="159">
        <f>Cálculos!M483</f>
        <v>1.2258018642766817</v>
      </c>
      <c r="AC214" s="144"/>
      <c r="AD214" s="159">
        <f>Cálculos!AB30</f>
        <v>1.2338724846744722</v>
      </c>
      <c r="AE214" s="144"/>
      <c r="AF214" s="159">
        <f>Cálculos!AQ381</f>
        <v>1.2239181253652398</v>
      </c>
      <c r="AG214" s="144"/>
      <c r="AH214" s="159">
        <f>Cálculos!O118</f>
        <v>0</v>
      </c>
      <c r="AI214" s="144"/>
      <c r="AJ214" s="159">
        <f>Cálculos!AD132</f>
        <v>0</v>
      </c>
      <c r="AK214" s="144"/>
      <c r="AL214" s="159">
        <f>Cálculos!AS147</f>
        <v>0</v>
      </c>
      <c r="AM214" s="142"/>
      <c r="BA214" s="143"/>
      <c r="BB214" s="74">
        <v>209</v>
      </c>
      <c r="BC214" s="167">
        <f>ABS(Cálculos!M215-Cálculos!M214)</f>
        <v>1.594896578024585E-2</v>
      </c>
      <c r="BD214" s="167">
        <f>ABS(Cálculos!AB215-Cálculos!AB214)</f>
        <v>1.7421793655367224E-2</v>
      </c>
      <c r="BE214" s="167">
        <f>ABS(Cálculos!AQ215-Cálculos!AQ214)</f>
        <v>1.9299351457866987E-2</v>
      </c>
      <c r="BF214" s="142"/>
    </row>
    <row r="215" spans="25:58" x14ac:dyDescent="0.35">
      <c r="Y215" s="143"/>
      <c r="Z215" s="74">
        <f>(Cálculos!C216-0.44)/(MAX(Cálculos!C:C)+0.12)*100</f>
        <v>28.702131156522213</v>
      </c>
      <c r="AA215" s="144"/>
      <c r="AB215" s="159">
        <f>Cálculos!M331</f>
        <v>1.2239637124880693</v>
      </c>
      <c r="AC215" s="144"/>
      <c r="AD215" s="159">
        <f>Cálculos!AB382</f>
        <v>1.2315028162709352</v>
      </c>
      <c r="AE215" s="144"/>
      <c r="AF215" s="159">
        <f>Cálculos!AQ484</f>
        <v>1.2237093916977801</v>
      </c>
      <c r="AG215" s="144"/>
      <c r="AH215" s="159">
        <f>Cálculos!O119</f>
        <v>0</v>
      </c>
      <c r="AI215" s="144"/>
      <c r="AJ215" s="159">
        <f>Cálculos!AD133</f>
        <v>0</v>
      </c>
      <c r="AK215" s="144"/>
      <c r="AL215" s="159">
        <f>Cálculos!AS148</f>
        <v>0</v>
      </c>
      <c r="AM215" s="142"/>
      <c r="BA215" s="143"/>
      <c r="BB215" s="74">
        <v>210</v>
      </c>
      <c r="BC215" s="167">
        <f>ABS(Cálculos!M216-Cálculos!M215)</f>
        <v>1.577381328088201E-2</v>
      </c>
      <c r="BD215" s="167">
        <f>ABS(Cálculos!AB216-Cálculos!AB215)</f>
        <v>1.725181091757122E-2</v>
      </c>
      <c r="BE215" s="167">
        <f>ABS(Cálculos!AQ216-Cálculos!AQ215)</f>
        <v>1.912903127540444E-2</v>
      </c>
      <c r="BF215" s="142"/>
    </row>
    <row r="216" spans="25:58" x14ac:dyDescent="0.35">
      <c r="Y216" s="143"/>
      <c r="Z216" s="74">
        <f>(Cálculos!C217-0.44)/(MAX(Cálculos!C:C)+0.12)*100</f>
        <v>28.839094943296995</v>
      </c>
      <c r="AA216" s="144"/>
      <c r="AB216" s="159">
        <f>Cálculos!M408</f>
        <v>1.2179011827658535</v>
      </c>
      <c r="AC216" s="144"/>
      <c r="AD216" s="159">
        <f>Cálculos!AB113</f>
        <v>1.2251356533908393</v>
      </c>
      <c r="AE216" s="144"/>
      <c r="AF216" s="159">
        <f>Cálculos!AQ32</f>
        <v>1.2227602533901532</v>
      </c>
      <c r="AG216" s="144"/>
      <c r="AH216" s="159">
        <f>Cálculos!O120</f>
        <v>0</v>
      </c>
      <c r="AI216" s="144"/>
      <c r="AJ216" s="159">
        <f>Cálculos!AD134</f>
        <v>0</v>
      </c>
      <c r="AK216" s="144"/>
      <c r="AL216" s="159">
        <f>Cálculos!AS149</f>
        <v>0</v>
      </c>
      <c r="AM216" s="142"/>
      <c r="BA216" s="143"/>
      <c r="BB216" s="74">
        <v>211</v>
      </c>
      <c r="BC216" s="167">
        <f>ABS(Cálculos!M217-Cálculos!M216)</f>
        <v>1.6163676767378066E-2</v>
      </c>
      <c r="BD216" s="167">
        <f>ABS(Cálculos!AB217-Cálculos!AB216)</f>
        <v>1.7726652823681688E-2</v>
      </c>
      <c r="BE216" s="167">
        <f>ABS(Cálculos!AQ217-Cálculos!AQ216)</f>
        <v>1.9707976265993077E-2</v>
      </c>
      <c r="BF216" s="142"/>
    </row>
    <row r="217" spans="25:58" x14ac:dyDescent="0.35">
      <c r="Y217" s="143"/>
      <c r="Z217" s="74">
        <f>(Cálculos!C218-0.44)/(MAX(Cálculos!C:C)+0.12)*100</f>
        <v>28.97605873007177</v>
      </c>
      <c r="AA217" s="144"/>
      <c r="AB217" s="159">
        <f>Cálculos!M491</f>
        <v>1.2164037045125797</v>
      </c>
      <c r="AC217" s="144"/>
      <c r="AD217" s="159">
        <f>Cálculos!AB48</f>
        <v>1.2241424756624697</v>
      </c>
      <c r="AE217" s="144"/>
      <c r="AF217" s="159">
        <f>Cálculos!AQ114</f>
        <v>1.2092925257386247</v>
      </c>
      <c r="AG217" s="144"/>
      <c r="AH217" s="159">
        <f>Cálculos!O121</f>
        <v>0</v>
      </c>
      <c r="AI217" s="144"/>
      <c r="AJ217" s="159">
        <f>Cálculos!AD135</f>
        <v>0</v>
      </c>
      <c r="AK217" s="144"/>
      <c r="AL217" s="159">
        <f>Cálculos!AS150</f>
        <v>0</v>
      </c>
      <c r="AM217" s="142"/>
      <c r="BA217" s="143"/>
      <c r="BB217" s="74">
        <v>212</v>
      </c>
      <c r="BC217" s="167">
        <f>ABS(Cálculos!M218-Cálculos!M217)</f>
        <v>1.5442399375649785E-2</v>
      </c>
      <c r="BD217" s="167">
        <f>ABS(Cálculos!AB218-Cálculos!AB217)</f>
        <v>1.6931518248036515E-2</v>
      </c>
      <c r="BE217" s="167">
        <f>ABS(Cálculos!AQ218-Cálculos!AQ217)</f>
        <v>1.8809633656201474E-2</v>
      </c>
      <c r="BF217" s="142"/>
    </row>
    <row r="218" spans="25:58" x14ac:dyDescent="0.35">
      <c r="Y218" s="143"/>
      <c r="Z218" s="74">
        <f>(Cálculos!C219-0.44)/(MAX(Cálculos!C:C)+0.12)*100</f>
        <v>29.113022516846549</v>
      </c>
      <c r="AA218" s="144"/>
      <c r="AB218" s="159">
        <f>Cálculos!M112</f>
        <v>1.2147598266887276</v>
      </c>
      <c r="AC218" s="144"/>
      <c r="AD218" s="159">
        <f>Cálculos!AB381</f>
        <v>1.223026103529492</v>
      </c>
      <c r="AE218" s="144"/>
      <c r="AF218" s="159">
        <f>Cálculos!AQ31</f>
        <v>1.2005045694100835</v>
      </c>
      <c r="AG218" s="144"/>
      <c r="AH218" s="159">
        <f>Cálculos!O123</f>
        <v>0</v>
      </c>
      <c r="AI218" s="144"/>
      <c r="AJ218" s="159">
        <f>Cálculos!AD136</f>
        <v>0</v>
      </c>
      <c r="AK218" s="144"/>
      <c r="AL218" s="159">
        <f>Cálculos!AS151</f>
        <v>0</v>
      </c>
      <c r="AM218" s="142"/>
      <c r="BA218" s="143"/>
      <c r="BB218" s="74">
        <v>213</v>
      </c>
      <c r="BC218" s="167">
        <f>ABS(Cálculos!M219-Cálculos!M218)</f>
        <v>1.5753895744880675E-2</v>
      </c>
      <c r="BD218" s="167">
        <f>ABS(Cálculos!AB219-Cálculos!AB218)</f>
        <v>1.7316918123974012E-2</v>
      </c>
      <c r="BE218" s="167">
        <f>ABS(Cálculos!AQ219-Cálculos!AQ218)</f>
        <v>1.9284325783909595E-2</v>
      </c>
      <c r="BF218" s="142"/>
    </row>
    <row r="219" spans="25:58" x14ac:dyDescent="0.35">
      <c r="Y219" s="143"/>
      <c r="Z219" s="74">
        <f>(Cálculos!C220-0.44)/(MAX(Cálculos!C:C)+0.12)*100</f>
        <v>29.249986303621323</v>
      </c>
      <c r="AA219" s="144"/>
      <c r="AB219" s="159">
        <f>Cálculos!M387</f>
        <v>1.2131056786561274</v>
      </c>
      <c r="AC219" s="144"/>
      <c r="AD219" s="159">
        <f>Cálculos!AB733</f>
        <v>1.2205922312612463</v>
      </c>
      <c r="AE219" s="144"/>
      <c r="AF219" s="159">
        <f>Cálculos!AQ27</f>
        <v>1.1999443587342924</v>
      </c>
      <c r="AG219" s="144"/>
      <c r="AH219" s="159">
        <f>Cálculos!O124</f>
        <v>0</v>
      </c>
      <c r="AI219" s="144"/>
      <c r="AJ219" s="159">
        <f>Cálculos!AD137</f>
        <v>0</v>
      </c>
      <c r="AK219" s="144"/>
      <c r="AL219" s="159">
        <f>Cálculos!AS152</f>
        <v>0</v>
      </c>
      <c r="AM219" s="142"/>
      <c r="BA219" s="143"/>
      <c r="BB219" s="74">
        <v>214</v>
      </c>
      <c r="BC219" s="167">
        <f>ABS(Cálculos!M220-Cálculos!M219)</f>
        <v>8.5111455998806429E-3</v>
      </c>
      <c r="BD219" s="167">
        <f>ABS(Cálculos!AB220-Cálculos!AB219)</f>
        <v>1.0048170636603571E-2</v>
      </c>
      <c r="BE219" s="167">
        <f>ABS(Cálculos!AQ220-Cálculos!AQ219)</f>
        <v>7.7630692590817119E-3</v>
      </c>
      <c r="BF219" s="142"/>
    </row>
    <row r="220" spans="25:58" x14ac:dyDescent="0.35">
      <c r="Y220" s="143"/>
      <c r="Z220" s="74">
        <f>(Cálculos!C221-0.44)/(MAX(Cálculos!C:C)+0.12)*100</f>
        <v>29.386950090396098</v>
      </c>
      <c r="AA220" s="144"/>
      <c r="AB220" s="159">
        <f>Cálculos!M30</f>
        <v>1.2084524515862387</v>
      </c>
      <c r="AC220" s="144"/>
      <c r="AD220" s="159">
        <f>Cálculos!AB492</f>
        <v>1.2185630910223673</v>
      </c>
      <c r="AE220" s="144"/>
      <c r="AF220" s="159">
        <f>Cálculos!AQ492</f>
        <v>1.1998532524517358</v>
      </c>
      <c r="AG220" s="144"/>
      <c r="AH220" s="159">
        <f>Cálculos!O125</f>
        <v>0</v>
      </c>
      <c r="AI220" s="144"/>
      <c r="AJ220" s="159">
        <f>Cálculos!AD138</f>
        <v>0</v>
      </c>
      <c r="AK220" s="144"/>
      <c r="AL220" s="159">
        <f>Cálculos!AS153</f>
        <v>0</v>
      </c>
      <c r="AM220" s="142"/>
      <c r="BA220" s="143"/>
      <c r="BB220" s="74">
        <v>215</v>
      </c>
      <c r="BC220" s="167">
        <f>ABS(Cálculos!M221-Cálculos!M220)</f>
        <v>1.530873769604979E-2</v>
      </c>
      <c r="BD220" s="167">
        <f>ABS(Cálculos!AB221-Cálculos!AB220)</f>
        <v>1.6833643243681695E-2</v>
      </c>
      <c r="BE220" s="167">
        <f>ABS(Cálculos!AQ221-Cálculos!AQ220)</f>
        <v>5.4388598035441937E-3</v>
      </c>
      <c r="BF220" s="142"/>
    </row>
    <row r="221" spans="25:58" x14ac:dyDescent="0.35">
      <c r="Y221" s="143"/>
      <c r="Z221" s="74">
        <f>(Cálculos!C222-0.44)/(MAX(Cálculos!C:C)+0.12)*100</f>
        <v>29.523913877170877</v>
      </c>
      <c r="AA221" s="144"/>
      <c r="AB221" s="159">
        <f>Cálculos!M382</f>
        <v>1.202951575378409</v>
      </c>
      <c r="AC221" s="144"/>
      <c r="AD221" s="159">
        <f>Cálculos!AB32</f>
        <v>1.2104339888452229</v>
      </c>
      <c r="AE221" s="144"/>
      <c r="AF221" s="159">
        <f>Cálculos!AQ485</f>
        <v>1.1961317977491006</v>
      </c>
      <c r="AG221" s="144"/>
      <c r="AH221" s="159">
        <f>Cálculos!O126</f>
        <v>0</v>
      </c>
      <c r="AI221" s="144"/>
      <c r="AJ221" s="159">
        <f>Cálculos!AD139</f>
        <v>0</v>
      </c>
      <c r="AK221" s="144"/>
      <c r="AL221" s="159">
        <f>Cálculos!AS154</f>
        <v>0</v>
      </c>
      <c r="AM221" s="142"/>
      <c r="BA221" s="143"/>
      <c r="BB221" s="74">
        <v>216</v>
      </c>
      <c r="BC221" s="167">
        <f>ABS(Cálculos!M222-Cálculos!M221)</f>
        <v>1.5093778189543772E-2</v>
      </c>
      <c r="BD221" s="167">
        <f>ABS(Cálculos!AB222-Cálculos!AB221)</f>
        <v>1.1542547275351422E-2</v>
      </c>
      <c r="BE221" s="167">
        <f>ABS(Cálculos!AQ222-Cálculos!AQ221)</f>
        <v>3.6213221866888134E-3</v>
      </c>
      <c r="BF221" s="142"/>
    </row>
    <row r="222" spans="25:58" x14ac:dyDescent="0.35">
      <c r="Y222" s="143"/>
      <c r="Z222" s="74">
        <f>(Cálculos!C223-0.44)/(MAX(Cálculos!C:C)+0.12)*100</f>
        <v>29.660877663945652</v>
      </c>
      <c r="AA222" s="144"/>
      <c r="AB222" s="159">
        <f>Cálculos!M484</f>
        <v>1.2012810902340569</v>
      </c>
      <c r="AC222" s="144"/>
      <c r="AD222" s="159">
        <f>Cálculos!AB49</f>
        <v>1.210313464000023</v>
      </c>
      <c r="AE222" s="144"/>
      <c r="AF222" s="159">
        <f>Cálculos!AQ50</f>
        <v>1.1915269246722977</v>
      </c>
      <c r="AG222" s="144"/>
      <c r="AH222" s="159">
        <f>Cálculos!O127</f>
        <v>0</v>
      </c>
      <c r="AI222" s="144"/>
      <c r="AJ222" s="159">
        <f>Cálculos!AD140</f>
        <v>0</v>
      </c>
      <c r="AK222" s="144"/>
      <c r="AL222" s="159">
        <f>Cálculos!AS155</f>
        <v>0</v>
      </c>
      <c r="AM222" s="142"/>
      <c r="BA222" s="143"/>
      <c r="BB222" s="74">
        <v>217</v>
      </c>
      <c r="BC222" s="167">
        <f>ABS(Cálculos!M223-Cálculos!M222)</f>
        <v>1.5254275173995746E-2</v>
      </c>
      <c r="BD222" s="167">
        <f>ABS(Cálculos!AB223-Cálculos!AB222)</f>
        <v>4.6153410696935793E-3</v>
      </c>
      <c r="BE222" s="167">
        <f>ABS(Cálculos!AQ223-Cálculos!AQ222)</f>
        <v>3.2708929498947992E-3</v>
      </c>
      <c r="BF222" s="142"/>
    </row>
    <row r="223" spans="25:58" x14ac:dyDescent="0.35">
      <c r="Y223" s="143"/>
      <c r="Z223" s="74">
        <f>(Cálculos!C224-0.44)/(MAX(Cálculos!C:C)+0.12)*100</f>
        <v>29.79784145072043</v>
      </c>
      <c r="AA223" s="144"/>
      <c r="AB223" s="159">
        <f>Cálculos!M381</f>
        <v>1.1937868880691207</v>
      </c>
      <c r="AC223" s="144"/>
      <c r="AD223" s="159">
        <f>Cálculos!AB485</f>
        <v>1.2097194763058328</v>
      </c>
      <c r="AE223" s="144"/>
      <c r="AF223" s="159">
        <f>Cálculos!AQ115</f>
        <v>1.1879594950628078</v>
      </c>
      <c r="AG223" s="144"/>
      <c r="AH223" s="159">
        <f>Cálculos!O128</f>
        <v>0</v>
      </c>
      <c r="AI223" s="144"/>
      <c r="AJ223" s="159">
        <f>Cálculos!AD141</f>
        <v>0</v>
      </c>
      <c r="AK223" s="144"/>
      <c r="AL223" s="159">
        <f>Cálculos!AS156</f>
        <v>0</v>
      </c>
      <c r="AM223" s="142"/>
      <c r="BA223" s="143"/>
      <c r="BB223" s="74">
        <v>218</v>
      </c>
      <c r="BC223" s="167">
        <f>ABS(Cálculos!M224-Cálculos!M223)</f>
        <v>3.1293721195678081E-2</v>
      </c>
      <c r="BD223" s="167">
        <f>ABS(Cálculos!AB224-Cálculos!AB223)</f>
        <v>2.9644567745802264E-2</v>
      </c>
      <c r="BE223" s="167">
        <f>ABS(Cálculos!AQ224-Cálculos!AQ223)</f>
        <v>2.7461576633252993E-2</v>
      </c>
      <c r="BF223" s="142"/>
    </row>
    <row r="224" spans="25:58" x14ac:dyDescent="0.35">
      <c r="Y224" s="143"/>
      <c r="Z224" s="74">
        <f>(Cálculos!C225-0.44)/(MAX(Cálculos!C:C)+0.12)*100</f>
        <v>29.934805237495205</v>
      </c>
      <c r="AA224" s="144"/>
      <c r="AB224" s="159">
        <f>Cálculos!M48</f>
        <v>1.1937170741588023</v>
      </c>
      <c r="AC224" s="144"/>
      <c r="AD224" s="159">
        <f>Cálculos!AB114</f>
        <v>1.2089432825716462</v>
      </c>
      <c r="AE224" s="144"/>
      <c r="AF224" s="159">
        <f>Cálculos!AQ123</f>
        <v>1.181461148947714</v>
      </c>
      <c r="AG224" s="144"/>
      <c r="AH224" s="159">
        <f>Cálculos!O129</f>
        <v>0</v>
      </c>
      <c r="AI224" s="144"/>
      <c r="AJ224" s="159">
        <f>Cálculos!AD142</f>
        <v>0</v>
      </c>
      <c r="AK224" s="144"/>
      <c r="AL224" s="159">
        <f>Cálculos!AS157</f>
        <v>0</v>
      </c>
      <c r="AM224" s="142"/>
      <c r="BA224" s="143"/>
      <c r="BB224" s="74">
        <v>219</v>
      </c>
      <c r="BC224" s="167">
        <f>ABS(Cálculos!M225-Cálculos!M224)</f>
        <v>1.5414800264089201E-2</v>
      </c>
      <c r="BD224" s="167">
        <f>ABS(Cálculos!AB225-Cálculos!AB224)</f>
        <v>1.7209681880517691E-2</v>
      </c>
      <c r="BE224" s="167">
        <f>ABS(Cálculos!AQ225-Cálculos!AQ224)</f>
        <v>1.9600147778970511E-2</v>
      </c>
      <c r="BF224" s="142"/>
    </row>
    <row r="225" spans="25:58" x14ac:dyDescent="0.35">
      <c r="Y225" s="143"/>
      <c r="Z225" s="74">
        <f>(Cálculos!C226-0.44)/(MAX(Cálculos!C:C)+0.12)*100</f>
        <v>30.071769024269983</v>
      </c>
      <c r="AA225" s="144"/>
      <c r="AB225" s="159">
        <f>Cálculos!M32</f>
        <v>1.192766593556204</v>
      </c>
      <c r="AC225" s="144"/>
      <c r="AD225" s="159">
        <f>Cálculos!AB700</f>
        <v>1.2080323874066039</v>
      </c>
      <c r="AE225" s="144"/>
      <c r="AF225" s="159">
        <f>Cálculos!AQ373</f>
        <v>1.1794551736201284</v>
      </c>
      <c r="AG225" s="144"/>
      <c r="AH225" s="159">
        <f>Cálculos!O130</f>
        <v>0</v>
      </c>
      <c r="AI225" s="144"/>
      <c r="AJ225" s="159">
        <f>Cálculos!AD143</f>
        <v>0</v>
      </c>
      <c r="AK225" s="144"/>
      <c r="AL225" s="159">
        <f>Cálculos!AS158</f>
        <v>0</v>
      </c>
      <c r="AM225" s="142"/>
      <c r="BA225" s="143"/>
      <c r="BB225" s="74">
        <v>220</v>
      </c>
      <c r="BC225" s="167">
        <f>ABS(Cálculos!M226-Cálculos!M225)</f>
        <v>4.5711176327586922E-3</v>
      </c>
      <c r="BD225" s="167">
        <f>ABS(Cálculos!AB226-Cálculos!AB225)</f>
        <v>6.3070390352197858E-3</v>
      </c>
      <c r="BE225" s="167">
        <f>ABS(Cálculos!AQ226-Cálculos!AQ225)</f>
        <v>8.6131934420427547E-3</v>
      </c>
      <c r="BF225" s="142"/>
    </row>
    <row r="226" spans="25:58" x14ac:dyDescent="0.35">
      <c r="Y226" s="143"/>
      <c r="Z226" s="74">
        <f>(Cálculos!C227-0.44)/(MAX(Cálculos!C:C)+0.12)*100</f>
        <v>30.208732811044758</v>
      </c>
      <c r="AA226" s="144"/>
      <c r="AB226" s="159">
        <f>Cálculos!M492</f>
        <v>1.1912475173125885</v>
      </c>
      <c r="AC226" s="144"/>
      <c r="AD226" s="159">
        <f>Cálculos!AB298</f>
        <v>1.2052375160849151</v>
      </c>
      <c r="AE226" s="144"/>
      <c r="AF226" s="159">
        <f>Cálculos!AQ33</f>
        <v>1.1765925084410145</v>
      </c>
      <c r="AG226" s="144"/>
      <c r="AH226" s="159">
        <f>Cálculos!O131</f>
        <v>0</v>
      </c>
      <c r="AI226" s="144"/>
      <c r="AJ226" s="159">
        <f>Cálculos!AD144</f>
        <v>0</v>
      </c>
      <c r="AK226" s="144"/>
      <c r="AL226" s="159">
        <f>Cálculos!AS160</f>
        <v>0</v>
      </c>
      <c r="AM226" s="142"/>
      <c r="BA226" s="143"/>
      <c r="BB226" s="74">
        <v>221</v>
      </c>
      <c r="BC226" s="167">
        <f>ABS(Cálculos!M227-Cálculos!M226)</f>
        <v>1.5437922765940304E-2</v>
      </c>
      <c r="BD226" s="167">
        <f>ABS(Cálculos!AB227-Cálculos!AB226)</f>
        <v>1.5699981787732242E-2</v>
      </c>
      <c r="BE226" s="167">
        <f>ABS(Cálculos!AQ227-Cálculos!AQ226)</f>
        <v>1.0240057403274383E-2</v>
      </c>
      <c r="BF226" s="142"/>
    </row>
    <row r="227" spans="25:58" x14ac:dyDescent="0.35">
      <c r="Y227" s="143"/>
      <c r="Z227" s="74">
        <f>(Cálculos!C228-0.44)/(MAX(Cálculos!C:C)+0.12)*100</f>
        <v>30.34569659781954</v>
      </c>
      <c r="AA227" s="144"/>
      <c r="AB227" s="159">
        <f>Cálculos!M36</f>
        <v>1.1882529143831271</v>
      </c>
      <c r="AC227" s="144"/>
      <c r="AD227" s="159">
        <f>Cálculos!AB696</f>
        <v>1.1955177391355034</v>
      </c>
      <c r="AE227" s="144"/>
      <c r="AF227" s="159">
        <f>Cálculos!AQ493</f>
        <v>1.1722791547632907</v>
      </c>
      <c r="AG227" s="144"/>
      <c r="AH227" s="159">
        <f>Cálculos!O132</f>
        <v>0</v>
      </c>
      <c r="AI227" s="144"/>
      <c r="AJ227" s="159">
        <f>Cálculos!AD145</f>
        <v>0</v>
      </c>
      <c r="AK227" s="144"/>
      <c r="AL227" s="159">
        <f>Cálculos!AS161</f>
        <v>0</v>
      </c>
      <c r="AM227" s="142"/>
      <c r="BA227" s="143"/>
      <c r="BB227" s="74">
        <v>222</v>
      </c>
      <c r="BC227" s="167">
        <f>ABS(Cálculos!M228-Cálculos!M227)</f>
        <v>1.3427746876689572E-2</v>
      </c>
      <c r="BD227" s="167">
        <f>ABS(Cálculos!AB228-Cálculos!AB227)</f>
        <v>5.2900719589003553E-3</v>
      </c>
      <c r="BE227" s="167">
        <f>ABS(Cálculos!AQ228-Cálculos!AQ227)</f>
        <v>4.3920673936670984E-3</v>
      </c>
      <c r="BF227" s="142"/>
    </row>
    <row r="228" spans="25:58" x14ac:dyDescent="0.35">
      <c r="Y228" s="143"/>
      <c r="Z228" s="74">
        <f>(Cálculos!C229-0.44)/(MAX(Cálculos!C:C)+0.12)*100</f>
        <v>30.482660384594311</v>
      </c>
      <c r="AA228" s="144"/>
      <c r="AB228" s="159">
        <f>Cálculos!M113</f>
        <v>1.1878341255253253</v>
      </c>
      <c r="AC228" s="144"/>
      <c r="AD228" s="159">
        <f>Cálculos!AB368</f>
        <v>1.1954412145015056</v>
      </c>
      <c r="AE228" s="144"/>
      <c r="AF228" s="159">
        <f>Cálculos!AQ37</f>
        <v>1.1712844603561607</v>
      </c>
      <c r="AG228" s="144"/>
      <c r="AH228" s="159">
        <f>Cálculos!O133</f>
        <v>0</v>
      </c>
      <c r="AI228" s="144"/>
      <c r="AJ228" s="159">
        <f>Cálculos!AD146</f>
        <v>0</v>
      </c>
      <c r="AK228" s="144"/>
      <c r="AL228" s="159">
        <f>Cálculos!AS162</f>
        <v>0</v>
      </c>
      <c r="AM228" s="142"/>
      <c r="BA228" s="143"/>
      <c r="BB228" s="74">
        <v>223</v>
      </c>
      <c r="BC228" s="167">
        <f>ABS(Cálculos!M229-Cálculos!M228)</f>
        <v>4.7256498931911861E-3</v>
      </c>
      <c r="BD228" s="167">
        <f>ABS(Cálculos!AB229-Cálculos!AB228)</f>
        <v>3.3702112896603631E-3</v>
      </c>
      <c r="BE228" s="167">
        <f>ABS(Cálculos!AQ229-Cálculos!AQ228)</f>
        <v>3.3055276281273582E-3</v>
      </c>
      <c r="BF228" s="142"/>
    </row>
    <row r="229" spans="25:58" x14ac:dyDescent="0.35">
      <c r="Y229" s="143"/>
      <c r="Z229" s="74">
        <f>(Cálculos!C230-0.44)/(MAX(Cálculos!C:C)+0.12)*100</f>
        <v>30.619624171369093</v>
      </c>
      <c r="AA229" s="144"/>
      <c r="AB229" s="159">
        <f>Cálculos!M49</f>
        <v>1.179407838970491</v>
      </c>
      <c r="AC229" s="144"/>
      <c r="AD229" s="159">
        <f>Cálculos!AB493</f>
        <v>1.1924391984927247</v>
      </c>
      <c r="AE229" s="144"/>
      <c r="AF229" s="159">
        <f>Cálculos!AQ486</f>
        <v>1.169226038232642</v>
      </c>
      <c r="AG229" s="144"/>
      <c r="AH229" s="159">
        <f>Cálculos!O134</f>
        <v>0</v>
      </c>
      <c r="AI229" s="144"/>
      <c r="AJ229" s="159">
        <f>Cálculos!AD147</f>
        <v>0</v>
      </c>
      <c r="AK229" s="144"/>
      <c r="AL229" s="159">
        <f>Cálculos!AS163</f>
        <v>0</v>
      </c>
      <c r="AM229" s="142"/>
      <c r="BA229" s="143"/>
      <c r="BB229" s="74">
        <v>224</v>
      </c>
      <c r="BC229" s="167">
        <f>ABS(Cálculos!M230-Cálculos!M229)</f>
        <v>3.1190418827614641E-3</v>
      </c>
      <c r="BD229" s="167">
        <f>ABS(Cálculos!AB230-Cálculos!AB229)</f>
        <v>3.0026219464849846E-3</v>
      </c>
      <c r="BE229" s="167">
        <f>ABS(Cálculos!AQ230-Cálculos!AQ229)</f>
        <v>3.089599283230049E-3</v>
      </c>
      <c r="BF229" s="142"/>
    </row>
    <row r="230" spans="25:58" x14ac:dyDescent="0.35">
      <c r="Y230" s="143"/>
      <c r="Z230" s="74">
        <f>(Cálculos!C231-0.44)/(MAX(Cálculos!C:C)+0.12)*100</f>
        <v>30.756587958143868</v>
      </c>
      <c r="AA230" s="144"/>
      <c r="AB230" s="159">
        <f>Cálculos!M485</f>
        <v>1.1769846796301828</v>
      </c>
      <c r="AC230" s="144"/>
      <c r="AD230" s="159">
        <f>Cálculos!AB123</f>
        <v>1.1911597698347813</v>
      </c>
      <c r="AE230" s="144"/>
      <c r="AF230" s="159">
        <f>Cálculos!AQ36</f>
        <v>1.1672909634105273</v>
      </c>
      <c r="AG230" s="144"/>
      <c r="AH230" s="159">
        <f>Cálculos!O135</f>
        <v>0</v>
      </c>
      <c r="AI230" s="144"/>
      <c r="AJ230" s="159">
        <f>Cálculos!AD148</f>
        <v>0</v>
      </c>
      <c r="AK230" s="144"/>
      <c r="AL230" s="159">
        <f>Cálculos!AS164</f>
        <v>0</v>
      </c>
      <c r="AM230" s="142"/>
      <c r="BA230" s="143"/>
      <c r="BB230" s="74">
        <v>225</v>
      </c>
      <c r="BC230" s="167">
        <f>ABS(Cálculos!M231-Cálculos!M230)</f>
        <v>2.1225677023579137E-3</v>
      </c>
      <c r="BD230" s="167">
        <f>ABS(Cálculos!AB231-Cálculos!AB230)</f>
        <v>2.2317583775640637E-3</v>
      </c>
      <c r="BE230" s="167">
        <f>ABS(Cálculos!AQ231-Cálculos!AQ230)</f>
        <v>2.3457799877053542E-3</v>
      </c>
      <c r="BF230" s="142"/>
    </row>
    <row r="231" spans="25:58" x14ac:dyDescent="0.35">
      <c r="Y231" s="143"/>
      <c r="Z231" s="74">
        <f>(Cálculos!C232-0.44)/(MAX(Cálculos!C:C)+0.12)*100</f>
        <v>30.893551744918646</v>
      </c>
      <c r="AA231" s="144"/>
      <c r="AB231" s="159">
        <f>Cálculos!M114</f>
        <v>1.1732921578224602</v>
      </c>
      <c r="AC231" s="144"/>
      <c r="AD231" s="159">
        <f>Cálculos!AB115</f>
        <v>1.1894601515644914</v>
      </c>
      <c r="AE231" s="144"/>
      <c r="AF231" s="159">
        <f>Cálculos!AQ116</f>
        <v>1.158128466404571</v>
      </c>
      <c r="AG231" s="144"/>
      <c r="AH231" s="159">
        <f>Cálculos!O136</f>
        <v>0</v>
      </c>
      <c r="AI231" s="144"/>
      <c r="AJ231" s="159">
        <f>Cálculos!AD149</f>
        <v>0</v>
      </c>
      <c r="AK231" s="144"/>
      <c r="AL231" s="159">
        <f>Cálculos!AS165</f>
        <v>0</v>
      </c>
      <c r="AM231" s="142"/>
      <c r="BA231" s="143"/>
      <c r="BB231" s="74">
        <v>226</v>
      </c>
      <c r="BC231" s="167">
        <f>ABS(Cálculos!M232-Cálculos!M231)</f>
        <v>3.2992743273019265E-3</v>
      </c>
      <c r="BD231" s="167">
        <f>ABS(Cálculos!AB232-Cálculos!AB231)</f>
        <v>3.448810015382775E-3</v>
      </c>
      <c r="BE231" s="167">
        <f>ABS(Cálculos!AQ232-Cálculos!AQ231)</f>
        <v>3.5670981089295228E-3</v>
      </c>
      <c r="BF231" s="142"/>
    </row>
    <row r="232" spans="25:58" x14ac:dyDescent="0.35">
      <c r="Y232" s="143"/>
      <c r="Z232" s="74">
        <f>(Cálculos!C233-0.44)/(MAX(Cálculos!C:C)+0.12)*100</f>
        <v>31.030515531693421</v>
      </c>
      <c r="AA232" s="144"/>
      <c r="AB232" s="159">
        <f>Cálculos!M26</f>
        <v>1.1706815435601234</v>
      </c>
      <c r="AC232" s="144"/>
      <c r="AD232" s="159">
        <f>Cálculos!AB31</f>
        <v>1.1859549480593619</v>
      </c>
      <c r="AE232" s="144"/>
      <c r="AF232" s="159">
        <f>Cálculos!AQ733</f>
        <v>1.1551389431249397</v>
      </c>
      <c r="AG232" s="144"/>
      <c r="AH232" s="159">
        <f>Cálculos!O137</f>
        <v>0</v>
      </c>
      <c r="AI232" s="144"/>
      <c r="AJ232" s="159">
        <f>Cálculos!AD150</f>
        <v>0</v>
      </c>
      <c r="AK232" s="144"/>
      <c r="AL232" s="159">
        <f>Cálculos!AS166</f>
        <v>0</v>
      </c>
      <c r="AM232" s="142"/>
      <c r="BA232" s="143"/>
      <c r="BB232" s="74">
        <v>227</v>
      </c>
      <c r="BC232" s="167">
        <f>ABS(Cálculos!M233-Cálculos!M232)</f>
        <v>2.8118618487971703E-3</v>
      </c>
      <c r="BD232" s="167">
        <f>ABS(Cálculos!AB233-Cálculos!AB232)</f>
        <v>2.9678784075425346E-3</v>
      </c>
      <c r="BE232" s="167">
        <f>ABS(Cálculos!AQ233-Cálculos!AQ232)</f>
        <v>3.0862734169727624E-3</v>
      </c>
      <c r="BF232" s="142"/>
    </row>
    <row r="233" spans="25:58" x14ac:dyDescent="0.35">
      <c r="Y233" s="143"/>
      <c r="Z233" s="74">
        <f>(Cálculos!C234-0.44)/(MAX(Cálculos!C:C)+0.12)*100</f>
        <v>31.1674793184682</v>
      </c>
      <c r="AA233" s="144"/>
      <c r="AB233" s="159">
        <f>Cálculos!M493</f>
        <v>1.1664961771121862</v>
      </c>
      <c r="AC233" s="144"/>
      <c r="AD233" s="159">
        <f>Cálculos!AB486</f>
        <v>1.1844560209203754</v>
      </c>
      <c r="AE233" s="144"/>
      <c r="AF233" s="159">
        <f>Cálculos!AQ26</f>
        <v>1.1528686977744844</v>
      </c>
      <c r="AG233" s="144"/>
      <c r="AH233" s="159">
        <f>Cálculos!O138</f>
        <v>0</v>
      </c>
      <c r="AI233" s="144"/>
      <c r="AJ233" s="159">
        <f>Cálculos!AD151</f>
        <v>0</v>
      </c>
      <c r="AK233" s="144"/>
      <c r="AL233" s="159">
        <f>Cálculos!AS167</f>
        <v>0</v>
      </c>
      <c r="AM233" s="142"/>
      <c r="BA233" s="143"/>
      <c r="BB233" s="74">
        <v>228</v>
      </c>
      <c r="BC233" s="167">
        <f>ABS(Cálculos!M234-Cálculos!M233)</f>
        <v>2.7074962953748116E-3</v>
      </c>
      <c r="BD233" s="167">
        <f>ABS(Cálculos!AB234-Cálculos!AB233)</f>
        <v>2.863808844451643E-3</v>
      </c>
      <c r="BE233" s="167">
        <f>ABS(Cálculos!AQ234-Cálculos!AQ233)</f>
        <v>2.9815549644800488E-3</v>
      </c>
      <c r="BF233" s="142"/>
    </row>
    <row r="234" spans="25:58" x14ac:dyDescent="0.35">
      <c r="Y234" s="143"/>
      <c r="Z234" s="74">
        <f>(Cálculos!C235-0.44)/(MAX(Cálculos!C:C)+0.12)*100</f>
        <v>31.304443105242974</v>
      </c>
      <c r="AA234" s="144"/>
      <c r="AB234" s="159">
        <f>Cálculos!M123</f>
        <v>1.1651113001076789</v>
      </c>
      <c r="AC234" s="144"/>
      <c r="AD234" s="159">
        <f>Cálculos!AB36</f>
        <v>1.1836356159170682</v>
      </c>
      <c r="AE234" s="144"/>
      <c r="AF234" s="159">
        <f>Cálculos!AQ124</f>
        <v>1.1527573680276864</v>
      </c>
      <c r="AG234" s="144"/>
      <c r="AH234" s="159">
        <f>Cálculos!O139</f>
        <v>0</v>
      </c>
      <c r="AI234" s="144"/>
      <c r="AJ234" s="159">
        <f>Cálculos!AD152</f>
        <v>0</v>
      </c>
      <c r="AK234" s="144"/>
      <c r="AL234" s="159">
        <f>Cálculos!AS168</f>
        <v>0</v>
      </c>
      <c r="AM234" s="142"/>
      <c r="BA234" s="143"/>
      <c r="BB234" s="74">
        <v>229</v>
      </c>
      <c r="BC234" s="167">
        <f>ABS(Cálculos!M235-Cálculos!M234)</f>
        <v>4.1892748165038685E-2</v>
      </c>
      <c r="BD234" s="167">
        <f>ABS(Cálculos!AB235-Cálculos!AB234)</f>
        <v>3.9584641610791116E-2</v>
      </c>
      <c r="BE234" s="167">
        <f>ABS(Cálculos!AQ235-Cálculos!AQ234)</f>
        <v>3.7005223453170477E-2</v>
      </c>
      <c r="BF234" s="142"/>
    </row>
    <row r="235" spans="25:58" x14ac:dyDescent="0.35">
      <c r="Y235" s="143"/>
      <c r="Z235" s="74">
        <f>(Cálculos!C236-0.44)/(MAX(Cálculos!C:C)+0.12)*100</f>
        <v>31.441406892017749</v>
      </c>
      <c r="AA235" s="144"/>
      <c r="AB235" s="159">
        <f>Cálculos!M373</f>
        <v>1.1614820291461116</v>
      </c>
      <c r="AC235" s="144"/>
      <c r="AD235" s="159">
        <f>Cálculos!AB373</f>
        <v>1.182492844836097</v>
      </c>
      <c r="AE235" s="144"/>
      <c r="AF235" s="159">
        <f>Cálculos!AQ38</f>
        <v>1.1492995566122226</v>
      </c>
      <c r="AG235" s="144"/>
      <c r="AH235" s="159">
        <f>Cálculos!O140</f>
        <v>0</v>
      </c>
      <c r="AI235" s="144"/>
      <c r="AJ235" s="159">
        <f>Cálculos!AD153</f>
        <v>0</v>
      </c>
      <c r="AK235" s="144"/>
      <c r="AL235" s="159">
        <f>Cálculos!AS169</f>
        <v>0</v>
      </c>
      <c r="AM235" s="142"/>
      <c r="BA235" s="143"/>
      <c r="BB235" s="74">
        <v>230</v>
      </c>
      <c r="BC235" s="167">
        <f>ABS(Cálculos!M236-Cálculos!M235)</f>
        <v>1.6251383991875812E-2</v>
      </c>
      <c r="BD235" s="167">
        <f>ABS(Cálculos!AB236-Cálculos!AB235)</f>
        <v>1.7999787746312945E-2</v>
      </c>
      <c r="BE235" s="167">
        <f>ABS(Cálculos!AQ236-Cálculos!AQ235)</f>
        <v>2.0512079974519926E-2</v>
      </c>
      <c r="BF235" s="142"/>
    </row>
    <row r="236" spans="25:58" x14ac:dyDescent="0.35">
      <c r="Y236" s="143"/>
      <c r="Z236" s="74">
        <f>(Cálculos!C237-0.44)/(MAX(Cálculos!C:C)+0.12)*100</f>
        <v>31.578370678792528</v>
      </c>
      <c r="AA236" s="144"/>
      <c r="AB236" s="159">
        <f>Cálculos!M31</f>
        <v>1.1595600372140669</v>
      </c>
      <c r="AC236" s="144"/>
      <c r="AD236" s="159">
        <f>Cálculos!AB50</f>
        <v>1.1776613637805735</v>
      </c>
      <c r="AE236" s="144"/>
      <c r="AF236" s="159">
        <f>Cálculos!AQ45</f>
        <v>1.1461925548760621</v>
      </c>
      <c r="AG236" s="144"/>
      <c r="AH236" s="159">
        <f>Cálculos!O141</f>
        <v>0</v>
      </c>
      <c r="AI236" s="144"/>
      <c r="AJ236" s="159">
        <f>Cálculos!AD154</f>
        <v>0</v>
      </c>
      <c r="AK236" s="144"/>
      <c r="AL236" s="159">
        <f>Cálculos!AS170</f>
        <v>0</v>
      </c>
      <c r="AM236" s="142"/>
      <c r="BA236" s="143"/>
      <c r="BB236" s="74">
        <v>231</v>
      </c>
      <c r="BC236" s="167">
        <f>ABS(Cálculos!M237-Cálculos!M236)</f>
        <v>1.5803175558243621E-2</v>
      </c>
      <c r="BD236" s="167">
        <f>ABS(Cálculos!AB237-Cálculos!AB236)</f>
        <v>1.7788838987354338E-2</v>
      </c>
      <c r="BE236" s="167">
        <f>ABS(Cálculos!AQ237-Cálculos!AQ236)</f>
        <v>2.0284672365330603E-2</v>
      </c>
      <c r="BF236" s="142"/>
    </row>
    <row r="237" spans="25:58" x14ac:dyDescent="0.35">
      <c r="Y237" s="143"/>
      <c r="Z237" s="74">
        <f>(Cálculos!C238-0.44)/(MAX(Cálculos!C:C)+0.12)*100</f>
        <v>31.715334465567302</v>
      </c>
      <c r="AA237" s="144"/>
      <c r="AB237" s="159">
        <f>Cálculos!M115</f>
        <v>1.1554604584426402</v>
      </c>
      <c r="AC237" s="144"/>
      <c r="AD237" s="159">
        <f>Cálculos!AB335</f>
        <v>1.1764172229567877</v>
      </c>
      <c r="AE237" s="144"/>
      <c r="AF237" s="159">
        <f>Cálculos!AQ51</f>
        <v>1.1459793371360771</v>
      </c>
      <c r="AG237" s="144"/>
      <c r="AH237" s="159">
        <f>Cálculos!O142</f>
        <v>0</v>
      </c>
      <c r="AI237" s="144"/>
      <c r="AJ237" s="159">
        <f>Cálculos!AD155</f>
        <v>0</v>
      </c>
      <c r="AK237" s="144"/>
      <c r="AL237" s="159">
        <f>Cálculos!AS171</f>
        <v>0</v>
      </c>
      <c r="AM237" s="142"/>
      <c r="BA237" s="143"/>
      <c r="BB237" s="74">
        <v>232</v>
      </c>
      <c r="BC237" s="167">
        <f>ABS(Cálculos!M238-Cálculos!M237)</f>
        <v>1.6003643958933056E-2</v>
      </c>
      <c r="BD237" s="167">
        <f>ABS(Cálculos!AB238-Cálculos!AB237)</f>
        <v>1.2751231935065277E-2</v>
      </c>
      <c r="BE237" s="167">
        <f>ABS(Cálculos!AQ238-Cálculos!AQ237)</f>
        <v>6.9501856830606612E-3</v>
      </c>
      <c r="BF237" s="142"/>
    </row>
    <row r="238" spans="25:58" x14ac:dyDescent="0.35">
      <c r="Y238" s="143"/>
      <c r="Z238" s="74">
        <f>(Cálculos!C239-0.44)/(MAX(Cálculos!C:C)+0.12)*100</f>
        <v>31.852298252342081</v>
      </c>
      <c r="AA238" s="144"/>
      <c r="AB238" s="159">
        <f>Cálculos!M486</f>
        <v>1.1533164737226951</v>
      </c>
      <c r="AC238" s="144"/>
      <c r="AD238" s="159">
        <f>Cálculos!AB494</f>
        <v>1.1668442112585531</v>
      </c>
      <c r="AE238" s="144"/>
      <c r="AF238" s="159">
        <f>Cálculos!AQ494</f>
        <v>1.1452330306249854</v>
      </c>
      <c r="AG238" s="144"/>
      <c r="AH238" s="159">
        <f>Cálculos!O143</f>
        <v>0</v>
      </c>
      <c r="AI238" s="144"/>
      <c r="AJ238" s="159">
        <f>Cálculos!AD156</f>
        <v>0</v>
      </c>
      <c r="AK238" s="144"/>
      <c r="AL238" s="159">
        <f>Cálculos!AS172</f>
        <v>0</v>
      </c>
      <c r="AM238" s="142"/>
      <c r="BA238" s="143"/>
      <c r="BB238" s="74">
        <v>233</v>
      </c>
      <c r="BC238" s="167">
        <f>ABS(Cálculos!M239-Cálculos!M238)</f>
        <v>6.1986685282014453E-3</v>
      </c>
      <c r="BD238" s="167">
        <f>ABS(Cálculos!AB239-Cálculos!AB238)</f>
        <v>4.5733381333119549E-3</v>
      </c>
      <c r="BE238" s="167">
        <f>ABS(Cálculos!AQ239-Cálculos!AQ238)</f>
        <v>3.6056149035124108E-3</v>
      </c>
      <c r="BF238" s="142"/>
    </row>
    <row r="239" spans="25:58" x14ac:dyDescent="0.35">
      <c r="Y239" s="143"/>
      <c r="Z239" s="74">
        <f>(Cálculos!C240-0.44)/(MAX(Cálculos!C:C)+0.12)*100</f>
        <v>31.989262039116856</v>
      </c>
      <c r="AA239" s="144"/>
      <c r="AB239" s="159">
        <f>Cálculos!M50</f>
        <v>1.1464297261389087</v>
      </c>
      <c r="AC239" s="144"/>
      <c r="AD239" s="159">
        <f>Cálculos!AB124</f>
        <v>1.1638688507608812</v>
      </c>
      <c r="AE239" s="144"/>
      <c r="AF239" s="159">
        <f>Cálculos!AQ39</f>
        <v>1.1411569898037737</v>
      </c>
      <c r="AG239" s="144"/>
      <c r="AH239" s="159">
        <f>Cálculos!O144</f>
        <v>0</v>
      </c>
      <c r="AI239" s="144"/>
      <c r="AJ239" s="159">
        <f>Cálculos!AD157</f>
        <v>0</v>
      </c>
      <c r="AK239" s="144"/>
      <c r="AL239" s="159">
        <f>Cálculos!AS173</f>
        <v>0</v>
      </c>
      <c r="AM239" s="142"/>
      <c r="BA239" s="143"/>
      <c r="BB239" s="74">
        <v>234</v>
      </c>
      <c r="BC239" s="167">
        <f>ABS(Cálculos!M240-Cálculos!M239)</f>
        <v>3.23732301572488E-3</v>
      </c>
      <c r="BD239" s="167">
        <f>ABS(Cálculos!AB240-Cálculos!AB239)</f>
        <v>3.0627630303545206E-3</v>
      </c>
      <c r="BE239" s="167">
        <f>ABS(Cálculos!AQ240-Cálculos!AQ239)</f>
        <v>2.9780296019316643E-3</v>
      </c>
      <c r="BF239" s="142"/>
    </row>
    <row r="240" spans="25:58" x14ac:dyDescent="0.35">
      <c r="Y240" s="143"/>
      <c r="Z240" s="74">
        <f>(Cálculos!C241-0.44)/(MAX(Cálculos!C:C)+0.12)*100</f>
        <v>32.126225825891638</v>
      </c>
      <c r="AA240" s="144"/>
      <c r="AB240" s="159">
        <f>Cálculos!M735</f>
        <v>1.1431302798032306</v>
      </c>
      <c r="AC240" s="144"/>
      <c r="AD240" s="159">
        <f>Cálculos!AB33</f>
        <v>1.163607821206321</v>
      </c>
      <c r="AE240" s="144"/>
      <c r="AF240" s="159">
        <f>Cálculos!AQ735</f>
        <v>1.1383510830027079</v>
      </c>
      <c r="AG240" s="144"/>
      <c r="AH240" s="159">
        <f>Cálculos!O145</f>
        <v>0</v>
      </c>
      <c r="AI240" s="144"/>
      <c r="AJ240" s="159">
        <f>Cálculos!AD158</f>
        <v>0</v>
      </c>
      <c r="AK240" s="144"/>
      <c r="AL240" s="159">
        <f>Cálculos!AS174</f>
        <v>0</v>
      </c>
      <c r="AM240" s="142"/>
      <c r="BA240" s="143"/>
      <c r="BB240" s="74">
        <v>235</v>
      </c>
      <c r="BC240" s="167">
        <f>ABS(Cálculos!M241-Cálculos!M240)</f>
        <v>2.6813941232391447E-3</v>
      </c>
      <c r="BD240" s="167">
        <f>ABS(Cálculos!AB241-Cálculos!AB240)</f>
        <v>2.7712181037077288E-3</v>
      </c>
      <c r="BE240" s="167">
        <f>ABS(Cálculos!AQ241-Cálculos!AQ240)</f>
        <v>2.8472766219134193E-3</v>
      </c>
      <c r="BF240" s="142"/>
    </row>
    <row r="241" spans="25:58" x14ac:dyDescent="0.35">
      <c r="Y241" s="143"/>
      <c r="Z241" s="74">
        <f>(Cálculos!C242-0.44)/(MAX(Cálculos!C:C)+0.12)*100</f>
        <v>32.263189612666409</v>
      </c>
      <c r="AA241" s="144"/>
      <c r="AB241" s="159">
        <f>Cálculos!M494</f>
        <v>1.1422851292425062</v>
      </c>
      <c r="AC241" s="144"/>
      <c r="AD241" s="159">
        <f>Cálculos!AB331</f>
        <v>1.1630137514326422</v>
      </c>
      <c r="AE241" s="144"/>
      <c r="AF241" s="159">
        <f>Cálculos!AQ46</f>
        <v>1.1352100821832087</v>
      </c>
      <c r="AG241" s="144"/>
      <c r="AH241" s="159">
        <f>Cálculos!O146</f>
        <v>0</v>
      </c>
      <c r="AI241" s="144"/>
      <c r="AJ241" s="159">
        <f>Cálculos!AD160</f>
        <v>0</v>
      </c>
      <c r="AK241" s="144"/>
      <c r="AL241" s="159">
        <f>Cálculos!AS175</f>
        <v>0</v>
      </c>
      <c r="AM241" s="142"/>
      <c r="BA241" s="143"/>
      <c r="BB241" s="74">
        <v>236</v>
      </c>
      <c r="BC241" s="167">
        <f>ABS(Cálculos!M242-Cálculos!M241)</f>
        <v>2.5653253301824441E-3</v>
      </c>
      <c r="BD241" s="167">
        <f>ABS(Cálculos!AB242-Cálculos!AB241)</f>
        <v>2.7026432456711547E-3</v>
      </c>
      <c r="BE241" s="167">
        <f>ABS(Cálculos!AQ242-Cálculos!AQ241)</f>
        <v>2.8074654649745123E-3</v>
      </c>
      <c r="BF241" s="142"/>
    </row>
    <row r="242" spans="25:58" x14ac:dyDescent="0.35">
      <c r="Y242" s="143"/>
      <c r="Z242" s="74">
        <f>(Cálculos!C243-0.44)/(MAX(Cálculos!C:C)+0.12)*100</f>
        <v>32.400153399441187</v>
      </c>
      <c r="AA242" s="144"/>
      <c r="AB242" s="159">
        <f>Cálculos!M124</f>
        <v>1.1390437232303141</v>
      </c>
      <c r="AC242" s="144"/>
      <c r="AD242" s="159">
        <f>Cálculos!AB26</f>
        <v>1.1624278004108177</v>
      </c>
      <c r="AE242" s="144"/>
      <c r="AF242" s="159">
        <f>Cálculos!AQ736</f>
        <v>1.1348601994162801</v>
      </c>
      <c r="AG242" s="144"/>
      <c r="AH242" s="159">
        <f>Cálculos!O147</f>
        <v>0</v>
      </c>
      <c r="AI242" s="144"/>
      <c r="AJ242" s="159">
        <f>Cálculos!AD161</f>
        <v>0</v>
      </c>
      <c r="AK242" s="144"/>
      <c r="AL242" s="159">
        <f>Cálculos!AS176</f>
        <v>0</v>
      </c>
      <c r="AM242" s="142"/>
      <c r="BA242" s="143"/>
      <c r="BB242" s="74">
        <v>237</v>
      </c>
      <c r="BC242" s="167">
        <f>ABS(Cálculos!M243-Cálculos!M242)</f>
        <v>2.5297717235239214E-3</v>
      </c>
      <c r="BD242" s="167">
        <f>ABS(Cálculos!AB243-Cálculos!AB242)</f>
        <v>2.6749374172997387E-3</v>
      </c>
      <c r="BE242" s="167">
        <f>ABS(Cálculos!AQ243-Cálculos!AQ242)</f>
        <v>2.7843902229880424E-3</v>
      </c>
      <c r="BF242" s="142"/>
    </row>
    <row r="243" spans="25:58" x14ac:dyDescent="0.35">
      <c r="Y243" s="143"/>
      <c r="Z243" s="74">
        <f>(Cálculos!C244-0.44)/(MAX(Cálculos!C:C)+0.12)*100</f>
        <v>32.537117186215966</v>
      </c>
      <c r="AA243" s="144"/>
      <c r="AB243" s="159">
        <f>Cálculos!M33</f>
        <v>1.1360467537154844</v>
      </c>
      <c r="AC243" s="144"/>
      <c r="AD243" s="159">
        <f>Cálculos!AB37</f>
        <v>1.1622867548203843</v>
      </c>
      <c r="AE243" s="144"/>
      <c r="AF243" s="159">
        <f>Cálculos!AQ52</f>
        <v>1.1311093425367389</v>
      </c>
      <c r="AG243" s="144"/>
      <c r="AH243" s="159">
        <f>Cálculos!O148</f>
        <v>0</v>
      </c>
      <c r="AI243" s="144"/>
      <c r="AJ243" s="159">
        <f>Cálculos!AD162</f>
        <v>0</v>
      </c>
      <c r="AK243" s="144"/>
      <c r="AL243" s="159">
        <f>Cálculos!AS177</f>
        <v>0</v>
      </c>
      <c r="AM243" s="142"/>
      <c r="BA243" s="143"/>
      <c r="BB243" s="74">
        <v>238</v>
      </c>
      <c r="BC243" s="167">
        <f>ABS(Cálculos!M244-Cálculos!M243)</f>
        <v>2.5090369625030418E-3</v>
      </c>
      <c r="BD243" s="167">
        <f>ABS(Cálculos!AB244-Cálculos!AB243)</f>
        <v>2.6548080688592601E-3</v>
      </c>
      <c r="BE243" s="167">
        <f>ABS(Cálculos!AQ244-Cálculos!AQ243)</f>
        <v>2.764483768442294E-3</v>
      </c>
      <c r="BF243" s="142"/>
    </row>
    <row r="244" spans="25:58" x14ac:dyDescent="0.35">
      <c r="Y244" s="143"/>
      <c r="Z244" s="74">
        <f>(Cálculos!C245-0.44)/(MAX(Cálculos!C:C)+0.12)*100</f>
        <v>32.674080972990744</v>
      </c>
      <c r="AA244" s="144"/>
      <c r="AB244" s="159">
        <f>Cálculos!M37</f>
        <v>1.13466823141872</v>
      </c>
      <c r="AC244" s="144"/>
      <c r="AD244" s="159">
        <f>Cálculos!AB116</f>
        <v>1.1615022416236247</v>
      </c>
      <c r="AE244" s="144"/>
      <c r="AF244" s="159">
        <f>Cálculos!AQ34</f>
        <v>1.1308339326261712</v>
      </c>
      <c r="AG244" s="144"/>
      <c r="AH244" s="159">
        <f>Cálculos!O149</f>
        <v>0</v>
      </c>
      <c r="AI244" s="144"/>
      <c r="AJ244" s="159">
        <f>Cálculos!AD163</f>
        <v>0</v>
      </c>
      <c r="AK244" s="144"/>
      <c r="AL244" s="159">
        <f>Cálculos!AS178</f>
        <v>0</v>
      </c>
      <c r="AM244" s="142"/>
      <c r="BA244" s="143"/>
      <c r="BB244" s="74">
        <v>239</v>
      </c>
      <c r="BC244" s="167">
        <f>ABS(Cálculos!M245-Cálculos!M244)</f>
        <v>2.491109718860407E-3</v>
      </c>
      <c r="BD244" s="167">
        <f>ABS(Cálculos!AB245-Cálculos!AB244)</f>
        <v>2.6361679127154258E-3</v>
      </c>
      <c r="BE244" s="167">
        <f>ABS(Cálculos!AQ245-Cálculos!AQ244)</f>
        <v>2.74526499723593E-3</v>
      </c>
      <c r="BF244" s="142"/>
    </row>
    <row r="245" spans="25:58" x14ac:dyDescent="0.35">
      <c r="Y245" s="143"/>
      <c r="Z245" s="74">
        <f>(Cálculos!C246-0.44)/(MAX(Cálculos!C:C)+0.12)*100</f>
        <v>32.811044759765515</v>
      </c>
      <c r="AA245" s="144"/>
      <c r="AB245" s="159">
        <f>Cálculos!M734</f>
        <v>1.1306886333250012</v>
      </c>
      <c r="AC245" s="144"/>
      <c r="AD245" s="159">
        <f>Cálculos!AB735</f>
        <v>1.1486733377622138</v>
      </c>
      <c r="AE245" s="144"/>
      <c r="AF245" s="159">
        <f>Cálculos!AQ734</f>
        <v>1.130658485808377</v>
      </c>
      <c r="AG245" s="144"/>
      <c r="AH245" s="159">
        <f>Cálculos!O150</f>
        <v>0</v>
      </c>
      <c r="AI245" s="144"/>
      <c r="AJ245" s="159">
        <f>Cálculos!AD164</f>
        <v>0</v>
      </c>
      <c r="AK245" s="144"/>
      <c r="AL245" s="159">
        <f>Cálculos!AS179</f>
        <v>0</v>
      </c>
      <c r="AM245" s="142"/>
      <c r="BA245" s="143"/>
      <c r="BB245" s="74">
        <v>240</v>
      </c>
      <c r="BC245" s="167">
        <f>ABS(Cálculos!M246-Cálculos!M245)</f>
        <v>2.473793395178614E-3</v>
      </c>
      <c r="BD245" s="167">
        <f>ABS(Cálculos!AB246-Cálculos!AB245)</f>
        <v>2.6179033485341785E-3</v>
      </c>
      <c r="BE245" s="167">
        <f>ABS(Cálculos!AQ246-Cálculos!AQ245)</f>
        <v>2.7262795639088067E-3</v>
      </c>
      <c r="BF245" s="142"/>
    </row>
    <row r="246" spans="25:58" x14ac:dyDescent="0.35">
      <c r="Y246" s="143"/>
      <c r="Z246" s="74">
        <f>(Cálculos!C247-0.44)/(MAX(Cálculos!C:C)+0.12)*100</f>
        <v>32.948008546540294</v>
      </c>
      <c r="AA246" s="144"/>
      <c r="AB246" s="159">
        <f>Cálculos!M116</f>
        <v>1.1291746372805531</v>
      </c>
      <c r="AC246" s="144"/>
      <c r="AD246" s="159">
        <f>Cálculos!AB736</f>
        <v>1.1432748270215858</v>
      </c>
      <c r="AE246" s="144"/>
      <c r="AF246" s="159">
        <f>Cálculos!AQ368</f>
        <v>1.1305920221155374</v>
      </c>
      <c r="AG246" s="144"/>
      <c r="AH246" s="159">
        <f>Cálculos!O151</f>
        <v>0</v>
      </c>
      <c r="AI246" s="144"/>
      <c r="AJ246" s="159">
        <f>Cálculos!AD165</f>
        <v>0</v>
      </c>
      <c r="AK246" s="144"/>
      <c r="AL246" s="159">
        <f>Cálculos!AS180</f>
        <v>0</v>
      </c>
      <c r="AM246" s="142"/>
      <c r="BA246" s="143"/>
      <c r="BB246" s="74">
        <v>241</v>
      </c>
      <c r="BC246" s="167">
        <f>ABS(Cálculos!M247-Cálculos!M246)</f>
        <v>2.4566857336998926E-3</v>
      </c>
      <c r="BD246" s="167">
        <f>ABS(Cálculos!AB247-Cálculos!AB246)</f>
        <v>2.5998100734357377E-3</v>
      </c>
      <c r="BE246" s="167">
        <f>ABS(Cálculos!AQ247-Cálculos!AQ246)</f>
        <v>2.7074436613999109E-3</v>
      </c>
      <c r="BF246" s="142"/>
    </row>
    <row r="247" spans="25:58" x14ac:dyDescent="0.35">
      <c r="Y247" s="143"/>
      <c r="Z247" s="74">
        <f>(Cálculos!C248-0.44)/(MAX(Cálculos!C:C)+0.12)*100</f>
        <v>33.084972333315072</v>
      </c>
      <c r="AA247" s="144"/>
      <c r="AB247" s="159">
        <f>Cálculos!M736</f>
        <v>1.1257252621275298</v>
      </c>
      <c r="AC247" s="144"/>
      <c r="AD247" s="159">
        <f>Cálculos!AB495</f>
        <v>1.1422369375767836</v>
      </c>
      <c r="AE247" s="144"/>
      <c r="AF247" s="159">
        <f>Cálculos!AQ117</f>
        <v>1.1297700838014668</v>
      </c>
      <c r="AG247" s="144"/>
      <c r="AH247" s="159">
        <f>Cálculos!O152</f>
        <v>0</v>
      </c>
      <c r="AI247" s="144"/>
      <c r="AJ247" s="159">
        <f>Cálculos!AD166</f>
        <v>0</v>
      </c>
      <c r="AK247" s="144"/>
      <c r="AL247" s="159">
        <f>Cálculos!AS181</f>
        <v>0</v>
      </c>
      <c r="AM247" s="142"/>
      <c r="BA247" s="143"/>
      <c r="BB247" s="74">
        <v>242</v>
      </c>
      <c r="BC247" s="167">
        <f>ABS(Cálculos!M248-Cálculos!M247)</f>
        <v>2.439712523575166E-3</v>
      </c>
      <c r="BD247" s="167">
        <f>ABS(Cálculos!AB248-Cálculos!AB247)</f>
        <v>2.5818500277753342E-3</v>
      </c>
      <c r="BE247" s="167">
        <f>ABS(Cálculos!AQ248-Cálculos!AQ247)</f>
        <v>2.6887412298343127E-3</v>
      </c>
      <c r="BF247" s="142"/>
    </row>
    <row r="248" spans="25:58" x14ac:dyDescent="0.35">
      <c r="Y248" s="143"/>
      <c r="Z248" s="74">
        <f>(Cálculos!C249-0.44)/(MAX(Cálculos!C:C)+0.12)*100</f>
        <v>33.22193612008985</v>
      </c>
      <c r="AA248" s="144"/>
      <c r="AB248" s="159">
        <f>Cálculos!M370</f>
        <v>1.1195076979238747</v>
      </c>
      <c r="AC248" s="144"/>
      <c r="AD248" s="159">
        <f>Cálculos!AB38</f>
        <v>1.1410704721254652</v>
      </c>
      <c r="AE248" s="144"/>
      <c r="AF248" s="159">
        <f>Cálculos!AQ28</f>
        <v>1.1256674917442151</v>
      </c>
      <c r="AG248" s="144"/>
      <c r="AH248" s="159">
        <f>Cálculos!O153</f>
        <v>0</v>
      </c>
      <c r="AI248" s="144"/>
      <c r="AJ248" s="159">
        <f>Cálculos!AD167</f>
        <v>0</v>
      </c>
      <c r="AK248" s="144"/>
      <c r="AL248" s="159">
        <f>Cálculos!AS182</f>
        <v>0</v>
      </c>
      <c r="AM248" s="142"/>
      <c r="BA248" s="143"/>
      <c r="BB248" s="74">
        <v>243</v>
      </c>
      <c r="BC248" s="167">
        <f>ABS(Cálculos!M249-Cálculos!M248)</f>
        <v>2.4228595323154689E-3</v>
      </c>
      <c r="BD248" s="167">
        <f>ABS(Cálculos!AB249-Cálculos!AB248)</f>
        <v>2.5640155494928707E-3</v>
      </c>
      <c r="BE248" s="167">
        <f>ABS(Cálculos!AQ249-Cálculos!AQ248)</f>
        <v>2.6701686000175084E-3</v>
      </c>
      <c r="BF248" s="142"/>
    </row>
    <row r="249" spans="25:58" x14ac:dyDescent="0.35">
      <c r="Y249" s="143"/>
      <c r="Z249" s="74">
        <f>(Cálculos!C250-0.44)/(MAX(Cálculos!C:C)+0.12)*100</f>
        <v>33.358899906864622</v>
      </c>
      <c r="AA249" s="144"/>
      <c r="AB249" s="159">
        <f>Cálculos!M495</f>
        <v>1.1190197623162832</v>
      </c>
      <c r="AC249" s="144"/>
      <c r="AD249" s="159">
        <f>Cálculos!AB734</f>
        <v>1.1391832803021926</v>
      </c>
      <c r="AE249" s="144"/>
      <c r="AF249" s="159">
        <f>Cálculos!AQ125</f>
        <v>1.1240267634697889</v>
      </c>
      <c r="AG249" s="144"/>
      <c r="AH249" s="159">
        <f>Cálculos!O154</f>
        <v>0</v>
      </c>
      <c r="AI249" s="144"/>
      <c r="AJ249" s="159">
        <f>Cálculos!AD168</f>
        <v>0</v>
      </c>
      <c r="AK249" s="144"/>
      <c r="AL249" s="159">
        <f>Cálculos!AS183</f>
        <v>0</v>
      </c>
      <c r="AM249" s="142"/>
      <c r="BA249" s="143"/>
      <c r="BB249" s="74">
        <v>244</v>
      </c>
      <c r="BC249" s="167">
        <f>ABS(Cálculos!M250-Cálculos!M249)</f>
        <v>2.4061234973056234E-3</v>
      </c>
      <c r="BD249" s="167">
        <f>ABS(Cálculos!AB250-Cálculos!AB249)</f>
        <v>2.5463045386951433E-3</v>
      </c>
      <c r="BE249" s="167">
        <f>ABS(Cálculos!AQ250-Cálculos!AQ249)</f>
        <v>2.6517243730907469E-3</v>
      </c>
      <c r="BF249" s="142"/>
    </row>
    <row r="250" spans="25:58" x14ac:dyDescent="0.35">
      <c r="Y250" s="143"/>
      <c r="Z250" s="74">
        <f>(Cálculos!C251-0.44)/(MAX(Cálculos!C:C)+0.12)*100</f>
        <v>33.4958636936394</v>
      </c>
      <c r="AA250" s="144"/>
      <c r="AB250" s="159">
        <f>Cálculos!M38</f>
        <v>1.1132672719984922</v>
      </c>
      <c r="AC250" s="144"/>
      <c r="AD250" s="159">
        <f>Cálculos!AB45</f>
        <v>1.1391482288792303</v>
      </c>
      <c r="AE250" s="144"/>
      <c r="AF250" s="159">
        <f>Cálculos!AQ663</f>
        <v>1.1217064512790345</v>
      </c>
      <c r="AG250" s="144"/>
      <c r="AH250" s="159">
        <f>Cálculos!O155</f>
        <v>0</v>
      </c>
      <c r="AI250" s="144"/>
      <c r="AJ250" s="159">
        <f>Cálculos!AD169</f>
        <v>0</v>
      </c>
      <c r="AK250" s="144"/>
      <c r="AL250" s="159">
        <f>Cálculos!AS184</f>
        <v>0</v>
      </c>
      <c r="AM250" s="142"/>
      <c r="BA250" s="143"/>
      <c r="BB250" s="74">
        <v>245</v>
      </c>
      <c r="BC250" s="167">
        <f>ABS(Cálculos!M251-Cálculos!M250)</f>
        <v>2.3895031660132737E-3</v>
      </c>
      <c r="BD250" s="167">
        <f>ABS(Cálculos!AB251-Cálculos!AB250)</f>
        <v>2.5287159171973328E-3</v>
      </c>
      <c r="BE250" s="167">
        <f>ABS(Cálculos!AQ251-Cálculos!AQ250)</f>
        <v>2.6334075702879045E-3</v>
      </c>
      <c r="BF250" s="142"/>
    </row>
    <row r="251" spans="25:58" x14ac:dyDescent="0.35">
      <c r="Y251" s="143"/>
      <c r="Z251" s="74">
        <f>(Cálculos!C252-0.44)/(MAX(Cálculos!C:C)+0.12)*100</f>
        <v>33.632827480414178</v>
      </c>
      <c r="AA251" s="144"/>
      <c r="AB251" s="159">
        <f>Cálculos!M125</f>
        <v>1.1131098116732303</v>
      </c>
      <c r="AC251" s="144"/>
      <c r="AD251" s="159">
        <f>Cálculos!AB125</f>
        <v>1.1366340384635409</v>
      </c>
      <c r="AE251" s="144"/>
      <c r="AF251" s="159">
        <f>Cálculos!AQ691</f>
        <v>1.1200596885466225</v>
      </c>
      <c r="AG251" s="144"/>
      <c r="AH251" s="159">
        <f>Cálculos!O156</f>
        <v>0</v>
      </c>
      <c r="AI251" s="144"/>
      <c r="AJ251" s="159">
        <f>Cálculos!AD170</f>
        <v>0</v>
      </c>
      <c r="AK251" s="144"/>
      <c r="AL251" s="159">
        <f>Cálculos!AS185</f>
        <v>0</v>
      </c>
      <c r="AM251" s="142"/>
      <c r="BA251" s="143"/>
      <c r="BB251" s="74">
        <v>246</v>
      </c>
      <c r="BC251" s="167">
        <f>ABS(Cálculos!M252-Cálculos!M251)</f>
        <v>2.372997657921927E-3</v>
      </c>
      <c r="BD251" s="167">
        <f>ABS(Cálculos!AB252-Cálculos!AB251)</f>
        <v>2.5112487983988685E-3</v>
      </c>
      <c r="BE251" s="167">
        <f>ABS(Cálculos!AQ252-Cálculos!AQ251)</f>
        <v>2.61521729463976E-3</v>
      </c>
      <c r="BF251" s="142"/>
    </row>
    <row r="252" spans="25:58" x14ac:dyDescent="0.35">
      <c r="Y252" s="143"/>
      <c r="Z252" s="74">
        <f>(Cálculos!C253-0.44)/(MAX(Cálculos!C:C)+0.12)*100</f>
        <v>33.76979126718895</v>
      </c>
      <c r="AA252" s="144"/>
      <c r="AB252" s="159">
        <f>Cálculos!M45</f>
        <v>1.1083334634512758</v>
      </c>
      <c r="AC252" s="144"/>
      <c r="AD252" s="159">
        <f>Cálculos!AB117</f>
        <v>1.134912021909126</v>
      </c>
      <c r="AE252" s="144"/>
      <c r="AF252" s="159">
        <f>Cálculos!AQ495</f>
        <v>1.1192439602533777</v>
      </c>
      <c r="AG252" s="144"/>
      <c r="AH252" s="159">
        <f>Cálculos!O157</f>
        <v>0</v>
      </c>
      <c r="AI252" s="144"/>
      <c r="AJ252" s="159">
        <f>Cálculos!AD171</f>
        <v>0</v>
      </c>
      <c r="AK252" s="144"/>
      <c r="AL252" s="159">
        <f>Cálculos!AS186</f>
        <v>0</v>
      </c>
      <c r="AM252" s="142"/>
      <c r="BA252" s="143"/>
      <c r="BB252" s="74">
        <v>247</v>
      </c>
      <c r="BC252" s="167">
        <f>ABS(Cálculos!M253-Cálculos!M252)</f>
        <v>2.3566061650281411E-3</v>
      </c>
      <c r="BD252" s="167">
        <f>ABS(Cálculos!AB253-Cálculos!AB252)</f>
        <v>2.4939023354882406E-3</v>
      </c>
      <c r="BE252" s="167">
        <f>ABS(Cálculos!AQ253-Cálculos!AQ252)</f>
        <v>2.5971526690903302E-3</v>
      </c>
      <c r="BF252" s="142"/>
    </row>
    <row r="253" spans="25:58" x14ac:dyDescent="0.35">
      <c r="Y253" s="143"/>
      <c r="Z253" s="74">
        <f>(Cálculos!C254-0.44)/(MAX(Cálculos!C:C)+0.12)*100</f>
        <v>33.906755053963735</v>
      </c>
      <c r="AA253" s="144"/>
      <c r="AB253" s="159">
        <f>Cálculos!M369</f>
        <v>1.1069017433949147</v>
      </c>
      <c r="AC253" s="144"/>
      <c r="AD253" s="159">
        <f>Cálculos!AB39</f>
        <v>1.1338462888589529</v>
      </c>
      <c r="AE253" s="144"/>
      <c r="AF253" s="159">
        <f>Cálculos!AQ35</f>
        <v>1.117336744906676</v>
      </c>
      <c r="AG253" s="144"/>
      <c r="AH253" s="159">
        <f>Cálculos!O158</f>
        <v>0</v>
      </c>
      <c r="AI253" s="144"/>
      <c r="AJ253" s="159">
        <f>Cálculos!AD172</f>
        <v>0</v>
      </c>
      <c r="AK253" s="144"/>
      <c r="AL253" s="159">
        <f>Cálculos!AS187</f>
        <v>0</v>
      </c>
      <c r="AM253" s="142"/>
      <c r="BA253" s="143"/>
      <c r="BB253" s="74">
        <v>248</v>
      </c>
      <c r="BC253" s="167">
        <f>ABS(Cálculos!M254-Cálculos!M253)</f>
        <v>2.3403278970541286E-3</v>
      </c>
      <c r="BD253" s="167">
        <f>ABS(Cálculos!AB254-Cálculos!AB253)</f>
        <v>2.4766756936574486E-3</v>
      </c>
      <c r="BE253" s="167">
        <f>ABS(Cálculos!AQ254-Cálculos!AQ253)</f>
        <v>2.5792128251499458E-3</v>
      </c>
      <c r="BF253" s="142"/>
    </row>
    <row r="254" spans="25:58" x14ac:dyDescent="0.35">
      <c r="Y254" s="143"/>
      <c r="Z254" s="74">
        <f>(Cálculos!C255-0.44)/(MAX(Cálculos!C:C)+0.12)*100</f>
        <v>34.043718840738507</v>
      </c>
      <c r="AA254" s="144"/>
      <c r="AB254" s="159">
        <f>Cálculos!M39</f>
        <v>1.106063841616844</v>
      </c>
      <c r="AC254" s="144"/>
      <c r="AD254" s="159">
        <f>Cálculos!AB51</f>
        <v>1.1333088197129024</v>
      </c>
      <c r="AE254" s="144"/>
      <c r="AF254" s="159">
        <f>Cálculos!AQ696</f>
        <v>1.1156035375043134</v>
      </c>
      <c r="AG254" s="144"/>
      <c r="AH254" s="159">
        <f>Cálculos!O160</f>
        <v>0</v>
      </c>
      <c r="AI254" s="144"/>
      <c r="AJ254" s="159">
        <f>Cálculos!AD173</f>
        <v>0</v>
      </c>
      <c r="AK254" s="144"/>
      <c r="AL254" s="159">
        <f>Cálculos!AS188</f>
        <v>0</v>
      </c>
      <c r="AM254" s="142"/>
      <c r="BA254" s="143"/>
      <c r="BB254" s="74">
        <v>249</v>
      </c>
      <c r="BC254" s="167">
        <f>ABS(Cálculos!M255-Cálculos!M254)</f>
        <v>2.3241620714014588E-3</v>
      </c>
      <c r="BD254" s="167">
        <f>ABS(Cálculos!AB255-Cálculos!AB254)</f>
        <v>2.4595680449899238E-3</v>
      </c>
      <c r="BE254" s="167">
        <f>ABS(Cálculos!AQ255-Cálculos!AQ254)</f>
        <v>2.5613969007861614E-3</v>
      </c>
      <c r="BF254" s="142"/>
    </row>
    <row r="255" spans="25:58" x14ac:dyDescent="0.35">
      <c r="Y255" s="143"/>
      <c r="Z255" s="74">
        <f>(Cálculos!C256-0.44)/(MAX(Cálculos!C:C)+0.12)*100</f>
        <v>34.180682627513285</v>
      </c>
      <c r="AA255" s="144"/>
      <c r="AB255" s="159">
        <f>Cálculos!M117</f>
        <v>1.1041892933311737</v>
      </c>
      <c r="AC255" s="144"/>
      <c r="AD255" s="159">
        <f>Cálculos!AB46</f>
        <v>1.1288749935964635</v>
      </c>
      <c r="AE255" s="144"/>
      <c r="AF255" s="159">
        <f>Cálculos!AQ370</f>
        <v>1.1141421067086204</v>
      </c>
      <c r="AG255" s="144"/>
      <c r="AH255" s="159">
        <f>Cálculos!O161</f>
        <v>0</v>
      </c>
      <c r="AI255" s="144"/>
      <c r="AJ255" s="159">
        <f>Cálculos!AD174</f>
        <v>0</v>
      </c>
      <c r="AK255" s="144"/>
      <c r="AL255" s="159">
        <f>Cálculos!AS189</f>
        <v>0</v>
      </c>
      <c r="AM255" s="142"/>
      <c r="BA255" s="143"/>
      <c r="BB255" s="74">
        <v>250</v>
      </c>
      <c r="BC255" s="167">
        <f>ABS(Cálculos!M256-Cálculos!M255)</f>
        <v>2.3081079112836633E-3</v>
      </c>
      <c r="BD255" s="167">
        <f>ABS(Cálculos!AB256-Cálculos!AB255)</f>
        <v>2.4425785674938028E-3</v>
      </c>
      <c r="BE255" s="167">
        <f>ABS(Cálculos!AQ256-Cálculos!AQ255)</f>
        <v>2.5437040400054234E-3</v>
      </c>
      <c r="BF255" s="142"/>
    </row>
    <row r="256" spans="25:58" x14ac:dyDescent="0.35">
      <c r="Y256" s="143"/>
      <c r="Z256" s="74">
        <f>(Cálculos!C257-0.44)/(MAX(Cálculos!C:C)+0.12)*100</f>
        <v>34.317646414288063</v>
      </c>
      <c r="AA256" s="144"/>
      <c r="AB256" s="159">
        <f>Cálculos!M731</f>
        <v>1.1024084425912022</v>
      </c>
      <c r="AC256" s="144"/>
      <c r="AD256" s="159">
        <f>Cálculos!AB370</f>
        <v>1.123868582482497</v>
      </c>
      <c r="AE256" s="144"/>
      <c r="AF256" s="159">
        <f>Cálculos!AQ118</f>
        <v>1.1125755800285193</v>
      </c>
      <c r="AG256" s="144"/>
      <c r="AH256" s="159">
        <f>Cálculos!O162</f>
        <v>0</v>
      </c>
      <c r="AI256" s="144"/>
      <c r="AJ256" s="159">
        <f>Cálculos!AD175</f>
        <v>0</v>
      </c>
      <c r="AK256" s="144"/>
      <c r="AL256" s="159">
        <f>Cálculos!AS190</f>
        <v>0</v>
      </c>
      <c r="AM256" s="142"/>
      <c r="BA256" s="143"/>
      <c r="BB256" s="74">
        <v>251</v>
      </c>
      <c r="BC256" s="167">
        <f>ABS(Cálculos!M257-Cálculos!M256)</f>
        <v>2.2921646453538114E-3</v>
      </c>
      <c r="BD256" s="167">
        <f>ABS(Cálculos!AB257-Cálculos!AB256)</f>
        <v>2.4257064448930943E-3</v>
      </c>
      <c r="BE256" s="167">
        <f>ABS(Cálculos!AQ257-Cálculos!AQ256)</f>
        <v>2.5261333927421581E-3</v>
      </c>
      <c r="BF256" s="142"/>
    </row>
    <row r="257" spans="25:58" x14ac:dyDescent="0.35">
      <c r="Y257" s="143"/>
      <c r="Z257" s="74">
        <f>(Cálculos!C258-0.44)/(MAX(Cálculos!C:C)+0.12)*100</f>
        <v>34.454610201062842</v>
      </c>
      <c r="AA257" s="144"/>
      <c r="AB257" s="159">
        <f>Cálculos!M371</f>
        <v>1.1022658533402947</v>
      </c>
      <c r="AC257" s="144"/>
      <c r="AD257" s="159">
        <f>Cálculos!AB52</f>
        <v>1.1199030251729241</v>
      </c>
      <c r="AE257" s="144"/>
      <c r="AF257" s="159">
        <f>Cálculos!AQ371</f>
        <v>1.1108184467364084</v>
      </c>
      <c r="AG257" s="144"/>
      <c r="AH257" s="159">
        <f>Cálculos!O163</f>
        <v>0</v>
      </c>
      <c r="AI257" s="144"/>
      <c r="AJ257" s="159">
        <f>Cálculos!AD176</f>
        <v>0</v>
      </c>
      <c r="AK257" s="144"/>
      <c r="AL257" s="159">
        <f>Cálculos!AS191</f>
        <v>0</v>
      </c>
      <c r="AM257" s="142"/>
      <c r="BA257" s="143"/>
      <c r="BB257" s="74">
        <v>252</v>
      </c>
      <c r="BC257" s="167">
        <f>ABS(Cálculos!M258-Cálculos!M257)</f>
        <v>2.2763315076068102E-3</v>
      </c>
      <c r="BD257" s="167">
        <f>ABS(Cálculos!AB258-Cálculos!AB257)</f>
        <v>2.408950866556514E-3</v>
      </c>
      <c r="BE257" s="167">
        <f>ABS(Cálculos!AQ258-Cálculos!AQ257)</f>
        <v>2.5086841148050376E-3</v>
      </c>
      <c r="BF257" s="142"/>
    </row>
    <row r="258" spans="25:58" x14ac:dyDescent="0.35">
      <c r="Y258" s="143"/>
      <c r="Z258" s="74">
        <f>(Cálculos!C259-0.44)/(MAX(Cálculos!C:C)+0.12)*100</f>
        <v>34.591573987837613</v>
      </c>
      <c r="AA258" s="144"/>
      <c r="AB258" s="159">
        <f>Cálculos!M51</f>
        <v>1.1020971348631736</v>
      </c>
      <c r="AC258" s="144"/>
      <c r="AD258" s="159">
        <f>Cálculos!AB118</f>
        <v>1.1194456546447755</v>
      </c>
      <c r="AE258" s="144"/>
      <c r="AF258" s="159">
        <f>Cálculos!AQ41</f>
        <v>1.1082617478130539</v>
      </c>
      <c r="AG258" s="144"/>
      <c r="AH258" s="159">
        <f>Cálculos!O164</f>
        <v>0</v>
      </c>
      <c r="AI258" s="144"/>
      <c r="AJ258" s="159">
        <f>Cálculos!AD177</f>
        <v>0</v>
      </c>
      <c r="AK258" s="144"/>
      <c r="AL258" s="159">
        <f>Cálculos!AS192</f>
        <v>0</v>
      </c>
      <c r="AM258" s="142"/>
      <c r="BA258" s="143"/>
      <c r="BB258" s="74">
        <v>253</v>
      </c>
      <c r="BC258" s="167">
        <f>ABS(Cálculos!M259-Cálculos!M258)</f>
        <v>2.2606077373312217E-3</v>
      </c>
      <c r="BD258" s="167">
        <f>ABS(Cálculos!AB259-Cálculos!AB258)</f>
        <v>2.3923110274537973E-3</v>
      </c>
      <c r="BE258" s="167">
        <f>ABS(Cálculos!AQ259-Cálculos!AQ258)</f>
        <v>2.4913553678350131E-3</v>
      </c>
      <c r="BF258" s="142"/>
    </row>
    <row r="259" spans="25:58" x14ac:dyDescent="0.35">
      <c r="Y259" s="143"/>
      <c r="Z259" s="74">
        <f>(Cálculos!C260-0.44)/(MAX(Cálculos!C:C)+0.12)*100</f>
        <v>34.728537774612391</v>
      </c>
      <c r="AA259" s="144"/>
      <c r="AB259" s="159">
        <f>Cálculos!M669</f>
        <v>1.0998088127931882</v>
      </c>
      <c r="AC259" s="144"/>
      <c r="AD259" s="159">
        <f>Cálculos!AB34</f>
        <v>1.1188541682414406</v>
      </c>
      <c r="AE259" s="144"/>
      <c r="AF259" s="159">
        <f>Cálculos!AQ369</f>
        <v>1.1062811227678542</v>
      </c>
      <c r="AG259" s="144"/>
      <c r="AH259" s="159">
        <f>Cálculos!O165</f>
        <v>0</v>
      </c>
      <c r="AI259" s="144"/>
      <c r="AJ259" s="159">
        <f>Cálculos!AD178</f>
        <v>0</v>
      </c>
      <c r="AK259" s="144"/>
      <c r="AL259" s="159">
        <f>Cálculos!AS193</f>
        <v>0</v>
      </c>
      <c r="AM259" s="142"/>
      <c r="BA259" s="143"/>
      <c r="BB259" s="74">
        <v>254</v>
      </c>
      <c r="BC259" s="167">
        <f>ABS(Cálculos!M260-Cálculos!M259)</f>
        <v>2.2449925790705705E-3</v>
      </c>
      <c r="BD259" s="167">
        <f>ABS(Cálculos!AB260-Cálculos!AB259)</f>
        <v>2.3757861281156201E-3</v>
      </c>
      <c r="BE259" s="167">
        <f>ABS(Cálculos!AQ260-Cálculos!AQ259)</f>
        <v>2.474146319263737E-3</v>
      </c>
      <c r="BF259" s="142"/>
    </row>
    <row r="260" spans="25:58" x14ac:dyDescent="0.35">
      <c r="Y260" s="143"/>
      <c r="Z260" s="74">
        <f>(Cálculos!C261-0.44)/(MAX(Cálculos!C:C)+0.12)*100</f>
        <v>34.86550156138717</v>
      </c>
      <c r="AA260" s="144"/>
      <c r="AB260" s="159">
        <f>Cálculos!M46</f>
        <v>1.0981397933133443</v>
      </c>
      <c r="AC260" s="144"/>
      <c r="AD260" s="159">
        <f>Cálculos!AB371</f>
        <v>1.1186414107021467</v>
      </c>
      <c r="AE260" s="144"/>
      <c r="AF260" s="159">
        <f>Cálculos!AQ731</f>
        <v>1.1030470756994404</v>
      </c>
      <c r="AG260" s="144"/>
      <c r="AH260" s="159">
        <f>Cálculos!O166</f>
        <v>0</v>
      </c>
      <c r="AI260" s="144"/>
      <c r="AJ260" s="159">
        <f>Cálculos!AD179</f>
        <v>0</v>
      </c>
      <c r="AK260" s="144"/>
      <c r="AL260" s="159">
        <f>Cálculos!AS194</f>
        <v>0</v>
      </c>
      <c r="AM260" s="142"/>
      <c r="BA260" s="143"/>
      <c r="BB260" s="74">
        <v>255</v>
      </c>
      <c r="BC260" s="167">
        <f>ABS(Cálculos!M261-Cálculos!M260)</f>
        <v>2.2294852825867073E-3</v>
      </c>
      <c r="BD260" s="167">
        <f>ABS(Cálculos!AB261-Cálculos!AB260)</f>
        <v>2.3593753745950186E-3</v>
      </c>
      <c r="BE260" s="167">
        <f>ABS(Cálculos!AQ261-Cálculos!AQ260)</f>
        <v>2.4570561422740389E-3</v>
      </c>
      <c r="BF260" s="142"/>
    </row>
    <row r="261" spans="25:58" x14ac:dyDescent="0.35">
      <c r="Y261" s="143"/>
      <c r="Z261" s="74">
        <f>(Cálculos!C262-0.44)/(MAX(Cálculos!C:C)+0.12)*100</f>
        <v>35.002465348161948</v>
      </c>
      <c r="AA261" s="144"/>
      <c r="AB261" s="159">
        <f>Cálculos!M496</f>
        <v>1.0961097502165571</v>
      </c>
      <c r="AC261" s="144"/>
      <c r="AD261" s="159">
        <f>Cálculos!AB496</f>
        <v>1.1179646120606705</v>
      </c>
      <c r="AE261" s="144"/>
      <c r="AF261" s="159">
        <f>Cálculos!AQ700</f>
        <v>1.1017531189498482</v>
      </c>
      <c r="AG261" s="144"/>
      <c r="AH261" s="159">
        <f>Cálculos!O167</f>
        <v>0</v>
      </c>
      <c r="AI261" s="144"/>
      <c r="AJ261" s="159">
        <f>Cálculos!AD180</f>
        <v>0</v>
      </c>
      <c r="AK261" s="144"/>
      <c r="AL261" s="159">
        <f>Cálculos!AS195</f>
        <v>0</v>
      </c>
      <c r="AM261" s="142"/>
      <c r="BA261" s="143"/>
      <c r="BB261" s="74">
        <v>256</v>
      </c>
      <c r="BC261" s="167">
        <f>ABS(Cálculos!M262-Cálculos!M261)</f>
        <v>2.2140851028242259E-3</v>
      </c>
      <c r="BD261" s="167">
        <f>ABS(Cálculos!AB262-Cálculos!AB261)</f>
        <v>2.3430779784292532E-3</v>
      </c>
      <c r="BE261" s="167">
        <f>ABS(Cálculos!AQ262-Cálculos!AQ261)</f>
        <v>2.4400840157597359E-3</v>
      </c>
      <c r="BF261" s="142"/>
    </row>
    <row r="262" spans="25:58" x14ac:dyDescent="0.35">
      <c r="Y262" s="143"/>
      <c r="Z262" s="74">
        <f>(Cálculos!C263-0.44)/(MAX(Cálculos!C:C)+0.12)*100</f>
        <v>35.139429134936719</v>
      </c>
      <c r="AA262" s="144"/>
      <c r="AB262" s="159">
        <f>Cálculos!M732</f>
        <v>1.0943043911183565</v>
      </c>
      <c r="AC262" s="144"/>
      <c r="AD262" s="159">
        <f>Cálculos!AB28</f>
        <v>1.1146560372390959</v>
      </c>
      <c r="AE262" s="144"/>
      <c r="AF262" s="159">
        <f>Cálculos!AQ732</f>
        <v>1.1011562534479926</v>
      </c>
      <c r="AG262" s="144"/>
      <c r="AH262" s="159">
        <f>Cálculos!O168</f>
        <v>0</v>
      </c>
      <c r="AI262" s="144"/>
      <c r="AJ262" s="159">
        <f>Cálculos!AD181</f>
        <v>0</v>
      </c>
      <c r="AK262" s="144"/>
      <c r="AL262" s="159">
        <f>Cálculos!AS196</f>
        <v>0</v>
      </c>
      <c r="AM262" s="142"/>
      <c r="BA262" s="143"/>
      <c r="BB262" s="74">
        <v>257</v>
      </c>
      <c r="BC262" s="167">
        <f>ABS(Cálculos!M263-Cálculos!M262)</f>
        <v>2.1987912998737147E-3</v>
      </c>
      <c r="BD262" s="167">
        <f>ABS(Cálculos!AB263-Cálculos!AB262)</f>
        <v>2.3268931566018947E-3</v>
      </c>
      <c r="BE262" s="167">
        <f>ABS(Cálculos!AQ263-Cálculos!AQ262)</f>
        <v>2.4232291242869408E-3</v>
      </c>
      <c r="BF262" s="142"/>
    </row>
    <row r="263" spans="25:58" x14ac:dyDescent="0.35">
      <c r="Y263" s="143"/>
      <c r="Z263" s="74">
        <f>(Cálculos!C264-0.44)/(MAX(Cálculos!C:C)+0.12)*100</f>
        <v>35.276392921711498</v>
      </c>
      <c r="AA263" s="144"/>
      <c r="AB263" s="159">
        <f>Cálculos!M28</f>
        <v>1.0931383631078913</v>
      </c>
      <c r="AC263" s="144"/>
      <c r="AD263" s="159">
        <f>Cálculos!AB369</f>
        <v>1.1142059943054834</v>
      </c>
      <c r="AE263" s="144"/>
      <c r="AF263" s="159">
        <f>Cálculos!AQ126</f>
        <v>1.0964061029430501</v>
      </c>
      <c r="AG263" s="144"/>
      <c r="AH263" s="159">
        <f>Cálculos!O169</f>
        <v>0</v>
      </c>
      <c r="AI263" s="144"/>
      <c r="AJ263" s="159">
        <f>Cálculos!AD182</f>
        <v>0</v>
      </c>
      <c r="AK263" s="144"/>
      <c r="AL263" s="159">
        <f>Cálculos!AS197</f>
        <v>0</v>
      </c>
      <c r="AM263" s="142"/>
      <c r="BA263" s="143"/>
      <c r="BB263" s="74">
        <v>258</v>
      </c>
      <c r="BC263" s="167">
        <f>ABS(Cálculos!M264-Cálculos!M263)</f>
        <v>4.6566299346184614E-4</v>
      </c>
      <c r="BD263" s="167">
        <f>ABS(Cálculos!AB264-Cálculos!AB263)</f>
        <v>5.9287998603019254E-4</v>
      </c>
      <c r="BE263" s="167">
        <f>ABS(Cálculos!AQ264-Cálculos!AQ263)</f>
        <v>6.8855051257882272E-4</v>
      </c>
      <c r="BF263" s="142"/>
    </row>
    <row r="264" spans="25:58" x14ac:dyDescent="0.35">
      <c r="Y264" s="143"/>
      <c r="Z264" s="74">
        <f>(Cálculos!C265-0.44)/(MAX(Cálculos!C:C)+0.12)*100</f>
        <v>35.413356708486276</v>
      </c>
      <c r="AA264" s="144"/>
      <c r="AB264" s="159">
        <f>Cálculos!M34</f>
        <v>1.0911813201972367</v>
      </c>
      <c r="AC264" s="144"/>
      <c r="AD264" s="159">
        <f>Cálculos!AB731</f>
        <v>1.1110619926220116</v>
      </c>
      <c r="AE264" s="144"/>
      <c r="AF264" s="159">
        <f>Cálculos!AQ19</f>
        <v>1.0956947411288938</v>
      </c>
      <c r="AG264" s="144"/>
      <c r="AH264" s="159">
        <f>Cálculos!O170</f>
        <v>0</v>
      </c>
      <c r="AI264" s="144"/>
      <c r="AJ264" s="159">
        <f>Cálculos!AD183</f>
        <v>0</v>
      </c>
      <c r="AK264" s="144"/>
      <c r="AL264" s="159">
        <f>Cálculos!AS198</f>
        <v>0</v>
      </c>
      <c r="AM264" s="142"/>
      <c r="BA264" s="143"/>
      <c r="BB264" s="74">
        <v>259</v>
      </c>
      <c r="BC264" s="167">
        <f>ABS(Cálculos!M265-Cálculos!M264)</f>
        <v>3.5723851901052761E-3</v>
      </c>
      <c r="BD264" s="167">
        <f>ABS(Cálculos!AB265-Cálculos!AB264)</f>
        <v>3.6987234307168659E-3</v>
      </c>
      <c r="BE264" s="167">
        <f>ABS(Cálculos!AQ265-Cálculos!AQ264)</f>
        <v>3.7937331126667861E-3</v>
      </c>
      <c r="BF264" s="142"/>
    </row>
    <row r="265" spans="25:58" x14ac:dyDescent="0.35">
      <c r="Y265" s="143"/>
      <c r="Z265" s="74">
        <f>(Cálculos!C266-0.44)/(MAX(Cálculos!C:C)+0.12)*100</f>
        <v>35.550320495261047</v>
      </c>
      <c r="AA265" s="144"/>
      <c r="AB265" s="159">
        <f>Cálculos!M118</f>
        <v>1.090306963246344</v>
      </c>
      <c r="AC265" s="144"/>
      <c r="AD265" s="159">
        <f>Cálculos!AB126</f>
        <v>1.1104594162984096</v>
      </c>
      <c r="AE265" s="144"/>
      <c r="AF265" s="159">
        <f>Cálculos!AQ40</f>
        <v>1.0950334659165797</v>
      </c>
      <c r="AG265" s="144"/>
      <c r="AH265" s="159">
        <f>Cálculos!O171</f>
        <v>0</v>
      </c>
      <c r="AI265" s="144"/>
      <c r="AJ265" s="159">
        <f>Cálculos!AD184</f>
        <v>0</v>
      </c>
      <c r="AK265" s="144"/>
      <c r="AL265" s="159">
        <f>Cálculos!AS199</f>
        <v>0</v>
      </c>
      <c r="AM265" s="142"/>
      <c r="BA265" s="143"/>
      <c r="BB265" s="74">
        <v>260</v>
      </c>
      <c r="BC265" s="167">
        <f>ABS(Cálculos!M266-Cálculos!M265)</f>
        <v>2.4101963236428103E-3</v>
      </c>
      <c r="BD265" s="167">
        <f>ABS(Cálculos!AB266-Cálculos!AB265)</f>
        <v>2.5356618822808819E-3</v>
      </c>
      <c r="BE265" s="167">
        <f>ABS(Cálculos!AQ266-Cálculos!AQ265)</f>
        <v>2.6300152844192515E-3</v>
      </c>
      <c r="BF265" s="142"/>
    </row>
    <row r="266" spans="25:58" x14ac:dyDescent="0.35">
      <c r="Y266" s="143"/>
      <c r="Z266" s="74">
        <f>(Cálculos!C267-0.44)/(MAX(Cálculos!C:C)+0.12)*100</f>
        <v>35.687284282035833</v>
      </c>
      <c r="AA266" s="144"/>
      <c r="AB266" s="159">
        <f>Cálculos!M52</f>
        <v>1.089109435835373</v>
      </c>
      <c r="AC266" s="144"/>
      <c r="AD266" s="159">
        <f>Cálculos!AB732</f>
        <v>1.1091918289601785</v>
      </c>
      <c r="AE266" s="144"/>
      <c r="AF266" s="159">
        <f>Cálculos!AQ496</f>
        <v>1.0935724195454357</v>
      </c>
      <c r="AG266" s="144"/>
      <c r="AH266" s="159">
        <f>Cálculos!O172</f>
        <v>0</v>
      </c>
      <c r="AI266" s="144"/>
      <c r="AJ266" s="159">
        <f>Cálculos!AD185</f>
        <v>0</v>
      </c>
      <c r="AK266" s="144"/>
      <c r="AL266" s="159">
        <f>Cálculos!AS200</f>
        <v>0</v>
      </c>
      <c r="AM266" s="142"/>
      <c r="BA266" s="143"/>
      <c r="BB266" s="74">
        <v>261</v>
      </c>
      <c r="BC266" s="167">
        <f>ABS(Cálculos!M267-Cálculos!M266)</f>
        <v>2.1855871472534205E-3</v>
      </c>
      <c r="BD266" s="167">
        <f>ABS(Cálculos!AB267-Cálculos!AB266)</f>
        <v>2.3101860519728068E-3</v>
      </c>
      <c r="BE266" s="167">
        <f>ABS(Cálculos!AQ267-Cálculos!AQ266)</f>
        <v>2.4038877075553411E-3</v>
      </c>
      <c r="BF266" s="142"/>
    </row>
    <row r="267" spans="25:58" x14ac:dyDescent="0.35">
      <c r="Y267" s="143"/>
      <c r="Z267" s="74">
        <f>(Cálculos!C268-0.44)/(MAX(Cálculos!C:C)+0.12)*100</f>
        <v>35.824248068810604</v>
      </c>
      <c r="AA267" s="144"/>
      <c r="AB267" s="159">
        <f>Cálculos!M126</f>
        <v>1.0882177173005008</v>
      </c>
      <c r="AC267" s="144"/>
      <c r="AD267" s="159">
        <f>Cálculos!AB35</f>
        <v>1.1065913538833563</v>
      </c>
      <c r="AE267" s="144"/>
      <c r="AF267" s="159">
        <f>Cálculos!AQ326</f>
        <v>1.0872176865429852</v>
      </c>
      <c r="AG267" s="144"/>
      <c r="AH267" s="159">
        <f>Cálculos!O173</f>
        <v>0</v>
      </c>
      <c r="AI267" s="144"/>
      <c r="AJ267" s="159">
        <f>Cálculos!AD186</f>
        <v>0</v>
      </c>
      <c r="AK267" s="144"/>
      <c r="AL267" s="159">
        <f>Cálculos!AS201</f>
        <v>0</v>
      </c>
      <c r="AM267" s="142"/>
      <c r="BA267" s="143"/>
      <c r="BB267" s="74">
        <v>262</v>
      </c>
      <c r="BC267" s="167">
        <f>ABS(Cálculos!M268-Cálculos!M267)</f>
        <v>2.1324706881447053E-3</v>
      </c>
      <c r="BD267" s="167">
        <f>ABS(Cálculos!AB268-Cálculos!AB267)</f>
        <v>2.2562089253612694E-3</v>
      </c>
      <c r="BE267" s="167">
        <f>ABS(Cálculos!AQ268-Cálculos!AQ267)</f>
        <v>2.3492633363302873E-3</v>
      </c>
      <c r="BF267" s="142"/>
    </row>
    <row r="268" spans="25:58" x14ac:dyDescent="0.35">
      <c r="Y268" s="143"/>
      <c r="Z268" s="74">
        <f>(Cálculos!C269-0.44)/(MAX(Cálculos!C:C)+0.12)*100</f>
        <v>35.961211855585383</v>
      </c>
      <c r="AA268" s="144"/>
      <c r="AB268" s="159">
        <f>Cálculos!M35</f>
        <v>1.0792161907026978</v>
      </c>
      <c r="AC268" s="144"/>
      <c r="AD268" s="159">
        <f>Cálculos!AB41</f>
        <v>1.1030884949909119</v>
      </c>
      <c r="AE268" s="144"/>
      <c r="AF268" s="159">
        <f>Cálculos!AQ119</f>
        <v>1.0858102019905815</v>
      </c>
      <c r="AG268" s="144"/>
      <c r="AH268" s="159">
        <f>Cálculos!O174</f>
        <v>0</v>
      </c>
      <c r="AI268" s="144"/>
      <c r="AJ268" s="159">
        <f>Cálculos!AD187</f>
        <v>0</v>
      </c>
      <c r="AK268" s="144"/>
      <c r="AL268" s="159">
        <f>Cálculos!AS202</f>
        <v>0</v>
      </c>
      <c r="AM268" s="142"/>
      <c r="BA268" s="143"/>
      <c r="BB268" s="74">
        <v>263</v>
      </c>
      <c r="BC268" s="167">
        <f>ABS(Cálculos!M269-Cálculos!M268)</f>
        <v>2.1107898883080956E-3</v>
      </c>
      <c r="BD268" s="167">
        <f>ABS(Cálculos!AB269-Cálculos!AB268)</f>
        <v>2.2336734030863892E-3</v>
      </c>
      <c r="BE268" s="167">
        <f>ABS(Cálculos!AQ269-Cálculos!AQ268)</f>
        <v>2.3260850402870847E-3</v>
      </c>
      <c r="BF268" s="142"/>
    </row>
    <row r="269" spans="25:58" x14ac:dyDescent="0.35">
      <c r="Y269" s="143"/>
      <c r="Z269" s="74">
        <f>(Cálculos!C270-0.44)/(MAX(Cálculos!C:C)+0.12)*100</f>
        <v>36.098175642360161</v>
      </c>
      <c r="AA269" s="144"/>
      <c r="AB269" s="159">
        <f>Cálculos!M366</f>
        <v>1.0781217395397216</v>
      </c>
      <c r="AC269" s="144"/>
      <c r="AD269" s="159">
        <f>Cálculos!AB497</f>
        <v>1.0946111735576312</v>
      </c>
      <c r="AE269" s="144"/>
      <c r="AF269" s="159">
        <f>Cálculos!AQ331</f>
        <v>1.0838802546543773</v>
      </c>
      <c r="AG269" s="144"/>
      <c r="AH269" s="159">
        <f>Cálculos!O175</f>
        <v>0</v>
      </c>
      <c r="AI269" s="144"/>
      <c r="AJ269" s="159">
        <f>Cálculos!AD188</f>
        <v>0</v>
      </c>
      <c r="AK269" s="144"/>
      <c r="AL269" s="159">
        <f>Cálculos!AS203</f>
        <v>0</v>
      </c>
      <c r="AM269" s="142"/>
      <c r="BA269" s="143"/>
      <c r="BB269" s="74">
        <v>264</v>
      </c>
      <c r="BC269" s="167">
        <f>ABS(Cálculos!M270-Cálculos!M269)</f>
        <v>2.0949388574620365E-3</v>
      </c>
      <c r="BD269" s="167">
        <f>ABS(Cálculos!AB270-Cálculos!AB269)</f>
        <v>2.2169735538012936E-3</v>
      </c>
      <c r="BE269" s="167">
        <f>ABS(Cálculos!AQ270-Cálculos!AQ269)</f>
        <v>2.3087468571963421E-3</v>
      </c>
      <c r="BF269" s="142"/>
    </row>
    <row r="270" spans="25:58" x14ac:dyDescent="0.35">
      <c r="Y270" s="143"/>
      <c r="Z270" s="74">
        <f>(Cálculos!C271-0.44)/(MAX(Cálculos!C:C)+0.12)*100</f>
        <v>36.235139429134939</v>
      </c>
      <c r="AA270" s="144"/>
      <c r="AB270" s="159">
        <f>Cálculos!M41</f>
        <v>1.0760853756630124</v>
      </c>
      <c r="AC270" s="144"/>
      <c r="AD270" s="159">
        <f>Cálculos!AB119</f>
        <v>1.0943336929325431</v>
      </c>
      <c r="AE270" s="144"/>
      <c r="AF270" s="159">
        <f>Cálculos!AQ298</f>
        <v>1.0818298604529262</v>
      </c>
      <c r="AG270" s="144"/>
      <c r="AH270" s="159">
        <f>Cálculos!O176</f>
        <v>0</v>
      </c>
      <c r="AI270" s="144"/>
      <c r="AJ270" s="159">
        <f>Cálculos!AD189</f>
        <v>0</v>
      </c>
      <c r="AK270" s="144"/>
      <c r="AL270" s="159">
        <f>Cálculos!AS204</f>
        <v>0</v>
      </c>
      <c r="AM270" s="142"/>
      <c r="BA270" s="143"/>
      <c r="BB270" s="74">
        <v>265</v>
      </c>
      <c r="BC270" s="167">
        <f>ABS(Cálculos!M271-Cálculos!M270)</f>
        <v>2.0802357402864846E-3</v>
      </c>
      <c r="BD270" s="167">
        <f>ABS(Cálculos!AB271-Cálculos!AB270)</f>
        <v>2.2014274814039503E-3</v>
      </c>
      <c r="BE270" s="167">
        <f>ABS(Cálculos!AQ271-Cálculos!AQ270)</f>
        <v>2.2925668602870042E-3</v>
      </c>
      <c r="BF270" s="142"/>
    </row>
    <row r="271" spans="25:58" x14ac:dyDescent="0.35">
      <c r="Y271" s="143"/>
      <c r="Z271" s="74">
        <f>(Cálculos!C272-0.44)/(MAX(Cálculos!C:C)+0.12)*100</f>
        <v>36.372103215909711</v>
      </c>
      <c r="AA271" s="144"/>
      <c r="AB271" s="159">
        <f>Cálculos!M497</f>
        <v>1.0740720260202312</v>
      </c>
      <c r="AC271" s="144"/>
      <c r="AD271" s="159">
        <f>Cálculos!AB40</f>
        <v>1.0886573309443608</v>
      </c>
      <c r="AE271" s="144"/>
      <c r="AF271" s="159">
        <f>Cálculos!AQ24</f>
        <v>1.0806547405416105</v>
      </c>
      <c r="AG271" s="144"/>
      <c r="AH271" s="159">
        <f>Cálculos!O177</f>
        <v>0</v>
      </c>
      <c r="AI271" s="144"/>
      <c r="AJ271" s="159">
        <f>Cálculos!AD190</f>
        <v>0</v>
      </c>
      <c r="AK271" s="144"/>
      <c r="AL271" s="159">
        <f>Cálculos!AS205</f>
        <v>0</v>
      </c>
      <c r="AM271" s="142"/>
      <c r="BA271" s="143"/>
      <c r="BB271" s="74">
        <v>266</v>
      </c>
      <c r="BC271" s="167">
        <f>ABS(Cálculos!M272-Cálculos!M271)</f>
        <v>2.0658240300016062E-3</v>
      </c>
      <c r="BD271" s="167">
        <f>ABS(Cálculos!AB272-Cálculos!AB271)</f>
        <v>2.1861786386143112E-3</v>
      </c>
      <c r="BE271" s="167">
        <f>ABS(Cálculos!AQ272-Cálculos!AQ271)</f>
        <v>2.2766884718219416E-3</v>
      </c>
      <c r="BF271" s="142"/>
    </row>
    <row r="272" spans="25:58" x14ac:dyDescent="0.35">
      <c r="Y272" s="143"/>
      <c r="Z272" s="74">
        <f>(Cálculos!C273-0.44)/(MAX(Cálculos!C:C)+0.12)*100</f>
        <v>36.509067002684489</v>
      </c>
      <c r="AA272" s="144"/>
      <c r="AB272" s="159">
        <f>Cálculos!M367</f>
        <v>1.0701854485790232</v>
      </c>
      <c r="AC272" s="144"/>
      <c r="AD272" s="159">
        <f>Cálculos!AB366</f>
        <v>1.0855598807521147</v>
      </c>
      <c r="AE272" s="144"/>
      <c r="AF272" s="159">
        <f>Cálculos!AQ366</f>
        <v>1.0781574924422999</v>
      </c>
      <c r="AG272" s="144"/>
      <c r="AH272" s="159">
        <f>Cálculos!O178</f>
        <v>0</v>
      </c>
      <c r="AI272" s="144"/>
      <c r="AJ272" s="159">
        <f>Cálculos!AD191</f>
        <v>0</v>
      </c>
      <c r="AK272" s="144"/>
      <c r="AL272" s="159">
        <f>Cálculos!AS206</f>
        <v>0</v>
      </c>
      <c r="AM272" s="142"/>
      <c r="BA272" s="143"/>
      <c r="BB272" s="74">
        <v>267</v>
      </c>
      <c r="BC272" s="167">
        <f>ABS(Cálculos!M273-Cálculos!M272)</f>
        <v>1.7069795648453789E-2</v>
      </c>
      <c r="BD272" s="167">
        <f>ABS(Cálculos!AB273-Cálculos!AB272)</f>
        <v>1.4554663844543736E-2</v>
      </c>
      <c r="BE272" s="167">
        <f>ABS(Cálculos!AQ273-Cálculos!AQ272)</f>
        <v>1.1424548882724928E-2</v>
      </c>
      <c r="BF272" s="142"/>
    </row>
    <row r="273" spans="25:58" x14ac:dyDescent="0.35">
      <c r="Y273" s="143"/>
      <c r="Z273" s="74">
        <f>(Cálculos!C274-0.44)/(MAX(Cálculos!C:C)+0.12)*100</f>
        <v>36.646030789459267</v>
      </c>
      <c r="AA273" s="144"/>
      <c r="AB273" s="159">
        <f>Cálculos!M119</f>
        <v>1.0667221208508446</v>
      </c>
      <c r="AC273" s="144"/>
      <c r="AD273" s="159">
        <f>Cálculos!AB127</f>
        <v>1.0848918943072858</v>
      </c>
      <c r="AE273" s="144"/>
      <c r="AF273" s="159">
        <f>Cálculos!AQ367</f>
        <v>1.0764385951007713</v>
      </c>
      <c r="AG273" s="144"/>
      <c r="AH273" s="159">
        <f>Cálculos!O179</f>
        <v>0</v>
      </c>
      <c r="AI273" s="144"/>
      <c r="AJ273" s="159">
        <f>Cálculos!AD192</f>
        <v>0</v>
      </c>
      <c r="AK273" s="144"/>
      <c r="AL273" s="159">
        <f>Cálculos!AS209</f>
        <v>0</v>
      </c>
      <c r="AM273" s="142"/>
      <c r="BA273" s="143"/>
      <c r="BB273" s="74">
        <v>268</v>
      </c>
      <c r="BC273" s="167">
        <f>ABS(Cálculos!M274-Cálculos!M273)</f>
        <v>8.6200791258463971E-2</v>
      </c>
      <c r="BD273" s="167">
        <f>ABS(Cálculos!AB274-Cálculos!AB273)</f>
        <v>6.5845287277724873E-2</v>
      </c>
      <c r="BE273" s="167">
        <f>ABS(Cálculos!AQ274-Cálculos!AQ273)</f>
        <v>5.4071350838327592E-2</v>
      </c>
      <c r="BF273" s="142"/>
    </row>
    <row r="274" spans="25:58" x14ac:dyDescent="0.35">
      <c r="Y274" s="143"/>
      <c r="Z274" s="74">
        <f>(Cálculos!C275-0.44)/(MAX(Cálculos!C:C)+0.12)*100</f>
        <v>36.782994576234046</v>
      </c>
      <c r="AA274" s="144"/>
      <c r="AB274" s="159">
        <f>Cálculos!M19</f>
        <v>1.0664786677044265</v>
      </c>
      <c r="AC274" s="144"/>
      <c r="AD274" s="159">
        <f>Cálculos!AB19</f>
        <v>1.0838926644070928</v>
      </c>
      <c r="AE274" s="144"/>
      <c r="AF274" s="159">
        <f>Cálculos!AQ13</f>
        <v>1.0745584123450369</v>
      </c>
      <c r="AG274" s="144"/>
      <c r="AH274" s="159">
        <f>Cálculos!O180</f>
        <v>0</v>
      </c>
      <c r="AI274" s="144"/>
      <c r="AJ274" s="159">
        <f>Cálculos!AD193</f>
        <v>0</v>
      </c>
      <c r="AK274" s="144"/>
      <c r="AL274" s="159">
        <f>Cálculos!AS210</f>
        <v>0</v>
      </c>
      <c r="AM274" s="142"/>
      <c r="BA274" s="143"/>
      <c r="BB274" s="74">
        <v>269</v>
      </c>
      <c r="BC274" s="167">
        <f>ABS(Cálculos!M275-Cálculos!M274)</f>
        <v>4.6068199507992402E-2</v>
      </c>
      <c r="BD274" s="167">
        <f>ABS(Cálculos!AB275-Cálculos!AB274)</f>
        <v>3.0162853676433565E-2</v>
      </c>
      <c r="BE274" s="167">
        <f>ABS(Cálculos!AQ275-Cálculos!AQ274)</f>
        <v>2.4232550388692375E-2</v>
      </c>
      <c r="BF274" s="142"/>
    </row>
    <row r="275" spans="25:58" x14ac:dyDescent="0.35">
      <c r="Y275" s="143"/>
      <c r="Z275" s="74">
        <f>(Cálculos!C276-0.44)/(MAX(Cálculos!C:C)+0.12)*100</f>
        <v>36.919958363008817</v>
      </c>
      <c r="AA275" s="144"/>
      <c r="AB275" s="159">
        <f>Cálculos!M127</f>
        <v>1.0639469753920849</v>
      </c>
      <c r="AC275" s="144"/>
      <c r="AD275" s="159">
        <f>Cálculos!AB367</f>
        <v>1.0838658730443884</v>
      </c>
      <c r="AE275" s="144"/>
      <c r="AF275" s="159">
        <f>Cálculos!AQ335</f>
        <v>1.0708973109376987</v>
      </c>
      <c r="AG275" s="144"/>
      <c r="AH275" s="159">
        <f>Cálculos!O181</f>
        <v>0</v>
      </c>
      <c r="AI275" s="144"/>
      <c r="AJ275" s="159">
        <f>Cálculos!AD194</f>
        <v>0</v>
      </c>
      <c r="AK275" s="144"/>
      <c r="AL275" s="159">
        <f>Cálculos!AS211</f>
        <v>0</v>
      </c>
      <c r="AM275" s="142"/>
      <c r="BA275" s="143"/>
      <c r="BB275" s="74">
        <v>270</v>
      </c>
      <c r="BC275" s="167">
        <f>ABS(Cálculos!M276-Cálculos!M275)</f>
        <v>1.8404524067098749E-2</v>
      </c>
      <c r="BD275" s="167">
        <f>ABS(Cálculos!AB276-Cálculos!AB275)</f>
        <v>2.0667540619593583E-2</v>
      </c>
      <c r="BE275" s="167">
        <f>ABS(Cálculos!AQ276-Cálculos!AQ275)</f>
        <v>2.3527573058747364E-2</v>
      </c>
      <c r="BF275" s="142"/>
    </row>
    <row r="276" spans="25:58" x14ac:dyDescent="0.35">
      <c r="Y276" s="143"/>
      <c r="Z276" s="74">
        <f>(Cálculos!C277-0.44)/(MAX(Cálculos!C:C)+0.12)*100</f>
        <v>37.056922149783603</v>
      </c>
      <c r="AA276" s="144"/>
      <c r="AB276" s="159">
        <f>Cálculos!M304</f>
        <v>1.0624831816380564</v>
      </c>
      <c r="AC276" s="144"/>
      <c r="AD276" s="159">
        <f>Cálculos!AB24</f>
        <v>1.0717101629015229</v>
      </c>
      <c r="AE276" s="144"/>
      <c r="AF276" s="159">
        <f>Cálculos!AQ127</f>
        <v>1.0693926695519771</v>
      </c>
      <c r="AG276" s="144"/>
      <c r="AH276" s="159">
        <f>Cálculos!O182</f>
        <v>0</v>
      </c>
      <c r="AI276" s="144"/>
      <c r="AJ276" s="159">
        <f>Cálculos!AD195</f>
        <v>0</v>
      </c>
      <c r="AK276" s="144"/>
      <c r="AL276" s="159">
        <f>Cálculos!AS212</f>
        <v>0</v>
      </c>
      <c r="AM276" s="142"/>
      <c r="BA276" s="143"/>
      <c r="BB276" s="74">
        <v>271</v>
      </c>
      <c r="BC276" s="167">
        <f>ABS(Cálculos!M277-Cálculos!M276)</f>
        <v>1.8359012906380423E-2</v>
      </c>
      <c r="BD276" s="167">
        <f>ABS(Cálculos!AB277-Cálculos!AB276)</f>
        <v>2.0650361041629817E-2</v>
      </c>
      <c r="BE276" s="167">
        <f>ABS(Cálculos!AQ277-Cálculos!AQ276)</f>
        <v>2.3537584594773564E-2</v>
      </c>
      <c r="BF276" s="142"/>
    </row>
    <row r="277" spans="25:58" x14ac:dyDescent="0.35">
      <c r="Y277" s="143"/>
      <c r="Z277" s="74">
        <f>(Cálculos!C278-0.44)/(MAX(Cálculos!C:C)+0.12)*100</f>
        <v>37.193885936558374</v>
      </c>
      <c r="AA277" s="144"/>
      <c r="AB277" s="159">
        <f>Cálculos!M40</f>
        <v>1.0609464661296517</v>
      </c>
      <c r="AC277" s="144"/>
      <c r="AD277" s="159">
        <f>Cálculos!AB498</f>
        <v>1.0713367408453183</v>
      </c>
      <c r="AE277" s="144"/>
      <c r="AF277" s="159">
        <f>Cálculos!AQ497</f>
        <v>1.0688912965881234</v>
      </c>
      <c r="AG277" s="144"/>
      <c r="AH277" s="159">
        <f>Cálculos!O183</f>
        <v>0</v>
      </c>
      <c r="AI277" s="144"/>
      <c r="AJ277" s="159">
        <f>Cálculos!AD196</f>
        <v>0</v>
      </c>
      <c r="AK277" s="144"/>
      <c r="AL277" s="159">
        <f>Cálculos!AS213</f>
        <v>0</v>
      </c>
      <c r="AM277" s="142"/>
      <c r="BA277" s="143"/>
      <c r="BB277" s="74">
        <v>272</v>
      </c>
      <c r="BC277" s="167">
        <f>ABS(Cálculos!M278-Cálculos!M277)</f>
        <v>1.8365356685504264E-2</v>
      </c>
      <c r="BD277" s="167">
        <f>ABS(Cálculos!AB278-Cálculos!AB277)</f>
        <v>1.8134752895181516E-2</v>
      </c>
      <c r="BE277" s="167">
        <f>ABS(Cálculos!AQ278-Cálculos!AQ277)</f>
        <v>6.554095006568228E-3</v>
      </c>
      <c r="BF277" s="142"/>
    </row>
    <row r="278" spans="25:58" x14ac:dyDescent="0.35">
      <c r="Y278" s="143"/>
      <c r="Z278" s="74">
        <f>(Cálculos!C279-0.44)/(MAX(Cálculos!C:C)+0.12)*100</f>
        <v>37.330849723333145</v>
      </c>
      <c r="AA278" s="144"/>
      <c r="AB278" s="159">
        <f>Cálculos!M498</f>
        <v>1.0521540981446189</v>
      </c>
      <c r="AC278" s="144"/>
      <c r="AD278" s="159">
        <f>Cálculos!AB669</f>
        <v>1.0704827682960356</v>
      </c>
      <c r="AE278" s="144"/>
      <c r="AF278" s="159">
        <f>Cálculos!AQ42</f>
        <v>1.0630466059596033</v>
      </c>
      <c r="AG278" s="144"/>
      <c r="AH278" s="159">
        <f>Cálculos!O184</f>
        <v>0</v>
      </c>
      <c r="AI278" s="144"/>
      <c r="AJ278" s="159">
        <f>Cálculos!AD197</f>
        <v>0</v>
      </c>
      <c r="AK278" s="144"/>
      <c r="AL278" s="159">
        <f>Cálculos!AS214</f>
        <v>0</v>
      </c>
      <c r="AM278" s="142"/>
      <c r="BA278" s="143"/>
      <c r="BB278" s="74">
        <v>273</v>
      </c>
      <c r="BC278" s="167">
        <f>ABS(Cálculos!M279-Cálculos!M278)</f>
        <v>1.3549159630845131E-2</v>
      </c>
      <c r="BD278" s="167">
        <f>ABS(Cálculos!AB279-Cálculos!AB278)</f>
        <v>5.014638539823979E-3</v>
      </c>
      <c r="BE278" s="167">
        <f>ABS(Cálculos!AQ279-Cálculos!AQ278)</f>
        <v>2.9678058366471305E-3</v>
      </c>
      <c r="BF278" s="142"/>
    </row>
    <row r="279" spans="25:58" x14ac:dyDescent="0.35">
      <c r="Y279" s="143"/>
      <c r="Z279" s="74">
        <f>(Cálculos!C280-0.44)/(MAX(Cálculos!C:C)+0.12)*100</f>
        <v>37.467813510107931</v>
      </c>
      <c r="AA279" s="144"/>
      <c r="AB279" s="159">
        <f>Cálculos!M24</f>
        <v>1.0512910003758449</v>
      </c>
      <c r="AC279" s="144"/>
      <c r="AD279" s="159">
        <f>Cálculos!AB120</f>
        <v>1.0694025909941507</v>
      </c>
      <c r="AE279" s="144"/>
      <c r="AF279" s="159">
        <f>Cálculos!AQ120</f>
        <v>1.0591851473240335</v>
      </c>
      <c r="AG279" s="144"/>
      <c r="AH279" s="159">
        <f>Cálculos!O185</f>
        <v>0</v>
      </c>
      <c r="AI279" s="144"/>
      <c r="AJ279" s="159">
        <f>Cálculos!AD198</f>
        <v>0</v>
      </c>
      <c r="AK279" s="144"/>
      <c r="AL279" s="159">
        <f>Cálculos!AS215</f>
        <v>0</v>
      </c>
      <c r="AM279" s="142"/>
      <c r="BA279" s="143"/>
      <c r="BB279" s="74">
        <v>274</v>
      </c>
      <c r="BC279" s="167">
        <f>ABS(Cálculos!M280-Cálculos!M279)</f>
        <v>4.0716589640217293E-3</v>
      </c>
      <c r="BD279" s="167">
        <f>ABS(Cálculos!AB280-Cálculos!AB279)</f>
        <v>2.6042739264892645E-3</v>
      </c>
      <c r="BE279" s="167">
        <f>ABS(Cálculos!AQ280-Cálculos!AQ279)</f>
        <v>2.2999349064783958E-3</v>
      </c>
      <c r="BF279" s="142"/>
    </row>
    <row r="280" spans="25:58" x14ac:dyDescent="0.35">
      <c r="Y280" s="143"/>
      <c r="Z280" s="74">
        <f>(Cálculos!C281-0.44)/(MAX(Cálculos!C:C)+0.12)*100</f>
        <v>37.604777296882702</v>
      </c>
      <c r="AA280" s="144"/>
      <c r="AB280" s="159">
        <f>Cálculos!M13</f>
        <v>1.0482316415795685</v>
      </c>
      <c r="AC280" s="144"/>
      <c r="AD280" s="159">
        <f>Cálculos!AB13</f>
        <v>1.0632970331398781</v>
      </c>
      <c r="AE280" s="144"/>
      <c r="AF280" s="159">
        <f>Cálculos!AQ20</f>
        <v>1.0561922502787304</v>
      </c>
      <c r="AG280" s="144"/>
      <c r="AH280" s="159">
        <f>Cálculos!O186</f>
        <v>0</v>
      </c>
      <c r="AI280" s="144"/>
      <c r="AJ280" s="159">
        <f>Cálculos!AD199</f>
        <v>0</v>
      </c>
      <c r="AK280" s="144"/>
      <c r="AL280" s="159">
        <f>Cálculos!AS216</f>
        <v>0</v>
      </c>
      <c r="AM280" s="142"/>
      <c r="BA280" s="143"/>
      <c r="BB280" s="74">
        <v>275</v>
      </c>
      <c r="BC280" s="167">
        <f>ABS(Cálculos!M281-Cálculos!M280)</f>
        <v>2.3279619575881649E-3</v>
      </c>
      <c r="BD280" s="167">
        <f>ABS(Cálculos!AB281-Cálculos!AB280)</f>
        <v>2.1519532477775605E-3</v>
      </c>
      <c r="BE280" s="167">
        <f>ABS(Cálculos!AQ281-Cálculos!AQ280)</f>
        <v>2.1656953788810052E-3</v>
      </c>
      <c r="BF280" s="142"/>
    </row>
    <row r="281" spans="25:58" x14ac:dyDescent="0.35">
      <c r="Y281" s="143"/>
      <c r="Z281" s="74">
        <f>(Cálculos!C282-0.44)/(MAX(Cálculos!C:C)+0.12)*100</f>
        <v>37.74174108365748</v>
      </c>
      <c r="AA281" s="144"/>
      <c r="AB281" s="159">
        <f>Cálculos!M120</f>
        <v>1.0433551769419727</v>
      </c>
      <c r="AC281" s="144"/>
      <c r="AD281" s="159">
        <f>Cálculos!AB128</f>
        <v>1.0596913361788896</v>
      </c>
      <c r="AE281" s="144"/>
      <c r="AF281" s="159">
        <f>Cálculos!AQ702</f>
        <v>1.0528277263740959</v>
      </c>
      <c r="AG281" s="144"/>
      <c r="AH281" s="159">
        <f>Cálculos!O187</f>
        <v>0</v>
      </c>
      <c r="AI281" s="144"/>
      <c r="AJ281" s="159">
        <f>Cálculos!AD200</f>
        <v>0</v>
      </c>
      <c r="AK281" s="144"/>
      <c r="AL281" s="159">
        <f>Cálculos!AS217</f>
        <v>0</v>
      </c>
      <c r="AM281" s="142"/>
      <c r="BA281" s="143"/>
      <c r="BB281" s="74">
        <v>276</v>
      </c>
      <c r="BC281" s="167">
        <f>ABS(Cálculos!M282-Cálculos!M281)</f>
        <v>1.9982396492052579E-3</v>
      </c>
      <c r="BD281" s="167">
        <f>ABS(Cálculos!AB282-Cálculos!AB281)</f>
        <v>2.0576838496514371E-3</v>
      </c>
      <c r="BE281" s="167">
        <f>ABS(Cálculos!AQ282-Cálculos!AQ281)</f>
        <v>2.1290985136561136E-3</v>
      </c>
      <c r="BF281" s="142"/>
    </row>
    <row r="282" spans="25:58" x14ac:dyDescent="0.35">
      <c r="Y282" s="143"/>
      <c r="Z282" s="74">
        <f>(Cálculos!C283-0.44)/(MAX(Cálculos!C:C)+0.12)*100</f>
        <v>37.878704870432259</v>
      </c>
      <c r="AA282" s="144"/>
      <c r="AB282" s="159">
        <f>Cálculos!M702</f>
        <v>1.0403619993930144</v>
      </c>
      <c r="AC282" s="144"/>
      <c r="AD282" s="159">
        <f>Cálculos!AB42</f>
        <v>1.0589461845765202</v>
      </c>
      <c r="AE282" s="144"/>
      <c r="AF282" s="159">
        <f>Cálculos!AQ498</f>
        <v>1.044241654797017</v>
      </c>
      <c r="AG282" s="144"/>
      <c r="AH282" s="159">
        <f>Cálculos!O188</f>
        <v>0</v>
      </c>
      <c r="AI282" s="144"/>
      <c r="AJ282" s="159">
        <f>Cálculos!AD201</f>
        <v>0</v>
      </c>
      <c r="AK282" s="144"/>
      <c r="AL282" s="159">
        <f>Cálculos!AS218</f>
        <v>0</v>
      </c>
      <c r="AM282" s="142"/>
      <c r="BA282" s="143"/>
      <c r="BB282" s="74">
        <v>277</v>
      </c>
      <c r="BC282" s="167">
        <f>ABS(Cálculos!M283-Cálculos!M282)</f>
        <v>1.927096599725342E-3</v>
      </c>
      <c r="BD282" s="167">
        <f>ABS(Cálculos!AB283-Cálculos!AB282)</f>
        <v>2.0289535612639797E-3</v>
      </c>
      <c r="BE282" s="167">
        <f>ABS(Cálculos!AQ283-Cálculos!AQ282)</f>
        <v>2.1104360091679375E-3</v>
      </c>
      <c r="BF282" s="142"/>
    </row>
    <row r="283" spans="25:58" x14ac:dyDescent="0.35">
      <c r="Y283" s="143"/>
      <c r="Z283" s="74">
        <f>(Cálculos!C284-0.44)/(MAX(Cálculos!C:C)+0.12)*100</f>
        <v>38.015668657207037</v>
      </c>
      <c r="AA283" s="144"/>
      <c r="AB283" s="159">
        <f>Cálculos!M128</f>
        <v>1.0400749642658664</v>
      </c>
      <c r="AC283" s="144"/>
      <c r="AD283" s="159">
        <f>Cálculos!AB702</f>
        <v>1.0564594034446282</v>
      </c>
      <c r="AE283" s="144"/>
      <c r="AF283" s="159">
        <f>Cálculos!AQ128</f>
        <v>1.042719728935199</v>
      </c>
      <c r="AG283" s="144"/>
      <c r="AH283" s="159">
        <f>Cálculos!O189</f>
        <v>0</v>
      </c>
      <c r="AI283" s="144"/>
      <c r="AJ283" s="159">
        <f>Cálculos!AD202</f>
        <v>0</v>
      </c>
      <c r="AK283" s="144"/>
      <c r="AL283" s="159">
        <f>Cálculos!AS219</f>
        <v>0</v>
      </c>
      <c r="AM283" s="142"/>
      <c r="BA283" s="143"/>
      <c r="BB283" s="74">
        <v>278</v>
      </c>
      <c r="BC283" s="167">
        <f>ABS(Cálculos!M284-Cálculos!M283)</f>
        <v>1.9033022014872114E-3</v>
      </c>
      <c r="BD283" s="167">
        <f>ABS(Cálculos!AB284-Cálculos!AB283)</f>
        <v>2.012284580132917E-3</v>
      </c>
      <c r="BE283" s="167">
        <f>ABS(Cálculos!AQ284-Cálculos!AQ283)</f>
        <v>2.0951349708088207E-3</v>
      </c>
      <c r="BF283" s="142"/>
    </row>
    <row r="284" spans="25:58" x14ac:dyDescent="0.35">
      <c r="Y284" s="143"/>
      <c r="Z284" s="74">
        <f>(Cálculos!C285-0.44)/(MAX(Cálculos!C:C)+0.12)*100</f>
        <v>38.152632443981808</v>
      </c>
      <c r="AA284" s="144"/>
      <c r="AB284" s="159">
        <f>Cálculos!M42</f>
        <v>1.0320010185185247</v>
      </c>
      <c r="AC284" s="144"/>
      <c r="AD284" s="159">
        <f>Cálculos!AB499</f>
        <v>1.0489280086065822</v>
      </c>
      <c r="AE284" s="144"/>
      <c r="AF284" s="159">
        <f>Cálculos!AQ121</f>
        <v>1.0332253474202688</v>
      </c>
      <c r="AG284" s="144"/>
      <c r="AH284" s="159">
        <f>Cálculos!O190</f>
        <v>0</v>
      </c>
      <c r="AI284" s="144"/>
      <c r="AJ284" s="159">
        <f>Cálculos!AD203</f>
        <v>0</v>
      </c>
      <c r="AK284" s="144"/>
      <c r="AL284" s="159">
        <f>Cálculos!AS220</f>
        <v>0</v>
      </c>
      <c r="AM284" s="142"/>
      <c r="BA284" s="143"/>
      <c r="BB284" s="74">
        <v>279</v>
      </c>
      <c r="BC284" s="167">
        <f>ABS(Cálculos!M285-Cálculos!M284)</f>
        <v>1.8882386300541065E-3</v>
      </c>
      <c r="BD284" s="167">
        <f>ABS(Cálculos!AB285-Cálculos!AB284)</f>
        <v>1.997899513888346E-3</v>
      </c>
      <c r="BE284" s="167">
        <f>ABS(Cálculos!AQ285-Cálculos!AQ284)</f>
        <v>2.0805306020444392E-3</v>
      </c>
      <c r="BF284" s="142"/>
    </row>
    <row r="285" spans="25:58" x14ac:dyDescent="0.35">
      <c r="Y285" s="143"/>
      <c r="Z285" s="74">
        <f>(Cálculos!C286-0.44)/(MAX(Cálculos!C:C)+0.12)*100</f>
        <v>38.289596230756587</v>
      </c>
      <c r="AA285" s="144"/>
      <c r="AB285" s="159">
        <f>Cálculos!M499</f>
        <v>1.0310520487597368</v>
      </c>
      <c r="AC285" s="144"/>
      <c r="AD285" s="159">
        <f>Cálculos!AB20</f>
        <v>1.0451806986934638</v>
      </c>
      <c r="AE285" s="144"/>
      <c r="AF285" s="159">
        <f>Cálculos!AQ14</f>
        <v>1.0280746142544528</v>
      </c>
      <c r="AG285" s="144"/>
      <c r="AH285" s="159">
        <f>Cálculos!O191</f>
        <v>0</v>
      </c>
      <c r="AI285" s="144"/>
      <c r="AJ285" s="159">
        <f>Cálculos!AD204</f>
        <v>0</v>
      </c>
      <c r="AK285" s="144"/>
      <c r="AL285" s="159">
        <f>Cálculos!AS221</f>
        <v>0</v>
      </c>
      <c r="AM285" s="142"/>
      <c r="BA285" s="143"/>
      <c r="BB285" s="74">
        <v>280</v>
      </c>
      <c r="BC285" s="167">
        <f>ABS(Cálculos!M286-Cálculos!M285)</f>
        <v>1.8748452369133917E-3</v>
      </c>
      <c r="BD285" s="167">
        <f>ABS(Cálculos!AB286-Cálculos!AB285)</f>
        <v>1.9840103090832395E-3</v>
      </c>
      <c r="BE285" s="167">
        <f>ABS(Cálculos!AQ286-Cálculos!AQ285)</f>
        <v>2.0661351559027596E-3</v>
      </c>
      <c r="BF285" s="142"/>
    </row>
    <row r="286" spans="25:58" x14ac:dyDescent="0.35">
      <c r="Y286" s="143"/>
      <c r="Z286" s="74">
        <f>(Cálculos!C287-0.44)/(MAX(Cálculos!C:C)+0.12)*100</f>
        <v>38.426560017531365</v>
      </c>
      <c r="AA286" s="144"/>
      <c r="AB286" s="159">
        <f>Cálculos!M20</f>
        <v>1.0270718821930767</v>
      </c>
      <c r="AC286" s="144"/>
      <c r="AD286" s="159">
        <f>Cálculos!AB121</f>
        <v>1.0451083751342447</v>
      </c>
      <c r="AE286" s="144"/>
      <c r="AF286" s="159">
        <f>Cálculos!AQ669</f>
        <v>1.0263617033063002</v>
      </c>
      <c r="AG286" s="144"/>
      <c r="AH286" s="159">
        <f>Cálculos!O192</f>
        <v>0</v>
      </c>
      <c r="AI286" s="144"/>
      <c r="AJ286" s="159">
        <f>Cálculos!AD205</f>
        <v>0</v>
      </c>
      <c r="AK286" s="144"/>
      <c r="AL286" s="159">
        <f>Cálculos!AS222</f>
        <v>0</v>
      </c>
      <c r="AM286" s="142"/>
      <c r="BA286" s="143"/>
      <c r="BB286" s="74">
        <v>281</v>
      </c>
      <c r="BC286" s="167">
        <f>ABS(Cálculos!M287-Cálculos!M286)</f>
        <v>1.8618306789002781E-3</v>
      </c>
      <c r="BD286" s="167">
        <f>ABS(Cálculos!AB287-Cálculos!AB286)</f>
        <v>1.9702895317562641E-3</v>
      </c>
      <c r="BE286" s="167">
        <f>ABS(Cálculos!AQ287-Cálculos!AQ286)</f>
        <v>2.0518588988349129E-3</v>
      </c>
      <c r="BF286" s="142"/>
    </row>
    <row r="287" spans="25:58" x14ac:dyDescent="0.35">
      <c r="Y287" s="143"/>
      <c r="Z287" s="74">
        <f>(Cálculos!C288-0.44)/(MAX(Cálculos!C:C)+0.12)*100</f>
        <v>38.563523804306143</v>
      </c>
      <c r="AA287" s="144"/>
      <c r="AB287" s="159">
        <f>Cálculos!M121</f>
        <v>1.0206100174340504</v>
      </c>
      <c r="AC287" s="144"/>
      <c r="AD287" s="159">
        <f>Cálculos!AB129</f>
        <v>1.0350133054093746</v>
      </c>
      <c r="AE287" s="144"/>
      <c r="AF287" s="159">
        <f>Cálculos!AQ337</f>
        <v>1.0223967193889458</v>
      </c>
      <c r="AG287" s="144"/>
      <c r="AH287" s="159">
        <f>Cálculos!O193</f>
        <v>0</v>
      </c>
      <c r="AI287" s="144"/>
      <c r="AJ287" s="159">
        <f>Cálculos!AD206</f>
        <v>0</v>
      </c>
      <c r="AK287" s="144"/>
      <c r="AL287" s="159">
        <f>Cálculos!AS223</f>
        <v>0</v>
      </c>
      <c r="AM287" s="142"/>
      <c r="BA287" s="143"/>
      <c r="BB287" s="74">
        <v>282</v>
      </c>
      <c r="BC287" s="167">
        <f>ABS(Cálculos!M288-Cálculos!M287)</f>
        <v>1.8489583642370411E-3</v>
      </c>
      <c r="BD287" s="167">
        <f>ABS(Cálculos!AB288-Cálculos!AB287)</f>
        <v>1.9566767830119791E-3</v>
      </c>
      <c r="BE287" s="167">
        <f>ABS(Cálculos!AQ288-Cálculos!AQ287)</f>
        <v>2.0376848662351787E-3</v>
      </c>
      <c r="BF287" s="142"/>
    </row>
    <row r="288" spans="25:58" x14ac:dyDescent="0.35">
      <c r="Y288" s="143"/>
      <c r="Z288" s="74">
        <f>(Cálculos!C289-0.44)/(MAX(Cálculos!C:C)+0.12)*100</f>
        <v>38.700487591080915</v>
      </c>
      <c r="AA288" s="144"/>
      <c r="AB288" s="159">
        <f>Cálculos!M129</f>
        <v>1.0167371715007778</v>
      </c>
      <c r="AC288" s="144"/>
      <c r="AD288" s="159">
        <f>Cálculos!AB304</f>
        <v>1.0312892054927614</v>
      </c>
      <c r="AE288" s="144"/>
      <c r="AF288" s="159">
        <f>Cálculos!AQ499</f>
        <v>1.0205304600401814</v>
      </c>
      <c r="AG288" s="144"/>
      <c r="AH288" s="159">
        <f>Cálculos!O194</f>
        <v>0</v>
      </c>
      <c r="AI288" s="144"/>
      <c r="AJ288" s="159">
        <f>Cálculos!AD209</f>
        <v>0</v>
      </c>
      <c r="AK288" s="144"/>
      <c r="AL288" s="159">
        <f>Cálculos!AS224</f>
        <v>0</v>
      </c>
      <c r="AM288" s="142"/>
      <c r="BA288" s="143"/>
      <c r="BB288" s="74">
        <v>283</v>
      </c>
      <c r="BC288" s="167">
        <f>ABS(Cálculos!M289-Cálculos!M288)</f>
        <v>3.381850435203132E-2</v>
      </c>
      <c r="BD288" s="167">
        <f>ABS(Cálculos!AB289-Cálculos!AB288)</f>
        <v>3.120547275881369E-2</v>
      </c>
      <c r="BE288" s="167">
        <f>ABS(Cálculos!AQ289-Cálculos!AQ288)</f>
        <v>2.7954360384872701E-2</v>
      </c>
      <c r="BF288" s="142"/>
    </row>
    <row r="289" spans="25:58" x14ac:dyDescent="0.35">
      <c r="Y289" s="143"/>
      <c r="Z289" s="74">
        <f>(Cálculos!C290-0.44)/(MAX(Cálculos!C:C)+0.12)*100</f>
        <v>38.8374513778557</v>
      </c>
      <c r="AA289" s="144"/>
      <c r="AB289" s="159">
        <f>Cálculos!M500</f>
        <v>1.0136622917807769</v>
      </c>
      <c r="AC289" s="144"/>
      <c r="AD289" s="159">
        <f>Cálculos!AB500</f>
        <v>1.0302169598788533</v>
      </c>
      <c r="AE289" s="144"/>
      <c r="AF289" s="159">
        <f>Cálculos!AQ21</f>
        <v>1.0200189561192872</v>
      </c>
      <c r="AG289" s="144"/>
      <c r="AH289" s="159">
        <f>Cálculos!O195</f>
        <v>0</v>
      </c>
      <c r="AI289" s="144"/>
      <c r="AJ289" s="159">
        <f>Cálculos!AD210</f>
        <v>0</v>
      </c>
      <c r="AK289" s="144"/>
      <c r="AL289" s="159">
        <f>Cálculos!AS225</f>
        <v>0</v>
      </c>
      <c r="AM289" s="142"/>
      <c r="BA289" s="143"/>
      <c r="BB289" s="74">
        <v>284</v>
      </c>
      <c r="BC289" s="167">
        <f>ABS(Cálculos!M290-Cálculos!M289)</f>
        <v>1.3679616045108756E-2</v>
      </c>
      <c r="BD289" s="167">
        <f>ABS(Cálculos!AB290-Cálculos!AB289)</f>
        <v>1.6251141678950365E-2</v>
      </c>
      <c r="BE289" s="167">
        <f>ABS(Cálculos!AQ290-Cálculos!AQ289)</f>
        <v>1.9476631933788346E-2</v>
      </c>
      <c r="BF289" s="142"/>
    </row>
    <row r="290" spans="25:58" x14ac:dyDescent="0.35">
      <c r="Y290" s="143"/>
      <c r="Z290" s="74">
        <f>(Cálculos!C291-0.44)/(MAX(Cálculos!C:C)+0.12)*100</f>
        <v>38.974415164630472</v>
      </c>
      <c r="AA290" s="144"/>
      <c r="AB290" s="159">
        <f>Cálculos!M337</f>
        <v>1.0106680980299276</v>
      </c>
      <c r="AC290" s="144"/>
      <c r="AD290" s="159">
        <f>Cálculos!AB337</f>
        <v>1.0252794943062837</v>
      </c>
      <c r="AE290" s="144"/>
      <c r="AF290" s="159">
        <f>Cálculos!AQ43</f>
        <v>1.0190253073636761</v>
      </c>
      <c r="AG290" s="144"/>
      <c r="AH290" s="159">
        <f>Cálculos!O196</f>
        <v>0</v>
      </c>
      <c r="AI290" s="144"/>
      <c r="AJ290" s="159">
        <f>Cálculos!AD211</f>
        <v>0</v>
      </c>
      <c r="AK290" s="144"/>
      <c r="AL290" s="159">
        <f>Cálculos!AS226</f>
        <v>0</v>
      </c>
      <c r="AM290" s="142"/>
      <c r="BA290" s="143"/>
      <c r="BB290" s="74">
        <v>285</v>
      </c>
      <c r="BC290" s="167">
        <f>ABS(Cálculos!M291-Cálculos!M290)</f>
        <v>0.23357652896727771</v>
      </c>
      <c r="BD290" s="167">
        <f>ABS(Cálculos!AB291-Cálculos!AB290)</f>
        <v>0.17483772619692151</v>
      </c>
      <c r="BE290" s="167">
        <f>ABS(Cálculos!AQ291-Cálculos!AQ290)</f>
        <v>0.11495578044171573</v>
      </c>
      <c r="BF290" s="142"/>
    </row>
    <row r="291" spans="25:58" x14ac:dyDescent="0.35">
      <c r="Y291" s="143"/>
      <c r="Z291" s="74">
        <f>(Cálculos!C292-0.44)/(MAX(Cálculos!C:C)+0.12)*100</f>
        <v>39.11137895140525</v>
      </c>
      <c r="AA291" s="144"/>
      <c r="AB291" s="159">
        <f>Cálculos!M14</f>
        <v>1.0019701485255863</v>
      </c>
      <c r="AC291" s="144"/>
      <c r="AD291" s="159">
        <f>Cálculos!AB14</f>
        <v>1.0176529928143403</v>
      </c>
      <c r="AE291" s="144"/>
      <c r="AF291" s="159">
        <f>Cálculos!AQ129</f>
        <v>1.0165685371219761</v>
      </c>
      <c r="AG291" s="144"/>
      <c r="AH291" s="159">
        <f>Cálculos!O197</f>
        <v>0</v>
      </c>
      <c r="AI291" s="144"/>
      <c r="AJ291" s="159">
        <f>Cálculos!AD212</f>
        <v>0</v>
      </c>
      <c r="AK291" s="144"/>
      <c r="AL291" s="159">
        <f>Cálculos!AS227</f>
        <v>0</v>
      </c>
      <c r="AM291" s="142"/>
      <c r="BA291" s="143"/>
      <c r="BB291" s="74">
        <v>286</v>
      </c>
      <c r="BC291" s="167">
        <f>ABS(Cálculos!M292-Cálculos!M291)</f>
        <v>0.10957708229208873</v>
      </c>
      <c r="BD291" s="167">
        <f>ABS(Cálculos!AB292-Cálculos!AB291)</f>
        <v>5.4933668407236236E-2</v>
      </c>
      <c r="BE291" s="167">
        <f>ABS(Cálculos!AQ292-Cálculos!AQ291)</f>
        <v>1.851026979168835E-4</v>
      </c>
      <c r="BF291" s="142"/>
    </row>
    <row r="292" spans="25:58" x14ac:dyDescent="0.35">
      <c r="Y292" s="143"/>
      <c r="Z292" s="74">
        <f>(Cálculos!C293-0.44)/(MAX(Cálculos!C:C)+0.12)*100</f>
        <v>39.248342738180028</v>
      </c>
      <c r="AA292" s="144"/>
      <c r="AB292" s="159">
        <f>Cálculos!M697</f>
        <v>0.99943924018387487</v>
      </c>
      <c r="AC292" s="144"/>
      <c r="AD292" s="159">
        <f>Cálculos!AB43</f>
        <v>1.0162985645276179</v>
      </c>
      <c r="AE292" s="144"/>
      <c r="AF292" s="159">
        <f>Cálculos!AQ697</f>
        <v>1.0097122432614818</v>
      </c>
      <c r="AG292" s="144"/>
      <c r="AH292" s="159">
        <f>Cálculos!O198</f>
        <v>0</v>
      </c>
      <c r="AI292" s="144"/>
      <c r="AJ292" s="159">
        <f>Cálculos!AD213</f>
        <v>0</v>
      </c>
      <c r="AK292" s="144"/>
      <c r="AL292" s="159">
        <f>Cálculos!AS228</f>
        <v>0</v>
      </c>
      <c r="AM292" s="142"/>
      <c r="BA292" s="143"/>
      <c r="BB292" s="74">
        <v>287</v>
      </c>
      <c r="BC292" s="167">
        <f>ABS(Cálculos!M293-Cálculos!M292)</f>
        <v>3.785506326137094</v>
      </c>
      <c r="BD292" s="167">
        <f>ABS(Cálculos!AB293-Cálculos!AB292)</f>
        <v>3.2240769286981377</v>
      </c>
      <c r="BE292" s="167">
        <f>ABS(Cálculos!AQ293-Cálculos!AQ292)</f>
        <v>2.5012847005891228</v>
      </c>
      <c r="BF292" s="142"/>
    </row>
    <row r="293" spans="25:58" x14ac:dyDescent="0.35">
      <c r="Y293" s="143"/>
      <c r="Z293" s="74">
        <f>(Cálculos!C294-0.44)/(MAX(Cálculos!C:C)+0.12)*100</f>
        <v>39.3853065249548</v>
      </c>
      <c r="AA293" s="144"/>
      <c r="AB293" s="159">
        <f>Cálculos!M130</f>
        <v>0.9943390276655264</v>
      </c>
      <c r="AC293" s="144"/>
      <c r="AD293" s="159">
        <f>Cálculos!AB697</f>
        <v>1.0133910678668236</v>
      </c>
      <c r="AE293" s="144"/>
      <c r="AF293" s="159">
        <f>Cálculos!AQ703</f>
        <v>1.005792653878141</v>
      </c>
      <c r="AG293" s="144"/>
      <c r="AH293" s="159">
        <f>Cálculos!O199</f>
        <v>0</v>
      </c>
      <c r="AI293" s="144"/>
      <c r="AJ293" s="159">
        <f>Cálculos!AD214</f>
        <v>0</v>
      </c>
      <c r="AK293" s="144"/>
      <c r="AL293" s="159">
        <f>Cálculos!AS229</f>
        <v>0</v>
      </c>
      <c r="AM293" s="142"/>
      <c r="BA293" s="143"/>
      <c r="BB293" s="74">
        <v>288</v>
      </c>
      <c r="BC293" s="167">
        <f>ABS(Cálculos!M294-Cálculos!M293)</f>
        <v>3.4653235460444702</v>
      </c>
      <c r="BD293" s="167">
        <f>ABS(Cálculos!AB294-Cálculos!AB293)</f>
        <v>2.9103539912676566</v>
      </c>
      <c r="BE293" s="167">
        <f>ABS(Cálculos!AQ294-Cálculos!AQ293)</f>
        <v>2.1840123581123558</v>
      </c>
      <c r="BF293" s="142"/>
    </row>
    <row r="294" spans="25:58" x14ac:dyDescent="0.35">
      <c r="Y294" s="143"/>
      <c r="Z294" s="74">
        <f>(Cálculos!C295-0.44)/(MAX(Cálculos!C:C)+0.12)*100</f>
        <v>39.522270311729578</v>
      </c>
      <c r="AA294" s="144"/>
      <c r="AB294" s="159">
        <f>Cálculos!M703</f>
        <v>0.99356311306442224</v>
      </c>
      <c r="AC294" s="144"/>
      <c r="AD294" s="159">
        <f>Cálculos!AB130</f>
        <v>1.0113166543112979</v>
      </c>
      <c r="AE294" s="144"/>
      <c r="AF294" s="159">
        <f>Cálculos!AQ500</f>
        <v>1.0005025134471226</v>
      </c>
      <c r="AG294" s="144"/>
      <c r="AH294" s="159">
        <f>Cálculos!O200</f>
        <v>0</v>
      </c>
      <c r="AI294" s="144"/>
      <c r="AJ294" s="159">
        <f>Cálculos!AD215</f>
        <v>0</v>
      </c>
      <c r="AK294" s="144"/>
      <c r="AL294" s="159">
        <f>Cálculos!AS230</f>
        <v>0</v>
      </c>
      <c r="AM294" s="142"/>
      <c r="BA294" s="143"/>
      <c r="BB294" s="74">
        <v>289</v>
      </c>
      <c r="BC294" s="167">
        <f>ABS(Cálculos!M295-Cálculos!M294)</f>
        <v>1.3661426639453014</v>
      </c>
      <c r="BD294" s="167">
        <f>ABS(Cálculos!AB295-Cálculos!AB294)</f>
        <v>1.1247871695553582</v>
      </c>
      <c r="BE294" s="167">
        <f>ABS(Cálculos!AQ295-Cálculos!AQ294)</f>
        <v>0.81614316302164058</v>
      </c>
      <c r="BF294" s="142"/>
    </row>
    <row r="295" spans="25:58" x14ac:dyDescent="0.35">
      <c r="Y295" s="143"/>
      <c r="Z295" s="74">
        <f>(Cálculos!C296-0.44)/(MAX(Cálculos!C:C)+0.12)*100</f>
        <v>39.659234098504356</v>
      </c>
      <c r="AA295" s="144"/>
      <c r="AB295" s="159">
        <f>Cálculos!M501</f>
        <v>0.99305740048995106</v>
      </c>
      <c r="AC295" s="144"/>
      <c r="AD295" s="159">
        <f>Cálculos!AB703</f>
        <v>1.0102379327729234</v>
      </c>
      <c r="AE295" s="144"/>
      <c r="AF295" s="159">
        <f>Cálculos!AQ525</f>
        <v>0.99859585622924285</v>
      </c>
      <c r="AG295" s="144"/>
      <c r="AH295" s="159">
        <f>Cálculos!O201</f>
        <v>0</v>
      </c>
      <c r="AI295" s="144"/>
      <c r="AJ295" s="159">
        <f>Cálculos!AD216</f>
        <v>0</v>
      </c>
      <c r="AK295" s="144"/>
      <c r="AL295" s="159">
        <f>Cálculos!AS231</f>
        <v>0</v>
      </c>
      <c r="AM295" s="142"/>
      <c r="BA295" s="143"/>
      <c r="BB295" s="74">
        <v>290</v>
      </c>
      <c r="BC295" s="167">
        <f>ABS(Cálculos!M296-Cálculos!M295)</f>
        <v>1.2562668050684844</v>
      </c>
      <c r="BD295" s="167">
        <f>ABS(Cálculos!AB296-Cálculos!AB295)</f>
        <v>0.99983995775286449</v>
      </c>
      <c r="BE295" s="167">
        <f>ABS(Cálculos!AQ296-Cálculos!AQ295)</f>
        <v>0.68647998029151025</v>
      </c>
      <c r="BF295" s="142"/>
    </row>
    <row r="296" spans="25:58" x14ac:dyDescent="0.35">
      <c r="Y296" s="143"/>
      <c r="Z296" s="74">
        <f>(Cálculos!C297-0.44)/(MAX(Cálculos!C:C)+0.12)*100</f>
        <v>39.796197885279135</v>
      </c>
      <c r="AA296" s="144"/>
      <c r="AB296" s="159">
        <f>Cálculos!M21</f>
        <v>0.99172441645023646</v>
      </c>
      <c r="AC296" s="144"/>
      <c r="AD296" s="159">
        <f>Cálculos!AB21</f>
        <v>1.0100749038281929</v>
      </c>
      <c r="AE296" s="144"/>
      <c r="AF296" s="159">
        <f>Cálculos!AQ670</f>
        <v>0.99646004273300459</v>
      </c>
      <c r="AG296" s="144"/>
      <c r="AH296" s="159">
        <f>Cálculos!O202</f>
        <v>0</v>
      </c>
      <c r="AI296" s="144"/>
      <c r="AJ296" s="159">
        <f>Cálculos!AD217</f>
        <v>0</v>
      </c>
      <c r="AK296" s="144"/>
      <c r="AL296" s="159">
        <f>Cálculos!AS232</f>
        <v>0</v>
      </c>
      <c r="AM296" s="142"/>
      <c r="BA296" s="143"/>
      <c r="BB296" s="74">
        <v>291</v>
      </c>
      <c r="BC296" s="167">
        <f>ABS(Cálculos!M297-Cálculos!M296)</f>
        <v>3.5815418615080086E-2</v>
      </c>
      <c r="BD296" s="167">
        <f>ABS(Cálculos!AB297-Cálculos!AB296)</f>
        <v>3.6622880526625212E-2</v>
      </c>
      <c r="BE296" s="167">
        <f>ABS(Cálculos!AQ297-Cálculos!AQ296)</f>
        <v>3.8498040926291943E-2</v>
      </c>
      <c r="BF296" s="142"/>
    </row>
    <row r="297" spans="25:58" x14ac:dyDescent="0.35">
      <c r="Y297" s="143"/>
      <c r="Z297" s="74">
        <f>(Cálculos!C298-0.44)/(MAX(Cálculos!C:C)+0.12)*100</f>
        <v>39.933161672053906</v>
      </c>
      <c r="AA297" s="144"/>
      <c r="AB297" s="159">
        <f>Cálculos!M43</f>
        <v>0.99002682964261113</v>
      </c>
      <c r="AC297" s="144"/>
      <c r="AD297" s="159">
        <f>Cálculos!AB501</f>
        <v>1.0082863676970271</v>
      </c>
      <c r="AE297" s="144"/>
      <c r="AF297" s="159">
        <f>Cálculos!AQ130</f>
        <v>0.99146821732633184</v>
      </c>
      <c r="AG297" s="144"/>
      <c r="AH297" s="159">
        <f>Cálculos!O203</f>
        <v>0</v>
      </c>
      <c r="AI297" s="144"/>
      <c r="AJ297" s="159">
        <f>Cálculos!AD218</f>
        <v>0</v>
      </c>
      <c r="AK297" s="144"/>
      <c r="AL297" s="159">
        <f>Cálculos!AS233</f>
        <v>0</v>
      </c>
      <c r="AM297" s="142"/>
      <c r="BA297" s="143"/>
      <c r="BB297" s="74">
        <v>292</v>
      </c>
      <c r="BC297" s="167">
        <f>ABS(Cálculos!M298-Cálculos!M297)</f>
        <v>0.50020475388018881</v>
      </c>
      <c r="BD297" s="167">
        <f>ABS(Cálculos!AB298-Cálculos!AB297)</f>
        <v>0.38702037355811758</v>
      </c>
      <c r="BE297" s="167">
        <f>ABS(Cálculos!AQ298-Cálculos!AQ297)</f>
        <v>0.25718587642356316</v>
      </c>
      <c r="BF297" s="142"/>
    </row>
    <row r="298" spans="25:58" x14ac:dyDescent="0.35">
      <c r="Y298" s="143"/>
      <c r="Z298" s="74">
        <f>(Cálculos!C299-0.44)/(MAX(Cálculos!C:C)+0.12)*100</f>
        <v>40.070125458828684</v>
      </c>
      <c r="AA298" s="144"/>
      <c r="AB298" s="159">
        <f>Cálculos!M670</f>
        <v>0.98219553600855791</v>
      </c>
      <c r="AC298" s="144"/>
      <c r="AD298" s="159">
        <f>Cálculos!AB670</f>
        <v>0.9985048859895469</v>
      </c>
      <c r="AE298" s="144"/>
      <c r="AF298" s="159">
        <f>Cálculos!AQ304</f>
        <v>0.98810952052579948</v>
      </c>
      <c r="AG298" s="144"/>
      <c r="AH298" s="159">
        <f>Cálculos!O204</f>
        <v>0</v>
      </c>
      <c r="AI298" s="144"/>
      <c r="AJ298" s="159">
        <f>Cálculos!AD219</f>
        <v>0</v>
      </c>
      <c r="AK298" s="144"/>
      <c r="AL298" s="159">
        <f>Cálculos!AS234</f>
        <v>0</v>
      </c>
      <c r="AM298" s="142"/>
      <c r="BA298" s="143"/>
      <c r="BB298" s="74">
        <v>293</v>
      </c>
      <c r="BC298" s="167">
        <f>ABS(Cálculos!M299-Cálculos!M298)</f>
        <v>0.37686074718438245</v>
      </c>
      <c r="BD298" s="167">
        <f>ABS(Cálculos!AB299-Cálculos!AB298)</f>
        <v>0.26378745232732204</v>
      </c>
      <c r="BE298" s="167">
        <f>ABS(Cálculos!AQ299-Cálculos!AQ298)</f>
        <v>0.13511889915332698</v>
      </c>
      <c r="BF298" s="142"/>
    </row>
    <row r="299" spans="25:58" x14ac:dyDescent="0.35">
      <c r="Y299" s="143"/>
      <c r="Z299" s="74">
        <f>(Cálculos!C300-0.44)/(MAX(Cálculos!C:C)+0.12)*100</f>
        <v>40.207089245603463</v>
      </c>
      <c r="AA299" s="144"/>
      <c r="AB299" s="159">
        <f>Cálculos!M721</f>
        <v>0.97822924381841436</v>
      </c>
      <c r="AC299" s="144"/>
      <c r="AD299" s="159">
        <f>Cálculos!AB131</f>
        <v>0.98794866124922576</v>
      </c>
      <c r="AE299" s="144"/>
      <c r="AF299" s="159">
        <f>Cálculos!AQ664</f>
        <v>0.98631210439262074</v>
      </c>
      <c r="AG299" s="144"/>
      <c r="AH299" s="159">
        <f>Cálculos!O205</f>
        <v>0</v>
      </c>
      <c r="AI299" s="144"/>
      <c r="AJ299" s="159">
        <f>Cálculos!AD220</f>
        <v>0</v>
      </c>
      <c r="AK299" s="144"/>
      <c r="AL299" s="159">
        <f>Cálculos!AS235</f>
        <v>0</v>
      </c>
      <c r="AM299" s="142"/>
      <c r="BA299" s="143"/>
      <c r="BB299" s="74">
        <v>294</v>
      </c>
      <c r="BC299" s="167">
        <f>ABS(Cálculos!M300-Cálculos!M299)</f>
        <v>4.1256881603579987E-2</v>
      </c>
      <c r="BD299" s="167">
        <f>ABS(Cálculos!AB300-Cálculos!AB299)</f>
        <v>4.055300144115459E-2</v>
      </c>
      <c r="BE299" s="167">
        <f>ABS(Cálculos!AQ300-Cálculos!AQ299)</f>
        <v>4.178580949318067E-2</v>
      </c>
      <c r="BF299" s="142"/>
    </row>
    <row r="300" spans="25:58" x14ac:dyDescent="0.35">
      <c r="Y300" s="143"/>
      <c r="Z300" s="74">
        <f>(Cálculos!C301-0.44)/(MAX(Cálculos!C:C)+0.12)*100</f>
        <v>40.344053032378241</v>
      </c>
      <c r="AA300" s="144"/>
      <c r="AB300" s="159">
        <f>Cálculos!M502</f>
        <v>0.97290573507826461</v>
      </c>
      <c r="AC300" s="144"/>
      <c r="AD300" s="159">
        <f>Cálculos!AB502</f>
        <v>0.98682184462472033</v>
      </c>
      <c r="AE300" s="144"/>
      <c r="AF300" s="159">
        <f>Cálculos!AQ15</f>
        <v>0.98352463289671954</v>
      </c>
      <c r="AG300" s="144"/>
      <c r="AH300" s="159">
        <f>Cálculos!O206</f>
        <v>0</v>
      </c>
      <c r="AI300" s="144"/>
      <c r="AJ300" s="159">
        <f>Cálculos!AD221</f>
        <v>0</v>
      </c>
      <c r="AK300" s="144"/>
      <c r="AL300" s="159">
        <f>Cálculos!AS236</f>
        <v>0</v>
      </c>
      <c r="AM300" s="142"/>
      <c r="BA300" s="143"/>
      <c r="BB300" s="74">
        <v>295</v>
      </c>
      <c r="BC300" s="167">
        <f>ABS(Cálculos!M301-Cálculos!M300)</f>
        <v>4.2289337091414581E-3</v>
      </c>
      <c r="BD300" s="167">
        <f>ABS(Cálculos!AB301-Cálculos!AB300)</f>
        <v>3.8019037904821751E-3</v>
      </c>
      <c r="BE300" s="167">
        <f>ABS(Cálculos!AQ301-Cálculos!AQ300)</f>
        <v>2.3379411134676342E-3</v>
      </c>
      <c r="BF300" s="142"/>
    </row>
    <row r="301" spans="25:58" x14ac:dyDescent="0.35">
      <c r="Y301" s="143"/>
      <c r="Z301" s="74">
        <f>(Cálculos!C302-0.44)/(MAX(Cálculos!C:C)+0.12)*100</f>
        <v>40.481016819153012</v>
      </c>
      <c r="AA301" s="144"/>
      <c r="AB301" s="159">
        <f>Cálculos!M131</f>
        <v>0.97229024830931432</v>
      </c>
      <c r="AC301" s="144"/>
      <c r="AD301" s="159">
        <f>Cálculos!AB664</f>
        <v>0.98202578456819711</v>
      </c>
      <c r="AE301" s="144"/>
      <c r="AF301" s="159">
        <f>Cálculos!AQ332</f>
        <v>0.97820808913258384</v>
      </c>
      <c r="AG301" s="144"/>
      <c r="AH301" s="159">
        <f>Cálculos!O209</f>
        <v>0</v>
      </c>
      <c r="AI301" s="144"/>
      <c r="AJ301" s="159">
        <f>Cálculos!AD222</f>
        <v>0</v>
      </c>
      <c r="AK301" s="144"/>
      <c r="AL301" s="159">
        <f>Cálculos!AS237</f>
        <v>0</v>
      </c>
      <c r="AM301" s="142"/>
      <c r="BA301" s="143"/>
      <c r="BB301" s="74">
        <v>296</v>
      </c>
      <c r="BC301" s="167">
        <f>ABS(Cálculos!M302-Cálculos!M301)</f>
        <v>1.5647740873943494E-2</v>
      </c>
      <c r="BD301" s="167">
        <f>ABS(Cálculos!AB302-Cálculos!AB301)</f>
        <v>1.5268739897658756E-2</v>
      </c>
      <c r="BE301" s="167">
        <f>ABS(Cálculos!AQ302-Cálculos!AQ301)</f>
        <v>1.387180929613141E-2</v>
      </c>
      <c r="BF301" s="142"/>
    </row>
    <row r="302" spans="25:58" x14ac:dyDescent="0.35">
      <c r="Y302" s="143"/>
      <c r="Z302" s="74">
        <f>(Cálculos!C303-0.44)/(MAX(Cálculos!C:C)+0.12)*100</f>
        <v>40.617980605927798</v>
      </c>
      <c r="AA302" s="144"/>
      <c r="AB302" s="159">
        <f>Cálculos!M332</f>
        <v>0.96869818565066546</v>
      </c>
      <c r="AC302" s="144"/>
      <c r="AD302" s="159">
        <f>Cálculos!AB332</f>
        <v>0.98111160160733435</v>
      </c>
      <c r="AE302" s="144"/>
      <c r="AF302" s="159">
        <f>Cálculos!AQ501</f>
        <v>0.97725059261293201</v>
      </c>
      <c r="AG302" s="144"/>
      <c r="AH302" s="159">
        <f>Cálculos!O210</f>
        <v>0</v>
      </c>
      <c r="AI302" s="144"/>
      <c r="AJ302" s="159">
        <f>Cálculos!AD223</f>
        <v>0</v>
      </c>
      <c r="AK302" s="144"/>
      <c r="AL302" s="159">
        <f>Cálculos!AS238</f>
        <v>0</v>
      </c>
      <c r="AM302" s="142"/>
      <c r="BA302" s="143"/>
      <c r="BB302" s="74">
        <v>297</v>
      </c>
      <c r="BC302" s="167">
        <f>ABS(Cálculos!M303-Cálculos!M302)</f>
        <v>7.5084085406248446E-3</v>
      </c>
      <c r="BD302" s="167">
        <f>ABS(Cálculos!AB303-Cálculos!AB302)</f>
        <v>7.6905270258038616E-3</v>
      </c>
      <c r="BE302" s="167">
        <f>ABS(Cálculos!AQ303-Cálculos!AQ302)</f>
        <v>8.8348274996152831E-3</v>
      </c>
      <c r="BF302" s="142"/>
    </row>
    <row r="303" spans="25:58" x14ac:dyDescent="0.35">
      <c r="Y303" s="143"/>
      <c r="Z303" s="74">
        <f>(Cálculos!C304-0.44)/(MAX(Cálculos!C:C)+0.12)*100</f>
        <v>40.754944392702569</v>
      </c>
      <c r="AA303" s="144"/>
      <c r="AB303" s="159">
        <f>Cálculos!M664</f>
        <v>0.96619199454418925</v>
      </c>
      <c r="AC303" s="144"/>
      <c r="AD303" s="159">
        <f>Cálculos!AB338</f>
        <v>0.97927339899922483</v>
      </c>
      <c r="AE303" s="144"/>
      <c r="AF303" s="159">
        <f>Cálculos!AQ22</f>
        <v>0.97642863025332161</v>
      </c>
      <c r="AG303" s="144"/>
      <c r="AH303" s="159">
        <f>Cálculos!O211</f>
        <v>0</v>
      </c>
      <c r="AI303" s="144"/>
      <c r="AJ303" s="159">
        <f>Cálculos!AD224</f>
        <v>0</v>
      </c>
      <c r="AK303" s="144"/>
      <c r="AL303" s="159">
        <f>Cálculos!AS239</f>
        <v>0</v>
      </c>
      <c r="AM303" s="142"/>
      <c r="BA303" s="143"/>
      <c r="BB303" s="74">
        <v>298</v>
      </c>
      <c r="BC303" s="167">
        <f>ABS(Cálculos!M304-Cálculos!M303)</f>
        <v>0.16382171935013601</v>
      </c>
      <c r="BD303" s="167">
        <f>ABS(Cálculos!AB304-Cálculos!AB303)</f>
        <v>0.11901202651398579</v>
      </c>
      <c r="BE303" s="167">
        <f>ABS(Cálculos!AQ304-Cálculos!AQ303)</f>
        <v>7.5809445809397191E-2</v>
      </c>
      <c r="BF303" s="142"/>
    </row>
    <row r="304" spans="25:58" x14ac:dyDescent="0.35">
      <c r="Y304" s="143"/>
      <c r="Z304" s="74">
        <f>(Cálculos!C305-0.44)/(MAX(Cálculos!C:C)+0.12)*100</f>
        <v>40.891908179477348</v>
      </c>
      <c r="AA304" s="144"/>
      <c r="AB304" s="159">
        <f>Cálculos!M338</f>
        <v>0.96407432246049307</v>
      </c>
      <c r="AC304" s="144"/>
      <c r="AD304" s="159">
        <f>Cálculos!AB15</f>
        <v>0.97427104058122693</v>
      </c>
      <c r="AE304" s="144"/>
      <c r="AF304" s="159">
        <f>Cálculos!AQ338</f>
        <v>0.97557184921259621</v>
      </c>
      <c r="AG304" s="144"/>
      <c r="AH304" s="159">
        <f>Cálculos!O212</f>
        <v>0</v>
      </c>
      <c r="AI304" s="144"/>
      <c r="AJ304" s="159">
        <f>Cálculos!AD225</f>
        <v>0</v>
      </c>
      <c r="AK304" s="144"/>
      <c r="AL304" s="159">
        <f>Cálculos!AS240</f>
        <v>0</v>
      </c>
      <c r="AM304" s="142"/>
      <c r="BA304" s="143"/>
      <c r="BB304" s="74">
        <v>299</v>
      </c>
      <c r="BC304" s="167">
        <f>ABS(Cálculos!M305-Cálculos!M304)</f>
        <v>0.11735544981711077</v>
      </c>
      <c r="BD304" s="167">
        <f>ABS(Cálculos!AB305-Cálculos!AB304)</f>
        <v>7.1707152592586532E-2</v>
      </c>
      <c r="BE304" s="167">
        <f>ABS(Cálculos!AQ305-Cálculos!AQ304)</f>
        <v>2.9637433446195849E-2</v>
      </c>
      <c r="BF304" s="142"/>
    </row>
    <row r="305" spans="25:58" x14ac:dyDescent="0.35">
      <c r="Y305" s="143"/>
      <c r="Z305" s="74">
        <f>(Cálculos!C306-0.44)/(MAX(Cálculos!C:C)+0.12)*100</f>
        <v>41.028871966252126</v>
      </c>
      <c r="AA305" s="144"/>
      <c r="AB305" s="159">
        <f>Cálculos!M15</f>
        <v>0.9584848743416019</v>
      </c>
      <c r="AC305" s="144"/>
      <c r="AD305" s="159">
        <f>Cálculos!AB525</f>
        <v>0.97207862359856867</v>
      </c>
      <c r="AE305" s="144"/>
      <c r="AF305" s="159">
        <f>Cálculos!AQ526</f>
        <v>0.97504102071302234</v>
      </c>
      <c r="AG305" s="144"/>
      <c r="AH305" s="159">
        <f>Cálculos!O213</f>
        <v>0</v>
      </c>
      <c r="AI305" s="144"/>
      <c r="AJ305" s="159">
        <f>Cálculos!AD226</f>
        <v>0</v>
      </c>
      <c r="AK305" s="144"/>
      <c r="AL305" s="159">
        <f>Cálculos!AS241</f>
        <v>0</v>
      </c>
      <c r="AM305" s="142"/>
      <c r="BA305" s="143"/>
      <c r="BB305" s="74">
        <v>300</v>
      </c>
      <c r="BC305" s="167">
        <f>ABS(Cálculos!M306-Cálculos!M305)</f>
        <v>3.7423570277666185E-2</v>
      </c>
      <c r="BD305" s="167">
        <f>ABS(Cálculos!AB306-Cálculos!AB305)</f>
        <v>3.7255391348154143E-2</v>
      </c>
      <c r="BE305" s="167">
        <f>ABS(Cálculos!AQ306-Cálculos!AQ305)</f>
        <v>3.8065527343172811E-2</v>
      </c>
      <c r="BF305" s="142"/>
    </row>
    <row r="306" spans="25:58" x14ac:dyDescent="0.35">
      <c r="Y306" s="143"/>
      <c r="Z306" s="74">
        <f>(Cálculos!C307-0.44)/(MAX(Cálculos!C:C)+0.12)*100</f>
        <v>41.165835753026897</v>
      </c>
      <c r="AA306" s="144"/>
      <c r="AB306" s="159">
        <f>Cálculos!M10</f>
        <v>0.95776301121961771</v>
      </c>
      <c r="AC306" s="144"/>
      <c r="AD306" s="159">
        <f>Cálculos!AB22</f>
        <v>0.96777255267741902</v>
      </c>
      <c r="AE306" s="144"/>
      <c r="AF306" s="159">
        <f>Cálculos!AQ10</f>
        <v>0.97404780910708655</v>
      </c>
      <c r="AG306" s="144"/>
      <c r="AH306" s="159">
        <f>Cálculos!O214</f>
        <v>0</v>
      </c>
      <c r="AI306" s="144"/>
      <c r="AJ306" s="159">
        <f>Cálculos!AD227</f>
        <v>0</v>
      </c>
      <c r="AK306" s="144"/>
      <c r="AL306" s="159">
        <f>Cálculos!AS242</f>
        <v>0</v>
      </c>
      <c r="AM306" s="142"/>
      <c r="BA306" s="143"/>
      <c r="BB306" s="74">
        <v>301</v>
      </c>
      <c r="BC306" s="167">
        <f>ABS(Cálculos!M307-Cálculos!M306)</f>
        <v>1.735708801975E-2</v>
      </c>
      <c r="BD306" s="167">
        <f>ABS(Cálculos!AB307-Cálculos!AB306)</f>
        <v>1.7548906699628275E-2</v>
      </c>
      <c r="BE306" s="167">
        <f>ABS(Cálculos!AQ307-Cálculos!AQ306)</f>
        <v>1.8644587474809238E-2</v>
      </c>
      <c r="BF306" s="142"/>
    </row>
    <row r="307" spans="25:58" x14ac:dyDescent="0.35">
      <c r="Y307" s="143"/>
      <c r="Z307" s="74">
        <f>(Cálculos!C308-0.44)/(MAX(Cálculos!C:C)+0.12)*100</f>
        <v>41.302799539801676</v>
      </c>
      <c r="AA307" s="144"/>
      <c r="AB307" s="159">
        <f>Cálculos!M503</f>
        <v>0.95343323468647678</v>
      </c>
      <c r="AC307" s="144"/>
      <c r="AD307" s="159">
        <f>Cálculos!AB698</f>
        <v>0.96767261269307236</v>
      </c>
      <c r="AE307" s="144"/>
      <c r="AF307" s="159">
        <f>Cálculos!AQ131</f>
        <v>0.96667928814569481</v>
      </c>
      <c r="AG307" s="144"/>
      <c r="AH307" s="159">
        <f>Cálculos!O215</f>
        <v>0</v>
      </c>
      <c r="AI307" s="144"/>
      <c r="AJ307" s="159">
        <f>Cálculos!AD228</f>
        <v>0</v>
      </c>
      <c r="AK307" s="144"/>
      <c r="AL307" s="159">
        <f>Cálculos!AS243</f>
        <v>0</v>
      </c>
      <c r="AM307" s="142"/>
      <c r="BA307" s="143"/>
      <c r="BB307" s="74">
        <v>302</v>
      </c>
      <c r="BC307" s="167">
        <f>ABS(Cálculos!M308-Cálculos!M307)</f>
        <v>4.0503168657984867E-2</v>
      </c>
      <c r="BD307" s="167">
        <f>ABS(Cálculos!AB308-Cálculos!AB307)</f>
        <v>4.0832150139486267E-2</v>
      </c>
      <c r="BE307" s="167">
        <f>ABS(Cálculos!AQ308-Cálculos!AQ307)</f>
        <v>4.2006023419771776E-2</v>
      </c>
      <c r="BF307" s="142"/>
    </row>
    <row r="308" spans="25:58" x14ac:dyDescent="0.35">
      <c r="Y308" s="143"/>
      <c r="Z308" s="74">
        <f>(Cálculos!C309-0.44)/(MAX(Cálculos!C:C)+0.12)*100</f>
        <v>41.439763326576454</v>
      </c>
      <c r="AA308" s="144"/>
      <c r="AB308" s="159">
        <f>Cálculos!M698</f>
        <v>0.95327200142828894</v>
      </c>
      <c r="AC308" s="144"/>
      <c r="AD308" s="159">
        <f>Cálculos!AB10</f>
        <v>0.96728936349381456</v>
      </c>
      <c r="AE308" s="144"/>
      <c r="AF308" s="159">
        <f>Cálculos!AQ698</f>
        <v>0.96305585856194709</v>
      </c>
      <c r="AG308" s="144"/>
      <c r="AH308" s="159">
        <f>Cálculos!O216</f>
        <v>0</v>
      </c>
      <c r="AI308" s="144"/>
      <c r="AJ308" s="159">
        <f>Cálculos!AD229</f>
        <v>0</v>
      </c>
      <c r="AK308" s="144"/>
      <c r="AL308" s="159">
        <f>Cálculos!AS244</f>
        <v>0</v>
      </c>
      <c r="AM308" s="142"/>
      <c r="BA308" s="143"/>
      <c r="BB308" s="74">
        <v>303</v>
      </c>
      <c r="BC308" s="167">
        <f>ABS(Cálculos!M309-Cálculos!M308)</f>
        <v>5.1557030158155825E-3</v>
      </c>
      <c r="BD308" s="167">
        <f>ABS(Cálculos!AB309-Cálculos!AB308)</f>
        <v>4.5313264945201492E-3</v>
      </c>
      <c r="BE308" s="167">
        <f>ABS(Cálculos!AQ309-Cálculos!AQ308)</f>
        <v>3.1685610699808686E-3</v>
      </c>
      <c r="BF308" s="142"/>
    </row>
    <row r="309" spans="25:58" x14ac:dyDescent="0.35">
      <c r="Y309" s="143"/>
      <c r="Z309" s="74">
        <f>(Cálculos!C310-0.44)/(MAX(Cálculos!C:C)+0.12)*100</f>
        <v>41.576727113351232</v>
      </c>
      <c r="AA309" s="144"/>
      <c r="AB309" s="159">
        <f>Cálculos!M356</f>
        <v>0.95219939999533842</v>
      </c>
      <c r="AC309" s="144"/>
      <c r="AD309" s="159">
        <f>Cálculos!AB704</f>
        <v>0.9670287252600176</v>
      </c>
      <c r="AE309" s="144"/>
      <c r="AF309" s="159">
        <f>Cálculos!AQ704</f>
        <v>0.96146372481467934</v>
      </c>
      <c r="AG309" s="144"/>
      <c r="AH309" s="159">
        <f>Cálculos!O217</f>
        <v>0</v>
      </c>
      <c r="AI309" s="144"/>
      <c r="AJ309" s="159">
        <f>Cálculos!AD230</f>
        <v>0</v>
      </c>
      <c r="AK309" s="144"/>
      <c r="AL309" s="159">
        <f>Cálculos!AS245</f>
        <v>0</v>
      </c>
      <c r="AM309" s="142"/>
      <c r="BA309" s="143"/>
      <c r="BB309" s="74">
        <v>304</v>
      </c>
      <c r="BC309" s="167">
        <f>ABS(Cálculos!M310-Cálculos!M309)</f>
        <v>3.8527624296662122E-2</v>
      </c>
      <c r="BD309" s="167">
        <f>ABS(Cálculos!AB310-Cálculos!AB309)</f>
        <v>3.9087474471191319E-2</v>
      </c>
      <c r="BE309" s="167">
        <f>ABS(Cálculos!AQ310-Cálculos!AQ309)</f>
        <v>4.0389959819571941E-2</v>
      </c>
      <c r="BF309" s="142"/>
    </row>
    <row r="310" spans="25:58" x14ac:dyDescent="0.35">
      <c r="Y310" s="143"/>
      <c r="Z310" s="74">
        <f>(Cálculos!C311-0.44)/(MAX(Cálculos!C:C)+0.12)*100</f>
        <v>41.713690900126004</v>
      </c>
      <c r="AA310" s="144"/>
      <c r="AB310" s="159">
        <f>Cálculos!M132</f>
        <v>0.95110780788739657</v>
      </c>
      <c r="AC310" s="144"/>
      <c r="AD310" s="159">
        <f>Cálculos!AB503</f>
        <v>0.96608335957009683</v>
      </c>
      <c r="AE310" s="144"/>
      <c r="AF310" s="159">
        <f>Cálculos!AQ667</f>
        <v>0.95992106556896706</v>
      </c>
      <c r="AG310" s="144"/>
      <c r="AH310" s="159">
        <f>Cálculos!O218</f>
        <v>0</v>
      </c>
      <c r="AI310" s="144"/>
      <c r="AJ310" s="159">
        <f>Cálculos!AD231</f>
        <v>0</v>
      </c>
      <c r="AK310" s="144"/>
      <c r="AL310" s="159">
        <f>Cálculos!AS246</f>
        <v>0</v>
      </c>
      <c r="AM310" s="142"/>
      <c r="BA310" s="143"/>
      <c r="BB310" s="74">
        <v>305</v>
      </c>
      <c r="BC310" s="167">
        <f>ABS(Cálculos!M311-Cálculos!M310)</f>
        <v>2.9721930266972785E-2</v>
      </c>
      <c r="BD310" s="167">
        <f>ABS(Cálculos!AB311-Cálculos!AB310)</f>
        <v>3.0536750065894513E-2</v>
      </c>
      <c r="BE310" s="167">
        <f>ABS(Cálculos!AQ311-Cálculos!AQ310)</f>
        <v>3.2023810804479247E-2</v>
      </c>
      <c r="BF310" s="142"/>
    </row>
    <row r="311" spans="25:58" x14ac:dyDescent="0.35">
      <c r="Y311" s="143"/>
      <c r="Z311" s="74">
        <f>(Cálculos!C312-0.44)/(MAX(Cálculos!C:C)+0.12)*100</f>
        <v>41.850654686900782</v>
      </c>
      <c r="AA311" s="144"/>
      <c r="AB311" s="159">
        <f>Cálculos!M728</f>
        <v>0.95092618855282796</v>
      </c>
      <c r="AC311" s="144"/>
      <c r="AD311" s="159">
        <f>Cálculos!AB132</f>
        <v>0.9654933085196743</v>
      </c>
      <c r="AE311" s="144"/>
      <c r="AF311" s="159">
        <f>Cálculos!AQ502</f>
        <v>0.95874941073709874</v>
      </c>
      <c r="AG311" s="144"/>
      <c r="AH311" s="159">
        <f>Cálculos!O219</f>
        <v>0</v>
      </c>
      <c r="AI311" s="144"/>
      <c r="AJ311" s="159">
        <f>Cálculos!AD232</f>
        <v>0</v>
      </c>
      <c r="AK311" s="144"/>
      <c r="AL311" s="159">
        <f>Cálculos!AS247</f>
        <v>0</v>
      </c>
      <c r="AM311" s="142"/>
      <c r="BA311" s="143"/>
      <c r="BB311" s="74">
        <v>306</v>
      </c>
      <c r="BC311" s="167">
        <f>ABS(Cálculos!M312-Cálculos!M311)</f>
        <v>2.3858407270294091E-3</v>
      </c>
      <c r="BD311" s="167">
        <f>ABS(Cálculos!AB312-Cálculos!AB311)</f>
        <v>1.4020644600338805E-3</v>
      </c>
      <c r="BE311" s="167">
        <f>ABS(Cálculos!AQ312-Cálculos!AQ311)</f>
        <v>2.1228557047203722E-4</v>
      </c>
      <c r="BF311" s="142"/>
    </row>
    <row r="312" spans="25:58" x14ac:dyDescent="0.35">
      <c r="Y312" s="143"/>
      <c r="Z312" s="74">
        <f>(Cálculos!C313-0.44)/(MAX(Cálculos!C:C)+0.12)*100</f>
        <v>41.98761847367556</v>
      </c>
      <c r="AA312" s="144"/>
      <c r="AB312" s="159">
        <f>Cálculos!M704</f>
        <v>0.95030289758729136</v>
      </c>
      <c r="AC312" s="144"/>
      <c r="AD312" s="159">
        <f>Cálculos!AB671</f>
        <v>0.96098063499422426</v>
      </c>
      <c r="AE312" s="144"/>
      <c r="AF312" s="159">
        <f>Cálculos!AQ305</f>
        <v>0.95847208707960363</v>
      </c>
      <c r="AG312" s="144"/>
      <c r="AH312" s="159">
        <f>Cálculos!O220</f>
        <v>0</v>
      </c>
      <c r="AI312" s="144"/>
      <c r="AJ312" s="159">
        <f>Cálculos!AD233</f>
        <v>0</v>
      </c>
      <c r="AK312" s="144"/>
      <c r="AL312" s="159">
        <f>Cálculos!AS248</f>
        <v>0</v>
      </c>
      <c r="AM312" s="142"/>
      <c r="BA312" s="143"/>
      <c r="BB312" s="74">
        <v>307</v>
      </c>
      <c r="BC312" s="167">
        <f>ABS(Cálculos!M313-Cálculos!M312)</f>
        <v>3.5786392252266874E-2</v>
      </c>
      <c r="BD312" s="167">
        <f>ABS(Cálculos!AB313-Cálculos!AB312)</f>
        <v>3.6719595009920614E-2</v>
      </c>
      <c r="BE312" s="167">
        <f>ABS(Cálculos!AQ313-Cálculos!AQ312)</f>
        <v>3.8284732429336277E-2</v>
      </c>
      <c r="BF312" s="142"/>
    </row>
    <row r="313" spans="25:58" x14ac:dyDescent="0.35">
      <c r="Y313" s="143"/>
      <c r="Z313" s="74">
        <f>(Cálculos!C314-0.44)/(MAX(Cálculos!C:C)+0.12)*100</f>
        <v>42.124582260450339</v>
      </c>
      <c r="AA313" s="144"/>
      <c r="AB313" s="159">
        <f>Cálculos!M22</f>
        <v>0.94952609037469204</v>
      </c>
      <c r="AC313" s="144"/>
      <c r="AD313" s="159">
        <f>Cálculos!AB667</f>
        <v>0.95970839055570534</v>
      </c>
      <c r="AE313" s="144"/>
      <c r="AF313" s="159">
        <f>Cálculos!AQ671</f>
        <v>0.95813211341281823</v>
      </c>
      <c r="AG313" s="144"/>
      <c r="AH313" s="159">
        <f>Cálculos!O221</f>
        <v>0</v>
      </c>
      <c r="AI313" s="144"/>
      <c r="AJ313" s="159">
        <f>Cálculos!AD234</f>
        <v>0</v>
      </c>
      <c r="AK313" s="144"/>
      <c r="AL313" s="159">
        <f>Cálculos!AS249</f>
        <v>0</v>
      </c>
      <c r="AM313" s="142"/>
      <c r="BA313" s="143"/>
      <c r="BB313" s="74">
        <v>308</v>
      </c>
      <c r="BC313" s="167">
        <f>ABS(Cálculos!M314-Cálculos!M313)</f>
        <v>1.0682096658404472E-2</v>
      </c>
      <c r="BD313" s="167">
        <f>ABS(Cálculos!AB314-Cálculos!AB313)</f>
        <v>9.5746370550592319E-3</v>
      </c>
      <c r="BE313" s="167">
        <f>ABS(Cálculos!AQ314-Cálculos!AQ313)</f>
        <v>7.8919132785489898E-3</v>
      </c>
      <c r="BF313" s="142"/>
    </row>
    <row r="314" spans="25:58" x14ac:dyDescent="0.35">
      <c r="Y314" s="143"/>
      <c r="Z314" s="74">
        <f>(Cálculos!C315-0.44)/(MAX(Cálculos!C:C)+0.12)*100</f>
        <v>42.26154604722511</v>
      </c>
      <c r="AA314" s="144"/>
      <c r="AB314" s="159">
        <f>Cálculos!M305</f>
        <v>0.94512773182094567</v>
      </c>
      <c r="AC314" s="144"/>
      <c r="AD314" s="159">
        <f>Cálculos!AB305</f>
        <v>0.95958205290017484</v>
      </c>
      <c r="AE314" s="144"/>
      <c r="AF314" s="159">
        <f>Cálculos!AQ527</f>
        <v>0.95287642434490527</v>
      </c>
      <c r="AG314" s="144"/>
      <c r="AH314" s="159">
        <f>Cálculos!O222</f>
        <v>0</v>
      </c>
      <c r="AI314" s="144"/>
      <c r="AJ314" s="159">
        <f>Cálculos!AD235</f>
        <v>0</v>
      </c>
      <c r="AK314" s="144"/>
      <c r="AL314" s="159">
        <f>Cálculos!AS250</f>
        <v>0</v>
      </c>
      <c r="AM314" s="142"/>
      <c r="BA314" s="143"/>
      <c r="BB314" s="74">
        <v>309</v>
      </c>
      <c r="BC314" s="167">
        <f>ABS(Cálculos!M315-Cálculos!M314)</f>
        <v>1.6250552731143175E-2</v>
      </c>
      <c r="BD314" s="167">
        <f>ABS(Cálculos!AB315-Cálculos!AB314)</f>
        <v>1.7277266656087975E-2</v>
      </c>
      <c r="BE314" s="167">
        <f>ABS(Cálculos!AQ315-Cálculos!AQ314)</f>
        <v>1.8906734801858893E-2</v>
      </c>
      <c r="BF314" s="142"/>
    </row>
    <row r="315" spans="25:58" x14ac:dyDescent="0.35">
      <c r="Y315" s="143"/>
      <c r="Z315" s="74">
        <f>(Cálculos!C316-0.44)/(MAX(Cálculos!C:C)+0.12)*100</f>
        <v>42.398509833999896</v>
      </c>
      <c r="AA315" s="144"/>
      <c r="AB315" s="159">
        <f>Cálculos!M671</f>
        <v>0.94451591970432669</v>
      </c>
      <c r="AC315" s="144"/>
      <c r="AD315" s="159">
        <f>Cálculos!AB728</f>
        <v>0.95339650960211597</v>
      </c>
      <c r="AE315" s="144"/>
      <c r="AF315" s="159">
        <f>Cálculos!AQ17</f>
        <v>0.95119221098820006</v>
      </c>
      <c r="AG315" s="144"/>
      <c r="AH315" s="159">
        <f>Cálculos!O223</f>
        <v>0</v>
      </c>
      <c r="AI315" s="144"/>
      <c r="AJ315" s="159">
        <f>Cálculos!AD236</f>
        <v>0</v>
      </c>
      <c r="AK315" s="144"/>
      <c r="AL315" s="159">
        <f>Cálculos!AS251</f>
        <v>0</v>
      </c>
      <c r="AM315" s="142"/>
      <c r="BA315" s="143"/>
      <c r="BB315" s="74">
        <v>310</v>
      </c>
      <c r="BC315" s="167">
        <f>ABS(Cálculos!M316-Cálculos!M315)</f>
        <v>3.2533751457984317E-2</v>
      </c>
      <c r="BD315" s="167">
        <f>ABS(Cálculos!AB316-Cálculos!AB315)</f>
        <v>3.3607812896112477E-2</v>
      </c>
      <c r="BE315" s="167">
        <f>ABS(Cálculos!AQ316-Cálculos!AQ315)</f>
        <v>3.5252541949409633E-2</v>
      </c>
      <c r="BF315" s="142"/>
    </row>
    <row r="316" spans="25:58" x14ac:dyDescent="0.35">
      <c r="Y316" s="143"/>
      <c r="Z316" s="74">
        <f>(Cálculos!C317-0.44)/(MAX(Cálculos!C:C)+0.12)*100</f>
        <v>42.535473620774667</v>
      </c>
      <c r="AA316" s="144"/>
      <c r="AB316" s="159">
        <f>Cálculos!M667</f>
        <v>0.9440165483774372</v>
      </c>
      <c r="AC316" s="144"/>
      <c r="AD316" s="159">
        <f>Cálculos!AB668</f>
        <v>0.95174335457002934</v>
      </c>
      <c r="AE316" s="144"/>
      <c r="AF316" s="159">
        <f>Cálculos!AQ668</f>
        <v>0.95081832246901155</v>
      </c>
      <c r="AG316" s="144"/>
      <c r="AH316" s="159">
        <f>Cálculos!O224</f>
        <v>0</v>
      </c>
      <c r="AI316" s="144"/>
      <c r="AJ316" s="159">
        <f>Cálculos!AD237</f>
        <v>0</v>
      </c>
      <c r="AK316" s="144"/>
      <c r="AL316" s="159">
        <f>Cálculos!AS252</f>
        <v>0</v>
      </c>
      <c r="AM316" s="142"/>
      <c r="BA316" s="143"/>
      <c r="BB316" s="74">
        <v>311</v>
      </c>
      <c r="BC316" s="167">
        <f>ABS(Cálculos!M317-Cálculos!M316)</f>
        <v>1.4568614389248724E-3</v>
      </c>
      <c r="BD316" s="167">
        <f>ABS(Cálculos!AB317-Cálculos!AB316)</f>
        <v>2.3640853486239788E-4</v>
      </c>
      <c r="BE316" s="167">
        <f>ABS(Cálculos!AQ317-Cálculos!AQ316)</f>
        <v>1.5153425685268118E-3</v>
      </c>
      <c r="BF316" s="142"/>
    </row>
    <row r="317" spans="25:58" x14ac:dyDescent="0.35">
      <c r="Y317" s="143"/>
      <c r="Z317" s="74">
        <f>(Cálculos!C318-0.44)/(MAX(Cálculos!C:C)+0.12)*100</f>
        <v>42.672437407549445</v>
      </c>
      <c r="AA317" s="144"/>
      <c r="AB317" s="159">
        <f>Cálculos!M668</f>
        <v>0.93624671373895041</v>
      </c>
      <c r="AC317" s="144"/>
      <c r="AD317" s="159">
        <f>Cálculos!AB526</f>
        <v>0.95069352883203651</v>
      </c>
      <c r="AE317" s="144"/>
      <c r="AF317" s="159">
        <f>Cálculos!AQ503</f>
        <v>0.94997855305418633</v>
      </c>
      <c r="AG317" s="144"/>
      <c r="AH317" s="159">
        <f>Cálculos!O225</f>
        <v>0</v>
      </c>
      <c r="AI317" s="144"/>
      <c r="AJ317" s="159">
        <f>Cálculos!AD238</f>
        <v>0</v>
      </c>
      <c r="AK317" s="144"/>
      <c r="AL317" s="159">
        <f>Cálculos!AS253</f>
        <v>0</v>
      </c>
      <c r="AM317" s="142"/>
      <c r="BA317" s="143"/>
      <c r="BB317" s="74">
        <v>312</v>
      </c>
      <c r="BC317" s="167">
        <f>ABS(Cálculos!M318-Cálculos!M317)</f>
        <v>3.3020252810118E-2</v>
      </c>
      <c r="BD317" s="167">
        <f>ABS(Cálculos!AB318-Cálculos!AB317)</f>
        <v>3.4186284761297037E-2</v>
      </c>
      <c r="BE317" s="167">
        <f>ABS(Cálculos!AQ318-Cálculos!AQ317)</f>
        <v>3.5882314328391729E-2</v>
      </c>
      <c r="BF317" s="142"/>
    </row>
    <row r="318" spans="25:58" x14ac:dyDescent="0.35">
      <c r="Y318" s="143"/>
      <c r="Z318" s="74">
        <f>(Cálculos!C319-0.44)/(MAX(Cálculos!C:C)+0.12)*100</f>
        <v>42.809401194324224</v>
      </c>
      <c r="AA318" s="144"/>
      <c r="AB318" s="159">
        <f>Cálculos!M504</f>
        <v>0.93452337497462878</v>
      </c>
      <c r="AC318" s="144"/>
      <c r="AD318" s="159">
        <f>Cálculos!AB504</f>
        <v>0.94594225541627741</v>
      </c>
      <c r="AE318" s="144"/>
      <c r="AF318" s="159">
        <f>Cálculos!AQ299</f>
        <v>0.9467109612995992</v>
      </c>
      <c r="AG318" s="144"/>
      <c r="AH318" s="159">
        <f>Cálculos!O226</f>
        <v>0</v>
      </c>
      <c r="AI318" s="144"/>
      <c r="AJ318" s="159">
        <f>Cálculos!AD239</f>
        <v>0</v>
      </c>
      <c r="AK318" s="144"/>
      <c r="AL318" s="159">
        <f>Cálculos!AS254</f>
        <v>0</v>
      </c>
      <c r="AM318" s="142"/>
      <c r="BA318" s="143"/>
      <c r="BB318" s="74">
        <v>313</v>
      </c>
      <c r="BC318" s="167">
        <f>ABS(Cálculos!M319-Cálculos!M318)</f>
        <v>2.517886554947979E-2</v>
      </c>
      <c r="BD318" s="167">
        <f>ABS(Cálculos!AB319-Cálculos!AB318)</f>
        <v>2.6502044794571966E-2</v>
      </c>
      <c r="BE318" s="167">
        <f>ABS(Cálculos!AQ319-Cálculos!AQ318)</f>
        <v>2.8330587879436653E-2</v>
      </c>
      <c r="BF318" s="142"/>
    </row>
    <row r="319" spans="25:58" x14ac:dyDescent="0.35">
      <c r="Y319" s="143"/>
      <c r="Z319" s="74">
        <f>(Cálculos!C320-0.44)/(MAX(Cálculos!C:C)+0.12)*100</f>
        <v>42.946364981099002</v>
      </c>
      <c r="AA319" s="144"/>
      <c r="AB319" s="159">
        <f>Cálculos!M17</f>
        <v>0.93007729195351785</v>
      </c>
      <c r="AC319" s="144"/>
      <c r="AD319" s="159">
        <f>Cálculos!AB17</f>
        <v>0.9449725151831172</v>
      </c>
      <c r="AE319" s="144"/>
      <c r="AF319" s="159">
        <f>Cálculos!AQ666</f>
        <v>0.94631903537354534</v>
      </c>
      <c r="AG319" s="144"/>
      <c r="AH319" s="159">
        <f>Cálculos!O227</f>
        <v>0</v>
      </c>
      <c r="AI319" s="144"/>
      <c r="AJ319" s="159">
        <f>Cálculos!AD240</f>
        <v>0</v>
      </c>
      <c r="AK319" s="144"/>
      <c r="AL319" s="159">
        <f>Cálculos!AS255</f>
        <v>0</v>
      </c>
      <c r="AM319" s="142"/>
      <c r="BA319" s="143"/>
      <c r="BB319" s="74">
        <v>314</v>
      </c>
      <c r="BC319" s="167">
        <f>ABS(Cálculos!M320-Cálculos!M319)</f>
        <v>3.087586664239772E-2</v>
      </c>
      <c r="BD319" s="167">
        <f>ABS(Cálculos!AB320-Cálculos!AB319)</f>
        <v>3.226253414833169E-2</v>
      </c>
      <c r="BE319" s="167">
        <f>ABS(Cálculos!AQ320-Cálculos!AQ319)</f>
        <v>3.4121505345779402E-2</v>
      </c>
      <c r="BF319" s="142"/>
    </row>
    <row r="320" spans="25:58" x14ac:dyDescent="0.35">
      <c r="Y320" s="143"/>
      <c r="Z320" s="74">
        <f>(Cálculos!C321-0.44)/(MAX(Cálculos!C:C)+0.12)*100</f>
        <v>43.083328767873773</v>
      </c>
      <c r="AA320" s="144"/>
      <c r="AB320" s="159">
        <f>Cálculos!M133</f>
        <v>0.93003925590961822</v>
      </c>
      <c r="AC320" s="144"/>
      <c r="AD320" s="159">
        <f>Cálculos!AB666</f>
        <v>0.94471606897873028</v>
      </c>
      <c r="AE320" s="144"/>
      <c r="AF320" s="159">
        <f>Cálculos!AQ665</f>
        <v>0.94425274982282636</v>
      </c>
      <c r="AG320" s="144"/>
      <c r="AH320" s="159">
        <f>Cálculos!O228</f>
        <v>0</v>
      </c>
      <c r="AI320" s="144"/>
      <c r="AJ320" s="159">
        <f>Cálculos!AD241</f>
        <v>0</v>
      </c>
      <c r="AK320" s="144"/>
      <c r="AL320" s="159">
        <f>Cálculos!AS256</f>
        <v>0</v>
      </c>
      <c r="AM320" s="142"/>
      <c r="BA320" s="143"/>
      <c r="BB320" s="74">
        <v>315</v>
      </c>
      <c r="BC320" s="167">
        <f>ABS(Cálculos!M321-Cálculos!M320)</f>
        <v>2.9180956888805287E-2</v>
      </c>
      <c r="BD320" s="167">
        <f>ABS(Cálculos!AB321-Cálculos!AB320)</f>
        <v>3.0617732347906323E-2</v>
      </c>
      <c r="BE320" s="167">
        <f>ABS(Cálculos!AQ321-Cálculos!AQ320)</f>
        <v>3.247840278451164E-2</v>
      </c>
      <c r="BF320" s="142"/>
    </row>
    <row r="321" spans="25:58" x14ac:dyDescent="0.35">
      <c r="Y321" s="143"/>
      <c r="Z321" s="74">
        <f>(Cálculos!C322-0.44)/(MAX(Cálculos!C:C)+0.12)*100</f>
        <v>43.220292554648552</v>
      </c>
      <c r="AA321" s="144"/>
      <c r="AB321" s="159">
        <f>Cálculos!M666</f>
        <v>0.92863205196366549</v>
      </c>
      <c r="AC321" s="144"/>
      <c r="AD321" s="159">
        <f>Cálculos!AB672</f>
        <v>0.94316472579666744</v>
      </c>
      <c r="AE321" s="144"/>
      <c r="AF321" s="159">
        <f>Cálculos!AQ504</f>
        <v>0.94302381988002049</v>
      </c>
      <c r="AG321" s="144"/>
      <c r="AH321" s="159">
        <f>Cálculos!O229</f>
        <v>0</v>
      </c>
      <c r="AI321" s="144"/>
      <c r="AJ321" s="159">
        <f>Cálculos!AD242</f>
        <v>0</v>
      </c>
      <c r="AK321" s="144"/>
      <c r="AL321" s="159">
        <f>Cálculos!AS257</f>
        <v>0</v>
      </c>
      <c r="AM321" s="142"/>
      <c r="BA321" s="143"/>
      <c r="BB321" s="74">
        <v>316</v>
      </c>
      <c r="BC321" s="167">
        <f>ABS(Cálculos!M322-Cálculos!M321)</f>
        <v>2.8840848830348764E-2</v>
      </c>
      <c r="BD321" s="167">
        <f>ABS(Cálculos!AB322-Cálculos!AB321)</f>
        <v>3.0409664523644908E-2</v>
      </c>
      <c r="BE321" s="167">
        <f>ABS(Cálculos!AQ322-Cálculos!AQ321)</f>
        <v>3.24022947559226E-2</v>
      </c>
      <c r="BF321" s="142"/>
    </row>
    <row r="322" spans="25:58" x14ac:dyDescent="0.35">
      <c r="Y322" s="143"/>
      <c r="Z322" s="74">
        <f>(Cálculos!C323-0.44)/(MAX(Cálculos!C:C)+0.12)*100</f>
        <v>43.35725634142333</v>
      </c>
      <c r="AA322" s="144"/>
      <c r="AB322" s="159">
        <f>Cálculos!M525</f>
        <v>0.92845057863836655</v>
      </c>
      <c r="AC322" s="144"/>
      <c r="AD322" s="159">
        <f>Cálculos!AB133</f>
        <v>0.94311075804927147</v>
      </c>
      <c r="AE322" s="144"/>
      <c r="AF322" s="159">
        <f>Cálculos!AQ132</f>
        <v>0.94287468007253517</v>
      </c>
      <c r="AG322" s="144"/>
      <c r="AH322" s="159">
        <f>Cálculos!O230</f>
        <v>0</v>
      </c>
      <c r="AI322" s="144"/>
      <c r="AJ322" s="159">
        <f>Cálculos!AD243</f>
        <v>0</v>
      </c>
      <c r="AK322" s="144"/>
      <c r="AL322" s="159">
        <f>Cálculos!AS258</f>
        <v>0</v>
      </c>
      <c r="AM322" s="142"/>
      <c r="BA322" s="143"/>
      <c r="BB322" s="74">
        <v>317</v>
      </c>
      <c r="BC322" s="167">
        <f>ABS(Cálculos!M323-Cálculos!M322)</f>
        <v>1.2667067980734248E-2</v>
      </c>
      <c r="BD322" s="167">
        <f>ABS(Cálculos!AB323-Cálculos!AB322)</f>
        <v>1.0968170899771756E-2</v>
      </c>
      <c r="BE322" s="167">
        <f>ABS(Cálculos!AQ323-Cálculos!AQ322)</f>
        <v>8.8436349057799957E-3</v>
      </c>
      <c r="BF322" s="142"/>
    </row>
    <row r="323" spans="25:58" x14ac:dyDescent="0.35">
      <c r="Y323" s="143"/>
      <c r="Z323" s="74">
        <f>(Cálculos!C324-0.44)/(MAX(Cálculos!C:C)+0.12)*100</f>
        <v>43.494220128198101</v>
      </c>
      <c r="AA323" s="144"/>
      <c r="AB323" s="159">
        <f>Cálculos!M299</f>
        <v>0.92755007784904031</v>
      </c>
      <c r="AC323" s="144"/>
      <c r="AD323" s="159">
        <f>Cálculos!AB299</f>
        <v>0.9414500637575931</v>
      </c>
      <c r="AE323" s="144"/>
      <c r="AF323" s="159">
        <f>Cálculos!AQ16</f>
        <v>0.94232473275846762</v>
      </c>
      <c r="AG323" s="144"/>
      <c r="AH323" s="159">
        <f>Cálculos!O231</f>
        <v>0</v>
      </c>
      <c r="AI323" s="144"/>
      <c r="AJ323" s="159">
        <f>Cálculos!AD244</f>
        <v>0</v>
      </c>
      <c r="AK323" s="144"/>
      <c r="AL323" s="159">
        <f>Cálculos!AS259</f>
        <v>0</v>
      </c>
      <c r="AM323" s="142"/>
      <c r="BA323" s="143"/>
      <c r="BB323" s="74">
        <v>318</v>
      </c>
      <c r="BC323" s="167">
        <f>ABS(Cálculos!M324-Cálculos!M323)</f>
        <v>1.8645458433749762E-2</v>
      </c>
      <c r="BD323" s="167">
        <f>ABS(Cálculos!AB324-Cálculos!AB323)</f>
        <v>2.0233537172236638E-2</v>
      </c>
      <c r="BE323" s="167">
        <f>ABS(Cálculos!AQ324-Cálculos!AQ323)</f>
        <v>2.2256172768403748E-2</v>
      </c>
      <c r="BF323" s="142"/>
    </row>
    <row r="324" spans="25:58" x14ac:dyDescent="0.35">
      <c r="Y324" s="143"/>
      <c r="Z324" s="74">
        <f>(Cálculos!C325-0.44)/(MAX(Cálculos!C:C)+0.12)*100</f>
        <v>43.63118391497288</v>
      </c>
      <c r="AA324" s="144"/>
      <c r="AB324" s="159">
        <f>Cálculos!M672</f>
        <v>0.92690455429710861</v>
      </c>
      <c r="AC324" s="144"/>
      <c r="AD324" s="159">
        <f>Cálculos!AB665</f>
        <v>0.94119250615039785</v>
      </c>
      <c r="AE324" s="144"/>
      <c r="AF324" s="159">
        <f>Cálculos!AQ672</f>
        <v>0.93922693650384903</v>
      </c>
      <c r="AG324" s="144"/>
      <c r="AH324" s="159">
        <f>Cálculos!O232</f>
        <v>0</v>
      </c>
      <c r="AI324" s="144"/>
      <c r="AJ324" s="159">
        <f>Cálculos!AD245</f>
        <v>0</v>
      </c>
      <c r="AK324" s="144"/>
      <c r="AL324" s="159">
        <f>Cálculos!AS260</f>
        <v>0</v>
      </c>
      <c r="AM324" s="142"/>
      <c r="BA324" s="143"/>
      <c r="BB324" s="74">
        <v>319</v>
      </c>
      <c r="BC324" s="167">
        <f>ABS(Cálculos!M325-Cálculos!M324)</f>
        <v>1.6228927741349779</v>
      </c>
      <c r="BD324" s="167">
        <f>ABS(Cálculos!AB325-Cálculos!AB324)</f>
        <v>1.3347176079362468</v>
      </c>
      <c r="BE324" s="167">
        <f>ABS(Cálculos!AQ325-Cálculos!AQ324)</f>
        <v>0.97833905305546276</v>
      </c>
      <c r="BF324" s="142"/>
    </row>
    <row r="325" spans="25:58" x14ac:dyDescent="0.35">
      <c r="Y325" s="143"/>
      <c r="Z325" s="74">
        <f>(Cálculos!C326-0.44)/(MAX(Cálculos!C:C)+0.12)*100</f>
        <v>43.768147701747658</v>
      </c>
      <c r="AA325" s="144"/>
      <c r="AB325" s="159">
        <f>Cálculos!M363</f>
        <v>0.92612917024381636</v>
      </c>
      <c r="AC325" s="144"/>
      <c r="AD325" s="159">
        <f>Cálculos!AB339</f>
        <v>0.936278079144651</v>
      </c>
      <c r="AE325" s="144"/>
      <c r="AF325" s="159">
        <f>Cálculos!AQ505</f>
        <v>0.93643807538837942</v>
      </c>
      <c r="AG325" s="144"/>
      <c r="AH325" s="159">
        <f>Cálculos!O233</f>
        <v>0</v>
      </c>
      <c r="AI325" s="144"/>
      <c r="AJ325" s="159">
        <f>Cálculos!AD246</f>
        <v>0</v>
      </c>
      <c r="AK325" s="144"/>
      <c r="AL325" s="159">
        <f>Cálculos!AS261</f>
        <v>0</v>
      </c>
      <c r="AM325" s="142"/>
      <c r="BA325" s="143"/>
      <c r="BB325" s="74">
        <v>320</v>
      </c>
      <c r="BC325" s="167">
        <f>ABS(Cálculos!M326-Cálculos!M325)</f>
        <v>0.75238025601598935</v>
      </c>
      <c r="BD325" s="167">
        <f>ABS(Cálculos!AB326-Cálculos!AB325)</f>
        <v>0.60718711717591778</v>
      </c>
      <c r="BE325" s="167">
        <f>ABS(Cálculos!AQ326-Cálculos!AQ325)</f>
        <v>0.41872473880253658</v>
      </c>
      <c r="BF325" s="142"/>
    </row>
    <row r="326" spans="25:58" x14ac:dyDescent="0.35">
      <c r="Y326" s="143"/>
      <c r="Z326" s="74">
        <f>(Cálculos!C327-0.44)/(MAX(Cálculos!C:C)+0.12)*100</f>
        <v>43.905111488522437</v>
      </c>
      <c r="AA326" s="144"/>
      <c r="AB326" s="159">
        <f>Cálculos!M665</f>
        <v>0.92466819372471587</v>
      </c>
      <c r="AC326" s="144"/>
      <c r="AD326" s="159">
        <f>Cálculos!AB333</f>
        <v>0.93561611699406066</v>
      </c>
      <c r="AE326" s="144"/>
      <c r="AF326" s="159">
        <f>Cálculos!AQ333</f>
        <v>0.93176931952144693</v>
      </c>
      <c r="AG326" s="144"/>
      <c r="AH326" s="159">
        <f>Cálculos!O234</f>
        <v>0</v>
      </c>
      <c r="AI326" s="144"/>
      <c r="AJ326" s="159">
        <f>Cálculos!AD247</f>
        <v>0</v>
      </c>
      <c r="AK326" s="144"/>
      <c r="AL326" s="159">
        <f>Cálculos!AS262</f>
        <v>0</v>
      </c>
      <c r="AM326" s="142"/>
      <c r="BA326" s="143"/>
      <c r="BB326" s="74">
        <v>321</v>
      </c>
      <c r="BC326" s="167">
        <f>ABS(Cálculos!M327-Cálculos!M326)</f>
        <v>0.60500770211217536</v>
      </c>
      <c r="BD326" s="167">
        <f>ABS(Cálculos!AB327-Cálculos!AB326)</f>
        <v>0.4566113670973283</v>
      </c>
      <c r="BE326" s="167">
        <f>ABS(Cálculos!AQ327-Cálculos!AQ326)</f>
        <v>0.28334829083930013</v>
      </c>
      <c r="BF326" s="142"/>
    </row>
    <row r="327" spans="25:58" x14ac:dyDescent="0.35">
      <c r="Y327" s="143"/>
      <c r="Z327" s="74">
        <f>(Cálculos!C328-0.44)/(MAX(Cálculos!C:C)+0.12)*100</f>
        <v>44.042075275297208</v>
      </c>
      <c r="AA327" s="144"/>
      <c r="AB327" s="159">
        <f>Cálculos!M333</f>
        <v>0.92274329086953788</v>
      </c>
      <c r="AC327" s="144"/>
      <c r="AD327" s="159">
        <f>Cálculos!AB16</f>
        <v>0.93450283733673967</v>
      </c>
      <c r="AE327" s="144"/>
      <c r="AF327" s="159">
        <f>Cálculos!AQ339</f>
        <v>0.93145167049525834</v>
      </c>
      <c r="AG327" s="144"/>
      <c r="AH327" s="159">
        <f>Cálculos!O236</f>
        <v>0</v>
      </c>
      <c r="AI327" s="144"/>
      <c r="AJ327" s="159">
        <f>Cálculos!AD248</f>
        <v>0</v>
      </c>
      <c r="AK327" s="144"/>
      <c r="AL327" s="159">
        <f>Cálculos!AS263</f>
        <v>0</v>
      </c>
      <c r="AM327" s="142"/>
      <c r="BA327" s="143"/>
      <c r="BB327" s="74">
        <v>322</v>
      </c>
      <c r="BC327" s="167">
        <f>ABS(Cálculos!M328-Cálculos!M327)</f>
        <v>2.9094179949741061E-2</v>
      </c>
      <c r="BD327" s="167">
        <f>ABS(Cálculos!AB328-Cálculos!AB327)</f>
        <v>2.9207932371291379E-2</v>
      </c>
      <c r="BE327" s="167">
        <f>ABS(Cálculos!AQ328-Cálculos!AQ327)</f>
        <v>2.9967613020930983E-2</v>
      </c>
      <c r="BF327" s="142"/>
    </row>
    <row r="328" spans="25:58" x14ac:dyDescent="0.35">
      <c r="Y328" s="143"/>
      <c r="Z328" s="74">
        <f>(Cálculos!C329-0.44)/(MAX(Cálculos!C:C)+0.12)*100</f>
        <v>44.179039062071993</v>
      </c>
      <c r="AA328" s="144"/>
      <c r="AB328" s="159">
        <f>Cálculos!M339</f>
        <v>0.92101780093901509</v>
      </c>
      <c r="AC328" s="144"/>
      <c r="AD328" s="159">
        <f>Cálculos!AB527</f>
        <v>0.93053859616195922</v>
      </c>
      <c r="AE328" s="144"/>
      <c r="AF328" s="159">
        <f>Cálculos!AQ528</f>
        <v>0.93069857185129201</v>
      </c>
      <c r="AG328" s="144"/>
      <c r="AH328" s="159">
        <f>Cálculos!O237</f>
        <v>0</v>
      </c>
      <c r="AI328" s="144"/>
      <c r="AJ328" s="159">
        <f>Cálculos!AD249</f>
        <v>0</v>
      </c>
      <c r="AK328" s="144"/>
      <c r="AL328" s="159">
        <f>Cálculos!AS264</f>
        <v>0</v>
      </c>
      <c r="AM328" s="142"/>
      <c r="BA328" s="143"/>
      <c r="BB328" s="74">
        <v>323</v>
      </c>
      <c r="BC328" s="167">
        <f>ABS(Cálculos!M329-Cálculos!M328)</f>
        <v>3.1069509420380559E-2</v>
      </c>
      <c r="BD328" s="167">
        <f>ABS(Cálculos!AB329-Cálculos!AB328)</f>
        <v>2.6517181647788268E-2</v>
      </c>
      <c r="BE328" s="167">
        <f>ABS(Cálculos!AQ329-Cálculos!AQ328)</f>
        <v>2.5647390725856867E-2</v>
      </c>
      <c r="BF328" s="142"/>
    </row>
    <row r="329" spans="25:58" x14ac:dyDescent="0.35">
      <c r="Y329" s="143"/>
      <c r="Z329" s="74">
        <f>(Cálculos!C330-0.44)/(MAX(Cálculos!C:C)+0.12)*100</f>
        <v>44.316002848846765</v>
      </c>
      <c r="AA329" s="144"/>
      <c r="AB329" s="159">
        <f>Cálculos!M16</f>
        <v>0.91901464329434701</v>
      </c>
      <c r="AC329" s="144"/>
      <c r="AD329" s="159">
        <f>Cálculos!AB363</f>
        <v>0.92735854415181007</v>
      </c>
      <c r="AE329" s="144"/>
      <c r="AF329" s="159">
        <f>Cálculos!AQ506</f>
        <v>0.92995649801432179</v>
      </c>
      <c r="AG329" s="144"/>
      <c r="AH329" s="159">
        <f>Cálculos!O238</f>
        <v>0</v>
      </c>
      <c r="AI329" s="144"/>
      <c r="AJ329" s="159">
        <f>Cálculos!AD250</f>
        <v>0</v>
      </c>
      <c r="AK329" s="144"/>
      <c r="AL329" s="159">
        <f>Cálculos!AS265</f>
        <v>0</v>
      </c>
      <c r="AM329" s="142"/>
      <c r="BA329" s="143"/>
      <c r="BB329" s="74">
        <v>324</v>
      </c>
      <c r="BC329" s="167">
        <f>ABS(Cálculos!M330-Cálculos!M329)</f>
        <v>1.6359856143350602</v>
      </c>
      <c r="BD329" s="167">
        <f>ABS(Cálculos!AB330-Cálculos!AB329)</f>
        <v>1.3497892656983135</v>
      </c>
      <c r="BE329" s="167">
        <f>ABS(Cálculos!AQ330-Cálculos!AQ329)</f>
        <v>0.98971852589527354</v>
      </c>
      <c r="BF329" s="142"/>
    </row>
    <row r="330" spans="25:58" x14ac:dyDescent="0.35">
      <c r="Y330" s="143"/>
      <c r="Z330" s="74">
        <f>(Cálculos!C331-0.44)/(MAX(Cálculos!C:C)+0.12)*100</f>
        <v>44.452966635621543</v>
      </c>
      <c r="AA330" s="144"/>
      <c r="AB330" s="159">
        <f>Cálculos!M505</f>
        <v>0.91598857820302382</v>
      </c>
      <c r="AC330" s="144"/>
      <c r="AD330" s="159">
        <f>Cálculos!AB705</f>
        <v>0.92634032318783266</v>
      </c>
      <c r="AE330" s="144"/>
      <c r="AF330" s="159">
        <f>Cálculos!AQ507</f>
        <v>0.92353041935749558</v>
      </c>
      <c r="AG330" s="144"/>
      <c r="AH330" s="159">
        <f>Cálculos!O239</f>
        <v>0</v>
      </c>
      <c r="AI330" s="144"/>
      <c r="AJ330" s="159">
        <f>Cálculos!AD251</f>
        <v>0</v>
      </c>
      <c r="AK330" s="144"/>
      <c r="AL330" s="159">
        <f>Cálculos!AS266</f>
        <v>0</v>
      </c>
      <c r="AM330" s="142"/>
      <c r="BA330" s="143"/>
      <c r="BB330" s="74">
        <v>325</v>
      </c>
      <c r="BC330" s="167">
        <f>ABS(Cálculos!M331-Cálculos!M330)</f>
        <v>1.2431310218509681</v>
      </c>
      <c r="BD330" s="167">
        <f>ABS(Cálculos!AB331-Cálculos!AB330)</f>
        <v>1.014221402515127</v>
      </c>
      <c r="BE330" s="167">
        <f>ABS(Cálculos!AQ331-Cálculos!AQ330)</f>
        <v>0.7053874446495072</v>
      </c>
      <c r="BF330" s="142"/>
    </row>
    <row r="331" spans="25:58" x14ac:dyDescent="0.35">
      <c r="Y331" s="143"/>
      <c r="Z331" s="74">
        <f>(Cálculos!C332-0.44)/(MAX(Cálculos!C:C)+0.12)*100</f>
        <v>44.589930422396321</v>
      </c>
      <c r="AA331" s="144"/>
      <c r="AB331" s="159">
        <f>Cálculos!M573</f>
        <v>0.91551146415663653</v>
      </c>
      <c r="AC331" s="144"/>
      <c r="AD331" s="159">
        <f>Cálculos!AB505</f>
        <v>0.92618809945875369</v>
      </c>
      <c r="AE331" s="144"/>
      <c r="AF331" s="159">
        <f>Cálculos!AQ728</f>
        <v>0.92237073005681092</v>
      </c>
      <c r="AG331" s="144"/>
      <c r="AH331" s="159">
        <f>Cálculos!O240</f>
        <v>0</v>
      </c>
      <c r="AI331" s="144"/>
      <c r="AJ331" s="159">
        <f>Cálculos!AD252</f>
        <v>0</v>
      </c>
      <c r="AK331" s="144"/>
      <c r="AL331" s="159">
        <f>Cálculos!AS267</f>
        <v>0</v>
      </c>
      <c r="AM331" s="142"/>
      <c r="BA331" s="143"/>
      <c r="BB331" s="74">
        <v>326</v>
      </c>
      <c r="BC331" s="167">
        <f>ABS(Cálculos!M332-Cálculos!M331)</f>
        <v>0.25526552683740389</v>
      </c>
      <c r="BD331" s="167">
        <f>ABS(Cálculos!AB332-Cálculos!AB331)</f>
        <v>0.18190214982530784</v>
      </c>
      <c r="BE331" s="167">
        <f>ABS(Cálculos!AQ332-Cálculos!AQ331)</f>
        <v>0.10567216552179348</v>
      </c>
      <c r="BF331" s="142"/>
    </row>
    <row r="332" spans="25:58" x14ac:dyDescent="0.35">
      <c r="Y332" s="143"/>
      <c r="Z332" s="74">
        <f>(Cálculos!C333-0.44)/(MAX(Cálculos!C:C)+0.12)*100</f>
        <v>44.7268942091711</v>
      </c>
      <c r="AA332" s="144"/>
      <c r="AB332" s="159">
        <f>Cálculos!M699</f>
        <v>0.91056776837080111</v>
      </c>
      <c r="AC332" s="144"/>
      <c r="AD332" s="159">
        <f>Cálculos!AB699</f>
        <v>0.9249201203687154</v>
      </c>
      <c r="AE332" s="144"/>
      <c r="AF332" s="159">
        <f>Cálculos!AQ302</f>
        <v>0.92113490221601757</v>
      </c>
      <c r="AG332" s="144"/>
      <c r="AH332" s="159">
        <f>Cálculos!O241</f>
        <v>0</v>
      </c>
      <c r="AI332" s="144"/>
      <c r="AJ332" s="159">
        <f>Cálculos!AD253</f>
        <v>0</v>
      </c>
      <c r="AK332" s="144"/>
      <c r="AL332" s="159">
        <f>Cálculos!AS268</f>
        <v>0</v>
      </c>
      <c r="AM332" s="142"/>
      <c r="BA332" s="143"/>
      <c r="BB332" s="74">
        <v>327</v>
      </c>
      <c r="BC332" s="167">
        <f>ABS(Cálculos!M333-Cálculos!M332)</f>
        <v>4.5954894781127575E-2</v>
      </c>
      <c r="BD332" s="167">
        <f>ABS(Cálculos!AB333-Cálculos!AB332)</f>
        <v>4.5495484613273685E-2</v>
      </c>
      <c r="BE332" s="167">
        <f>ABS(Cálculos!AQ333-Cálculos!AQ332)</f>
        <v>4.643876961113691E-2</v>
      </c>
      <c r="BF332" s="142"/>
    </row>
    <row r="333" spans="25:58" x14ac:dyDescent="0.35">
      <c r="Y333" s="143"/>
      <c r="Z333" s="74">
        <f>(Cálculos!C334-0.44)/(MAX(Cálculos!C:C)+0.12)*100</f>
        <v>44.863857995945871</v>
      </c>
      <c r="AA333" s="144"/>
      <c r="AB333" s="159">
        <f>Cálculos!M705</f>
        <v>0.90994953850594329</v>
      </c>
      <c r="AC333" s="144"/>
      <c r="AD333" s="159">
        <f>Cálculos!AB306</f>
        <v>0.9223266615520207</v>
      </c>
      <c r="AE333" s="144"/>
      <c r="AF333" s="159">
        <f>Cálculos!AQ306</f>
        <v>0.92040655973643082</v>
      </c>
      <c r="AG333" s="144"/>
      <c r="AH333" s="159">
        <f>Cálculos!O242</f>
        <v>0</v>
      </c>
      <c r="AI333" s="144"/>
      <c r="AJ333" s="159">
        <f>Cálculos!AD254</f>
        <v>0</v>
      </c>
      <c r="AK333" s="144"/>
      <c r="AL333" s="159">
        <f>Cálculos!AS269</f>
        <v>0</v>
      </c>
      <c r="AM333" s="142"/>
      <c r="BA333" s="143"/>
      <c r="BB333" s="74">
        <v>328</v>
      </c>
      <c r="BC333" s="167">
        <f>ABS(Cálculos!M334-Cálculos!M333)</f>
        <v>4.2493355850001913E-2</v>
      </c>
      <c r="BD333" s="167">
        <f>ABS(Cálculos!AB334-Cálculos!AB333)</f>
        <v>4.2531061934043435E-2</v>
      </c>
      <c r="BE333" s="167">
        <f>ABS(Cálculos!AQ334-Cálculos!AQ333)</f>
        <v>4.3759552489988973E-2</v>
      </c>
      <c r="BF333" s="142"/>
    </row>
    <row r="334" spans="25:58" x14ac:dyDescent="0.35">
      <c r="Y334" s="143"/>
      <c r="Z334" s="74">
        <f>(Cálculos!C335-0.44)/(MAX(Cálculos!C:C)+0.12)*100</f>
        <v>45.000821782720649</v>
      </c>
      <c r="AA334" s="144"/>
      <c r="AB334" s="159">
        <f>Cálculos!M134</f>
        <v>0.90978071535467997</v>
      </c>
      <c r="AC334" s="144"/>
      <c r="AD334" s="159">
        <f>Cálculos!AB134</f>
        <v>0.9215877473717895</v>
      </c>
      <c r="AE334" s="144"/>
      <c r="AF334" s="159">
        <f>Cálculos!AQ705</f>
        <v>0.91943174575955422</v>
      </c>
      <c r="AG334" s="144"/>
      <c r="AH334" s="159">
        <f>Cálculos!O243</f>
        <v>0</v>
      </c>
      <c r="AI334" s="144"/>
      <c r="AJ334" s="159">
        <f>Cálculos!AD255</f>
        <v>0</v>
      </c>
      <c r="AK334" s="144"/>
      <c r="AL334" s="159">
        <f>Cálculos!AS270</f>
        <v>0</v>
      </c>
      <c r="AM334" s="142"/>
      <c r="BA334" s="143"/>
      <c r="BB334" s="74">
        <v>329</v>
      </c>
      <c r="BC334" s="167">
        <f>ABS(Cálculos!M335-Cálculos!M334)</f>
        <v>0.37328863373785726</v>
      </c>
      <c r="BD334" s="167">
        <f>ABS(Cálculos!AB335-Cálculos!AB334)</f>
        <v>0.28333216789677051</v>
      </c>
      <c r="BE334" s="167">
        <f>ABS(Cálculos!AQ335-Cálculos!AQ334)</f>
        <v>0.18288754390624073</v>
      </c>
      <c r="BF334" s="142"/>
    </row>
    <row r="335" spans="25:58" x14ac:dyDescent="0.35">
      <c r="Y335" s="143"/>
      <c r="Z335" s="74">
        <f>(Cálculos!C336-0.44)/(MAX(Cálculos!C:C)+0.12)*100</f>
        <v>45.137785569495428</v>
      </c>
      <c r="AA335" s="144"/>
      <c r="AB335" s="159">
        <f>Cálculos!M526</f>
        <v>0.90880469012040788</v>
      </c>
      <c r="AC335" s="144"/>
      <c r="AD335" s="159">
        <f>Cálculos!AB302</f>
        <v>0.91996770600457944</v>
      </c>
      <c r="AE335" s="144"/>
      <c r="AF335" s="159">
        <f>Cálculos!AQ133</f>
        <v>0.91909549863501938</v>
      </c>
      <c r="AG335" s="144"/>
      <c r="AH335" s="159">
        <f>Cálculos!O244</f>
        <v>0</v>
      </c>
      <c r="AI335" s="144"/>
      <c r="AJ335" s="159">
        <f>Cálculos!AD256</f>
        <v>0</v>
      </c>
      <c r="AK335" s="144"/>
      <c r="AL335" s="159">
        <f>Cálculos!AS271</f>
        <v>0</v>
      </c>
      <c r="AM335" s="142"/>
      <c r="BA335" s="143"/>
      <c r="BB335" s="74">
        <v>330</v>
      </c>
      <c r="BC335" s="167">
        <f>ABS(Cálculos!M336-Cálculos!M335)</f>
        <v>1.0682999700167339</v>
      </c>
      <c r="BD335" s="167">
        <f>ABS(Cálculos!AB336-Cálculos!AB335)</f>
        <v>0.89425425975164585</v>
      </c>
      <c r="BE335" s="167">
        <f>ABS(Cálculos!AQ336-Cálculos!AQ335)</f>
        <v>0.67226488428666764</v>
      </c>
      <c r="BF335" s="142"/>
    </row>
    <row r="336" spans="25:58" x14ac:dyDescent="0.35">
      <c r="Y336" s="143"/>
      <c r="Z336" s="74">
        <f>(Cálculos!C337-0.44)/(MAX(Cálculos!C:C)+0.12)*100</f>
        <v>45.274749356270199</v>
      </c>
      <c r="AA336" s="144"/>
      <c r="AB336" s="159">
        <f>Cálculos!M729</f>
        <v>0.90815231048032663</v>
      </c>
      <c r="AC336" s="144"/>
      <c r="AD336" s="159">
        <f>Cálculos!AB303</f>
        <v>0.91227717897877558</v>
      </c>
      <c r="AE336" s="144"/>
      <c r="AF336" s="159">
        <f>Cálculos!AQ699</f>
        <v>0.91908019416077646</v>
      </c>
      <c r="AG336" s="144"/>
      <c r="AH336" s="159">
        <f>Cálculos!O245</f>
        <v>0</v>
      </c>
      <c r="AI336" s="144"/>
      <c r="AJ336" s="159">
        <f>Cálculos!AD257</f>
        <v>0</v>
      </c>
      <c r="AK336" s="144"/>
      <c r="AL336" s="159">
        <f>Cálculos!AS272</f>
        <v>0</v>
      </c>
      <c r="AM336" s="142"/>
      <c r="BA336" s="143"/>
      <c r="BB336" s="74">
        <v>331</v>
      </c>
      <c r="BC336" s="167">
        <f>ABS(Cálculos!M337-Cálculos!M336)</f>
        <v>1.3111704407441995</v>
      </c>
      <c r="BD336" s="167">
        <f>ABS(Cálculos!AB337-Cálculos!AB336)</f>
        <v>1.0453919884021499</v>
      </c>
      <c r="BE336" s="167">
        <f>ABS(Cálculos!AQ337-Cálculos!AQ336)</f>
        <v>0.7207654758354205</v>
      </c>
      <c r="BF336" s="142"/>
    </row>
    <row r="337" spans="25:58" x14ac:dyDescent="0.35">
      <c r="Y337" s="143"/>
      <c r="Z337" s="74">
        <f>(Cálculos!C338-0.44)/(MAX(Cálculos!C:C)+0.12)*100</f>
        <v>45.411713143044977</v>
      </c>
      <c r="AA337" s="144"/>
      <c r="AB337" s="159">
        <f>Cálculos!M306</f>
        <v>0.90770416154327949</v>
      </c>
      <c r="AC337" s="144"/>
      <c r="AD337" s="159">
        <f>Cálculos!AB729</f>
        <v>0.91128029034090585</v>
      </c>
      <c r="AE337" s="144"/>
      <c r="AF337" s="159">
        <f>Cálculos!AQ508</f>
        <v>0.9171506900199653</v>
      </c>
      <c r="AG337" s="144"/>
      <c r="AH337" s="159">
        <f>Cálculos!O246</f>
        <v>0</v>
      </c>
      <c r="AI337" s="144"/>
      <c r="AJ337" s="159">
        <f>Cálculos!AD258</f>
        <v>0</v>
      </c>
      <c r="AK337" s="144"/>
      <c r="AL337" s="159">
        <f>Cálculos!AS273</f>
        <v>0</v>
      </c>
      <c r="AM337" s="142"/>
      <c r="BA337" s="143"/>
      <c r="BB337" s="74">
        <v>332</v>
      </c>
      <c r="BC337" s="167">
        <f>ABS(Cálculos!M338-Cálculos!M337)</f>
        <v>4.6593775569434559E-2</v>
      </c>
      <c r="BD337" s="167">
        <f>ABS(Cálculos!AB338-Cálculos!AB337)</f>
        <v>4.6006095307058903E-2</v>
      </c>
      <c r="BE337" s="167">
        <f>ABS(Cálculos!AQ338-Cálculos!AQ337)</f>
        <v>4.682487017634962E-2</v>
      </c>
      <c r="BF337" s="142"/>
    </row>
    <row r="338" spans="25:58" x14ac:dyDescent="0.35">
      <c r="Y338" s="143"/>
      <c r="Z338" s="74">
        <f>(Cálculos!C339-0.44)/(MAX(Cálculos!C:C)+0.12)*100</f>
        <v>45.548676929819756</v>
      </c>
      <c r="AA338" s="144"/>
      <c r="AB338" s="159">
        <f>Cálculos!M302</f>
        <v>0.90616987082854528</v>
      </c>
      <c r="AC338" s="144"/>
      <c r="AD338" s="159">
        <f>Cálculos!AB528</f>
        <v>0.91039714657954196</v>
      </c>
      <c r="AE338" s="144"/>
      <c r="AF338" s="159">
        <f>Cálculos!AQ303</f>
        <v>0.91230007471640229</v>
      </c>
      <c r="AG338" s="144"/>
      <c r="AH338" s="159">
        <f>Cálculos!O247</f>
        <v>0</v>
      </c>
      <c r="AI338" s="144"/>
      <c r="AJ338" s="159">
        <f>Cálculos!AD259</f>
        <v>0</v>
      </c>
      <c r="AK338" s="144"/>
      <c r="AL338" s="159">
        <f>Cálculos!AS274</f>
        <v>0</v>
      </c>
      <c r="AM338" s="142"/>
      <c r="BA338" s="143"/>
      <c r="BB338" s="74">
        <v>333</v>
      </c>
      <c r="BC338" s="167">
        <f>ABS(Cálculos!M339-Cálculos!M338)</f>
        <v>4.3056521521477986E-2</v>
      </c>
      <c r="BD338" s="167">
        <f>ABS(Cálculos!AB339-Cálculos!AB338)</f>
        <v>4.2995319854573832E-2</v>
      </c>
      <c r="BE338" s="167">
        <f>ABS(Cálculos!AQ339-Cálculos!AQ338)</f>
        <v>4.4120178717337866E-2</v>
      </c>
      <c r="BF338" s="142"/>
    </row>
    <row r="339" spans="25:58" x14ac:dyDescent="0.35">
      <c r="Y339" s="143"/>
      <c r="Z339" s="74">
        <f>(Cálculos!C340-0.44)/(MAX(Cálculos!C:C)+0.12)*100</f>
        <v>45.685640716594534</v>
      </c>
      <c r="AA339" s="144"/>
      <c r="AB339" s="159">
        <f>Cálculos!M303</f>
        <v>0.89866146228792043</v>
      </c>
      <c r="AC339" s="144"/>
      <c r="AD339" s="159">
        <f>Cálculos!AB506</f>
        <v>0.90658976354534471</v>
      </c>
      <c r="AE339" s="144"/>
      <c r="AF339" s="159">
        <f>Cálculos!AQ509</f>
        <v>0.91081538723086319</v>
      </c>
      <c r="AG339" s="144"/>
      <c r="AH339" s="159">
        <f>Cálculos!O248</f>
        <v>0</v>
      </c>
      <c r="AI339" s="144"/>
      <c r="AJ339" s="159">
        <f>Cálculos!AD260</f>
        <v>0</v>
      </c>
      <c r="AK339" s="144"/>
      <c r="AL339" s="159">
        <f>Cálculos!AS275</f>
        <v>0</v>
      </c>
      <c r="AM339" s="142"/>
      <c r="BA339" s="143"/>
      <c r="BB339" s="74">
        <v>334</v>
      </c>
      <c r="BC339" s="167">
        <f>ABS(Cálculos!M340-Cálculos!M339)</f>
        <v>4.0151072142623256E-2</v>
      </c>
      <c r="BD339" s="167">
        <f>ABS(Cálculos!AB340-Cálculos!AB339)</f>
        <v>4.0475991843829107E-2</v>
      </c>
      <c r="BE339" s="167">
        <f>ABS(Cálculos!AQ340-Cálculos!AQ339)</f>
        <v>4.1824670652969798E-2</v>
      </c>
      <c r="BF339" s="142"/>
    </row>
    <row r="340" spans="25:58" x14ac:dyDescent="0.35">
      <c r="Y340" s="143"/>
      <c r="Z340" s="74">
        <f>(Cálculos!C341-0.44)/(MAX(Cálculos!C:C)+0.12)*100</f>
        <v>45.822604503369305</v>
      </c>
      <c r="AA340" s="144"/>
      <c r="AB340" s="159">
        <f>Cálculos!M506</f>
        <v>0.89762442242747031</v>
      </c>
      <c r="AC340" s="144"/>
      <c r="AD340" s="159">
        <f>Cálculos!AB674</f>
        <v>0.9063354173791065</v>
      </c>
      <c r="AE340" s="144"/>
      <c r="AF340" s="159">
        <f>Cálculos!AQ529</f>
        <v>0.909261528387308</v>
      </c>
      <c r="AG340" s="144"/>
      <c r="AH340" s="159">
        <f>Cálculos!O249</f>
        <v>0</v>
      </c>
      <c r="AI340" s="144"/>
      <c r="AJ340" s="159">
        <f>Cálculos!AD261</f>
        <v>0</v>
      </c>
      <c r="AK340" s="144"/>
      <c r="AL340" s="159">
        <f>Cálculos!AS276</f>
        <v>0</v>
      </c>
      <c r="AM340" s="142"/>
      <c r="BA340" s="143"/>
      <c r="BB340" s="74">
        <v>335</v>
      </c>
      <c r="BC340" s="167">
        <f>ABS(Cálculos!M341-Cálculos!M340)</f>
        <v>3.7705976794874974E-2</v>
      </c>
      <c r="BD340" s="167">
        <f>ABS(Cálculos!AB341-Cálculos!AB340)</f>
        <v>3.8321229222987307E-2</v>
      </c>
      <c r="BE340" s="167">
        <f>ABS(Cálculos!AQ341-Cálculos!AQ340)</f>
        <v>3.9836160397958675E-2</v>
      </c>
      <c r="BF340" s="142"/>
    </row>
    <row r="341" spans="25:58" x14ac:dyDescent="0.35">
      <c r="Y341" s="143"/>
      <c r="Z341" s="74">
        <f>(Cálculos!C342-0.44)/(MAX(Cálculos!C:C)+0.12)*100</f>
        <v>45.959568290144084</v>
      </c>
      <c r="AA341" s="144"/>
      <c r="AB341" s="159">
        <f>Cálculos!M135</f>
        <v>0.89322864066457242</v>
      </c>
      <c r="AC341" s="144"/>
      <c r="AD341" s="159">
        <f>Cálculos!AB307</f>
        <v>0.90477775485239242</v>
      </c>
      <c r="AE341" s="144"/>
      <c r="AF341" s="159">
        <f>Cálculos!AQ301</f>
        <v>0.90726309291988616</v>
      </c>
      <c r="AG341" s="144"/>
      <c r="AH341" s="159">
        <f>Cálculos!O250</f>
        <v>0</v>
      </c>
      <c r="AI341" s="144"/>
      <c r="AJ341" s="159">
        <f>Cálculos!AD262</f>
        <v>0</v>
      </c>
      <c r="AK341" s="144"/>
      <c r="AL341" s="159">
        <f>Cálculos!AS277</f>
        <v>0</v>
      </c>
      <c r="AM341" s="142"/>
      <c r="BA341" s="143"/>
      <c r="BB341" s="74">
        <v>336</v>
      </c>
      <c r="BC341" s="167">
        <f>ABS(Cálculos!M342-Cálculos!M341)</f>
        <v>3.6115359216705278E-2</v>
      </c>
      <c r="BD341" s="167">
        <f>ABS(Cálculos!AB342-Cálculos!AB341)</f>
        <v>3.6970273572440204E-2</v>
      </c>
      <c r="BE341" s="167">
        <f>ABS(Cálculos!AQ342-Cálculos!AQ341)</f>
        <v>3.8647411732224413E-2</v>
      </c>
      <c r="BF341" s="142"/>
    </row>
    <row r="342" spans="25:58" x14ac:dyDescent="0.35">
      <c r="Y342" s="143"/>
      <c r="Z342" s="74">
        <f>(Cálculos!C343-0.44)/(MAX(Cálculos!C:C)+0.12)*100</f>
        <v>46.096532076918862</v>
      </c>
      <c r="AA342" s="144"/>
      <c r="AB342" s="159">
        <f>Cálculos!M674</f>
        <v>0.89105379101415094</v>
      </c>
      <c r="AC342" s="144"/>
      <c r="AD342" s="159">
        <f>Cálculos!AB301</f>
        <v>0.90469896610692069</v>
      </c>
      <c r="AE342" s="144"/>
      <c r="AF342" s="159">
        <f>Cálculos!AQ300</f>
        <v>0.90492515180641853</v>
      </c>
      <c r="AG342" s="144"/>
      <c r="AH342" s="159">
        <f>Cálculos!O251</f>
        <v>0</v>
      </c>
      <c r="AI342" s="144"/>
      <c r="AJ342" s="159">
        <f>Cálculos!AD263</f>
        <v>0</v>
      </c>
      <c r="AK342" s="144"/>
      <c r="AL342" s="159">
        <f>Cálculos!AS278</f>
        <v>0</v>
      </c>
      <c r="AM342" s="142"/>
      <c r="BA342" s="143"/>
      <c r="BB342" s="74">
        <v>337</v>
      </c>
      <c r="BC342" s="167">
        <f>ABS(Cálculos!M343-Cálculos!M342)</f>
        <v>3.5235524587291622E-2</v>
      </c>
      <c r="BD342" s="167">
        <f>ABS(Cálculos!AB343-Cálculos!AB342)</f>
        <v>3.631388632994681E-2</v>
      </c>
      <c r="BE342" s="167">
        <f>ABS(Cálculos!AQ343-Cálculos!AQ342)</f>
        <v>3.8172108495909685E-2</v>
      </c>
      <c r="BF342" s="142"/>
    </row>
    <row r="343" spans="25:58" x14ac:dyDescent="0.35">
      <c r="Y343" s="143"/>
      <c r="Z343" s="74">
        <f>(Cálculos!C344-0.44)/(MAX(Cálculos!C:C)+0.12)*100</f>
        <v>46.233495863693641</v>
      </c>
      <c r="AA343" s="144"/>
      <c r="AB343" s="159">
        <f>Cálculos!M301</f>
        <v>0.89052212995460178</v>
      </c>
      <c r="AC343" s="144"/>
      <c r="AD343" s="159">
        <f>Cálculos!AB135</f>
        <v>0.90375630207958901</v>
      </c>
      <c r="AE343" s="144"/>
      <c r="AF343" s="159">
        <f>Cálculos!AQ510</f>
        <v>0.90452391112298447</v>
      </c>
      <c r="AG343" s="144"/>
      <c r="AH343" s="159">
        <f>Cálculos!O252</f>
        <v>0</v>
      </c>
      <c r="AI343" s="144"/>
      <c r="AJ343" s="159">
        <f>Cálculos!AD264</f>
        <v>0</v>
      </c>
      <c r="AK343" s="144"/>
      <c r="AL343" s="159">
        <f>Cálculos!AS279</f>
        <v>0</v>
      </c>
      <c r="AM343" s="142"/>
      <c r="BA343" s="143"/>
      <c r="BB343" s="74">
        <v>338</v>
      </c>
      <c r="BC343" s="167">
        <f>ABS(Cálculos!M344-Cálculos!M343)</f>
        <v>3.3813214573675365E-2</v>
      </c>
      <c r="BD343" s="167">
        <f>ABS(Cálculos!AB344-Cálculos!AB343)</f>
        <v>3.505889685317265E-2</v>
      </c>
      <c r="BE343" s="167">
        <f>ABS(Cálculos!AQ344-Cálculos!AQ343)</f>
        <v>3.7026092379640052E-2</v>
      </c>
      <c r="BF343" s="142"/>
    </row>
    <row r="344" spans="25:58" x14ac:dyDescent="0.35">
      <c r="Y344" s="143"/>
      <c r="Z344" s="74">
        <f>(Cálculos!C345-0.44)/(MAX(Cálculos!C:C)+0.12)*100</f>
        <v>46.370459650468412</v>
      </c>
      <c r="AA344" s="144"/>
      <c r="AB344" s="159">
        <f>Cálculos!M307</f>
        <v>0.89034707352352949</v>
      </c>
      <c r="AC344" s="144"/>
      <c r="AD344" s="159">
        <f>Cálculos!AB673</f>
        <v>0.90206741748022523</v>
      </c>
      <c r="AE344" s="144"/>
      <c r="AF344" s="159">
        <f>Cálculos!AQ661</f>
        <v>0.90357527224549561</v>
      </c>
      <c r="AG344" s="144"/>
      <c r="AH344" s="159">
        <f>Cálculos!O253</f>
        <v>0</v>
      </c>
      <c r="AI344" s="144"/>
      <c r="AJ344" s="159">
        <f>Cálculos!AD265</f>
        <v>0</v>
      </c>
      <c r="AK344" s="144"/>
      <c r="AL344" s="159">
        <f>Cálculos!AS280</f>
        <v>0</v>
      </c>
      <c r="AM344" s="142"/>
      <c r="BA344" s="143"/>
      <c r="BB344" s="74">
        <v>339</v>
      </c>
      <c r="BC344" s="167">
        <f>ABS(Cálculos!M345-Cálculos!M344)</f>
        <v>3.2546355236677815E-2</v>
      </c>
      <c r="BD344" s="167">
        <f>ABS(Cálculos!AB345-Cálculos!AB344)</f>
        <v>3.393145778607165E-2</v>
      </c>
      <c r="BE344" s="167">
        <f>ABS(Cálculos!AQ345-Cálculos!AQ344)</f>
        <v>3.5989716827635854E-2</v>
      </c>
      <c r="BF344" s="142"/>
    </row>
    <row r="345" spans="25:58" x14ac:dyDescent="0.35">
      <c r="Y345" s="143"/>
      <c r="Z345" s="74">
        <f>(Cálculos!C346-0.44)/(MAX(Cálculos!C:C)+0.12)*100</f>
        <v>46.507423437243197</v>
      </c>
      <c r="AA345" s="144"/>
      <c r="AB345" s="159">
        <f>Cálculos!M527</f>
        <v>0.89027425002021332</v>
      </c>
      <c r="AC345" s="144"/>
      <c r="AD345" s="159">
        <f>Cálculos!AB300</f>
        <v>0.90089706231643851</v>
      </c>
      <c r="AE345" s="144"/>
      <c r="AF345" s="159">
        <f>Cálculos!AQ307</f>
        <v>0.90176197226162158</v>
      </c>
      <c r="AG345" s="144"/>
      <c r="AH345" s="159">
        <f>Cálculos!O254</f>
        <v>0</v>
      </c>
      <c r="AI345" s="144"/>
      <c r="AJ345" s="159">
        <f>Cálculos!AD266</f>
        <v>0</v>
      </c>
      <c r="AK345" s="144"/>
      <c r="AL345" s="159">
        <f>Cálculos!AS281</f>
        <v>0</v>
      </c>
      <c r="AM345" s="142"/>
      <c r="BA345" s="143"/>
      <c r="BB345" s="74">
        <v>340</v>
      </c>
      <c r="BC345" s="167">
        <f>ABS(Cálculos!M346-Cálculos!M345)</f>
        <v>3.1547012041999944E-2</v>
      </c>
      <c r="BD345" s="167">
        <f>ABS(Cálculos!AB346-Cálculos!AB345)</f>
        <v>3.3059511792626783E-2</v>
      </c>
      <c r="BE345" s="167">
        <f>ABS(Cálculos!AQ346-Cálculos!AQ345)</f>
        <v>3.5209684731092317E-2</v>
      </c>
      <c r="BF345" s="142"/>
    </row>
    <row r="346" spans="25:58" x14ac:dyDescent="0.35">
      <c r="Y346" s="143"/>
      <c r="Z346" s="74">
        <f>(Cálculos!C347-0.44)/(MAX(Cálculos!C:C)+0.12)*100</f>
        <v>46.644387224017969</v>
      </c>
      <c r="AA346" s="144"/>
      <c r="AB346" s="159">
        <f>Cálculos!M300</f>
        <v>0.88629319624546032</v>
      </c>
      <c r="AC346" s="144"/>
      <c r="AD346" s="159">
        <f>Cálculos!AB661</f>
        <v>0.89626832601035933</v>
      </c>
      <c r="AE346" s="144"/>
      <c r="AF346" s="159">
        <f>Cálculos!AQ674</f>
        <v>0.89987368292018988</v>
      </c>
      <c r="AG346" s="144"/>
      <c r="AH346" s="159">
        <f>Cálculos!O255</f>
        <v>0</v>
      </c>
      <c r="AI346" s="144"/>
      <c r="AJ346" s="159">
        <f>Cálculos!AD267</f>
        <v>0</v>
      </c>
      <c r="AK346" s="144"/>
      <c r="AL346" s="159">
        <f>Cálculos!AS282</f>
        <v>0</v>
      </c>
      <c r="AM346" s="142"/>
      <c r="BA346" s="143"/>
      <c r="BB346" s="74">
        <v>341</v>
      </c>
      <c r="BC346" s="167">
        <f>ABS(Cálculos!M347-Cálculos!M346)</f>
        <v>2.8602384129759684E-2</v>
      </c>
      <c r="BD346" s="167">
        <f>ABS(Cálculos!AB347-Cálculos!AB346)</f>
        <v>3.0200566884673763E-2</v>
      </c>
      <c r="BE346" s="167">
        <f>ABS(Cálculos!AQ347-Cálculos!AQ346)</f>
        <v>3.2394434669452687E-2</v>
      </c>
      <c r="BF346" s="142"/>
    </row>
    <row r="347" spans="25:58" x14ac:dyDescent="0.35">
      <c r="Y347" s="143"/>
      <c r="Z347" s="74">
        <f>(Cálculos!C348-0.44)/(MAX(Cálculos!C:C)+0.12)*100</f>
        <v>46.781351010792747</v>
      </c>
      <c r="AA347" s="144"/>
      <c r="AB347" s="159">
        <f>Cálculos!M673</f>
        <v>0.88614886467386977</v>
      </c>
      <c r="AC347" s="144"/>
      <c r="AD347" s="159">
        <f>Cálculos!AB340</f>
        <v>0.89580208730082189</v>
      </c>
      <c r="AE347" s="144"/>
      <c r="AF347" s="159">
        <f>Cálculos!AQ532</f>
        <v>0.89933601540239672</v>
      </c>
      <c r="AG347" s="144"/>
      <c r="AH347" s="159">
        <f>Cálculos!O256</f>
        <v>0</v>
      </c>
      <c r="AI347" s="144"/>
      <c r="AJ347" s="159">
        <f>Cálculos!AD268</f>
        <v>0</v>
      </c>
      <c r="AK347" s="144"/>
      <c r="AL347" s="159">
        <f>Cálculos!AS283</f>
        <v>0</v>
      </c>
      <c r="AM347" s="142"/>
      <c r="BA347" s="143"/>
      <c r="BB347" s="74">
        <v>342</v>
      </c>
      <c r="BC347" s="167">
        <f>ABS(Cálculos!M348-Cálculos!M347)</f>
        <v>2.9373732627338445E-2</v>
      </c>
      <c r="BD347" s="167">
        <f>ABS(Cálculos!AB348-Cálculos!AB347)</f>
        <v>3.1043451569223057E-2</v>
      </c>
      <c r="BE347" s="167">
        <f>ABS(Cálculos!AQ348-Cálculos!AQ347)</f>
        <v>3.3278019853664409E-2</v>
      </c>
      <c r="BF347" s="142"/>
    </row>
    <row r="348" spans="25:58" x14ac:dyDescent="0.35">
      <c r="Y348" s="143"/>
      <c r="Z348" s="74">
        <f>(Cálculos!C349-0.44)/(MAX(Cálculos!C:C)+0.12)*100</f>
        <v>46.918314797567525</v>
      </c>
      <c r="AA348" s="144"/>
      <c r="AB348" s="159">
        <f>Cálculos!M364</f>
        <v>0.88352657768843235</v>
      </c>
      <c r="AC348" s="144"/>
      <c r="AD348" s="159">
        <f>Cálculos!AB507</f>
        <v>0.8954770492207893</v>
      </c>
      <c r="AE348" s="144"/>
      <c r="AF348" s="159">
        <f>Cálculos!AQ511</f>
        <v>0.89827590539860791</v>
      </c>
      <c r="AG348" s="144"/>
      <c r="AH348" s="159">
        <f>Cálculos!O257</f>
        <v>0</v>
      </c>
      <c r="AI348" s="144"/>
      <c r="AJ348" s="159">
        <f>Cálculos!AD269</f>
        <v>0</v>
      </c>
      <c r="AK348" s="144"/>
      <c r="AL348" s="159">
        <f>Cálculos!AS284</f>
        <v>0</v>
      </c>
      <c r="AM348" s="142"/>
      <c r="BA348" s="143"/>
      <c r="BB348" s="74">
        <v>343</v>
      </c>
      <c r="BC348" s="167">
        <f>ABS(Cálculos!M349-Cálculos!M348)</f>
        <v>2.9048685524341589E-2</v>
      </c>
      <c r="BD348" s="167">
        <f>ABS(Cálculos!AB349-Cálculos!AB348)</f>
        <v>3.0841536536568626E-2</v>
      </c>
      <c r="BE348" s="167">
        <f>ABS(Cálculos!AQ349-Cálculos!AQ348)</f>
        <v>3.31928869409025E-2</v>
      </c>
      <c r="BF348" s="142"/>
    </row>
    <row r="349" spans="25:58" x14ac:dyDescent="0.35">
      <c r="Y349" s="143"/>
      <c r="Z349" s="74">
        <f>(Cálculos!C350-0.44)/(MAX(Cálculos!C:C)+0.12)*100</f>
        <v>47.055278584342297</v>
      </c>
      <c r="AA349" s="144"/>
      <c r="AB349" s="159">
        <f>Cálculos!M340</f>
        <v>0.88086672879639183</v>
      </c>
      <c r="AC349" s="144"/>
      <c r="AD349" s="159">
        <f>Cálculos!AB334</f>
        <v>0.89308505506001723</v>
      </c>
      <c r="AE349" s="144"/>
      <c r="AF349" s="159">
        <f>Cálculos!AQ531</f>
        <v>0.89711003305873172</v>
      </c>
      <c r="AG349" s="144"/>
      <c r="AH349" s="159">
        <f>Cálculos!O258</f>
        <v>0</v>
      </c>
      <c r="AI349" s="144"/>
      <c r="AJ349" s="159">
        <f>Cálculos!AD270</f>
        <v>0</v>
      </c>
      <c r="AK349" s="144"/>
      <c r="AL349" s="159">
        <f>Cálculos!AS285</f>
        <v>0</v>
      </c>
      <c r="AM349" s="142"/>
      <c r="BA349" s="143"/>
      <c r="BB349" s="74">
        <v>344</v>
      </c>
      <c r="BC349" s="167">
        <f>ABS(Cálculos!M350-Cálculos!M349)</f>
        <v>2.6780053216917232E-2</v>
      </c>
      <c r="BD349" s="167">
        <f>ABS(Cálculos!AB350-Cálculos!AB349)</f>
        <v>2.8496419918906168E-2</v>
      </c>
      <c r="BE349" s="167">
        <f>ABS(Cálculos!AQ350-Cálculos!AQ349)</f>
        <v>3.0692666603944097E-2</v>
      </c>
      <c r="BF349" s="142"/>
    </row>
    <row r="350" spans="25:58" x14ac:dyDescent="0.35">
      <c r="Y350" s="143"/>
      <c r="Z350" s="74">
        <f>(Cálculos!C351-0.44)/(MAX(Cálculos!C:C)+0.12)*100</f>
        <v>47.192242371117075</v>
      </c>
      <c r="AA350" s="144"/>
      <c r="AB350" s="159">
        <f>Cálculos!M334</f>
        <v>0.88024993501953597</v>
      </c>
      <c r="AC350" s="144"/>
      <c r="AD350" s="159">
        <f>Cálculos!AB529</f>
        <v>0.89091986292078695</v>
      </c>
      <c r="AE350" s="144"/>
      <c r="AF350" s="159">
        <f>Cálculos!AQ673</f>
        <v>0.89696212367262307</v>
      </c>
      <c r="AG350" s="144"/>
      <c r="AH350" s="159">
        <f>Cálculos!O259</f>
        <v>0</v>
      </c>
      <c r="AI350" s="144"/>
      <c r="AJ350" s="159">
        <f>Cálculos!AD271</f>
        <v>0</v>
      </c>
      <c r="AK350" s="144"/>
      <c r="AL350" s="159">
        <f>Cálculos!AS286</f>
        <v>0</v>
      </c>
      <c r="AM350" s="142"/>
      <c r="BA350" s="143"/>
      <c r="BB350" s="74">
        <v>345</v>
      </c>
      <c r="BC350" s="167">
        <f>ABS(Cálculos!M351-Cálculos!M350)</f>
        <v>2.7078443270439179E-2</v>
      </c>
      <c r="BD350" s="167">
        <f>ABS(Cálculos!AB351-Cálculos!AB350)</f>
        <v>2.8947458886179334E-2</v>
      </c>
      <c r="BE350" s="167">
        <f>ABS(Cálculos!AQ351-Cálculos!AQ350)</f>
        <v>3.1315359072161431E-2</v>
      </c>
      <c r="BF350" s="142"/>
    </row>
    <row r="351" spans="25:58" x14ac:dyDescent="0.35">
      <c r="Y351" s="143"/>
      <c r="Z351" s="74">
        <f>(Cálculos!C352-0.44)/(MAX(Cálculos!C:C)+0.12)*100</f>
        <v>47.329206157891853</v>
      </c>
      <c r="AA351" s="144"/>
      <c r="AB351" s="159">
        <f>Cálculos!M507</f>
        <v>0.87987611234967211</v>
      </c>
      <c r="AC351" s="144"/>
      <c r="AD351" s="159">
        <f>Cálculos!AB508</f>
        <v>0.88840477681801799</v>
      </c>
      <c r="AE351" s="144"/>
      <c r="AF351" s="159">
        <f>Cálculos!AQ363</f>
        <v>0.89695816374747184</v>
      </c>
      <c r="AG351" s="144"/>
      <c r="AH351" s="159">
        <f>Cálculos!O260</f>
        <v>0</v>
      </c>
      <c r="AI351" s="144"/>
      <c r="AJ351" s="159">
        <f>Cálculos!AD272</f>
        <v>0</v>
      </c>
      <c r="AK351" s="144"/>
      <c r="AL351" s="159">
        <f>Cálculos!AS287</f>
        <v>0</v>
      </c>
      <c r="AM351" s="142"/>
      <c r="BA351" s="143"/>
      <c r="BB351" s="74">
        <v>346</v>
      </c>
      <c r="BC351" s="167">
        <f>ABS(Cálculos!M352-Cálculos!M351)</f>
        <v>2.5955672779654493E-2</v>
      </c>
      <c r="BD351" s="167">
        <f>ABS(Cálculos!AB352-Cálculos!AB351)</f>
        <v>2.782515580728917E-2</v>
      </c>
      <c r="BE351" s="167">
        <f>ABS(Cálculos!AQ352-Cálculos!AQ351)</f>
        <v>3.0158799568281824E-2</v>
      </c>
      <c r="BF351" s="142"/>
    </row>
    <row r="352" spans="25:58" x14ac:dyDescent="0.35">
      <c r="Y352" s="143"/>
      <c r="Z352" s="74">
        <f>(Cálculos!C353-0.44)/(MAX(Cálculos!C:C)+0.12)*100</f>
        <v>47.466169944666632</v>
      </c>
      <c r="AA352" s="144"/>
      <c r="AB352" s="159">
        <f>Cálculos!M661</f>
        <v>0.87947535527462839</v>
      </c>
      <c r="AC352" s="144"/>
      <c r="AD352" s="159">
        <f>Cálculos!AB706</f>
        <v>0.88780815096111088</v>
      </c>
      <c r="AE352" s="144"/>
      <c r="AF352" s="159">
        <f>Cálculos!AQ134</f>
        <v>0.89624875152291028</v>
      </c>
      <c r="AG352" s="144"/>
      <c r="AH352" s="159">
        <f>Cálculos!O261</f>
        <v>0</v>
      </c>
      <c r="AI352" s="144"/>
      <c r="AJ352" s="159">
        <f>Cálculos!AD273</f>
        <v>0</v>
      </c>
      <c r="AK352" s="144"/>
      <c r="AL352" s="159">
        <f>Cálculos!AS288</f>
        <v>0</v>
      </c>
      <c r="AM352" s="142"/>
      <c r="BA352" s="143"/>
      <c r="BB352" s="74">
        <v>347</v>
      </c>
      <c r="BC352" s="167">
        <f>ABS(Cálculos!M353-Cálculos!M352)</f>
        <v>5.8808687131359338E-2</v>
      </c>
      <c r="BD352" s="167">
        <f>ABS(Cálculos!AB353-Cálculos!AB352)</f>
        <v>4.6179608419989915E-2</v>
      </c>
      <c r="BE352" s="167">
        <f>ABS(Cálculos!AQ353-Cálculos!AQ352)</f>
        <v>4.1661052176305446E-2</v>
      </c>
      <c r="BF352" s="142"/>
    </row>
    <row r="353" spans="25:58" x14ac:dyDescent="0.35">
      <c r="Y353" s="143"/>
      <c r="Z353" s="74">
        <f>(Cálculos!C354-0.44)/(MAX(Cálculos!C:C)+0.12)*100</f>
        <v>47.603133731441403</v>
      </c>
      <c r="AA353" s="144"/>
      <c r="AB353" s="159">
        <f>Cálculos!M136</f>
        <v>0.87345564536836606</v>
      </c>
      <c r="AC353" s="144"/>
      <c r="AD353" s="159">
        <f>Cálculos!AB532</f>
        <v>0.88651691892399231</v>
      </c>
      <c r="AE353" s="144"/>
      <c r="AF353" s="159">
        <f>Cálculos!AQ160</f>
        <v>0.89480970284055183</v>
      </c>
      <c r="AG353" s="144"/>
      <c r="AH353" s="159">
        <f>Cálculos!O262</f>
        <v>0</v>
      </c>
      <c r="AI353" s="144"/>
      <c r="AJ353" s="159">
        <f>Cálculos!AD275</f>
        <v>0</v>
      </c>
      <c r="AK353" s="144"/>
      <c r="AL353" s="159">
        <f>Cálculos!AS289</f>
        <v>0</v>
      </c>
      <c r="AM353" s="142"/>
      <c r="BA353" s="143"/>
      <c r="BB353" s="74">
        <v>348</v>
      </c>
      <c r="BC353" s="167">
        <f>ABS(Cálculos!M354-Cálculos!M353)</f>
        <v>3.374019301706066E-2</v>
      </c>
      <c r="BD353" s="167">
        <f>ABS(Cálculos!AB354-Cálculos!AB353)</f>
        <v>2.4537169970475392E-2</v>
      </c>
      <c r="BE353" s="167">
        <f>ABS(Cálculos!AQ354-Cálculos!AQ353)</f>
        <v>2.4516250051132893E-2</v>
      </c>
      <c r="BF353" s="142"/>
    </row>
    <row r="354" spans="25:58" x14ac:dyDescent="0.35">
      <c r="Y354" s="143"/>
      <c r="Z354" s="74">
        <f>(Cálculos!C355-0.44)/(MAX(Cálculos!C:C)+0.12)*100</f>
        <v>47.740097518216182</v>
      </c>
      <c r="AA354" s="144"/>
      <c r="AB354" s="159">
        <f>Cálculos!M706</f>
        <v>0.87204267207029584</v>
      </c>
      <c r="AC354" s="144"/>
      <c r="AD354" s="159">
        <f>Cálculos!AB364</f>
        <v>0.88542218225575819</v>
      </c>
      <c r="AE354" s="144"/>
      <c r="AF354" s="159">
        <f>Cálculos!AQ512</f>
        <v>0.89207105999312708</v>
      </c>
      <c r="AG354" s="144"/>
      <c r="AH354" s="159">
        <f>Cálculos!O263</f>
        <v>0</v>
      </c>
      <c r="AI354" s="144"/>
      <c r="AJ354" s="159">
        <f>Cálculos!AD276</f>
        <v>0</v>
      </c>
      <c r="AK354" s="144"/>
      <c r="AL354" s="159">
        <f>Cálculos!AS290</f>
        <v>0</v>
      </c>
      <c r="AM354" s="142"/>
      <c r="BA354" s="143"/>
      <c r="BB354" s="74">
        <v>349</v>
      </c>
      <c r="BC354" s="167">
        <f>ABS(Cálculos!M355-Cálculos!M354)</f>
        <v>2.6357488024724818E-2</v>
      </c>
      <c r="BD354" s="167">
        <f>ABS(Cálculos!AB355-Cálculos!AB354)</f>
        <v>2.811681513979658E-2</v>
      </c>
      <c r="BE354" s="167">
        <f>ABS(Cálculos!AQ355-Cálculos!AQ354)</f>
        <v>3.0342620366101525E-2</v>
      </c>
      <c r="BF354" s="142"/>
    </row>
    <row r="355" spans="25:58" x14ac:dyDescent="0.35">
      <c r="Y355" s="143"/>
      <c r="Z355" s="74">
        <f>(Cálculos!C356-0.44)/(MAX(Cálculos!C:C)+0.12)*100</f>
        <v>47.87706130499096</v>
      </c>
      <c r="AA355" s="144"/>
      <c r="AB355" s="159">
        <f>Cálculos!M528</f>
        <v>0.87178198008008545</v>
      </c>
      <c r="AC355" s="144"/>
      <c r="AD355" s="159">
        <f>Cálculos!AB136</f>
        <v>0.8826992374685465</v>
      </c>
      <c r="AE355" s="144"/>
      <c r="AF355" s="159">
        <f>Cálculos!AQ340</f>
        <v>0.88962699984228855</v>
      </c>
      <c r="AG355" s="144"/>
      <c r="AH355" s="159">
        <f>Cálculos!O264</f>
        <v>0</v>
      </c>
      <c r="AI355" s="144"/>
      <c r="AJ355" s="159">
        <f>Cálculos!AD277</f>
        <v>0</v>
      </c>
      <c r="AK355" s="144"/>
      <c r="AL355" s="159">
        <f>Cálculos!AS292</f>
        <v>0</v>
      </c>
      <c r="AM355" s="142"/>
      <c r="BA355" s="143"/>
      <c r="BB355" s="74">
        <v>350</v>
      </c>
      <c r="BC355" s="167">
        <f>ABS(Cálculos!M356-Cálculos!M355)</f>
        <v>0.44642407910904836</v>
      </c>
      <c r="BD355" s="167">
        <f>ABS(Cálculos!AB356-Cálculos!AB355)</f>
        <v>0.34393001248653987</v>
      </c>
      <c r="BE355" s="167">
        <f>ABS(Cálculos!AQ356-Cálculos!AQ355)</f>
        <v>0.22851438235780069</v>
      </c>
      <c r="BF355" s="142"/>
    </row>
    <row r="356" spans="25:58" x14ac:dyDescent="0.35">
      <c r="Y356" s="143"/>
      <c r="Z356" s="74">
        <f>(Cálculos!C357-0.44)/(MAX(Cálculos!C:C)+0.12)*100</f>
        <v>48.014025091765738</v>
      </c>
      <c r="AA356" s="144"/>
      <c r="AB356" s="159">
        <f>Cálculos!M8</f>
        <v>0.86905000930868426</v>
      </c>
      <c r="AC356" s="144"/>
      <c r="AD356" s="159">
        <f>Cálculos!AB531</f>
        <v>0.88254759609965849</v>
      </c>
      <c r="AE356" s="144"/>
      <c r="AF356" s="159">
        <f>Cálculos!AQ530</f>
        <v>0.88804920416516309</v>
      </c>
      <c r="AG356" s="144"/>
      <c r="AH356" s="159">
        <f>Cálculos!O265</f>
        <v>0</v>
      </c>
      <c r="AI356" s="144"/>
      <c r="AJ356" s="159">
        <f>Cálculos!AD278</f>
        <v>0</v>
      </c>
      <c r="AK356" s="144"/>
      <c r="AL356" s="159">
        <f>Cálculos!AS294</f>
        <v>0</v>
      </c>
      <c r="AM356" s="142"/>
      <c r="BA356" s="143"/>
      <c r="BB356" s="74">
        <v>351</v>
      </c>
      <c r="BC356" s="167">
        <f>ABS(Cálculos!M357-Cálculos!M356)</f>
        <v>0.33826272037639205</v>
      </c>
      <c r="BD356" s="167">
        <f>ABS(Cálculos!AB357-Cálculos!AB356)</f>
        <v>0.23718739536605093</v>
      </c>
      <c r="BE356" s="167">
        <f>ABS(Cálculos!AQ357-Cálculos!AQ356)</f>
        <v>0.12393798626065922</v>
      </c>
      <c r="BF356" s="142"/>
    </row>
    <row r="357" spans="25:58" x14ac:dyDescent="0.35">
      <c r="Y357" s="143"/>
      <c r="Z357" s="74">
        <f>(Cálculos!C358-0.44)/(MAX(Cálculos!C:C)+0.12)*100</f>
        <v>48.15098887854051</v>
      </c>
      <c r="AA357" s="144"/>
      <c r="AB357" s="159">
        <f>Cálculos!M694</f>
        <v>0.86249610943941013</v>
      </c>
      <c r="AC357" s="144"/>
      <c r="AD357" s="159">
        <f>Cálculos!AB509</f>
        <v>0.88210599866486727</v>
      </c>
      <c r="AE357" s="144"/>
      <c r="AF357" s="159">
        <f>Cálculos!AQ334</f>
        <v>0.88800976703145795</v>
      </c>
      <c r="AG357" s="144"/>
      <c r="AH357" s="159">
        <f>Cálculos!O266</f>
        <v>0</v>
      </c>
      <c r="AI357" s="144"/>
      <c r="AJ357" s="159">
        <f>Cálculos!AD279</f>
        <v>0</v>
      </c>
      <c r="AK357" s="144"/>
      <c r="AL357" s="159">
        <f>Cálculos!AS296</f>
        <v>0</v>
      </c>
      <c r="AM357" s="142"/>
      <c r="BA357" s="143"/>
      <c r="BB357" s="74">
        <v>352</v>
      </c>
      <c r="BC357" s="167">
        <f>ABS(Cálculos!M358-Cálculos!M357)</f>
        <v>1.8115092058010318E-2</v>
      </c>
      <c r="BD357" s="167">
        <f>ABS(Cálculos!AB358-Cálculos!AB357)</f>
        <v>1.9398662418515955E-2</v>
      </c>
      <c r="BE357" s="167">
        <f>ABS(Cálculos!AQ358-Cálculos!AQ357)</f>
        <v>2.118511625689512E-2</v>
      </c>
      <c r="BF357" s="142"/>
    </row>
    <row r="358" spans="25:58" x14ac:dyDescent="0.35">
      <c r="Y358" s="143"/>
      <c r="Z358" s="74">
        <f>(Cálculos!C359-0.44)/(MAX(Cálculos!C:C)+0.12)*100</f>
        <v>48.287952665315295</v>
      </c>
      <c r="AA358" s="144"/>
      <c r="AB358" s="159">
        <f>Cálculos!M508</f>
        <v>0.86230547852603523</v>
      </c>
      <c r="AC358" s="144"/>
      <c r="AD358" s="159">
        <f>Cálculos!AB573</f>
        <v>0.87631508887571119</v>
      </c>
      <c r="AE358" s="144"/>
      <c r="AF358" s="159">
        <f>Cálculos!AQ513</f>
        <v>0.88590907498612892</v>
      </c>
      <c r="AG358" s="144"/>
      <c r="AH358" s="159">
        <f>Cálculos!O267</f>
        <v>0</v>
      </c>
      <c r="AI358" s="144"/>
      <c r="AJ358" s="159">
        <f>Cálculos!AD280</f>
        <v>0</v>
      </c>
      <c r="AK358" s="144"/>
      <c r="AL358" s="159">
        <f>Cálculos!AS297</f>
        <v>0</v>
      </c>
      <c r="AM358" s="142"/>
      <c r="BA358" s="143"/>
      <c r="BB358" s="74">
        <v>353</v>
      </c>
      <c r="BC358" s="167">
        <f>ABS(Cálculos!M359-Cálculos!M358)</f>
        <v>2.7612679029194025</v>
      </c>
      <c r="BD358" s="167">
        <f>ABS(Cálculos!AB359-Cálculos!AB358)</f>
        <v>2.3230324560290385</v>
      </c>
      <c r="BE358" s="167">
        <f>ABS(Cálculos!AQ359-Cálculos!AQ358)</f>
        <v>1.7669356117073702</v>
      </c>
      <c r="BF358" s="142"/>
    </row>
    <row r="359" spans="25:58" x14ac:dyDescent="0.35">
      <c r="Y359" s="143"/>
      <c r="Z359" s="74">
        <f>(Cálculos!C360-0.44)/(MAX(Cálculos!C:C)+0.12)*100</f>
        <v>48.424916452090066</v>
      </c>
      <c r="AA359" s="144"/>
      <c r="AB359" s="159">
        <f>Cálculos!M692</f>
        <v>0.86095892601346435</v>
      </c>
      <c r="AC359" s="144"/>
      <c r="AD359" s="159">
        <f>Cálculos!AB510</f>
        <v>0.87598320892535098</v>
      </c>
      <c r="AE359" s="144"/>
      <c r="AF359" s="159">
        <f>Cálculos!AQ533</f>
        <v>0.88380228989656118</v>
      </c>
      <c r="AG359" s="144"/>
      <c r="AH359" s="159">
        <f>Cálculos!O268</f>
        <v>0</v>
      </c>
      <c r="AI359" s="144"/>
      <c r="AJ359" s="159">
        <f>Cálculos!AD281</f>
        <v>0</v>
      </c>
      <c r="AK359" s="144"/>
      <c r="AL359" s="159">
        <f>Cálculos!AS299</f>
        <v>0</v>
      </c>
      <c r="AM359" s="142"/>
      <c r="BA359" s="143"/>
      <c r="BB359" s="74">
        <v>354</v>
      </c>
      <c r="BC359" s="167">
        <f>ABS(Cálculos!M360-Cálculos!M359)</f>
        <v>2.5740988359579937</v>
      </c>
      <c r="BD359" s="167">
        <f>ABS(Cálculos!AB360-Cálculos!AB359)</f>
        <v>2.129732659322654</v>
      </c>
      <c r="BE359" s="167">
        <f>ABS(Cálculos!AQ360-Cálculos!AQ359)</f>
        <v>1.5666977333774694</v>
      </c>
      <c r="BF359" s="142"/>
    </row>
    <row r="360" spans="25:58" x14ac:dyDescent="0.35">
      <c r="Y360" s="143"/>
      <c r="Z360" s="74">
        <f>(Cálculos!C361-0.44)/(MAX(Cálculos!C:C)+0.12)*100</f>
        <v>48.561880238864845</v>
      </c>
      <c r="AA360" s="144"/>
      <c r="AB360" s="159">
        <f>Cálculos!M309</f>
        <v>0.8549996078813602</v>
      </c>
      <c r="AC360" s="144"/>
      <c r="AD360" s="159">
        <f>Cálculos!AB8</f>
        <v>0.87597224006696328</v>
      </c>
      <c r="AE360" s="144"/>
      <c r="AF360" s="159">
        <f>Cálculos!AQ8</f>
        <v>0.88050077031760199</v>
      </c>
      <c r="AG360" s="144"/>
      <c r="AH360" s="159">
        <f>Cálculos!O269</f>
        <v>0</v>
      </c>
      <c r="AI360" s="144"/>
      <c r="AJ360" s="159">
        <f>Cálculos!AD282</f>
        <v>0</v>
      </c>
      <c r="AK360" s="144"/>
      <c r="AL360" s="159">
        <f>Cálculos!AS300</f>
        <v>0</v>
      </c>
      <c r="AM360" s="142"/>
      <c r="BA360" s="143"/>
      <c r="BB360" s="74">
        <v>355</v>
      </c>
      <c r="BC360" s="167">
        <f>ABS(Cálculos!M361-Cálculos!M360)</f>
        <v>3.5264432807700752E-2</v>
      </c>
      <c r="BD360" s="167">
        <f>ABS(Cálculos!AB361-Cálculos!AB360)</f>
        <v>3.5718838010365683E-2</v>
      </c>
      <c r="BE360" s="167">
        <f>ABS(Cálculos!AQ361-Cálculos!AQ360)</f>
        <v>3.6856780928413713E-2</v>
      </c>
      <c r="BF360" s="142"/>
    </row>
    <row r="361" spans="25:58" x14ac:dyDescent="0.35">
      <c r="Y361" s="143"/>
      <c r="Z361" s="74">
        <f>(Cálculos!C362-0.44)/(MAX(Cálculos!C:C)+0.12)*100</f>
        <v>48.698844025639623</v>
      </c>
      <c r="AA361" s="144"/>
      <c r="AB361" s="159">
        <f>Cálculos!M137</f>
        <v>0.8541301296259205</v>
      </c>
      <c r="AC361" s="144"/>
      <c r="AD361" s="159">
        <f>Cálculos!AB533</f>
        <v>0.8727518912280634</v>
      </c>
      <c r="AE361" s="144"/>
      <c r="AF361" s="159">
        <f>Cálculos!AQ729</f>
        <v>0.88010789712967497</v>
      </c>
      <c r="AG361" s="144"/>
      <c r="AH361" s="159">
        <f>Cálculos!O270</f>
        <v>0</v>
      </c>
      <c r="AI361" s="144"/>
      <c r="AJ361" s="159">
        <f>Cálculos!AD283</f>
        <v>0</v>
      </c>
      <c r="AK361" s="144"/>
      <c r="AL361" s="159">
        <f>Cálculos!AS301</f>
        <v>0</v>
      </c>
      <c r="AM361" s="142"/>
      <c r="BA361" s="143"/>
      <c r="BB361" s="74">
        <v>356</v>
      </c>
      <c r="BC361" s="167">
        <f>ABS(Cálculos!M362-Cálculos!M361)</f>
        <v>1.8706663468171496</v>
      </c>
      <c r="BD361" s="167">
        <f>ABS(Cálculos!AB362-Cálculos!AB361)</f>
        <v>1.5483228704904815</v>
      </c>
      <c r="BE361" s="167">
        <f>ABS(Cálculos!AQ362-Cálculos!AQ361)</f>
        <v>1.1463409715038004</v>
      </c>
      <c r="BF361" s="142"/>
    </row>
    <row r="362" spans="25:58" x14ac:dyDescent="0.35">
      <c r="Y362" s="143"/>
      <c r="Z362" s="74">
        <f>(Cálculos!C363-0.44)/(MAX(Cálculos!C:C)+0.12)*100</f>
        <v>48.835807812414401</v>
      </c>
      <c r="AA362" s="144"/>
      <c r="AB362" s="159">
        <f>Cálculos!M532</f>
        <v>0.85402724236907446</v>
      </c>
      <c r="AC362" s="144"/>
      <c r="AD362" s="159">
        <f>Cálculos!AB530</f>
        <v>0.87165977754283008</v>
      </c>
      <c r="AE362" s="144"/>
      <c r="AF362" s="159">
        <f>Cálculos!AQ514</f>
        <v>0.87978965399190878</v>
      </c>
      <c r="AG362" s="144"/>
      <c r="AH362" s="159">
        <f>Cálculos!O271</f>
        <v>0</v>
      </c>
      <c r="AI362" s="144"/>
      <c r="AJ362" s="159">
        <f>Cálculos!AD284</f>
        <v>0</v>
      </c>
      <c r="AK362" s="144"/>
      <c r="AL362" s="159">
        <f>Cálculos!AS302</f>
        <v>0</v>
      </c>
      <c r="AM362" s="142"/>
      <c r="BA362" s="143"/>
      <c r="BB362" s="74">
        <v>357</v>
      </c>
      <c r="BC362" s="167">
        <f>ABS(Cálculos!M363-Cálculos!M362)</f>
        <v>1.6922633982879773</v>
      </c>
      <c r="BD362" s="167">
        <f>ABS(Cálculos!AB363-Cálculos!AB362)</f>
        <v>1.3642071051871172</v>
      </c>
      <c r="BE362" s="167">
        <f>ABS(Cálculos!AQ363-Cálculos!AQ362)</f>
        <v>0.95667102532655346</v>
      </c>
      <c r="BF362" s="142"/>
    </row>
    <row r="363" spans="25:58" x14ac:dyDescent="0.35">
      <c r="Y363" s="143"/>
      <c r="Z363" s="74">
        <f>(Cálculos!C364-0.44)/(MAX(Cálculos!C:C)+0.12)*100</f>
        <v>48.972771599189173</v>
      </c>
      <c r="AA363" s="144"/>
      <c r="AB363" s="159">
        <f>Cálculos!M529</f>
        <v>0.85390073722848325</v>
      </c>
      <c r="AC363" s="144"/>
      <c r="AD363" s="159">
        <f>Cálculos!AB511</f>
        <v>0.86992693237905849</v>
      </c>
      <c r="AE363" s="144"/>
      <c r="AF363" s="159">
        <f>Cálculos!AQ706</f>
        <v>0.87938970894317392</v>
      </c>
      <c r="AG363" s="144"/>
      <c r="AH363" s="159">
        <f>Cálculos!O272</f>
        <v>0</v>
      </c>
      <c r="AI363" s="144"/>
      <c r="AJ363" s="159">
        <f>Cálculos!AD285</f>
        <v>0</v>
      </c>
      <c r="AK363" s="144"/>
      <c r="AL363" s="159">
        <f>Cálculos!AS303</f>
        <v>0</v>
      </c>
      <c r="AM363" s="142"/>
      <c r="BA363" s="143"/>
      <c r="BB363" s="74">
        <v>358</v>
      </c>
      <c r="BC363" s="167">
        <f>ABS(Cálculos!M364-Cálculos!M363)</f>
        <v>4.2602592555384011E-2</v>
      </c>
      <c r="BD363" s="167">
        <f>ABS(Cálculos!AB364-Cálculos!AB363)</f>
        <v>4.1936361896051877E-2</v>
      </c>
      <c r="BE363" s="167">
        <f>ABS(Cálculos!AQ364-Cálculos!AQ363)</f>
        <v>4.2087295509397604E-2</v>
      </c>
      <c r="BF363" s="142"/>
    </row>
    <row r="364" spans="25:58" x14ac:dyDescent="0.35">
      <c r="Y364" s="143"/>
      <c r="Z364" s="74">
        <f>(Cálculos!C365-0.44)/(MAX(Cálculos!C:C)+0.12)*100</f>
        <v>49.109735385963951</v>
      </c>
      <c r="AA364" s="144"/>
      <c r="AB364" s="159">
        <f>Cálculos!M675</f>
        <v>0.85227712228298524</v>
      </c>
      <c r="AC364" s="144"/>
      <c r="AD364" s="159">
        <f>Cálculos!AB721</f>
        <v>0.8695803646777811</v>
      </c>
      <c r="AE364" s="144"/>
      <c r="AF364" s="159">
        <f>Cálculos!AQ135</f>
        <v>0.87707928139852742</v>
      </c>
      <c r="AG364" s="144"/>
      <c r="AH364" s="159">
        <f>Cálculos!O273</f>
        <v>0</v>
      </c>
      <c r="AI364" s="144"/>
      <c r="AJ364" s="159">
        <f>Cálculos!AD286</f>
        <v>0</v>
      </c>
      <c r="AK364" s="144"/>
      <c r="AL364" s="159">
        <f>Cálculos!AS305</f>
        <v>0</v>
      </c>
      <c r="AM364" s="142"/>
      <c r="BA364" s="143"/>
      <c r="BB364" s="74">
        <v>359</v>
      </c>
      <c r="BC364" s="167">
        <f>ABS(Cálculos!M365-Cálculos!M364)</f>
        <v>4.9042576313751791</v>
      </c>
      <c r="BD364" s="167">
        <f>ABS(Cálculos!AB365-Cálculos!AB364)</f>
        <v>4.2060380421792756</v>
      </c>
      <c r="BE364" s="167">
        <f>ABS(Cálculos!AQ365-Cálculos!AQ364)</f>
        <v>3.3060450898106977</v>
      </c>
      <c r="BF364" s="142"/>
    </row>
    <row r="365" spans="25:58" x14ac:dyDescent="0.35">
      <c r="Y365" s="143"/>
      <c r="Z365" s="74">
        <f>(Cálculos!C366-0.44)/(MAX(Cálculos!C:C)+0.12)*100</f>
        <v>49.24669917273873</v>
      </c>
      <c r="AA365" s="144"/>
      <c r="AB365" s="159">
        <f>Cálculos!M308</f>
        <v>0.84984390486554462</v>
      </c>
      <c r="AC365" s="144"/>
      <c r="AD365" s="159">
        <f>Cálculos!AB309</f>
        <v>0.86847693120742631</v>
      </c>
      <c r="AE365" s="144"/>
      <c r="AF365" s="159">
        <f>Cálculos!AQ515</f>
        <v>0.87371250293951608</v>
      </c>
      <c r="AG365" s="144"/>
      <c r="AH365" s="159">
        <f>Cálculos!O275</f>
        <v>0</v>
      </c>
      <c r="AI365" s="144"/>
      <c r="AJ365" s="159">
        <f>Cálculos!AD287</f>
        <v>0</v>
      </c>
      <c r="AK365" s="144"/>
      <c r="AL365" s="159">
        <f>Cálculos!AS306</f>
        <v>0</v>
      </c>
      <c r="AM365" s="142"/>
      <c r="BA365" s="143"/>
      <c r="BB365" s="74">
        <v>360</v>
      </c>
      <c r="BC365" s="167">
        <f>ABS(Cálculos!M366-Cálculos!M365)</f>
        <v>4.7096624695238898</v>
      </c>
      <c r="BD365" s="167">
        <f>ABS(Cálculos!AB366-Cálculos!AB365)</f>
        <v>4.005900343682919</v>
      </c>
      <c r="BE365" s="167">
        <f>ABS(Cálculos!AQ366-Cálculos!AQ365)</f>
        <v>3.0827584656064722</v>
      </c>
      <c r="BF365" s="142"/>
    </row>
    <row r="366" spans="25:58" x14ac:dyDescent="0.35">
      <c r="Y366" s="143"/>
      <c r="Z366" s="74">
        <f>(Cálculos!C367-0.44)/(MAX(Cálculos!C:C)+0.12)*100</f>
        <v>49.383662959513501</v>
      </c>
      <c r="AA366" s="144"/>
      <c r="AB366" s="159">
        <f>Cálculos!M531</f>
        <v>0.8486269693095605</v>
      </c>
      <c r="AC366" s="144"/>
      <c r="AD366" s="159">
        <f>Cálculos!AB675</f>
        <v>0.86698643524193741</v>
      </c>
      <c r="AE366" s="144"/>
      <c r="AF366" s="159">
        <f>Cálculos!AQ161</f>
        <v>0.87197177065243636</v>
      </c>
      <c r="AG366" s="144"/>
      <c r="AH366" s="159">
        <f>Cálculos!O276</f>
        <v>0</v>
      </c>
      <c r="AI366" s="144"/>
      <c r="AJ366" s="159">
        <f>Cálculos!AD288</f>
        <v>0</v>
      </c>
      <c r="AK366" s="144"/>
      <c r="AL366" s="159">
        <f>Cálculos!AS307</f>
        <v>0</v>
      </c>
      <c r="AM366" s="142"/>
      <c r="BA366" s="143"/>
      <c r="BB366" s="74">
        <v>361</v>
      </c>
      <c r="BC366" s="167">
        <f>ABS(Cálculos!M367-Cálculos!M366)</f>
        <v>7.9362909606983667E-3</v>
      </c>
      <c r="BD366" s="167">
        <f>ABS(Cálculos!AB367-Cálculos!AB366)</f>
        <v>1.6940077077263194E-3</v>
      </c>
      <c r="BE366" s="167">
        <f>ABS(Cálculos!AQ367-Cálculos!AQ366)</f>
        <v>1.7188973415285247E-3</v>
      </c>
      <c r="BF366" s="142"/>
    </row>
    <row r="367" spans="25:58" x14ac:dyDescent="0.35">
      <c r="Y367" s="143"/>
      <c r="Z367" s="74">
        <f>(Cálculos!C368-0.44)/(MAX(Cálculos!C:C)+0.12)*100</f>
        <v>49.520626746288279</v>
      </c>
      <c r="AA367" s="144"/>
      <c r="AB367" s="159">
        <f>Cálculos!M509</f>
        <v>0.8449844117848927</v>
      </c>
      <c r="AC367" s="144"/>
      <c r="AD367" s="159">
        <f>Cálculos!AB160</f>
        <v>0.86573830978454103</v>
      </c>
      <c r="AE367" s="144"/>
      <c r="AF367" s="159">
        <f>Cálculos!AQ516</f>
        <v>0.86767732983819501</v>
      </c>
      <c r="AG367" s="144"/>
      <c r="AH367" s="159">
        <f>Cálculos!O277</f>
        <v>0</v>
      </c>
      <c r="AI367" s="144"/>
      <c r="AJ367" s="159">
        <f>Cálculos!AD289</f>
        <v>0</v>
      </c>
      <c r="AK367" s="144"/>
      <c r="AL367" s="159">
        <f>Cálculos!AS308</f>
        <v>0</v>
      </c>
      <c r="AM367" s="142"/>
      <c r="BA367" s="143"/>
      <c r="BB367" s="74">
        <v>362</v>
      </c>
      <c r="BC367" s="167">
        <f>ABS(Cálculos!M368-Cálculos!M367)</f>
        <v>0.16793836752258073</v>
      </c>
      <c r="BD367" s="167">
        <f>ABS(Cálculos!AB368-Cálculos!AB367)</f>
        <v>0.11157534145711723</v>
      </c>
      <c r="BE367" s="167">
        <f>ABS(Cálculos!AQ368-Cálculos!AQ367)</f>
        <v>5.4153427014766109E-2</v>
      </c>
      <c r="BF367" s="142"/>
    </row>
    <row r="368" spans="25:58" x14ac:dyDescent="0.35">
      <c r="Y368" s="143"/>
      <c r="Z368" s="74">
        <f>(Cálculos!C369-0.44)/(MAX(Cálculos!C:C)+0.12)*100</f>
        <v>49.657590533063058</v>
      </c>
      <c r="AA368" s="144"/>
      <c r="AB368" s="159">
        <f>Cálculos!M662</f>
        <v>0.84338740890353692</v>
      </c>
      <c r="AC368" s="144"/>
      <c r="AD368" s="159">
        <f>Cálculos!AB308</f>
        <v>0.86394560471290616</v>
      </c>
      <c r="AE368" s="144"/>
      <c r="AF368" s="159">
        <f>Cálculos!AQ662</f>
        <v>0.86479793847905362</v>
      </c>
      <c r="AG368" s="144"/>
      <c r="AH368" s="159">
        <f>Cálculos!O278</f>
        <v>0</v>
      </c>
      <c r="AI368" s="144"/>
      <c r="AJ368" s="159">
        <f>Cálculos!AD290</f>
        <v>0</v>
      </c>
      <c r="AK368" s="144"/>
      <c r="AL368" s="159">
        <f>Cálculos!AS309</f>
        <v>0</v>
      </c>
      <c r="AM368" s="142"/>
      <c r="BA368" s="143"/>
      <c r="BB368" s="74">
        <v>363</v>
      </c>
      <c r="BC368" s="167">
        <f>ABS(Cálculos!M369-Cálculos!M368)</f>
        <v>0.13122207270668929</v>
      </c>
      <c r="BD368" s="167">
        <f>ABS(Cálculos!AB369-Cálculos!AB368)</f>
        <v>8.1235220196022251E-2</v>
      </c>
      <c r="BE368" s="167">
        <f>ABS(Cálculos!AQ369-Cálculos!AQ368)</f>
        <v>2.4310899347683268E-2</v>
      </c>
      <c r="BF368" s="142"/>
    </row>
    <row r="369" spans="25:58" x14ac:dyDescent="0.35">
      <c r="Y369" s="143"/>
      <c r="Z369" s="74">
        <f>(Cálculos!C370-0.44)/(MAX(Cálculos!C:C)+0.12)*100</f>
        <v>49.794554319837836</v>
      </c>
      <c r="AA369" s="144"/>
      <c r="AB369" s="159">
        <f>Cálculos!M341</f>
        <v>0.84316075200151686</v>
      </c>
      <c r="AC369" s="144"/>
      <c r="AD369" s="159">
        <f>Cálculos!AB512</f>
        <v>0.86391691750465605</v>
      </c>
      <c r="AE369" s="144"/>
      <c r="AF369" s="159">
        <f>Cálculos!AQ296</f>
        <v>0.86314202495565495</v>
      </c>
      <c r="AG369" s="144"/>
      <c r="AH369" s="159">
        <f>Cálculos!O279</f>
        <v>0</v>
      </c>
      <c r="AI369" s="144"/>
      <c r="AJ369" s="159">
        <f>Cálculos!AD292</f>
        <v>0</v>
      </c>
      <c r="AK369" s="144"/>
      <c r="AL369" s="159">
        <f>Cálculos!AS310</f>
        <v>0</v>
      </c>
      <c r="AM369" s="142"/>
      <c r="BA369" s="143"/>
      <c r="BB369" s="74">
        <v>364</v>
      </c>
      <c r="BC369" s="167">
        <f>ABS(Cálculos!M370-Cálculos!M369)</f>
        <v>1.2605954528960073E-2</v>
      </c>
      <c r="BD369" s="167">
        <f>ABS(Cálculos!AB370-Cálculos!AB369)</f>
        <v>9.662588177013598E-3</v>
      </c>
      <c r="BE369" s="167">
        <f>ABS(Cálculos!AQ370-Cálculos!AQ369)</f>
        <v>7.8609839407661752E-3</v>
      </c>
      <c r="BF369" s="142"/>
    </row>
    <row r="370" spans="25:58" x14ac:dyDescent="0.35">
      <c r="Y370" s="143"/>
      <c r="Z370" s="74">
        <f>(Cálculos!C371-0.44)/(MAX(Cálculos!C:C)+0.12)*100</f>
        <v>49.931518106612607</v>
      </c>
      <c r="AA370" s="144"/>
      <c r="AB370" s="159">
        <f>Cálculos!M208</f>
        <v>0.84290154453998767</v>
      </c>
      <c r="AC370" s="144"/>
      <c r="AD370" s="159">
        <f>Cálculos!AB692</f>
        <v>0.8635544381517295</v>
      </c>
      <c r="AE370" s="144"/>
      <c r="AF370" s="159">
        <f>Cálculos!AQ309</f>
        <v>0.86292450991183067</v>
      </c>
      <c r="AG370" s="144"/>
      <c r="AH370" s="159">
        <f>Cálculos!O280</f>
        <v>0</v>
      </c>
      <c r="AI370" s="144"/>
      <c r="AJ370" s="159">
        <f>Cálculos!AD296</f>
        <v>0</v>
      </c>
      <c r="AK370" s="144"/>
      <c r="AL370" s="159">
        <f>Cálculos!AS311</f>
        <v>0</v>
      </c>
      <c r="AM370" s="142"/>
      <c r="BA370" s="143"/>
      <c r="BB370" s="74">
        <v>365</v>
      </c>
      <c r="BC370" s="167">
        <f>ABS(Cálculos!M371-Cálculos!M370)</f>
        <v>1.7241844583580024E-2</v>
      </c>
      <c r="BD370" s="167">
        <f>ABS(Cálculos!AB371-Cálculos!AB370)</f>
        <v>5.2271717803502593E-3</v>
      </c>
      <c r="BE370" s="167">
        <f>ABS(Cálculos!AQ371-Cálculos!AQ370)</f>
        <v>3.3236599722119564E-3</v>
      </c>
      <c r="BF370" s="142"/>
    </row>
    <row r="371" spans="25:58" x14ac:dyDescent="0.35">
      <c r="Y371" s="143"/>
      <c r="Z371" s="74">
        <f>(Cálculos!C372-0.44)/(MAX(Cálculos!C:C)+0.12)*100</f>
        <v>50.068481893387386</v>
      </c>
      <c r="AA371" s="144"/>
      <c r="AB371" s="159">
        <f>Cálculos!M533</f>
        <v>0.84170347638814313</v>
      </c>
      <c r="AC371" s="144"/>
      <c r="AD371" s="159">
        <f>Cálculos!AB137</f>
        <v>0.86210220807134275</v>
      </c>
      <c r="AE371" s="144"/>
      <c r="AF371" s="159">
        <f>Cálculos!AQ534</f>
        <v>0.8628237677024525</v>
      </c>
      <c r="AG371" s="144"/>
      <c r="AH371" s="159">
        <f>Cálculos!O281</f>
        <v>0</v>
      </c>
      <c r="AI371" s="144"/>
      <c r="AJ371" s="159">
        <f>Cálculos!AD297</f>
        <v>0</v>
      </c>
      <c r="AK371" s="144"/>
      <c r="AL371" s="159">
        <f>Cálculos!AS312</f>
        <v>0</v>
      </c>
      <c r="AM371" s="142"/>
      <c r="BA371" s="143"/>
      <c r="BB371" s="74">
        <v>366</v>
      </c>
      <c r="BC371" s="167">
        <f>ABS(Cálculos!M372-Cálculos!M371)</f>
        <v>3.6562601459327215</v>
      </c>
      <c r="BD371" s="167">
        <f>ABS(Cálculos!AB372-Cálculos!AB371)</f>
        <v>3.0860781011529315</v>
      </c>
      <c r="BE371" s="167">
        <f>ABS(Cálculos!AQ372-Cálculos!AQ371)</f>
        <v>2.3526615010888579</v>
      </c>
      <c r="BF371" s="142"/>
    </row>
    <row r="372" spans="25:58" x14ac:dyDescent="0.35">
      <c r="Y372" s="143"/>
      <c r="Z372" s="74">
        <f>(Cálculos!C373-0.44)/(MAX(Cálculos!C:C)+0.12)*100</f>
        <v>50.205445680162164</v>
      </c>
      <c r="AA372" s="144"/>
      <c r="AB372" s="159">
        <f>Cálculos!M296</f>
        <v>0.84002148976831403</v>
      </c>
      <c r="AC372" s="144"/>
      <c r="AD372" s="159">
        <f>Cálculos!AB694</f>
        <v>0.86040361471175053</v>
      </c>
      <c r="AE372" s="144"/>
      <c r="AF372" s="159">
        <f>Cálculos!AQ517</f>
        <v>0.86168384472305704</v>
      </c>
      <c r="AG372" s="144"/>
      <c r="AH372" s="159">
        <f>Cálculos!O282</f>
        <v>0</v>
      </c>
      <c r="AI372" s="144"/>
      <c r="AJ372" s="159">
        <f>Cálculos!AD299</f>
        <v>0</v>
      </c>
      <c r="AK372" s="144"/>
      <c r="AL372" s="159">
        <f>Cálculos!AS313</f>
        <v>0</v>
      </c>
      <c r="AM372" s="142"/>
      <c r="BA372" s="143"/>
      <c r="BB372" s="74">
        <v>367</v>
      </c>
      <c r="BC372" s="167">
        <f>ABS(Cálculos!M373-Cálculos!M372)</f>
        <v>3.5970439701269044</v>
      </c>
      <c r="BD372" s="167">
        <f>ABS(Cálculos!AB373-Cálculos!AB372)</f>
        <v>3.0222266670189812</v>
      </c>
      <c r="BE372" s="167">
        <f>ABS(Cálculos!AQ373-Cálculos!AQ372)</f>
        <v>2.2840247742051378</v>
      </c>
      <c r="BF372" s="142"/>
    </row>
    <row r="373" spans="25:58" x14ac:dyDescent="0.35">
      <c r="Y373" s="143"/>
      <c r="Z373" s="74">
        <f>(Cálculos!C374-0.44)/(MAX(Cálculos!C:C)+0.12)*100</f>
        <v>50.342409466936942</v>
      </c>
      <c r="AA373" s="144"/>
      <c r="AB373" s="159">
        <f>Cálculos!M530</f>
        <v>0.83623502194654897</v>
      </c>
      <c r="AC373" s="144"/>
      <c r="AD373" s="159">
        <f>Cálculos!AB662</f>
        <v>0.85935927929202327</v>
      </c>
      <c r="AE373" s="144"/>
      <c r="AF373" s="159">
        <f>Cálculos!AQ308</f>
        <v>0.8597559488418498</v>
      </c>
      <c r="AG373" s="144"/>
      <c r="AH373" s="159">
        <f>Cálculos!O283</f>
        <v>0</v>
      </c>
      <c r="AI373" s="144"/>
      <c r="AJ373" s="159">
        <f>Cálculos!AD300</f>
        <v>0</v>
      </c>
      <c r="AK373" s="144"/>
      <c r="AL373" s="159">
        <f>Cálculos!AS314</f>
        <v>0</v>
      </c>
      <c r="AM373" s="142"/>
      <c r="BA373" s="143"/>
      <c r="BB373" s="74">
        <v>368</v>
      </c>
      <c r="BC373" s="167">
        <f>ABS(Cálculos!M374-Cálculos!M373)</f>
        <v>2.0962777145497284</v>
      </c>
      <c r="BD373" s="167">
        <f>ABS(Cálculos!AB374-Cálculos!AB373)</f>
        <v>1.7257738693313298</v>
      </c>
      <c r="BE373" s="167">
        <f>ABS(Cálculos!AQ374-Cálculos!AQ373)</f>
        <v>1.2613836311421665</v>
      </c>
      <c r="BF373" s="142"/>
    </row>
    <row r="374" spans="25:58" x14ac:dyDescent="0.35">
      <c r="Y374" s="143"/>
      <c r="Z374" s="74">
        <f>(Cálculos!C375-0.44)/(MAX(Cálculos!C:C)+0.12)*100</f>
        <v>50.479373253711721</v>
      </c>
      <c r="AA374" s="144"/>
      <c r="AB374" s="159">
        <f>Cálculos!M707</f>
        <v>0.83572781085892822</v>
      </c>
      <c r="AC374" s="144"/>
      <c r="AD374" s="159">
        <f>Cálculos!AB513</f>
        <v>0.85794922634931192</v>
      </c>
      <c r="AE374" s="144"/>
      <c r="AF374" s="159">
        <f>Cálculos!AQ675</f>
        <v>0.85922849651946498</v>
      </c>
      <c r="AG374" s="144"/>
      <c r="AH374" s="159">
        <f>Cálculos!O284</f>
        <v>0</v>
      </c>
      <c r="AI374" s="144"/>
      <c r="AJ374" s="159">
        <f>Cálculos!AD301</f>
        <v>0</v>
      </c>
      <c r="AK374" s="144"/>
      <c r="AL374" s="159">
        <f>Cálculos!AS315</f>
        <v>0</v>
      </c>
      <c r="AM374" s="142"/>
      <c r="BA374" s="143"/>
      <c r="BB374" s="74">
        <v>369</v>
      </c>
      <c r="BC374" s="167">
        <f>ABS(Cálculos!M375-Cálculos!M374)</f>
        <v>2.0136755652737932</v>
      </c>
      <c r="BD374" s="167">
        <f>ABS(Cálculos!AB375-Cálculos!AB374)</f>
        <v>1.6402786974258285</v>
      </c>
      <c r="BE374" s="167">
        <f>ABS(Cálculos!AQ375-Cálculos!AQ374)</f>
        <v>1.1732940522899002</v>
      </c>
      <c r="BF374" s="142"/>
    </row>
    <row r="375" spans="25:58" x14ac:dyDescent="0.35">
      <c r="Y375" s="143"/>
      <c r="Z375" s="74">
        <f>(Cálculos!C376-0.44)/(MAX(Cálculos!C:C)+0.12)*100</f>
        <v>50.616337040486492</v>
      </c>
      <c r="AA375" s="144"/>
      <c r="AB375" s="159">
        <f>Cálculos!M138</f>
        <v>0.83547807227076354</v>
      </c>
      <c r="AC375" s="144"/>
      <c r="AD375" s="159">
        <f>Cálculos!AB341</f>
        <v>0.85748085807783458</v>
      </c>
      <c r="AE375" s="144"/>
      <c r="AF375" s="159">
        <f>Cálculos!AQ518</f>
        <v>0.85573175963378179</v>
      </c>
      <c r="AG375" s="144"/>
      <c r="AH375" s="159">
        <f>Cálculos!O285</f>
        <v>0</v>
      </c>
      <c r="AI375" s="144"/>
      <c r="AJ375" s="159">
        <f>Cálculos!AD302</f>
        <v>0</v>
      </c>
      <c r="AK375" s="144"/>
      <c r="AL375" s="159">
        <f>Cálculos!AS316</f>
        <v>0</v>
      </c>
      <c r="AM375" s="142"/>
      <c r="BA375" s="143"/>
      <c r="BB375" s="74">
        <v>370</v>
      </c>
      <c r="BC375" s="167">
        <f>ABS(Cálculos!M376-Cálculos!M375)</f>
        <v>0.63449525965662579</v>
      </c>
      <c r="BD375" s="167">
        <f>ABS(Cálculos!AB376-Cálculos!AB375)</f>
        <v>0.48384684578833115</v>
      </c>
      <c r="BE375" s="167">
        <f>ABS(Cálculos!AQ376-Cálculos!AQ375)</f>
        <v>0.30737113458996768</v>
      </c>
      <c r="BF375" s="142"/>
    </row>
    <row r="376" spans="25:58" x14ac:dyDescent="0.35">
      <c r="Y376" s="143"/>
      <c r="Z376" s="74">
        <f>(Cálculos!C377-0.44)/(MAX(Cálculos!C:C)+0.12)*100</f>
        <v>50.75330082726127</v>
      </c>
      <c r="AA376" s="144"/>
      <c r="AB376" s="159">
        <f>Cálculos!M693</f>
        <v>0.83164491379517747</v>
      </c>
      <c r="AC376" s="144"/>
      <c r="AD376" s="159">
        <f>Cálculos!AB296</f>
        <v>0.85484002305342277</v>
      </c>
      <c r="AE376" s="144"/>
      <c r="AF376" s="159">
        <f>Cálculos!AQ364</f>
        <v>0.85487086823807423</v>
      </c>
      <c r="AG376" s="144"/>
      <c r="AH376" s="159">
        <f>Cálculos!O286</f>
        <v>0</v>
      </c>
      <c r="AI376" s="144"/>
      <c r="AJ376" s="159">
        <f>Cálculos!AD303</f>
        <v>0</v>
      </c>
      <c r="AK376" s="144"/>
      <c r="AL376" s="159">
        <f>Cálculos!AS317</f>
        <v>0</v>
      </c>
      <c r="AM376" s="142"/>
      <c r="BA376" s="143"/>
      <c r="BB376" s="74">
        <v>371</v>
      </c>
      <c r="BC376" s="167">
        <f>ABS(Cálculos!M377-Cálculos!M376)</f>
        <v>1.9928374823095858</v>
      </c>
      <c r="BD376" s="167">
        <f>ABS(Cálculos!AB377-Cálculos!AB376)</f>
        <v>1.7074719517255299</v>
      </c>
      <c r="BE376" s="167">
        <f>ABS(Cálculos!AQ377-Cálculos!AQ376)</f>
        <v>1.3309062259524411</v>
      </c>
      <c r="BF376" s="142"/>
    </row>
    <row r="377" spans="25:58" x14ac:dyDescent="0.35">
      <c r="Y377" s="143"/>
      <c r="Z377" s="74">
        <f>(Cálculos!C378-0.44)/(MAX(Cálculos!C:C)+0.12)*100</f>
        <v>50.890264614036049</v>
      </c>
      <c r="AA377" s="144"/>
      <c r="AB377" s="159">
        <f>Cálculos!M329</f>
        <v>0.8311091200039773</v>
      </c>
      <c r="AC377" s="144"/>
      <c r="AD377" s="159">
        <f>Cálculos!AB534</f>
        <v>0.85358881079179183</v>
      </c>
      <c r="AE377" s="144"/>
      <c r="AF377" s="159">
        <f>Cálculos!AQ136</f>
        <v>0.8546799071028881</v>
      </c>
      <c r="AG377" s="144"/>
      <c r="AH377" s="159">
        <f>Cálculos!O287</f>
        <v>0</v>
      </c>
      <c r="AI377" s="144"/>
      <c r="AJ377" s="159">
        <f>Cálculos!AD305</f>
        <v>0</v>
      </c>
      <c r="AK377" s="144"/>
      <c r="AL377" s="159">
        <f>Cálculos!AS318</f>
        <v>0</v>
      </c>
      <c r="AM377" s="142"/>
      <c r="BA377" s="143"/>
      <c r="BB377" s="74">
        <v>372</v>
      </c>
      <c r="BC377" s="167">
        <f>ABS(Cálculos!M378-Cálculos!M377)</f>
        <v>2.542639608126342</v>
      </c>
      <c r="BD377" s="167">
        <f>ABS(Cálculos!AB378-Cálculos!AB377)</f>
        <v>2.1014240711865186</v>
      </c>
      <c r="BE377" s="167">
        <f>ABS(Cálculos!AQ378-Cálculos!AQ377)</f>
        <v>1.5437534497206229</v>
      </c>
      <c r="BF377" s="142"/>
    </row>
    <row r="378" spans="25:58" x14ac:dyDescent="0.35">
      <c r="Y378" s="143"/>
      <c r="Z378" s="74">
        <f>(Cálculos!C379-0.44)/(MAX(Cálculos!C:C)+0.12)*100</f>
        <v>51.02722840081082</v>
      </c>
      <c r="AA378" s="144"/>
      <c r="AB378" s="159">
        <f>Cálculos!M510</f>
        <v>0.83056132291434126</v>
      </c>
      <c r="AC378" s="144"/>
      <c r="AD378" s="159">
        <f>Cálculos!AB514</f>
        <v>0.85202290504366751</v>
      </c>
      <c r="AE378" s="144"/>
      <c r="AF378" s="159">
        <f>Cálculos!AQ162</f>
        <v>0.85051912559941378</v>
      </c>
      <c r="AG378" s="144"/>
      <c r="AH378" s="159">
        <f>Cálculos!O288</f>
        <v>0</v>
      </c>
      <c r="AI378" s="144"/>
      <c r="AJ378" s="159">
        <f>Cálculos!AD306</f>
        <v>0</v>
      </c>
      <c r="AK378" s="144"/>
      <c r="AL378" s="159">
        <f>Cálculos!AS319</f>
        <v>0</v>
      </c>
      <c r="AM378" s="142"/>
      <c r="BA378" s="143"/>
      <c r="BB378" s="74">
        <v>373</v>
      </c>
      <c r="BC378" s="167">
        <f>ABS(Cálculos!M379-Cálculos!M378)</f>
        <v>4.8199316067989662E-2</v>
      </c>
      <c r="BD378" s="167">
        <f>ABS(Cálculos!AB379-Cálculos!AB378)</f>
        <v>4.7678875999306314E-2</v>
      </c>
      <c r="BE378" s="167">
        <f>ABS(Cálculos!AQ379-Cálculos!AQ378)</f>
        <v>4.8469769940611362E-2</v>
      </c>
      <c r="BF378" s="142"/>
    </row>
    <row r="379" spans="25:58" x14ac:dyDescent="0.35">
      <c r="Y379" s="143"/>
      <c r="Z379" s="74">
        <f>(Cálculos!C380-0.44)/(MAX(Cálculos!C:C)+0.12)*100</f>
        <v>51.164192187585599</v>
      </c>
      <c r="AA379" s="144"/>
      <c r="AB379" s="159">
        <f>Cálculos!M327</f>
        <v>0.8291337905333378</v>
      </c>
      <c r="AC379" s="144"/>
      <c r="AD379" s="159">
        <f>Cálculos!AB707</f>
        <v>0.85062839147469693</v>
      </c>
      <c r="AE379" s="144"/>
      <c r="AF379" s="159">
        <f>Cálculos!AQ519</f>
        <v>0.84982078859943477</v>
      </c>
      <c r="AG379" s="144"/>
      <c r="AH379" s="159">
        <f>Cálculos!O289</f>
        <v>0</v>
      </c>
      <c r="AI379" s="144"/>
      <c r="AJ379" s="159">
        <f>Cálculos!AD307</f>
        <v>0</v>
      </c>
      <c r="AK379" s="144"/>
      <c r="AL379" s="159">
        <f>Cálculos!AS320</f>
        <v>0</v>
      </c>
      <c r="AM379" s="142"/>
      <c r="BA379" s="143"/>
      <c r="BB379" s="74">
        <v>374</v>
      </c>
      <c r="BC379" s="167">
        <f>ABS(Cálculos!M380-Cálculos!M379)</f>
        <v>4.5409719293222794E-2</v>
      </c>
      <c r="BD379" s="167">
        <f>ABS(Cálculos!AB380-Cálculos!AB379)</f>
        <v>4.5402734627449259E-2</v>
      </c>
      <c r="BE379" s="167">
        <f>ABS(Cálculos!AQ380-Cálculos!AQ379)</f>
        <v>4.6522235946405921E-2</v>
      </c>
      <c r="BF379" s="142"/>
    </row>
    <row r="380" spans="25:58" x14ac:dyDescent="0.35">
      <c r="Y380" s="143"/>
      <c r="Z380" s="74">
        <f>(Cálculos!C381-0.44)/(MAX(Cálculos!C:C)+0.12)*100</f>
        <v>51.301155974360377</v>
      </c>
      <c r="AA380" s="144"/>
      <c r="AB380" s="159">
        <f>Cálculos!M160</f>
        <v>0.82717835313883392</v>
      </c>
      <c r="AC380" s="144"/>
      <c r="AD380" s="159">
        <f>Cálculos!AB515</f>
        <v>0.84613754688616682</v>
      </c>
      <c r="AE380" s="144"/>
      <c r="AF380" s="159">
        <f>Cálculos!AQ341</f>
        <v>0.84979083944432987</v>
      </c>
      <c r="AG380" s="144"/>
      <c r="AH380" s="159">
        <f>Cálculos!O290</f>
        <v>0</v>
      </c>
      <c r="AI380" s="144"/>
      <c r="AJ380" s="159">
        <f>Cálculos!AD308</f>
        <v>0</v>
      </c>
      <c r="AK380" s="144"/>
      <c r="AL380" s="159">
        <f>Cálculos!AS321</f>
        <v>0</v>
      </c>
      <c r="AM380" s="142"/>
      <c r="BA380" s="143"/>
      <c r="BB380" s="74">
        <v>375</v>
      </c>
      <c r="BC380" s="167">
        <f>ABS(Cálculos!M381-Cálculos!M380)</f>
        <v>4.1381388831583266E-2</v>
      </c>
      <c r="BD380" s="167">
        <f>ABS(Cálculos!AB381-Cálculos!AB380)</f>
        <v>4.1775028912693024E-2</v>
      </c>
      <c r="BE380" s="167">
        <f>ABS(Cálculos!AQ381-Cálculos!AQ380)</f>
        <v>4.3158532041923436E-2</v>
      </c>
      <c r="BF380" s="142"/>
    </row>
    <row r="381" spans="25:58" x14ac:dyDescent="0.35">
      <c r="Y381" s="143"/>
      <c r="Z381" s="74">
        <f>(Cálculos!C382-0.44)/(MAX(Cálculos!C:C)+0.12)*100</f>
        <v>51.438119761135162</v>
      </c>
      <c r="AA381" s="144"/>
      <c r="AB381" s="159">
        <f>Cálculos!M677</f>
        <v>0.82444809281792641</v>
      </c>
      <c r="AC381" s="144"/>
      <c r="AD381" s="159">
        <f>Cálculos!AB161</f>
        <v>0.84508776122090634</v>
      </c>
      <c r="AE381" s="144"/>
      <c r="AF381" s="159">
        <f>Cálculos!AQ520</f>
        <v>0.84395064762448191</v>
      </c>
      <c r="AG381" s="144"/>
      <c r="AH381" s="159">
        <f>Cálculos!O296</f>
        <v>0</v>
      </c>
      <c r="AI381" s="144"/>
      <c r="AJ381" s="159">
        <f>Cálculos!AD309</f>
        <v>0</v>
      </c>
      <c r="AK381" s="144"/>
      <c r="AL381" s="159">
        <f>Cálculos!AS322</f>
        <v>0</v>
      </c>
      <c r="AM381" s="142"/>
      <c r="BA381" s="143"/>
      <c r="BB381" s="74">
        <v>376</v>
      </c>
      <c r="BC381" s="167">
        <f>ABS(Cálculos!M382-Cálculos!M381)</f>
        <v>9.1646873092883219E-3</v>
      </c>
      <c r="BD381" s="167">
        <f>ABS(Cálculos!AB382-Cálculos!AB381)</f>
        <v>8.4767127414431265E-3</v>
      </c>
      <c r="BE381" s="167">
        <f>ABS(Cálculos!AQ382-Cálculos!AQ381)</f>
        <v>6.9223749925333422E-3</v>
      </c>
      <c r="BF381" s="142"/>
    </row>
    <row r="382" spans="25:58" x14ac:dyDescent="0.35">
      <c r="Y382" s="143"/>
      <c r="Z382" s="74">
        <f>(Cálculos!C383-0.44)/(MAX(Cálculos!C:C)+0.12)*100</f>
        <v>51.575083547909927</v>
      </c>
      <c r="AA382" s="144"/>
      <c r="AB382" s="159">
        <f>Cálculos!M534</f>
        <v>0.8240180077017677</v>
      </c>
      <c r="AC382" s="144"/>
      <c r="AD382" s="159">
        <f>Cálculos!AB356</f>
        <v>0.84224787793699418</v>
      </c>
      <c r="AE382" s="144"/>
      <c r="AF382" s="159">
        <f>Cálculos!AQ535</f>
        <v>0.84292842022401238</v>
      </c>
      <c r="AG382" s="144"/>
      <c r="AH382" s="159">
        <f>Cálculos!O297</f>
        <v>0</v>
      </c>
      <c r="AI382" s="144"/>
      <c r="AJ382" s="159">
        <f>Cálculos!AD310</f>
        <v>0</v>
      </c>
      <c r="AK382" s="144"/>
      <c r="AL382" s="159">
        <f>Cálculos!AS323</f>
        <v>0</v>
      </c>
      <c r="AM382" s="142"/>
      <c r="BA382" s="143"/>
      <c r="BB382" s="74">
        <v>377</v>
      </c>
      <c r="BC382" s="167">
        <f>ABS(Cálculos!M383-Cálculos!M382)</f>
        <v>2.8806387726183504</v>
      </c>
      <c r="BD382" s="167">
        <f>ABS(Cálculos!AB383-Cálculos!AB382)</f>
        <v>2.4154531892081308</v>
      </c>
      <c r="BE382" s="167">
        <f>ABS(Cálculos!AQ383-Cálculos!AQ382)</f>
        <v>1.8282693546853701</v>
      </c>
      <c r="BF382" s="142"/>
    </row>
    <row r="383" spans="25:58" x14ac:dyDescent="0.35">
      <c r="Y383" s="143"/>
      <c r="Z383" s="74">
        <f>(Cálculos!C384-0.44)/(MAX(Cálculos!C:C)+0.12)*100</f>
        <v>51.712047334684705</v>
      </c>
      <c r="AA383" s="144"/>
      <c r="AB383" s="159">
        <f>Cálculos!M511</f>
        <v>0.82325445419123711</v>
      </c>
      <c r="AC383" s="144"/>
      <c r="AD383" s="159">
        <f>Cálculos!AB138</f>
        <v>0.8422252244753029</v>
      </c>
      <c r="AE383" s="144"/>
      <c r="AF383" s="159">
        <f>Cálculos!AQ707</f>
        <v>0.8405378428848278</v>
      </c>
      <c r="AG383" s="144"/>
      <c r="AH383" s="159">
        <f>Cálculos!O300</f>
        <v>0</v>
      </c>
      <c r="AI383" s="144"/>
      <c r="AJ383" s="159">
        <f>Cálculos!AD311</f>
        <v>0</v>
      </c>
      <c r="AK383" s="144"/>
      <c r="AL383" s="159">
        <f>Cálculos!AS324</f>
        <v>0</v>
      </c>
      <c r="AM383" s="142"/>
      <c r="BA383" s="143"/>
      <c r="BB383" s="74">
        <v>378</v>
      </c>
      <c r="BC383" s="167">
        <f>ABS(Cálculos!M384-Cálculos!M383)</f>
        <v>2.7479937199858213</v>
      </c>
      <c r="BD383" s="167">
        <f>ABS(Cálculos!AB384-Cálculos!AB383)</f>
        <v>2.2804776001383127</v>
      </c>
      <c r="BE383" s="167">
        <f>ABS(Cálculos!AQ384-Cálculos!AQ383)</f>
        <v>1.6876167310781658</v>
      </c>
      <c r="BF383" s="142"/>
    </row>
    <row r="384" spans="25:58" x14ac:dyDescent="0.35">
      <c r="Y384" s="143"/>
      <c r="Z384" s="74">
        <f>(Cálculos!C385-0.44)/(MAX(Cálculos!C:C)+0.12)*100</f>
        <v>51.84901112145949</v>
      </c>
      <c r="AA384" s="144"/>
      <c r="AB384" s="159">
        <f>Cálculos!M676</f>
        <v>0.82230786785707655</v>
      </c>
      <c r="AC384" s="144"/>
      <c r="AD384" s="159">
        <f>Cálculos!AB516</f>
        <v>0.84029284681351279</v>
      </c>
      <c r="AE384" s="144"/>
      <c r="AF384" s="159">
        <f>Cálculos!AQ521</f>
        <v>0.83812105467509912</v>
      </c>
      <c r="AG384" s="144"/>
      <c r="AH384" s="159">
        <f>Cálculos!O301</f>
        <v>0</v>
      </c>
      <c r="AI384" s="144"/>
      <c r="AJ384" s="159">
        <f>Cálculos!AD312</f>
        <v>0</v>
      </c>
      <c r="AK384" s="144"/>
      <c r="AL384" s="159">
        <f>Cálculos!AS327</f>
        <v>0</v>
      </c>
      <c r="AM384" s="142"/>
      <c r="BA384" s="143"/>
      <c r="BB384" s="74">
        <v>379</v>
      </c>
      <c r="BC384" s="167">
        <f>ABS(Cálculos!M385-Cálculos!M384)</f>
        <v>4.126572078888735E-2</v>
      </c>
      <c r="BD384" s="167">
        <f>ABS(Cálculos!AB385-Cálculos!AB384)</f>
        <v>4.0663928540670691E-2</v>
      </c>
      <c r="BE384" s="167">
        <f>ABS(Cálculos!AQ385-Cálculos!AQ384)</f>
        <v>4.1407569623769902E-2</v>
      </c>
      <c r="BF384" s="142"/>
    </row>
    <row r="385" spans="25:58" x14ac:dyDescent="0.35">
      <c r="Y385" s="143"/>
      <c r="Z385" s="74">
        <f>(Cálculos!C386-0.44)/(MAX(Cálculos!C:C)+0.12)*100</f>
        <v>51.985974908234269</v>
      </c>
      <c r="AA385" s="144"/>
      <c r="AB385" s="159">
        <f>Cálculos!M139</f>
        <v>0.81738298838152723</v>
      </c>
      <c r="AC385" s="144"/>
      <c r="AD385" s="159">
        <f>Cálculos!AB677</f>
        <v>0.83733414092283198</v>
      </c>
      <c r="AE385" s="144"/>
      <c r="AF385" s="159">
        <f>Cálculos!AQ137</f>
        <v>0.83702538279650096</v>
      </c>
      <c r="AG385" s="144"/>
      <c r="AH385" s="159">
        <f>Cálculos!O303</f>
        <v>0</v>
      </c>
      <c r="AI385" s="144"/>
      <c r="AJ385" s="159">
        <f>Cálculos!AD313</f>
        <v>0</v>
      </c>
      <c r="AK385" s="144"/>
      <c r="AL385" s="159">
        <f>Cálculos!AS328</f>
        <v>0</v>
      </c>
      <c r="AM385" s="142"/>
      <c r="BA385" s="143"/>
      <c r="BB385" s="74">
        <v>380</v>
      </c>
      <c r="BC385" s="167">
        <f>ABS(Cálculos!M386-Cálculos!M385)</f>
        <v>3.7193560163192974E-2</v>
      </c>
      <c r="BD385" s="167">
        <f>ABS(Cálculos!AB386-Cálculos!AB385)</f>
        <v>3.7044274431706103E-2</v>
      </c>
      <c r="BE385" s="167">
        <f>ABS(Cálculos!AQ386-Cálculos!AQ385)</f>
        <v>3.806521357113013E-2</v>
      </c>
      <c r="BF385" s="142"/>
    </row>
    <row r="386" spans="25:58" x14ac:dyDescent="0.35">
      <c r="Y386" s="143"/>
      <c r="Z386" s="74">
        <f>(Cálculos!C387-0.44)/(MAX(Cálculos!C:C)+0.12)*100</f>
        <v>52.122938695009033</v>
      </c>
      <c r="AA386" s="144"/>
      <c r="AB386" s="159">
        <f>Cálculos!M512</f>
        <v>0.81728083535519291</v>
      </c>
      <c r="AC386" s="144"/>
      <c r="AD386" s="159">
        <f>Cálculos!AB676</f>
        <v>0.83618998387546117</v>
      </c>
      <c r="AE386" s="144"/>
      <c r="AF386" s="159">
        <f>Cálculos!AQ692</f>
        <v>0.83648454142862549</v>
      </c>
      <c r="AG386" s="144"/>
      <c r="AH386" s="159">
        <f>Cálculos!O305</f>
        <v>0</v>
      </c>
      <c r="AI386" s="144"/>
      <c r="AJ386" s="159">
        <f>Cálculos!AD314</f>
        <v>0</v>
      </c>
      <c r="AK386" s="144"/>
      <c r="AL386" s="159">
        <f>Cálculos!AS329</f>
        <v>0</v>
      </c>
      <c r="AM386" s="142"/>
      <c r="BA386" s="143"/>
      <c r="BB386" s="74">
        <v>381</v>
      </c>
      <c r="BC386" s="167">
        <f>ABS(Cálculos!M387-Cálculos!M386)</f>
        <v>4.4031668402730428E-2</v>
      </c>
      <c r="BD386" s="167">
        <f>ABS(Cálculos!AB387-Cálculos!AB386)</f>
        <v>4.4227440608970436E-2</v>
      </c>
      <c r="BE386" s="167">
        <f>ABS(Cálculos!AQ387-Cálculos!AQ386)</f>
        <v>4.5469176819099344E-2</v>
      </c>
      <c r="BF386" s="142"/>
    </row>
    <row r="387" spans="25:58" x14ac:dyDescent="0.35">
      <c r="Y387" s="143"/>
      <c r="Z387" s="74">
        <f>(Cálculos!C388-0.44)/(MAX(Cálculos!C:C)+0.12)*100</f>
        <v>52.259902481783818</v>
      </c>
      <c r="AA387" s="144"/>
      <c r="AB387" s="159">
        <f>Cálculos!M310</f>
        <v>0.81647198358469808</v>
      </c>
      <c r="AC387" s="144"/>
      <c r="AD387" s="159">
        <f>Cálculos!AB535</f>
        <v>0.83538531513959868</v>
      </c>
      <c r="AE387" s="144"/>
      <c r="AF387" s="159">
        <f>Cálculos!AQ522</f>
        <v>0.83233172966561453</v>
      </c>
      <c r="AG387" s="144"/>
      <c r="AH387" s="159">
        <f>Cálculos!O306</f>
        <v>0</v>
      </c>
      <c r="AI387" s="144"/>
      <c r="AJ387" s="159">
        <f>Cálculos!AD315</f>
        <v>0</v>
      </c>
      <c r="AK387" s="144"/>
      <c r="AL387" s="159">
        <f>Cálculos!AS332</f>
        <v>0</v>
      </c>
      <c r="AM387" s="142"/>
      <c r="BA387" s="143"/>
      <c r="BB387" s="74">
        <v>382</v>
      </c>
      <c r="BC387" s="167">
        <f>ABS(Cálculos!M388-Cálculos!M387)</f>
        <v>0.55939582192762272</v>
      </c>
      <c r="BD387" s="167">
        <f>ABS(Cálculos!AB388-Cálculos!AB387)</f>
        <v>0.43480271682550953</v>
      </c>
      <c r="BE387" s="167">
        <f>ABS(Cálculos!AQ388-Cálculos!AQ387)</f>
        <v>0.29030968421448367</v>
      </c>
      <c r="BF387" s="142"/>
    </row>
    <row r="388" spans="25:58" x14ac:dyDescent="0.35">
      <c r="Y388" s="143"/>
      <c r="Z388" s="74">
        <f>(Cálculos!C389-0.44)/(MAX(Cálculos!C:C)+0.12)*100</f>
        <v>52.396866268558597</v>
      </c>
      <c r="AA388" s="144"/>
      <c r="AB388" s="159">
        <f>Cálculos!M513</f>
        <v>0.81158299749775442</v>
      </c>
      <c r="AC388" s="144"/>
      <c r="AD388" s="159">
        <f>Cálculos!AB517</f>
        <v>0.83448851993760531</v>
      </c>
      <c r="AE388" s="144"/>
      <c r="AF388" s="159">
        <f>Cálculos!AQ694</f>
        <v>0.83171529678436407</v>
      </c>
      <c r="AG388" s="144"/>
      <c r="AH388" s="159">
        <f>Cálculos!O307</f>
        <v>0</v>
      </c>
      <c r="AI388" s="144"/>
      <c r="AJ388" s="159">
        <f>Cálculos!AD316</f>
        <v>0</v>
      </c>
      <c r="AK388" s="144"/>
      <c r="AL388" s="159">
        <f>Cálculos!AS333</f>
        <v>0</v>
      </c>
      <c r="AM388" s="142"/>
      <c r="BA388" s="143"/>
      <c r="BB388" s="74">
        <v>383</v>
      </c>
      <c r="BC388" s="167">
        <f>ABS(Cálculos!M389-Cálculos!M388)</f>
        <v>0.46125969242228337</v>
      </c>
      <c r="BD388" s="167">
        <f>ABS(Cálculos!AB389-Cálculos!AB388)</f>
        <v>0.33467548463573826</v>
      </c>
      <c r="BE388" s="167">
        <f>ABS(Cálculos!AQ389-Cálculos!AQ388)</f>
        <v>0.18980243095195171</v>
      </c>
      <c r="BF388" s="142"/>
    </row>
    <row r="389" spans="25:58" x14ac:dyDescent="0.35">
      <c r="Y389" s="143"/>
      <c r="Z389" s="74">
        <f>(Cálculos!C390-0.44)/(MAX(Cálculos!C:C)+0.12)*100</f>
        <v>52.533830055333375</v>
      </c>
      <c r="AA389" s="144"/>
      <c r="AB389" s="159">
        <f>Cálculos!M725</f>
        <v>0.808308710897229</v>
      </c>
      <c r="AC389" s="144"/>
      <c r="AD389" s="159">
        <f>Cálculos!AB693</f>
        <v>0.83411567218012639</v>
      </c>
      <c r="AE389" s="144"/>
      <c r="AF389" s="159">
        <f>Cálculos!AQ138</f>
        <v>0.82909533439201055</v>
      </c>
      <c r="AG389" s="144"/>
      <c r="AH389" s="159">
        <f>Cálculos!O308</f>
        <v>0</v>
      </c>
      <c r="AI389" s="144"/>
      <c r="AJ389" s="159">
        <f>Cálculos!AD317</f>
        <v>0</v>
      </c>
      <c r="AK389" s="144"/>
      <c r="AL389" s="159">
        <f>Cálculos!AS334</f>
        <v>0</v>
      </c>
      <c r="AM389" s="142"/>
      <c r="BA389" s="143"/>
      <c r="BB389" s="74">
        <v>384</v>
      </c>
      <c r="BC389" s="167">
        <f>ABS(Cálculos!M390-Cálculos!M389)</f>
        <v>0.38131537783995184</v>
      </c>
      <c r="BD389" s="167">
        <f>ABS(Cálculos!AB390-Cálculos!AB389)</f>
        <v>0.2800655529689029</v>
      </c>
      <c r="BE389" s="167">
        <f>ABS(Cálculos!AQ390-Cálculos!AQ389)</f>
        <v>0.17120153230689494</v>
      </c>
      <c r="BF389" s="142"/>
    </row>
    <row r="390" spans="25:58" x14ac:dyDescent="0.35">
      <c r="Y390" s="143"/>
      <c r="Z390" s="74">
        <f>(Cálculos!C391-0.44)/(MAX(Cálculos!C:C)+0.12)*100</f>
        <v>52.670793842108147</v>
      </c>
      <c r="AA390" s="144"/>
      <c r="AB390" s="159">
        <f>Cálculos!M161</f>
        <v>0.80823200298061482</v>
      </c>
      <c r="AC390" s="144"/>
      <c r="AD390" s="159">
        <f>Cálculos!AB327</f>
        <v>0.83013663897295886</v>
      </c>
      <c r="AE390" s="144"/>
      <c r="AF390" s="159">
        <f>Cálculos!AQ163</f>
        <v>0.8290483066139378</v>
      </c>
      <c r="AG390" s="144"/>
      <c r="AH390" s="159">
        <f>Cálculos!O309</f>
        <v>0</v>
      </c>
      <c r="AI390" s="144"/>
      <c r="AJ390" s="159">
        <f>Cálculos!AD318</f>
        <v>0</v>
      </c>
      <c r="AK390" s="144"/>
      <c r="AL390" s="159">
        <f>Cálculos!AS337</f>
        <v>0</v>
      </c>
      <c r="AM390" s="142"/>
      <c r="BA390" s="143"/>
      <c r="BB390" s="74">
        <v>385</v>
      </c>
      <c r="BC390" s="167">
        <f>ABS(Cálculos!M391-Cálculos!M390)</f>
        <v>0.26550366795817482</v>
      </c>
      <c r="BD390" s="167">
        <f>ABS(Cálculos!AB391-Cálculos!AB390)</f>
        <v>0.19310583966138961</v>
      </c>
      <c r="BE390" s="167">
        <f>ABS(Cálculos!AQ391-Cálculos!AQ390)</f>
        <v>0.10265523571191926</v>
      </c>
      <c r="BF390" s="142"/>
    </row>
    <row r="391" spans="25:58" x14ac:dyDescent="0.35">
      <c r="Y391" s="143"/>
      <c r="Z391" s="74">
        <f>(Cálculos!C392-0.44)/(MAX(Cálculos!C:C)+0.12)*100</f>
        <v>52.807757628882925</v>
      </c>
      <c r="AA391" s="144"/>
      <c r="AB391" s="159">
        <f>Cálculos!M535</f>
        <v>0.80720436911845295</v>
      </c>
      <c r="AC391" s="144"/>
      <c r="AD391" s="159">
        <f>Cálculos!AB310</f>
        <v>0.82938945673623499</v>
      </c>
      <c r="AE391" s="144"/>
      <c r="AF391" s="159">
        <f>Cálculos!AQ676</f>
        <v>0.82695122211260674</v>
      </c>
      <c r="AG391" s="144"/>
      <c r="AH391" s="159">
        <f>Cálculos!O310</f>
        <v>0</v>
      </c>
      <c r="AI391" s="144"/>
      <c r="AJ391" s="159">
        <f>Cálculos!AD319</f>
        <v>0</v>
      </c>
      <c r="AK391" s="144"/>
      <c r="AL391" s="159">
        <f>Cálculos!AS338</f>
        <v>0</v>
      </c>
      <c r="AM391" s="142"/>
      <c r="BA391" s="143"/>
      <c r="BB391" s="74">
        <v>386</v>
      </c>
      <c r="BC391" s="167">
        <f>ABS(Cálculos!M392-Cálculos!M391)</f>
        <v>0.1047943432430718</v>
      </c>
      <c r="BD391" s="167">
        <f>ABS(Cálculos!AB392-Cálculos!AB391)</f>
        <v>7.8709105585332617E-2</v>
      </c>
      <c r="BE391" s="167">
        <f>ABS(Cálculos!AQ392-Cálculos!AQ391)</f>
        <v>4.526081072509136E-2</v>
      </c>
      <c r="BF391" s="142"/>
    </row>
    <row r="392" spans="25:58" x14ac:dyDescent="0.35">
      <c r="Y392" s="143"/>
      <c r="Z392" s="74">
        <f>(Cálculos!C393-0.44)/(MAX(Cálculos!C:C)+0.12)*100</f>
        <v>52.944721415657703</v>
      </c>
      <c r="AA392" s="144"/>
      <c r="AB392" s="159">
        <f>Cálculos!M342</f>
        <v>0.80704539278481158</v>
      </c>
      <c r="AC392" s="144"/>
      <c r="AD392" s="159">
        <f>Cálculos!AB518</f>
        <v>0.8287242866414074</v>
      </c>
      <c r="AE392" s="144"/>
      <c r="AF392" s="159">
        <f>Cálculos!AQ523</f>
        <v>0.82658239444504955</v>
      </c>
      <c r="AG392" s="144"/>
      <c r="AH392" s="159">
        <f>Cálculos!O311</f>
        <v>0</v>
      </c>
      <c r="AI392" s="144"/>
      <c r="AJ392" s="159">
        <f>Cálculos!AD320</f>
        <v>0</v>
      </c>
      <c r="AK392" s="144"/>
      <c r="AL392" s="159">
        <f>Cálculos!AS339</f>
        <v>0</v>
      </c>
      <c r="AM392" s="142"/>
      <c r="BA392" s="143"/>
      <c r="BB392" s="74">
        <v>387</v>
      </c>
      <c r="BC392" s="167">
        <f>ABS(Cálculos!M393-Cálculos!M392)</f>
        <v>0.1858670724894993</v>
      </c>
      <c r="BD392" s="167">
        <f>ABS(Cálculos!AB393-Cálculos!AB392)</f>
        <v>0.13018705097609029</v>
      </c>
      <c r="BE392" s="167">
        <f>ABS(Cálculos!AQ393-Cálculos!AQ392)</f>
        <v>7.6079181133395402E-2</v>
      </c>
      <c r="BF392" s="142"/>
    </row>
    <row r="393" spans="25:58" x14ac:dyDescent="0.35">
      <c r="Y393" s="143"/>
      <c r="Z393" s="74">
        <f>(Cálculos!C394-0.44)/(MAX(Cálculos!C:C)+0.12)*100</f>
        <v>53.081685202432475</v>
      </c>
      <c r="AA393" s="144"/>
      <c r="AB393" s="159">
        <f>Cálculos!M514</f>
        <v>0.80596739223521352</v>
      </c>
      <c r="AC393" s="144"/>
      <c r="AD393" s="159">
        <f>Cálculos!AB329</f>
        <v>0.82744588824945575</v>
      </c>
      <c r="AE393" s="144"/>
      <c r="AF393" s="159">
        <f>Cálculos!AQ677</f>
        <v>0.82648722374074557</v>
      </c>
      <c r="AG393" s="144"/>
      <c r="AH393" s="159">
        <f>Cálculos!O312</f>
        <v>0</v>
      </c>
      <c r="AI393" s="144"/>
      <c r="AJ393" s="159">
        <f>Cálculos!AD321</f>
        <v>0</v>
      </c>
      <c r="AK393" s="144"/>
      <c r="AL393" s="159">
        <f>Cálculos!AS340</f>
        <v>0</v>
      </c>
      <c r="AM393" s="142"/>
      <c r="BA393" s="143"/>
      <c r="BB393" s="74">
        <v>388</v>
      </c>
      <c r="BC393" s="167">
        <f>ABS(Cálculos!M394-Cálculos!M393)</f>
        <v>3.5325311053202286</v>
      </c>
      <c r="BD393" s="167">
        <f>ABS(Cálculos!AB394-Cálculos!AB393)</f>
        <v>2.9797422729255474</v>
      </c>
      <c r="BE393" s="167">
        <f>ABS(Cálculos!AQ394-Cálculos!AQ393)</f>
        <v>2.270470777924511</v>
      </c>
      <c r="BF393" s="142"/>
    </row>
    <row r="394" spans="25:58" x14ac:dyDescent="0.35">
      <c r="Y394" s="143"/>
      <c r="Z394" s="74">
        <f>(Cálculos!C395-0.44)/(MAX(Cálculos!C:C)+0.12)*100</f>
        <v>53.218648989207253</v>
      </c>
      <c r="AA394" s="144"/>
      <c r="AB394" s="159">
        <f>Cálculos!M297</f>
        <v>0.80420607115323395</v>
      </c>
      <c r="AC394" s="144"/>
      <c r="AD394" s="159">
        <f>Cálculos!AB162</f>
        <v>0.82566230087247838</v>
      </c>
      <c r="AE394" s="144"/>
      <c r="AF394" s="159">
        <f>Cálculos!AQ297</f>
        <v>0.82464398402936301</v>
      </c>
      <c r="AG394" s="144"/>
      <c r="AH394" s="159">
        <f>Cálculos!O313</f>
        <v>0</v>
      </c>
      <c r="AI394" s="144"/>
      <c r="AJ394" s="159">
        <f>Cálculos!AD322</f>
        <v>0</v>
      </c>
      <c r="AK394" s="144"/>
      <c r="AL394" s="159">
        <f>Cálculos!AS341</f>
        <v>0</v>
      </c>
      <c r="AM394" s="142"/>
      <c r="BA394" s="143"/>
      <c r="BB394" s="74">
        <v>389</v>
      </c>
      <c r="BC394" s="167">
        <f>ABS(Cálculos!M395-Cálculos!M394)</f>
        <v>3.4206979732290015</v>
      </c>
      <c r="BD394" s="167">
        <f>ABS(Cálculos!AB395-Cálculos!AB394)</f>
        <v>2.8641809835859862</v>
      </c>
      <c r="BE394" s="167">
        <f>ABS(Cálculos!AQ395-Cálculos!AQ394)</f>
        <v>2.1507472444310225</v>
      </c>
      <c r="BF394" s="142"/>
    </row>
    <row r="395" spans="25:58" x14ac:dyDescent="0.35">
      <c r="Y395" s="143"/>
      <c r="Z395" s="74">
        <f>(Cálculos!C396-0.44)/(MAX(Cálculos!C:C)+0.12)*100</f>
        <v>53.355612775982031</v>
      </c>
      <c r="AA395" s="144"/>
      <c r="AB395" s="159">
        <f>Cálculos!M515</f>
        <v>0.80039841517981747</v>
      </c>
      <c r="AC395" s="144"/>
      <c r="AD395" s="159">
        <f>Cálculos!AB519</f>
        <v>0.82299986984323059</v>
      </c>
      <c r="AE395" s="144"/>
      <c r="AF395" s="159">
        <f>Cálculos!AQ536</f>
        <v>0.82299818374310274</v>
      </c>
      <c r="AG395" s="144"/>
      <c r="AH395" s="159">
        <f>Cálculos!O314</f>
        <v>0</v>
      </c>
      <c r="AI395" s="144"/>
      <c r="AJ395" s="159">
        <f>Cálculos!AD323</f>
        <v>0</v>
      </c>
      <c r="AK395" s="144"/>
      <c r="AL395" s="159">
        <f>Cálculos!AS342</f>
        <v>0</v>
      </c>
      <c r="AM395" s="142"/>
      <c r="BA395" s="143"/>
      <c r="BB395" s="74">
        <v>390</v>
      </c>
      <c r="BC395" s="167">
        <f>ABS(Cálculos!M396-Cálculos!M395)</f>
        <v>5.0614879859222972E-2</v>
      </c>
      <c r="BD395" s="167">
        <f>ABS(Cálculos!AB396-Cálculos!AB395)</f>
        <v>4.9726201523195179E-2</v>
      </c>
      <c r="BE395" s="167">
        <f>ABS(Cálculos!AQ396-Cálculos!AQ395)</f>
        <v>5.0219044684096215E-2</v>
      </c>
      <c r="BF395" s="142"/>
    </row>
    <row r="396" spans="25:58" x14ac:dyDescent="0.35">
      <c r="Y396" s="143"/>
      <c r="Z396" s="74">
        <f>(Cálculos!C397-0.44)/(MAX(Cálculos!C:C)+0.12)*100</f>
        <v>53.49257656275681</v>
      </c>
      <c r="AA396" s="144"/>
      <c r="AB396" s="159">
        <f>Cálculos!M708</f>
        <v>0.80029416233791284</v>
      </c>
      <c r="AC396" s="144"/>
      <c r="AD396" s="159">
        <f>Cálculos!AB139</f>
        <v>0.82293967095481113</v>
      </c>
      <c r="AE396" s="144"/>
      <c r="AF396" s="159">
        <f>Cálculos!AQ139</f>
        <v>0.8229756026023396</v>
      </c>
      <c r="AG396" s="144"/>
      <c r="AH396" s="159">
        <f>Cálculos!O315</f>
        <v>0</v>
      </c>
      <c r="AI396" s="144"/>
      <c r="AJ396" s="159">
        <f>Cálculos!AD324</f>
        <v>0</v>
      </c>
      <c r="AK396" s="144"/>
      <c r="AL396" s="159">
        <f>Cálculos!AS343</f>
        <v>0</v>
      </c>
      <c r="AM396" s="142"/>
      <c r="BA396" s="143"/>
      <c r="BB396" s="74">
        <v>391</v>
      </c>
      <c r="BC396" s="167">
        <f>ABS(Cálculos!M397-Cálculos!M396)</f>
        <v>3.1495988793301066E-2</v>
      </c>
      <c r="BD396" s="167">
        <f>ABS(Cálculos!AB397-Cálculos!AB396)</f>
        <v>2.2682869238881409E-2</v>
      </c>
      <c r="BE396" s="167">
        <f>ABS(Cálculos!AQ397-Cálculos!AQ396)</f>
        <v>2.0502654211763893E-2</v>
      </c>
      <c r="BF396" s="142"/>
    </row>
    <row r="397" spans="25:58" x14ac:dyDescent="0.35">
      <c r="Y397" s="143"/>
      <c r="Z397" s="74">
        <f>(Cálculos!C398-0.44)/(MAX(Cálculos!C:C)+0.12)*100</f>
        <v>53.629540349531581</v>
      </c>
      <c r="AA397" s="144"/>
      <c r="AB397" s="159">
        <f>Cálculos!M328</f>
        <v>0.80003961058359674</v>
      </c>
      <c r="AC397" s="144"/>
      <c r="AD397" s="159">
        <f>Cálculos!AB342</f>
        <v>0.82051058450539438</v>
      </c>
      <c r="AE397" s="144"/>
      <c r="AF397" s="159">
        <f>Cálculos!AQ310</f>
        <v>0.82253455009225873</v>
      </c>
      <c r="AG397" s="144"/>
      <c r="AH397" s="159">
        <f>Cálculos!O316</f>
        <v>0</v>
      </c>
      <c r="AI397" s="144"/>
      <c r="AJ397" s="159">
        <f>Cálculos!AD327</f>
        <v>0</v>
      </c>
      <c r="AK397" s="144"/>
      <c r="AL397" s="159">
        <f>Cálculos!AS344</f>
        <v>0</v>
      </c>
      <c r="AM397" s="142"/>
      <c r="BA397" s="143"/>
      <c r="BB397" s="74">
        <v>392</v>
      </c>
      <c r="BC397" s="167">
        <f>ABS(Cálculos!M398-Cálculos!M397)</f>
        <v>5.8418591636406836E-2</v>
      </c>
      <c r="BD397" s="167">
        <f>ABS(Cálculos!AB398-Cálculos!AB397)</f>
        <v>4.8609932122724464E-2</v>
      </c>
      <c r="BE397" s="167">
        <f>ABS(Cálculos!AQ398-Cálculos!AQ397)</f>
        <v>4.7908665656320348E-2</v>
      </c>
      <c r="BF397" s="142"/>
    </row>
    <row r="398" spans="25:58" x14ac:dyDescent="0.35">
      <c r="Y398" s="143"/>
      <c r="Z398" s="74">
        <f>(Cálculos!C399-0.44)/(MAX(Cálculos!C:C)+0.12)*100</f>
        <v>53.766504136306359</v>
      </c>
      <c r="AA398" s="144"/>
      <c r="AB398" s="159">
        <f>Cálculos!M140</f>
        <v>0.79965733936482153</v>
      </c>
      <c r="AC398" s="144"/>
      <c r="AD398" s="159">
        <f>Cálculos!AB297</f>
        <v>0.81821714252679756</v>
      </c>
      <c r="AE398" s="144"/>
      <c r="AF398" s="159">
        <f>Cálculos!AQ573</f>
        <v>0.82038364136813202</v>
      </c>
      <c r="AG398" s="144"/>
      <c r="AH398" s="159">
        <f>Cálculos!O317</f>
        <v>0</v>
      </c>
      <c r="AI398" s="144"/>
      <c r="AJ398" s="159">
        <f>Cálculos!AD328</f>
        <v>0</v>
      </c>
      <c r="AK398" s="144"/>
      <c r="AL398" s="159">
        <f>Cálculos!AS345</f>
        <v>0</v>
      </c>
      <c r="AM398" s="142"/>
      <c r="BA398" s="143"/>
      <c r="BB398" s="74">
        <v>393</v>
      </c>
      <c r="BC398" s="167">
        <f>ABS(Cálculos!M399-Cálculos!M398)</f>
        <v>4.6552451178151877E-2</v>
      </c>
      <c r="BD398" s="167">
        <f>ABS(Cálculos!AB399-Cálculos!AB398)</f>
        <v>4.6525096087391971E-2</v>
      </c>
      <c r="BE398" s="167">
        <f>ABS(Cálculos!AQ399-Cálculos!AQ398)</f>
        <v>4.7487471104296297E-2</v>
      </c>
      <c r="BF398" s="142"/>
    </row>
    <row r="399" spans="25:58" x14ac:dyDescent="0.35">
      <c r="Y399" s="143"/>
      <c r="Z399" s="74">
        <f>(Cálculos!C400-0.44)/(MAX(Cálculos!C:C)+0.12)*100</f>
        <v>53.903467923081138</v>
      </c>
      <c r="AA399" s="144"/>
      <c r="AB399" s="159">
        <f>Cálculos!M679</f>
        <v>0.79885764374856449</v>
      </c>
      <c r="AC399" s="144"/>
      <c r="AD399" s="159">
        <f>Cálculos!AB520</f>
        <v>0.81731499448573341</v>
      </c>
      <c r="AE399" s="144"/>
      <c r="AF399" s="159">
        <f>Cálculos!AQ140</f>
        <v>0.81721909171931983</v>
      </c>
      <c r="AG399" s="144"/>
      <c r="AH399" s="159">
        <f>Cálculos!O318</f>
        <v>0</v>
      </c>
      <c r="AI399" s="144"/>
      <c r="AJ399" s="159">
        <f>Cálculos!AD332</f>
        <v>0</v>
      </c>
      <c r="AK399" s="144"/>
      <c r="AL399" s="159">
        <f>Cálculos!AS346</f>
        <v>0</v>
      </c>
      <c r="AM399" s="142"/>
      <c r="BA399" s="143"/>
      <c r="BB399" s="74">
        <v>394</v>
      </c>
      <c r="BC399" s="167">
        <f>ABS(Cálculos!M400-Cálculos!M399)</f>
        <v>1.3640494072256981E-2</v>
      </c>
      <c r="BD399" s="167">
        <f>ABS(Cálculos!AB400-Cálculos!AB399)</f>
        <v>1.4022021229143089E-2</v>
      </c>
      <c r="BE399" s="167">
        <f>ABS(Cálculos!AQ400-Cálculos!AQ399)</f>
        <v>1.5214140656847785E-2</v>
      </c>
      <c r="BF399" s="142"/>
    </row>
    <row r="400" spans="25:58" x14ac:dyDescent="0.35">
      <c r="Y400" s="143"/>
      <c r="Z400" s="74">
        <f>(Cálculos!C401-0.44)/(MAX(Cálculos!C:C)+0.12)*100</f>
        <v>54.040431709855916</v>
      </c>
      <c r="AA400" s="144"/>
      <c r="AB400" s="159">
        <f>Cálculos!M516</f>
        <v>0.79486933887765965</v>
      </c>
      <c r="AC400" s="144"/>
      <c r="AD400" s="159">
        <f>Cálculos!AB536</f>
        <v>0.8171753546730175</v>
      </c>
      <c r="AE400" s="144"/>
      <c r="AF400" s="159">
        <f>Cálculos!AQ141</f>
        <v>0.81156102001894825</v>
      </c>
      <c r="AG400" s="144"/>
      <c r="AH400" s="159">
        <f>Cálculos!O319</f>
        <v>0</v>
      </c>
      <c r="AI400" s="144"/>
      <c r="AJ400" s="159">
        <f>Cálculos!AD333</f>
        <v>0</v>
      </c>
      <c r="AK400" s="144"/>
      <c r="AL400" s="159">
        <f>Cálculos!AS347</f>
        <v>0</v>
      </c>
      <c r="AM400" s="142"/>
      <c r="BA400" s="143"/>
      <c r="BB400" s="74">
        <v>395</v>
      </c>
      <c r="BC400" s="167">
        <f>ABS(Cálculos!M401-Cálculos!M400)</f>
        <v>0.1073729316911769</v>
      </c>
      <c r="BD400" s="167">
        <f>ABS(Cálculos!AB401-Cálculos!AB400)</f>
        <v>7.5297206892141588E-2</v>
      </c>
      <c r="BE400" s="167">
        <f>ABS(Cálculos!AQ401-Cálculos!AQ400)</f>
        <v>4.8249125426747863E-2</v>
      </c>
      <c r="BF400" s="142"/>
    </row>
    <row r="401" spans="25:58" x14ac:dyDescent="0.35">
      <c r="Y401" s="143"/>
      <c r="Z401" s="74">
        <f>(Cálculos!C402-0.44)/(MAX(Cálculos!C:C)+0.12)*100</f>
        <v>54.177395496630687</v>
      </c>
      <c r="AA401" s="144"/>
      <c r="AB401" s="159">
        <f>Cálculos!M536</f>
        <v>0.79040898863743658</v>
      </c>
      <c r="AC401" s="144"/>
      <c r="AD401" s="159">
        <f>Cálculos!AB708</f>
        <v>0.81410646625568317</v>
      </c>
      <c r="AE401" s="144"/>
      <c r="AF401" s="159">
        <f>Cálculos!AQ342</f>
        <v>0.81114342771210546</v>
      </c>
      <c r="AG401" s="144"/>
      <c r="AH401" s="159">
        <f>Cálculos!O320</f>
        <v>0</v>
      </c>
      <c r="AI401" s="144"/>
      <c r="AJ401" s="159">
        <f>Cálculos!AD334</f>
        <v>0</v>
      </c>
      <c r="AK401" s="144"/>
      <c r="AL401" s="159">
        <f>Cálculos!AS348</f>
        <v>0</v>
      </c>
      <c r="AM401" s="142"/>
      <c r="BA401" s="143"/>
      <c r="BB401" s="74">
        <v>396</v>
      </c>
      <c r="BC401" s="167">
        <f>ABS(Cálculos!M402-Cálculos!M401)</f>
        <v>5.5236982302902859E-2</v>
      </c>
      <c r="BD401" s="167">
        <f>ABS(Cálculos!AB402-Cálculos!AB401)</f>
        <v>2.3083848446892041E-2</v>
      </c>
      <c r="BE401" s="167">
        <f>ABS(Cálculos!AQ402-Cálculos!AQ401)</f>
        <v>2.3001818067402979E-3</v>
      </c>
      <c r="BF401" s="142"/>
    </row>
    <row r="402" spans="25:58" x14ac:dyDescent="0.35">
      <c r="Y402" s="143"/>
      <c r="Z402" s="74">
        <f>(Cálculos!C403-0.44)/(MAX(Cálculos!C:C)+0.12)*100</f>
        <v>54.314359283405466</v>
      </c>
      <c r="AA402" s="144"/>
      <c r="AB402" s="159">
        <f>Cálculos!M162</f>
        <v>0.7903962691757479</v>
      </c>
      <c r="AC402" s="144"/>
      <c r="AD402" s="159">
        <f>Cálculos!AB521</f>
        <v>0.81166938743171813</v>
      </c>
      <c r="AE402" s="144"/>
      <c r="AF402" s="159">
        <f>Cálculos!AQ164</f>
        <v>0.8083134128209073</v>
      </c>
      <c r="AG402" s="144"/>
      <c r="AH402" s="159">
        <f>Cálculos!O321</f>
        <v>0</v>
      </c>
      <c r="AI402" s="144"/>
      <c r="AJ402" s="159">
        <f>Cálculos!AD337</f>
        <v>0</v>
      </c>
      <c r="AK402" s="144"/>
      <c r="AL402" s="159">
        <f>Cálculos!AS349</f>
        <v>0</v>
      </c>
      <c r="AM402" s="142"/>
      <c r="BA402" s="143"/>
      <c r="BB402" s="74">
        <v>397</v>
      </c>
      <c r="BC402" s="167">
        <f>ABS(Cálculos!M403-Cálculos!M402)</f>
        <v>2.3041845493502855E-2</v>
      </c>
      <c r="BD402" s="167">
        <f>ABS(Cálculos!AB403-Cálculos!AB402)</f>
        <v>2.2939285612088245E-2</v>
      </c>
      <c r="BE402" s="167">
        <f>ABS(Cálculos!AQ403-Cálculos!AQ402)</f>
        <v>2.3666522300782589E-2</v>
      </c>
      <c r="BF402" s="142"/>
    </row>
    <row r="403" spans="25:58" x14ac:dyDescent="0.35">
      <c r="Y403" s="143"/>
      <c r="Z403" s="74">
        <f>(Cálculos!C404-0.44)/(MAX(Cálculos!C:C)+0.12)*100</f>
        <v>54.451323070180244</v>
      </c>
      <c r="AA403" s="144"/>
      <c r="AB403" s="159">
        <f>Cálculos!M517</f>
        <v>0.78937871668064552</v>
      </c>
      <c r="AC403" s="144"/>
      <c r="AD403" s="159">
        <f>Cálculos!AB679</f>
        <v>0.80967870032683775</v>
      </c>
      <c r="AE403" s="144"/>
      <c r="AF403" s="159">
        <f>Cálculos!AQ693</f>
        <v>0.80629163913977786</v>
      </c>
      <c r="AG403" s="144"/>
      <c r="AH403" s="159">
        <f>Cálculos!O322</f>
        <v>0</v>
      </c>
      <c r="AI403" s="144"/>
      <c r="AJ403" s="159">
        <f>Cálculos!AD338</f>
        <v>0</v>
      </c>
      <c r="AK403" s="144"/>
      <c r="AL403" s="159">
        <f>Cálculos!AS350</f>
        <v>0</v>
      </c>
      <c r="AM403" s="142"/>
      <c r="BA403" s="143"/>
      <c r="BB403" s="74">
        <v>398</v>
      </c>
      <c r="BC403" s="167">
        <f>ABS(Cálculos!M404-Cálculos!M403)</f>
        <v>8.8329820268837622E-3</v>
      </c>
      <c r="BD403" s="167">
        <f>ABS(Cálculos!AB404-Cálculos!AB403)</f>
        <v>8.9352845331698294E-3</v>
      </c>
      <c r="BE403" s="167">
        <f>ABS(Cálculos!AQ404-Cálculos!AQ403)</f>
        <v>9.8125695774387012E-3</v>
      </c>
      <c r="BF403" s="142"/>
    </row>
    <row r="404" spans="25:58" x14ac:dyDescent="0.35">
      <c r="Y404" s="143"/>
      <c r="Z404" s="74">
        <f>(Cálculos!C405-0.44)/(MAX(Cálculos!C:C)+0.12)*100</f>
        <v>54.588286856955023</v>
      </c>
      <c r="AA404" s="144"/>
      <c r="AB404" s="159">
        <f>Cálculos!M312</f>
        <v>0.7891358940447547</v>
      </c>
      <c r="AC404" s="144"/>
      <c r="AD404" s="159">
        <f>Cálculos!AB163</f>
        <v>0.80624528477831992</v>
      </c>
      <c r="AE404" s="144"/>
      <c r="AF404" s="159">
        <f>Cálculos!AQ142</f>
        <v>0.80595275866660931</v>
      </c>
      <c r="AG404" s="144"/>
      <c r="AH404" s="159">
        <f>Cálculos!O323</f>
        <v>0</v>
      </c>
      <c r="AI404" s="144"/>
      <c r="AJ404" s="159">
        <f>Cálculos!AD339</f>
        <v>0</v>
      </c>
      <c r="AK404" s="144"/>
      <c r="AL404" s="159">
        <f>Cálculos!AS351</f>
        <v>0</v>
      </c>
      <c r="AM404" s="142"/>
      <c r="BA404" s="143"/>
      <c r="BB404" s="74">
        <v>399</v>
      </c>
      <c r="BC404" s="167">
        <f>ABS(Cálculos!M405-Cálculos!M404)</f>
        <v>4.6735670997002599E-2</v>
      </c>
      <c r="BD404" s="167">
        <f>ABS(Cálculos!AB405-Cálculos!AB404)</f>
        <v>4.6888239741441184E-2</v>
      </c>
      <c r="BE404" s="167">
        <f>ABS(Cálculos!AQ405-Cálculos!AQ404)</f>
        <v>4.7781991104436816E-2</v>
      </c>
      <c r="BF404" s="142"/>
    </row>
    <row r="405" spans="25:58" x14ac:dyDescent="0.35">
      <c r="Y405" s="143"/>
      <c r="Z405" s="74">
        <f>(Cálculos!C406-0.44)/(MAX(Cálculos!C:C)+0.12)*100</f>
        <v>54.725250643729794</v>
      </c>
      <c r="AA405" s="144"/>
      <c r="AB405" s="159">
        <f>Cálculos!M678</f>
        <v>0.78841778139150565</v>
      </c>
      <c r="AC405" s="144"/>
      <c r="AD405" s="159">
        <f>Cálculos!AB522</f>
        <v>0.80606277743437404</v>
      </c>
      <c r="AE405" s="144"/>
      <c r="AF405" s="159">
        <f>Cálculos!AQ537</f>
        <v>0.80389688739109311</v>
      </c>
      <c r="AG405" s="144"/>
      <c r="AH405" s="159">
        <f>Cálculos!O324</f>
        <v>0</v>
      </c>
      <c r="AI405" s="144"/>
      <c r="AJ405" s="159">
        <f>Cálculos!AD340</f>
        <v>0</v>
      </c>
      <c r="AK405" s="144"/>
      <c r="AL405" s="159">
        <f>Cálculos!AS352</f>
        <v>0</v>
      </c>
      <c r="AM405" s="142"/>
      <c r="BA405" s="143"/>
      <c r="BB405" s="74">
        <v>400</v>
      </c>
      <c r="BC405" s="167">
        <f>ABS(Cálculos!M406-Cálculos!M405)</f>
        <v>1.3531792407170729E-2</v>
      </c>
      <c r="BD405" s="167">
        <f>ABS(Cálculos!AB406-Cálculos!AB405)</f>
        <v>1.2743620016673507E-2</v>
      </c>
      <c r="BE405" s="167">
        <f>ABS(Cálculos!AQ406-Cálculos!AQ405)</f>
        <v>1.1581270549101408E-2</v>
      </c>
      <c r="BF405" s="142"/>
    </row>
    <row r="406" spans="25:58" x14ac:dyDescent="0.35">
      <c r="Y406" s="143"/>
      <c r="Z406" s="74">
        <f>(Cálculos!C407-0.44)/(MAX(Cálculos!C:C)+0.12)*100</f>
        <v>54.862214430504572</v>
      </c>
      <c r="AA406" s="144"/>
      <c r="AB406" s="159">
        <f>Cálculos!M311</f>
        <v>0.7867500533177253</v>
      </c>
      <c r="AC406" s="144"/>
      <c r="AD406" s="159">
        <f>Cálculos!AB725</f>
        <v>0.80554669531231871</v>
      </c>
      <c r="AE406" s="144"/>
      <c r="AF406" s="159">
        <f>Cálculos!AQ327</f>
        <v>0.8038693957036851</v>
      </c>
      <c r="AG406" s="144"/>
      <c r="AH406" s="159">
        <f>Cálculos!O327</f>
        <v>0</v>
      </c>
      <c r="AI406" s="144"/>
      <c r="AJ406" s="159">
        <f>Cálculos!AD341</f>
        <v>0</v>
      </c>
      <c r="AK406" s="144"/>
      <c r="AL406" s="159">
        <f>Cálculos!AS353</f>
        <v>0</v>
      </c>
      <c r="AM406" s="142"/>
      <c r="BA406" s="143"/>
      <c r="BB406" s="74">
        <v>401</v>
      </c>
      <c r="BC406" s="167">
        <f>ABS(Cálculos!M407-Cálculos!M406)</f>
        <v>4.5680373101795624E-2</v>
      </c>
      <c r="BD406" s="167">
        <f>ABS(Cálculos!AB407-Cálculos!AB406)</f>
        <v>4.5818197726181786E-2</v>
      </c>
      <c r="BE406" s="167">
        <f>ABS(Cálculos!AQ407-Cálculos!AQ406)</f>
        <v>4.6850776462425525E-2</v>
      </c>
      <c r="BF406" s="142"/>
    </row>
    <row r="407" spans="25:58" x14ac:dyDescent="0.35">
      <c r="Y407" s="143"/>
      <c r="Z407" s="74">
        <f>(Cálculos!C408-0.44)/(MAX(Cálculos!C:C)+0.12)*100</f>
        <v>54.999178217279351</v>
      </c>
      <c r="AA407" s="144"/>
      <c r="AB407" s="159">
        <f>Cálculos!M518</f>
        <v>0.78392606887783101</v>
      </c>
      <c r="AC407" s="144"/>
      <c r="AD407" s="159">
        <f>Cálculos!AB140</f>
        <v>0.80403515591071129</v>
      </c>
      <c r="AE407" s="144"/>
      <c r="AF407" s="159">
        <f>Cálculos!AQ708</f>
        <v>0.80216269233198689</v>
      </c>
      <c r="AG407" s="144"/>
      <c r="AH407" s="159">
        <f>Cálculos!O328</f>
        <v>0</v>
      </c>
      <c r="AI407" s="144"/>
      <c r="AJ407" s="159">
        <f>Cálculos!AD342</f>
        <v>0</v>
      </c>
      <c r="AK407" s="144"/>
      <c r="AL407" s="159">
        <f>Cálculos!AS354</f>
        <v>0</v>
      </c>
      <c r="AM407" s="142"/>
      <c r="BA407" s="143"/>
      <c r="BB407" s="74">
        <v>402</v>
      </c>
      <c r="BC407" s="167">
        <f>ABS(Cálculos!M408-Cálculos!M407)</f>
        <v>4.3559180345712267E-2</v>
      </c>
      <c r="BD407" s="167">
        <f>ABS(Cálculos!AB408-Cálculos!AB407)</f>
        <v>4.4311931161439055E-2</v>
      </c>
      <c r="BE407" s="167">
        <f>ABS(Cálculos!AQ408-Cálculos!AQ407)</f>
        <v>4.5645635051377198E-2</v>
      </c>
      <c r="BF407" s="142"/>
    </row>
    <row r="408" spans="25:58" x14ac:dyDescent="0.35">
      <c r="Y408" s="143"/>
      <c r="Z408" s="74">
        <f>(Cálculos!C409-0.44)/(MAX(Cálculos!C:C)+0.12)*100</f>
        <v>55.136142004054122</v>
      </c>
      <c r="AA408" s="144"/>
      <c r="AB408" s="159">
        <f>Cálculos!M360</f>
        <v>0.78299065452234484</v>
      </c>
      <c r="AC408" s="144"/>
      <c r="AD408" s="159">
        <f>Cálculos!AB328</f>
        <v>0.80092870660166748</v>
      </c>
      <c r="AE408" s="144"/>
      <c r="AF408" s="159">
        <f>Cálculos!AQ167</f>
        <v>0.80046538201351303</v>
      </c>
      <c r="AG408" s="144"/>
      <c r="AH408" s="159">
        <f>Cálculos!O332</f>
        <v>0</v>
      </c>
      <c r="AI408" s="144"/>
      <c r="AJ408" s="159">
        <f>Cálculos!AD343</f>
        <v>0</v>
      </c>
      <c r="AK408" s="144"/>
      <c r="AL408" s="159">
        <f>Cálculos!AS355</f>
        <v>0</v>
      </c>
      <c r="AM408" s="142"/>
      <c r="BA408" s="143"/>
      <c r="BB408" s="74">
        <v>403</v>
      </c>
      <c r="BC408" s="167">
        <f>ABS(Cálculos!M409-Cálculos!M408)</f>
        <v>1.6101987569629381</v>
      </c>
      <c r="BD408" s="167">
        <f>ABS(Cálculos!AB409-Cálculos!AB408)</f>
        <v>1.3226038703954535</v>
      </c>
      <c r="BE408" s="167">
        <f>ABS(Cálculos!AQ409-Cálculos!AQ408)</f>
        <v>0.96672063089537508</v>
      </c>
      <c r="BF408" s="142"/>
    </row>
    <row r="409" spans="25:58" x14ac:dyDescent="0.35">
      <c r="Y409" s="143"/>
      <c r="Z409" s="74">
        <f>(Cálculos!C410-0.44)/(MAX(Cálculos!C:C)+0.12)*100</f>
        <v>55.2731057908289</v>
      </c>
      <c r="AA409" s="144"/>
      <c r="AB409" s="159">
        <f>Cálculos!M680</f>
        <v>0.78236652995061773</v>
      </c>
      <c r="AC409" s="144"/>
      <c r="AD409" s="159">
        <f>Cálculos!AB523</f>
        <v>0.80049489512120309</v>
      </c>
      <c r="AE409" s="144"/>
      <c r="AF409" s="159">
        <f>Cálculos!AQ143</f>
        <v>0.80038519755680382</v>
      </c>
      <c r="AG409" s="144"/>
      <c r="AH409" s="159">
        <f>Cálculos!O333</f>
        <v>0</v>
      </c>
      <c r="AI409" s="144"/>
      <c r="AJ409" s="159">
        <f>Cálculos!AD344</f>
        <v>0</v>
      </c>
      <c r="AK409" s="144"/>
      <c r="AL409" s="159">
        <f>Cálculos!AS357</f>
        <v>0</v>
      </c>
      <c r="AM409" s="142"/>
      <c r="BA409" s="143"/>
      <c r="BB409" s="74">
        <v>404</v>
      </c>
      <c r="BC409" s="167">
        <f>ABS(Cálculos!M410-Cálculos!M409)</f>
        <v>1.4950293367121215</v>
      </c>
      <c r="BD409" s="167">
        <f>ABS(Cálculos!AB410-Cálculos!AB409)</f>
        <v>1.2030484189694097</v>
      </c>
      <c r="BE409" s="167">
        <f>ABS(Cálculos!AQ410-Cálculos!AQ409)</f>
        <v>0.842768473462427</v>
      </c>
      <c r="BF409" s="142"/>
    </row>
    <row r="410" spans="25:58" x14ac:dyDescent="0.35">
      <c r="Y410" s="143"/>
      <c r="Z410" s="74">
        <f>(Cálculos!C411-0.44)/(MAX(Cálculos!C:C)+0.12)*100</f>
        <v>55.410069577603679</v>
      </c>
      <c r="AA410" s="144"/>
      <c r="AB410" s="159">
        <f>Cálculos!M141</f>
        <v>0.78209674215235792</v>
      </c>
      <c r="AC410" s="144"/>
      <c r="AD410" s="159">
        <f>Cálculos!AB678</f>
        <v>0.80035841999687807</v>
      </c>
      <c r="AE410" s="144"/>
      <c r="AF410" s="159">
        <f>Cálculos!AQ329</f>
        <v>0.79954917340861098</v>
      </c>
      <c r="AG410" s="144"/>
      <c r="AH410" s="159">
        <f>Cálculos!O334</f>
        <v>0</v>
      </c>
      <c r="AI410" s="144"/>
      <c r="AJ410" s="159">
        <f>Cálculos!AD345</f>
        <v>0</v>
      </c>
      <c r="AK410" s="144"/>
      <c r="AL410" s="159">
        <f>Cálculos!AS358</f>
        <v>0</v>
      </c>
      <c r="AM410" s="142"/>
      <c r="BA410" s="143"/>
      <c r="BB410" s="74">
        <v>405</v>
      </c>
      <c r="BC410" s="167">
        <f>ABS(Cálculos!M411-Cálculos!M410)</f>
        <v>1.1746042954954516E-2</v>
      </c>
      <c r="BD410" s="167">
        <f>ABS(Cálculos!AB411-Cálculos!AB410)</f>
        <v>1.1903295367885258E-2</v>
      </c>
      <c r="BE410" s="167">
        <f>ABS(Cálculos!AQ411-Cálculos!AQ410)</f>
        <v>1.2573380787431976E-2</v>
      </c>
      <c r="BF410" s="142"/>
    </row>
    <row r="411" spans="25:58" x14ac:dyDescent="0.35">
      <c r="Y411" s="143"/>
      <c r="Z411" s="74">
        <f>(Cálculos!C412-0.44)/(MAX(Cálculos!C:C)+0.12)*100</f>
        <v>55.547033364378464</v>
      </c>
      <c r="AA411" s="144"/>
      <c r="AB411" s="159">
        <f>Cálculos!M519</f>
        <v>0.77851109402102847</v>
      </c>
      <c r="AC411" s="144"/>
      <c r="AD411" s="159">
        <f>Cálculos!AB312</f>
        <v>0.80025477113037435</v>
      </c>
      <c r="AE411" s="144"/>
      <c r="AF411" s="159">
        <f>Cálculos!AQ166</f>
        <v>0.79755170003017217</v>
      </c>
      <c r="AG411" s="144"/>
      <c r="AH411" s="159">
        <f>Cálculos!O337</f>
        <v>0</v>
      </c>
      <c r="AI411" s="144"/>
      <c r="AJ411" s="159">
        <f>Cálculos!AD346</f>
        <v>0</v>
      </c>
      <c r="AK411" s="144"/>
      <c r="AL411" s="159">
        <f>Cálculos!AS360</f>
        <v>0</v>
      </c>
      <c r="AM411" s="142"/>
      <c r="BA411" s="143"/>
      <c r="BB411" s="74">
        <v>406</v>
      </c>
      <c r="BC411" s="167">
        <f>ABS(Cálculos!M412-Cálculos!M411)</f>
        <v>4.366582937099257</v>
      </c>
      <c r="BD411" s="167">
        <f>ABS(Cálculos!AB412-Cálculos!AB411)</f>
        <v>3.7128912616994265</v>
      </c>
      <c r="BE411" s="167">
        <f>ABS(Cálculos!AQ412-Cálculos!AQ411)</f>
        <v>2.8770610581114582</v>
      </c>
      <c r="BF411" s="142"/>
    </row>
    <row r="412" spans="25:58" x14ac:dyDescent="0.35">
      <c r="Y412" s="143"/>
      <c r="Z412" s="74">
        <f>(Cálculos!C413-0.44)/(MAX(Cálculos!C:C)+0.12)*100</f>
        <v>55.683997151153228</v>
      </c>
      <c r="AA412" s="144"/>
      <c r="AB412" s="159">
        <f>Cálculos!M537</f>
        <v>0.77428541191237699</v>
      </c>
      <c r="AC412" s="144"/>
      <c r="AD412" s="159">
        <f>Cálculos!AB208</f>
        <v>0.80007146334107371</v>
      </c>
      <c r="AE412" s="144"/>
      <c r="AF412" s="159">
        <f>Cálculos!AQ679</f>
        <v>0.79559618309902369</v>
      </c>
      <c r="AG412" s="144"/>
      <c r="AH412" s="159">
        <f>Cálculos!O338</f>
        <v>0</v>
      </c>
      <c r="AI412" s="144"/>
      <c r="AJ412" s="159">
        <f>Cálculos!AD347</f>
        <v>0</v>
      </c>
      <c r="AK412" s="144"/>
      <c r="AL412" s="159">
        <f>Cálculos!AS361</f>
        <v>0</v>
      </c>
      <c r="AM412" s="142"/>
      <c r="BA412" s="143"/>
      <c r="BB412" s="74">
        <v>407</v>
      </c>
      <c r="BC412" s="167">
        <f>ABS(Cálculos!M413-Cálculos!M412)</f>
        <v>4.2740783068902903</v>
      </c>
      <c r="BD412" s="167">
        <f>ABS(Cálculos!AB413-Cálculos!AB412)</f>
        <v>3.6208501986373109</v>
      </c>
      <c r="BE412" s="167">
        <f>ABS(Cálculos!AQ413-Cálculos!AQ412)</f>
        <v>2.7754584149602715</v>
      </c>
      <c r="BF412" s="142"/>
    </row>
    <row r="413" spans="25:58" x14ac:dyDescent="0.35">
      <c r="Y413" s="143"/>
      <c r="Z413" s="74">
        <f>(Cálculos!C414-0.44)/(MAX(Cálculos!C:C)+0.12)*100</f>
        <v>55.820960937928007</v>
      </c>
      <c r="AA413" s="144"/>
      <c r="AB413" s="159">
        <f>Cálculos!M520</f>
        <v>0.77313352472861396</v>
      </c>
      <c r="AC413" s="144"/>
      <c r="AD413" s="159">
        <f>Cálculos!AB537</f>
        <v>0.79970226397272448</v>
      </c>
      <c r="AE413" s="144"/>
      <c r="AF413" s="159">
        <f>Cálculos!AQ144</f>
        <v>0.79485645293968787</v>
      </c>
      <c r="AG413" s="144"/>
      <c r="AH413" s="159">
        <f>Cálculos!O339</f>
        <v>0</v>
      </c>
      <c r="AI413" s="144"/>
      <c r="AJ413" s="159">
        <f>Cálculos!AD348</f>
        <v>0</v>
      </c>
      <c r="AK413" s="144"/>
      <c r="AL413" s="159">
        <f>Cálculos!AS363</f>
        <v>0</v>
      </c>
      <c r="AM413" s="142"/>
      <c r="BA413" s="143"/>
      <c r="BB413" s="74">
        <v>408</v>
      </c>
      <c r="BC413" s="167">
        <f>ABS(Cálculos!M414-Cálculos!M413)</f>
        <v>1.582966063471769E-2</v>
      </c>
      <c r="BD413" s="167">
        <f>ABS(Cálculos!AB414-Cálculos!AB413)</f>
        <v>1.5425525596096445E-2</v>
      </c>
      <c r="BE413" s="167">
        <f>ABS(Cálculos!AQ414-Cálculos!AQ413)</f>
        <v>1.6329236140150361E-2</v>
      </c>
      <c r="BF413" s="142"/>
    </row>
    <row r="414" spans="25:58" x14ac:dyDescent="0.35">
      <c r="Y414" s="143"/>
      <c r="Z414" s="74">
        <f>(Cálculos!C415-0.44)/(MAX(Cálculos!C:C)+0.12)*100</f>
        <v>55.957924724702792</v>
      </c>
      <c r="AA414" s="144"/>
      <c r="AB414" s="159">
        <f>Cálculos!M726</f>
        <v>0.77286939349959327</v>
      </c>
      <c r="AC414" s="144"/>
      <c r="AD414" s="159">
        <f>Cálculos!AB311</f>
        <v>0.79885270667034047</v>
      </c>
      <c r="AE414" s="144"/>
      <c r="AF414" s="159">
        <f>Cálculos!AQ311</f>
        <v>0.79051073928777948</v>
      </c>
      <c r="AG414" s="144"/>
      <c r="AH414" s="159">
        <f>Cálculos!O340</f>
        <v>0</v>
      </c>
      <c r="AI414" s="144"/>
      <c r="AJ414" s="159">
        <f>Cálculos!AD349</f>
        <v>0</v>
      </c>
      <c r="AK414" s="144"/>
      <c r="AL414" s="159">
        <f>Cálculos!AS364</f>
        <v>0</v>
      </c>
      <c r="AM414" s="142"/>
      <c r="BA414" s="143"/>
      <c r="BB414" s="74">
        <v>409</v>
      </c>
      <c r="BC414" s="167">
        <f>ABS(Cálculos!M415-Cálculos!M414)</f>
        <v>3.4488035932279448E-2</v>
      </c>
      <c r="BD414" s="167">
        <f>ABS(Cálculos!AB415-Cálculos!AB414)</f>
        <v>3.4237586225817296E-2</v>
      </c>
      <c r="BE414" s="167">
        <f>ABS(Cálculos!AQ415-Cálculos!AQ414)</f>
        <v>3.5211061312818037E-2</v>
      </c>
      <c r="BF414" s="142"/>
    </row>
    <row r="415" spans="25:58" x14ac:dyDescent="0.35">
      <c r="Y415" s="143"/>
      <c r="Z415" s="74">
        <f>(Cálculos!C416-0.44)/(MAX(Cálculos!C:C)+0.12)*100</f>
        <v>56.094888511477571</v>
      </c>
      <c r="AA415" s="144"/>
      <c r="AB415" s="159">
        <f>Cálculos!M163</f>
        <v>0.77259390684404283</v>
      </c>
      <c r="AC415" s="144"/>
      <c r="AD415" s="159">
        <f>Cálculos!AB680</f>
        <v>0.79214883391588953</v>
      </c>
      <c r="AE415" s="144"/>
      <c r="AF415" s="159">
        <f>Cálculos!AQ312</f>
        <v>0.79029845371730745</v>
      </c>
      <c r="AG415" s="144"/>
      <c r="AH415" s="159">
        <f>Cálculos!O341</f>
        <v>0</v>
      </c>
      <c r="AI415" s="144"/>
      <c r="AJ415" s="159">
        <f>Cálculos!AD350</f>
        <v>0</v>
      </c>
      <c r="AK415" s="144"/>
      <c r="AL415" s="159">
        <f>Cálculos!AS366</f>
        <v>0</v>
      </c>
      <c r="AM415" s="142"/>
      <c r="BA415" s="143"/>
      <c r="BB415" s="74">
        <v>410</v>
      </c>
      <c r="BC415" s="167">
        <f>ABS(Cálculos!M416-Cálculos!M415)</f>
        <v>4.5832084575724963E-2</v>
      </c>
      <c r="BD415" s="167">
        <f>ABS(Cálculos!AB416-Cálculos!AB415)</f>
        <v>4.5927078322215653E-2</v>
      </c>
      <c r="BE415" s="167">
        <f>ABS(Cálculos!AQ416-Cálculos!AQ415)</f>
        <v>4.7084303460753985E-2</v>
      </c>
      <c r="BF415" s="142"/>
    </row>
    <row r="416" spans="25:58" x14ac:dyDescent="0.35">
      <c r="Y416" s="143"/>
      <c r="Z416" s="74">
        <f>(Cálculos!C417-0.44)/(MAX(Cálculos!C:C)+0.12)*100</f>
        <v>56.231852298252335</v>
      </c>
      <c r="AA416" s="144"/>
      <c r="AB416" s="159">
        <f>Cálculos!M343</f>
        <v>0.77180986819751995</v>
      </c>
      <c r="AC416" s="144"/>
      <c r="AD416" s="159">
        <f>Cálculos!AB164</f>
        <v>0.7874874305801981</v>
      </c>
      <c r="AE416" s="144"/>
      <c r="AF416" s="159">
        <f>Cálculos!AQ145</f>
        <v>0.78936596369954182</v>
      </c>
      <c r="AG416" s="144"/>
      <c r="AH416" s="159">
        <f>Cálculos!O342</f>
        <v>0</v>
      </c>
      <c r="AI416" s="144"/>
      <c r="AJ416" s="159">
        <f>Cálculos!AD351</f>
        <v>0</v>
      </c>
      <c r="AK416" s="144"/>
      <c r="AL416" s="159">
        <f>Cálculos!AS367</f>
        <v>0</v>
      </c>
      <c r="AM416" s="142"/>
      <c r="BA416" s="143"/>
      <c r="BB416" s="74">
        <v>411</v>
      </c>
      <c r="BC416" s="167">
        <f>ABS(Cálculos!M417-Cálculos!M416)</f>
        <v>1.4476834570978481E-2</v>
      </c>
      <c r="BD416" s="167">
        <f>ABS(Cálculos!AB417-Cálculos!AB416)</f>
        <v>1.4969452691974805E-2</v>
      </c>
      <c r="BE416" s="167">
        <f>ABS(Cálculos!AQ417-Cálculos!AQ416)</f>
        <v>1.6396095651611375E-2</v>
      </c>
      <c r="BF416" s="142"/>
    </row>
    <row r="417" spans="25:58" x14ac:dyDescent="0.35">
      <c r="Y417" s="143"/>
      <c r="Z417" s="74">
        <f>(Cálculos!C418-0.44)/(MAX(Cálculos!C:C)+0.12)*100</f>
        <v>56.36881608502712</v>
      </c>
      <c r="AA417" s="144"/>
      <c r="AB417" s="159">
        <f>Cálculos!M659</f>
        <v>0.77015025183598529</v>
      </c>
      <c r="AC417" s="144"/>
      <c r="AD417" s="159">
        <f>Cálculos!AB141</f>
        <v>0.78528059201223999</v>
      </c>
      <c r="AE417" s="144"/>
      <c r="AF417" s="159">
        <f>Cálculos!AQ678</f>
        <v>0.78795251721734427</v>
      </c>
      <c r="AG417" s="144"/>
      <c r="AH417" s="159">
        <f>Cálculos!O343</f>
        <v>0</v>
      </c>
      <c r="AI417" s="144"/>
      <c r="AJ417" s="159">
        <f>Cálculos!AD352</f>
        <v>0</v>
      </c>
      <c r="AK417" s="144"/>
      <c r="AL417" s="159">
        <f>Cálculos!AS369</f>
        <v>0</v>
      </c>
      <c r="AM417" s="142"/>
      <c r="BA417" s="143"/>
      <c r="BB417" s="74">
        <v>412</v>
      </c>
      <c r="BC417" s="167">
        <f>ABS(Cálculos!M418-Cálculos!M417)</f>
        <v>3.0105274035040699</v>
      </c>
      <c r="BD417" s="167">
        <f>ABS(Cálculos!AB418-Cálculos!AB417)</f>
        <v>2.5279337379221931</v>
      </c>
      <c r="BE417" s="167">
        <f>ABS(Cálculos!AQ418-Cálculos!AQ417)</f>
        <v>1.9169406038564323</v>
      </c>
      <c r="BF417" s="142"/>
    </row>
    <row r="418" spans="25:58" x14ac:dyDescent="0.35">
      <c r="Y418" s="143"/>
      <c r="Z418" s="74">
        <f>(Cálculos!C419-0.44)/(MAX(Cálculos!C:C)+0.12)*100</f>
        <v>56.505779871801899</v>
      </c>
      <c r="AA418" s="144"/>
      <c r="AB418" s="159">
        <f>Cálculos!M521</f>
        <v>0.76779310131329404</v>
      </c>
      <c r="AC418" s="144"/>
      <c r="AD418" s="159">
        <f>Cálculos!AB167</f>
        <v>0.78521309526083327</v>
      </c>
      <c r="AE418" s="144"/>
      <c r="AF418" s="159">
        <f>Cálculos!AQ165</f>
        <v>0.7877983881676599</v>
      </c>
      <c r="AG418" s="144"/>
      <c r="AH418" s="159">
        <f>Cálculos!O344</f>
        <v>0</v>
      </c>
      <c r="AI418" s="144"/>
      <c r="AJ418" s="159">
        <f>Cálculos!AD354</f>
        <v>0</v>
      </c>
      <c r="AK418" s="144"/>
      <c r="AL418" s="159">
        <f>Cálculos!AS370</f>
        <v>0</v>
      </c>
      <c r="AM418" s="142"/>
      <c r="BA418" s="143"/>
      <c r="BB418" s="74">
        <v>413</v>
      </c>
      <c r="BC418" s="167">
        <f>ABS(Cálculos!M419-Cálculos!M418)</f>
        <v>2.8679567502060404</v>
      </c>
      <c r="BD418" s="167">
        <f>ABS(Cálculos!AB419-Cálculos!AB418)</f>
        <v>2.3829587639453957</v>
      </c>
      <c r="BE418" s="167">
        <f>ABS(Cálculos!AQ419-Cálculos!AQ418)</f>
        <v>1.7664695629014528</v>
      </c>
      <c r="BF418" s="142"/>
    </row>
    <row r="419" spans="25:58" x14ac:dyDescent="0.35">
      <c r="Y419" s="143"/>
      <c r="Z419" s="74">
        <f>(Cálculos!C420-0.44)/(MAX(Cálculos!C:C)+0.12)*100</f>
        <v>56.642743658576677</v>
      </c>
      <c r="AA419" s="144"/>
      <c r="AB419" s="159">
        <f>Cálculos!M709</f>
        <v>0.7662841923724899</v>
      </c>
      <c r="AC419" s="144"/>
      <c r="AD419" s="159">
        <f>Cálculos!AB343</f>
        <v>0.78419669817544757</v>
      </c>
      <c r="AE419" s="144"/>
      <c r="AF419" s="159">
        <f>Cálculos!AQ168</f>
        <v>0.78561460585895437</v>
      </c>
      <c r="AG419" s="144"/>
      <c r="AH419" s="159">
        <f>Cálculos!O345</f>
        <v>0</v>
      </c>
      <c r="AI419" s="144"/>
      <c r="AJ419" s="159">
        <f>Cálculos!AD355</f>
        <v>0</v>
      </c>
      <c r="AK419" s="144"/>
      <c r="AL419" s="159">
        <f>Cálculos!AS371</f>
        <v>0</v>
      </c>
      <c r="AM419" s="142"/>
      <c r="BA419" s="143"/>
      <c r="BB419" s="74">
        <v>414</v>
      </c>
      <c r="BC419" s="167">
        <f>ABS(Cálculos!M420-Cálculos!M419)</f>
        <v>1.2582092258684971</v>
      </c>
      <c r="BD419" s="167">
        <f>ABS(Cálculos!AB420-Cálculos!AB419)</f>
        <v>1.0067946487497537</v>
      </c>
      <c r="BE419" s="167">
        <f>ABS(Cálculos!AQ420-Cálculos!AQ419)</f>
        <v>0.69910773480925181</v>
      </c>
      <c r="BF419" s="142"/>
    </row>
    <row r="420" spans="25:58" x14ac:dyDescent="0.35">
      <c r="Y420" s="143"/>
      <c r="Z420" s="74">
        <f>(Cálculos!C421-0.44)/(MAX(Cálculos!C:C)+0.12)*100</f>
        <v>56.779707445351448</v>
      </c>
      <c r="AA420" s="144"/>
      <c r="AB420" s="159">
        <f>Cálculos!M142</f>
        <v>0.76514644005320886</v>
      </c>
      <c r="AC420" s="144"/>
      <c r="AD420" s="159">
        <f>Cálculos!AB538</f>
        <v>0.7820728209561163</v>
      </c>
      <c r="AE420" s="144"/>
      <c r="AF420" s="159">
        <f>Cálculos!AQ538</f>
        <v>0.78458810100120924</v>
      </c>
      <c r="AG420" s="144"/>
      <c r="AH420" s="159">
        <f>Cálculos!O346</f>
        <v>0</v>
      </c>
      <c r="AI420" s="144"/>
      <c r="AJ420" s="159">
        <f>Cálculos!AD357</f>
        <v>0</v>
      </c>
      <c r="AK420" s="144"/>
      <c r="AL420" s="159">
        <f>Cálculos!AS373</f>
        <v>0</v>
      </c>
      <c r="AM420" s="142"/>
      <c r="BA420" s="143"/>
      <c r="BB420" s="74">
        <v>415</v>
      </c>
      <c r="BC420" s="167">
        <f>ABS(Cálculos!M421-Cálculos!M420)</f>
        <v>1.2451438254016014</v>
      </c>
      <c r="BD420" s="167">
        <f>ABS(Cálculos!AB421-Cálculos!AB420)</f>
        <v>0.99102336116947454</v>
      </c>
      <c r="BE420" s="167">
        <f>ABS(Cálculos!AQ421-Cálculos!AQ420)</f>
        <v>0.68138048434578358</v>
      </c>
      <c r="BF420" s="142"/>
    </row>
    <row r="421" spans="25:58" x14ac:dyDescent="0.35">
      <c r="Y421" s="143"/>
      <c r="Z421" s="74">
        <f>(Cálculos!C422-0.44)/(MAX(Cálculos!C:C)+0.12)*100</f>
        <v>56.916671232126227</v>
      </c>
      <c r="AA421" s="144"/>
      <c r="AB421" s="159">
        <f>Cálculos!M314</f>
        <v>0.7640315984508923</v>
      </c>
      <c r="AC421" s="144"/>
      <c r="AD421" s="159">
        <f>Cálculos!AB166</f>
        <v>0.78053914862007334</v>
      </c>
      <c r="AE421" s="144"/>
      <c r="AF421" s="159">
        <f>Cálculos!AQ146</f>
        <v>0.78391341202245446</v>
      </c>
      <c r="AG421" s="144"/>
      <c r="AH421" s="159">
        <f>Cálculos!O347</f>
        <v>0</v>
      </c>
      <c r="AI421" s="144"/>
      <c r="AJ421" s="159">
        <f>Cálculos!AD358</f>
        <v>0</v>
      </c>
      <c r="AK421" s="144"/>
      <c r="AL421" s="159">
        <f>Cálculos!AS375</f>
        <v>0</v>
      </c>
      <c r="AM421" s="142"/>
      <c r="BA421" s="143"/>
      <c r="BB421" s="74">
        <v>416</v>
      </c>
      <c r="BC421" s="167">
        <f>ABS(Cálculos!M422-Cálculos!M421)</f>
        <v>5.2812711265133121</v>
      </c>
      <c r="BD421" s="167">
        <f>ABS(Cálculos!AB422-Cálculos!AB421)</f>
        <v>4.5294130747649213</v>
      </c>
      <c r="BE421" s="167">
        <f>ABS(Cálculos!AQ422-Cálculos!AQ421)</f>
        <v>3.54701972028671</v>
      </c>
      <c r="BF421" s="142"/>
    </row>
    <row r="422" spans="25:58" x14ac:dyDescent="0.35">
      <c r="Y422" s="143"/>
      <c r="Z422" s="74">
        <f>(Cálculos!C423-0.44)/(MAX(Cálculos!C:C)+0.12)*100</f>
        <v>57.053635018901005</v>
      </c>
      <c r="AA422" s="144"/>
      <c r="AB422" s="159">
        <f>Cálculos!M522</f>
        <v>0.76248956695058978</v>
      </c>
      <c r="AC422" s="144"/>
      <c r="AD422" s="159">
        <f>Cálculos!AB360</f>
        <v>0.7789616168588116</v>
      </c>
      <c r="AE422" s="144"/>
      <c r="AF422" s="159">
        <f>Cálculos!AQ147</f>
        <v>0.77849852606180137</v>
      </c>
      <c r="AG422" s="144"/>
      <c r="AH422" s="159">
        <f>Cálculos!O348</f>
        <v>0</v>
      </c>
      <c r="AI422" s="144"/>
      <c r="AJ422" s="159">
        <f>Cálculos!AD360</f>
        <v>0</v>
      </c>
      <c r="AK422" s="144"/>
      <c r="AL422" s="159">
        <f>Cálculos!AS378</f>
        <v>0</v>
      </c>
      <c r="AM422" s="142"/>
      <c r="BA422" s="143"/>
      <c r="BB422" s="74">
        <v>417</v>
      </c>
      <c r="BC422" s="167">
        <f>ABS(Cálculos!M423-Cálculos!M422)</f>
        <v>3.9915607844973113</v>
      </c>
      <c r="BD422" s="167">
        <f>ABS(Cálculos!AB423-Cálculos!AB422)</f>
        <v>3.4717270672889797</v>
      </c>
      <c r="BE422" s="167">
        <f>ABS(Cálculos!AQ423-Cálculos!AQ422)</f>
        <v>2.7715309127200998</v>
      </c>
      <c r="BF422" s="142"/>
    </row>
    <row r="423" spans="25:58" x14ac:dyDescent="0.35">
      <c r="Y423" s="143"/>
      <c r="Z423" s="74">
        <f>(Cálculos!C424-0.44)/(MAX(Cálculos!C:C)+0.12)*100</f>
        <v>57.190598805675776</v>
      </c>
      <c r="AA423" s="144"/>
      <c r="AB423" s="159">
        <f>Cálculos!M538</f>
        <v>0.75804670238906713</v>
      </c>
      <c r="AC423" s="144"/>
      <c r="AD423" s="159">
        <f>Cálculos!AB709</f>
        <v>0.77884096754301924</v>
      </c>
      <c r="AE423" s="144"/>
      <c r="AF423" s="159">
        <f>Cálculos!AQ680</f>
        <v>0.77644291567032175</v>
      </c>
      <c r="AG423" s="144"/>
      <c r="AH423" s="159">
        <f>Cálculos!O349</f>
        <v>0</v>
      </c>
      <c r="AI423" s="144"/>
      <c r="AJ423" s="159">
        <f>Cálculos!AD361</f>
        <v>0</v>
      </c>
      <c r="AK423" s="144"/>
      <c r="AL423" s="159">
        <f>Cálculos!AS379</f>
        <v>0</v>
      </c>
      <c r="AM423" s="142"/>
      <c r="BA423" s="143"/>
      <c r="BB423" s="74">
        <v>418</v>
      </c>
      <c r="BC423" s="167">
        <f>ABS(Cálculos!M424-Cálculos!M423)</f>
        <v>0.88157209459342223</v>
      </c>
      <c r="BD423" s="167">
        <f>ABS(Cálculos!AB424-Cálculos!AB423)</f>
        <v>0.71239169893819687</v>
      </c>
      <c r="BE423" s="167">
        <f>ABS(Cálculos!AQ424-Cálculos!AQ423)</f>
        <v>0.49500999385803746</v>
      </c>
      <c r="BF423" s="142"/>
    </row>
    <row r="424" spans="25:58" x14ac:dyDescent="0.35">
      <c r="Y424" s="143"/>
      <c r="Z424" s="74">
        <f>(Cálculos!C425-0.44)/(MAX(Cálculos!C:C)+0.12)*100</f>
        <v>57.327562592450555</v>
      </c>
      <c r="AA424" s="144"/>
      <c r="AB424" s="159">
        <f>Cálculos!M167</f>
        <v>0.75755147221174546</v>
      </c>
      <c r="AC424" s="144"/>
      <c r="AD424" s="159">
        <f>Cálculos!AB142</f>
        <v>0.77500582134357876</v>
      </c>
      <c r="AE424" s="144"/>
      <c r="AF424" s="159">
        <f>Cálculos!AQ659</f>
        <v>0.77447651661375294</v>
      </c>
      <c r="AG424" s="144"/>
      <c r="AH424" s="159">
        <f>Cálculos!O350</f>
        <v>0</v>
      </c>
      <c r="AI424" s="144"/>
      <c r="AJ424" s="159">
        <f>Cálculos!AD363</f>
        <v>0</v>
      </c>
      <c r="AK424" s="144"/>
      <c r="AL424" s="159">
        <f>Cálculos!AS380</f>
        <v>0</v>
      </c>
      <c r="AM424" s="142"/>
      <c r="BA424" s="143"/>
      <c r="BB424" s="74">
        <v>419</v>
      </c>
      <c r="BC424" s="167">
        <f>ABS(Cálculos!M425-Cálculos!M424)</f>
        <v>6.7554703795713351</v>
      </c>
      <c r="BD424" s="167">
        <f>ABS(Cálculos!AB425-Cálculos!AB424)</f>
        <v>5.8973993391615851</v>
      </c>
      <c r="BE424" s="167">
        <f>ABS(Cálculos!AQ425-Cálculos!AQ424)</f>
        <v>4.7412142953149718</v>
      </c>
      <c r="BF424" s="142"/>
    </row>
    <row r="425" spans="25:58" x14ac:dyDescent="0.35">
      <c r="Y425" s="143"/>
      <c r="Z425" s="74">
        <f>(Cálculos!C426-0.44)/(MAX(Cálculos!C:C)+0.12)*100</f>
        <v>57.464526379225333</v>
      </c>
      <c r="AA425" s="144"/>
      <c r="AB425" s="159">
        <f>Cálculos!M523</f>
        <v>0.75722266678547767</v>
      </c>
      <c r="AC425" s="144"/>
      <c r="AD425" s="159">
        <f>Cálculos!AB314</f>
        <v>0.77310981317551297</v>
      </c>
      <c r="AE425" s="144"/>
      <c r="AF425" s="159">
        <f>Cálculos!AQ328</f>
        <v>0.77390178268275411</v>
      </c>
      <c r="AG425" s="144"/>
      <c r="AH425" s="159">
        <f>Cálculos!O351</f>
        <v>0</v>
      </c>
      <c r="AI425" s="144"/>
      <c r="AJ425" s="159">
        <f>Cálculos!AD364</f>
        <v>0</v>
      </c>
      <c r="AK425" s="144"/>
      <c r="AL425" s="159">
        <f>Cálculos!AS381</f>
        <v>0</v>
      </c>
      <c r="AM425" s="142"/>
      <c r="BA425" s="143"/>
      <c r="BB425" s="74">
        <v>420</v>
      </c>
      <c r="BC425" s="167">
        <f>ABS(Cálculos!M426-Cálculos!M425)</f>
        <v>6.3100804761662541</v>
      </c>
      <c r="BD425" s="167">
        <f>ABS(Cálculos!AB426-Cálculos!AB425)</f>
        <v>5.5071272757729464</v>
      </c>
      <c r="BE425" s="167">
        <f>ABS(Cálculos!AQ426-Cálculos!AQ425)</f>
        <v>4.4220454761241665</v>
      </c>
      <c r="BF425" s="142"/>
    </row>
    <row r="426" spans="25:58" x14ac:dyDescent="0.35">
      <c r="Y426" s="143"/>
      <c r="Z426" s="74">
        <f>(Cálculos!C427-0.44)/(MAX(Cálculos!C:C)+0.12)*100</f>
        <v>57.601490166000112</v>
      </c>
      <c r="AA426" s="144"/>
      <c r="AB426" s="159">
        <f>Cálculos!M164</f>
        <v>0.75539780606091023</v>
      </c>
      <c r="AC426" s="144"/>
      <c r="AD426" s="159">
        <f>Cálculos!AB168</f>
        <v>0.77214782418910333</v>
      </c>
      <c r="AE426" s="144"/>
      <c r="AF426" s="159">
        <f>Cálculos!AQ148</f>
        <v>0.77312104385116109</v>
      </c>
      <c r="AG426" s="144"/>
      <c r="AH426" s="159">
        <f>Cálculos!O352</f>
        <v>0</v>
      </c>
      <c r="AI426" s="144"/>
      <c r="AJ426" s="159">
        <f>Cálculos!AD367</f>
        <v>0</v>
      </c>
      <c r="AK426" s="144"/>
      <c r="AL426" s="159">
        <f>Cálculos!AS382</f>
        <v>0</v>
      </c>
      <c r="AM426" s="142"/>
      <c r="BA426" s="143"/>
      <c r="BB426" s="74">
        <v>421</v>
      </c>
      <c r="BC426" s="167">
        <f>ABS(Cálculos!M427-Cálculos!M426)</f>
        <v>0.53354653955900488</v>
      </c>
      <c r="BD426" s="167">
        <f>ABS(Cálculos!AB427-Cálculos!AB426)</f>
        <v>0.40040645663432972</v>
      </c>
      <c r="BE426" s="167">
        <f>ABS(Cálculos!AQ427-Cálculos!AQ426)</f>
        <v>0.24762667825574347</v>
      </c>
      <c r="BF426" s="142"/>
    </row>
    <row r="427" spans="25:58" x14ac:dyDescent="0.35">
      <c r="Y427" s="143"/>
      <c r="Z427" s="74">
        <f>(Cálculos!C428-0.44)/(MAX(Cálculos!C:C)+0.12)*100</f>
        <v>57.738453952774883</v>
      </c>
      <c r="AA427" s="144"/>
      <c r="AB427" s="159">
        <f>Cálculos!M313</f>
        <v>0.75334950179248783</v>
      </c>
      <c r="AC427" s="144"/>
      <c r="AD427" s="159">
        <f>Cálculos!AB659</f>
        <v>0.77189943176572817</v>
      </c>
      <c r="AE427" s="144"/>
      <c r="AF427" s="159">
        <f>Cálculos!AQ343</f>
        <v>0.77297131921619577</v>
      </c>
      <c r="AG427" s="144"/>
      <c r="AH427" s="159">
        <f>Cálculos!O354</f>
        <v>0</v>
      </c>
      <c r="AI427" s="144"/>
      <c r="AJ427" s="159">
        <f>Cálculos!AD371</f>
        <v>0</v>
      </c>
      <c r="AK427" s="144"/>
      <c r="AL427" s="159">
        <f>Cálculos!AS384</f>
        <v>0</v>
      </c>
      <c r="AM427" s="142"/>
      <c r="BA427" s="143"/>
      <c r="BB427" s="74">
        <v>422</v>
      </c>
      <c r="BC427" s="167">
        <f>ABS(Cálculos!M428-Cálculos!M427)</f>
        <v>5.0938811645081516E-2</v>
      </c>
      <c r="BD427" s="167">
        <f>ABS(Cálculos!AB428-Cálculos!AB427)</f>
        <v>5.0672451945520613E-2</v>
      </c>
      <c r="BE427" s="167">
        <f>ABS(Cálculos!AQ428-Cálculos!AQ427)</f>
        <v>5.165995606705831E-2</v>
      </c>
      <c r="BF427" s="142"/>
    </row>
    <row r="428" spans="25:58" x14ac:dyDescent="0.35">
      <c r="Y428" s="143"/>
      <c r="Z428" s="74">
        <f>(Cálculos!C429-0.44)/(MAX(Cálculos!C:C)+0.12)*100</f>
        <v>57.875417739549661</v>
      </c>
      <c r="AA428" s="144"/>
      <c r="AB428" s="159">
        <f>Cálculos!M166</f>
        <v>0.75148015710364158</v>
      </c>
      <c r="AC428" s="144"/>
      <c r="AD428" s="159">
        <f>Cálculos!AB726</f>
        <v>0.76964422075122885</v>
      </c>
      <c r="AE428" s="144"/>
      <c r="AF428" s="159">
        <f>Cálculos!AQ725</f>
        <v>0.77009153684581211</v>
      </c>
      <c r="AG428" s="144"/>
      <c r="AH428" s="159">
        <f>Cálculos!O355</f>
        <v>0</v>
      </c>
      <c r="AI428" s="144"/>
      <c r="AJ428" s="159">
        <f>Cálculos!AD373</f>
        <v>0</v>
      </c>
      <c r="AK428" s="144"/>
      <c r="AL428" s="159">
        <f>Cálculos!AS385</f>
        <v>0</v>
      </c>
      <c r="AM428" s="142"/>
      <c r="BA428" s="143"/>
      <c r="BB428" s="74">
        <v>423</v>
      </c>
      <c r="BC428" s="167">
        <f>ABS(Cálculos!M429-Cálculos!M428)</f>
        <v>2.7864399474299306E-2</v>
      </c>
      <c r="BD428" s="167">
        <f>ABS(Cálculos!AB429-Cálculos!AB428)</f>
        <v>2.8101017814799789E-2</v>
      </c>
      <c r="BE428" s="167">
        <f>ABS(Cálculos!AQ429-Cálculos!AQ428)</f>
        <v>2.9351939186714526E-2</v>
      </c>
      <c r="BF428" s="142"/>
    </row>
    <row r="429" spans="25:58" x14ac:dyDescent="0.35">
      <c r="Y429" s="143"/>
      <c r="Z429" s="74">
        <f>(Cálculos!C430-0.44)/(MAX(Cálculos!C:C)+0.12)*100</f>
        <v>58.01238152632444</v>
      </c>
      <c r="AA429" s="144"/>
      <c r="AB429" s="159">
        <f>Cálculos!M682</f>
        <v>0.7508134913499116</v>
      </c>
      <c r="AC429" s="144"/>
      <c r="AD429" s="159">
        <f>Cálculos!AB165</f>
        <v>0.76894180520059241</v>
      </c>
      <c r="AE429" s="144"/>
      <c r="AF429" s="159">
        <f>Cálculos!AQ149</f>
        <v>0.76778070669665355</v>
      </c>
      <c r="AG429" s="144"/>
      <c r="AH429" s="159">
        <f>Cálculos!O357</f>
        <v>0</v>
      </c>
      <c r="AI429" s="144"/>
      <c r="AJ429" s="159">
        <f>Cálculos!AD375</f>
        <v>0</v>
      </c>
      <c r="AK429" s="144"/>
      <c r="AL429" s="159">
        <f>Cálculos!AS386</f>
        <v>0</v>
      </c>
      <c r="AM429" s="142"/>
      <c r="BA429" s="143"/>
      <c r="BB429" s="74">
        <v>424</v>
      </c>
      <c r="BC429" s="167">
        <f>ABS(Cálculos!M430-Cálculos!M429)</f>
        <v>3.9533250278848131E-2</v>
      </c>
      <c r="BD429" s="167">
        <f>ABS(Cálculos!AB430-Cálculos!AB429)</f>
        <v>3.99691028276008E-2</v>
      </c>
      <c r="BE429" s="167">
        <f>ABS(Cálculos!AQ430-Cálculos!AQ429)</f>
        <v>4.1363465896250728E-2</v>
      </c>
      <c r="BF429" s="142"/>
    </row>
    <row r="430" spans="25:58" x14ac:dyDescent="0.35">
      <c r="Y430" s="143"/>
      <c r="Z430" s="74">
        <f>(Cálculos!C431-0.44)/(MAX(Cálculos!C:C)+0.12)*100</f>
        <v>58.149345313099218</v>
      </c>
      <c r="AA430" s="144"/>
      <c r="AB430" s="159">
        <f>Cálculos!M681</f>
        <v>0.74959387910249631</v>
      </c>
      <c r="AC430" s="144"/>
      <c r="AD430" s="159">
        <f>Cálculos!AB143</f>
        <v>0.76876570449707526</v>
      </c>
      <c r="AE430" s="144"/>
      <c r="AF430" s="159">
        <f>Cálculos!AQ539</f>
        <v>0.7659197424491091</v>
      </c>
      <c r="AG430" s="144"/>
      <c r="AH430" s="159">
        <f>Cálculos!O358</f>
        <v>0</v>
      </c>
      <c r="AI430" s="144"/>
      <c r="AJ430" s="159">
        <f>Cálculos!AD378</f>
        <v>0</v>
      </c>
      <c r="AK430" s="144"/>
      <c r="AL430" s="159">
        <f>Cálculos!AS387</f>
        <v>0</v>
      </c>
      <c r="AM430" s="142"/>
      <c r="BA430" s="143"/>
      <c r="BB430" s="74">
        <v>425</v>
      </c>
      <c r="BC430" s="167">
        <f>ABS(Cálculos!M431-Cálculos!M430)</f>
        <v>4.4619490434071762E-2</v>
      </c>
      <c r="BD430" s="167">
        <f>ABS(Cálculos!AB431-Cálculos!AB430)</f>
        <v>4.5334612614024383E-2</v>
      </c>
      <c r="BE430" s="167">
        <f>ABS(Cálculos!AQ431-Cálculos!AQ430)</f>
        <v>4.6906003175685385E-2</v>
      </c>
      <c r="BF430" s="142"/>
    </row>
    <row r="431" spans="25:58" x14ac:dyDescent="0.35">
      <c r="Y431" s="143"/>
      <c r="Z431" s="74">
        <f>(Cálculos!C432-0.44)/(MAX(Cálculos!C:C)+0.12)*100</f>
        <v>58.286309099873989</v>
      </c>
      <c r="AA431" s="144"/>
      <c r="AB431" s="159">
        <f>Cálculos!M143</f>
        <v>0.74836830196446724</v>
      </c>
      <c r="AC431" s="144"/>
      <c r="AD431" s="159">
        <f>Cálculos!AB539</f>
        <v>0.76501573293991054</v>
      </c>
      <c r="AE431" s="144"/>
      <c r="AF431" s="159">
        <f>Cálculos!AQ169</f>
        <v>0.76531431554036233</v>
      </c>
      <c r="AG431" s="144"/>
      <c r="AH431" s="159">
        <f>Cálculos!O360</f>
        <v>0</v>
      </c>
      <c r="AI431" s="144"/>
      <c r="AJ431" s="159">
        <f>Cálculos!AD379</f>
        <v>0</v>
      </c>
      <c r="AK431" s="144"/>
      <c r="AL431" s="159">
        <f>Cálculos!AS389</f>
        <v>0</v>
      </c>
      <c r="AM431" s="142"/>
      <c r="BA431" s="143"/>
      <c r="BB431" s="74">
        <v>426</v>
      </c>
      <c r="BC431" s="167">
        <f>ABS(Cálculos!M432-Cálculos!M431)</f>
        <v>1.6725033908717268E-2</v>
      </c>
      <c r="BD431" s="167">
        <f>ABS(Cálculos!AB432-Cálculos!AB431)</f>
        <v>1.4955737111130629E-2</v>
      </c>
      <c r="BE431" s="167">
        <f>ABS(Cálculos!AQ432-Cálculos!AQ431)</f>
        <v>1.321310414367538E-2</v>
      </c>
      <c r="BF431" s="142"/>
    </row>
    <row r="432" spans="25:58" x14ac:dyDescent="0.35">
      <c r="Y432" s="143"/>
      <c r="Z432" s="74">
        <f>(Cálculos!C433-0.44)/(MAX(Cálculos!C:C)+0.12)*100</f>
        <v>58.423272886648768</v>
      </c>
      <c r="AA432" s="144"/>
      <c r="AB432" s="159">
        <f>Cálculos!M315</f>
        <v>0.74778104571974913</v>
      </c>
      <c r="AC432" s="144"/>
      <c r="AD432" s="159">
        <f>Cálculos!AB313</f>
        <v>0.76353517612045374</v>
      </c>
      <c r="AE432" s="144"/>
      <c r="AF432" s="159">
        <f>Cálculos!AQ709</f>
        <v>0.76493496040935027</v>
      </c>
      <c r="AG432" s="144"/>
      <c r="AH432" s="159">
        <f>Cálculos!O361</f>
        <v>0</v>
      </c>
      <c r="AI432" s="144"/>
      <c r="AJ432" s="159">
        <f>Cálculos!AD380</f>
        <v>0</v>
      </c>
      <c r="AK432" s="144"/>
      <c r="AL432" s="159">
        <f>Cálculos!AS393</f>
        <v>0</v>
      </c>
      <c r="AM432" s="142"/>
      <c r="BA432" s="143"/>
      <c r="BB432" s="74">
        <v>427</v>
      </c>
      <c r="BC432" s="167">
        <f>ABS(Cálculos!M433-Cálculos!M432)</f>
        <v>4.425648607957644E-2</v>
      </c>
      <c r="BD432" s="167">
        <f>ABS(Cálculos!AB433-Cálculos!AB432)</f>
        <v>4.4248940383791124E-2</v>
      </c>
      <c r="BE432" s="167">
        <f>ABS(Cálculos!AQ433-Cálculos!AQ432)</f>
        <v>4.5798718533607952E-2</v>
      </c>
      <c r="BF432" s="142"/>
    </row>
    <row r="433" spans="25:58" x14ac:dyDescent="0.35">
      <c r="Y433" s="143"/>
      <c r="Z433" s="74">
        <f>(Cálculos!C434-0.44)/(MAX(Cálculos!C:C)+0.12)*100</f>
        <v>58.560236673423546</v>
      </c>
      <c r="AA433" s="144"/>
      <c r="AB433" s="159">
        <f>Cálculos!M361</f>
        <v>0.74772622171464409</v>
      </c>
      <c r="AC433" s="144"/>
      <c r="AD433" s="159">
        <f>Cálculos!AB144</f>
        <v>0.76329333378189024</v>
      </c>
      <c r="AE433" s="144"/>
      <c r="AF433" s="159">
        <f>Cálculos!AQ150</f>
        <v>0.76247725795879573</v>
      </c>
      <c r="AG433" s="144"/>
      <c r="AH433" s="159">
        <f>Cálculos!O363</f>
        <v>0</v>
      </c>
      <c r="AI433" s="144"/>
      <c r="AJ433" s="159">
        <f>Cálculos!AD381</f>
        <v>0</v>
      </c>
      <c r="AK433" s="144"/>
      <c r="AL433" s="159">
        <f>Cálculos!AS395</f>
        <v>0</v>
      </c>
      <c r="AM433" s="142"/>
      <c r="BA433" s="143"/>
      <c r="BB433" s="74">
        <v>428</v>
      </c>
      <c r="BC433" s="167">
        <f>ABS(Cálculos!M434-Cálculos!M433)</f>
        <v>2.6352614325140244E-3</v>
      </c>
      <c r="BD433" s="167">
        <f>ABS(Cálculos!AB434-Cálculos!AB433)</f>
        <v>1.5810196303225332E-3</v>
      </c>
      <c r="BE433" s="167">
        <f>ABS(Cálculos!AQ434-Cálculos!AQ433)</f>
        <v>1.6915098603331735E-4</v>
      </c>
      <c r="BF433" s="142"/>
    </row>
    <row r="434" spans="25:58" x14ac:dyDescent="0.35">
      <c r="Y434" s="143"/>
      <c r="Z434" s="74">
        <f>(Cálculos!C435-0.44)/(MAX(Cálculos!C:C)+0.12)*100</f>
        <v>58.697200460198331</v>
      </c>
      <c r="AA434" s="144"/>
      <c r="AB434" s="159">
        <f>Cálculos!M168</f>
        <v>0.74589411305339159</v>
      </c>
      <c r="AC434" s="144"/>
      <c r="AD434" s="159">
        <f>Cálculos!AB681</f>
        <v>0.75829016609887612</v>
      </c>
      <c r="AE434" s="144"/>
      <c r="AF434" s="159">
        <f>Cálculos!AQ314</f>
        <v>0.75990563456652016</v>
      </c>
      <c r="AG434" s="144"/>
      <c r="AH434" s="159">
        <f>Cálculos!O364</f>
        <v>0</v>
      </c>
      <c r="AI434" s="144"/>
      <c r="AJ434" s="159">
        <f>Cálculos!AD382</f>
        <v>0</v>
      </c>
      <c r="AK434" s="144"/>
      <c r="AL434" s="159">
        <f>Cálculos!AS396</f>
        <v>0</v>
      </c>
      <c r="AM434" s="142"/>
      <c r="BA434" s="143"/>
      <c r="BB434" s="74">
        <v>429</v>
      </c>
      <c r="BC434" s="167">
        <f>ABS(Cálculos!M435-Cálculos!M434)</f>
        <v>4.1910043658537344E-2</v>
      </c>
      <c r="BD434" s="167">
        <f>ABS(Cálculos!AB435-Cálculos!AB434)</f>
        <v>4.2852096393128036E-2</v>
      </c>
      <c r="BE434" s="167">
        <f>ABS(Cálculos!AQ435-Cálculos!AQ434)</f>
        <v>4.4464365514862658E-2</v>
      </c>
      <c r="BF434" s="142"/>
    </row>
    <row r="435" spans="25:58" x14ac:dyDescent="0.35">
      <c r="Y435" s="143"/>
      <c r="Z435" s="74">
        <f>(Cálculos!C436-0.44)/(MAX(Cálculos!C:C)+0.12)*100</f>
        <v>58.834164246973096</v>
      </c>
      <c r="AA435" s="144"/>
      <c r="AB435" s="159">
        <f>Cálculos!M539</f>
        <v>0.74233231897564922</v>
      </c>
      <c r="AC435" s="144"/>
      <c r="AD435" s="159">
        <f>Cálculos!AB682</f>
        <v>0.7582774524943483</v>
      </c>
      <c r="AE435" s="144"/>
      <c r="AF435" s="159">
        <f>Cálculos!AQ151</f>
        <v>0.75721044281974148</v>
      </c>
      <c r="AG435" s="144"/>
      <c r="AH435" s="159">
        <f>Cálculos!O367</f>
        <v>0</v>
      </c>
      <c r="AI435" s="144"/>
      <c r="AJ435" s="159">
        <f>Cálculos!AD384</f>
        <v>0</v>
      </c>
      <c r="AK435" s="144"/>
      <c r="AL435" s="159">
        <f>Cálculos!AS397</f>
        <v>0</v>
      </c>
      <c r="AM435" s="142"/>
      <c r="BA435" s="143"/>
      <c r="BB435" s="74">
        <v>430</v>
      </c>
      <c r="BC435" s="167">
        <f>ABS(Cálculos!M436-Cálculos!M435)</f>
        <v>0.16226492435606943</v>
      </c>
      <c r="BD435" s="167">
        <f>ABS(Cálculos!AB436-Cálculos!AB435)</f>
        <v>0.11654744186985422</v>
      </c>
      <c r="BE435" s="167">
        <f>ABS(Cálculos!AQ436-Cálculos!AQ435)</f>
        <v>7.276559589687559E-2</v>
      </c>
      <c r="BF435" s="142"/>
    </row>
    <row r="436" spans="25:58" x14ac:dyDescent="0.35">
      <c r="Y436" s="143"/>
      <c r="Z436" s="74">
        <f>(Cálculos!C437-0.44)/(MAX(Cálculos!C:C)+0.12)*100</f>
        <v>58.971128033747874</v>
      </c>
      <c r="AA436" s="144"/>
      <c r="AB436" s="159">
        <f>Cálculos!M165</f>
        <v>0.73841250022548122</v>
      </c>
      <c r="AC436" s="144"/>
      <c r="AD436" s="159">
        <f>Cálculos!AB145</f>
        <v>0.75799124306719112</v>
      </c>
      <c r="AE436" s="144"/>
      <c r="AF436" s="159">
        <f>Cálculos!AQ313</f>
        <v>0.75201372128797117</v>
      </c>
      <c r="AG436" s="144"/>
      <c r="AH436" s="159">
        <f>Cálculos!O371</f>
        <v>0</v>
      </c>
      <c r="AI436" s="144"/>
      <c r="AJ436" s="159">
        <f>Cálculos!AD385</f>
        <v>0</v>
      </c>
      <c r="AK436" s="144"/>
      <c r="AL436" s="159">
        <f>Cálculos!AS398</f>
        <v>0</v>
      </c>
      <c r="AM436" s="142"/>
      <c r="BA436" s="143"/>
      <c r="BB436" s="74">
        <v>431</v>
      </c>
      <c r="BC436" s="167">
        <f>ABS(Cálculos!M437-Cálculos!M436)</f>
        <v>0.14658158948052469</v>
      </c>
      <c r="BD436" s="167">
        <f>ABS(Cálculos!AB437-Cálculos!AB436)</f>
        <v>0.10190371265967535</v>
      </c>
      <c r="BE436" s="167">
        <f>ABS(Cálculos!AQ437-Cálculos!AQ436)</f>
        <v>6.0425272373109795E-2</v>
      </c>
      <c r="BF436" s="142"/>
    </row>
    <row r="437" spans="25:58" x14ac:dyDescent="0.35">
      <c r="Y437" s="143"/>
      <c r="Z437" s="74">
        <f>(Cálculos!C438-0.44)/(MAX(Cálculos!C:C)+0.12)*100</f>
        <v>59.10809182052266</v>
      </c>
      <c r="AA437" s="144"/>
      <c r="AB437" s="159">
        <f>Cálculos!M344</f>
        <v>0.73799665362384459</v>
      </c>
      <c r="AC437" s="144"/>
      <c r="AD437" s="159">
        <f>Cálculos!AB315</f>
        <v>0.755832546519425</v>
      </c>
      <c r="AE437" s="144"/>
      <c r="AF437" s="159">
        <f>Cálculos!AQ152</f>
        <v>0.75198000823073974</v>
      </c>
      <c r="AG437" s="144"/>
      <c r="AH437" s="159">
        <f>Cálculos!O373</f>
        <v>0</v>
      </c>
      <c r="AI437" s="144"/>
      <c r="AJ437" s="159">
        <f>Cálculos!AD386</f>
        <v>0</v>
      </c>
      <c r="AK437" s="144"/>
      <c r="AL437" s="159">
        <f>Cálculos!AS399</f>
        <v>0</v>
      </c>
      <c r="AM437" s="142"/>
      <c r="BA437" s="143"/>
      <c r="BB437" s="74">
        <v>432</v>
      </c>
      <c r="BC437" s="167">
        <f>ABS(Cálculos!M438-Cálculos!M437)</f>
        <v>10.278830294899659</v>
      </c>
      <c r="BD437" s="167">
        <f>ABS(Cálculos!AB438-Cálculos!AB437)</f>
        <v>9.0482743410090372</v>
      </c>
      <c r="BE437" s="167">
        <f>ABS(Cálculos!AQ438-Cálculos!AQ437)</f>
        <v>7.3962074555517727</v>
      </c>
      <c r="BF437" s="142"/>
    </row>
    <row r="438" spans="25:58" x14ac:dyDescent="0.35">
      <c r="Y438" s="143"/>
      <c r="Z438" s="74">
        <f>(Cálculos!C439-0.44)/(MAX(Cálculos!C:C)+0.12)*100</f>
        <v>59.245055607297424</v>
      </c>
      <c r="AA438" s="144"/>
      <c r="AB438" s="159">
        <f>Cálculos!M710</f>
        <v>0.73354244083283082</v>
      </c>
      <c r="AC438" s="144"/>
      <c r="AD438" s="159">
        <f>Cálculos!AB169</f>
        <v>0.75367966680495624</v>
      </c>
      <c r="AE438" s="144"/>
      <c r="AF438" s="159">
        <f>Cálculos!AQ574</f>
        <v>0.75067571712800585</v>
      </c>
      <c r="AG438" s="144"/>
      <c r="AH438" s="159">
        <f>Cálculos!O375</f>
        <v>0</v>
      </c>
      <c r="AI438" s="144"/>
      <c r="AJ438" s="159">
        <f>Cálculos!AD387</f>
        <v>0</v>
      </c>
      <c r="AK438" s="144"/>
      <c r="AL438" s="159">
        <f>Cálculos!AS400</f>
        <v>0</v>
      </c>
      <c r="AM438" s="142"/>
      <c r="BA438" s="143"/>
      <c r="BB438" s="74">
        <v>433</v>
      </c>
      <c r="BC438" s="167">
        <f>ABS(Cálculos!M439-Cálculos!M438)</f>
        <v>10.036371570182952</v>
      </c>
      <c r="BD438" s="167">
        <f>ABS(Cálculos!AB439-Cálculos!AB438)</f>
        <v>8.797540442620047</v>
      </c>
      <c r="BE438" s="167">
        <f>ABS(Cálculos!AQ439-Cálculos!AQ438)</f>
        <v>7.12825964558888</v>
      </c>
      <c r="BF438" s="142"/>
    </row>
    <row r="439" spans="25:58" x14ac:dyDescent="0.35">
      <c r="Y439" s="143"/>
      <c r="Z439" s="74">
        <f>(Cálculos!C440-0.44)/(MAX(Cálculos!C:C)+0.12)*100</f>
        <v>59.382019394072202</v>
      </c>
      <c r="AA439" s="144"/>
      <c r="AB439" s="159">
        <f>Cálculos!M144</f>
        <v>0.73183425679031511</v>
      </c>
      <c r="AC439" s="144"/>
      <c r="AD439" s="159">
        <f>Cálculos!AB146</f>
        <v>0.75274999656345698</v>
      </c>
      <c r="AE439" s="144"/>
      <c r="AF439" s="159">
        <f>Cálculos!AQ540</f>
        <v>0.74762923159999772</v>
      </c>
      <c r="AG439" s="144"/>
      <c r="AH439" s="159">
        <f>Cálculos!O378</f>
        <v>0</v>
      </c>
      <c r="AI439" s="144"/>
      <c r="AJ439" s="159">
        <f>Cálculos!AD389</f>
        <v>0</v>
      </c>
      <c r="AK439" s="144"/>
      <c r="AL439" s="159">
        <f>Cálculos!AS402</f>
        <v>0</v>
      </c>
      <c r="AM439" s="142"/>
      <c r="BA439" s="143"/>
      <c r="BB439" s="74">
        <v>434</v>
      </c>
      <c r="BC439" s="167">
        <f>ABS(Cálculos!M440-Cálculos!M439)</f>
        <v>1.3978274209065291</v>
      </c>
      <c r="BD439" s="167">
        <f>ABS(Cálculos!AB440-Cálculos!AB439)</f>
        <v>1.1239398448887976</v>
      </c>
      <c r="BE439" s="167">
        <f>ABS(Cálculos!AQ440-Cálculos!AQ439)</f>
        <v>0.78649730455967459</v>
      </c>
      <c r="BF439" s="142"/>
    </row>
    <row r="440" spans="25:58" x14ac:dyDescent="0.35">
      <c r="Y440" s="143"/>
      <c r="Z440" s="74">
        <f>(Cálculos!C441-0.44)/(MAX(Cálculos!C:C)+0.12)*100</f>
        <v>59.518983180846988</v>
      </c>
      <c r="AA440" s="144"/>
      <c r="AB440" s="159">
        <f>Cálculos!M294</f>
        <v>0.73014563089149698</v>
      </c>
      <c r="AC440" s="144"/>
      <c r="AD440" s="159">
        <f>Cálculos!AB344</f>
        <v>0.74913780132227492</v>
      </c>
      <c r="AE440" s="144"/>
      <c r="AF440" s="159">
        <f>Cálculos!AQ153</f>
        <v>0.74678570289260982</v>
      </c>
      <c r="AG440" s="144"/>
      <c r="AH440" s="159">
        <f>Cálculos!O379</f>
        <v>0</v>
      </c>
      <c r="AI440" s="144"/>
      <c r="AJ440" s="159">
        <f>Cálculos!AD393</f>
        <v>0</v>
      </c>
      <c r="AK440" s="144"/>
      <c r="AL440" s="159">
        <f>Cálculos!AS403</f>
        <v>0</v>
      </c>
      <c r="AM440" s="142"/>
      <c r="BA440" s="143"/>
      <c r="BB440" s="74">
        <v>435</v>
      </c>
      <c r="BC440" s="167">
        <f>ABS(Cálculos!M441-Cálculos!M440)</f>
        <v>1.2541692471329564</v>
      </c>
      <c r="BD440" s="167">
        <f>ABS(Cálculos!AB441-Cálculos!AB440)</f>
        <v>1.0143101865645248</v>
      </c>
      <c r="BE440" s="167">
        <f>ABS(Cálculos!AQ441-Cálculos!AQ440)</f>
        <v>0.70598016602323677</v>
      </c>
      <c r="BF440" s="142"/>
    </row>
    <row r="441" spans="25:58" x14ac:dyDescent="0.35">
      <c r="Y441" s="143"/>
      <c r="Z441" s="74">
        <f>(Cálculos!C442-0.44)/(MAX(Cálculos!C:C)+0.12)*100</f>
        <v>59.655946967621766</v>
      </c>
      <c r="AA441" s="144"/>
      <c r="AB441" s="159">
        <f>Cálculos!M169</f>
        <v>0.72887044798142553</v>
      </c>
      <c r="AC441" s="144"/>
      <c r="AD441" s="159">
        <f>Cálculos!AB540</f>
        <v>0.74830408727466502</v>
      </c>
      <c r="AE441" s="144"/>
      <c r="AF441" s="159">
        <f>Cálculos!AQ170</f>
        <v>0.74609251504766405</v>
      </c>
      <c r="AG441" s="144"/>
      <c r="AH441" s="159">
        <f>Cálculos!O380</f>
        <v>0</v>
      </c>
      <c r="AI441" s="144"/>
      <c r="AJ441" s="159">
        <f>Cálculos!AD395</f>
        <v>0</v>
      </c>
      <c r="AK441" s="144"/>
      <c r="AL441" s="159">
        <f>Cálculos!AS404</f>
        <v>0</v>
      </c>
      <c r="AM441" s="142"/>
      <c r="BA441" s="143"/>
      <c r="BB441" s="74">
        <v>436</v>
      </c>
      <c r="BC441" s="167">
        <f>ABS(Cálculos!M442-Cálculos!M441)</f>
        <v>3.575127477768135</v>
      </c>
      <c r="BD441" s="167">
        <f>ABS(Cálculos!AB442-Cálculos!AB441)</f>
        <v>3.0417896602487957</v>
      </c>
      <c r="BE441" s="167">
        <f>ABS(Cálculos!AQ442-Cálculos!AQ441)</f>
        <v>2.3394086440649757</v>
      </c>
      <c r="BF441" s="142"/>
    </row>
    <row r="442" spans="25:58" x14ac:dyDescent="0.35">
      <c r="Y442" s="143"/>
      <c r="Z442" s="74">
        <f>(Cálculos!C443-0.44)/(MAX(Cálculos!C:C)+0.12)*100</f>
        <v>59.79291075439653</v>
      </c>
      <c r="AA442" s="144"/>
      <c r="AB442" s="159">
        <f>Cálculos!M540</f>
        <v>0.72694178054438552</v>
      </c>
      <c r="AC442" s="144"/>
      <c r="AD442" s="159">
        <f>Cálculos!AB147</f>
        <v>0.74754938190787479</v>
      </c>
      <c r="AE442" s="144"/>
      <c r="AF442" s="159">
        <f>Cálculos!AQ208</f>
        <v>0.74597129170658705</v>
      </c>
      <c r="AG442" s="144"/>
      <c r="AH442" s="159">
        <f>Cálculos!O381</f>
        <v>0</v>
      </c>
      <c r="AI442" s="144"/>
      <c r="AJ442" s="159">
        <f>Cálculos!AD396</f>
        <v>0</v>
      </c>
      <c r="AK442" s="144"/>
      <c r="AL442" s="159">
        <f>Cálculos!AS405</f>
        <v>0</v>
      </c>
      <c r="AM442" s="142"/>
      <c r="BA442" s="143"/>
      <c r="BB442" s="74">
        <v>437</v>
      </c>
      <c r="BC442" s="167">
        <f>ABS(Cálculos!M443-Cálculos!M442)</f>
        <v>3.1198365208953436</v>
      </c>
      <c r="BD442" s="167">
        <f>ABS(Cálculos!AB443-Cálculos!AB442)</f>
        <v>2.6624013486387805</v>
      </c>
      <c r="BE442" s="167">
        <f>ABS(Cálculos!AQ443-Cálculos!AQ442)</f>
        <v>2.0571576319749307</v>
      </c>
      <c r="BF442" s="142"/>
    </row>
    <row r="443" spans="25:58" x14ac:dyDescent="0.35">
      <c r="Y443" s="143"/>
      <c r="Z443" s="74">
        <f>(Cálculos!C444-0.44)/(MAX(Cálculos!C:C)+0.12)*100</f>
        <v>59.929874541171316</v>
      </c>
      <c r="AA443" s="144"/>
      <c r="AB443" s="159">
        <f>Cálculos!M145</f>
        <v>0.71819275313168895</v>
      </c>
      <c r="AC443" s="144"/>
      <c r="AD443" s="159">
        <f>Cálculos!AB710</f>
        <v>0.7447043350007434</v>
      </c>
      <c r="AE443" s="144"/>
      <c r="AF443" s="159">
        <f>Cálculos!AQ360</f>
        <v>0.74414499849863869</v>
      </c>
      <c r="AG443" s="144"/>
      <c r="AH443" s="159">
        <f>Cálculos!O382</f>
        <v>0</v>
      </c>
      <c r="AI443" s="144"/>
      <c r="AJ443" s="159">
        <f>Cálculos!AD398</f>
        <v>0</v>
      </c>
      <c r="AK443" s="144"/>
      <c r="AL443" s="159">
        <f>Cálculos!AS406</f>
        <v>0</v>
      </c>
      <c r="AM443" s="142"/>
      <c r="BA443" s="143"/>
      <c r="BB443" s="74">
        <v>438</v>
      </c>
      <c r="BC443" s="167">
        <f>ABS(Cálculos!M444-Cálculos!M443)</f>
        <v>0.4126990613346575</v>
      </c>
      <c r="BD443" s="167">
        <f>ABS(Cálculos!AB444-Cálculos!AB443)</f>
        <v>0.29643002377060146</v>
      </c>
      <c r="BE443" s="167">
        <f>ABS(Cálculos!AQ444-Cálculos!AQ443)</f>
        <v>0.16298643775512955</v>
      </c>
      <c r="BF443" s="142"/>
    </row>
    <row r="444" spans="25:58" x14ac:dyDescent="0.35">
      <c r="Y444" s="143"/>
      <c r="Z444" s="74">
        <f>(Cálculos!C445-0.44)/(MAX(Cálculos!C:C)+0.12)*100</f>
        <v>60.066838327946094</v>
      </c>
      <c r="AA444" s="144"/>
      <c r="AB444" s="159">
        <f>Cálculos!M683</f>
        <v>0.71755762814815682</v>
      </c>
      <c r="AC444" s="144"/>
      <c r="AD444" s="159">
        <f>Cálculos!AB361</f>
        <v>0.74324277884844592</v>
      </c>
      <c r="AE444" s="144"/>
      <c r="AF444" s="159">
        <f>Cálculos!AQ154</f>
        <v>0.74162727724231958</v>
      </c>
      <c r="AG444" s="144"/>
      <c r="AH444" s="159">
        <f>Cálculos!O384</f>
        <v>0</v>
      </c>
      <c r="AI444" s="144"/>
      <c r="AJ444" s="159">
        <f>Cálculos!AD399</f>
        <v>0</v>
      </c>
      <c r="AK444" s="144"/>
      <c r="AL444" s="159">
        <f>Cálculos!AS407</f>
        <v>0</v>
      </c>
      <c r="AM444" s="142"/>
      <c r="BA444" s="143"/>
      <c r="BB444" s="74">
        <v>439</v>
      </c>
      <c r="BC444" s="167">
        <f>ABS(Cálculos!M445-Cálculos!M444)</f>
        <v>0.10055257744970247</v>
      </c>
      <c r="BD444" s="167">
        <f>ABS(Cálculos!AB445-Cálculos!AB444)</f>
        <v>6.0779220295648084E-2</v>
      </c>
      <c r="BE444" s="167">
        <f>ABS(Cálculos!AQ445-Cálculos!AQ444)</f>
        <v>2.3489262944588418E-2</v>
      </c>
      <c r="BF444" s="142"/>
    </row>
    <row r="445" spans="25:58" x14ac:dyDescent="0.35">
      <c r="Y445" s="143"/>
      <c r="Z445" s="74">
        <f>(Cálculos!C446-0.44)/(MAX(Cálculos!C:C)+0.12)*100</f>
        <v>60.203802114720872</v>
      </c>
      <c r="AA445" s="144"/>
      <c r="AB445" s="159">
        <f>Cálculos!M317</f>
        <v>0.71670415570068968</v>
      </c>
      <c r="AC445" s="144"/>
      <c r="AD445" s="159">
        <f>Cálculos!AB148</f>
        <v>0.74238550003564641</v>
      </c>
      <c r="AE445" s="144"/>
      <c r="AF445" s="159">
        <f>Cálculos!AQ315</f>
        <v>0.74099889976466127</v>
      </c>
      <c r="AG445" s="144"/>
      <c r="AH445" s="159">
        <f>Cálculos!O385</f>
        <v>0</v>
      </c>
      <c r="AI445" s="144"/>
      <c r="AJ445" s="159">
        <f>Cálculos!AD400</f>
        <v>0</v>
      </c>
      <c r="AK445" s="144"/>
      <c r="AL445" s="159">
        <f>Cálculos!AS408</f>
        <v>0</v>
      </c>
      <c r="AM445" s="142"/>
      <c r="BA445" s="143"/>
      <c r="BB445" s="74">
        <v>440</v>
      </c>
      <c r="BC445" s="167">
        <f>ABS(Cálculos!M446-Cálculos!M445)</f>
        <v>2.9005508372394173</v>
      </c>
      <c r="BD445" s="167">
        <f>ABS(Cálculos!AB446-Cálculos!AB445)</f>
        <v>2.4519977066840664</v>
      </c>
      <c r="BE445" s="167">
        <f>ABS(Cálculos!AQ446-Cálculos!AQ445)</f>
        <v>1.8641245713629848</v>
      </c>
      <c r="BF445" s="142"/>
    </row>
    <row r="446" spans="25:58" x14ac:dyDescent="0.35">
      <c r="Y446" s="143"/>
      <c r="Z446" s="74">
        <f>(Cálculos!C447-0.44)/(MAX(Cálculos!C:C)+0.12)*100</f>
        <v>60.340765901495644</v>
      </c>
      <c r="AA446" s="144"/>
      <c r="AB446" s="159">
        <f>Cálculos!M316</f>
        <v>0.71524729426176481</v>
      </c>
      <c r="AC446" s="144"/>
      <c r="AD446" s="159">
        <f>Cálculos!AB574</f>
        <v>0.73831912103558484</v>
      </c>
      <c r="AE446" s="144"/>
      <c r="AF446" s="159">
        <f>Cálculos!AQ681</f>
        <v>0.7409455440193139</v>
      </c>
      <c r="AG446" s="144"/>
      <c r="AH446" s="159">
        <f>Cálculos!O386</f>
        <v>0</v>
      </c>
      <c r="AI446" s="144"/>
      <c r="AJ446" s="159">
        <f>Cálculos!AD402</f>
        <v>0</v>
      </c>
      <c r="AK446" s="144"/>
      <c r="AL446" s="159">
        <f>Cálculos!AS410</f>
        <v>0</v>
      </c>
      <c r="AM446" s="142"/>
      <c r="BA446" s="143"/>
      <c r="BB446" s="74">
        <v>441</v>
      </c>
      <c r="BC446" s="167">
        <f>ABS(Cálculos!M447-Cálculos!M446)</f>
        <v>2.9588362196250242</v>
      </c>
      <c r="BD446" s="167">
        <f>ABS(Cálculos!AB447-Cálculos!AB446)</f>
        <v>2.4654403606630844</v>
      </c>
      <c r="BE446" s="167">
        <f>ABS(Cálculos!AQ447-Cálculos!AQ446)</f>
        <v>1.8372808370651477</v>
      </c>
      <c r="BF446" s="142"/>
    </row>
    <row r="447" spans="25:58" x14ac:dyDescent="0.35">
      <c r="Y447" s="143"/>
      <c r="Z447" s="74">
        <f>(Cálculos!C448-0.44)/(MAX(Cálculos!C:C)+0.12)*100</f>
        <v>60.477729688270422</v>
      </c>
      <c r="AA447" s="144"/>
      <c r="AB447" s="159">
        <f>Cálculos!M170</f>
        <v>0.71271404160103391</v>
      </c>
      <c r="AC447" s="144"/>
      <c r="AD447" s="159">
        <f>Cálculos!AB149</f>
        <v>0.73725743569682678</v>
      </c>
      <c r="AE447" s="144"/>
      <c r="AF447" s="159">
        <f>Cálculos!AQ682</f>
        <v>0.73918706291147007</v>
      </c>
      <c r="AG447" s="144"/>
      <c r="AH447" s="159">
        <f>Cálculos!O387</f>
        <v>0</v>
      </c>
      <c r="AI447" s="144"/>
      <c r="AJ447" s="159">
        <f>Cálculos!AD403</f>
        <v>0</v>
      </c>
      <c r="AK447" s="144"/>
      <c r="AL447" s="159">
        <f>Cálculos!AS411</f>
        <v>0</v>
      </c>
      <c r="AM447" s="142"/>
      <c r="BA447" s="143"/>
      <c r="BB447" s="74">
        <v>442</v>
      </c>
      <c r="BC447" s="167">
        <f>ABS(Cálculos!M448-Cálculos!M447)</f>
        <v>1.3135871986010628E-2</v>
      </c>
      <c r="BD447" s="167">
        <f>ABS(Cálculos!AB448-Cálculos!AB447)</f>
        <v>1.2999376178645328E-2</v>
      </c>
      <c r="BE447" s="167">
        <f>ABS(Cálculos!AQ448-Cálculos!AQ447)</f>
        <v>1.4048647975615225E-2</v>
      </c>
      <c r="BF447" s="142"/>
    </row>
    <row r="448" spans="25:58" x14ac:dyDescent="0.35">
      <c r="Y448" s="143"/>
      <c r="Z448" s="74">
        <f>(Cálculos!C449-0.44)/(MAX(Cálculos!C:C)+0.12)*100</f>
        <v>60.6146934750452</v>
      </c>
      <c r="AA448" s="144"/>
      <c r="AB448" s="159">
        <f>Cálculos!M574</f>
        <v>0.71192652615204688</v>
      </c>
      <c r="AC448" s="144"/>
      <c r="AD448" s="159">
        <f>Cálculos!AB170</f>
        <v>0.73616629402073386</v>
      </c>
      <c r="AE448" s="144"/>
      <c r="AF448" s="159">
        <f>Cálculos!AQ155</f>
        <v>0.73650448344074904</v>
      </c>
      <c r="AG448" s="144"/>
      <c r="AH448" s="159">
        <f>Cálculos!O389</f>
        <v>0</v>
      </c>
      <c r="AI448" s="144"/>
      <c r="AJ448" s="159">
        <f>Cálculos!AD404</f>
        <v>0</v>
      </c>
      <c r="AK448" s="144"/>
      <c r="AL448" s="159">
        <f>Cálculos!AS413</f>
        <v>0</v>
      </c>
      <c r="AM448" s="142"/>
      <c r="BA448" s="143"/>
      <c r="BB448" s="74">
        <v>443</v>
      </c>
      <c r="BC448" s="167">
        <f>ABS(Cálculos!M449-Cálculos!M448)</f>
        <v>4.7435848526247604E-2</v>
      </c>
      <c r="BD448" s="167">
        <f>ABS(Cálculos!AB449-Cálculos!AB448)</f>
        <v>4.736926602110314E-2</v>
      </c>
      <c r="BE448" s="167">
        <f>ABS(Cálculos!AQ449-Cálculos!AQ448)</f>
        <v>4.8422264023136208E-2</v>
      </c>
      <c r="BF448" s="142"/>
    </row>
    <row r="449" spans="25:58" x14ac:dyDescent="0.35">
      <c r="Y449" s="143"/>
      <c r="Z449" s="74">
        <f>(Cálculos!C450-0.44)/(MAX(Cálculos!C:C)+0.12)*100</f>
        <v>60.751657261819979</v>
      </c>
      <c r="AA449" s="144"/>
      <c r="AB449" s="159">
        <f>Cálculos!M541</f>
        <v>0.71178552571816345</v>
      </c>
      <c r="AC449" s="144"/>
      <c r="AD449" s="159">
        <f>Cálculos!AB150</f>
        <v>0.7321648205425102</v>
      </c>
      <c r="AE449" s="144"/>
      <c r="AF449" s="159">
        <f>Cálculos!AQ344</f>
        <v>0.73594522683655572</v>
      </c>
      <c r="AG449" s="144"/>
      <c r="AH449" s="159">
        <f>Cálculos!O393</f>
        <v>0</v>
      </c>
      <c r="AI449" s="144"/>
      <c r="AJ449" s="159">
        <f>Cálculos!AD405</f>
        <v>0</v>
      </c>
      <c r="AK449" s="144"/>
      <c r="AL449" s="159">
        <f>Cálculos!AS414</f>
        <v>0</v>
      </c>
      <c r="AM449" s="142"/>
      <c r="BA449" s="143"/>
      <c r="BB449" s="74">
        <v>444</v>
      </c>
      <c r="BC449" s="167">
        <f>ABS(Cálculos!M450-Cálculos!M449)</f>
        <v>1.6617938100487617E-2</v>
      </c>
      <c r="BD449" s="167">
        <f>ABS(Cálculos!AB450-Cálculos!AB449)</f>
        <v>1.3494738798821349E-2</v>
      </c>
      <c r="BE449" s="167">
        <f>ABS(Cálculos!AQ450-Cálculos!AQ449)</f>
        <v>1.2198443890796717E-2</v>
      </c>
      <c r="BF449" s="142"/>
    </row>
    <row r="450" spans="25:58" x14ac:dyDescent="0.35">
      <c r="Y450" s="143"/>
      <c r="Z450" s="74">
        <f>(Cálculos!C451-0.44)/(MAX(Cálculos!C:C)+0.12)*100</f>
        <v>60.88862104859475</v>
      </c>
      <c r="AA450" s="144"/>
      <c r="AB450" s="159">
        <f>Cálculos!M146</f>
        <v>0.71166207081709232</v>
      </c>
      <c r="AC450" s="144"/>
      <c r="AD450" s="159">
        <f>Cálculos!AB541</f>
        <v>0.73183681654628263</v>
      </c>
      <c r="AE450" s="144"/>
      <c r="AF450" s="159">
        <f>Cálculos!AQ294</f>
        <v>0.73347884222552462</v>
      </c>
      <c r="AG450" s="144"/>
      <c r="AH450" s="159">
        <f>Cálculos!O395</f>
        <v>0</v>
      </c>
      <c r="AI450" s="144"/>
      <c r="AJ450" s="159">
        <f>Cálculos!AD406</f>
        <v>0</v>
      </c>
      <c r="AK450" s="144"/>
      <c r="AL450" s="159">
        <f>Cálculos!AS415</f>
        <v>0</v>
      </c>
      <c r="AM450" s="142"/>
      <c r="BA450" s="143"/>
      <c r="BB450" s="74">
        <v>445</v>
      </c>
      <c r="BC450" s="167">
        <f>ABS(Cálculos!M451-Cálculos!M450)</f>
        <v>5.1027899771111773E-2</v>
      </c>
      <c r="BD450" s="167">
        <f>ABS(Cálculos!AB451-Cálculos!AB450)</f>
        <v>4.8347792139913803E-2</v>
      </c>
      <c r="BE450" s="167">
        <f>ABS(Cálculos!AQ451-Cálculos!AQ450)</f>
        <v>4.9401339509790532E-2</v>
      </c>
      <c r="BF450" s="142"/>
    </row>
    <row r="451" spans="25:58" x14ac:dyDescent="0.35">
      <c r="Y451" s="143"/>
      <c r="Z451" s="74">
        <f>(Cálculos!C452-0.44)/(MAX(Cálculos!C:C)+0.12)*100</f>
        <v>61.025584835369528</v>
      </c>
      <c r="AA451" s="144"/>
      <c r="AB451" s="159">
        <f>Cálculos!M147</f>
        <v>0.70645927687839694</v>
      </c>
      <c r="AC451" s="144"/>
      <c r="AD451" s="159">
        <f>Cálculos!AB294</f>
        <v>0.72989281125092909</v>
      </c>
      <c r="AE451" s="144"/>
      <c r="AF451" s="159">
        <f>Cálculos!AQ726</f>
        <v>0.73305553008537205</v>
      </c>
      <c r="AG451" s="144"/>
      <c r="AH451" s="159">
        <f>Cálculos!O396</f>
        <v>0</v>
      </c>
      <c r="AI451" s="144"/>
      <c r="AJ451" s="159">
        <f>Cálculos!AD407</f>
        <v>0</v>
      </c>
      <c r="AK451" s="144"/>
      <c r="AL451" s="159">
        <f>Cálculos!AS416</f>
        <v>0</v>
      </c>
      <c r="AM451" s="142"/>
      <c r="BA451" s="143"/>
      <c r="BB451" s="74">
        <v>446</v>
      </c>
      <c r="BC451" s="167">
        <f>ABS(Cálculos!M452-Cálculos!M451)</f>
        <v>1.6826453539073416E-2</v>
      </c>
      <c r="BD451" s="167">
        <f>ABS(Cálculos!AB452-Cálculos!AB451)</f>
        <v>1.7339274592960141E-2</v>
      </c>
      <c r="BE451" s="167">
        <f>ABS(Cálculos!AQ452-Cálculos!AQ451)</f>
        <v>1.8642603466375363E-2</v>
      </c>
      <c r="BF451" s="142"/>
    </row>
    <row r="452" spans="25:58" x14ac:dyDescent="0.35">
      <c r="Y452" s="143"/>
      <c r="Z452" s="74">
        <f>(Cálculos!C453-0.44)/(MAX(Cálculos!C:C)+0.12)*100</f>
        <v>61.162548622144307</v>
      </c>
      <c r="AA452" s="144"/>
      <c r="AB452" s="159">
        <f>Cálculos!M345</f>
        <v>0.70545029838716677</v>
      </c>
      <c r="AC452" s="144"/>
      <c r="AD452" s="159">
        <f>Cálculos!AB151</f>
        <v>0.72710738759712845</v>
      </c>
      <c r="AE452" s="144"/>
      <c r="AF452" s="159">
        <f>Cálculos!AQ541</f>
        <v>0.73199017318656712</v>
      </c>
      <c r="AG452" s="144"/>
      <c r="AH452" s="159">
        <f>Cálculos!O398</f>
        <v>0</v>
      </c>
      <c r="AI452" s="144"/>
      <c r="AJ452" s="159">
        <f>Cálculos!AD408</f>
        <v>0</v>
      </c>
      <c r="AK452" s="144"/>
      <c r="AL452" s="159">
        <f>Cálculos!AS417</f>
        <v>0</v>
      </c>
      <c r="AM452" s="142"/>
      <c r="BA452" s="143"/>
      <c r="BB452" s="74">
        <v>447</v>
      </c>
      <c r="BC452" s="167">
        <f>ABS(Cálculos!M453-Cálculos!M452)</f>
        <v>5.1248055385255675E-3</v>
      </c>
      <c r="BD452" s="167">
        <f>ABS(Cálculos!AB453-Cálculos!AB452)</f>
        <v>5.6967336598423568E-3</v>
      </c>
      <c r="BE452" s="167">
        <f>ABS(Cálculos!AQ453-Cálculos!AQ452)</f>
        <v>6.9761702554576033E-3</v>
      </c>
      <c r="BF452" s="142"/>
    </row>
    <row r="453" spans="25:58" x14ac:dyDescent="0.35">
      <c r="Y453" s="143"/>
      <c r="Z453" s="74">
        <f>(Cálculos!C454-0.44)/(MAX(Cálculos!C:C)+0.12)*100</f>
        <v>61.299512408919078</v>
      </c>
      <c r="AA453" s="144"/>
      <c r="AB453" s="159">
        <f>Cálculos!M711</f>
        <v>0.70180138218870391</v>
      </c>
      <c r="AC453" s="144"/>
      <c r="AD453" s="159">
        <f>Cálculos!AB683</f>
        <v>0.72384376640597559</v>
      </c>
      <c r="AE453" s="144"/>
      <c r="AF453" s="159">
        <f>Cálculos!AQ156</f>
        <v>0.73141707536073852</v>
      </c>
      <c r="AG453" s="144"/>
      <c r="AH453" s="159">
        <f>Cálculos!O399</f>
        <v>0</v>
      </c>
      <c r="AI453" s="144"/>
      <c r="AJ453" s="159">
        <f>Cálculos!AD410</f>
        <v>0</v>
      </c>
      <c r="AK453" s="144"/>
      <c r="AL453" s="159">
        <f>Cálculos!AS419</f>
        <v>0</v>
      </c>
      <c r="AM453" s="142"/>
      <c r="BA453" s="143"/>
      <c r="BB453" s="74">
        <v>448</v>
      </c>
      <c r="BC453" s="167">
        <f>ABS(Cálculos!M454-Cálculos!M453)</f>
        <v>4.5378647559781271E-2</v>
      </c>
      <c r="BD453" s="167">
        <f>ABS(Cálculos!AB454-Cálculos!AB453)</f>
        <v>4.5917974299671371E-2</v>
      </c>
      <c r="BE453" s="167">
        <f>ABS(Cálculos!AQ454-Cálculos!AQ453)</f>
        <v>4.7165527915869809E-2</v>
      </c>
      <c r="BF453" s="142"/>
    </row>
    <row r="454" spans="25:58" x14ac:dyDescent="0.35">
      <c r="Y454" s="143"/>
      <c r="Z454" s="74">
        <f>(Cálculos!C455-0.44)/(MAX(Cálculos!C:C)+0.12)*100</f>
        <v>61.436476195693857</v>
      </c>
      <c r="AA454" s="144"/>
      <c r="AB454" s="159">
        <f>Cálculos!M148</f>
        <v>0.70152693944181177</v>
      </c>
      <c r="AC454" s="144"/>
      <c r="AD454" s="159">
        <f>Cálculos!AB317</f>
        <v>0.72246114215817492</v>
      </c>
      <c r="AE454" s="144"/>
      <c r="AF454" s="159">
        <f>Cálculos!AQ575</f>
        <v>0.72949897843298861</v>
      </c>
      <c r="AG454" s="144"/>
      <c r="AH454" s="159">
        <f>Cálculos!O400</f>
        <v>0</v>
      </c>
      <c r="AI454" s="144"/>
      <c r="AJ454" s="159">
        <f>Cálculos!AD411</f>
        <v>0</v>
      </c>
      <c r="AK454" s="144"/>
      <c r="AL454" s="159">
        <f>Cálculos!AS421</f>
        <v>0</v>
      </c>
      <c r="AM454" s="142"/>
      <c r="BA454" s="143"/>
      <c r="BB454" s="74">
        <v>449</v>
      </c>
      <c r="BC454" s="167">
        <f>ABS(Cálculos!M455-Cálculos!M454)</f>
        <v>4.4456931492511398E-2</v>
      </c>
      <c r="BD454" s="167">
        <f>ABS(Cálculos!AB455-Cálculos!AB454)</f>
        <v>4.5295497953253605E-2</v>
      </c>
      <c r="BE454" s="167">
        <f>ABS(Cálculos!AQ455-Cálculos!AQ454)</f>
        <v>4.6793640078089282E-2</v>
      </c>
      <c r="BF454" s="142"/>
    </row>
    <row r="455" spans="25:58" x14ac:dyDescent="0.35">
      <c r="Y455" s="143"/>
      <c r="Z455" s="74">
        <f>(Cálculos!C456-0.44)/(MAX(Cálculos!C:C)+0.12)*100</f>
        <v>61.573439982468635</v>
      </c>
      <c r="AA455" s="144"/>
      <c r="AB455" s="159">
        <f>Cálculos!M542</f>
        <v>0.69676534435095472</v>
      </c>
      <c r="AC455" s="144"/>
      <c r="AD455" s="159">
        <f>Cálculos!AB316</f>
        <v>0.72222473362331252</v>
      </c>
      <c r="AE455" s="144"/>
      <c r="AF455" s="159">
        <f>Cálculos!AQ710</f>
        <v>0.72874499686478122</v>
      </c>
      <c r="AG455" s="144"/>
      <c r="AH455" s="159">
        <f>Cálculos!O402</f>
        <v>0</v>
      </c>
      <c r="AI455" s="144"/>
      <c r="AJ455" s="159">
        <f>Cálculos!AD413</f>
        <v>0</v>
      </c>
      <c r="AK455" s="144"/>
      <c r="AL455" s="159">
        <f>Cálculos!AS427</f>
        <v>0</v>
      </c>
      <c r="AM455" s="142"/>
      <c r="BA455" s="143"/>
      <c r="BB455" s="74">
        <v>450</v>
      </c>
      <c r="BC455" s="167">
        <f>ABS(Cálculos!M456-Cálculos!M455)</f>
        <v>4.2086468960895074E-2</v>
      </c>
      <c r="BD455" s="167">
        <f>ABS(Cálculos!AB456-Cálculos!AB455)</f>
        <v>4.315211982233591E-2</v>
      </c>
      <c r="BE455" s="167">
        <f>ABS(Cálculos!AQ456-Cálculos!AQ455)</f>
        <v>4.4785079296691954E-2</v>
      </c>
      <c r="BF455" s="142"/>
    </row>
    <row r="456" spans="25:58" x14ac:dyDescent="0.35">
      <c r="Y456" s="143"/>
      <c r="Z456" s="74">
        <f>(Cálculos!C457-0.44)/(MAX(Cálculos!C:C)+0.12)*100</f>
        <v>61.710403769243413</v>
      </c>
      <c r="AA456" s="144"/>
      <c r="AB456" s="159">
        <f>Cálculos!M149</f>
        <v>0.69667154690247401</v>
      </c>
      <c r="AC456" s="144"/>
      <c r="AD456" s="159">
        <f>Cálculos!AB152</f>
        <v>0.72208488979721919</v>
      </c>
      <c r="AE456" s="144"/>
      <c r="AF456" s="159">
        <f>Cálculos!AQ171</f>
        <v>0.72683117302361866</v>
      </c>
      <c r="AG456" s="144"/>
      <c r="AH456" s="159">
        <f>Cálculos!O403</f>
        <v>0</v>
      </c>
      <c r="AI456" s="144"/>
      <c r="AJ456" s="159">
        <f>Cálculos!AD414</f>
        <v>0</v>
      </c>
      <c r="AK456" s="144"/>
      <c r="AL456" s="159">
        <f>Cálculos!AS428</f>
        <v>0</v>
      </c>
      <c r="AM456" s="142"/>
      <c r="BA456" s="143"/>
      <c r="BB456" s="74">
        <v>451</v>
      </c>
      <c r="BC456" s="167">
        <f>ABS(Cálculos!M457-Cálculos!M456)</f>
        <v>4.0760470523570458E-2</v>
      </c>
      <c r="BD456" s="167">
        <f>ABS(Cálculos!AB457-Cálculos!AB456)</f>
        <v>4.20254715832864E-2</v>
      </c>
      <c r="BE456" s="167">
        <f>ABS(Cálculos!AQ457-Cálculos!AQ456)</f>
        <v>4.380991484321628E-2</v>
      </c>
      <c r="BF456" s="142"/>
    </row>
    <row r="457" spans="25:58" x14ac:dyDescent="0.35">
      <c r="Y457" s="143"/>
      <c r="Z457" s="74">
        <f>(Cálculos!C458-0.44)/(MAX(Cálculos!C:C)+0.12)*100</f>
        <v>61.847367556018185</v>
      </c>
      <c r="AA457" s="144"/>
      <c r="AB457" s="159">
        <f>Cálculos!M171</f>
        <v>0.69657135348850008</v>
      </c>
      <c r="AC457" s="144"/>
      <c r="AD457" s="159">
        <f>Cálculos!AB575</f>
        <v>0.71906620744060801</v>
      </c>
      <c r="AE457" s="144"/>
      <c r="AF457" s="159">
        <f>Cálculos!AQ157</f>
        <v>0.72636480857525443</v>
      </c>
      <c r="AG457" s="144"/>
      <c r="AH457" s="159">
        <f>Cálculos!O404</f>
        <v>0</v>
      </c>
      <c r="AI457" s="144"/>
      <c r="AJ457" s="159">
        <f>Cálculos!AD415</f>
        <v>0</v>
      </c>
      <c r="AK457" s="144"/>
      <c r="AL457" s="159">
        <f>Cálculos!AS429</f>
        <v>0</v>
      </c>
      <c r="AM457" s="142"/>
      <c r="BA457" s="143"/>
      <c r="BB457" s="74">
        <v>452</v>
      </c>
      <c r="BC457" s="167">
        <f>ABS(Cálculos!M458-Cálculos!M457)</f>
        <v>1.154012410031686</v>
      </c>
      <c r="BD457" s="167">
        <f>ABS(Cálculos!AB458-Cálculos!AB457)</f>
        <v>0.9327847515739589</v>
      </c>
      <c r="BE457" s="167">
        <f>ABS(Cálculos!AQ458-Cálculos!AQ457)</f>
        <v>0.66403429212610954</v>
      </c>
      <c r="BF457" s="142"/>
    </row>
    <row r="458" spans="25:58" x14ac:dyDescent="0.35">
      <c r="Y458" s="143"/>
      <c r="Z458" s="74">
        <f>(Cálculos!C459-0.44)/(MAX(Cálculos!C:C)+0.12)*100</f>
        <v>61.984331342792963</v>
      </c>
      <c r="AA458" s="144"/>
      <c r="AB458" s="159">
        <f>Cálculos!M575</f>
        <v>0.69418333750377226</v>
      </c>
      <c r="AC458" s="144"/>
      <c r="AD458" s="159">
        <f>Cálculos!AB171</f>
        <v>0.71864168939526418</v>
      </c>
      <c r="AE458" s="144"/>
      <c r="AF458" s="159">
        <f>Cálculos!AQ542</f>
        <v>0.72501893740717704</v>
      </c>
      <c r="AG458" s="144"/>
      <c r="AH458" s="159">
        <f>Cálculos!O405</f>
        <v>0</v>
      </c>
      <c r="AI458" s="144"/>
      <c r="AJ458" s="159">
        <f>Cálculos!AD416</f>
        <v>0</v>
      </c>
      <c r="AK458" s="144"/>
      <c r="AL458" s="159">
        <f>Cálculos!AS430</f>
        <v>0</v>
      </c>
      <c r="AM458" s="142"/>
      <c r="BA458" s="143"/>
      <c r="BB458" s="74">
        <v>453</v>
      </c>
      <c r="BC458" s="167">
        <f>ABS(Cálculos!M459-Cálculos!M458)</f>
        <v>1.0549014048348742</v>
      </c>
      <c r="BD458" s="167">
        <f>ABS(Cálculos!AB459-Cálculos!AB458)</f>
        <v>0.83167346920585938</v>
      </c>
      <c r="BE458" s="167">
        <f>ABS(Cálculos!AQ459-Cálculos!AQ458)</f>
        <v>0.56116392906431711</v>
      </c>
      <c r="BF458" s="142"/>
    </row>
    <row r="459" spans="25:58" x14ac:dyDescent="0.35">
      <c r="Y459" s="143"/>
      <c r="Z459" s="74">
        <f>(Cálculos!C460-0.44)/(MAX(Cálculos!C:C)+0.12)*100</f>
        <v>62.121295129567741</v>
      </c>
      <c r="AA459" s="144"/>
      <c r="AB459" s="159">
        <f>Cálculos!M684</f>
        <v>0.69214477968689581</v>
      </c>
      <c r="AC459" s="144"/>
      <c r="AD459" s="159">
        <f>Cálculos!AB153</f>
        <v>0.71709708508910985</v>
      </c>
      <c r="AE459" s="144"/>
      <c r="AF459" s="159">
        <f>Cálculos!AQ158</f>
        <v>0.72134744034564435</v>
      </c>
      <c r="AG459" s="144"/>
      <c r="AH459" s="159">
        <f>Cálculos!O407</f>
        <v>0</v>
      </c>
      <c r="AI459" s="144"/>
      <c r="AJ459" s="159">
        <f>Cálculos!AD417</f>
        <v>0</v>
      </c>
      <c r="AK459" s="144"/>
      <c r="AL459" s="159">
        <f>Cálculos!AS431</f>
        <v>0</v>
      </c>
      <c r="AM459" s="142"/>
      <c r="BA459" s="143"/>
      <c r="BB459" s="74">
        <v>454</v>
      </c>
      <c r="BC459" s="167">
        <f>ABS(Cálculos!M460-Cálculos!M459)</f>
        <v>1.3997867356703164E-2</v>
      </c>
      <c r="BD459" s="167">
        <f>ABS(Cálculos!AB460-Cálculos!AB459)</f>
        <v>1.4739557396059144E-2</v>
      </c>
      <c r="BE459" s="167">
        <f>ABS(Cálculos!AQ460-Cálculos!AQ459)</f>
        <v>1.5994872766848189E-2</v>
      </c>
      <c r="BF459" s="142"/>
    </row>
    <row r="460" spans="25:58" x14ac:dyDescent="0.35">
      <c r="Y460" s="143"/>
      <c r="Z460" s="74">
        <f>(Cálculos!C461-0.44)/(MAX(Cálculos!C:C)+0.12)*100</f>
        <v>62.258258916342527</v>
      </c>
      <c r="AA460" s="144"/>
      <c r="AB460" s="159">
        <f>Cálculos!M150</f>
        <v>0.69185753139742678</v>
      </c>
      <c r="AC460" s="144"/>
      <c r="AD460" s="159">
        <f>Cálculos!AB542</f>
        <v>0.71550245096245924</v>
      </c>
      <c r="AE460" s="144"/>
      <c r="AF460" s="159">
        <f>Cálculos!AQ543</f>
        <v>0.71966076245623367</v>
      </c>
      <c r="AG460" s="144"/>
      <c r="AH460" s="159">
        <f>Cálculos!O408</f>
        <v>0</v>
      </c>
      <c r="AI460" s="144"/>
      <c r="AJ460" s="159">
        <f>Cálculos!AD419</f>
        <v>0</v>
      </c>
      <c r="AK460" s="144"/>
      <c r="AL460" s="159">
        <f>Cálculos!AS432</f>
        <v>0</v>
      </c>
      <c r="AM460" s="142"/>
      <c r="BA460" s="143"/>
      <c r="BB460" s="74">
        <v>455</v>
      </c>
      <c r="BC460" s="167">
        <f>ABS(Cálculos!M461-Cálculos!M460)</f>
        <v>4.3571753982400985E-2</v>
      </c>
      <c r="BD460" s="167">
        <f>ABS(Cálculos!AB461-Cálculos!AB460)</f>
        <v>4.4352463606919468E-2</v>
      </c>
      <c r="BE460" s="167">
        <f>ABS(Cálculos!AQ461-Cálculos!AQ460)</f>
        <v>4.5645196007974675E-2</v>
      </c>
      <c r="BF460" s="142"/>
    </row>
    <row r="461" spans="25:58" x14ac:dyDescent="0.35">
      <c r="Y461" s="143"/>
      <c r="Z461" s="74">
        <f>(Cálculos!C462-0.44)/(MAX(Cálculos!C:C)+0.12)*100</f>
        <v>62.395222703117291</v>
      </c>
      <c r="AA461" s="144"/>
      <c r="AB461" s="159">
        <f>Cálculos!M572</f>
        <v>0.69018565175607405</v>
      </c>
      <c r="AC461" s="144"/>
      <c r="AD461" s="159">
        <f>Cálculos!AB345</f>
        <v>0.71520634353620327</v>
      </c>
      <c r="AE461" s="144"/>
      <c r="AF461" s="159">
        <f>Cálculos!AQ721</f>
        <v>0.71570621751488306</v>
      </c>
      <c r="AG461" s="144"/>
      <c r="AH461" s="159">
        <f>Cálculos!O410</f>
        <v>0</v>
      </c>
      <c r="AI461" s="144"/>
      <c r="AJ461" s="159">
        <f>Cálculos!AD421</f>
        <v>0</v>
      </c>
      <c r="AK461" s="144"/>
      <c r="AL461" s="159">
        <f>Cálculos!AS433</f>
        <v>0</v>
      </c>
      <c r="AM461" s="142"/>
      <c r="BA461" s="143"/>
      <c r="BB461" s="74">
        <v>456</v>
      </c>
      <c r="BC461" s="167">
        <f>ABS(Cálculos!M462-Cálculos!M461)</f>
        <v>4.176674405553582E-2</v>
      </c>
      <c r="BD461" s="167">
        <f>ABS(Cálculos!AB462-Cálculos!AB461)</f>
        <v>4.2782320905558224E-2</v>
      </c>
      <c r="BE461" s="167">
        <f>ABS(Cálculos!AQ462-Cálculos!AQ461)</f>
        <v>4.4249716068504696E-2</v>
      </c>
      <c r="BF461" s="142"/>
    </row>
    <row r="462" spans="25:58" x14ac:dyDescent="0.35">
      <c r="Y462" s="143"/>
      <c r="Z462" s="74">
        <f>(Cálculos!C463-0.44)/(MAX(Cálculos!C:C)+0.12)*100</f>
        <v>62.532186489892069</v>
      </c>
      <c r="AA462" s="144"/>
      <c r="AB462" s="159">
        <f>Cálculos!M151</f>
        <v>0.68707820174526391</v>
      </c>
      <c r="AC462" s="144"/>
      <c r="AD462" s="159">
        <f>Cálculos!AB154</f>
        <v>0.7121437336950065</v>
      </c>
      <c r="AE462" s="144"/>
      <c r="AF462" s="159">
        <f>Cálculos!AQ544</f>
        <v>0.71462569635496842</v>
      </c>
      <c r="AG462" s="144"/>
      <c r="AH462" s="159">
        <f>Cálculos!O411</f>
        <v>0</v>
      </c>
      <c r="AI462" s="144"/>
      <c r="AJ462" s="159">
        <f>Cálculos!AD427</f>
        <v>0</v>
      </c>
      <c r="AK462" s="144"/>
      <c r="AL462" s="159">
        <f>Cálculos!AS434</f>
        <v>0</v>
      </c>
      <c r="AM462" s="142"/>
      <c r="BA462" s="143"/>
      <c r="BB462" s="74">
        <v>457</v>
      </c>
      <c r="BC462" s="167">
        <f>ABS(Cálculos!M463-Cálculos!M462)</f>
        <v>4.0421950752278057E-2</v>
      </c>
      <c r="BD462" s="167">
        <f>ABS(Cálculos!AB463-Cálculos!AB462)</f>
        <v>4.1637647009317602E-2</v>
      </c>
      <c r="BE462" s="167">
        <f>ABS(Cálculos!AQ463-Cálculos!AQ462)</f>
        <v>4.3265508201817182E-2</v>
      </c>
      <c r="BF462" s="142"/>
    </row>
    <row r="463" spans="25:58" x14ac:dyDescent="0.35">
      <c r="Y463" s="143"/>
      <c r="Z463" s="74">
        <f>(Cálculos!C464-0.44)/(MAX(Cálculos!C:C)+0.12)*100</f>
        <v>62.669150276666855</v>
      </c>
      <c r="AA463" s="144"/>
      <c r="AB463" s="159">
        <f>Cálculos!M318</f>
        <v>0.68368390289057168</v>
      </c>
      <c r="AC463" s="144"/>
      <c r="AD463" s="159">
        <f>Cálculos!AB711</f>
        <v>0.711441065697477</v>
      </c>
      <c r="AE463" s="144"/>
      <c r="AF463" s="159">
        <f>Cálculos!AQ545</f>
        <v>0.70967771446292383</v>
      </c>
      <c r="AG463" s="144"/>
      <c r="AH463" s="159">
        <f>Cálculos!O413</f>
        <v>0</v>
      </c>
      <c r="AI463" s="144"/>
      <c r="AJ463" s="159">
        <f>Cálculos!AD428</f>
        <v>0</v>
      </c>
      <c r="AK463" s="144"/>
      <c r="AL463" s="159">
        <f>Cálculos!AS435</f>
        <v>0</v>
      </c>
      <c r="AM463" s="142"/>
      <c r="BA463" s="143"/>
      <c r="BB463" s="74">
        <v>458</v>
      </c>
      <c r="BC463" s="167">
        <f>ABS(Cálculos!M464-Cálculos!M463)</f>
        <v>3.003665951167811E-2</v>
      </c>
      <c r="BD463" s="167">
        <f>ABS(Cálculos!AB464-Cálculos!AB463)</f>
        <v>3.139511444085219E-2</v>
      </c>
      <c r="BE463" s="167">
        <f>ABS(Cálculos!AQ464-Cálculos!AQ463)</f>
        <v>3.3115066397878534E-2</v>
      </c>
      <c r="BF463" s="142"/>
    </row>
    <row r="464" spans="25:58" x14ac:dyDescent="0.35">
      <c r="Y464" s="143"/>
      <c r="Z464" s="74">
        <f>(Cálculos!C465-0.44)/(MAX(Cálculos!C:C)+0.12)*100</f>
        <v>62.806114063441633</v>
      </c>
      <c r="AA464" s="144"/>
      <c r="AB464" s="159">
        <f>Cálculos!M152</f>
        <v>0.68233214731983904</v>
      </c>
      <c r="AC464" s="144"/>
      <c r="AD464" s="159">
        <f>Cálculos!AB155</f>
        <v>0.70722459760378575</v>
      </c>
      <c r="AE464" s="144"/>
      <c r="AF464" s="159">
        <f>Cálculos!AQ172</f>
        <v>0.70839415073696055</v>
      </c>
      <c r="AG464" s="144"/>
      <c r="AH464" s="159">
        <f>Cálculos!O414</f>
        <v>0</v>
      </c>
      <c r="AI464" s="144"/>
      <c r="AJ464" s="159">
        <f>Cálculos!AD429</f>
        <v>0</v>
      </c>
      <c r="AK464" s="144"/>
      <c r="AL464" s="159">
        <f>Cálculos!AS437</f>
        <v>0</v>
      </c>
      <c r="AM464" s="142"/>
      <c r="BA464" s="143"/>
      <c r="BB464" s="74">
        <v>459</v>
      </c>
      <c r="BC464" s="167">
        <f>ABS(Cálculos!M465-Cálculos!M464)</f>
        <v>3.7340827061915771E-2</v>
      </c>
      <c r="BD464" s="167">
        <f>ABS(Cálculos!AB465-Cálculos!AB464)</f>
        <v>3.8765248485945314E-2</v>
      </c>
      <c r="BE464" s="167">
        <f>ABS(Cálculos!AQ465-Cálculos!AQ464)</f>
        <v>4.0515237017118899E-2</v>
      </c>
      <c r="BF464" s="142"/>
    </row>
    <row r="465" spans="25:58" x14ac:dyDescent="0.35">
      <c r="Y465" s="143"/>
      <c r="Z465" s="74">
        <f>(Cálculos!C466-0.44)/(MAX(Cálculos!C:C)+0.12)*100</f>
        <v>62.943077850216397</v>
      </c>
      <c r="AA465" s="144"/>
      <c r="AB465" s="159">
        <f>Cálculos!M543</f>
        <v>0.68205864927766946</v>
      </c>
      <c r="AC465" s="144"/>
      <c r="AD465" s="159">
        <f>Cálculos!AB156</f>
        <v>0.70233944046857111</v>
      </c>
      <c r="AE465" s="144"/>
      <c r="AF465" s="159">
        <f>Cálculos!AQ576</f>
        <v>0.70833444248751287</v>
      </c>
      <c r="AG465" s="144"/>
      <c r="AH465" s="159">
        <f>Cálculos!O415</f>
        <v>0</v>
      </c>
      <c r="AI465" s="144"/>
      <c r="AJ465" s="159">
        <f>Cálculos!AD430</f>
        <v>0</v>
      </c>
      <c r="AK465" s="144"/>
      <c r="AL465" s="159">
        <f>Cálculos!AS439</f>
        <v>0</v>
      </c>
      <c r="AM465" s="142"/>
      <c r="BA465" s="143"/>
      <c r="BB465" s="74">
        <v>460</v>
      </c>
      <c r="BC465" s="167">
        <f>ABS(Cálculos!M466-Cálculos!M465)</f>
        <v>3.6128380274135008E-2</v>
      </c>
      <c r="BD465" s="167">
        <f>ABS(Cálculos!AB466-Cálculos!AB465)</f>
        <v>3.7659922161931147E-2</v>
      </c>
      <c r="BE465" s="167">
        <f>ABS(Cálculos!AQ466-Cálculos!AQ465)</f>
        <v>3.9488566131725467E-2</v>
      </c>
      <c r="BF465" s="142"/>
    </row>
    <row r="466" spans="25:58" x14ac:dyDescent="0.35">
      <c r="Y466" s="143"/>
      <c r="Z466" s="74">
        <f>(Cálculos!C467-0.44)/(MAX(Cálculos!C:C)+0.12)*100</f>
        <v>63.080041636991183</v>
      </c>
      <c r="AA466" s="144"/>
      <c r="AB466" s="159">
        <f>Cálculos!M172</f>
        <v>0.68109596065640943</v>
      </c>
      <c r="AC466" s="144"/>
      <c r="AD466" s="159">
        <f>Cálculos!AB172</f>
        <v>0.70184922043748288</v>
      </c>
      <c r="AE466" s="144"/>
      <c r="AF466" s="159">
        <f>Cálculos!AQ361</f>
        <v>0.70728821757022498</v>
      </c>
      <c r="AG466" s="144"/>
      <c r="AH466" s="159">
        <f>Cálculos!O416</f>
        <v>0</v>
      </c>
      <c r="AI466" s="144"/>
      <c r="AJ466" s="159">
        <f>Cálculos!AD431</f>
        <v>0</v>
      </c>
      <c r="AK466" s="144"/>
      <c r="AL466" s="159">
        <f>Cálculos!AS444</f>
        <v>0</v>
      </c>
      <c r="AM466" s="142"/>
      <c r="BA466" s="143"/>
      <c r="BB466" s="74">
        <v>461</v>
      </c>
      <c r="BC466" s="167">
        <f>ABS(Cálculos!M467-Cálculos!M466)</f>
        <v>3.4127493545810017E-2</v>
      </c>
      <c r="BD466" s="167">
        <f>ABS(Cálculos!AB467-Cálculos!AB466)</f>
        <v>3.5688258411815665E-2</v>
      </c>
      <c r="BE466" s="167">
        <f>ABS(Cálculos!AQ467-Cálculos!AQ466)</f>
        <v>3.7490641070892616E-2</v>
      </c>
      <c r="BF466" s="142"/>
    </row>
    <row r="467" spans="25:58" x14ac:dyDescent="0.35">
      <c r="Y467" s="143"/>
      <c r="Z467" s="74">
        <f>(Cálculos!C468-0.44)/(MAX(Cálculos!C:C)+0.12)*100</f>
        <v>63.217005423765961</v>
      </c>
      <c r="AA467" s="144"/>
      <c r="AB467" s="159">
        <f>Cálculos!M153</f>
        <v>0.67761892418333391</v>
      </c>
      <c r="AC467" s="144"/>
      <c r="AD467" s="159">
        <f>Cálculos!AB576</f>
        <v>0.69985143563141294</v>
      </c>
      <c r="AE467" s="144"/>
      <c r="AF467" s="159">
        <f>Cálculos!AQ316</f>
        <v>0.70574635781525163</v>
      </c>
      <c r="AG467" s="144"/>
      <c r="AH467" s="159">
        <f>Cálculos!O417</f>
        <v>0</v>
      </c>
      <c r="AI467" s="144"/>
      <c r="AJ467" s="159">
        <f>Cálculos!AD432</f>
        <v>0</v>
      </c>
      <c r="AK467" s="144"/>
      <c r="AL467" s="159">
        <f>Cálculos!AS447</f>
        <v>0</v>
      </c>
      <c r="AM467" s="142"/>
      <c r="BA467" s="143"/>
      <c r="BB467" s="74">
        <v>462</v>
      </c>
      <c r="BC467" s="167">
        <f>ABS(Cálculos!M468-Cálculos!M467)</f>
        <v>2.9878676779835578E-2</v>
      </c>
      <c r="BD467" s="167">
        <f>ABS(Cálculos!AB468-Cálculos!AB467)</f>
        <v>3.1518161511062459E-2</v>
      </c>
      <c r="BE467" s="167">
        <f>ABS(Cálculos!AQ468-Cálculos!AQ467)</f>
        <v>3.3385667171374811E-2</v>
      </c>
      <c r="BF467" s="142"/>
    </row>
    <row r="468" spans="25:58" x14ac:dyDescent="0.35">
      <c r="Y468" s="143"/>
      <c r="Z468" s="74">
        <f>(Cálculos!C469-0.44)/(MAX(Cálculos!C:C)+0.12)*100</f>
        <v>63.353969210540725</v>
      </c>
      <c r="AA468" s="144"/>
      <c r="AB468" s="159">
        <f>Cálculos!M576</f>
        <v>0.67650435423269828</v>
      </c>
      <c r="AC468" s="144"/>
      <c r="AD468" s="159">
        <f>Cálculos!AB543</f>
        <v>0.69950465784306293</v>
      </c>
      <c r="AE468" s="144"/>
      <c r="AF468" s="159">
        <f>Cálculos!AQ546</f>
        <v>0.70477347311236749</v>
      </c>
      <c r="AG468" s="144"/>
      <c r="AH468" s="159">
        <f>Cálculos!O419</f>
        <v>0</v>
      </c>
      <c r="AI468" s="144"/>
      <c r="AJ468" s="159">
        <f>Cálculos!AD433</f>
        <v>0</v>
      </c>
      <c r="AK468" s="144"/>
      <c r="AL468" s="159">
        <f>Cálculos!AS448</f>
        <v>0</v>
      </c>
      <c r="AM468" s="142"/>
      <c r="BA468" s="143"/>
      <c r="BB468" s="74">
        <v>463</v>
      </c>
      <c r="BC468" s="167">
        <f>ABS(Cálculos!M469-Cálculos!M468)</f>
        <v>3.2544831760764614E-2</v>
      </c>
      <c r="BD468" s="167">
        <f>ABS(Cálculos!AB469-Cálculos!AB468)</f>
        <v>3.4231151196164822E-2</v>
      </c>
      <c r="BE468" s="167">
        <f>ABS(Cálculos!AQ469-Cálculos!AQ468)</f>
        <v>3.6131514437281798E-2</v>
      </c>
      <c r="BF468" s="142"/>
    </row>
    <row r="469" spans="25:58" x14ac:dyDescent="0.35">
      <c r="Y469" s="143"/>
      <c r="Z469" s="74">
        <f>(Cálculos!C470-0.44)/(MAX(Cálculos!C:C)+0.12)*100</f>
        <v>63.490932997315511</v>
      </c>
      <c r="AA469" s="144"/>
      <c r="AB469" s="159">
        <f>Cálculos!M346</f>
        <v>0.67390328634516683</v>
      </c>
      <c r="AC469" s="144"/>
      <c r="AD469" s="159">
        <f>Cálculos!AB157</f>
        <v>0.69748802757874373</v>
      </c>
      <c r="AE469" s="144"/>
      <c r="AF469" s="159">
        <f>Cálculos!AQ317</f>
        <v>0.70423101524672482</v>
      </c>
      <c r="AG469" s="144"/>
      <c r="AH469" s="159">
        <f>Cálculos!O421</f>
        <v>0</v>
      </c>
      <c r="AI469" s="144"/>
      <c r="AJ469" s="159">
        <f>Cálculos!AD434</f>
        <v>0</v>
      </c>
      <c r="AK469" s="144"/>
      <c r="AL469" s="159">
        <f>Cálculos!AS449</f>
        <v>0</v>
      </c>
      <c r="AM469" s="142"/>
      <c r="BA469" s="143"/>
      <c r="BB469" s="74">
        <v>464</v>
      </c>
      <c r="BC469" s="167">
        <f>ABS(Cálculos!M470-Cálculos!M469)</f>
        <v>3.1322772027414958E-2</v>
      </c>
      <c r="BD469" s="167">
        <f>ABS(Cálculos!AB470-Cálculos!AB469)</f>
        <v>3.3027550520597693E-2</v>
      </c>
      <c r="BE469" s="167">
        <f>ABS(Cálculos!AQ470-Cálculos!AQ469)</f>
        <v>3.4917507624135036E-2</v>
      </c>
      <c r="BF469" s="142"/>
    </row>
    <row r="470" spans="25:58" x14ac:dyDescent="0.35">
      <c r="Y470" s="143"/>
      <c r="Z470" s="74">
        <f>(Cálculos!C471-0.44)/(MAX(Cálculos!C:C)+0.12)*100</f>
        <v>63.627896784090289</v>
      </c>
      <c r="AA470" s="144"/>
      <c r="AB470" s="159">
        <f>Cálculos!M712</f>
        <v>0.67300629183460692</v>
      </c>
      <c r="AC470" s="144"/>
      <c r="AD470" s="159">
        <f>Cálculos!AB684</f>
        <v>0.6970960292101237</v>
      </c>
      <c r="AE470" s="144"/>
      <c r="AF470" s="159">
        <f>Cálculos!AQ683</f>
        <v>0.70306328952433073</v>
      </c>
      <c r="AG470" s="144"/>
      <c r="AH470" s="159">
        <f>Cálculos!O427</f>
        <v>0</v>
      </c>
      <c r="AI470" s="144"/>
      <c r="AJ470" s="159">
        <f>Cálculos!AD435</f>
        <v>0</v>
      </c>
      <c r="AK470" s="144"/>
      <c r="AL470" s="159">
        <f>Cálculos!AS450</f>
        <v>0</v>
      </c>
      <c r="AM470" s="142"/>
      <c r="BA470" s="143"/>
      <c r="BB470" s="74">
        <v>465</v>
      </c>
      <c r="BC470" s="167">
        <f>ABS(Cálculos!M471-Cálculos!M470)</f>
        <v>3.1047643202209541E-2</v>
      </c>
      <c r="BD470" s="167">
        <f>ABS(Cálculos!AB471-Cálculos!AB470)</f>
        <v>3.2837070313617822E-2</v>
      </c>
      <c r="BE470" s="167">
        <f>ABS(Cálculos!AQ471-Cálculos!AQ470)</f>
        <v>3.4817141110755845E-2</v>
      </c>
      <c r="BF470" s="142"/>
    </row>
    <row r="471" spans="25:58" x14ac:dyDescent="0.35">
      <c r="Y471" s="143"/>
      <c r="Z471" s="74">
        <f>(Cálculos!C472-0.44)/(MAX(Cálculos!C:C)+0.12)*100</f>
        <v>63.764860570865068</v>
      </c>
      <c r="AA471" s="144"/>
      <c r="AB471" s="159">
        <f>Cálculos!M154</f>
        <v>0.67293826641358423</v>
      </c>
      <c r="AC471" s="144"/>
      <c r="AD471" s="159">
        <f>Cálculos!AB158</f>
        <v>0.69267012584562304</v>
      </c>
      <c r="AE471" s="144"/>
      <c r="AF471" s="159">
        <f>Cálculos!AQ345</f>
        <v>0.69995551000891987</v>
      </c>
      <c r="AG471" s="144"/>
      <c r="AH471" s="159">
        <f>Cálculos!O428</f>
        <v>0</v>
      </c>
      <c r="AI471" s="144"/>
      <c r="AJ471" s="159">
        <f>Cálculos!AD437</f>
        <v>0</v>
      </c>
      <c r="AK471" s="144"/>
      <c r="AL471" s="159">
        <f>Cálculos!AS451</f>
        <v>0</v>
      </c>
      <c r="AM471" s="142"/>
      <c r="BA471" s="143"/>
      <c r="BB471" s="74">
        <v>466</v>
      </c>
      <c r="BC471" s="167">
        <f>ABS(Cálculos!M472-Cálculos!M471)</f>
        <v>3.0405303866923861E-2</v>
      </c>
      <c r="BD471" s="167">
        <f>ABS(Cálculos!AB472-Cálculos!AB471)</f>
        <v>3.2240571867707013E-2</v>
      </c>
      <c r="BE471" s="167">
        <f>ABS(Cálculos!AQ472-Cálculos!AQ471)</f>
        <v>3.4258176388733741E-2</v>
      </c>
      <c r="BF471" s="142"/>
    </row>
    <row r="472" spans="25:58" x14ac:dyDescent="0.35">
      <c r="Y472" s="143"/>
      <c r="Z472" s="74">
        <f>(Cálculos!C473-0.44)/(MAX(Cálculos!C:C)+0.12)*100</f>
        <v>63.901824357639839</v>
      </c>
      <c r="AA472" s="144"/>
      <c r="AB472" s="159">
        <f>Cálculos!M155</f>
        <v>0.66828994190959334</v>
      </c>
      <c r="AC472" s="144"/>
      <c r="AD472" s="159">
        <f>Cálculos!AB544</f>
        <v>0.69253907567695372</v>
      </c>
      <c r="AE472" s="144"/>
      <c r="AF472" s="159">
        <f>Cálculos!AQ547</f>
        <v>0.69990485602294161</v>
      </c>
      <c r="AG472" s="144"/>
      <c r="AH472" s="159">
        <f>Cálculos!O429</f>
        <v>0</v>
      </c>
      <c r="AI472" s="144"/>
      <c r="AJ472" s="159">
        <f>Cálculos!AD439</f>
        <v>0</v>
      </c>
      <c r="AK472" s="144"/>
      <c r="AL472" s="159">
        <f>Cálculos!AS452</f>
        <v>0</v>
      </c>
      <c r="AM472" s="142"/>
      <c r="BA472" s="143"/>
      <c r="BB472" s="74">
        <v>467</v>
      </c>
      <c r="BC472" s="167">
        <f>ABS(Cálculos!M473-Cálculos!M472)</f>
        <v>3.2152477087702414E-2</v>
      </c>
      <c r="BD472" s="167">
        <f>ABS(Cálculos!AB473-Cálculos!AB472)</f>
        <v>2.8670262274214542E-2</v>
      </c>
      <c r="BE472" s="167">
        <f>ABS(Cálculos!AQ473-Cálculos!AQ472)</f>
        <v>2.6646639761819912E-2</v>
      </c>
      <c r="BF472" s="142"/>
    </row>
    <row r="473" spans="25:58" x14ac:dyDescent="0.35">
      <c r="Y473" s="143"/>
      <c r="Z473" s="74">
        <f>(Cálculos!C474-0.44)/(MAX(Cálculos!C:C)+0.12)*100</f>
        <v>64.03878814441461</v>
      </c>
      <c r="AA473" s="144"/>
      <c r="AB473" s="159">
        <f>Cálculos!M544</f>
        <v>0.66757710049700991</v>
      </c>
      <c r="AC473" s="144"/>
      <c r="AD473" s="159">
        <f>Cálculos!AB572</f>
        <v>0.68843753082404979</v>
      </c>
      <c r="AE473" s="144"/>
      <c r="AF473" s="159">
        <f>Cálculos!AQ548</f>
        <v>0.69507018853371527</v>
      </c>
      <c r="AG473" s="144"/>
      <c r="AH473" s="159">
        <f>Cálculos!O430</f>
        <v>0</v>
      </c>
      <c r="AI473" s="144"/>
      <c r="AJ473" s="159">
        <f>Cálculos!AD444</f>
        <v>0</v>
      </c>
      <c r="AK473" s="144"/>
      <c r="AL473" s="159">
        <f>Cálculos!AS453</f>
        <v>0</v>
      </c>
      <c r="AM473" s="142"/>
      <c r="BA473" s="143"/>
      <c r="BB473" s="74">
        <v>468</v>
      </c>
      <c r="BC473" s="167">
        <f>ABS(Cálculos!M474-Cálculos!M473)</f>
        <v>2.7303499457875802E-4</v>
      </c>
      <c r="BD473" s="167">
        <f>ABS(Cálculos!AB474-Cálculos!AB473)</f>
        <v>2.1720502144773057E-4</v>
      </c>
      <c r="BE473" s="167">
        <f>ABS(Cálculos!AQ474-Cálculos!AQ473)</f>
        <v>1.9634042347835834E-3</v>
      </c>
      <c r="BF473" s="142"/>
    </row>
    <row r="474" spans="25:58" x14ac:dyDescent="0.35">
      <c r="Y474" s="143"/>
      <c r="Z474" s="74">
        <f>(Cálculos!C475-0.44)/(MAX(Cálculos!C:C)+0.12)*100</f>
        <v>64.175751931189396</v>
      </c>
      <c r="AA474" s="144"/>
      <c r="AB474" s="159">
        <f>Cálculos!M173</f>
        <v>0.66550095769287032</v>
      </c>
      <c r="AC474" s="144"/>
      <c r="AD474" s="159">
        <f>Cálculos!AB318</f>
        <v>0.68827485739687788</v>
      </c>
      <c r="AE474" s="144"/>
      <c r="AF474" s="159">
        <f>Cálculos!AQ711</f>
        <v>0.6933364486218665</v>
      </c>
      <c r="AG474" s="144"/>
      <c r="AH474" s="159">
        <f>Cálculos!O431</f>
        <v>0</v>
      </c>
      <c r="AI474" s="144"/>
      <c r="AJ474" s="159">
        <f>Cálculos!AD447</f>
        <v>0</v>
      </c>
      <c r="AK474" s="144"/>
      <c r="AL474" s="159">
        <f>Cálculos!AS454</f>
        <v>0</v>
      </c>
      <c r="AM474" s="142"/>
      <c r="BA474" s="143"/>
      <c r="BB474" s="74">
        <v>469</v>
      </c>
      <c r="BC474" s="167">
        <f>ABS(Cálculos!M475-Cálculos!M474)</f>
        <v>3.0642536889157856E-2</v>
      </c>
      <c r="BD474" s="167">
        <f>ABS(Cálculos!AB475-Cálculos!AB474)</f>
        <v>3.2257813422660098E-2</v>
      </c>
      <c r="BE474" s="167">
        <f>ABS(Cálculos!AQ475-Cálculos!AQ474)</f>
        <v>3.4060351130107858E-2</v>
      </c>
      <c r="BF474" s="142"/>
    </row>
    <row r="475" spans="25:58" x14ac:dyDescent="0.35">
      <c r="Y475" s="143"/>
      <c r="Z475" s="74">
        <f>(Cálculos!C476-0.44)/(MAX(Cálculos!C:C)+0.12)*100</f>
        <v>64.312715717964181</v>
      </c>
      <c r="AA475" s="144"/>
      <c r="AB475" s="159">
        <f>Cálculos!M156</f>
        <v>0.66367372602099339</v>
      </c>
      <c r="AC475" s="144"/>
      <c r="AD475" s="159">
        <f>Cálculos!AB545</f>
        <v>0.68736526529894237</v>
      </c>
      <c r="AE475" s="144"/>
      <c r="AF475" s="159">
        <f>Cálculos!AQ549</f>
        <v>0.69026897496268891</v>
      </c>
      <c r="AG475" s="144"/>
      <c r="AH475" s="159">
        <f>Cálculos!O433</f>
        <v>0</v>
      </c>
      <c r="AI475" s="144"/>
      <c r="AJ475" s="159">
        <f>Cálculos!AD448</f>
        <v>0</v>
      </c>
      <c r="AK475" s="144"/>
      <c r="AL475" s="159">
        <f>Cálculos!AS455</f>
        <v>0</v>
      </c>
      <c r="AM475" s="142"/>
      <c r="BA475" s="143"/>
      <c r="BB475" s="74">
        <v>470</v>
      </c>
      <c r="BC475" s="167">
        <f>ABS(Cálculos!M476-Cálculos!M475)</f>
        <v>2.909620486285136E-2</v>
      </c>
      <c r="BD475" s="167">
        <f>ABS(Cálculos!AB476-Cálculos!AB475)</f>
        <v>3.0678926220061742E-2</v>
      </c>
      <c r="BE475" s="167">
        <f>ABS(Cálculos!AQ476-Cálculos!AQ475)</f>
        <v>3.2404230937049805E-2</v>
      </c>
      <c r="BF475" s="142"/>
    </row>
    <row r="476" spans="25:58" x14ac:dyDescent="0.35">
      <c r="Y476" s="143"/>
      <c r="Z476" s="74">
        <f>(Cálculos!C477-0.44)/(MAX(Cálculos!C:C)+0.12)*100</f>
        <v>64.449679504738938</v>
      </c>
      <c r="AA476" s="144"/>
      <c r="AB476" s="159">
        <f>Cálculos!M685</f>
        <v>0.66103654637074738</v>
      </c>
      <c r="AC476" s="144"/>
      <c r="AD476" s="159">
        <f>Cálculos!AB173</f>
        <v>0.68489569776559422</v>
      </c>
      <c r="AE476" s="144"/>
      <c r="AF476" s="159">
        <f>Cálculos!AQ173</f>
        <v>0.6897450499362906</v>
      </c>
      <c r="AG476" s="144"/>
      <c r="AH476" s="159">
        <f>Cálculos!O434</f>
        <v>0</v>
      </c>
      <c r="AI476" s="144"/>
      <c r="AJ476" s="159">
        <f>Cálculos!AD449</f>
        <v>0</v>
      </c>
      <c r="AK476" s="144"/>
      <c r="AL476" s="159">
        <f>Cálculos!AS456</f>
        <v>0</v>
      </c>
      <c r="AM476" s="142"/>
      <c r="BA476" s="143"/>
      <c r="BB476" s="74">
        <v>471</v>
      </c>
      <c r="BC476" s="167">
        <f>ABS(Cálculos!M477-Cálculos!M476)</f>
        <v>2.8754097111103327E-2</v>
      </c>
      <c r="BD476" s="167">
        <f>ABS(Cálculos!AB477-Cálculos!AB476)</f>
        <v>3.0399406179950184E-2</v>
      </c>
      <c r="BE476" s="167">
        <f>ABS(Cálculos!AQ477-Cálculos!AQ476)</f>
        <v>3.2188516177773518E-2</v>
      </c>
      <c r="BF476" s="142"/>
    </row>
    <row r="477" spans="25:58" x14ac:dyDescent="0.35">
      <c r="Y477" s="143"/>
      <c r="Z477" s="74">
        <f>(Cálculos!C478-0.44)/(MAX(Cálculos!C:C)+0.12)*100</f>
        <v>64.586643291513724</v>
      </c>
      <c r="AA477" s="144"/>
      <c r="AB477" s="159">
        <f>Cálculos!M577</f>
        <v>0.65910574380209608</v>
      </c>
      <c r="AC477" s="144"/>
      <c r="AD477" s="159">
        <f>Cálculos!AB546</f>
        <v>0.68254596945566615</v>
      </c>
      <c r="AE477" s="144"/>
      <c r="AF477" s="159">
        <f>Cálculos!AQ356</f>
        <v>0.68903022268629233</v>
      </c>
      <c r="AG477" s="144"/>
      <c r="AH477" s="159">
        <f>Cálculos!O435</f>
        <v>0</v>
      </c>
      <c r="AI477" s="144"/>
      <c r="AJ477" s="159">
        <f>Cálculos!AD450</f>
        <v>0</v>
      </c>
      <c r="AK477" s="144"/>
      <c r="AL477" s="159">
        <f>Cálculos!AS457</f>
        <v>0</v>
      </c>
      <c r="AM477" s="142"/>
      <c r="BA477" s="143"/>
      <c r="BB477" s="74">
        <v>472</v>
      </c>
      <c r="BC477" s="167">
        <f>ABS(Cálculos!M478-Cálculos!M477)</f>
        <v>2.7901377860017895E-2</v>
      </c>
      <c r="BD477" s="167">
        <f>ABS(Cálculos!AB478-Cálculos!AB477)</f>
        <v>2.9552896766815939E-2</v>
      </c>
      <c r="BE477" s="167">
        <f>ABS(Cálculos!AQ478-Cálculos!AQ477)</f>
        <v>3.1329417328403997E-2</v>
      </c>
      <c r="BF477" s="142"/>
    </row>
    <row r="478" spans="25:58" x14ac:dyDescent="0.35">
      <c r="Y478" s="143"/>
      <c r="Z478" s="74">
        <f>(Cálculos!C479-0.44)/(MAX(Cálculos!C:C)+0.12)*100</f>
        <v>64.723607078288509</v>
      </c>
      <c r="AA478" s="144"/>
      <c r="AB478" s="159">
        <f>Cálculos!M157</f>
        <v>0.65908939671821365</v>
      </c>
      <c r="AC478" s="144"/>
      <c r="AD478" s="159">
        <f>Cálculos!AB346</f>
        <v>0.68214683174357649</v>
      </c>
      <c r="AE478" s="144"/>
      <c r="AF478" s="159">
        <f>Cálculos!AQ577</f>
        <v>0.68746591048417616</v>
      </c>
      <c r="AG478" s="144"/>
      <c r="AH478" s="159">
        <f>Cálculos!O437</f>
        <v>0</v>
      </c>
      <c r="AI478" s="144"/>
      <c r="AJ478" s="159">
        <f>Cálculos!AD451</f>
        <v>0</v>
      </c>
      <c r="AK478" s="144"/>
      <c r="AL478" s="159">
        <f>Cálculos!AS459</f>
        <v>0</v>
      </c>
      <c r="AM478" s="142"/>
      <c r="BA478" s="143"/>
      <c r="BB478" s="74">
        <v>473</v>
      </c>
      <c r="BC478" s="167">
        <f>ABS(Cálculos!M479-Cálculos!M478)</f>
        <v>1.5510904908247358E-2</v>
      </c>
      <c r="BD478" s="167">
        <f>ABS(Cálculos!AB479-Cálculos!AB478)</f>
        <v>1.7209797719591524E-2</v>
      </c>
      <c r="BE478" s="167">
        <f>ABS(Cálculos!AQ479-Cálculos!AQ478)</f>
        <v>1.9033419245724881E-2</v>
      </c>
      <c r="BF478" s="142"/>
    </row>
    <row r="479" spans="25:58" x14ac:dyDescent="0.35">
      <c r="Y479" s="143"/>
      <c r="Z479" s="74">
        <f>(Cálculos!C480-0.44)/(MAX(Cálculos!C:C)+0.12)*100</f>
        <v>64.860570865063266</v>
      </c>
      <c r="AA479" s="144"/>
      <c r="AB479" s="159">
        <f>Cálculos!M319</f>
        <v>0.65850503734109189</v>
      </c>
      <c r="AC479" s="144"/>
      <c r="AD479" s="159">
        <f>Cálculos!AB712</f>
        <v>0.68103814875809809</v>
      </c>
      <c r="AE479" s="144"/>
      <c r="AF479" s="159">
        <f>Cálculos!AQ550</f>
        <v>0.68550093647860344</v>
      </c>
      <c r="AG479" s="144"/>
      <c r="AH479" s="159">
        <f>Cálculos!O439</f>
        <v>0</v>
      </c>
      <c r="AI479" s="144"/>
      <c r="AJ479" s="159">
        <f>Cálculos!AD452</f>
        <v>0</v>
      </c>
      <c r="AK479" s="144"/>
      <c r="AL479" s="159">
        <f>Cálculos!AS460</f>
        <v>0</v>
      </c>
      <c r="AM479" s="142"/>
      <c r="BA479" s="143"/>
      <c r="BB479" s="74">
        <v>474</v>
      </c>
      <c r="BC479" s="167">
        <f>ABS(Cálculos!M480-Cálculos!M479)</f>
        <v>1.879394364703435E-2</v>
      </c>
      <c r="BD479" s="167">
        <f>ABS(Cálculos!AB480-Cálculos!AB479)</f>
        <v>2.0493530026596041E-2</v>
      </c>
      <c r="BE479" s="167">
        <f>ABS(Cálculos!AQ480-Cálculos!AQ479)</f>
        <v>2.231916118318833E-2</v>
      </c>
      <c r="BF479" s="142"/>
    </row>
    <row r="480" spans="25:58" x14ac:dyDescent="0.35">
      <c r="Y480" s="143"/>
      <c r="Z480" s="74">
        <f>(Cálculos!C481-0.44)/(MAX(Cálculos!C:C)+0.12)*100</f>
        <v>64.997534651838052</v>
      </c>
      <c r="AA480" s="144"/>
      <c r="AB480" s="159">
        <f>Cálculos!M158</f>
        <v>0.65453673370079302</v>
      </c>
      <c r="AC480" s="144"/>
      <c r="AD480" s="159">
        <f>Cálculos!AB577</f>
        <v>0.68091986770177093</v>
      </c>
      <c r="AE480" s="144"/>
      <c r="AF480" s="159">
        <f>Cálculos!AQ551</f>
        <v>0.68076583519504608</v>
      </c>
      <c r="AG480" s="144"/>
      <c r="AH480" s="159">
        <f>Cálculos!O447</f>
        <v>0</v>
      </c>
      <c r="AI480" s="144"/>
      <c r="AJ480" s="159">
        <f>Cálculos!AD453</f>
        <v>0</v>
      </c>
      <c r="AK480" s="144"/>
      <c r="AL480" s="159">
        <f>Cálculos!AS461</f>
        <v>0</v>
      </c>
      <c r="AM480" s="142"/>
      <c r="BA480" s="143"/>
      <c r="BB480" s="74">
        <v>475</v>
      </c>
      <c r="BC480" s="167">
        <f>ABS(Cálculos!M481-Cálculos!M480)</f>
        <v>2.7241418722635302E-2</v>
      </c>
      <c r="BD480" s="167">
        <f>ABS(Cálculos!AB481-Cálculos!AB480)</f>
        <v>2.8961329624470622E-2</v>
      </c>
      <c r="BE480" s="167">
        <f>ABS(Cálculos!AQ481-Cálculos!AQ480)</f>
        <v>3.0810347464629517E-2</v>
      </c>
      <c r="BF480" s="142"/>
    </row>
    <row r="481" spans="25:58" x14ac:dyDescent="0.35">
      <c r="Y481" s="143"/>
      <c r="Z481" s="74">
        <f>(Cálculos!C482-0.44)/(MAX(Cálculos!C:C)+0.12)*100</f>
        <v>65.134498438612837</v>
      </c>
      <c r="AA481" s="144"/>
      <c r="AB481" s="159">
        <f>Cálculos!M545</f>
        <v>0.65307599633054692</v>
      </c>
      <c r="AC481" s="144"/>
      <c r="AD481" s="159">
        <f>Cálculos!AB547</f>
        <v>0.67781824181558181</v>
      </c>
      <c r="AE481" s="144"/>
      <c r="AF481" s="159">
        <f>Cálculos!AQ572</f>
        <v>0.67986854092089466</v>
      </c>
      <c r="AG481" s="144"/>
      <c r="AH481" s="159">
        <f>Cálculos!O448</f>
        <v>0</v>
      </c>
      <c r="AI481" s="144"/>
      <c r="AJ481" s="159">
        <f>Cálculos!AD454</f>
        <v>0</v>
      </c>
      <c r="AK481" s="144"/>
      <c r="AL481" s="159">
        <f>Cálculos!AS462</f>
        <v>0</v>
      </c>
      <c r="AM481" s="142"/>
      <c r="BA481" s="143"/>
      <c r="BB481" s="74">
        <v>476</v>
      </c>
      <c r="BC481" s="167">
        <f>ABS(Cálculos!M482-Cálculos!M481)</f>
        <v>2.5934340715417781E-2</v>
      </c>
      <c r="BD481" s="167">
        <f>ABS(Cálculos!AB482-Cálculos!AB481)</f>
        <v>2.7586708272059557E-2</v>
      </c>
      <c r="BE481" s="167">
        <f>ABS(Cálculos!AQ482-Cálculos!AQ481)</f>
        <v>2.9330936760372683E-2</v>
      </c>
      <c r="BF481" s="142"/>
    </row>
    <row r="482" spans="25:58" x14ac:dyDescent="0.35">
      <c r="Y482" s="143"/>
      <c r="Z482" s="74">
        <f>(Cálculos!C483-0.44)/(MAX(Cálculos!C:C)+0.12)*100</f>
        <v>65.271462225387609</v>
      </c>
      <c r="AA482" s="144"/>
      <c r="AB482" s="159">
        <f>Cálculos!M174</f>
        <v>0.65042583443322433</v>
      </c>
      <c r="AC482" s="144"/>
      <c r="AD482" s="159">
        <f>Cálculos!AB548</f>
        <v>0.67313382555824053</v>
      </c>
      <c r="AE482" s="144"/>
      <c r="AF482" s="159">
        <f>Cálculos!AQ209</f>
        <v>0.67677737111128877</v>
      </c>
      <c r="AG482" s="144"/>
      <c r="AH482" s="159">
        <f>Cálculos!O449</f>
        <v>0</v>
      </c>
      <c r="AI482" s="144"/>
      <c r="AJ482" s="159">
        <f>Cálculos!AD455</f>
        <v>0</v>
      </c>
      <c r="AK482" s="144"/>
      <c r="AL482" s="159">
        <f>Cálculos!AS463</f>
        <v>0</v>
      </c>
      <c r="AM482" s="142"/>
      <c r="BA482" s="143"/>
      <c r="BB482" s="74">
        <v>477</v>
      </c>
      <c r="BC482" s="167">
        <f>ABS(Cálculos!M483-Cálculos!M482)</f>
        <v>1.4824771651376523E-2</v>
      </c>
      <c r="BD482" s="167">
        <f>ABS(Cálculos!AB483-Cálculos!AB482)</f>
        <v>1.6455972572653188E-2</v>
      </c>
      <c r="BE482" s="167">
        <f>ABS(Cálculos!AQ483-Cálculos!AQ482)</f>
        <v>1.8160340007937092E-2</v>
      </c>
      <c r="BF482" s="142"/>
    </row>
    <row r="483" spans="25:58" x14ac:dyDescent="0.35">
      <c r="Y483" s="143"/>
      <c r="Z483" s="74">
        <f>(Cálculos!C484-0.44)/(MAX(Cálculos!C:C)+0.12)*100</f>
        <v>65.40842601216238</v>
      </c>
      <c r="AA483" s="144"/>
      <c r="AB483" s="159">
        <f>Cálculos!M546</f>
        <v>0.64617393117332644</v>
      </c>
      <c r="AC483" s="144"/>
      <c r="AD483" s="159">
        <f>Cálculos!AB174</f>
        <v>0.66850986117124267</v>
      </c>
      <c r="AE483" s="144"/>
      <c r="AF483" s="159">
        <f>Cálculos!AQ552</f>
        <v>0.67606344200224922</v>
      </c>
      <c r="AG483" s="144"/>
      <c r="AH483" s="159">
        <f>Cálculos!O451</f>
        <v>0</v>
      </c>
      <c r="AI483" s="144"/>
      <c r="AJ483" s="159">
        <f>Cálculos!AD456</f>
        <v>0</v>
      </c>
      <c r="AK483" s="144"/>
      <c r="AL483" s="159">
        <f>Cálculos!AS464</f>
        <v>0</v>
      </c>
      <c r="AM483" s="142"/>
      <c r="BA483" s="143"/>
      <c r="BB483" s="74">
        <v>478</v>
      </c>
      <c r="BC483" s="167">
        <f>ABS(Cálculos!M484-Cálculos!M483)</f>
        <v>2.452077404262476E-2</v>
      </c>
      <c r="BD483" s="167">
        <f>ABS(Cálculos!AB484-Cálculos!AB483)</f>
        <v>2.6094731317352071E-2</v>
      </c>
      <c r="BE483" s="167">
        <f>ABS(Cálculos!AQ484-Cálculos!AQ483)</f>
        <v>2.7724542754727244E-2</v>
      </c>
      <c r="BF483" s="142"/>
    </row>
    <row r="484" spans="25:58" x14ac:dyDescent="0.35">
      <c r="Y484" s="143"/>
      <c r="Z484" s="74">
        <f>(Cálculos!C485-0.44)/(MAX(Cálculos!C:C)+0.12)*100</f>
        <v>65.545389798937165</v>
      </c>
      <c r="AA484" s="144"/>
      <c r="AB484" s="159">
        <f>Cálculos!M347</f>
        <v>0.64530090221540715</v>
      </c>
      <c r="AC484" s="144"/>
      <c r="AD484" s="159">
        <f>Cálculos!AB549</f>
        <v>0.6684837148047208</v>
      </c>
      <c r="AE484" s="144"/>
      <c r="AF484" s="159">
        <f>Cálculos!AQ684</f>
        <v>0.67449291046569682</v>
      </c>
      <c r="AG484" s="144"/>
      <c r="AH484" s="159">
        <f>Cálculos!O452</f>
        <v>0</v>
      </c>
      <c r="AI484" s="144"/>
      <c r="AJ484" s="159">
        <f>Cálculos!AD457</f>
        <v>0</v>
      </c>
      <c r="AK484" s="144"/>
      <c r="AL484" s="159">
        <f>Cálculos!AS465</f>
        <v>0</v>
      </c>
      <c r="AM484" s="142"/>
      <c r="BA484" s="143"/>
      <c r="BB484" s="74">
        <v>479</v>
      </c>
      <c r="BC484" s="167">
        <f>ABS(Cálculos!M485-Cálculos!M484)</f>
        <v>2.4296410603874108E-2</v>
      </c>
      <c r="BD484" s="167">
        <f>ABS(Cálculos!AB485-Cálculos!AB484)</f>
        <v>2.590708305798084E-2</v>
      </c>
      <c r="BE484" s="167">
        <f>ABS(Cálculos!AQ485-Cálculos!AQ484)</f>
        <v>2.7577593948679535E-2</v>
      </c>
      <c r="BF484" s="142"/>
    </row>
    <row r="485" spans="25:58" x14ac:dyDescent="0.35">
      <c r="Y485" s="143"/>
      <c r="Z485" s="74">
        <f>(Cálculos!C486-0.44)/(MAX(Cálculos!C:C)+0.12)*100</f>
        <v>65.682353585711937</v>
      </c>
      <c r="AA485" s="144"/>
      <c r="AB485" s="159">
        <f>Cálculos!M713</f>
        <v>0.6434411841020552</v>
      </c>
      <c r="AC485" s="144"/>
      <c r="AD485" s="159">
        <f>Cálculos!AB685</f>
        <v>0.66458949978189497</v>
      </c>
      <c r="AE485" s="144"/>
      <c r="AF485" s="159">
        <f>Cálculos!AQ174</f>
        <v>0.67173182019218702</v>
      </c>
      <c r="AG485" s="144"/>
      <c r="AH485" s="159">
        <f>Cálculos!O453</f>
        <v>0</v>
      </c>
      <c r="AI485" s="144"/>
      <c r="AJ485" s="159">
        <f>Cálculos!AD459</f>
        <v>0</v>
      </c>
      <c r="AK485" s="144"/>
      <c r="AL485" s="159">
        <f>Cálculos!AS466</f>
        <v>0</v>
      </c>
      <c r="AM485" s="142"/>
      <c r="BA485" s="143"/>
      <c r="BB485" s="74">
        <v>480</v>
      </c>
      <c r="BC485" s="167">
        <f>ABS(Cálculos!M486-Cálculos!M485)</f>
        <v>2.3668205907487749E-2</v>
      </c>
      <c r="BD485" s="167">
        <f>ABS(Cálculos!AB486-Cálculos!AB485)</f>
        <v>2.5263455385457378E-2</v>
      </c>
      <c r="BE485" s="167">
        <f>ABS(Cálculos!AQ486-Cálculos!AQ485)</f>
        <v>2.6905759516458572E-2</v>
      </c>
      <c r="BF485" s="142"/>
    </row>
    <row r="486" spans="25:58" x14ac:dyDescent="0.35">
      <c r="Y486" s="143"/>
      <c r="Z486" s="74">
        <f>(Cálculos!C487-0.44)/(MAX(Cálculos!C:C)+0.12)*100</f>
        <v>65.819317372486722</v>
      </c>
      <c r="AA486" s="144"/>
      <c r="AB486" s="159">
        <f>Cálculos!M578</f>
        <v>0.64228828774254043</v>
      </c>
      <c r="AC486" s="144"/>
      <c r="AD486" s="159">
        <f>Cálculos!AB550</f>
        <v>0.6638660808245157</v>
      </c>
      <c r="AE486" s="144"/>
      <c r="AF486" s="159">
        <f>Cálculos!AQ553</f>
        <v>0.67139353067716223</v>
      </c>
      <c r="AG486" s="144"/>
      <c r="AH486" s="159">
        <f>Cálculos!O454</f>
        <v>0</v>
      </c>
      <c r="AI486" s="144"/>
      <c r="AJ486" s="159">
        <f>Cálculos!AD460</f>
        <v>0</v>
      </c>
      <c r="AK486" s="144"/>
      <c r="AL486" s="159">
        <f>Cálculos!AS467</f>
        <v>0</v>
      </c>
      <c r="AM486" s="142"/>
      <c r="BA486" s="143"/>
      <c r="BB486" s="74">
        <v>481</v>
      </c>
      <c r="BC486" s="167">
        <f>ABS(Cálculos!M487-Cálculos!M486)</f>
        <v>1.3650228808729037</v>
      </c>
      <c r="BD486" s="167">
        <f>ABS(Cálculos!AB487-Cálculos!AB486)</f>
        <v>1.1145340401522337</v>
      </c>
      <c r="BE486" s="167">
        <f>ABS(Cálculos!AQ487-Cálculos!AQ486)</f>
        <v>0.80801857966193125</v>
      </c>
      <c r="BF486" s="142"/>
    </row>
    <row r="487" spans="25:58" x14ac:dyDescent="0.35">
      <c r="Y487" s="143"/>
      <c r="Z487" s="74">
        <f>(Cálculos!C488-0.44)/(MAX(Cálculos!C:C)+0.12)*100</f>
        <v>65.956281159261493</v>
      </c>
      <c r="AA487" s="144"/>
      <c r="AB487" s="159">
        <f>Cálculos!M547</f>
        <v>0.64127336876227781</v>
      </c>
      <c r="AC487" s="144"/>
      <c r="AD487" s="159">
        <f>Cálculos!AB578</f>
        <v>0.66261408480558714</v>
      </c>
      <c r="AE487" s="144"/>
      <c r="AF487" s="159">
        <f>Cálculos!AQ318</f>
        <v>0.66834870091833309</v>
      </c>
      <c r="AG487" s="144"/>
      <c r="AH487" s="159">
        <f>Cálculos!O455</f>
        <v>0</v>
      </c>
      <c r="AI487" s="144"/>
      <c r="AJ487" s="159">
        <f>Cálculos!AD461</f>
        <v>0</v>
      </c>
      <c r="AK487" s="144"/>
      <c r="AL487" s="159">
        <f>Cálculos!AS468</f>
        <v>0</v>
      </c>
      <c r="AM487" s="142"/>
      <c r="BA487" s="143"/>
      <c r="BB487" s="74">
        <v>482</v>
      </c>
      <c r="BC487" s="167">
        <f>ABS(Cálculos!M488-Cálculos!M487)</f>
        <v>1.2223486071986398</v>
      </c>
      <c r="BD487" s="167">
        <f>ABS(Cálculos!AB488-Cálculos!AB487)</f>
        <v>0.97040108566938943</v>
      </c>
      <c r="BE487" s="167">
        <f>ABS(Cálculos!AQ488-Cálculos!AQ487)</f>
        <v>0.66165513983400737</v>
      </c>
      <c r="BF487" s="142"/>
    </row>
    <row r="488" spans="25:58" x14ac:dyDescent="0.35">
      <c r="Y488" s="143"/>
      <c r="Z488" s="74">
        <f>(Cálculos!C489-0.44)/(MAX(Cálculos!C:C)+0.12)*100</f>
        <v>66.093244946036265</v>
      </c>
      <c r="AA488" s="144"/>
      <c r="AB488" s="159">
        <f>Cálculos!M209</f>
        <v>0.6398181598864664</v>
      </c>
      <c r="AC488" s="144"/>
      <c r="AD488" s="159">
        <f>Cálculos!AB209</f>
        <v>0.66260214869222511</v>
      </c>
      <c r="AE488" s="144"/>
      <c r="AF488" s="159">
        <f>Cálculos!AQ578</f>
        <v>0.66729144719190103</v>
      </c>
      <c r="AG488" s="144"/>
      <c r="AH488" s="159">
        <f>Cálculos!O456</f>
        <v>0</v>
      </c>
      <c r="AI488" s="144"/>
      <c r="AJ488" s="159">
        <f>Cálculos!AD462</f>
        <v>0</v>
      </c>
      <c r="AK488" s="144"/>
      <c r="AL488" s="159">
        <f>Cálculos!AS469</f>
        <v>0</v>
      </c>
      <c r="AM488" s="142"/>
      <c r="BA488" s="143"/>
      <c r="BB488" s="74">
        <v>483</v>
      </c>
      <c r="BC488" s="167">
        <f>ABS(Cálculos!M489-Cálculos!M488)</f>
        <v>2.6971627256713981E-2</v>
      </c>
      <c r="BD488" s="167">
        <f>ABS(Cálculos!AB489-Cálculos!AB488)</f>
        <v>2.8240211938448612E-2</v>
      </c>
      <c r="BE488" s="167">
        <f>ABS(Cálculos!AQ489-Cálculos!AQ488)</f>
        <v>2.9630272965397442E-2</v>
      </c>
      <c r="BF488" s="142"/>
    </row>
    <row r="489" spans="25:58" x14ac:dyDescent="0.35">
      <c r="Y489" s="143"/>
      <c r="Z489" s="74">
        <f>(Cálculos!C490-0.44)/(MAX(Cálculos!C:C)+0.12)*100</f>
        <v>66.23020873281105</v>
      </c>
      <c r="AA489" s="144"/>
      <c r="AB489" s="159">
        <f>Cálculos!M722</f>
        <v>0.63978672217704124</v>
      </c>
      <c r="AC489" s="144"/>
      <c r="AD489" s="159">
        <f>Cálculos!AB319</f>
        <v>0.66177281260230592</v>
      </c>
      <c r="AE489" s="144"/>
      <c r="AF489" s="159">
        <f>Cálculos!AQ554</f>
        <v>0.66675587679779547</v>
      </c>
      <c r="AG489" s="144"/>
      <c r="AH489" s="159">
        <f>Cálculos!O457</f>
        <v>0</v>
      </c>
      <c r="AI489" s="144"/>
      <c r="AJ489" s="159">
        <f>Cálculos!AD463</f>
        <v>0</v>
      </c>
      <c r="AK489" s="144"/>
      <c r="AL489" s="159">
        <f>Cálculos!AS470</f>
        <v>0</v>
      </c>
      <c r="AM489" s="142"/>
      <c r="BA489" s="143"/>
      <c r="BB489" s="74">
        <v>484</v>
      </c>
      <c r="BC489" s="167">
        <f>ABS(Cálculos!M490-Cálculos!M489)</f>
        <v>2.6831717204312211E-2</v>
      </c>
      <c r="BD489" s="167">
        <f>ABS(Cálculos!AB490-Cálculos!AB489)</f>
        <v>2.8177547917095369E-2</v>
      </c>
      <c r="BE489" s="167">
        <f>ABS(Cálculos!AQ490-Cálculos!AQ489)</f>
        <v>2.9650696855236358E-2</v>
      </c>
      <c r="BF489" s="142"/>
    </row>
    <row r="490" spans="25:58" x14ac:dyDescent="0.35">
      <c r="Y490" s="143"/>
      <c r="Z490" s="74">
        <f>(Cálculos!C491-0.44)/(MAX(Cálculos!C:C)+0.12)*100</f>
        <v>66.367172519585822</v>
      </c>
      <c r="AA490" s="144"/>
      <c r="AB490" s="159">
        <f>Cálculos!M548</f>
        <v>0.63676385677512004</v>
      </c>
      <c r="AC490" s="144"/>
      <c r="AD490" s="159">
        <f>Cálculos!AB551</f>
        <v>0.65928040827672008</v>
      </c>
      <c r="AE490" s="144"/>
      <c r="AF490" s="159">
        <f>Cálculos!AQ346</f>
        <v>0.66474582527782755</v>
      </c>
      <c r="AG490" s="144"/>
      <c r="AH490" s="159">
        <f>Cálculos!O459</f>
        <v>0</v>
      </c>
      <c r="AI490" s="144"/>
      <c r="AJ490" s="159">
        <f>Cálculos!AD464</f>
        <v>0</v>
      </c>
      <c r="AK490" s="144"/>
      <c r="AL490" s="159">
        <f>Cálculos!AS471</f>
        <v>0</v>
      </c>
      <c r="AM490" s="142"/>
      <c r="BA490" s="143"/>
      <c r="BB490" s="74">
        <v>485</v>
      </c>
      <c r="BC490" s="167">
        <f>ABS(Cálculos!M491-Cálculos!M490)</f>
        <v>2.5783698423353041E-2</v>
      </c>
      <c r="BD490" s="167">
        <f>ABS(Cálculos!AB491-Cálculos!AB490)</f>
        <v>2.7110845834291242E-2</v>
      </c>
      <c r="BE490" s="167">
        <f>ABS(Cálculos!AQ491-Cálculos!AQ490)</f>
        <v>2.8534397282335533E-2</v>
      </c>
      <c r="BF490" s="142"/>
    </row>
    <row r="491" spans="25:58" x14ac:dyDescent="0.35">
      <c r="Y491" s="143"/>
      <c r="Z491" s="74">
        <f>(Cálculos!C492-0.44)/(MAX(Cálculos!C:C)+0.12)*100</f>
        <v>66.504136306360593</v>
      </c>
      <c r="AA491" s="144"/>
      <c r="AB491" s="159">
        <f>Cálculos!M175</f>
        <v>0.63567014046330339</v>
      </c>
      <c r="AC491" s="144"/>
      <c r="AD491" s="159">
        <f>Cálculos!AB552</f>
        <v>0.65472642318543839</v>
      </c>
      <c r="AE491" s="144"/>
      <c r="AF491" s="159">
        <f>Cálculos!AQ555</f>
        <v>0.66215025753594348</v>
      </c>
      <c r="AG491" s="144"/>
      <c r="AH491" s="159">
        <f>Cálculos!O460</f>
        <v>0</v>
      </c>
      <c r="AI491" s="144"/>
      <c r="AJ491" s="159">
        <f>Cálculos!AD465</f>
        <v>0</v>
      </c>
      <c r="AK491" s="144"/>
      <c r="AL491" s="159">
        <f>Cálculos!AS472</f>
        <v>0</v>
      </c>
      <c r="AM491" s="142"/>
      <c r="BA491" s="143"/>
      <c r="BB491" s="74">
        <v>486</v>
      </c>
      <c r="BC491" s="167">
        <f>ABS(Cálculos!M492-Cálculos!M491)</f>
        <v>2.5156187199991242E-2</v>
      </c>
      <c r="BD491" s="167">
        <f>ABS(Cálculos!AB492-Cálculos!AB491)</f>
        <v>2.6497278691017145E-2</v>
      </c>
      <c r="BE491" s="167">
        <f>ABS(Cálculos!AQ492-Cálculos!AQ491)</f>
        <v>2.7920858505860791E-2</v>
      </c>
      <c r="BF491" s="142"/>
    </row>
    <row r="492" spans="25:58" x14ac:dyDescent="0.35">
      <c r="Y492" s="143"/>
      <c r="Z492" s="74">
        <f>(Cálculos!C493-0.44)/(MAX(Cálculos!C:C)+0.12)*100</f>
        <v>66.641100093135378</v>
      </c>
      <c r="AA492" s="144"/>
      <c r="AB492" s="159">
        <f>Cálculos!M549</f>
        <v>0.63235079773773406</v>
      </c>
      <c r="AC492" s="144"/>
      <c r="AD492" s="159">
        <f>Cálculos!AB175</f>
        <v>0.6524648302555921</v>
      </c>
      <c r="AE492" s="144"/>
      <c r="AF492" s="159">
        <f>Cálculos!AQ712</f>
        <v>0.66074452409120699</v>
      </c>
      <c r="AG492" s="144"/>
      <c r="AH492" s="159">
        <f>Cálculos!O461</f>
        <v>0</v>
      </c>
      <c r="AI492" s="144"/>
      <c r="AJ492" s="159">
        <f>Cálculos!AD466</f>
        <v>0</v>
      </c>
      <c r="AK492" s="144"/>
      <c r="AL492" s="159">
        <f>Cálculos!AS473</f>
        <v>0</v>
      </c>
      <c r="AM492" s="142"/>
      <c r="BA492" s="143"/>
      <c r="BB492" s="74">
        <v>487</v>
      </c>
      <c r="BC492" s="167">
        <f>ABS(Cálculos!M493-Cálculos!M492)</f>
        <v>2.4751340200402261E-2</v>
      </c>
      <c r="BD492" s="167">
        <f>ABS(Cálculos!AB493-Cálculos!AB492)</f>
        <v>2.6123892529642534E-2</v>
      </c>
      <c r="BE492" s="167">
        <f>ABS(Cálculos!AQ493-Cálculos!AQ492)</f>
        <v>2.7574097688445098E-2</v>
      </c>
      <c r="BF492" s="142"/>
    </row>
    <row r="493" spans="25:58" x14ac:dyDescent="0.35">
      <c r="Y493" s="143"/>
      <c r="Z493" s="74">
        <f>(Cálculos!C494-0.44)/(MAX(Cálculos!C:C)+0.12)*100</f>
        <v>66.77806387991015</v>
      </c>
      <c r="AA493" s="144"/>
      <c r="AB493" s="159">
        <f>Cálculos!M686</f>
        <v>0.63162482788205065</v>
      </c>
      <c r="AC493" s="144"/>
      <c r="AD493" s="159">
        <f>Cálculos!AB347</f>
        <v>0.65194626485890272</v>
      </c>
      <c r="AE493" s="144"/>
      <c r="AF493" s="159">
        <f>Cálculos!AQ561</f>
        <v>0.66039004533840451</v>
      </c>
      <c r="AG493" s="144"/>
      <c r="AH493" s="159">
        <f>Cálculos!O462</f>
        <v>0</v>
      </c>
      <c r="AI493" s="144"/>
      <c r="AJ493" s="159">
        <f>Cálculos!AD467</f>
        <v>0</v>
      </c>
      <c r="AK493" s="144"/>
      <c r="AL493" s="159">
        <f>Cálculos!AS474</f>
        <v>0</v>
      </c>
      <c r="AM493" s="142"/>
      <c r="BA493" s="143"/>
      <c r="BB493" s="74">
        <v>488</v>
      </c>
      <c r="BC493" s="167">
        <f>ABS(Cálculos!M494-Cálculos!M493)</f>
        <v>2.421104786967998E-2</v>
      </c>
      <c r="BD493" s="167">
        <f>ABS(Cálculos!AB494-Cálculos!AB493)</f>
        <v>2.559498723417164E-2</v>
      </c>
      <c r="BE493" s="167">
        <f>ABS(Cálculos!AQ494-Cálculos!AQ493)</f>
        <v>2.7046124138305316E-2</v>
      </c>
      <c r="BF493" s="142"/>
    </row>
    <row r="494" spans="25:58" x14ac:dyDescent="0.35">
      <c r="Y494" s="143"/>
      <c r="Z494" s="74">
        <f>(Cálculos!C495-0.44)/(MAX(Cálculos!C:C)+0.12)*100</f>
        <v>66.915027666684921</v>
      </c>
      <c r="AA494" s="144"/>
      <c r="AB494" s="159">
        <f>Cálculos!M550</f>
        <v>0.62798016074619833</v>
      </c>
      <c r="AC494" s="144"/>
      <c r="AD494" s="159">
        <f>Cálculos!AB553</f>
        <v>0.65020389694297032</v>
      </c>
      <c r="AE494" s="144"/>
      <c r="AF494" s="159">
        <f>Cálculos!AQ556</f>
        <v>0.65757645161055667</v>
      </c>
      <c r="AG494" s="144"/>
      <c r="AH494" s="159">
        <f>Cálculos!O463</f>
        <v>0</v>
      </c>
      <c r="AI494" s="144"/>
      <c r="AJ494" s="159">
        <f>Cálculos!AD468</f>
        <v>0</v>
      </c>
      <c r="AK494" s="144"/>
      <c r="AL494" s="159">
        <f>Cálculos!AS475</f>
        <v>0</v>
      </c>
      <c r="AM494" s="142"/>
      <c r="BA494" s="143"/>
      <c r="BB494" s="74">
        <v>489</v>
      </c>
      <c r="BC494" s="167">
        <f>ABS(Cálculos!M495-Cálculos!M494)</f>
        <v>2.3265366926223052E-2</v>
      </c>
      <c r="BD494" s="167">
        <f>ABS(Cálculos!AB495-Cálculos!AB494)</f>
        <v>2.4607273681769515E-2</v>
      </c>
      <c r="BE494" s="167">
        <f>ABS(Cálculos!AQ495-Cálculos!AQ494)</f>
        <v>2.5989070371607692E-2</v>
      </c>
      <c r="BF494" s="142"/>
    </row>
    <row r="495" spans="25:58" x14ac:dyDescent="0.35">
      <c r="Y495" s="143"/>
      <c r="Z495" s="74">
        <f>(Cálculos!C496-0.44)/(MAX(Cálculos!C:C)+0.12)*100</f>
        <v>67.051991453459706</v>
      </c>
      <c r="AA495" s="144"/>
      <c r="AB495" s="159">
        <f>Cálculos!M320</f>
        <v>0.62762917069869417</v>
      </c>
      <c r="AC495" s="144"/>
      <c r="AD495" s="159">
        <f>Cálculos!AB713</f>
        <v>0.64979374486809605</v>
      </c>
      <c r="AE495" s="144"/>
      <c r="AF495" s="159">
        <f>Cálculos!AQ210</f>
        <v>0.65611108557857745</v>
      </c>
      <c r="AG495" s="144"/>
      <c r="AH495" s="159">
        <f>Cálculos!O464</f>
        <v>0</v>
      </c>
      <c r="AI495" s="144"/>
      <c r="AJ495" s="159">
        <f>Cálculos!AD469</f>
        <v>0</v>
      </c>
      <c r="AK495" s="144"/>
      <c r="AL495" s="159">
        <f>Cálculos!AS476</f>
        <v>0</v>
      </c>
      <c r="AM495" s="142"/>
      <c r="BA495" s="143"/>
      <c r="BB495" s="74">
        <v>490</v>
      </c>
      <c r="BC495" s="167">
        <f>ABS(Cálculos!M496-Cálculos!M495)</f>
        <v>2.2910012099726096E-2</v>
      </c>
      <c r="BD495" s="167">
        <f>ABS(Cálculos!AB496-Cálculos!AB495)</f>
        <v>2.4272325516113025E-2</v>
      </c>
      <c r="BE495" s="167">
        <f>ABS(Cálculos!AQ496-Cálculos!AQ495)</f>
        <v>2.5671540707941976E-2</v>
      </c>
      <c r="BF495" s="142"/>
    </row>
    <row r="496" spans="25:58" x14ac:dyDescent="0.35">
      <c r="Y496" s="143"/>
      <c r="Z496" s="74">
        <f>(Cálculos!C497-0.44)/(MAX(Cálculos!C:C)+0.12)*100</f>
        <v>67.188955240234478</v>
      </c>
      <c r="AA496" s="144"/>
      <c r="AB496" s="159">
        <f>Cálculos!M579</f>
        <v>0.62575236379757082</v>
      </c>
      <c r="AC496" s="144"/>
      <c r="AD496" s="159">
        <f>Cálculos!AB554</f>
        <v>0.64571261046897876</v>
      </c>
      <c r="AE496" s="144"/>
      <c r="AF496" s="159">
        <f>Cálculos!AQ175</f>
        <v>0.65409191284584156</v>
      </c>
      <c r="AG496" s="144"/>
      <c r="AH496" s="159">
        <f>Cálculos!O465</f>
        <v>0</v>
      </c>
      <c r="AI496" s="144"/>
      <c r="AJ496" s="159">
        <f>Cálculos!AD470</f>
        <v>0</v>
      </c>
      <c r="AK496" s="144"/>
      <c r="AL496" s="159">
        <f>Cálculos!AS477</f>
        <v>0</v>
      </c>
      <c r="AM496" s="142"/>
      <c r="BA496" s="143"/>
      <c r="BB496" s="74">
        <v>491</v>
      </c>
      <c r="BC496" s="167">
        <f>ABS(Cálculos!M497-Cálculos!M496)</f>
        <v>2.2037724196325881E-2</v>
      </c>
      <c r="BD496" s="167">
        <f>ABS(Cálculos!AB497-Cálculos!AB496)</f>
        <v>2.3353438503039392E-2</v>
      </c>
      <c r="BE496" s="167">
        <f>ABS(Cálculos!AQ497-Cálculos!AQ496)</f>
        <v>2.4681122957312285E-2</v>
      </c>
      <c r="BF496" s="142"/>
    </row>
    <row r="497" spans="25:58" x14ac:dyDescent="0.35">
      <c r="Y497" s="143"/>
      <c r="Z497" s="74">
        <f>(Cálculos!C498-0.44)/(MAX(Cálculos!C:C)+0.12)*100</f>
        <v>67.325919027009263</v>
      </c>
      <c r="AA497" s="144"/>
      <c r="AB497" s="159">
        <f>Cálculos!M551</f>
        <v>0.62364189661191838</v>
      </c>
      <c r="AC497" s="144"/>
      <c r="AD497" s="159">
        <f>Cálculos!AB579</f>
        <v>0.64459685219354579</v>
      </c>
      <c r="AE497" s="144"/>
      <c r="AF497" s="159">
        <f>Cálculos!AQ557</f>
        <v>0.65303423927054283</v>
      </c>
      <c r="AG497" s="144"/>
      <c r="AH497" s="159">
        <f>Cálculos!O466</f>
        <v>0</v>
      </c>
      <c r="AI497" s="144"/>
      <c r="AJ497" s="159">
        <f>Cálculos!AD471</f>
        <v>0</v>
      </c>
      <c r="AK497" s="144"/>
      <c r="AL497" s="159">
        <f>Cálculos!AS478</f>
        <v>0</v>
      </c>
      <c r="AM497" s="142"/>
      <c r="BA497" s="143"/>
      <c r="BB497" s="74">
        <v>492</v>
      </c>
      <c r="BC497" s="167">
        <f>ABS(Cálculos!M498-Cálculos!M497)</f>
        <v>2.1917927875612309E-2</v>
      </c>
      <c r="BD497" s="167">
        <f>ABS(Cálculos!AB498-Cálculos!AB497)</f>
        <v>2.3274432712312887E-2</v>
      </c>
      <c r="BE497" s="167">
        <f>ABS(Cálculos!AQ498-Cálculos!AQ497)</f>
        <v>2.4649641791106403E-2</v>
      </c>
      <c r="BF497" s="142"/>
    </row>
    <row r="498" spans="25:58" x14ac:dyDescent="0.35">
      <c r="Y498" s="143"/>
      <c r="Z498" s="74">
        <f>(Cálculos!C499-0.44)/(MAX(Cálculos!C:C)+0.12)*100</f>
        <v>67.462882813784034</v>
      </c>
      <c r="AA498" s="144"/>
      <c r="AB498" s="159">
        <f>Cálculos!M210</f>
        <v>0.62257306010719915</v>
      </c>
      <c r="AC498" s="144"/>
      <c r="AD498" s="159">
        <f>Cálculos!AB210</f>
        <v>0.64387225042920371</v>
      </c>
      <c r="AE498" s="144"/>
      <c r="AF498" s="159">
        <f>Cálculos!AQ558</f>
        <v>0.64852340228300676</v>
      </c>
      <c r="AG498" s="144"/>
      <c r="AH498" s="159">
        <f>Cálculos!O467</f>
        <v>0</v>
      </c>
      <c r="AI498" s="144"/>
      <c r="AJ498" s="159">
        <f>Cálculos!AD472</f>
        <v>0</v>
      </c>
      <c r="AK498" s="144"/>
      <c r="AL498" s="159">
        <f>Cálculos!AS479</f>
        <v>0</v>
      </c>
      <c r="AM498" s="142"/>
      <c r="BA498" s="143"/>
      <c r="BB498" s="74">
        <v>493</v>
      </c>
      <c r="BC498" s="167">
        <f>ABS(Cálculos!M499-Cálculos!M498)</f>
        <v>2.1102049384882138E-2</v>
      </c>
      <c r="BD498" s="167">
        <f>ABS(Cálculos!AB499-Cálculos!AB498)</f>
        <v>2.2408732238736073E-2</v>
      </c>
      <c r="BE498" s="167">
        <f>ABS(Cálculos!AQ499-Cálculos!AQ498)</f>
        <v>2.3711194756835585E-2</v>
      </c>
      <c r="BF498" s="142"/>
    </row>
    <row r="499" spans="25:58" x14ac:dyDescent="0.35">
      <c r="Y499" s="143"/>
      <c r="Z499" s="74">
        <f>(Cálculos!C500-0.44)/(MAX(Cálculos!C:C)+0.12)*100</f>
        <v>67.599846600558806</v>
      </c>
      <c r="AA499" s="144"/>
      <c r="AB499" s="159">
        <f>Cálculos!M723</f>
        <v>0.62149307083210803</v>
      </c>
      <c r="AC499" s="144"/>
      <c r="AD499" s="159">
        <f>Cálculos!AB561</f>
        <v>0.64219369238431723</v>
      </c>
      <c r="AE499" s="144"/>
      <c r="AF499" s="159">
        <f>Cálculos!AQ579</f>
        <v>0.64742250903705711</v>
      </c>
      <c r="AG499" s="144"/>
      <c r="AH499" s="159">
        <f>Cálculos!O468</f>
        <v>0</v>
      </c>
      <c r="AI499" s="144"/>
      <c r="AJ499" s="159">
        <f>Cálculos!AD473</f>
        <v>0</v>
      </c>
      <c r="AK499" s="144"/>
      <c r="AL499" s="159">
        <f>Cálculos!AS480</f>
        <v>0</v>
      </c>
      <c r="AM499" s="142"/>
      <c r="BA499" s="143"/>
      <c r="BB499" s="74">
        <v>494</v>
      </c>
      <c r="BC499" s="167">
        <f>ABS(Cálculos!M500-Cálculos!M499)</f>
        <v>1.7389756978959836E-2</v>
      </c>
      <c r="BD499" s="167">
        <f>ABS(Cálculos!AB500-Cálculos!AB499)</f>
        <v>1.8711048727728885E-2</v>
      </c>
      <c r="BE499" s="167">
        <f>ABS(Cálculos!AQ500-Cálculos!AQ499)</f>
        <v>2.0027946593058843E-2</v>
      </c>
      <c r="BF499" s="142"/>
    </row>
    <row r="500" spans="25:58" x14ac:dyDescent="0.35">
      <c r="Y500" s="143"/>
      <c r="Z500" s="74">
        <f>(Cálculos!C501-0.44)/(MAX(Cálculos!C:C)+0.12)*100</f>
        <v>67.736810387333591</v>
      </c>
      <c r="AA500" s="144"/>
      <c r="AB500" s="159">
        <f>Cálculos!M176</f>
        <v>0.62114434490741055</v>
      </c>
      <c r="AC500" s="144"/>
      <c r="AD500" s="159">
        <f>Cálculos!AB555</f>
        <v>0.64125234764952976</v>
      </c>
      <c r="AE500" s="144"/>
      <c r="AF500" s="159">
        <f>Cálculos!AQ559</f>
        <v>0.64404372392254727</v>
      </c>
      <c r="AG500" s="144"/>
      <c r="AH500" s="159">
        <f>Cálculos!O469</f>
        <v>0</v>
      </c>
      <c r="AI500" s="144"/>
      <c r="AJ500" s="159">
        <f>Cálculos!AD474</f>
        <v>0</v>
      </c>
      <c r="AK500" s="144"/>
      <c r="AL500" s="159">
        <f>Cálculos!AS481</f>
        <v>0</v>
      </c>
      <c r="AM500" s="142"/>
      <c r="BA500" s="143"/>
      <c r="BB500" s="74">
        <v>495</v>
      </c>
      <c r="BC500" s="167">
        <f>ABS(Cálculos!M501-Cálculos!M500)</f>
        <v>2.0604891290825877E-2</v>
      </c>
      <c r="BD500" s="167">
        <f>ABS(Cálculos!AB501-Cálculos!AB500)</f>
        <v>2.1930592181826247E-2</v>
      </c>
      <c r="BE500" s="167">
        <f>ABS(Cálculos!AQ501-Cálculos!AQ500)</f>
        <v>2.3251920834190587E-2</v>
      </c>
      <c r="BF500" s="142"/>
    </row>
    <row r="501" spans="25:58" x14ac:dyDescent="0.35">
      <c r="Y501" s="143"/>
      <c r="Z501" s="74">
        <f>(Cálculos!C502-0.44)/(MAX(Cálculos!C:C)+0.12)*100</f>
        <v>67.873774174108377</v>
      </c>
      <c r="AA501" s="144"/>
      <c r="AB501" s="159">
        <f>Cálculos!M552</f>
        <v>0.61933399809256839</v>
      </c>
      <c r="AC501" s="144"/>
      <c r="AD501" s="159">
        <f>Cálculos!AB556</f>
        <v>0.63682289412915449</v>
      </c>
      <c r="AE501" s="144"/>
      <c r="AF501" s="159">
        <f>Cálculos!AQ562</f>
        <v>0.64217716579605499</v>
      </c>
      <c r="AG501" s="144"/>
      <c r="AH501" s="159">
        <f>Cálculos!O470</f>
        <v>0</v>
      </c>
      <c r="AI501" s="144"/>
      <c r="AJ501" s="159">
        <f>Cálculos!AD475</f>
        <v>0</v>
      </c>
      <c r="AK501" s="144"/>
      <c r="AL501" s="159">
        <f>Cálculos!AS482</f>
        <v>0</v>
      </c>
      <c r="AM501" s="142"/>
      <c r="BA501" s="143"/>
      <c r="BB501" s="74">
        <v>496</v>
      </c>
      <c r="BC501" s="167">
        <f>ABS(Cálculos!M502-Cálculos!M501)</f>
        <v>2.0151665411686448E-2</v>
      </c>
      <c r="BD501" s="167">
        <f>ABS(Cálculos!AB502-Cálculos!AB501)</f>
        <v>2.1464523072306729E-2</v>
      </c>
      <c r="BE501" s="167">
        <f>ABS(Cálculos!AQ502-Cálculos!AQ501)</f>
        <v>1.8501181875833272E-2</v>
      </c>
      <c r="BF501" s="142"/>
    </row>
    <row r="502" spans="25:58" x14ac:dyDescent="0.35">
      <c r="Y502" s="143"/>
      <c r="Z502" s="74">
        <f>(Cálculos!C503-0.44)/(MAX(Cálculos!C:C)+0.12)*100</f>
        <v>68.010737960883134</v>
      </c>
      <c r="AA502" s="144"/>
      <c r="AB502" s="159">
        <f>Cálculos!M207</f>
        <v>0.61707069020891714</v>
      </c>
      <c r="AC502" s="144"/>
      <c r="AD502" s="159">
        <f>Cálculos!AB176</f>
        <v>0.63665956963237991</v>
      </c>
      <c r="AE502" s="144"/>
      <c r="AF502" s="159">
        <f>Cálculos!AQ685</f>
        <v>0.64013327029938449</v>
      </c>
      <c r="AG502" s="144"/>
      <c r="AH502" s="159">
        <f>Cálculos!O471</f>
        <v>0</v>
      </c>
      <c r="AI502" s="144"/>
      <c r="AJ502" s="159">
        <f>Cálculos!AD476</f>
        <v>0</v>
      </c>
      <c r="AK502" s="144"/>
      <c r="AL502" s="159">
        <f>Cálculos!AS483</f>
        <v>0</v>
      </c>
      <c r="AM502" s="142"/>
      <c r="BA502" s="143"/>
      <c r="BB502" s="74">
        <v>497</v>
      </c>
      <c r="BC502" s="167">
        <f>ABS(Cálculos!M503-Cálculos!M502)</f>
        <v>1.9472500391787828E-2</v>
      </c>
      <c r="BD502" s="167">
        <f>ABS(Cálculos!AB503-Cálculos!AB502)</f>
        <v>2.0738485054623501E-2</v>
      </c>
      <c r="BE502" s="167">
        <f>ABS(Cálculos!AQ503-Cálculos!AQ502)</f>
        <v>8.7708576829124141E-3</v>
      </c>
      <c r="BF502" s="142"/>
    </row>
    <row r="503" spans="25:58" x14ac:dyDescent="0.35">
      <c r="Y503" s="143"/>
      <c r="Z503" s="74">
        <f>(Cálculos!C504-0.44)/(MAX(Cálculos!C:C)+0.12)*100</f>
        <v>68.147701747657919</v>
      </c>
      <c r="AA503" s="144"/>
      <c r="AB503" s="159">
        <f>Cálculos!M348</f>
        <v>0.6159271695880687</v>
      </c>
      <c r="AC503" s="144"/>
      <c r="AD503" s="159">
        <f>Cálculos!AB686</f>
        <v>0.63372945755260079</v>
      </c>
      <c r="AE503" s="144"/>
      <c r="AF503" s="159">
        <f>Cálculos!AQ319</f>
        <v>0.64001811303889644</v>
      </c>
      <c r="AG503" s="144"/>
      <c r="AH503" s="159">
        <f>Cálculos!O472</f>
        <v>0</v>
      </c>
      <c r="AI503" s="144"/>
      <c r="AJ503" s="159">
        <f>Cálculos!AD477</f>
        <v>0</v>
      </c>
      <c r="AK503" s="144"/>
      <c r="AL503" s="159">
        <f>Cálculos!AS484</f>
        <v>0</v>
      </c>
      <c r="AM503" s="142"/>
      <c r="BA503" s="143"/>
      <c r="BB503" s="74">
        <v>498</v>
      </c>
      <c r="BC503" s="167">
        <f>ABS(Cálculos!M504-Cálculos!M503)</f>
        <v>1.8909859711847998E-2</v>
      </c>
      <c r="BD503" s="167">
        <f>ABS(Cálculos!AB504-Cálculos!AB503)</f>
        <v>2.0141104153819422E-2</v>
      </c>
      <c r="BE503" s="167">
        <f>ABS(Cálculos!AQ504-Cálculos!AQ503)</f>
        <v>6.9547331741658391E-3</v>
      </c>
      <c r="BF503" s="142"/>
    </row>
    <row r="504" spans="25:58" x14ac:dyDescent="0.35">
      <c r="Y504" s="143"/>
      <c r="Z504" s="74">
        <f>(Cálculos!C505-0.44)/(MAX(Cálculos!C:C)+0.12)*100</f>
        <v>68.284665534432705</v>
      </c>
      <c r="AA504" s="144"/>
      <c r="AB504" s="159">
        <f>Cálculos!M553</f>
        <v>0.6150559293538298</v>
      </c>
      <c r="AC504" s="144"/>
      <c r="AD504" s="159">
        <f>Cálculos!AB557</f>
        <v>0.63242403708161354</v>
      </c>
      <c r="AE504" s="144"/>
      <c r="AF504" s="159">
        <f>Cálculos!AQ560</f>
        <v>0.6395949889608038</v>
      </c>
      <c r="AG504" s="144"/>
      <c r="AH504" s="159">
        <f>Cálculos!O474</f>
        <v>0</v>
      </c>
      <c r="AI504" s="144"/>
      <c r="AJ504" s="159">
        <f>Cálculos!AD478</f>
        <v>0</v>
      </c>
      <c r="AK504" s="144"/>
      <c r="AL504" s="159">
        <f>Cálculos!AS485</f>
        <v>0</v>
      </c>
      <c r="AM504" s="142"/>
      <c r="BA504" s="143"/>
      <c r="BB504" s="74">
        <v>499</v>
      </c>
      <c r="BC504" s="167">
        <f>ABS(Cálculos!M505-Cálculos!M504)</f>
        <v>1.8534796771604967E-2</v>
      </c>
      <c r="BD504" s="167">
        <f>ABS(Cálculos!AB505-Cálculos!AB504)</f>
        <v>1.9754155957523722E-2</v>
      </c>
      <c r="BE504" s="167">
        <f>ABS(Cálculos!AQ505-Cálculos!AQ504)</f>
        <v>6.5857444916410657E-3</v>
      </c>
      <c r="BF504" s="142"/>
    </row>
    <row r="505" spans="25:58" x14ac:dyDescent="0.35">
      <c r="Y505" s="143"/>
      <c r="Z505" s="74">
        <f>(Cálculos!C506-0.44)/(MAX(Cálculos!C:C)+0.12)*100</f>
        <v>68.421629321207476</v>
      </c>
      <c r="AA505" s="144"/>
      <c r="AB505" s="159">
        <f>Cálculos!M688</f>
        <v>0.61499429478259493</v>
      </c>
      <c r="AC505" s="144"/>
      <c r="AD505" s="159">
        <f>Cálculos!AB722</f>
        <v>0.63220417003485119</v>
      </c>
      <c r="AE505" s="144"/>
      <c r="AF505" s="159">
        <f>Cálculos!AQ176</f>
        <v>0.63909896388851262</v>
      </c>
      <c r="AG505" s="144"/>
      <c r="AH505" s="159">
        <f>Cálculos!O475</f>
        <v>0</v>
      </c>
      <c r="AI505" s="144"/>
      <c r="AJ505" s="159">
        <f>Cálculos!AD479</f>
        <v>0</v>
      </c>
      <c r="AK505" s="144"/>
      <c r="AL505" s="159">
        <f>Cálculos!AS486</f>
        <v>0</v>
      </c>
      <c r="AM505" s="142"/>
      <c r="BA505" s="143"/>
      <c r="BB505" s="74">
        <v>500</v>
      </c>
      <c r="BC505" s="167">
        <f>ABS(Cálculos!M506-Cálculos!M505)</f>
        <v>1.8364155775553503E-2</v>
      </c>
      <c r="BD505" s="167">
        <f>ABS(Cálculos!AB506-Cálculos!AB505)</f>
        <v>1.9598335913408982E-2</v>
      </c>
      <c r="BE505" s="167">
        <f>ABS(Cálculos!AQ506-Cálculos!AQ505)</f>
        <v>6.4815773740576343E-3</v>
      </c>
      <c r="BF505" s="142"/>
    </row>
    <row r="506" spans="25:58" x14ac:dyDescent="0.35">
      <c r="Y506" s="143"/>
      <c r="Z506" s="74">
        <f>(Cálculos!C507-0.44)/(MAX(Cálculos!C:C)+0.12)*100</f>
        <v>68.558593107982247</v>
      </c>
      <c r="AA506" s="144"/>
      <c r="AB506" s="159">
        <f>Cálculos!M714</f>
        <v>0.61420244539691282</v>
      </c>
      <c r="AC506" s="144"/>
      <c r="AD506" s="159">
        <f>Cálculos!AB320</f>
        <v>0.62951027845397423</v>
      </c>
      <c r="AE506" s="144"/>
      <c r="AF506" s="159">
        <f>Cálculos!AQ211</f>
        <v>0.63545347683785991</v>
      </c>
      <c r="AG506" s="144"/>
      <c r="AH506" s="159">
        <f>Cálculos!O476</f>
        <v>0</v>
      </c>
      <c r="AI506" s="144"/>
      <c r="AJ506" s="159">
        <f>Cálculos!AD480</f>
        <v>0</v>
      </c>
      <c r="AK506" s="144"/>
      <c r="AL506" s="159">
        <f>Cálculos!AS488</f>
        <v>0</v>
      </c>
      <c r="AM506" s="142"/>
      <c r="BA506" s="143"/>
      <c r="BB506" s="74">
        <v>501</v>
      </c>
      <c r="BC506" s="167">
        <f>ABS(Cálculos!M507-Cálculos!M506)</f>
        <v>1.7748310077798202E-2</v>
      </c>
      <c r="BD506" s="167">
        <f>ABS(Cálculos!AB507-Cálculos!AB506)</f>
        <v>1.1112714324555406E-2</v>
      </c>
      <c r="BE506" s="167">
        <f>ABS(Cálculos!AQ507-Cálculos!AQ506)</f>
        <v>6.4260786568262063E-3</v>
      </c>
      <c r="BF506" s="142"/>
    </row>
    <row r="507" spans="25:58" x14ac:dyDescent="0.35">
      <c r="Y507" s="143"/>
      <c r="Z507" s="74">
        <f>(Cálculos!C508-0.44)/(MAX(Cálculos!C:C)+0.12)*100</f>
        <v>68.695556894757033</v>
      </c>
      <c r="AA507" s="144"/>
      <c r="AB507" s="159">
        <f>Cálculos!M357</f>
        <v>0.61393667961894638</v>
      </c>
      <c r="AC507" s="144"/>
      <c r="AD507" s="159">
        <f>Cálculos!AB558</f>
        <v>0.62805556515964478</v>
      </c>
      <c r="AE507" s="144"/>
      <c r="AF507" s="159">
        <f>Cálculos!AQ177</f>
        <v>0.63276937456120808</v>
      </c>
      <c r="AG507" s="144"/>
      <c r="AH507" s="159">
        <f>Cálculos!O477</f>
        <v>0</v>
      </c>
      <c r="AI507" s="144"/>
      <c r="AJ507" s="159">
        <f>Cálculos!AD481</f>
        <v>0</v>
      </c>
      <c r="AK507" s="144"/>
      <c r="AL507" s="159">
        <f>Cálculos!AS489</f>
        <v>0</v>
      </c>
      <c r="AM507" s="142"/>
      <c r="BA507" s="143"/>
      <c r="BB507" s="74">
        <v>502</v>
      </c>
      <c r="BC507" s="167">
        <f>ABS(Cálculos!M508-Cálculos!M507)</f>
        <v>1.7570633823636883E-2</v>
      </c>
      <c r="BD507" s="167">
        <f>ABS(Cálculos!AB508-Cálculos!AB507)</f>
        <v>7.0722724027713069E-3</v>
      </c>
      <c r="BE507" s="167">
        <f>ABS(Cálculos!AQ508-Cálculos!AQ507)</f>
        <v>6.3797293375302822E-3</v>
      </c>
      <c r="BF507" s="142"/>
    </row>
    <row r="508" spans="25:58" x14ac:dyDescent="0.35">
      <c r="Y508" s="143"/>
      <c r="Z508" s="74">
        <f>(Cálculos!C509-0.44)/(MAX(Cálculos!C:C)+0.12)*100</f>
        <v>68.832520681531804</v>
      </c>
      <c r="AA508" s="144"/>
      <c r="AB508" s="159">
        <f>Cálculos!M554</f>
        <v>0.6108074247315407</v>
      </c>
      <c r="AC508" s="144"/>
      <c r="AD508" s="159">
        <f>Cálculos!AB580</f>
        <v>0.62666985902845806</v>
      </c>
      <c r="AE508" s="144"/>
      <c r="AF508" s="159">
        <f>Cálculos!AQ347</f>
        <v>0.63235139060837486</v>
      </c>
      <c r="AG508" s="144"/>
      <c r="AH508" s="159">
        <f>Cálculos!O478</f>
        <v>0</v>
      </c>
      <c r="AI508" s="144"/>
      <c r="AJ508" s="159">
        <f>Cálculos!AD482</f>
        <v>0</v>
      </c>
      <c r="AK508" s="144"/>
      <c r="AL508" s="159">
        <f>Cálculos!AS490</f>
        <v>0</v>
      </c>
      <c r="AM508" s="142"/>
      <c r="BA508" s="143"/>
      <c r="BB508" s="74">
        <v>503</v>
      </c>
      <c r="BC508" s="167">
        <f>ABS(Cálculos!M509-Cálculos!M508)</f>
        <v>1.7321066741142532E-2</v>
      </c>
      <c r="BD508" s="167">
        <f>ABS(Cálculos!AB509-Cálculos!AB508)</f>
        <v>6.2987781531507192E-3</v>
      </c>
      <c r="BE508" s="167">
        <f>ABS(Cálculos!AQ509-Cálculos!AQ508)</f>
        <v>6.3353027891021041E-3</v>
      </c>
      <c r="BF508" s="142"/>
    </row>
    <row r="509" spans="25:58" x14ac:dyDescent="0.35">
      <c r="Y509" s="143"/>
      <c r="Z509" s="74">
        <f>(Cálculos!C510-0.44)/(MAX(Cálculos!C:C)+0.12)*100</f>
        <v>68.969484468306575</v>
      </c>
      <c r="AA509" s="144"/>
      <c r="AB509" s="159">
        <f>Cálculos!M561</f>
        <v>0.61034893666883983</v>
      </c>
      <c r="AC509" s="144"/>
      <c r="AD509" s="159">
        <f>Cálculos!AB562</f>
        <v>0.62603313944605266</v>
      </c>
      <c r="AE509" s="144"/>
      <c r="AF509" s="159">
        <f>Cálculos!AQ563</f>
        <v>0.62851421507819405</v>
      </c>
      <c r="AG509" s="144"/>
      <c r="AH509" s="159">
        <f>Cálculos!O479</f>
        <v>0</v>
      </c>
      <c r="AI509" s="144"/>
      <c r="AJ509" s="159">
        <f>Cálculos!AD483</f>
        <v>0</v>
      </c>
      <c r="AK509" s="144"/>
      <c r="AL509" s="159">
        <f>Cálculos!AS491</f>
        <v>0</v>
      </c>
      <c r="AM509" s="142"/>
      <c r="BA509" s="143"/>
      <c r="BB509" s="74">
        <v>504</v>
      </c>
      <c r="BC509" s="167">
        <f>ABS(Cálculos!M510-Cálculos!M509)</f>
        <v>1.4423088870551437E-2</v>
      </c>
      <c r="BD509" s="167">
        <f>ABS(Cálculos!AB510-Cálculos!AB509)</f>
        <v>6.1227897395162989E-3</v>
      </c>
      <c r="BE509" s="167">
        <f>ABS(Cálculos!AQ510-Cálculos!AQ509)</f>
        <v>6.291476107878724E-3</v>
      </c>
      <c r="BF509" s="142"/>
    </row>
    <row r="510" spans="25:58" x14ac:dyDescent="0.35">
      <c r="Y510" s="143"/>
      <c r="Z510" s="74">
        <f>(Cálculos!C511-0.44)/(MAX(Cálculos!C:C)+0.12)*100</f>
        <v>69.106448255081361</v>
      </c>
      <c r="AA510" s="144"/>
      <c r="AB510" s="159">
        <f>Cálculos!M580</f>
        <v>0.60932227588371757</v>
      </c>
      <c r="AC510" s="144"/>
      <c r="AD510" s="159">
        <f>Cálculos!AB211</f>
        <v>0.62517688122117232</v>
      </c>
      <c r="AE510" s="144"/>
      <c r="AF510" s="159">
        <f>Cálculos!AQ178</f>
        <v>0.62804841388655452</v>
      </c>
      <c r="AG510" s="144"/>
      <c r="AH510" s="159">
        <f>Cálculos!O480</f>
        <v>0</v>
      </c>
      <c r="AI510" s="144"/>
      <c r="AJ510" s="159">
        <f>Cálculos!AD484</f>
        <v>0</v>
      </c>
      <c r="AK510" s="144"/>
      <c r="AL510" s="159">
        <f>Cálculos!AS492</f>
        <v>0</v>
      </c>
      <c r="AM510" s="142"/>
      <c r="BA510" s="143"/>
      <c r="BB510" s="74">
        <v>505</v>
      </c>
      <c r="BC510" s="167">
        <f>ABS(Cálculos!M511-Cálculos!M510)</f>
        <v>7.306868723104154E-3</v>
      </c>
      <c r="BD510" s="167">
        <f>ABS(Cálculos!AB511-Cálculos!AB510)</f>
        <v>6.0562765462924828E-3</v>
      </c>
      <c r="BE510" s="167">
        <f>ABS(Cálculos!AQ511-Cálculos!AQ510)</f>
        <v>6.2480057243765597E-3</v>
      </c>
      <c r="BF510" s="142"/>
    </row>
    <row r="511" spans="25:58" x14ac:dyDescent="0.35">
      <c r="Y511" s="143"/>
      <c r="Z511" s="74">
        <f>(Cálculos!C512-0.44)/(MAX(Cálculos!C:C)+0.12)*100</f>
        <v>69.243412041856132</v>
      </c>
      <c r="AA511" s="144"/>
      <c r="AB511" s="159">
        <f>Cálculos!M177</f>
        <v>0.60675026791024467</v>
      </c>
      <c r="AC511" s="144"/>
      <c r="AD511" s="159">
        <f>Cálculos!AB559</f>
        <v>0.62371726847749132</v>
      </c>
      <c r="AE511" s="144"/>
      <c r="AF511" s="159">
        <f>Cálculos!AQ580</f>
        <v>0.62763009232550426</v>
      </c>
      <c r="AG511" s="144"/>
      <c r="AH511" s="159">
        <f>Cálculos!O481</f>
        <v>0</v>
      </c>
      <c r="AI511" s="144"/>
      <c r="AJ511" s="159">
        <f>Cálculos!AD485</f>
        <v>0</v>
      </c>
      <c r="AK511" s="144"/>
      <c r="AL511" s="159">
        <f>Cálculos!AS493</f>
        <v>0</v>
      </c>
      <c r="AM511" s="142"/>
      <c r="BA511" s="143"/>
      <c r="BB511" s="74">
        <v>506</v>
      </c>
      <c r="BC511" s="167">
        <f>ABS(Cálculos!M512-Cálculos!M511)</f>
        <v>5.9736188360441922E-3</v>
      </c>
      <c r="BD511" s="167">
        <f>ABS(Cálculos!AB512-Cálculos!AB511)</f>
        <v>6.0100148744024473E-3</v>
      </c>
      <c r="BE511" s="167">
        <f>ABS(Cálculos!AQ512-Cálculos!AQ511)</f>
        <v>6.20484540548083E-3</v>
      </c>
      <c r="BF511" s="142"/>
    </row>
    <row r="512" spans="25:58" x14ac:dyDescent="0.35">
      <c r="Y512" s="143"/>
      <c r="Z512" s="74">
        <f>(Cálculos!C513-0.44)/(MAX(Cálculos!C:C)+0.12)*100</f>
        <v>69.380375828630918</v>
      </c>
      <c r="AA512" s="144"/>
      <c r="AB512" s="159">
        <f>Cálculos!M555</f>
        <v>0.60658826911261499</v>
      </c>
      <c r="AC512" s="144"/>
      <c r="AD512" s="159">
        <f>Cálculos!AB177</f>
        <v>0.62098264131590486</v>
      </c>
      <c r="AE512" s="144"/>
      <c r="AF512" s="159">
        <f>Cálculos!AQ713</f>
        <v>0.62727037853845313</v>
      </c>
      <c r="AG512" s="144"/>
      <c r="AH512" s="159">
        <f>Cálculos!O482</f>
        <v>0</v>
      </c>
      <c r="AI512" s="144"/>
      <c r="AJ512" s="159">
        <f>Cálculos!AD486</f>
        <v>0</v>
      </c>
      <c r="AK512" s="144"/>
      <c r="AL512" s="159">
        <f>Cálculos!AS494</f>
        <v>0</v>
      </c>
      <c r="AM512" s="142"/>
      <c r="BA512" s="143"/>
      <c r="BB512" s="74">
        <v>507</v>
      </c>
      <c r="BC512" s="167">
        <f>ABS(Cálculos!M513-Cálculos!M512)</f>
        <v>5.6978378574384925E-3</v>
      </c>
      <c r="BD512" s="167">
        <f>ABS(Cálculos!AB513-Cálculos!AB512)</f>
        <v>5.9676911553441236E-3</v>
      </c>
      <c r="BE512" s="167">
        <f>ABS(Cálculos!AQ513-Cálculos!AQ512)</f>
        <v>6.1619850069981608E-3</v>
      </c>
      <c r="BF512" s="142"/>
    </row>
    <row r="513" spans="25:58" x14ac:dyDescent="0.35">
      <c r="Y513" s="143"/>
      <c r="Z513" s="74">
        <f>(Cálculos!C514-0.44)/(MAX(Cálculos!C:C)+0.12)*100</f>
        <v>69.517339615405689</v>
      </c>
      <c r="AA513" s="144"/>
      <c r="AB513" s="159">
        <f>Cálculos!M211</f>
        <v>0.605388725153997</v>
      </c>
      <c r="AC513" s="144"/>
      <c r="AD513" s="159">
        <f>Cálculos!AB348</f>
        <v>0.62090281328967967</v>
      </c>
      <c r="AE513" s="144"/>
      <c r="AF513" s="159">
        <f>Cálculos!AQ179</f>
        <v>0.62364616050105814</v>
      </c>
      <c r="AG513" s="144"/>
      <c r="AH513" s="159">
        <f>Cálculos!O483</f>
        <v>0</v>
      </c>
      <c r="AI513" s="144"/>
      <c r="AJ513" s="159">
        <f>Cálculos!AD488</f>
        <v>0</v>
      </c>
      <c r="AK513" s="144"/>
      <c r="AL513" s="159">
        <f>Cálculos!AS495</f>
        <v>0</v>
      </c>
      <c r="AM513" s="142"/>
      <c r="BA513" s="143"/>
      <c r="BB513" s="74">
        <v>508</v>
      </c>
      <c r="BC513" s="167">
        <f>ABS(Cálculos!M514-Cálculos!M513)</f>
        <v>5.6156052625409014E-3</v>
      </c>
      <c r="BD513" s="167">
        <f>ABS(Cálculos!AB514-Cálculos!AB513)</f>
        <v>5.9263213056444108E-3</v>
      </c>
      <c r="BE513" s="167">
        <f>ABS(Cálculos!AQ514-Cálculos!AQ513)</f>
        <v>6.1194209942201372E-3</v>
      </c>
      <c r="BF513" s="142"/>
    </row>
    <row r="514" spans="25:58" x14ac:dyDescent="0.35">
      <c r="Y514" s="143"/>
      <c r="Z514" s="74">
        <f>(Cálculos!C515-0.44)/(MAX(Cálculos!C:C)+0.12)*100</f>
        <v>69.65430340218046</v>
      </c>
      <c r="AA514" s="144"/>
      <c r="AB514" s="159">
        <f>Cálculos!M687</f>
        <v>0.60255481143861489</v>
      </c>
      <c r="AC514" s="144"/>
      <c r="AD514" s="159">
        <f>Cálculos!AB560</f>
        <v>0.61940893859948032</v>
      </c>
      <c r="AE514" s="144"/>
      <c r="AF514" s="159">
        <f>Cálculos!AQ564</f>
        <v>0.62248584467670875</v>
      </c>
      <c r="AG514" s="144"/>
      <c r="AH514" s="159">
        <f>Cálculos!O484</f>
        <v>0</v>
      </c>
      <c r="AI514" s="144"/>
      <c r="AJ514" s="159">
        <f>Cálculos!AD489</f>
        <v>0</v>
      </c>
      <c r="AK514" s="144"/>
      <c r="AL514" s="159">
        <f>Cálculos!AS496</f>
        <v>0</v>
      </c>
      <c r="AM514" s="142"/>
      <c r="BA514" s="143"/>
      <c r="BB514" s="74">
        <v>509</v>
      </c>
      <c r="BC514" s="167">
        <f>ABS(Cálculos!M515-Cálculos!M514)</f>
        <v>5.5689770553960516E-3</v>
      </c>
      <c r="BD514" s="167">
        <f>ABS(Cálculos!AB515-Cálculos!AB514)</f>
        <v>5.8853581575006864E-3</v>
      </c>
      <c r="BE514" s="167">
        <f>ABS(Cálculos!AQ515-Cálculos!AQ514)</f>
        <v>6.0771510523927041E-3</v>
      </c>
      <c r="BF514" s="142"/>
    </row>
    <row r="515" spans="25:58" x14ac:dyDescent="0.35">
      <c r="Y515" s="143"/>
      <c r="Z515" s="74">
        <f>(Cálculos!C516-0.44)/(MAX(Cálculos!C:C)+0.12)*100</f>
        <v>69.791267188955246</v>
      </c>
      <c r="AA515" s="144"/>
      <c r="AB515" s="159">
        <f>Cálculos!M556</f>
        <v>0.60239825777615064</v>
      </c>
      <c r="AC515" s="144"/>
      <c r="AD515" s="159">
        <f>Cálculos!AB714</f>
        <v>0.61875264408982122</v>
      </c>
      <c r="AE515" s="144"/>
      <c r="AF515" s="159">
        <f>Cálculos!AQ180</f>
        <v>0.61932662016806084</v>
      </c>
      <c r="AG515" s="144"/>
      <c r="AH515" s="159">
        <f>Cálculos!O485</f>
        <v>0</v>
      </c>
      <c r="AI515" s="144"/>
      <c r="AJ515" s="159">
        <f>Cálculos!AD490</f>
        <v>0</v>
      </c>
      <c r="AK515" s="144"/>
      <c r="AL515" s="159">
        <f>Cálculos!AS497</f>
        <v>0</v>
      </c>
      <c r="AM515" s="142"/>
      <c r="BA515" s="143"/>
      <c r="BB515" s="74">
        <v>510</v>
      </c>
      <c r="BC515" s="167">
        <f>ABS(Cálculos!M516-Cálculos!M515)</f>
        <v>5.5290763021578204E-3</v>
      </c>
      <c r="BD515" s="167">
        <f>ABS(Cálculos!AB516-Cálculos!AB515)</f>
        <v>5.8447000726540299E-3</v>
      </c>
      <c r="BE515" s="167">
        <f>ABS(Cálculos!AQ516-Cálculos!AQ515)</f>
        <v>6.0351731013210674E-3</v>
      </c>
      <c r="BF515" s="142"/>
    </row>
    <row r="516" spans="25:58" x14ac:dyDescent="0.35">
      <c r="Y516" s="143"/>
      <c r="Z516" s="74">
        <f>(Cálculos!C517-0.44)/(MAX(Cálculos!C:C)+0.12)*100</f>
        <v>69.928230975730017</v>
      </c>
      <c r="AA516" s="144"/>
      <c r="AB516" s="159">
        <f>Cálculos!M321</f>
        <v>0.59844821380988888</v>
      </c>
      <c r="AC516" s="144"/>
      <c r="AD516" s="159">
        <f>Cálculos!AB688</f>
        <v>0.61380835387430466</v>
      </c>
      <c r="AE516" s="144"/>
      <c r="AF516" s="159">
        <f>Cálculos!AQ565</f>
        <v>0.61787761977403211</v>
      </c>
      <c r="AG516" s="144"/>
      <c r="AH516" s="159">
        <f>Cálculos!O486</f>
        <v>0</v>
      </c>
      <c r="AI516" s="144"/>
      <c r="AJ516" s="159">
        <f>Cálculos!AD491</f>
        <v>0</v>
      </c>
      <c r="AK516" s="144"/>
      <c r="AL516" s="159">
        <f>Cálculos!AS498</f>
        <v>0</v>
      </c>
      <c r="AM516" s="142"/>
      <c r="BA516" s="143"/>
      <c r="BB516" s="74">
        <v>511</v>
      </c>
      <c r="BC516" s="167">
        <f>ABS(Cálculos!M517-Cálculos!M516)</f>
        <v>5.4906221970141278E-3</v>
      </c>
      <c r="BD516" s="167">
        <f>ABS(Cálculos!AB517-Cálculos!AB516)</f>
        <v>5.804326875907484E-3</v>
      </c>
      <c r="BE516" s="167">
        <f>ABS(Cálculos!AQ517-Cálculos!AQ516)</f>
        <v>5.9934851151379753E-3</v>
      </c>
      <c r="BF516" s="142"/>
    </row>
    <row r="517" spans="25:58" x14ac:dyDescent="0.35">
      <c r="Y517" s="143"/>
      <c r="Z517" s="74">
        <f>(Cálculos!C518-0.44)/(MAX(Cálculos!C:C)+0.12)*100</f>
        <v>70.065194762504788</v>
      </c>
      <c r="AA517" s="144"/>
      <c r="AB517" s="159">
        <f>Cálculos!M557</f>
        <v>0.59823718904360756</v>
      </c>
      <c r="AC517" s="144"/>
      <c r="AD517" s="159">
        <f>Cálculos!AB723</f>
        <v>0.61261801247132253</v>
      </c>
      <c r="AE517" s="144"/>
      <c r="AF517" s="159">
        <f>Cálculos!AQ212</f>
        <v>0.61508837043730147</v>
      </c>
      <c r="AG517" s="144"/>
      <c r="AH517" s="159">
        <f>Cálculos!O488</f>
        <v>0</v>
      </c>
      <c r="AI517" s="144"/>
      <c r="AJ517" s="159">
        <f>Cálculos!AD492</f>
        <v>0</v>
      </c>
      <c r="AK517" s="144"/>
      <c r="AL517" s="159">
        <f>Cálculos!AS499</f>
        <v>0</v>
      </c>
      <c r="AM517" s="142"/>
      <c r="BA517" s="143"/>
      <c r="BB517" s="74">
        <v>512</v>
      </c>
      <c r="BC517" s="167">
        <f>ABS(Cálculos!M518-Cálculos!M517)</f>
        <v>5.4526478028145142E-3</v>
      </c>
      <c r="BD517" s="167">
        <f>ABS(Cálculos!AB518-Cálculos!AB517)</f>
        <v>5.764233296197907E-3</v>
      </c>
      <c r="BE517" s="167">
        <f>ABS(Cálculos!AQ518-Cálculos!AQ517)</f>
        <v>5.9520850892752497E-3</v>
      </c>
      <c r="BF517" s="142"/>
    </row>
    <row r="518" spans="25:58" x14ac:dyDescent="0.35">
      <c r="Y518" s="143"/>
      <c r="Z518" s="74">
        <f>(Cálculos!C519-0.44)/(MAX(Cálculos!C:C)+0.12)*100</f>
        <v>70.202158549279559</v>
      </c>
      <c r="AA518" s="144"/>
      <c r="AB518" s="159">
        <f>Cálculos!M689</f>
        <v>0.59612282375400805</v>
      </c>
      <c r="AC518" s="144"/>
      <c r="AD518" s="159">
        <f>Cálculos!AB207</f>
        <v>0.61166358893550055</v>
      </c>
      <c r="AE518" s="144"/>
      <c r="AF518" s="159">
        <f>Cálculos!AQ181</f>
        <v>0.61504647941361501</v>
      </c>
      <c r="AG518" s="144"/>
      <c r="AH518" s="159">
        <f>Cálculos!O489</f>
        <v>0</v>
      </c>
      <c r="AI518" s="144"/>
      <c r="AJ518" s="159">
        <f>Cálculos!AD493</f>
        <v>0</v>
      </c>
      <c r="AK518" s="144"/>
      <c r="AL518" s="159">
        <f>Cálculos!AS500</f>
        <v>0</v>
      </c>
      <c r="AM518" s="142"/>
      <c r="BA518" s="143"/>
      <c r="BB518" s="74">
        <v>513</v>
      </c>
      <c r="BC518" s="167">
        <f>ABS(Cálculos!M519-Cálculos!M518)</f>
        <v>5.4149748568025347E-3</v>
      </c>
      <c r="BD518" s="167">
        <f>ABS(Cálculos!AB519-Cálculos!AB518)</f>
        <v>5.7244167981768124E-3</v>
      </c>
      <c r="BE518" s="167">
        <f>ABS(Cálculos!AQ519-Cálculos!AQ518)</f>
        <v>5.9109710343470123E-3</v>
      </c>
      <c r="BF518" s="142"/>
    </row>
    <row r="519" spans="25:58" x14ac:dyDescent="0.35">
      <c r="Y519" s="143"/>
      <c r="Z519" s="74">
        <f>(Cálculos!C520-0.44)/(MAX(Cálculos!C:C)+0.12)*100</f>
        <v>70.339122336054345</v>
      </c>
      <c r="AA519" s="144"/>
      <c r="AB519" s="159">
        <f>Cálculos!M562</f>
        <v>0.59586398043524014</v>
      </c>
      <c r="AC519" s="144"/>
      <c r="AD519" s="159">
        <f>Cálculos!AB563</f>
        <v>0.60971694159394862</v>
      </c>
      <c r="AE519" s="144"/>
      <c r="AF519" s="159">
        <f>Cálculos!AQ566</f>
        <v>0.61355324522418886</v>
      </c>
      <c r="AG519" s="144"/>
      <c r="AH519" s="159">
        <f>Cálculos!O490</f>
        <v>0</v>
      </c>
      <c r="AI519" s="144"/>
      <c r="AJ519" s="159">
        <f>Cálculos!AD494</f>
        <v>0</v>
      </c>
      <c r="AK519" s="144"/>
      <c r="AL519" s="159">
        <f>Cálculos!AS501</f>
        <v>0</v>
      </c>
      <c r="AM519" s="142"/>
      <c r="BA519" s="143"/>
      <c r="BB519" s="74">
        <v>514</v>
      </c>
      <c r="BC519" s="167">
        <f>ABS(Cálculos!M520-Cálculos!M519)</f>
        <v>5.377569292414508E-3</v>
      </c>
      <c r="BD519" s="167">
        <f>ABS(Cálculos!AB520-Cálculos!AB519)</f>
        <v>5.6848753574971767E-3</v>
      </c>
      <c r="BE519" s="167">
        <f>ABS(Cálculos!AQ520-Cálculos!AQ519)</f>
        <v>5.8701409749528644E-3</v>
      </c>
      <c r="BF519" s="142"/>
    </row>
    <row r="520" spans="25:58" x14ac:dyDescent="0.35">
      <c r="Y520" s="143"/>
      <c r="Z520" s="74">
        <f>(Cálculos!C521-0.44)/(MAX(Cálculos!C:C)+0.12)*100</f>
        <v>70.476086122829116</v>
      </c>
      <c r="AA520" s="144"/>
      <c r="AB520" s="159">
        <f>Cálculos!M358</f>
        <v>0.59582158756093606</v>
      </c>
      <c r="AC520" s="144"/>
      <c r="AD520" s="159">
        <f>Cálculos!AB581</f>
        <v>0.60891633826908464</v>
      </c>
      <c r="AE520" s="144"/>
      <c r="AF520" s="159">
        <f>Cálculos!AQ182</f>
        <v>0.6107976519425844</v>
      </c>
      <c r="AG520" s="144"/>
      <c r="AH520" s="159">
        <f>Cálculos!O491</f>
        <v>0</v>
      </c>
      <c r="AI520" s="144"/>
      <c r="AJ520" s="159">
        <f>Cálculos!AD495</f>
        <v>0</v>
      </c>
      <c r="AK520" s="144"/>
      <c r="AL520" s="159">
        <f>Cálculos!AS502</f>
        <v>0</v>
      </c>
      <c r="AM520" s="142"/>
      <c r="BA520" s="143"/>
      <c r="BB520" s="74">
        <v>515</v>
      </c>
      <c r="BC520" s="167">
        <f>ABS(Cálculos!M521-Cálculos!M520)</f>
        <v>5.3404234153199281E-3</v>
      </c>
      <c r="BD520" s="167">
        <f>ABS(Cálculos!AB521-Cálculos!AB520)</f>
        <v>5.6456070540152892E-3</v>
      </c>
      <c r="BE520" s="167">
        <f>ABS(Cálculos!AQ521-Cálculos!AQ520)</f>
        <v>5.8295929493827892E-3</v>
      </c>
      <c r="BF520" s="142"/>
    </row>
    <row r="521" spans="25:58" x14ac:dyDescent="0.35">
      <c r="Y521" s="143"/>
      <c r="Z521" s="74">
        <f>(Cálculos!C522-0.44)/(MAX(Cálculos!C:C)+0.12)*100</f>
        <v>70.613049909603902</v>
      </c>
      <c r="AA521" s="144"/>
      <c r="AB521" s="159">
        <f>Cálculos!M558</f>
        <v>0.59410486292722098</v>
      </c>
      <c r="AC521" s="144"/>
      <c r="AD521" s="159">
        <f>Cálculos!AB212</f>
        <v>0.60676112811685612</v>
      </c>
      <c r="AE521" s="144"/>
      <c r="AF521" s="159">
        <f>Cálculos!AQ567</f>
        <v>0.60930481557904914</v>
      </c>
      <c r="AG521" s="144"/>
      <c r="AH521" s="159">
        <f>Cálculos!O492</f>
        <v>0</v>
      </c>
      <c r="AI521" s="144"/>
      <c r="AJ521" s="159">
        <f>Cálculos!AD496</f>
        <v>0</v>
      </c>
      <c r="AK521" s="144"/>
      <c r="AL521" s="159">
        <f>Cálculos!AS503</f>
        <v>0</v>
      </c>
      <c r="AM521" s="142"/>
      <c r="BA521" s="143"/>
      <c r="BB521" s="74">
        <v>516</v>
      </c>
      <c r="BC521" s="167">
        <f>ABS(Cálculos!M522-Cálculos!M521)</f>
        <v>5.3035343627042542E-3</v>
      </c>
      <c r="BD521" s="167">
        <f>ABS(Cálculos!AB522-Cálculos!AB521)</f>
        <v>5.6066099973440808E-3</v>
      </c>
      <c r="BE521" s="167">
        <f>ABS(Cálculos!AQ522-Cálculos!AQ521)</f>
        <v>5.7893250094845916E-3</v>
      </c>
      <c r="BF521" s="142"/>
    </row>
    <row r="522" spans="25:58" x14ac:dyDescent="0.35">
      <c r="Y522" s="143"/>
      <c r="Z522" s="74">
        <f>(Cálculos!C523-0.44)/(MAX(Cálculos!C:C)+0.12)*100</f>
        <v>70.750013696378673</v>
      </c>
      <c r="AA522" s="144"/>
      <c r="AB522" s="159">
        <f>Cálculos!M581</f>
        <v>0.59307066382256157</v>
      </c>
      <c r="AC522" s="144"/>
      <c r="AD522" s="159">
        <f>Cálculos!AB178</f>
        <v>0.60563774421293259</v>
      </c>
      <c r="AE522" s="144"/>
      <c r="AF522" s="159">
        <f>Cálculos!AQ581</f>
        <v>0.60801140164690348</v>
      </c>
      <c r="AG522" s="144"/>
      <c r="AH522" s="159">
        <f>Cálculos!O493</f>
        <v>0</v>
      </c>
      <c r="AI522" s="144"/>
      <c r="AJ522" s="159">
        <f>Cálculos!AD497</f>
        <v>0</v>
      </c>
      <c r="AK522" s="144"/>
      <c r="AL522" s="159">
        <f>Cálculos!AS504</f>
        <v>0</v>
      </c>
      <c r="AM522" s="142"/>
      <c r="BA522" s="143"/>
      <c r="BB522" s="74">
        <v>517</v>
      </c>
      <c r="BC522" s="167">
        <f>ABS(Cálculos!M523-Cálculos!M522)</f>
        <v>5.2669001651121095E-3</v>
      </c>
      <c r="BD522" s="167">
        <f>ABS(Cálculos!AB523-Cálculos!AB522)</f>
        <v>5.5678823131709576E-3</v>
      </c>
      <c r="BE522" s="167">
        <f>ABS(Cálculos!AQ523-Cálculos!AQ522)</f>
        <v>5.7493352205649773E-3</v>
      </c>
      <c r="BF522" s="142"/>
    </row>
    <row r="523" spans="25:58" x14ac:dyDescent="0.35">
      <c r="Y523" s="143"/>
      <c r="Z523" s="74">
        <f>(Cálculos!C524-0.44)/(MAX(Cálculos!C:C)+0.12)*100</f>
        <v>70.886977483153444</v>
      </c>
      <c r="AA523" s="144"/>
      <c r="AB523" s="159">
        <f>Cálculos!M178</f>
        <v>0.59266535238820905</v>
      </c>
      <c r="AC523" s="144"/>
      <c r="AD523" s="159">
        <f>Cálculos!AB357</f>
        <v>0.60506048257094325</v>
      </c>
      <c r="AE523" s="144"/>
      <c r="AF523" s="159">
        <f>Cálculos!AQ686</f>
        <v>0.60741837761169948</v>
      </c>
      <c r="AG523" s="144"/>
      <c r="AH523" s="159">
        <f>Cálculos!O494</f>
        <v>0</v>
      </c>
      <c r="AI523" s="144"/>
      <c r="AJ523" s="159">
        <f>Cálculos!AD498</f>
        <v>0</v>
      </c>
      <c r="AK523" s="144"/>
      <c r="AL523" s="159">
        <f>Cálculos!AS505</f>
        <v>0</v>
      </c>
      <c r="AM523" s="142"/>
      <c r="BA523" s="143"/>
      <c r="BB523" s="74">
        <v>518</v>
      </c>
      <c r="BC523" s="167">
        <f>ABS(Cálculos!M524-Cálculos!M523)</f>
        <v>1.1540046675982678</v>
      </c>
      <c r="BD523" s="167">
        <f>ABS(Cálculos!AB524-Cálculos!AB523)</f>
        <v>0.93592301133025513</v>
      </c>
      <c r="BE523" s="167">
        <f>ABS(Cálculos!AQ524-Cálculos!AQ523)</f>
        <v>0.67149590149228067</v>
      </c>
      <c r="BF523" s="142"/>
    </row>
    <row r="524" spans="25:58" x14ac:dyDescent="0.35">
      <c r="Y524" s="143"/>
      <c r="Z524" s="74">
        <f>(Cálculos!C525-0.44)/(MAX(Cálculos!C:C)+0.12)*100</f>
        <v>71.02394126992823</v>
      </c>
      <c r="AA524" s="144"/>
      <c r="AB524" s="159">
        <f>Cálculos!M718</f>
        <v>0.59244978810170057</v>
      </c>
      <c r="AC524" s="144"/>
      <c r="AD524" s="159">
        <f>Cálculos!AB687</f>
        <v>0.60307915690417935</v>
      </c>
      <c r="AE524" s="144"/>
      <c r="AF524" s="159">
        <f>Cálculos!AQ571</f>
        <v>0.6071223685406979</v>
      </c>
      <c r="AG524" s="144"/>
      <c r="AH524" s="159">
        <f>Cálculos!O495</f>
        <v>0</v>
      </c>
      <c r="AI524" s="144"/>
      <c r="AJ524" s="159">
        <f>Cálculos!AD499</f>
        <v>0</v>
      </c>
      <c r="AK524" s="144"/>
      <c r="AL524" s="159">
        <f>Cálculos!AS506</f>
        <v>0</v>
      </c>
      <c r="AM524" s="142"/>
      <c r="BA524" s="143"/>
      <c r="BB524" s="74">
        <v>519</v>
      </c>
      <c r="BC524" s="167">
        <f>ABS(Cálculos!M525-Cálculos!M524)</f>
        <v>0.98277675574537904</v>
      </c>
      <c r="BD524" s="167">
        <f>ABS(Cálculos!AB525-Cálculos!AB524)</f>
        <v>0.76433928285288955</v>
      </c>
      <c r="BE524" s="167">
        <f>ABS(Cálculos!AQ525-Cálculos!AQ524)</f>
        <v>0.49948243970808737</v>
      </c>
      <c r="BF524" s="142"/>
    </row>
    <row r="525" spans="25:58" x14ac:dyDescent="0.35">
      <c r="Y525" s="143"/>
      <c r="Z525" s="74">
        <f>(Cálculos!C526-0.44)/(MAX(Cálculos!C:C)+0.12)*100</f>
        <v>71.160905056703001</v>
      </c>
      <c r="AA525" s="144"/>
      <c r="AB525" s="159">
        <f>Cálculos!M559</f>
        <v>0.59000108087506264</v>
      </c>
      <c r="AC525" s="144"/>
      <c r="AD525" s="159">
        <f>Cálculos!AB564</f>
        <v>0.60302973207903265</v>
      </c>
      <c r="AE525" s="144"/>
      <c r="AF525" s="159">
        <f>Cálculos!AQ183</f>
        <v>0.60657849287213605</v>
      </c>
      <c r="AG525" s="144"/>
      <c r="AH525" s="159">
        <f>Cálculos!O496</f>
        <v>0</v>
      </c>
      <c r="AI525" s="144"/>
      <c r="AJ525" s="159">
        <f>Cálculos!AD500</f>
        <v>0</v>
      </c>
      <c r="AK525" s="144"/>
      <c r="AL525" s="159">
        <f>Cálculos!AS507</f>
        <v>0</v>
      </c>
      <c r="AM525" s="142"/>
      <c r="BA525" s="143"/>
      <c r="BB525" s="74">
        <v>520</v>
      </c>
      <c r="BC525" s="167">
        <f>ABS(Cálculos!M526-Cálculos!M525)</f>
        <v>1.9645888517958676E-2</v>
      </c>
      <c r="BD525" s="167">
        <f>ABS(Cálculos!AB526-Cálculos!AB525)</f>
        <v>2.1385094766532164E-2</v>
      </c>
      <c r="BE525" s="167">
        <f>ABS(Cálculos!AQ526-Cálculos!AQ525)</f>
        <v>2.3554835516220507E-2</v>
      </c>
      <c r="BF525" s="142"/>
    </row>
    <row r="526" spans="25:58" x14ac:dyDescent="0.35">
      <c r="Y526" s="143"/>
      <c r="Z526" s="74">
        <f>(Cálculos!C527-0.44)/(MAX(Cálculos!C:C)+0.12)*100</f>
        <v>71.297868843477772</v>
      </c>
      <c r="AA526" s="144"/>
      <c r="AB526" s="159">
        <f>Cálculos!M212</f>
        <v>0.58848134625575388</v>
      </c>
      <c r="AC526" s="144"/>
      <c r="AD526" s="159">
        <f>Cálculos!AB179</f>
        <v>0.59932054818103464</v>
      </c>
      <c r="AE526" s="144"/>
      <c r="AF526" s="159">
        <f>Cálculos!AQ320</f>
        <v>0.60589660769311704</v>
      </c>
      <c r="AG526" s="144"/>
      <c r="AH526" s="159">
        <f>Cálculos!O497</f>
        <v>0</v>
      </c>
      <c r="AI526" s="144"/>
      <c r="AJ526" s="159">
        <f>Cálculos!AD501</f>
        <v>0</v>
      </c>
      <c r="AK526" s="144"/>
      <c r="AL526" s="159">
        <f>Cálculos!AS508</f>
        <v>0</v>
      </c>
      <c r="AM526" s="142"/>
      <c r="BA526" s="143"/>
      <c r="BB526" s="74">
        <v>521</v>
      </c>
      <c r="BC526" s="167">
        <f>ABS(Cálculos!M527-Cálculos!M526)</f>
        <v>1.8530440100194556E-2</v>
      </c>
      <c r="BD526" s="167">
        <f>ABS(Cálculos!AB527-Cálculos!AB526)</f>
        <v>2.0154932670077286E-2</v>
      </c>
      <c r="BE526" s="167">
        <f>ABS(Cálculos!AQ527-Cálculos!AQ526)</f>
        <v>2.2164596368117073E-2</v>
      </c>
      <c r="BF526" s="142"/>
    </row>
    <row r="527" spans="25:58" x14ac:dyDescent="0.35">
      <c r="Y527" s="143"/>
      <c r="Z527" s="74">
        <f>(Cálculos!C528-0.44)/(MAX(Cálculos!C:C)+0.12)*100</f>
        <v>71.434832630252558</v>
      </c>
      <c r="AA527" s="144"/>
      <c r="AB527" s="159">
        <f>Cálculos!M715</f>
        <v>0.58723365179240838</v>
      </c>
      <c r="AC527" s="144"/>
      <c r="AD527" s="159">
        <f>Cálculos!AB321</f>
        <v>0.5988925461060679</v>
      </c>
      <c r="AE527" s="144"/>
      <c r="AF527" s="159">
        <f>Cálculos!AQ568</f>
        <v>0.60509415530627964</v>
      </c>
      <c r="AG527" s="144"/>
      <c r="AH527" s="159">
        <f>Cálculos!O498</f>
        <v>0</v>
      </c>
      <c r="AI527" s="144"/>
      <c r="AJ527" s="159">
        <f>Cálculos!AD502</f>
        <v>0</v>
      </c>
      <c r="AK527" s="144"/>
      <c r="AL527" s="159">
        <f>Cálculos!AS509</f>
        <v>0</v>
      </c>
      <c r="AM527" s="142"/>
      <c r="BA527" s="143"/>
      <c r="BB527" s="74">
        <v>522</v>
      </c>
      <c r="BC527" s="167">
        <f>ABS(Cálculos!M528-Cálculos!M527)</f>
        <v>1.849226994012787E-2</v>
      </c>
      <c r="BD527" s="167">
        <f>ABS(Cálculos!AB528-Cálculos!AB527)</f>
        <v>2.0141449582417259E-2</v>
      </c>
      <c r="BE527" s="167">
        <f>ABS(Cálculos!AQ528-Cálculos!AQ527)</f>
        <v>2.2177852493613259E-2</v>
      </c>
      <c r="BF527" s="142"/>
    </row>
    <row r="528" spans="25:58" x14ac:dyDescent="0.35">
      <c r="Y528" s="143"/>
      <c r="Z528" s="74">
        <f>(Cálculos!C529-0.44)/(MAX(Cálculos!C:C)+0.12)*100</f>
        <v>71.571796417027329</v>
      </c>
      <c r="AA528" s="144"/>
      <c r="AB528" s="159">
        <f>Cálculos!M349</f>
        <v>0.58687848406372711</v>
      </c>
      <c r="AC528" s="144"/>
      <c r="AD528" s="159">
        <f>Cálculos!AB565</f>
        <v>0.59841171316354613</v>
      </c>
      <c r="AE528" s="144"/>
      <c r="AF528" s="159">
        <f>Cálculos!AQ207</f>
        <v>0.60493861243644087</v>
      </c>
      <c r="AG528" s="144"/>
      <c r="AH528" s="159">
        <f>Cálculos!O499</f>
        <v>0</v>
      </c>
      <c r="AI528" s="144"/>
      <c r="AJ528" s="159">
        <f>Cálculos!AD503</f>
        <v>0</v>
      </c>
      <c r="AK528" s="144"/>
      <c r="AL528" s="159">
        <f>Cálculos!AS510</f>
        <v>0</v>
      </c>
      <c r="AM528" s="142"/>
      <c r="BA528" s="143"/>
      <c r="BB528" s="74">
        <v>523</v>
      </c>
      <c r="BC528" s="167">
        <f>ABS(Cálculos!M529-Cálculos!M528)</f>
        <v>1.7881242851602197E-2</v>
      </c>
      <c r="BD528" s="167">
        <f>ABS(Cálculos!AB529-Cálculos!AB528)</f>
        <v>1.9477283658755007E-2</v>
      </c>
      <c r="BE528" s="167">
        <f>ABS(Cálculos!AQ529-Cálculos!AQ528)</f>
        <v>2.1437043463984007E-2</v>
      </c>
      <c r="BF528" s="142"/>
    </row>
    <row r="529" spans="25:58" x14ac:dyDescent="0.35">
      <c r="Y529" s="143"/>
      <c r="Z529" s="74">
        <f>(Cálculos!C530-0.44)/(MAX(Cálculos!C:C)+0.12)*100</f>
        <v>71.7087602038021</v>
      </c>
      <c r="AA529" s="144"/>
      <c r="AB529" s="159">
        <f>Cálculos!M560</f>
        <v>0.58592564571665318</v>
      </c>
      <c r="AC529" s="144"/>
      <c r="AD529" s="159">
        <f>Cálculos!AB180</f>
        <v>0.59479064520705438</v>
      </c>
      <c r="AE529" s="144"/>
      <c r="AF529" s="159">
        <f>Cálculos!AQ184</f>
        <v>0.60238853609267662</v>
      </c>
      <c r="AG529" s="144"/>
      <c r="AH529" s="159">
        <f>Cálculos!O500</f>
        <v>0</v>
      </c>
      <c r="AI529" s="144"/>
      <c r="AJ529" s="159">
        <f>Cálculos!AD504</f>
        <v>0</v>
      </c>
      <c r="AK529" s="144"/>
      <c r="AL529" s="159">
        <f>Cálculos!AS511</f>
        <v>0</v>
      </c>
      <c r="AM529" s="142"/>
      <c r="BA529" s="143"/>
      <c r="BB529" s="74">
        <v>524</v>
      </c>
      <c r="BC529" s="167">
        <f>ABS(Cálculos!M530-Cálculos!M529)</f>
        <v>1.766571528193428E-2</v>
      </c>
      <c r="BD529" s="167">
        <f>ABS(Cálculos!AB530-Cálculos!AB529)</f>
        <v>1.926008537795687E-2</v>
      </c>
      <c r="BE529" s="167">
        <f>ABS(Cálculos!AQ530-Cálculos!AQ529)</f>
        <v>2.1212324222144918E-2</v>
      </c>
      <c r="BF529" s="142"/>
    </row>
    <row r="530" spans="25:58" x14ac:dyDescent="0.35">
      <c r="Y530" s="143"/>
      <c r="Z530" s="74">
        <f>(Cálculos!C531-0.44)/(MAX(Cálculos!C:C)+0.12)*100</f>
        <v>71.845723990576886</v>
      </c>
      <c r="AA530" s="144"/>
      <c r="AB530" s="159">
        <f>Cálculos!M323</f>
        <v>0.58227443296027437</v>
      </c>
      <c r="AC530" s="144"/>
      <c r="AD530" s="159">
        <f>Cálculos!AB566</f>
        <v>0.59419543906234817</v>
      </c>
      <c r="AE530" s="144"/>
      <c r="AF530" s="159">
        <f>Cálculos!AQ569</f>
        <v>0.60091412014591439</v>
      </c>
      <c r="AG530" s="144"/>
      <c r="AH530" s="159">
        <f>Cálculos!O501</f>
        <v>0</v>
      </c>
      <c r="AI530" s="144"/>
      <c r="AJ530" s="159">
        <f>Cálculos!AD505</f>
        <v>0</v>
      </c>
      <c r="AK530" s="144"/>
      <c r="AL530" s="159">
        <f>Cálculos!AS512</f>
        <v>0</v>
      </c>
      <c r="AM530" s="142"/>
      <c r="BA530" s="143"/>
      <c r="BB530" s="74">
        <v>525</v>
      </c>
      <c r="BC530" s="167">
        <f>ABS(Cálculos!M531-Cálculos!M530)</f>
        <v>1.2391947363011524E-2</v>
      </c>
      <c r="BD530" s="167">
        <f>ABS(Cálculos!AB531-Cálculos!AB530)</f>
        <v>1.088781855682841E-2</v>
      </c>
      <c r="BE530" s="167">
        <f>ABS(Cálculos!AQ531-Cálculos!AQ530)</f>
        <v>9.0608288935686288E-3</v>
      </c>
      <c r="BF530" s="142"/>
    </row>
    <row r="531" spans="25:58" x14ac:dyDescent="0.35">
      <c r="Y531" s="143"/>
      <c r="Z531" s="74">
        <f>(Cálculos!C532-0.44)/(MAX(Cálculos!C:C)+0.12)*100</f>
        <v>71.982687777351657</v>
      </c>
      <c r="AA531" s="144"/>
      <c r="AB531" s="159">
        <f>Cálculos!M563</f>
        <v>0.58125763730317792</v>
      </c>
      <c r="AC531" s="144"/>
      <c r="AD531" s="159">
        <f>Cálculos!AB689</f>
        <v>0.59333749348593079</v>
      </c>
      <c r="AE531" s="144"/>
      <c r="AF531" s="159">
        <f>Cálculos!AQ348</f>
        <v>0.59907337075471045</v>
      </c>
      <c r="AG531" s="144"/>
      <c r="AH531" s="159">
        <f>Cálculos!O502</f>
        <v>0</v>
      </c>
      <c r="AI531" s="144"/>
      <c r="AJ531" s="159">
        <f>Cálculos!AD506</f>
        <v>0</v>
      </c>
      <c r="AK531" s="144"/>
      <c r="AL531" s="159">
        <f>Cálculos!AS513</f>
        <v>0</v>
      </c>
      <c r="AM531" s="142"/>
      <c r="BA531" s="143"/>
      <c r="BB531" s="74">
        <v>526</v>
      </c>
      <c r="BC531" s="167">
        <f>ABS(Cálculos!M532-Cálculos!M531)</f>
        <v>5.4002730595139603E-3</v>
      </c>
      <c r="BD531" s="167">
        <f>ABS(Cálculos!AB532-Cálculos!AB531)</f>
        <v>3.9693228243338208E-3</v>
      </c>
      <c r="BE531" s="167">
        <f>ABS(Cálculos!AQ532-Cálculos!AQ531)</f>
        <v>2.2259823436650006E-3</v>
      </c>
      <c r="BF531" s="142"/>
    </row>
    <row r="532" spans="25:58" x14ac:dyDescent="0.35">
      <c r="Y532" s="143"/>
      <c r="Z532" s="74">
        <f>(Cálculos!C533-0.44)/(MAX(Cálculos!C:C)+0.12)*100</f>
        <v>72.119651564126443</v>
      </c>
      <c r="AA532" s="144"/>
      <c r="AB532" s="159">
        <f>Cálculos!M179</f>
        <v>0.5788012882137118</v>
      </c>
      <c r="AC532" s="144"/>
      <c r="AD532" s="159">
        <f>Cálculos!AB582</f>
        <v>0.59069144116662253</v>
      </c>
      <c r="AE532" s="144"/>
      <c r="AF532" s="159">
        <f>Cálculos!AQ185</f>
        <v>0.59822753214108093</v>
      </c>
      <c r="AG532" s="144"/>
      <c r="AH532" s="159">
        <f>Cálculos!O503</f>
        <v>0</v>
      </c>
      <c r="AI532" s="144"/>
      <c r="AJ532" s="159">
        <f>Cálculos!AD507</f>
        <v>0</v>
      </c>
      <c r="AK532" s="144"/>
      <c r="AL532" s="159">
        <f>Cálculos!AS514</f>
        <v>0</v>
      </c>
      <c r="AM532" s="142"/>
      <c r="BA532" s="143"/>
      <c r="BB532" s="74">
        <v>527</v>
      </c>
      <c r="BC532" s="167">
        <f>ABS(Cálculos!M533-Cálculos!M532)</f>
        <v>1.2323765980931323E-2</v>
      </c>
      <c r="BD532" s="167">
        <f>ABS(Cálculos!AB533-Cálculos!AB532)</f>
        <v>1.3765027695928911E-2</v>
      </c>
      <c r="BE532" s="167">
        <f>ABS(Cálculos!AQ533-Cálculos!AQ532)</f>
        <v>1.5533725505835538E-2</v>
      </c>
      <c r="BF532" s="142"/>
    </row>
    <row r="533" spans="25:58" x14ac:dyDescent="0.35">
      <c r="Y533" s="143"/>
      <c r="Z533" s="74">
        <f>(Cálculos!C534-0.44)/(MAX(Cálculos!C:C)+0.12)*100</f>
        <v>72.256615350901214</v>
      </c>
      <c r="AA533" s="144"/>
      <c r="AB533" s="159">
        <f>Cálculos!M582</f>
        <v>0.57643248867216434</v>
      </c>
      <c r="AC533" s="144"/>
      <c r="AD533" s="159">
        <f>Cálculos!AB181</f>
        <v>0.5906108089744776</v>
      </c>
      <c r="AE533" s="144"/>
      <c r="AF533" s="159">
        <f>Cálculos!AQ570</f>
        <v>0.59745041619160821</v>
      </c>
      <c r="AG533" s="144"/>
      <c r="AH533" s="159">
        <f>Cálculos!O504</f>
        <v>0</v>
      </c>
      <c r="AI533" s="144"/>
      <c r="AJ533" s="159">
        <f>Cálculos!AD508</f>
        <v>0</v>
      </c>
      <c r="AK533" s="144"/>
      <c r="AL533" s="159">
        <f>Cálculos!AS515</f>
        <v>0</v>
      </c>
      <c r="AM533" s="142"/>
      <c r="BA533" s="143"/>
      <c r="BB533" s="74">
        <v>528</v>
      </c>
      <c r="BC533" s="167">
        <f>ABS(Cálculos!M534-Cálculos!M533)</f>
        <v>1.7685468686375438E-2</v>
      </c>
      <c r="BD533" s="167">
        <f>ABS(Cálculos!AB534-Cálculos!AB533)</f>
        <v>1.9163080436271573E-2</v>
      </c>
      <c r="BE533" s="167">
        <f>ABS(Cálculos!AQ534-Cálculos!AQ533)</f>
        <v>2.0978522194108673E-2</v>
      </c>
      <c r="BF533" s="142"/>
    </row>
    <row r="534" spans="25:58" x14ac:dyDescent="0.35">
      <c r="Y534" s="143"/>
      <c r="Z534" s="74">
        <f>(Cálculos!C535-0.44)/(MAX(Cálculos!C:C)+0.12)*100</f>
        <v>72.393579137675985</v>
      </c>
      <c r="AA534" s="144"/>
      <c r="AB534" s="159">
        <f>Cálculos!M213</f>
        <v>0.57215172854450613</v>
      </c>
      <c r="AC534" s="144"/>
      <c r="AD534" s="159">
        <f>Cálculos!AB571</f>
        <v>0.59042965078180754</v>
      </c>
      <c r="AE534" s="144"/>
      <c r="AF534" s="159">
        <f>Cálculos!AQ213</f>
        <v>0.59541385533315627</v>
      </c>
      <c r="AG534" s="144"/>
      <c r="AH534" s="159">
        <f>Cálculos!O505</f>
        <v>0</v>
      </c>
      <c r="AI534" s="144"/>
      <c r="AJ534" s="159">
        <f>Cálculos!AD509</f>
        <v>0</v>
      </c>
      <c r="AK534" s="144"/>
      <c r="AL534" s="159">
        <f>Cálculos!AS516</f>
        <v>0</v>
      </c>
      <c r="AM534" s="142"/>
      <c r="BA534" s="143"/>
      <c r="BB534" s="74">
        <v>529</v>
      </c>
      <c r="BC534" s="167">
        <f>ABS(Cálculos!M535-Cálculos!M534)</f>
        <v>1.6813638583314749E-2</v>
      </c>
      <c r="BD534" s="167">
        <f>ABS(Cálculos!AB535-Cálculos!AB534)</f>
        <v>1.8203495652193147E-2</v>
      </c>
      <c r="BE534" s="167">
        <f>ABS(Cálculos!AQ535-Cálculos!AQ534)</f>
        <v>1.9895347478440129E-2</v>
      </c>
      <c r="BF534" s="142"/>
    </row>
    <row r="535" spans="25:58" x14ac:dyDescent="0.35">
      <c r="Y535" s="143"/>
      <c r="Z535" s="74">
        <f>(Cálculos!C536-0.44)/(MAX(Cálculos!C:C)+0.12)*100</f>
        <v>72.530542924450771</v>
      </c>
      <c r="AA535" s="144"/>
      <c r="AB535" s="159">
        <f>Cálculos!M564</f>
        <v>0.57125455287842375</v>
      </c>
      <c r="AC535" s="144"/>
      <c r="AD535" s="159">
        <f>Cálculos!AB567</f>
        <v>0.59007590432930657</v>
      </c>
      <c r="AE535" s="144"/>
      <c r="AF535" s="159">
        <f>Cálculos!AQ186</f>
        <v>0.59409527229621051</v>
      </c>
      <c r="AG535" s="144"/>
      <c r="AH535" s="159">
        <f>Cálculos!O506</f>
        <v>0</v>
      </c>
      <c r="AI535" s="144"/>
      <c r="AJ535" s="159">
        <f>Cálculos!AD510</f>
        <v>0</v>
      </c>
      <c r="AK535" s="144"/>
      <c r="AL535" s="159">
        <f>Cálculos!AS517</f>
        <v>0</v>
      </c>
      <c r="AM535" s="142"/>
      <c r="BA535" s="143"/>
      <c r="BB535" s="74">
        <v>530</v>
      </c>
      <c r="BC535" s="167">
        <f>ABS(Cálculos!M536-Cálculos!M535)</f>
        <v>1.6795380481016364E-2</v>
      </c>
      <c r="BD535" s="167">
        <f>ABS(Cálculos!AB536-Cálculos!AB535)</f>
        <v>1.8209960466581188E-2</v>
      </c>
      <c r="BE535" s="167">
        <f>ABS(Cálculos!AQ536-Cálculos!AQ535)</f>
        <v>1.9930236480909636E-2</v>
      </c>
      <c r="BF535" s="142"/>
    </row>
    <row r="536" spans="25:58" x14ac:dyDescent="0.35">
      <c r="Y536" s="143"/>
      <c r="Z536" s="74">
        <f>(Cálculos!C537-0.44)/(MAX(Cálculos!C:C)+0.12)*100</f>
        <v>72.667506711225542</v>
      </c>
      <c r="AA536" s="144"/>
      <c r="AB536" s="159">
        <f>Cálculos!M322</f>
        <v>0.56960736497954012</v>
      </c>
      <c r="AC536" s="144"/>
      <c r="AD536" s="159">
        <f>Cálculos!AB349</f>
        <v>0.59006127675311104</v>
      </c>
      <c r="AE536" s="144"/>
      <c r="AF536" s="159">
        <f>Cálculos!AQ714</f>
        <v>0.59388272063762249</v>
      </c>
      <c r="AG536" s="144"/>
      <c r="AH536" s="159">
        <f>Cálculos!O507</f>
        <v>0</v>
      </c>
      <c r="AI536" s="144"/>
      <c r="AJ536" s="159">
        <f>Cálculos!AD511</f>
        <v>0</v>
      </c>
      <c r="AK536" s="144"/>
      <c r="AL536" s="159">
        <f>Cálculos!AS518</f>
        <v>0</v>
      </c>
      <c r="AM536" s="142"/>
      <c r="BA536" s="143"/>
      <c r="BB536" s="74">
        <v>531</v>
      </c>
      <c r="BC536" s="167">
        <f>ABS(Cálculos!M537-Cálculos!M536)</f>
        <v>1.6123576725059596E-2</v>
      </c>
      <c r="BD536" s="167">
        <f>ABS(Cálculos!AB537-Cálculos!AB536)</f>
        <v>1.7473090700293015E-2</v>
      </c>
      <c r="BE536" s="167">
        <f>ABS(Cálculos!AQ537-Cálculos!AQ536)</f>
        <v>1.9101296352009633E-2</v>
      </c>
      <c r="BF536" s="142"/>
    </row>
    <row r="537" spans="25:58" x14ac:dyDescent="0.35">
      <c r="Y537" s="143"/>
      <c r="Z537" s="74">
        <f>(Cálculos!C538-0.44)/(MAX(Cálculos!C:C)+0.12)*100</f>
        <v>72.804470498000313</v>
      </c>
      <c r="AA537" s="144"/>
      <c r="AB537" s="159">
        <f>Cálculos!M565</f>
        <v>0.56621387154208502</v>
      </c>
      <c r="AC537" s="144"/>
      <c r="AD537" s="159">
        <f>Cálculos!AB715</f>
        <v>0.59005803842011906</v>
      </c>
      <c r="AE537" s="144"/>
      <c r="AF537" s="159">
        <f>Cálculos!AQ722</f>
        <v>0.59158396669822377</v>
      </c>
      <c r="AG537" s="144"/>
      <c r="AH537" s="159">
        <f>Cálculos!O508</f>
        <v>0</v>
      </c>
      <c r="AI537" s="144"/>
      <c r="AJ537" s="159">
        <f>Cálculos!AD512</f>
        <v>0</v>
      </c>
      <c r="AK537" s="144"/>
      <c r="AL537" s="159">
        <f>Cálculos!AS519</f>
        <v>0</v>
      </c>
      <c r="AM537" s="142"/>
      <c r="BA537" s="143"/>
      <c r="BB537" s="74">
        <v>532</v>
      </c>
      <c r="BC537" s="167">
        <f>ABS(Cálculos!M538-Cálculos!M537)</f>
        <v>1.6238709523309858E-2</v>
      </c>
      <c r="BD537" s="167">
        <f>ABS(Cálculos!AB538-Cálculos!AB537)</f>
        <v>1.7629443016608182E-2</v>
      </c>
      <c r="BE537" s="167">
        <f>ABS(Cálculos!AQ538-Cálculos!AQ537)</f>
        <v>1.930878638988387E-2</v>
      </c>
      <c r="BF537" s="142"/>
    </row>
    <row r="538" spans="25:58" x14ac:dyDescent="0.35">
      <c r="Y538" s="143"/>
      <c r="Z538" s="74">
        <f>(Cálculos!C539-0.44)/(MAX(Cálculos!C:C)+0.12)*100</f>
        <v>72.941434284775099</v>
      </c>
      <c r="AA538" s="144"/>
      <c r="AB538" s="159">
        <f>Cálculos!M353</f>
        <v>0.56587300192807555</v>
      </c>
      <c r="AC538" s="144"/>
      <c r="AD538" s="159">
        <f>Cálculos!AB213</f>
        <v>0.58896759705273893</v>
      </c>
      <c r="AE538" s="144"/>
      <c r="AF538" s="159">
        <f>Cálculos!AQ187</f>
        <v>0.58999155641211198</v>
      </c>
      <c r="AG538" s="144"/>
      <c r="AH538" s="159">
        <f>Cálculos!O509</f>
        <v>0</v>
      </c>
      <c r="AI538" s="144"/>
      <c r="AJ538" s="159">
        <f>Cálculos!AD513</f>
        <v>0</v>
      </c>
      <c r="AK538" s="144"/>
      <c r="AL538" s="159">
        <f>Cálculos!AS520</f>
        <v>0</v>
      </c>
      <c r="AM538" s="142"/>
      <c r="BA538" s="143"/>
      <c r="BB538" s="74">
        <v>533</v>
      </c>
      <c r="BC538" s="167">
        <f>ABS(Cálculos!M539-Cálculos!M538)</f>
        <v>1.5714383413417909E-2</v>
      </c>
      <c r="BD538" s="167">
        <f>ABS(Cálculos!AB539-Cálculos!AB538)</f>
        <v>1.7057088016205757E-2</v>
      </c>
      <c r="BE538" s="167">
        <f>ABS(Cálculos!AQ539-Cálculos!AQ538)</f>
        <v>1.8668358552100139E-2</v>
      </c>
      <c r="BF538" s="142"/>
    </row>
    <row r="539" spans="25:58" x14ac:dyDescent="0.35">
      <c r="Y539" s="143"/>
      <c r="Z539" s="74">
        <f>(Cálculos!C540-0.44)/(MAX(Cálculos!C:C)+0.12)*100</f>
        <v>73.078398071549884</v>
      </c>
      <c r="AA539" s="144"/>
      <c r="AB539" s="159">
        <f>Cálculos!M180</f>
        <v>0.56491340337567653</v>
      </c>
      <c r="AC539" s="144"/>
      <c r="AD539" s="159">
        <f>Cálculos!AB182</f>
        <v>0.58651812387491398</v>
      </c>
      <c r="AE539" s="144"/>
      <c r="AF539" s="159">
        <f>Cálculos!AQ582</f>
        <v>0.58781714830227616</v>
      </c>
      <c r="AG539" s="144"/>
      <c r="AH539" s="159">
        <f>Cálculos!O510</f>
        <v>0</v>
      </c>
      <c r="AI539" s="144"/>
      <c r="AJ539" s="159">
        <f>Cálculos!AD514</f>
        <v>0</v>
      </c>
      <c r="AK539" s="144"/>
      <c r="AL539" s="159">
        <f>Cálculos!AS521</f>
        <v>0</v>
      </c>
      <c r="AM539" s="142"/>
      <c r="BA539" s="143"/>
      <c r="BB539" s="74">
        <v>534</v>
      </c>
      <c r="BC539" s="167">
        <f>ABS(Cálculos!M540-Cálculos!M539)</f>
        <v>1.5390538431263701E-2</v>
      </c>
      <c r="BD539" s="167">
        <f>ABS(Cálculos!AB540-Cálculos!AB539)</f>
        <v>1.6711645665245523E-2</v>
      </c>
      <c r="BE539" s="167">
        <f>ABS(Cálculos!AQ540-Cálculos!AQ539)</f>
        <v>1.8290510849111374E-2</v>
      </c>
      <c r="BF539" s="142"/>
    </row>
    <row r="540" spans="25:58" x14ac:dyDescent="0.35">
      <c r="Y540" s="143"/>
      <c r="Z540" s="74">
        <f>(Cálculos!C541-0.44)/(MAX(Cálculos!C:C)+0.12)*100</f>
        <v>73.215361858324641</v>
      </c>
      <c r="AA540" s="144"/>
      <c r="AB540" s="159">
        <f>Cálculos!M324</f>
        <v>0.56362897452652461</v>
      </c>
      <c r="AC540" s="144"/>
      <c r="AD540" s="159">
        <f>Cálculos!AB568</f>
        <v>0.5859971867956314</v>
      </c>
      <c r="AE540" s="144"/>
      <c r="AF540" s="159">
        <f>Cálculos!AQ188</f>
        <v>0.58591618702948189</v>
      </c>
      <c r="AG540" s="144"/>
      <c r="AH540" s="159">
        <f>Cálculos!O511</f>
        <v>0</v>
      </c>
      <c r="AI540" s="144"/>
      <c r="AJ540" s="159">
        <f>Cálculos!AD515</f>
        <v>0</v>
      </c>
      <c r="AK540" s="144"/>
      <c r="AL540" s="159">
        <f>Cálculos!AS522</f>
        <v>0</v>
      </c>
      <c r="AM540" s="142"/>
      <c r="BA540" s="143"/>
      <c r="BB540" s="74">
        <v>535</v>
      </c>
      <c r="BC540" s="167">
        <f>ABS(Cálculos!M541-Cálculos!M540)</f>
        <v>1.5156254826222071E-2</v>
      </c>
      <c r="BD540" s="167">
        <f>ABS(Cálculos!AB541-Cálculos!AB540)</f>
        <v>1.6467270728382388E-2</v>
      </c>
      <c r="BE540" s="167">
        <f>ABS(Cálculos!AQ541-Cálculos!AQ540)</f>
        <v>1.5639058413430607E-2</v>
      </c>
      <c r="BF540" s="142"/>
    </row>
    <row r="541" spans="25:58" x14ac:dyDescent="0.35">
      <c r="Y541" s="143"/>
      <c r="Z541" s="74">
        <f>(Cálculos!C542-0.44)/(MAX(Cálculos!C:C)+0.12)*100</f>
        <v>73.352325645099427</v>
      </c>
      <c r="AA541" s="144"/>
      <c r="AB541" s="159">
        <f>Cálculos!M566</f>
        <v>0.56210260600162121</v>
      </c>
      <c r="AC541" s="144"/>
      <c r="AD541" s="159">
        <f>Cálculos!AB358</f>
        <v>0.58566182015242729</v>
      </c>
      <c r="AE541" s="144"/>
      <c r="AF541" s="159">
        <f>Cálculos!AQ688</f>
        <v>0.58339162733667638</v>
      </c>
      <c r="AG541" s="144"/>
      <c r="AH541" s="159">
        <f>Cálculos!O512</f>
        <v>0</v>
      </c>
      <c r="AI541" s="144"/>
      <c r="AJ541" s="159">
        <f>Cálculos!AD516</f>
        <v>0</v>
      </c>
      <c r="AK541" s="144"/>
      <c r="AL541" s="159">
        <f>Cálculos!AS523</f>
        <v>0</v>
      </c>
      <c r="AM541" s="142"/>
      <c r="BA541" s="143"/>
      <c r="BB541" s="74">
        <v>536</v>
      </c>
      <c r="BC541" s="167">
        <f>ABS(Cálculos!M542-Cálculos!M541)</f>
        <v>1.5020181367208729E-2</v>
      </c>
      <c r="BD541" s="167">
        <f>ABS(Cálculos!AB542-Cálculos!AB541)</f>
        <v>1.6334365583823396E-2</v>
      </c>
      <c r="BE541" s="167">
        <f>ABS(Cálculos!AQ542-Cálculos!AQ541)</f>
        <v>6.9712357793900726E-3</v>
      </c>
      <c r="BF541" s="142"/>
    </row>
    <row r="542" spans="25:58" x14ac:dyDescent="0.35">
      <c r="Y542" s="143"/>
      <c r="Z542" s="74">
        <f>(Cálculos!C543-0.44)/(MAX(Cálculos!C:C)+0.12)*100</f>
        <v>73.489289431874198</v>
      </c>
      <c r="AA542" s="144"/>
      <c r="AB542" s="159">
        <f>Cálculos!M571</f>
        <v>0.56094083454968713</v>
      </c>
      <c r="AC542" s="144"/>
      <c r="AD542" s="159">
        <f>Cálculos!AB183</f>
        <v>0.5824643635988469</v>
      </c>
      <c r="AE542" s="144"/>
      <c r="AF542" s="159">
        <f>Cálculos!AQ189</f>
        <v>0.58186896829139145</v>
      </c>
      <c r="AG542" s="144"/>
      <c r="AH542" s="159">
        <f>Cálculos!O513</f>
        <v>0</v>
      </c>
      <c r="AI542" s="144"/>
      <c r="AJ542" s="159">
        <f>Cálculos!AD517</f>
        <v>0</v>
      </c>
      <c r="AK542" s="144"/>
      <c r="AL542" s="159">
        <f>Cálculos!AS525</f>
        <v>0</v>
      </c>
      <c r="AM542" s="142"/>
      <c r="BA542" s="143"/>
      <c r="BB542" s="74">
        <v>537</v>
      </c>
      <c r="BC542" s="167">
        <f>ABS(Cálculos!M543-Cálculos!M542)</f>
        <v>1.4706695073285259E-2</v>
      </c>
      <c r="BD542" s="167">
        <f>ABS(Cálculos!AB543-Cálculos!AB542)</f>
        <v>1.5997793119396309E-2</v>
      </c>
      <c r="BE542" s="167">
        <f>ABS(Cálculos!AQ543-Cálculos!AQ542)</f>
        <v>5.3581749509433729E-3</v>
      </c>
      <c r="BF542" s="142"/>
    </row>
    <row r="543" spans="25:58" x14ac:dyDescent="0.35">
      <c r="Y543" s="143"/>
      <c r="Z543" s="74">
        <f>(Cálculos!C544-0.44)/(MAX(Cálculos!C:C)+0.12)*100</f>
        <v>73.626253218648984</v>
      </c>
      <c r="AA543" s="144"/>
      <c r="AB543" s="159">
        <f>Cálculos!M583</f>
        <v>0.56051886851324118</v>
      </c>
      <c r="AC543" s="144"/>
      <c r="AD543" s="159">
        <f>Cálculos!AB569</f>
        <v>0.58194890295773627</v>
      </c>
      <c r="AE543" s="144"/>
      <c r="AF543" s="159">
        <f>Cálculos!AQ196</f>
        <v>0.57952355075872486</v>
      </c>
      <c r="AG543" s="144"/>
      <c r="AH543" s="159">
        <f>Cálculos!O514</f>
        <v>0</v>
      </c>
      <c r="AI543" s="144"/>
      <c r="AJ543" s="159">
        <f>Cálculos!AD518</f>
        <v>0</v>
      </c>
      <c r="AK543" s="144"/>
      <c r="AL543" s="159">
        <f>Cálculos!AS526</f>
        <v>0</v>
      </c>
      <c r="AM543" s="142"/>
      <c r="BA543" s="143"/>
      <c r="BB543" s="74">
        <v>538</v>
      </c>
      <c r="BC543" s="167">
        <f>ABS(Cálculos!M544-Cálculos!M543)</f>
        <v>1.4481548780659548E-2</v>
      </c>
      <c r="BD543" s="167">
        <f>ABS(Cálculos!AB544-Cálculos!AB543)</f>
        <v>6.9655821661092077E-3</v>
      </c>
      <c r="BE543" s="167">
        <f>ABS(Cálculos!AQ544-Cálculos!AQ543)</f>
        <v>5.0350661012652509E-3</v>
      </c>
      <c r="BF543" s="142"/>
    </row>
    <row r="544" spans="25:58" x14ac:dyDescent="0.35">
      <c r="Y544" s="143"/>
      <c r="Z544" s="74">
        <f>(Cálculos!C545-0.44)/(MAX(Cálculos!C:C)+0.12)*100</f>
        <v>73.763217005423755</v>
      </c>
      <c r="AA544" s="144"/>
      <c r="AB544" s="159">
        <f>Cálculos!M656</f>
        <v>0.56038513615960428</v>
      </c>
      <c r="AC544" s="144"/>
      <c r="AD544" s="159">
        <f>Cálculos!AB323</f>
        <v>0.57945105248219475</v>
      </c>
      <c r="AE544" s="144"/>
      <c r="AF544" s="159">
        <f>Cálculos!AQ190</f>
        <v>0.57784970573738337</v>
      </c>
      <c r="AG544" s="144"/>
      <c r="AH544" s="159">
        <f>Cálculos!O515</f>
        <v>0</v>
      </c>
      <c r="AI544" s="144"/>
      <c r="AJ544" s="159">
        <f>Cálculos!AD519</f>
        <v>0</v>
      </c>
      <c r="AK544" s="144"/>
      <c r="AL544" s="159">
        <f>Cálculos!AS527</f>
        <v>0</v>
      </c>
      <c r="AM544" s="142"/>
      <c r="BA544" s="143"/>
      <c r="BB544" s="74">
        <v>539</v>
      </c>
      <c r="BC544" s="167">
        <f>ABS(Cálculos!M545-Cálculos!M544)</f>
        <v>1.4501104166462997E-2</v>
      </c>
      <c r="BD544" s="167">
        <f>ABS(Cálculos!AB545-Cálculos!AB544)</f>
        <v>5.1738103780113454E-3</v>
      </c>
      <c r="BE544" s="167">
        <f>ABS(Cálculos!AQ545-Cálculos!AQ544)</f>
        <v>4.947981892044595E-3</v>
      </c>
      <c r="BF544" s="142"/>
    </row>
    <row r="545" spans="25:58" x14ac:dyDescent="0.35">
      <c r="Y545" s="143"/>
      <c r="Z545" s="74">
        <f>(Cálculos!C546-0.44)/(MAX(Cálculos!C:C)+0.12)*100</f>
        <v>73.90018079219854</v>
      </c>
      <c r="AA545" s="144"/>
      <c r="AB545" s="159">
        <f>Cálculos!M350</f>
        <v>0.56009843084680988</v>
      </c>
      <c r="AC545" s="144"/>
      <c r="AD545" s="159">
        <f>Cálculos!AB718</f>
        <v>0.57887865094880075</v>
      </c>
      <c r="AE545" s="144"/>
      <c r="AF545" s="159">
        <f>Cálculos!AQ214</f>
        <v>0.5760414119720515</v>
      </c>
      <c r="AG545" s="144"/>
      <c r="AH545" s="159">
        <f>Cálculos!O516</f>
        <v>0</v>
      </c>
      <c r="AI545" s="144"/>
      <c r="AJ545" s="159">
        <f>Cálculos!AD520</f>
        <v>0</v>
      </c>
      <c r="AK545" s="144"/>
      <c r="AL545" s="159">
        <f>Cálculos!AS528</f>
        <v>0</v>
      </c>
      <c r="AM545" s="142"/>
      <c r="BA545" s="143"/>
      <c r="BB545" s="74">
        <v>540</v>
      </c>
      <c r="BC545" s="167">
        <f>ABS(Cálculos!M546-Cálculos!M545)</f>
        <v>6.9020651572204716E-3</v>
      </c>
      <c r="BD545" s="167">
        <f>ABS(Cálculos!AB546-Cálculos!AB545)</f>
        <v>4.8192958432762278E-3</v>
      </c>
      <c r="BE545" s="167">
        <f>ABS(Cálculos!AQ546-Cálculos!AQ545)</f>
        <v>4.9042413505563376E-3</v>
      </c>
      <c r="BF545" s="142"/>
    </row>
    <row r="546" spans="25:58" x14ac:dyDescent="0.35">
      <c r="Y546" s="143"/>
      <c r="Z546" s="74">
        <f>(Cálculos!C547-0.44)/(MAX(Cálculos!C:C)+0.12)*100</f>
        <v>74.037144578973312</v>
      </c>
      <c r="AA546" s="144"/>
      <c r="AB546" s="159">
        <f>Cálculos!M716</f>
        <v>0.55996777185947044</v>
      </c>
      <c r="AC546" s="144"/>
      <c r="AD546" s="159">
        <f>Cálculos!AB570</f>
        <v>0.5786161718799302</v>
      </c>
      <c r="AE546" s="144"/>
      <c r="AF546" s="159">
        <f>Cálculos!AQ687</f>
        <v>0.57478122650768859</v>
      </c>
      <c r="AG546" s="144"/>
      <c r="AH546" s="159">
        <f>Cálculos!O517</f>
        <v>0</v>
      </c>
      <c r="AI546" s="144"/>
      <c r="AJ546" s="159">
        <f>Cálculos!AD521</f>
        <v>0</v>
      </c>
      <c r="AK546" s="144"/>
      <c r="AL546" s="159">
        <f>Cálculos!AS529</f>
        <v>0</v>
      </c>
      <c r="AM546" s="142"/>
      <c r="BA546" s="143"/>
      <c r="BB546" s="74">
        <v>541</v>
      </c>
      <c r="BC546" s="167">
        <f>ABS(Cálculos!M547-Cálculos!M546)</f>
        <v>4.9005624110486368E-3</v>
      </c>
      <c r="BD546" s="167">
        <f>ABS(Cálculos!AB547-Cálculos!AB546)</f>
        <v>4.7277276400843338E-3</v>
      </c>
      <c r="BE546" s="167">
        <f>ABS(Cálculos!AQ547-Cálculos!AQ546)</f>
        <v>4.8686170894258751E-3</v>
      </c>
      <c r="BF546" s="142"/>
    </row>
    <row r="547" spans="25:58" x14ac:dyDescent="0.35">
      <c r="Y547" s="143"/>
      <c r="Z547" s="74">
        <f>(Cálculos!C548-0.44)/(MAX(Cálculos!C:C)+0.12)*100</f>
        <v>74.174108365748097</v>
      </c>
      <c r="AA547" s="144"/>
      <c r="AB547" s="159">
        <f>Cálculos!M181</f>
        <v>0.55862032173157472</v>
      </c>
      <c r="AC547" s="144"/>
      <c r="AD547" s="159">
        <f>Cálculos!AB184</f>
        <v>0.57844055256753313</v>
      </c>
      <c r="AE547" s="144"/>
      <c r="AF547" s="159">
        <f>Cálculos!AQ191</f>
        <v>0.57385820625820572</v>
      </c>
      <c r="AG547" s="144"/>
      <c r="AH547" s="159">
        <f>Cálculos!O518</f>
        <v>0</v>
      </c>
      <c r="AI547" s="144"/>
      <c r="AJ547" s="159">
        <f>Cálculos!AD522</f>
        <v>0</v>
      </c>
      <c r="AK547" s="144"/>
      <c r="AL547" s="159">
        <f>Cálculos!AS530</f>
        <v>0</v>
      </c>
      <c r="AM547" s="142"/>
      <c r="BA547" s="143"/>
      <c r="BB547" s="74">
        <v>542</v>
      </c>
      <c r="BC547" s="167">
        <f>ABS(Cálculos!M548-Cálculos!M547)</f>
        <v>4.509511987157766E-3</v>
      </c>
      <c r="BD547" s="167">
        <f>ABS(Cálculos!AB548-Cálculos!AB547)</f>
        <v>4.684416257341284E-3</v>
      </c>
      <c r="BE547" s="167">
        <f>ABS(Cálculos!AQ548-Cálculos!AQ547)</f>
        <v>4.8346674892263408E-3</v>
      </c>
      <c r="BF547" s="142"/>
    </row>
    <row r="548" spans="25:58" x14ac:dyDescent="0.35">
      <c r="Y548" s="143"/>
      <c r="Z548" s="74">
        <f>(Cálculos!C549-0.44)/(MAX(Cálculos!C:C)+0.12)*100</f>
        <v>74.311072152522854</v>
      </c>
      <c r="AA548" s="144"/>
      <c r="AB548" s="159">
        <f>Cálculos!M719</f>
        <v>0.55852601581287675</v>
      </c>
      <c r="AC548" s="144"/>
      <c r="AD548" s="159">
        <f>Cálculos!AB185</f>
        <v>0.57444489214134498</v>
      </c>
      <c r="AE548" s="144"/>
      <c r="AF548" s="159">
        <f>Cálculos!AQ321</f>
        <v>0.5734182049086054</v>
      </c>
      <c r="AG548" s="144"/>
      <c r="AH548" s="159">
        <f>Cálculos!O519</f>
        <v>0</v>
      </c>
      <c r="AI548" s="144"/>
      <c r="AJ548" s="159">
        <f>Cálculos!AD523</f>
        <v>0</v>
      </c>
      <c r="AK548" s="144"/>
      <c r="AL548" s="159">
        <f>Cálculos!AS531</f>
        <v>0</v>
      </c>
      <c r="AM548" s="142"/>
      <c r="BA548" s="143"/>
      <c r="BB548" s="74">
        <v>543</v>
      </c>
      <c r="BC548" s="167">
        <f>ABS(Cálculos!M549-Cálculos!M548)</f>
        <v>4.4130590373859802E-3</v>
      </c>
      <c r="BD548" s="167">
        <f>ABS(Cálculos!AB549-Cálculos!AB548)</f>
        <v>4.6501107535197317E-3</v>
      </c>
      <c r="BE548" s="167">
        <f>ABS(Cálculos!AQ549-Cálculos!AQ548)</f>
        <v>4.8012135710263637E-3</v>
      </c>
      <c r="BF548" s="142"/>
    </row>
    <row r="549" spans="25:58" x14ac:dyDescent="0.35">
      <c r="Y549" s="143"/>
      <c r="Z549" s="74">
        <f>(Cálculos!C550-0.44)/(MAX(Cálculos!C:C)+0.12)*100</f>
        <v>74.44803593929764</v>
      </c>
      <c r="AA549" s="144"/>
      <c r="AB549" s="159">
        <f>Cálculos!M567</f>
        <v>0.55818328985436416</v>
      </c>
      <c r="AC549" s="144"/>
      <c r="AD549" s="159">
        <f>Cálculos!AB583</f>
        <v>0.57326512026443466</v>
      </c>
      <c r="AE549" s="144"/>
      <c r="AF549" s="159">
        <f>Cálculos!AQ723</f>
        <v>0.57021585869358993</v>
      </c>
      <c r="AG549" s="144"/>
      <c r="AH549" s="159">
        <f>Cálculos!O520</f>
        <v>0</v>
      </c>
      <c r="AI549" s="144"/>
      <c r="AJ549" s="159">
        <f>Cálculos!AD525</f>
        <v>0</v>
      </c>
      <c r="AK549" s="144"/>
      <c r="AL549" s="159">
        <f>Cálculos!AS532</f>
        <v>0</v>
      </c>
      <c r="AM549" s="142"/>
      <c r="BA549" s="143"/>
      <c r="BB549" s="74">
        <v>544</v>
      </c>
      <c r="BC549" s="167">
        <f>ABS(Cálculos!M550-Cálculos!M549)</f>
        <v>4.3706369915357257E-3</v>
      </c>
      <c r="BD549" s="167">
        <f>ABS(Cálculos!AB550-Cálculos!AB549)</f>
        <v>4.6176339802050936E-3</v>
      </c>
      <c r="BE549" s="167">
        <f>ABS(Cálculos!AQ550-Cálculos!AQ549)</f>
        <v>4.7680384840854684E-3</v>
      </c>
      <c r="BF549" s="142"/>
    </row>
    <row r="550" spans="25:58" x14ac:dyDescent="0.35">
      <c r="Y550" s="143"/>
      <c r="Z550" s="74">
        <f>(Cálculos!C551-0.44)/(MAX(Cálculos!C:C)+0.12)*100</f>
        <v>74.584999726072425</v>
      </c>
      <c r="AA550" s="144"/>
      <c r="AB550" s="159">
        <f>Cálculos!M214</f>
        <v>0.55610027320222755</v>
      </c>
      <c r="AC550" s="144"/>
      <c r="AD550" s="159">
        <f>Cálculos!AB214</f>
        <v>0.57145907789089667</v>
      </c>
      <c r="AE550" s="144"/>
      <c r="AF550" s="159">
        <f>Cálculos!AQ192</f>
        <v>0.5698942780799664</v>
      </c>
      <c r="AG550" s="144"/>
      <c r="AH550" s="159">
        <f>Cálculos!O521</f>
        <v>0</v>
      </c>
      <c r="AI550" s="144"/>
      <c r="AJ550" s="159">
        <f>Cálculos!AD526</f>
        <v>0</v>
      </c>
      <c r="AK550" s="144"/>
      <c r="AL550" s="159">
        <f>Cálculos!AS533</f>
        <v>0</v>
      </c>
      <c r="AM550" s="142"/>
      <c r="BA550" s="143"/>
      <c r="BB550" s="74">
        <v>545</v>
      </c>
      <c r="BC550" s="167">
        <f>ABS(Cálculos!M551-Cálculos!M550)</f>
        <v>4.3382641342799566E-3</v>
      </c>
      <c r="BD550" s="167">
        <f>ABS(Cálculos!AB551-Cálculos!AB550)</f>
        <v>4.5856725477956273E-3</v>
      </c>
      <c r="BE550" s="167">
        <f>ABS(Cálculos!AQ551-Cálculos!AQ550)</f>
        <v>4.7351012835573636E-3</v>
      </c>
      <c r="BF550" s="142"/>
    </row>
    <row r="551" spans="25:58" x14ac:dyDescent="0.35">
      <c r="Y551" s="143"/>
      <c r="Z551" s="74">
        <f>(Cálculos!C552-0.44)/(MAX(Cálculos!C:C)+0.12)*100</f>
        <v>74.721963512847196</v>
      </c>
      <c r="AA551" s="144"/>
      <c r="AB551" s="159">
        <f>Cálculos!M182</f>
        <v>0.55432453627724898</v>
      </c>
      <c r="AC551" s="144"/>
      <c r="AD551" s="159">
        <f>Cálculos!AB186</f>
        <v>0.57047689686240399</v>
      </c>
      <c r="AE551" s="144"/>
      <c r="AF551" s="159">
        <f>Cálculos!AQ583</f>
        <v>0.56852459652857978</v>
      </c>
      <c r="AG551" s="144"/>
      <c r="AH551" s="159">
        <f>Cálculos!O522</f>
        <v>0</v>
      </c>
      <c r="AI551" s="144"/>
      <c r="AJ551" s="159">
        <f>Cálculos!AD527</f>
        <v>0</v>
      </c>
      <c r="AK551" s="144"/>
      <c r="AL551" s="159">
        <f>Cálculos!AS534</f>
        <v>0</v>
      </c>
      <c r="AM551" s="142"/>
      <c r="BA551" s="143"/>
      <c r="BB551" s="74">
        <v>546</v>
      </c>
      <c r="BC551" s="167">
        <f>ABS(Cálculos!M552-Cálculos!M551)</f>
        <v>4.3078985193499841E-3</v>
      </c>
      <c r="BD551" s="167">
        <f>ABS(Cálculos!AB552-Cálculos!AB551)</f>
        <v>4.553985091281687E-3</v>
      </c>
      <c r="BE551" s="167">
        <f>ABS(Cálculos!AQ552-Cálculos!AQ551)</f>
        <v>4.702393192796861E-3</v>
      </c>
      <c r="BF551" s="142"/>
    </row>
    <row r="552" spans="25:58" x14ac:dyDescent="0.35">
      <c r="Y552" s="143"/>
      <c r="Z552" s="74">
        <f>(Cálculos!C553-0.44)/(MAX(Cálculos!C:C)+0.12)*100</f>
        <v>74.858927299621968</v>
      </c>
      <c r="AA552" s="144"/>
      <c r="AB552" s="159">
        <f>Cálculos!M568</f>
        <v>0.55432094685783906</v>
      </c>
      <c r="AC552" s="144"/>
      <c r="AD552" s="159">
        <f>Cálculos!AB322</f>
        <v>0.56848288158242299</v>
      </c>
      <c r="AE552" s="144"/>
      <c r="AF552" s="159">
        <f>Cálculos!AQ193</f>
        <v>0.56595773075371891</v>
      </c>
      <c r="AG552" s="144"/>
      <c r="AH552" s="159">
        <f>Cálculos!O523</f>
        <v>0</v>
      </c>
      <c r="AI552" s="144"/>
      <c r="AJ552" s="159">
        <f>Cálculos!AD528</f>
        <v>0</v>
      </c>
      <c r="AK552" s="144"/>
      <c r="AL552" s="159">
        <f>Cálculos!AS535</f>
        <v>0</v>
      </c>
      <c r="AM552" s="142"/>
      <c r="BA552" s="143"/>
      <c r="BB552" s="74">
        <v>547</v>
      </c>
      <c r="BC552" s="167">
        <f>ABS(Cálculos!M553-Cálculos!M552)</f>
        <v>4.2780687387385941E-3</v>
      </c>
      <c r="BD552" s="167">
        <f>ABS(Cálculos!AB553-Cálculos!AB552)</f>
        <v>4.5225262424680723E-3</v>
      </c>
      <c r="BE552" s="167">
        <f>ABS(Cálculos!AQ553-Cálculos!AQ552)</f>
        <v>4.6699113250869839E-3</v>
      </c>
      <c r="BF552" s="142"/>
    </row>
    <row r="553" spans="25:58" x14ac:dyDescent="0.35">
      <c r="Y553" s="143"/>
      <c r="Z553" s="74">
        <f>(Cálculos!C554-0.44)/(MAX(Cálculos!C:C)+0.12)*100</f>
        <v>74.995891086396753</v>
      </c>
      <c r="AA553" s="144"/>
      <c r="AB553" s="159">
        <f>Cálculos!M569</f>
        <v>0.55049074943255139</v>
      </c>
      <c r="AC553" s="144"/>
      <c r="AD553" s="159">
        <f>Cálculos!AB187</f>
        <v>0.56653632243142393</v>
      </c>
      <c r="AE553" s="144"/>
      <c r="AF553" s="159">
        <f>Cálculos!AQ349</f>
        <v>0.56588048381380796</v>
      </c>
      <c r="AG553" s="144"/>
      <c r="AH553" s="159">
        <f>Cálculos!O525</f>
        <v>0</v>
      </c>
      <c r="AI553" s="144"/>
      <c r="AJ553" s="159">
        <f>Cálculos!AD529</f>
        <v>0</v>
      </c>
      <c r="AK553" s="144"/>
      <c r="AL553" s="159">
        <f>Cálculos!AS536</f>
        <v>0</v>
      </c>
      <c r="AM553" s="142"/>
      <c r="BA553" s="143"/>
      <c r="BB553" s="74">
        <v>548</v>
      </c>
      <c r="BC553" s="167">
        <f>ABS(Cálculos!M554-Cálculos!M553)</f>
        <v>4.2485046222890954E-3</v>
      </c>
      <c r="BD553" s="167">
        <f>ABS(Cálculos!AB554-Cálculos!AB553)</f>
        <v>4.4912864739915515E-3</v>
      </c>
      <c r="BE553" s="167">
        <f>ABS(Cálculos!AQ554-Cálculos!AQ553)</f>
        <v>4.6376538793667654E-3</v>
      </c>
      <c r="BF553" s="142"/>
    </row>
    <row r="554" spans="25:58" x14ac:dyDescent="0.35">
      <c r="Y554" s="143"/>
      <c r="Z554" s="74">
        <f>(Cálculos!C555-0.44)/(MAX(Cálculos!C:C)+0.12)*100</f>
        <v>75.132854873171524</v>
      </c>
      <c r="AA554" s="144"/>
      <c r="AB554" s="159">
        <f>Cálculos!M183</f>
        <v>0.55041562374722575</v>
      </c>
      <c r="AC554" s="144"/>
      <c r="AD554" s="159">
        <f>Cálculos!AB188</f>
        <v>0.56262296971232229</v>
      </c>
      <c r="AE554" s="144"/>
      <c r="AF554" s="159">
        <f>Cálculos!AQ357</f>
        <v>0.56509223642563311</v>
      </c>
      <c r="AG554" s="144"/>
      <c r="AH554" s="159">
        <f>Cálculos!O526</f>
        <v>0</v>
      </c>
      <c r="AI554" s="144"/>
      <c r="AJ554" s="159">
        <f>Cálculos!AD530</f>
        <v>0</v>
      </c>
      <c r="AK554" s="144"/>
      <c r="AL554" s="159">
        <f>Cálculos!AS537</f>
        <v>0</v>
      </c>
      <c r="AM554" s="142"/>
      <c r="BA554" s="143"/>
      <c r="BB554" s="74">
        <v>549</v>
      </c>
      <c r="BC554" s="167">
        <f>ABS(Cálculos!M555-Cálculos!M554)</f>
        <v>4.2191556189257184E-3</v>
      </c>
      <c r="BD554" s="167">
        <f>ABS(Cálculos!AB555-Cálculos!AB554)</f>
        <v>4.4602628194490013E-3</v>
      </c>
      <c r="BE554" s="167">
        <f>ABS(Cálculos!AQ555-Cálculos!AQ554)</f>
        <v>4.6056192618519898E-3</v>
      </c>
      <c r="BF554" s="142"/>
    </row>
    <row r="555" spans="25:58" x14ac:dyDescent="0.35">
      <c r="Y555" s="143"/>
      <c r="Z555" s="74">
        <f>(Cálculos!C556-0.44)/(MAX(Cálculos!C:C)+0.12)*100</f>
        <v>75.269818659946296</v>
      </c>
      <c r="AA555" s="144"/>
      <c r="AB555" s="159">
        <f>Cálculos!M570</f>
        <v>0.54737518454570622</v>
      </c>
      <c r="AC555" s="144"/>
      <c r="AD555" s="159">
        <f>Cálculos!AB350</f>
        <v>0.56156485683420487</v>
      </c>
      <c r="AE555" s="144"/>
      <c r="AF555" s="159">
        <f>Cálculos!AQ715</f>
        <v>0.56299662845504472</v>
      </c>
      <c r="AG555" s="144"/>
      <c r="AH555" s="159">
        <f>Cálculos!O527</f>
        <v>0</v>
      </c>
      <c r="AI555" s="144"/>
      <c r="AJ555" s="159">
        <f>Cálculos!AD531</f>
        <v>0</v>
      </c>
      <c r="AK555" s="144"/>
      <c r="AL555" s="159">
        <f>Cálculos!AS538</f>
        <v>0</v>
      </c>
      <c r="AM555" s="142"/>
      <c r="BA555" s="143"/>
      <c r="BB555" s="74">
        <v>550</v>
      </c>
      <c r="BC555" s="167">
        <f>ABS(Cálculos!M556-Cálculos!M555)</f>
        <v>4.1900113364643499E-3</v>
      </c>
      <c r="BD555" s="167">
        <f>ABS(Cálculos!AB556-Cálculos!AB555)</f>
        <v>4.4294535203752705E-3</v>
      </c>
      <c r="BE555" s="167">
        <f>ABS(Cálculos!AQ556-Cálculos!AQ555)</f>
        <v>4.5738059253868091E-3</v>
      </c>
      <c r="BF555" s="142"/>
    </row>
    <row r="556" spans="25:58" x14ac:dyDescent="0.35">
      <c r="Y556" s="143"/>
      <c r="Z556" s="74">
        <f>(Cálculos!C557-0.44)/(MAX(Cálculos!C:C)+0.12)*100</f>
        <v>75.406782446721081</v>
      </c>
      <c r="AA556" s="144"/>
      <c r="AB556" s="159">
        <f>Cálculos!M184</f>
        <v>0.546599015523484</v>
      </c>
      <c r="AC556" s="144"/>
      <c r="AD556" s="159">
        <f>Cálculos!AB716</f>
        <v>0.56091376275212168</v>
      </c>
      <c r="AE556" s="144"/>
      <c r="AF556" s="159">
        <f>Cálculos!AQ194</f>
        <v>0.56204837514609218</v>
      </c>
      <c r="AG556" s="144"/>
      <c r="AH556" s="159">
        <f>Cálculos!O528</f>
        <v>0</v>
      </c>
      <c r="AI556" s="144"/>
      <c r="AJ556" s="159">
        <f>Cálculos!AD532</f>
        <v>0</v>
      </c>
      <c r="AK556" s="144"/>
      <c r="AL556" s="159">
        <f>Cálculos!AS539</f>
        <v>0</v>
      </c>
      <c r="AM556" s="142"/>
      <c r="BA556" s="143"/>
      <c r="BB556" s="74">
        <v>551</v>
      </c>
      <c r="BC556" s="167">
        <f>ABS(Cálculos!M557-Cálculos!M556)</f>
        <v>4.1610687325430717E-3</v>
      </c>
      <c r="BD556" s="167">
        <f>ABS(Cálculos!AB557-Cálculos!AB556)</f>
        <v>4.3988570475409494E-3</v>
      </c>
      <c r="BE556" s="167">
        <f>ABS(Cálculos!AQ557-Cálculos!AQ556)</f>
        <v>4.5422123400138403E-3</v>
      </c>
      <c r="BF556" s="142"/>
    </row>
    <row r="557" spans="25:58" x14ac:dyDescent="0.35">
      <c r="Y557" s="143"/>
      <c r="Z557" s="74">
        <f>(Cálculos!C558-0.44)/(MAX(Cálculos!C:C)+0.12)*100</f>
        <v>75.543746233495852</v>
      </c>
      <c r="AA557" s="144"/>
      <c r="AB557" s="159">
        <f>Cálculos!M584</f>
        <v>0.54429700694479799</v>
      </c>
      <c r="AC557" s="144"/>
      <c r="AD557" s="159">
        <f>Cálculos!AB196</f>
        <v>0.55933708647044467</v>
      </c>
      <c r="AE557" s="144"/>
      <c r="AF557" s="159">
        <f>Cálculos!AQ197</f>
        <v>0.56186925689667533</v>
      </c>
      <c r="AG557" s="144"/>
      <c r="AH557" s="159">
        <f>Cálculos!O529</f>
        <v>0</v>
      </c>
      <c r="AI557" s="144"/>
      <c r="AJ557" s="159">
        <f>Cálculos!AD533</f>
        <v>0</v>
      </c>
      <c r="AK557" s="144"/>
      <c r="AL557" s="159">
        <f>Cálculos!AS540</f>
        <v>0</v>
      </c>
      <c r="AM557" s="142"/>
      <c r="BA557" s="143"/>
      <c r="BB557" s="74">
        <v>552</v>
      </c>
      <c r="BC557" s="167">
        <f>ABS(Cálculos!M558-Cálculos!M557)</f>
        <v>4.1323261163865865E-3</v>
      </c>
      <c r="BD557" s="167">
        <f>ABS(Cálculos!AB558-Cálculos!AB557)</f>
        <v>4.368471921968764E-3</v>
      </c>
      <c r="BE557" s="167">
        <f>ABS(Cálculos!AQ558-Cálculos!AQ557)</f>
        <v>4.510836987536071E-3</v>
      </c>
      <c r="BF557" s="142"/>
    </row>
    <row r="558" spans="25:58" x14ac:dyDescent="0.35">
      <c r="Y558" s="143"/>
      <c r="Z558" s="74">
        <f>(Cálculos!C559-0.44)/(MAX(Cálculos!C:C)+0.12)*100</f>
        <v>75.680710020270638</v>
      </c>
      <c r="AA558" s="144"/>
      <c r="AB558" s="159">
        <f>Cálculos!M185</f>
        <v>0.5428207093588755</v>
      </c>
      <c r="AC558" s="144"/>
      <c r="AD558" s="159">
        <f>Cálculos!AB324</f>
        <v>0.55921751530995811</v>
      </c>
      <c r="AE558" s="144"/>
      <c r="AF558" s="159">
        <f>Cálculos!AQ689</f>
        <v>0.56090383155693035</v>
      </c>
      <c r="AG558" s="144"/>
      <c r="AH558" s="159">
        <f>Cálculos!O530</f>
        <v>0</v>
      </c>
      <c r="AI558" s="144"/>
      <c r="AJ558" s="159">
        <f>Cálculos!AD534</f>
        <v>0</v>
      </c>
      <c r="AK558" s="144"/>
      <c r="AL558" s="159">
        <f>Cálculos!AS541</f>
        <v>0</v>
      </c>
      <c r="AM558" s="142"/>
      <c r="BA558" s="143"/>
      <c r="BB558" s="74">
        <v>553</v>
      </c>
      <c r="BC558" s="167">
        <f>ABS(Cálculos!M559-Cálculos!M558)</f>
        <v>4.1037820521583335E-3</v>
      </c>
      <c r="BD558" s="167">
        <f>ABS(Cálculos!AB559-Cálculos!AB558)</f>
        <v>4.3382966821534641E-3</v>
      </c>
      <c r="BE558" s="167">
        <f>ABS(Cálculos!AQ559-Cálculos!AQ558)</f>
        <v>4.4796783604594825E-3</v>
      </c>
      <c r="BF558" s="142"/>
    </row>
    <row r="559" spans="25:58" x14ac:dyDescent="0.35">
      <c r="Y559" s="143"/>
      <c r="Z559" s="74">
        <f>(Cálculos!C560-0.44)/(MAX(Cálculos!C:C)+0.12)*100</f>
        <v>75.817673807045409</v>
      </c>
      <c r="AA559" s="144"/>
      <c r="AB559" s="159">
        <f>Cálculos!M215</f>
        <v>0.5401513074219817</v>
      </c>
      <c r="AC559" s="144"/>
      <c r="AD559" s="159">
        <f>Cálculos!AB189</f>
        <v>0.55873664889280505</v>
      </c>
      <c r="AE559" s="144"/>
      <c r="AF559" s="159">
        <f>Cálculos!AQ195</f>
        <v>0.55816602343016386</v>
      </c>
      <c r="AG559" s="144"/>
      <c r="AH559" s="159">
        <f>Cálculos!O531</f>
        <v>0</v>
      </c>
      <c r="AI559" s="144"/>
      <c r="AJ559" s="159">
        <f>Cálculos!AD535</f>
        <v>0</v>
      </c>
      <c r="AK559" s="144"/>
      <c r="AL559" s="159">
        <f>Cálculos!AS542</f>
        <v>0</v>
      </c>
      <c r="AM559" s="142"/>
      <c r="BA559" s="143"/>
      <c r="BB559" s="74">
        <v>554</v>
      </c>
      <c r="BC559" s="167">
        <f>ABS(Cálculos!M560-Cálculos!M559)</f>
        <v>4.0754351584094684E-3</v>
      </c>
      <c r="BD559" s="167">
        <f>ABS(Cálculos!AB560-Cálculos!AB559)</f>
        <v>4.3083298780109969E-3</v>
      </c>
      <c r="BE559" s="167">
        <f>ABS(Cálculos!AQ560-Cálculos!AQ559)</f>
        <v>4.4487349617434724E-3</v>
      </c>
      <c r="BF559" s="142"/>
    </row>
    <row r="560" spans="25:58" x14ac:dyDescent="0.35">
      <c r="Y560" s="143"/>
      <c r="Z560" s="74">
        <f>(Cálculos!C561-0.44)/(MAX(Cálculos!C:C)+0.12)*100</f>
        <v>75.954637593820181</v>
      </c>
      <c r="AA560" s="144"/>
      <c r="AB560" s="159">
        <f>Cálculos!M186</f>
        <v>0.53907068452363316</v>
      </c>
      <c r="AC560" s="144"/>
      <c r="AD560" s="159">
        <f>Cálculos!AB584</f>
        <v>0.55545681733790053</v>
      </c>
      <c r="AE560" s="144"/>
      <c r="AF560" s="159">
        <f>Cálculos!AQ215</f>
        <v>0.55674206051418451</v>
      </c>
      <c r="AG560" s="144"/>
      <c r="AH560" s="159">
        <f>Cálculos!O532</f>
        <v>0</v>
      </c>
      <c r="AI560" s="144"/>
      <c r="AJ560" s="159">
        <f>Cálculos!AD536</f>
        <v>0</v>
      </c>
      <c r="AK560" s="144"/>
      <c r="AL560" s="159">
        <f>Cálculos!AS543</f>
        <v>0</v>
      </c>
      <c r="AM560" s="142"/>
      <c r="BA560" s="143"/>
      <c r="BB560" s="74">
        <v>555</v>
      </c>
      <c r="BC560" s="167">
        <f>ABS(Cálculos!M561-Cálculos!M560)</f>
        <v>2.4423290952186649E-2</v>
      </c>
      <c r="BD560" s="167">
        <f>ABS(Cálculos!AB561-Cálculos!AB560)</f>
        <v>2.2784753784836909E-2</v>
      </c>
      <c r="BE560" s="167">
        <f>ABS(Cálculos!AQ561-Cálculos!AQ560)</f>
        <v>2.0795056377600707E-2</v>
      </c>
      <c r="BF560" s="142"/>
    </row>
    <row r="561" spans="25:58" x14ac:dyDescent="0.35">
      <c r="Y561" s="143"/>
      <c r="Z561" s="74">
        <f>(Cálculos!C562-0.44)/(MAX(Cálculos!C:C)+0.12)*100</f>
        <v>76.091601380594966</v>
      </c>
      <c r="AA561" s="144"/>
      <c r="AB561" s="159">
        <f>Cálculos!M187</f>
        <v>0.5353469620376784</v>
      </c>
      <c r="AC561" s="144"/>
      <c r="AD561" s="159">
        <f>Cálculos!AB190</f>
        <v>0.55487717292481165</v>
      </c>
      <c r="AE561" s="144"/>
      <c r="AF561" s="159">
        <f>Cálculos!AQ589</f>
        <v>0.55377944450046068</v>
      </c>
      <c r="AG561" s="144"/>
      <c r="AH561" s="159">
        <f>Cálculos!O533</f>
        <v>0</v>
      </c>
      <c r="AI561" s="144"/>
      <c r="AJ561" s="159">
        <f>Cálculos!AD537</f>
        <v>0</v>
      </c>
      <c r="AK561" s="144"/>
      <c r="AL561" s="159">
        <f>Cálculos!AS544</f>
        <v>0</v>
      </c>
      <c r="AM561" s="142"/>
      <c r="BA561" s="143"/>
      <c r="BB561" s="74">
        <v>556</v>
      </c>
      <c r="BC561" s="167">
        <f>ABS(Cálculos!M562-Cálculos!M561)</f>
        <v>1.4484956233599688E-2</v>
      </c>
      <c r="BD561" s="167">
        <f>ABS(Cálculos!AB562-Cálculos!AB561)</f>
        <v>1.6160552938264572E-2</v>
      </c>
      <c r="BE561" s="167">
        <f>ABS(Cálculos!AQ562-Cálculos!AQ561)</f>
        <v>1.8212879542349514E-2</v>
      </c>
      <c r="BF561" s="142"/>
    </row>
    <row r="562" spans="25:58" x14ac:dyDescent="0.35">
      <c r="Y562" s="143"/>
      <c r="Z562" s="74">
        <f>(Cálculos!C563-0.44)/(MAX(Cálculos!C:C)+0.12)*100</f>
        <v>76.228565167369737</v>
      </c>
      <c r="AA562" s="144"/>
      <c r="AB562" s="159">
        <f>Cálculos!M585</f>
        <v>0.53532112799741605</v>
      </c>
      <c r="AC562" s="144"/>
      <c r="AD562" s="159">
        <f>Cálculos!AB719</f>
        <v>0.55414871462730708</v>
      </c>
      <c r="AE562" s="144"/>
      <c r="AF562" s="159">
        <f>Cálculos!AQ323</f>
        <v>0.5498595450584628</v>
      </c>
      <c r="AG562" s="144"/>
      <c r="AH562" s="159">
        <f>Cálculos!O534</f>
        <v>0</v>
      </c>
      <c r="AI562" s="144"/>
      <c r="AJ562" s="159">
        <f>Cálculos!AD538</f>
        <v>0</v>
      </c>
      <c r="AK562" s="144"/>
      <c r="AL562" s="159">
        <f>Cálculos!AS545</f>
        <v>0</v>
      </c>
      <c r="AM562" s="142"/>
      <c r="BA562" s="143"/>
      <c r="BB562" s="74">
        <v>557</v>
      </c>
      <c r="BC562" s="167">
        <f>ABS(Cálculos!M563-Cálculos!M562)</f>
        <v>1.4606343132062216E-2</v>
      </c>
      <c r="BD562" s="167">
        <f>ABS(Cálculos!AB563-Cálculos!AB562)</f>
        <v>1.6316197852104031E-2</v>
      </c>
      <c r="BE562" s="167">
        <f>ABS(Cálculos!AQ563-Cálculos!AQ562)</f>
        <v>1.3662950717860944E-2</v>
      </c>
      <c r="BF562" s="142"/>
    </row>
    <row r="563" spans="25:58" x14ac:dyDescent="0.35">
      <c r="Y563" s="143"/>
      <c r="Z563" s="74">
        <f>(Cálculos!C564-0.44)/(MAX(Cálculos!C:C)+0.12)*100</f>
        <v>76.365528954144509</v>
      </c>
      <c r="AA563" s="144"/>
      <c r="AB563" s="159">
        <f>Cálculos!M717</f>
        <v>0.53382595713691861</v>
      </c>
      <c r="AC563" s="144"/>
      <c r="AD563" s="159">
        <f>Cálculos!AB215</f>
        <v>0.55403728423552945</v>
      </c>
      <c r="AE563" s="144"/>
      <c r="AF563" s="159">
        <f>Cálculos!AQ198</f>
        <v>0.54876103342597882</v>
      </c>
      <c r="AG563" s="144"/>
      <c r="AH563" s="159">
        <f>Cálculos!O535</f>
        <v>0</v>
      </c>
      <c r="AI563" s="144"/>
      <c r="AJ563" s="159">
        <f>Cálculos!AD539</f>
        <v>0</v>
      </c>
      <c r="AK563" s="144"/>
      <c r="AL563" s="159">
        <f>Cálculos!AS546</f>
        <v>0</v>
      </c>
      <c r="AM563" s="142"/>
      <c r="BA563" s="143"/>
      <c r="BB563" s="74">
        <v>558</v>
      </c>
      <c r="BC563" s="167">
        <f>ABS(Cálculos!M564-Cálculos!M563)</f>
        <v>1.0003084424754172E-2</v>
      </c>
      <c r="BD563" s="167">
        <f>ABS(Cálculos!AB564-Cálculos!AB563)</f>
        <v>6.6872095149159705E-3</v>
      </c>
      <c r="BE563" s="167">
        <f>ABS(Cálculos!AQ564-Cálculos!AQ563)</f>
        <v>6.0283704014852946E-3</v>
      </c>
      <c r="BF563" s="142"/>
    </row>
    <row r="564" spans="25:58" x14ac:dyDescent="0.35">
      <c r="Y564" s="143"/>
      <c r="Z564" s="74">
        <f>(Cálculos!C565-0.44)/(MAX(Cálculos!C:C)+0.12)*100</f>
        <v>76.502492740919294</v>
      </c>
      <c r="AA564" s="144"/>
      <c r="AB564" s="159">
        <f>Cálculos!M351</f>
        <v>0.5330199875763707</v>
      </c>
      <c r="AC564" s="144"/>
      <c r="AD564" s="159">
        <f>Cálculos!AB191</f>
        <v>0.5510443563179741</v>
      </c>
      <c r="AE564" s="144"/>
      <c r="AF564" s="159">
        <f>Cálculos!AQ584</f>
        <v>0.54876068838627567</v>
      </c>
      <c r="AG564" s="144"/>
      <c r="AH564" s="159">
        <f>Cálculos!O536</f>
        <v>0</v>
      </c>
      <c r="AI564" s="144"/>
      <c r="AJ564" s="159">
        <f>Cálculos!AD540</f>
        <v>0</v>
      </c>
      <c r="AK564" s="144"/>
      <c r="AL564" s="159">
        <f>Cálculos!AS547</f>
        <v>0</v>
      </c>
      <c r="AM564" s="142"/>
      <c r="BA564" s="143"/>
      <c r="BB564" s="74">
        <v>559</v>
      </c>
      <c r="BC564" s="167">
        <f>ABS(Cálculos!M565-Cálculos!M564)</f>
        <v>5.0406813363387259E-3</v>
      </c>
      <c r="BD564" s="167">
        <f>ABS(Cálculos!AB565-Cálculos!AB564)</f>
        <v>4.6180189154865214E-3</v>
      </c>
      <c r="BE564" s="167">
        <f>ABS(Cálculos!AQ565-Cálculos!AQ564)</f>
        <v>4.6082249026766497E-3</v>
      </c>
      <c r="BF564" s="142"/>
    </row>
    <row r="565" spans="25:58" x14ac:dyDescent="0.35">
      <c r="Y565" s="143"/>
      <c r="Z565" s="74">
        <f>(Cálculos!C566-0.44)/(MAX(Cálculos!C:C)+0.12)*100</f>
        <v>76.639456527694065</v>
      </c>
      <c r="AA565" s="144"/>
      <c r="AB565" s="159">
        <f>Cálculos!M354</f>
        <v>0.53213280891101489</v>
      </c>
      <c r="AC565" s="144"/>
      <c r="AD565" s="159">
        <f>Cálculos!AB353</f>
        <v>0.55097185056072628</v>
      </c>
      <c r="AE565" s="144"/>
      <c r="AF565" s="159">
        <f>Cálculos!AQ358</f>
        <v>0.54390712016873799</v>
      </c>
      <c r="AG565" s="144"/>
      <c r="AH565" s="159">
        <f>Cálculos!O537</f>
        <v>0</v>
      </c>
      <c r="AI565" s="144"/>
      <c r="AJ565" s="159">
        <f>Cálculos!AD541</f>
        <v>0</v>
      </c>
      <c r="AK565" s="144"/>
      <c r="AL565" s="159">
        <f>Cálculos!AS548</f>
        <v>0</v>
      </c>
      <c r="AM565" s="142"/>
      <c r="BA565" s="143"/>
      <c r="BB565" s="74">
        <v>560</v>
      </c>
      <c r="BC565" s="167">
        <f>ABS(Cálculos!M566-Cálculos!M565)</f>
        <v>4.1112655404638154E-3</v>
      </c>
      <c r="BD565" s="167">
        <f>ABS(Cálculos!AB566-Cálculos!AB565)</f>
        <v>4.2162741011979588E-3</v>
      </c>
      <c r="BE565" s="167">
        <f>ABS(Cálculos!AQ566-Cálculos!AQ565)</f>
        <v>4.3243745498432462E-3</v>
      </c>
      <c r="BF565" s="142"/>
    </row>
    <row r="566" spans="25:58" x14ac:dyDescent="0.35">
      <c r="Y566" s="143"/>
      <c r="Z566" s="74">
        <f>(Cálculos!C567-0.44)/(MAX(Cálculos!C:C)+0.12)*100</f>
        <v>76.776420314468851</v>
      </c>
      <c r="AA566" s="144"/>
      <c r="AB566" s="159">
        <f>Cálculos!M720</f>
        <v>0.53198621659104606</v>
      </c>
      <c r="AC566" s="144"/>
      <c r="AD566" s="159">
        <f>Cálculos!AB192</f>
        <v>0.54723801491176816</v>
      </c>
      <c r="AE566" s="144"/>
      <c r="AF566" s="159">
        <f>Cálculos!AQ199</f>
        <v>0.5432835584906669</v>
      </c>
      <c r="AG566" s="144"/>
      <c r="AH566" s="159">
        <f>Cálculos!O538</f>
        <v>0</v>
      </c>
      <c r="AI566" s="144"/>
      <c r="AJ566" s="159">
        <f>Cálculos!AD542</f>
        <v>0</v>
      </c>
      <c r="AK566" s="144"/>
      <c r="AL566" s="159">
        <f>Cálculos!AS549</f>
        <v>0</v>
      </c>
      <c r="AM566" s="142"/>
      <c r="BA566" s="143"/>
      <c r="BB566" s="74">
        <v>561</v>
      </c>
      <c r="BC566" s="167">
        <f>ABS(Cálculos!M567-Cálculos!M566)</f>
        <v>3.9193161472570459E-3</v>
      </c>
      <c r="BD566" s="167">
        <f>ABS(Cálculos!AB567-Cálculos!AB566)</f>
        <v>4.1195347330416077E-3</v>
      </c>
      <c r="BE566" s="167">
        <f>ABS(Cálculos!AQ567-Cálculos!AQ566)</f>
        <v>4.2484296451397174E-3</v>
      </c>
      <c r="BF566" s="142"/>
    </row>
    <row r="567" spans="25:58" x14ac:dyDescent="0.35">
      <c r="Y567" s="143"/>
      <c r="Z567" s="74">
        <f>(Cálculos!C568-0.44)/(MAX(Cálculos!C:C)+0.12)*100</f>
        <v>76.913384101243622</v>
      </c>
      <c r="AA567" s="144"/>
      <c r="AB567" s="159">
        <f>Cálculos!M188</f>
        <v>0.53164903413371878</v>
      </c>
      <c r="AC567" s="144"/>
      <c r="AD567" s="159">
        <f>Cálculos!AB585</f>
        <v>0.54492065614150287</v>
      </c>
      <c r="AE567" s="144"/>
      <c r="AF567" s="159">
        <f>Cálculos!AQ718</f>
        <v>0.54261122493101965</v>
      </c>
      <c r="AG567" s="144"/>
      <c r="AH567" s="159">
        <f>Cálculos!O539</f>
        <v>0</v>
      </c>
      <c r="AI567" s="144"/>
      <c r="AJ567" s="159">
        <f>Cálculos!AD543</f>
        <v>0</v>
      </c>
      <c r="AK567" s="144"/>
      <c r="AL567" s="159">
        <f>Cálculos!AS550</f>
        <v>0</v>
      </c>
      <c r="AM567" s="142"/>
      <c r="BA567" s="143"/>
      <c r="BB567" s="74">
        <v>562</v>
      </c>
      <c r="BC567" s="167">
        <f>ABS(Cálculos!M568-Cálculos!M567)</f>
        <v>3.8623429965251033E-3</v>
      </c>
      <c r="BD567" s="167">
        <f>ABS(Cálculos!AB568-Cálculos!AB567)</f>
        <v>4.0787175336751691E-3</v>
      </c>
      <c r="BE567" s="167">
        <f>ABS(Cálculos!AQ568-Cálculos!AQ567)</f>
        <v>4.2106602727695064E-3</v>
      </c>
      <c r="BF567" s="142"/>
    </row>
    <row r="568" spans="25:58" x14ac:dyDescent="0.35">
      <c r="Y568" s="143"/>
      <c r="Z568" s="74">
        <f>(Cálculos!C569-0.44)/(MAX(Cálculos!C:C)+0.12)*100</f>
        <v>77.050347888018393</v>
      </c>
      <c r="AA568" s="144"/>
      <c r="AB568" s="159">
        <f>Cálculos!M196</f>
        <v>0.53144120565621278</v>
      </c>
      <c r="AC568" s="144"/>
      <c r="AD568" s="159">
        <f>Cálculos!AB197</f>
        <v>0.5437488659156019</v>
      </c>
      <c r="AE568" s="144"/>
      <c r="AF568" s="159">
        <f>Cálculos!AQ322</f>
        <v>0.5410159101526828</v>
      </c>
      <c r="AG568" s="144"/>
      <c r="AH568" s="159">
        <f>Cálculos!O540</f>
        <v>0</v>
      </c>
      <c r="AI568" s="144"/>
      <c r="AJ568" s="159">
        <f>Cálculos!AD544</f>
        <v>0</v>
      </c>
      <c r="AK568" s="144"/>
      <c r="AL568" s="159">
        <f>Cálculos!AS551</f>
        <v>0</v>
      </c>
      <c r="AM568" s="142"/>
      <c r="BA568" s="143"/>
      <c r="BB568" s="74">
        <v>563</v>
      </c>
      <c r="BC568" s="167">
        <f>ABS(Cálculos!M569-Cálculos!M568)</f>
        <v>3.8301974252876736E-3</v>
      </c>
      <c r="BD568" s="167">
        <f>ABS(Cálculos!AB569-Cálculos!AB568)</f>
        <v>4.048283837895128E-3</v>
      </c>
      <c r="BE568" s="167">
        <f>ABS(Cálculos!AQ569-Cálculos!AQ568)</f>
        <v>4.1800351603652475E-3</v>
      </c>
      <c r="BF568" s="142"/>
    </row>
    <row r="569" spans="25:58" x14ac:dyDescent="0.35">
      <c r="Y569" s="143"/>
      <c r="Z569" s="74">
        <f>(Cálculos!C570-0.44)/(MAX(Cálculos!C:C)+0.12)*100</f>
        <v>77.187311674793179</v>
      </c>
      <c r="AA569" s="144"/>
      <c r="AB569" s="159">
        <f>Cálculos!M189</f>
        <v>0.52797666302074509</v>
      </c>
      <c r="AC569" s="144"/>
      <c r="AD569" s="159">
        <f>Cálculos!AB193</f>
        <v>0.5434579658266383</v>
      </c>
      <c r="AE569" s="144"/>
      <c r="AF569" s="159">
        <f>Cálculos!AQ585</f>
        <v>0.54052134948612818</v>
      </c>
      <c r="AG569" s="144"/>
      <c r="AH569" s="159">
        <f>Cálculos!O541</f>
        <v>0</v>
      </c>
      <c r="AI569" s="144"/>
      <c r="AJ569" s="159">
        <f>Cálculos!AD545</f>
        <v>0</v>
      </c>
      <c r="AK569" s="144"/>
      <c r="AL569" s="159">
        <f>Cálculos!AS552</f>
        <v>0</v>
      </c>
      <c r="AM569" s="142"/>
      <c r="BA569" s="143"/>
      <c r="BB569" s="74">
        <v>564</v>
      </c>
      <c r="BC569" s="167">
        <f>ABS(Cálculos!M570-Cálculos!M569)</f>
        <v>3.115564886845168E-3</v>
      </c>
      <c r="BD569" s="167">
        <f>ABS(Cálculos!AB570-Cálculos!AB569)</f>
        <v>3.3327310778060726E-3</v>
      </c>
      <c r="BE569" s="167">
        <f>ABS(Cálculos!AQ570-Cálculos!AQ569)</f>
        <v>3.4637039543061743E-3</v>
      </c>
      <c r="BF569" s="142"/>
    </row>
    <row r="570" spans="25:58" x14ac:dyDescent="0.35">
      <c r="Y570" s="143"/>
      <c r="Z570" s="74">
        <f>(Cálculos!C571-0.44)/(MAX(Cálculos!C:C)+0.12)*100</f>
        <v>77.32427546156795</v>
      </c>
      <c r="AA570" s="144"/>
      <c r="AB570" s="159">
        <f>Cálculos!M216</f>
        <v>0.52437749414109969</v>
      </c>
      <c r="AC570" s="144"/>
      <c r="AD570" s="159">
        <f>Cálculos!AB194</f>
        <v>0.53970402744789359</v>
      </c>
      <c r="AE570" s="144"/>
      <c r="AF570" s="159">
        <f>Cálculos!AQ200</f>
        <v>0.53922242374121765</v>
      </c>
      <c r="AG570" s="144"/>
      <c r="AH570" s="159">
        <f>Cálculos!O542</f>
        <v>0</v>
      </c>
      <c r="AI570" s="144"/>
      <c r="AJ570" s="159">
        <f>Cálculos!AD546</f>
        <v>0</v>
      </c>
      <c r="AK570" s="144"/>
      <c r="AL570" s="159">
        <f>Cálculos!AS553</f>
        <v>0</v>
      </c>
      <c r="AM570" s="142"/>
      <c r="BA570" s="143"/>
      <c r="BB570" s="74">
        <v>565</v>
      </c>
      <c r="BC570" s="167">
        <f>ABS(Cálculos!M571-Cálculos!M570)</f>
        <v>1.3565650003980911E-2</v>
      </c>
      <c r="BD570" s="167">
        <f>ABS(Cálculos!AB571-Cálculos!AB570)</f>
        <v>1.1813478901877339E-2</v>
      </c>
      <c r="BE570" s="167">
        <f>ABS(Cálculos!AQ571-Cálculos!AQ570)</f>
        <v>9.6719523490896853E-3</v>
      </c>
      <c r="BF570" s="142"/>
    </row>
    <row r="571" spans="25:58" x14ac:dyDescent="0.35">
      <c r="Y571" s="143"/>
      <c r="Z571" s="74">
        <f>(Cálculos!C572-0.44)/(MAX(Cálculos!C:C)+0.12)*100</f>
        <v>77.461239248342721</v>
      </c>
      <c r="AA571" s="144"/>
      <c r="AB571" s="159">
        <f>Cálculos!M190</f>
        <v>0.52432966126629055</v>
      </c>
      <c r="AC571" s="144"/>
      <c r="AD571" s="159">
        <f>Cálculos!AB589</f>
        <v>0.53965520599468231</v>
      </c>
      <c r="AE571" s="144"/>
      <c r="AF571" s="159">
        <f>Cálculos!AQ216</f>
        <v>0.53761302923878007</v>
      </c>
      <c r="AG571" s="144"/>
      <c r="AH571" s="159">
        <f>Cálculos!O543</f>
        <v>0</v>
      </c>
      <c r="AI571" s="144"/>
      <c r="AJ571" s="159">
        <f>Cálculos!AD547</f>
        <v>0</v>
      </c>
      <c r="AK571" s="144"/>
      <c r="AL571" s="159">
        <f>Cálculos!AS554</f>
        <v>0</v>
      </c>
      <c r="AM571" s="142"/>
      <c r="BA571" s="143"/>
      <c r="BB571" s="74">
        <v>566</v>
      </c>
      <c r="BC571" s="167">
        <f>ABS(Cálculos!M572-Cálculos!M571)</f>
        <v>0.12924481720638692</v>
      </c>
      <c r="BD571" s="167">
        <f>ABS(Cálculos!AB572-Cálculos!AB571)</f>
        <v>9.8007880042242257E-2</v>
      </c>
      <c r="BE571" s="167">
        <f>ABS(Cálculos!AQ572-Cálculos!AQ571)</f>
        <v>7.2746172380196761E-2</v>
      </c>
      <c r="BF571" s="142"/>
    </row>
    <row r="572" spans="25:58" x14ac:dyDescent="0.35">
      <c r="Y572" s="143"/>
      <c r="Z572" s="74">
        <f>(Cálculos!C573-0.44)/(MAX(Cálculos!C:C)+0.12)*100</f>
        <v>77.598203035117507</v>
      </c>
      <c r="AA572" s="144"/>
      <c r="AB572" s="159">
        <f>Cálculos!M191</f>
        <v>0.52070785163886757</v>
      </c>
      <c r="AC572" s="144"/>
      <c r="AD572" s="159">
        <f>Cálculos!AB216</f>
        <v>0.53678547331795823</v>
      </c>
      <c r="AE572" s="144"/>
      <c r="AF572" s="159">
        <f>Cálculos!AQ201</f>
        <v>0.53544136031687184</v>
      </c>
      <c r="AG572" s="144"/>
      <c r="AH572" s="159">
        <f>Cálculos!O544</f>
        <v>0</v>
      </c>
      <c r="AI572" s="144"/>
      <c r="AJ572" s="159">
        <f>Cálculos!AD548</f>
        <v>0</v>
      </c>
      <c r="AK572" s="144"/>
      <c r="AL572" s="159">
        <f>Cálculos!AS555</f>
        <v>0</v>
      </c>
      <c r="AM572" s="142"/>
      <c r="BA572" s="143"/>
      <c r="BB572" s="74">
        <v>567</v>
      </c>
      <c r="BC572" s="167">
        <f>ABS(Cálculos!M573-Cálculos!M572)</f>
        <v>0.22532581240056249</v>
      </c>
      <c r="BD572" s="167">
        <f>ABS(Cálculos!AB573-Cálculos!AB572)</f>
        <v>0.1878775580516614</v>
      </c>
      <c r="BE572" s="167">
        <f>ABS(Cálculos!AQ573-Cálculos!AQ572)</f>
        <v>0.14051510044723736</v>
      </c>
      <c r="BF572" s="142"/>
    </row>
    <row r="573" spans="25:58" x14ac:dyDescent="0.35">
      <c r="Y573" s="143"/>
      <c r="Z573" s="74">
        <f>(Cálculos!C574-0.44)/(MAX(Cálculos!C:C)+0.12)*100</f>
        <v>77.735166821892292</v>
      </c>
      <c r="AA573" s="144"/>
      <c r="AB573" s="159">
        <f>Cálculos!M586</f>
        <v>0.51955086710158349</v>
      </c>
      <c r="AC573" s="144"/>
      <c r="AD573" s="159">
        <f>Cálculos!AB195</f>
        <v>0.53597601941564377</v>
      </c>
      <c r="AE573" s="144"/>
      <c r="AF573" s="159">
        <f>Cálculos!AQ350</f>
        <v>0.53518781720986386</v>
      </c>
      <c r="AG573" s="144"/>
      <c r="AH573" s="159">
        <f>Cálculos!O545</f>
        <v>0</v>
      </c>
      <c r="AI573" s="144"/>
      <c r="AJ573" s="159">
        <f>Cálculos!AD549</f>
        <v>0</v>
      </c>
      <c r="AK573" s="144"/>
      <c r="AL573" s="159">
        <f>Cálculos!AS556</f>
        <v>0</v>
      </c>
      <c r="AM573" s="142"/>
      <c r="BA573" s="143"/>
      <c r="BB573" s="74">
        <v>568</v>
      </c>
      <c r="BC573" s="167">
        <f>ABS(Cálculos!M574-Cálculos!M573)</f>
        <v>0.20358493800458966</v>
      </c>
      <c r="BD573" s="167">
        <f>ABS(Cálculos!AB574-Cálculos!AB573)</f>
        <v>0.13799596784012635</v>
      </c>
      <c r="BE573" s="167">
        <f>ABS(Cálculos!AQ574-Cálculos!AQ573)</f>
        <v>6.9707924240126173E-2</v>
      </c>
      <c r="BF573" s="142"/>
    </row>
    <row r="574" spans="25:58" x14ac:dyDescent="0.35">
      <c r="Y574" s="143"/>
      <c r="Z574" s="74">
        <f>(Cálculos!C575-0.44)/(MAX(Cálculos!C:C)+0.12)*100</f>
        <v>77.87213060866705</v>
      </c>
      <c r="AA574" s="144"/>
      <c r="AB574" s="159">
        <f>Cálculos!M291</f>
        <v>0.5195399330909618</v>
      </c>
      <c r="AC574" s="144"/>
      <c r="AD574" s="159">
        <f>Cálculos!AB717</f>
        <v>0.5328931496758329</v>
      </c>
      <c r="AE574" s="144"/>
      <c r="AF574" s="159">
        <f>Cálculos!AQ586</f>
        <v>0.53460950987623712</v>
      </c>
      <c r="AG574" s="144"/>
      <c r="AH574" s="159">
        <f>Cálculos!O546</f>
        <v>0</v>
      </c>
      <c r="AI574" s="144"/>
      <c r="AJ574" s="159">
        <f>Cálculos!AD550</f>
        <v>0</v>
      </c>
      <c r="AK574" s="144"/>
      <c r="AL574" s="159">
        <f>Cálculos!AS557</f>
        <v>0</v>
      </c>
      <c r="AM574" s="142"/>
      <c r="BA574" s="143"/>
      <c r="BB574" s="74">
        <v>569</v>
      </c>
      <c r="BC574" s="167">
        <f>ABS(Cálculos!M575-Cálculos!M574)</f>
        <v>1.7743188648274621E-2</v>
      </c>
      <c r="BD574" s="167">
        <f>ABS(Cálculos!AB575-Cálculos!AB574)</f>
        <v>1.9252913594976828E-2</v>
      </c>
      <c r="BE574" s="167">
        <f>ABS(Cálculos!AQ575-Cálculos!AQ574)</f>
        <v>2.1176738695017239E-2</v>
      </c>
      <c r="BF574" s="142"/>
    </row>
    <row r="575" spans="25:58" x14ac:dyDescent="0.35">
      <c r="Y575" s="143"/>
      <c r="Z575" s="74">
        <f>(Cálculos!C576-0.44)/(MAX(Cálculos!C:C)+0.12)*100</f>
        <v>78.009094395441835</v>
      </c>
      <c r="AA575" s="144"/>
      <c r="AB575" s="159">
        <f>Cálculos!M589</f>
        <v>0.51913100524436517</v>
      </c>
      <c r="AC575" s="144"/>
      <c r="AD575" s="159">
        <f>Cálculos!AB351</f>
        <v>0.53261739794802554</v>
      </c>
      <c r="AE575" s="144"/>
      <c r="AF575" s="159">
        <f>Cálculos!AQ590</f>
        <v>0.53371925057282077</v>
      </c>
      <c r="AG575" s="144"/>
      <c r="AH575" s="159">
        <f>Cálculos!O547</f>
        <v>0</v>
      </c>
      <c r="AI575" s="144"/>
      <c r="AJ575" s="159">
        <f>Cálculos!AD551</f>
        <v>0</v>
      </c>
      <c r="AK575" s="144"/>
      <c r="AL575" s="159">
        <f>Cálculos!AS558</f>
        <v>0</v>
      </c>
      <c r="AM575" s="142"/>
      <c r="BA575" s="143"/>
      <c r="BB575" s="74">
        <v>570</v>
      </c>
      <c r="BC575" s="167">
        <f>ABS(Cálculos!M576-Cálculos!M575)</f>
        <v>1.7678983271073978E-2</v>
      </c>
      <c r="BD575" s="167">
        <f>ABS(Cálculos!AB576-Cálculos!AB575)</f>
        <v>1.9214771809195064E-2</v>
      </c>
      <c r="BE575" s="167">
        <f>ABS(Cálculos!AQ576-Cálculos!AQ575)</f>
        <v>2.1164535945475738E-2</v>
      </c>
      <c r="BF575" s="142"/>
    </row>
    <row r="576" spans="25:58" x14ac:dyDescent="0.35">
      <c r="Y576" s="143"/>
      <c r="Z576" s="74">
        <f>(Cálculos!C577-0.44)/(MAX(Cálculos!C:C)+0.12)*100</f>
        <v>78.14605818221662</v>
      </c>
      <c r="AA576" s="144"/>
      <c r="AB576" s="159">
        <f>Cálculos!M197</f>
        <v>0.51750130493463609</v>
      </c>
      <c r="AC576" s="144"/>
      <c r="AD576" s="159">
        <f>Cálculos!AB198</f>
        <v>0.5280010470583697</v>
      </c>
      <c r="AE576" s="144"/>
      <c r="AF576" s="159">
        <f>Cálculos!AQ202</f>
        <v>0.53173248887315117</v>
      </c>
      <c r="AG576" s="144"/>
      <c r="AH576" s="159">
        <f>Cálculos!O548</f>
        <v>0</v>
      </c>
      <c r="AI576" s="144"/>
      <c r="AJ576" s="159">
        <f>Cálculos!AD552</f>
        <v>0</v>
      </c>
      <c r="AK576" s="144"/>
      <c r="AL576" s="159">
        <f>Cálculos!AS559</f>
        <v>0</v>
      </c>
      <c r="AM576" s="142"/>
      <c r="BA576" s="143"/>
      <c r="BB576" s="74">
        <v>571</v>
      </c>
      <c r="BC576" s="167">
        <f>ABS(Cálculos!M577-Cálculos!M576)</f>
        <v>1.7398610430602202E-2</v>
      </c>
      <c r="BD576" s="167">
        <f>ABS(Cálculos!AB577-Cálculos!AB576)</f>
        <v>1.8931567929642013E-2</v>
      </c>
      <c r="BE576" s="167">
        <f>ABS(Cálculos!AQ577-Cálculos!AQ576)</f>
        <v>2.0868532003336715E-2</v>
      </c>
      <c r="BF576" s="142"/>
    </row>
    <row r="577" spans="25:58" x14ac:dyDescent="0.35">
      <c r="Y577" s="143"/>
      <c r="Z577" s="74">
        <f>(Cálculos!C578-0.44)/(MAX(Cálculos!C:C)+0.12)*100</f>
        <v>78.283021968991392</v>
      </c>
      <c r="AA577" s="144"/>
      <c r="AB577" s="159">
        <f>Cálculos!M192</f>
        <v>0.51711105975946825</v>
      </c>
      <c r="AC577" s="144"/>
      <c r="AD577" s="159">
        <f>Cálculos!AB586</f>
        <v>0.52760239313504553</v>
      </c>
      <c r="AE577" s="144"/>
      <c r="AF577" s="159">
        <f>Cálculos!AQ206</f>
        <v>0.53167126118792418</v>
      </c>
      <c r="AG577" s="144"/>
      <c r="AH577" s="159">
        <f>Cálculos!O549</f>
        <v>0</v>
      </c>
      <c r="AI577" s="144"/>
      <c r="AJ577" s="159">
        <f>Cálculos!AD553</f>
        <v>0</v>
      </c>
      <c r="AK577" s="144"/>
      <c r="AL577" s="159">
        <f>Cálculos!AS560</f>
        <v>0</v>
      </c>
      <c r="AM577" s="142"/>
      <c r="BA577" s="143"/>
      <c r="BB577" s="74">
        <v>572</v>
      </c>
      <c r="BC577" s="167">
        <f>ABS(Cálculos!M578-Cálculos!M577)</f>
        <v>1.6817456059555647E-2</v>
      </c>
      <c r="BD577" s="167">
        <f>ABS(Cálculos!AB578-Cálculos!AB577)</f>
        <v>1.8305782896183787E-2</v>
      </c>
      <c r="BE577" s="167">
        <f>ABS(Cálculos!AQ578-Cálculos!AQ577)</f>
        <v>2.0174463292275124E-2</v>
      </c>
      <c r="BF577" s="142"/>
    </row>
    <row r="578" spans="25:58" x14ac:dyDescent="0.35">
      <c r="Y578" s="143"/>
      <c r="Z578" s="74">
        <f>(Cálculos!C579-0.44)/(MAX(Cálculos!C:C)+0.12)*100</f>
        <v>78.419985755766163</v>
      </c>
      <c r="AA578" s="144"/>
      <c r="AB578" s="159">
        <f>Cálculos!M193</f>
        <v>0.51353911275128727</v>
      </c>
      <c r="AC578" s="144"/>
      <c r="AD578" s="159">
        <f>Cálculos!AB354</f>
        <v>0.52643468059025089</v>
      </c>
      <c r="AE578" s="144"/>
      <c r="AF578" s="159">
        <f>Cálculos!AQ716</f>
        <v>0.53148917989231648</v>
      </c>
      <c r="AG578" s="144"/>
      <c r="AH578" s="159">
        <f>Cálculos!O550</f>
        <v>0</v>
      </c>
      <c r="AI578" s="144"/>
      <c r="AJ578" s="159">
        <f>Cálculos!AD554</f>
        <v>0</v>
      </c>
      <c r="AK578" s="144"/>
      <c r="AL578" s="159">
        <f>Cálculos!AS561</f>
        <v>0</v>
      </c>
      <c r="AM578" s="142"/>
      <c r="BA578" s="143"/>
      <c r="BB578" s="74">
        <v>573</v>
      </c>
      <c r="BC578" s="167">
        <f>ABS(Cálculos!M579-Cálculos!M578)</f>
        <v>1.653592394496961E-2</v>
      </c>
      <c r="BD578" s="167">
        <f>ABS(Cálculos!AB579-Cálculos!AB578)</f>
        <v>1.8017232612041356E-2</v>
      </c>
      <c r="BE578" s="167">
        <f>ABS(Cálculos!AQ579-Cálculos!AQ578)</f>
        <v>1.9868938154843918E-2</v>
      </c>
      <c r="BF578" s="142"/>
    </row>
    <row r="579" spans="25:58" x14ac:dyDescent="0.35">
      <c r="Y579" s="143"/>
      <c r="Z579" s="74">
        <f>(Cálculos!C580-0.44)/(MAX(Cálculos!C:C)+0.12)*100</f>
        <v>78.556949542540949</v>
      </c>
      <c r="AA579" s="144"/>
      <c r="AB579" s="159">
        <f>Cálculos!M194</f>
        <v>0.50999183898608791</v>
      </c>
      <c r="AC579" s="144"/>
      <c r="AD579" s="159">
        <f>Cálculos!AB720</f>
        <v>0.52584046467094148</v>
      </c>
      <c r="AE579" s="144"/>
      <c r="AF579" s="159">
        <f>Cálculos!AQ587</f>
        <v>0.53051847499337179</v>
      </c>
      <c r="AG579" s="144"/>
      <c r="AH579" s="159">
        <f>Cálculos!O551</f>
        <v>0</v>
      </c>
      <c r="AI579" s="144"/>
      <c r="AJ579" s="159">
        <f>Cálculos!AD555</f>
        <v>0</v>
      </c>
      <c r="AK579" s="144"/>
      <c r="AL579" s="159">
        <f>Cálculos!AS562</f>
        <v>0</v>
      </c>
      <c r="AM579" s="142"/>
      <c r="BA579" s="143"/>
      <c r="BB579" s="74">
        <v>574</v>
      </c>
      <c r="BC579" s="167">
        <f>ABS(Cálculos!M580-Cálculos!M579)</f>
        <v>1.6430087913853253E-2</v>
      </c>
      <c r="BD579" s="167">
        <f>ABS(Cálculos!AB580-Cálculos!AB579)</f>
        <v>1.7926993165087723E-2</v>
      </c>
      <c r="BE579" s="167">
        <f>ABS(Cálculos!AQ580-Cálculos!AQ579)</f>
        <v>1.9792416711552852E-2</v>
      </c>
      <c r="BF579" s="142"/>
    </row>
    <row r="580" spans="25:58" x14ac:dyDescent="0.35">
      <c r="Y580" s="143"/>
      <c r="Z580" s="74">
        <f>(Cálculos!C581-0.44)/(MAX(Cálculos!C:C)+0.12)*100</f>
        <v>78.69391332931572</v>
      </c>
      <c r="AA580" s="144"/>
      <c r="AB580" s="159">
        <f>Cálculos!M217</f>
        <v>0.50821381737372162</v>
      </c>
      <c r="AC580" s="144"/>
      <c r="AD580" s="159">
        <f>Cálculos!AB590</f>
        <v>0.52197415630428723</v>
      </c>
      <c r="AE580" s="144"/>
      <c r="AF580" s="159">
        <f>Cálculos!AQ203</f>
        <v>0.52805765980106256</v>
      </c>
      <c r="AG580" s="144"/>
      <c r="AH580" s="159">
        <f>Cálculos!O552</f>
        <v>0</v>
      </c>
      <c r="AI580" s="144"/>
      <c r="AJ580" s="159">
        <f>Cálculos!AD556</f>
        <v>0</v>
      </c>
      <c r="AK580" s="144"/>
      <c r="AL580" s="159">
        <f>Cálculos!AS563</f>
        <v>0</v>
      </c>
      <c r="AM580" s="142"/>
      <c r="BA580" s="143"/>
      <c r="BB580" s="74">
        <v>575</v>
      </c>
      <c r="BC580" s="167">
        <f>ABS(Cálculos!M581-Cálculos!M580)</f>
        <v>1.6251612061155996E-2</v>
      </c>
      <c r="BD580" s="167">
        <f>ABS(Cálculos!AB581-Cálculos!AB580)</f>
        <v>1.775352075937342E-2</v>
      </c>
      <c r="BE580" s="167">
        <f>ABS(Cálculos!AQ581-Cálculos!AQ580)</f>
        <v>1.9618690678600781E-2</v>
      </c>
      <c r="BF580" s="142"/>
    </row>
    <row r="581" spans="25:58" x14ac:dyDescent="0.35">
      <c r="Y581" s="143"/>
      <c r="Z581" s="74">
        <f>(Cálculos!C582-0.44)/(MAX(Cálculos!C:C)+0.12)*100</f>
        <v>78.830877116090505</v>
      </c>
      <c r="AA581" s="144"/>
      <c r="AB581" s="159">
        <f>Cálculos!M352</f>
        <v>0.50706431479671621</v>
      </c>
      <c r="AC581" s="144"/>
      <c r="AD581" s="159">
        <f>Cálculos!AB199</f>
        <v>0.52187829045782508</v>
      </c>
      <c r="AE581" s="144"/>
      <c r="AF581" s="159">
        <f>Cálculos!AQ324</f>
        <v>0.52760337229005905</v>
      </c>
      <c r="AG581" s="144"/>
      <c r="AH581" s="159">
        <f>Cálculos!O553</f>
        <v>0</v>
      </c>
      <c r="AI581" s="144"/>
      <c r="AJ581" s="159">
        <f>Cálculos!AD557</f>
        <v>0</v>
      </c>
      <c r="AK581" s="144"/>
      <c r="AL581" s="159">
        <f>Cálculos!AS564</f>
        <v>0</v>
      </c>
      <c r="AM581" s="142"/>
      <c r="BA581" s="143"/>
      <c r="BB581" s="74">
        <v>576</v>
      </c>
      <c r="BC581" s="167">
        <f>ABS(Cálculos!M582-Cálculos!M581)</f>
        <v>1.6638175150397227E-2</v>
      </c>
      <c r="BD581" s="167">
        <f>ABS(Cálculos!AB582-Cálculos!AB581)</f>
        <v>1.8224897102462112E-2</v>
      </c>
      <c r="BE581" s="167">
        <f>ABS(Cálculos!AQ582-Cálculos!AQ581)</f>
        <v>2.0194253344627322E-2</v>
      </c>
      <c r="BF581" s="142"/>
    </row>
    <row r="582" spans="25:58" x14ac:dyDescent="0.35">
      <c r="Y582" s="143"/>
      <c r="Z582" s="74">
        <f>(Cálculos!C583-0.44)/(MAX(Cálculos!C:C)+0.12)*100</f>
        <v>78.967840902865277</v>
      </c>
      <c r="AA582" s="144"/>
      <c r="AB582" s="159">
        <f>Cálculos!M195</f>
        <v>0.5064690680311057</v>
      </c>
      <c r="AC582" s="144"/>
      <c r="AD582" s="159">
        <f>Cálculos!AB217</f>
        <v>0.51905882049427654</v>
      </c>
      <c r="AE582" s="144"/>
      <c r="AF582" s="159">
        <f>Cálculos!AQ588</f>
        <v>0.52678111388989268</v>
      </c>
      <c r="AG582" s="144"/>
      <c r="AH582" s="159">
        <f>Cálculos!O554</f>
        <v>0</v>
      </c>
      <c r="AI582" s="144"/>
      <c r="AJ582" s="159">
        <f>Cálculos!AD558</f>
        <v>0</v>
      </c>
      <c r="AK582" s="144"/>
      <c r="AL582" s="159">
        <f>Cálculos!AS565</f>
        <v>0</v>
      </c>
      <c r="AM582" s="142"/>
      <c r="BA582" s="143"/>
      <c r="BB582" s="74">
        <v>577</v>
      </c>
      <c r="BC582" s="167">
        <f>ABS(Cálculos!M583-Cálculos!M582)</f>
        <v>1.591362015892317E-2</v>
      </c>
      <c r="BD582" s="167">
        <f>ABS(Cálculos!AB583-Cálculos!AB582)</f>
        <v>1.7426320902187875E-2</v>
      </c>
      <c r="BE582" s="167">
        <f>ABS(Cálculos!AQ583-Cálculos!AQ582)</f>
        <v>1.9292551773696376E-2</v>
      </c>
      <c r="BF582" s="142"/>
    </row>
    <row r="583" spans="25:58" x14ac:dyDescent="0.35">
      <c r="Y583" s="143"/>
      <c r="Z583" s="74">
        <f>(Cálculos!C584-0.44)/(MAX(Cálculos!C:C)+0.12)*100</f>
        <v>79.104804689640048</v>
      </c>
      <c r="AA583" s="144"/>
      <c r="AB583" s="159">
        <f>Cálculos!M355</f>
        <v>0.50577532088629007</v>
      </c>
      <c r="AC583" s="144"/>
      <c r="AD583" s="159">
        <f>Cálculos!AB200</f>
        <v>0.51782082549562813</v>
      </c>
      <c r="AE583" s="144"/>
      <c r="AF583" s="159">
        <f>Cálculos!AQ600</f>
        <v>0.52467406603678857</v>
      </c>
      <c r="AG583" s="144"/>
      <c r="AH583" s="159">
        <f>Cálculos!O555</f>
        <v>0</v>
      </c>
      <c r="AI583" s="144"/>
      <c r="AJ583" s="159">
        <f>Cálculos!AD559</f>
        <v>0</v>
      </c>
      <c r="AK583" s="144"/>
      <c r="AL583" s="159">
        <f>Cálculos!AS566</f>
        <v>0</v>
      </c>
      <c r="AM583" s="142"/>
      <c r="BA583" s="143"/>
      <c r="BB583" s="74">
        <v>578</v>
      </c>
      <c r="BC583" s="167">
        <f>ABS(Cálculos!M584-Cálculos!M583)</f>
        <v>1.6221861568443185E-2</v>
      </c>
      <c r="BD583" s="167">
        <f>ABS(Cálculos!AB584-Cálculos!AB583)</f>
        <v>1.7808302926534125E-2</v>
      </c>
      <c r="BE583" s="167">
        <f>ABS(Cálculos!AQ584-Cálculos!AQ583)</f>
        <v>1.976390814230411E-2</v>
      </c>
      <c r="BF583" s="142"/>
    </row>
    <row r="584" spans="25:58" x14ac:dyDescent="0.35">
      <c r="Y584" s="143"/>
      <c r="Z584" s="74">
        <f>(Cálculos!C585-0.44)/(MAX(Cálculos!C:C)+0.12)*100</f>
        <v>79.241768476414833</v>
      </c>
      <c r="AA584" s="144"/>
      <c r="AB584" s="159">
        <f>Cálculos!M587</f>
        <v>0.50399875368586533</v>
      </c>
      <c r="AC584" s="144"/>
      <c r="AD584" s="159">
        <f>Cálculos!AB587</f>
        <v>0.51557857361014103</v>
      </c>
      <c r="AE584" s="144"/>
      <c r="AF584" s="159">
        <f>Cálculos!AQ591</f>
        <v>0.52464918875297983</v>
      </c>
      <c r="AG584" s="144"/>
      <c r="AH584" s="159">
        <f>Cálculos!O556</f>
        <v>0</v>
      </c>
      <c r="AI584" s="144"/>
      <c r="AJ584" s="159">
        <f>Cálculos!AD560</f>
        <v>0</v>
      </c>
      <c r="AK584" s="144"/>
      <c r="AL584" s="159">
        <f>Cálculos!AS567</f>
        <v>0</v>
      </c>
      <c r="AM584" s="142"/>
      <c r="BA584" s="143"/>
      <c r="BB584" s="74">
        <v>579</v>
      </c>
      <c r="BC584" s="167">
        <f>ABS(Cálculos!M585-Cálculos!M584)</f>
        <v>8.9758789473819434E-3</v>
      </c>
      <c r="BD584" s="167">
        <f>ABS(Cálculos!AB585-Cálculos!AB584)</f>
        <v>1.0536161196397664E-2</v>
      </c>
      <c r="BE584" s="167">
        <f>ABS(Cálculos!AQ585-Cálculos!AQ584)</f>
        <v>8.239338900147497E-3</v>
      </c>
      <c r="BF584" s="142"/>
    </row>
    <row r="585" spans="25:58" x14ac:dyDescent="0.35">
      <c r="Y585" s="143"/>
      <c r="Z585" s="74">
        <f>(Cálculos!C586-0.44)/(MAX(Cálculos!C:C)+0.12)*100</f>
        <v>79.378732263189605</v>
      </c>
      <c r="AA585" s="144"/>
      <c r="AB585" s="159">
        <f>Cálculos!M198</f>
        <v>0.5034362523411603</v>
      </c>
      <c r="AC585" s="144"/>
      <c r="AD585" s="159">
        <f>Cálculos!AB591</f>
        <v>0.51519900543448738</v>
      </c>
      <c r="AE585" s="144"/>
      <c r="AF585" s="159">
        <f>Cálculos!AQ204</f>
        <v>0.52440975458491423</v>
      </c>
      <c r="AG585" s="144"/>
      <c r="AH585" s="159">
        <f>Cálculos!O557</f>
        <v>0</v>
      </c>
      <c r="AI585" s="144"/>
      <c r="AJ585" s="159">
        <f>Cálculos!AD561</f>
        <v>0</v>
      </c>
      <c r="AK585" s="144"/>
      <c r="AL585" s="159">
        <f>Cálculos!AS568</f>
        <v>0</v>
      </c>
      <c r="AM585" s="142"/>
      <c r="BA585" s="143"/>
      <c r="BB585" s="74">
        <v>580</v>
      </c>
      <c r="BC585" s="167">
        <f>ABS(Cálculos!M586-Cálculos!M585)</f>
        <v>1.5770260895832555E-2</v>
      </c>
      <c r="BD585" s="167">
        <f>ABS(Cálculos!AB586-Cálculos!AB585)</f>
        <v>1.7318263006457335E-2</v>
      </c>
      <c r="BE585" s="167">
        <f>ABS(Cálculos!AQ586-Cálculos!AQ585)</f>
        <v>5.9118396098910564E-3</v>
      </c>
      <c r="BF585" s="142"/>
    </row>
    <row r="586" spans="25:58" x14ac:dyDescent="0.35">
      <c r="Y586" s="143"/>
      <c r="Z586" s="74">
        <f>(Cálculos!C587-0.44)/(MAX(Cálculos!C:C)+0.12)*100</f>
        <v>79.515696049964376</v>
      </c>
      <c r="AA586" s="144"/>
      <c r="AB586" s="159">
        <f>Cálculos!M590</f>
        <v>0.50326730215666182</v>
      </c>
      <c r="AC586" s="144"/>
      <c r="AD586" s="159">
        <f>Cálculos!AB201</f>
        <v>0.51416123331872965</v>
      </c>
      <c r="AE586" s="144"/>
      <c r="AF586" s="159">
        <f>Cálculos!AQ205</f>
        <v>0.52147450488480751</v>
      </c>
      <c r="AG586" s="144"/>
      <c r="AH586" s="159">
        <f>Cálculos!O558</f>
        <v>0</v>
      </c>
      <c r="AI586" s="144"/>
      <c r="AJ586" s="159">
        <f>Cálculos!AD562</f>
        <v>0</v>
      </c>
      <c r="AK586" s="144"/>
      <c r="AL586" s="159">
        <f>Cálculos!AS569</f>
        <v>0</v>
      </c>
      <c r="AM586" s="142"/>
      <c r="BA586" s="143"/>
      <c r="BB586" s="74">
        <v>581</v>
      </c>
      <c r="BC586" s="167">
        <f>ABS(Cálculos!M587-Cálculos!M586)</f>
        <v>1.5552113415718161E-2</v>
      </c>
      <c r="BD586" s="167">
        <f>ABS(Cálculos!AB587-Cálculos!AB586)</f>
        <v>1.20238195249045E-2</v>
      </c>
      <c r="BE586" s="167">
        <f>ABS(Cálculos!AQ587-Cálculos!AQ586)</f>
        <v>4.0910348828653298E-3</v>
      </c>
      <c r="BF586" s="142"/>
    </row>
    <row r="587" spans="25:58" x14ac:dyDescent="0.35">
      <c r="Y587" s="143"/>
      <c r="Z587" s="74">
        <f>(Cálculos!C588-0.44)/(MAX(Cálculos!C:C)+0.12)*100</f>
        <v>79.652659836739161</v>
      </c>
      <c r="AA587" s="144"/>
      <c r="AB587" s="159">
        <f>Cálculos!M591</f>
        <v>0.49825038249859133</v>
      </c>
      <c r="AC587" s="144"/>
      <c r="AD587" s="159">
        <f>Cálculos!AB656</f>
        <v>0.513992811133275</v>
      </c>
      <c r="AE587" s="144"/>
      <c r="AF587" s="159">
        <f>Cálculos!AQ719</f>
        <v>0.51790683853387265</v>
      </c>
      <c r="AG587" s="144"/>
      <c r="AH587" s="159">
        <f>Cálculos!O559</f>
        <v>0</v>
      </c>
      <c r="AI587" s="144"/>
      <c r="AJ587" s="159">
        <f>Cálculos!AD563</f>
        <v>0</v>
      </c>
      <c r="AK587" s="144"/>
      <c r="AL587" s="159">
        <f>Cálculos!AS570</f>
        <v>0</v>
      </c>
      <c r="AM587" s="142"/>
      <c r="BA587" s="143"/>
      <c r="BB587" s="74">
        <v>582</v>
      </c>
      <c r="BC587" s="167">
        <f>ABS(Cálculos!M588-Cálculos!M587)</f>
        <v>1.5709444447503884E-2</v>
      </c>
      <c r="BD587" s="167">
        <f>ABS(Cálculos!AB588-Cálculos!AB587)</f>
        <v>5.093288928986528E-3</v>
      </c>
      <c r="BE587" s="167">
        <f>ABS(Cálculos!AQ588-Cálculos!AQ587)</f>
        <v>3.7373611034791088E-3</v>
      </c>
      <c r="BF587" s="142"/>
    </row>
    <row r="588" spans="25:58" x14ac:dyDescent="0.35">
      <c r="Y588" s="143"/>
      <c r="Z588" s="74">
        <f>(Cálculos!C589-0.44)/(MAX(Cálculos!C:C)+0.12)*100</f>
        <v>79.789623623513933</v>
      </c>
      <c r="AA588" s="144"/>
      <c r="AB588" s="159">
        <f>Cálculos!M199</f>
        <v>0.49397071948812749</v>
      </c>
      <c r="AC588" s="144"/>
      <c r="AD588" s="159">
        <f>Cálculos!AB206</f>
        <v>0.51312170389740097</v>
      </c>
      <c r="AE588" s="144"/>
      <c r="AF588" s="159">
        <f>Cálculos!AQ217</f>
        <v>0.51790505297278699</v>
      </c>
      <c r="AG588" s="144"/>
      <c r="AH588" s="159">
        <f>Cálculos!O560</f>
        <v>0</v>
      </c>
      <c r="AI588" s="144"/>
      <c r="AJ588" s="159">
        <f>Cálculos!AD564</f>
        <v>0</v>
      </c>
      <c r="AK588" s="144"/>
      <c r="AL588" s="159">
        <f>Cálculos!AS571</f>
        <v>0</v>
      </c>
      <c r="AM588" s="142"/>
      <c r="BA588" s="143"/>
      <c r="BB588" s="74">
        <v>583</v>
      </c>
      <c r="BC588" s="167">
        <f>ABS(Cálculos!M589-Cálculos!M588)</f>
        <v>3.0841696006003727E-2</v>
      </c>
      <c r="BD588" s="167">
        <f>ABS(Cálculos!AB589-Cálculos!AB588)</f>
        <v>2.9169921313527802E-2</v>
      </c>
      <c r="BE588" s="167">
        <f>ABS(Cálculos!AQ589-Cálculos!AQ588)</f>
        <v>2.6998330610568E-2</v>
      </c>
      <c r="BF588" s="142"/>
    </row>
    <row r="589" spans="25:58" x14ac:dyDescent="0.35">
      <c r="Y589" s="143"/>
      <c r="Z589" s="74">
        <f>(Cálculos!C590-0.44)/(MAX(Cálculos!C:C)+0.12)*100</f>
        <v>79.926587410288704</v>
      </c>
      <c r="AA589" s="144"/>
      <c r="AB589" s="159">
        <f>Cálculos!M218</f>
        <v>0.49277141799807184</v>
      </c>
      <c r="AC589" s="144"/>
      <c r="AD589" s="159">
        <f>Cálculos!AB600</f>
        <v>0.51183835660970445</v>
      </c>
      <c r="AE589" s="144"/>
      <c r="AF589" s="159">
        <f>Cálculos!AQ353</f>
        <v>0.51537471074572605</v>
      </c>
      <c r="AG589" s="144"/>
      <c r="AH589" s="159">
        <f>Cálculos!O561</f>
        <v>0</v>
      </c>
      <c r="AI589" s="144"/>
      <c r="AJ589" s="159">
        <f>Cálculos!AD565</f>
        <v>0</v>
      </c>
      <c r="AK589" s="144"/>
      <c r="AL589" s="159">
        <f>Cálculos!AS574</f>
        <v>0</v>
      </c>
      <c r="AM589" s="142"/>
      <c r="BA589" s="143"/>
      <c r="BB589" s="74">
        <v>584</v>
      </c>
      <c r="BC589" s="167">
        <f>ABS(Cálculos!M590-Cálculos!M589)</f>
        <v>1.5863703087703351E-2</v>
      </c>
      <c r="BD589" s="167">
        <f>ABS(Cálculos!AB590-Cálculos!AB589)</f>
        <v>1.7681049690395079E-2</v>
      </c>
      <c r="BE589" s="167">
        <f>ABS(Cálculos!AQ590-Cálculos!AQ589)</f>
        <v>2.0060193927639913E-2</v>
      </c>
      <c r="BF589" s="142"/>
    </row>
    <row r="590" spans="25:58" x14ac:dyDescent="0.35">
      <c r="Y590" s="143"/>
      <c r="Z590" s="74">
        <f>(Cálculos!C591-0.44)/(MAX(Cálculos!C:C)+0.12)*100</f>
        <v>80.063551197063489</v>
      </c>
      <c r="AA590" s="144"/>
      <c r="AB590" s="159">
        <f>Cálculos!M200</f>
        <v>0.48946387658357571</v>
      </c>
      <c r="AC590" s="144"/>
      <c r="AD590" s="159">
        <f>Cálculos!AB202</f>
        <v>0.51059453522705545</v>
      </c>
      <c r="AE590" s="144"/>
      <c r="AF590" s="159">
        <f>Cálculos!AQ592</f>
        <v>0.51395541879231155</v>
      </c>
      <c r="AG590" s="144"/>
      <c r="AH590" s="159">
        <f>Cálculos!O562</f>
        <v>0</v>
      </c>
      <c r="AI590" s="144"/>
      <c r="AJ590" s="159">
        <f>Cálculos!AD566</f>
        <v>0</v>
      </c>
      <c r="AK590" s="144"/>
      <c r="AL590" s="159">
        <f>Cálculos!AS575</f>
        <v>0</v>
      </c>
      <c r="AM590" s="142"/>
      <c r="BA590" s="143"/>
      <c r="BB590" s="74">
        <v>585</v>
      </c>
      <c r="BC590" s="167">
        <f>ABS(Cálculos!M591-Cálculos!M590)</f>
        <v>5.0169196580704956E-3</v>
      </c>
      <c r="BD590" s="167">
        <f>ABS(Cálculos!AB591-Cálculos!AB590)</f>
        <v>6.7751508697998508E-3</v>
      </c>
      <c r="BE590" s="167">
        <f>ABS(Cálculos!AQ591-Cálculos!AQ590)</f>
        <v>9.0700618198409355E-3</v>
      </c>
      <c r="BF590" s="142"/>
    </row>
    <row r="591" spans="25:58" x14ac:dyDescent="0.35">
      <c r="Y591" s="143"/>
      <c r="Z591" s="74">
        <f>(Cálculos!C592-0.44)/(MAX(Cálculos!C:C)+0.12)*100</f>
        <v>80.200514983838261</v>
      </c>
      <c r="AA591" s="144"/>
      <c r="AB591" s="159">
        <f>Cálculos!M600</f>
        <v>0.48861540102327888</v>
      </c>
      <c r="AC591" s="144"/>
      <c r="AD591" s="159">
        <f>Cálculos!AB588</f>
        <v>0.51048528468115451</v>
      </c>
      <c r="AE591" s="144"/>
      <c r="AF591" s="159">
        <f>Cálculos!AQ593</f>
        <v>0.50911277286281098</v>
      </c>
      <c r="AG591" s="144"/>
      <c r="AH591" s="159">
        <f>Cálculos!O563</f>
        <v>0</v>
      </c>
      <c r="AI591" s="144"/>
      <c r="AJ591" s="159">
        <f>Cálculos!AD567</f>
        <v>0</v>
      </c>
      <c r="AK591" s="144"/>
      <c r="AL591" s="159">
        <f>Cálculos!AS576</f>
        <v>0</v>
      </c>
      <c r="AM591" s="142"/>
      <c r="BA591" s="143"/>
      <c r="BB591" s="74">
        <v>586</v>
      </c>
      <c r="BC591" s="167">
        <f>ABS(Cálculos!M592-Cálculos!M591)</f>
        <v>1.5880645411727956E-2</v>
      </c>
      <c r="BD591" s="167">
        <f>ABS(Cálculos!AB592-Cálculos!AB591)</f>
        <v>1.6164860137678816E-2</v>
      </c>
      <c r="BE591" s="167">
        <f>ABS(Cálculos!AQ592-Cálculos!AQ591)</f>
        <v>1.0693769960668287E-2</v>
      </c>
      <c r="BF591" s="142"/>
    </row>
    <row r="592" spans="25:58" x14ac:dyDescent="0.35">
      <c r="Y592" s="143"/>
      <c r="Z592" s="74">
        <f>(Cálculos!C593-0.44)/(MAX(Cálculos!C:C)+0.12)*100</f>
        <v>80.337478770613046</v>
      </c>
      <c r="AA592" s="144"/>
      <c r="AB592" s="159">
        <f>Cálculos!M588</f>
        <v>0.48828930923836145</v>
      </c>
      <c r="AC592" s="144"/>
      <c r="AD592" s="159">
        <f>Cálculos!AB203</f>
        <v>0.50706483561312454</v>
      </c>
      <c r="AE592" s="144"/>
      <c r="AF592" s="159">
        <f>Cálculos!AQ594</f>
        <v>0.50535977907214247</v>
      </c>
      <c r="AG592" s="144"/>
      <c r="AH592" s="159">
        <f>Cálculos!O564</f>
        <v>0</v>
      </c>
      <c r="AI592" s="144"/>
      <c r="AJ592" s="159">
        <f>Cálculos!AD568</f>
        <v>0</v>
      </c>
      <c r="AK592" s="144"/>
      <c r="AL592" s="159">
        <f>Cálculos!AS577</f>
        <v>0</v>
      </c>
      <c r="AM592" s="142"/>
      <c r="BA592" s="143"/>
      <c r="BB592" s="74">
        <v>587</v>
      </c>
      <c r="BC592" s="167">
        <f>ABS(Cálculos!M593-Cálculos!M592)</f>
        <v>1.3867411413781283E-2</v>
      </c>
      <c r="BD592" s="167">
        <f>ABS(Cálculos!AB593-Cálculos!AB592)</f>
        <v>5.751739159523539E-3</v>
      </c>
      <c r="BE592" s="167">
        <f>ABS(Cálculos!AQ593-Cálculos!AQ592)</f>
        <v>4.8426459295005664E-3</v>
      </c>
      <c r="BF592" s="142"/>
    </row>
    <row r="593" spans="25:58" x14ac:dyDescent="0.35">
      <c r="Y593" s="143"/>
      <c r="Z593" s="74">
        <f>(Cálculos!C594-0.44)/(MAX(Cálculos!C:C)+0.12)*100</f>
        <v>80.474442557387817</v>
      </c>
      <c r="AA593" s="144"/>
      <c r="AB593" s="159">
        <f>Cálculos!M206</f>
        <v>0.48731731822759405</v>
      </c>
      <c r="AC593" s="144"/>
      <c r="AD593" s="159">
        <f>Cálculos!AB352</f>
        <v>0.50479224214073637</v>
      </c>
      <c r="AE593" s="144"/>
      <c r="AF593" s="159">
        <f>Cálculos!AQ351</f>
        <v>0.50387245813770243</v>
      </c>
      <c r="AG593" s="144"/>
      <c r="AH593" s="159">
        <f>Cálculos!O565</f>
        <v>0</v>
      </c>
      <c r="AI593" s="144"/>
      <c r="AJ593" s="159">
        <f>Cálculos!AD569</f>
        <v>0</v>
      </c>
      <c r="AK593" s="144"/>
      <c r="AL593" s="159">
        <f>Cálculos!AS578</f>
        <v>0</v>
      </c>
      <c r="AM593" s="142"/>
      <c r="BA593" s="143"/>
      <c r="BB593" s="74">
        <v>588</v>
      </c>
      <c r="BC593" s="167">
        <f>ABS(Cálculos!M594-Cálculos!M593)</f>
        <v>5.1622774454868625E-3</v>
      </c>
      <c r="BD593" s="167">
        <f>ABS(Cálculos!AB594-Cálculos!AB593)</f>
        <v>3.8286895219887818E-3</v>
      </c>
      <c r="BE593" s="167">
        <f>ABS(Cálculos!AQ594-Cálculos!AQ593)</f>
        <v>3.7529937906685129E-3</v>
      </c>
      <c r="BF593" s="142"/>
    </row>
    <row r="594" spans="25:58" x14ac:dyDescent="0.35">
      <c r="Y594" s="143"/>
      <c r="Z594" s="74">
        <f>(Cálculos!C595-0.44)/(MAX(Cálculos!C:C)+0.12)*100</f>
        <v>80.611406344162589</v>
      </c>
      <c r="AA594" s="144"/>
      <c r="AB594" s="159">
        <f>Cálculos!M201</f>
        <v>0.48588276198349528</v>
      </c>
      <c r="AC594" s="144"/>
      <c r="AD594" s="159">
        <f>Cálculos!AB204</f>
        <v>0.50356177735118812</v>
      </c>
      <c r="AE594" s="144"/>
      <c r="AF594" s="159">
        <f>Cálculos!AQ601</f>
        <v>0.5037357127929929</v>
      </c>
      <c r="AG594" s="144"/>
      <c r="AH594" s="159">
        <f>Cálculos!O566</f>
        <v>0</v>
      </c>
      <c r="AI594" s="144"/>
      <c r="AJ594" s="159">
        <f>Cálculos!AD570</f>
        <v>0</v>
      </c>
      <c r="AK594" s="144"/>
      <c r="AL594" s="159">
        <f>Cálculos!AS579</f>
        <v>0</v>
      </c>
      <c r="AM594" s="142"/>
      <c r="BA594" s="143"/>
      <c r="BB594" s="74">
        <v>589</v>
      </c>
      <c r="BC594" s="167">
        <f>ABS(Cálculos!M595-Cálculos!M594)</f>
        <v>3.5526534282473432E-3</v>
      </c>
      <c r="BD594" s="167">
        <f>ABS(Cálculos!AB595-Cálculos!AB594)</f>
        <v>3.4579332383312678E-3</v>
      </c>
      <c r="BE594" s="167">
        <f>ABS(Cálculos!AQ595-Cálculos!AQ594)</f>
        <v>3.5339745712117399E-3</v>
      </c>
      <c r="BF594" s="142"/>
    </row>
    <row r="595" spans="25:58" x14ac:dyDescent="0.35">
      <c r="Y595" s="143"/>
      <c r="Z595" s="74">
        <f>(Cálculos!C596-0.44)/(MAX(Cálculos!C:C)+0.12)*100</f>
        <v>80.748370130937374</v>
      </c>
      <c r="AA595" s="144"/>
      <c r="AB595" s="159">
        <f>Cálculos!M202</f>
        <v>0.48248993475658181</v>
      </c>
      <c r="AC595" s="144"/>
      <c r="AD595" s="159">
        <f>Cálculos!AB218</f>
        <v>0.50212730224624003</v>
      </c>
      <c r="AE595" s="144"/>
      <c r="AF595" s="159">
        <f>Cálculos!AQ595</f>
        <v>0.50182580450093073</v>
      </c>
      <c r="AG595" s="144"/>
      <c r="AH595" s="159">
        <f>Cálculos!O567</f>
        <v>0</v>
      </c>
      <c r="AI595" s="144"/>
      <c r="AJ595" s="159">
        <f>Cálculos!AD571</f>
        <v>0</v>
      </c>
      <c r="AK595" s="144"/>
      <c r="AL595" s="159">
        <f>Cálculos!AS580</f>
        <v>0</v>
      </c>
      <c r="AM595" s="142"/>
      <c r="BA595" s="143"/>
      <c r="BB595" s="74">
        <v>590</v>
      </c>
      <c r="BC595" s="167">
        <f>ABS(Cálculos!M596-Cálculos!M595)</f>
        <v>2.553184074114756E-3</v>
      </c>
      <c r="BD595" s="167">
        <f>ABS(Cálculos!AB596-Cálculos!AB595)</f>
        <v>2.6839246045844978E-3</v>
      </c>
      <c r="BE595" s="167">
        <f>ABS(Cálculos!AQ596-Cálculos!AQ595)</f>
        <v>2.7870857513576652E-3</v>
      </c>
      <c r="BF595" s="142"/>
    </row>
    <row r="596" spans="25:58" x14ac:dyDescent="0.35">
      <c r="Y596" s="143"/>
      <c r="Z596" s="74">
        <f>(Cálculos!C597-0.44)/(MAX(Cálculos!C:C)+0.12)*100</f>
        <v>80.88533391771216</v>
      </c>
      <c r="AA596" s="144"/>
      <c r="AB596" s="159">
        <f>Cálculos!M592</f>
        <v>0.48236973708686337</v>
      </c>
      <c r="AC596" s="144"/>
      <c r="AD596" s="159">
        <f>Cálculos!AB205</f>
        <v>0.50077050570118697</v>
      </c>
      <c r="AE596" s="144"/>
      <c r="AF596" s="159">
        <f>Cálculos!AQ717</f>
        <v>0.50113961769250059</v>
      </c>
      <c r="AG596" s="144"/>
      <c r="AH596" s="159">
        <f>Cálculos!O568</f>
        <v>0</v>
      </c>
      <c r="AI596" s="144"/>
      <c r="AJ596" s="159">
        <f>Cálculos!AD574</f>
        <v>0</v>
      </c>
      <c r="AK596" s="144"/>
      <c r="AL596" s="159">
        <f>Cálculos!AS581</f>
        <v>0</v>
      </c>
      <c r="AM596" s="142"/>
      <c r="BA596" s="143"/>
      <c r="BB596" s="74">
        <v>591</v>
      </c>
      <c r="BC596" s="167">
        <f>ABS(Cálculos!M597-Cálculos!M596)</f>
        <v>3.7269162145059931E-3</v>
      </c>
      <c r="BD596" s="167">
        <f>ABS(Cálculos!AB597-Cálculos!AB596)</f>
        <v>3.8978529021269637E-3</v>
      </c>
      <c r="BE596" s="167">
        <f>ABS(Cálculos!AQ597-Cálculos!AQ596)</f>
        <v>4.0053555510056182E-3</v>
      </c>
      <c r="BF596" s="142"/>
    </row>
    <row r="597" spans="25:58" x14ac:dyDescent="0.35">
      <c r="Y597" s="143"/>
      <c r="Z597" s="74">
        <f>(Cálculos!C598-0.44)/(MAX(Cálculos!C:C)+0.12)*100</f>
        <v>81.022297704486917</v>
      </c>
      <c r="AA597" s="144"/>
      <c r="AB597" s="159">
        <f>Cálculos!M203</f>
        <v>0.4791504439557806</v>
      </c>
      <c r="AC597" s="144"/>
      <c r="AD597" s="159">
        <f>Cálculos!AB592</f>
        <v>0.49903414529680856</v>
      </c>
      <c r="AE597" s="144"/>
      <c r="AF597" s="159">
        <f>Cálculos!AQ218</f>
        <v>0.49909541931658552</v>
      </c>
      <c r="AG597" s="144"/>
      <c r="AH597" s="159">
        <f>Cálculos!O569</f>
        <v>0</v>
      </c>
      <c r="AI597" s="144"/>
      <c r="AJ597" s="159">
        <f>Cálculos!AD575</f>
        <v>0</v>
      </c>
      <c r="AK597" s="144"/>
      <c r="AL597" s="159">
        <f>Cálculos!AS582</f>
        <v>0</v>
      </c>
      <c r="AM597" s="142"/>
      <c r="BA597" s="143"/>
      <c r="BB597" s="74">
        <v>592</v>
      </c>
      <c r="BC597" s="167">
        <f>ABS(Cálculos!M598-Cálculos!M597)</f>
        <v>3.23654979771415E-3</v>
      </c>
      <c r="BD597" s="167">
        <f>ABS(Cálculos!AB598-Cálculos!AB597)</f>
        <v>3.4138195284973971E-3</v>
      </c>
      <c r="BE597" s="167">
        <f>ABS(Cálculos!AQ598-Cálculos!AQ597)</f>
        <v>3.5215035937681272E-3</v>
      </c>
      <c r="BF597" s="142"/>
    </row>
    <row r="598" spans="25:58" x14ac:dyDescent="0.35">
      <c r="Y598" s="143"/>
      <c r="Z598" s="74">
        <f>(Cálculos!C599-0.44)/(MAX(Cálculos!C:C)+0.12)*100</f>
        <v>81.159261491261702</v>
      </c>
      <c r="AA598" s="144"/>
      <c r="AB598" s="159">
        <f>Cálculos!M219</f>
        <v>0.47701752225319116</v>
      </c>
      <c r="AC598" s="144"/>
      <c r="AD598" s="159">
        <f>Cálculos!AB355</f>
        <v>0.49831786545045431</v>
      </c>
      <c r="AE598" s="144"/>
      <c r="AF598" s="159">
        <f>Cálculos!AQ596</f>
        <v>0.49903871874957306</v>
      </c>
      <c r="AG598" s="144"/>
      <c r="AH598" s="159">
        <f>Cálculos!O570</f>
        <v>0</v>
      </c>
      <c r="AI598" s="144"/>
      <c r="AJ598" s="159">
        <f>Cálculos!AD576</f>
        <v>0</v>
      </c>
      <c r="AK598" s="144"/>
      <c r="AL598" s="159">
        <f>Cálculos!AS583</f>
        <v>0</v>
      </c>
      <c r="AM598" s="142"/>
      <c r="BA598" s="143"/>
      <c r="BB598" s="74">
        <v>593</v>
      </c>
      <c r="BC598" s="167">
        <f>ABS(Cálculos!M599-Cálculos!M598)</f>
        <v>3.1292507103468092E-3</v>
      </c>
      <c r="BD598" s="167">
        <f>ABS(Cálculos!AB599-Cálculos!AB598)</f>
        <v>3.3066696250786953E-3</v>
      </c>
      <c r="BE598" s="167">
        <f>ABS(Cálculos!AQ599-Cálculos!AQ598)</f>
        <v>3.4137787868431801E-3</v>
      </c>
      <c r="BF598" s="142"/>
    </row>
    <row r="599" spans="25:58" x14ac:dyDescent="0.35">
      <c r="Y599" s="143"/>
      <c r="Z599" s="74">
        <f>(Cálculos!C600-0.44)/(MAX(Cálculos!C:C)+0.12)*100</f>
        <v>81.296225278036488</v>
      </c>
      <c r="AA599" s="144"/>
      <c r="AB599" s="159">
        <f>Cálculos!M204</f>
        <v>0.4758394871222893</v>
      </c>
      <c r="AC599" s="144"/>
      <c r="AD599" s="159">
        <f>Cálculos!AB601</f>
        <v>0.49340180507799952</v>
      </c>
      <c r="AE599" s="144"/>
      <c r="AF599" s="159">
        <f>Cálculos!AQ597</f>
        <v>0.49503336319856744</v>
      </c>
      <c r="AG599" s="144"/>
      <c r="AH599" s="159">
        <f>Cálculos!O571</f>
        <v>0</v>
      </c>
      <c r="AI599" s="144"/>
      <c r="AJ599" s="159">
        <f>Cálculos!AD577</f>
        <v>0</v>
      </c>
      <c r="AK599" s="144"/>
      <c r="AL599" s="159">
        <f>Cálculos!AS584</f>
        <v>0</v>
      </c>
      <c r="AM599" s="142"/>
      <c r="BA599" s="143"/>
      <c r="BB599" s="74">
        <v>594</v>
      </c>
      <c r="BC599" s="167">
        <f>ABS(Cálculos!M600-Cálculos!M599)</f>
        <v>4.147390702061271E-2</v>
      </c>
      <c r="BD599" s="167">
        <f>ABS(Cálculos!AB600-Cálculos!AB599)</f>
        <v>3.9144839893027028E-2</v>
      </c>
      <c r="BE599" s="167">
        <f>ABS(Cálculos!AQ600-Cálculos!AQ599)</f>
        <v>3.657598521883243E-2</v>
      </c>
      <c r="BF599" s="142"/>
    </row>
    <row r="600" spans="25:58" x14ac:dyDescent="0.35">
      <c r="Y600" s="143"/>
      <c r="Z600" s="74">
        <f>(Cálculos!C601-0.44)/(MAX(Cálculos!C:C)+0.12)*100</f>
        <v>81.433189064811245</v>
      </c>
      <c r="AA600" s="144"/>
      <c r="AB600" s="159">
        <f>Cálculos!M205</f>
        <v>0.47323957617048312</v>
      </c>
      <c r="AC600" s="144"/>
      <c r="AD600" s="159">
        <f>Cálculos!AB593</f>
        <v>0.49328240613728502</v>
      </c>
      <c r="AE600" s="144"/>
      <c r="AF600" s="159">
        <f>Cálculos!AQ598</f>
        <v>0.49151185960479932</v>
      </c>
      <c r="AG600" s="144"/>
      <c r="AH600" s="159">
        <f>Cálculos!O574</f>
        <v>0</v>
      </c>
      <c r="AI600" s="144"/>
      <c r="AJ600" s="159">
        <f>Cálculos!AD578</f>
        <v>0</v>
      </c>
      <c r="AK600" s="144"/>
      <c r="AL600" s="159">
        <f>Cálculos!AS585</f>
        <v>0</v>
      </c>
      <c r="AM600" s="142"/>
      <c r="BA600" s="143"/>
      <c r="BB600" s="74">
        <v>595</v>
      </c>
      <c r="BC600" s="167">
        <f>ABS(Cálculos!M601-Cálculos!M600)</f>
        <v>1.6667331989185519E-2</v>
      </c>
      <c r="BD600" s="167">
        <f>ABS(Cálculos!AB601-Cálculos!AB600)</f>
        <v>1.8436551531704926E-2</v>
      </c>
      <c r="BE600" s="167">
        <f>ABS(Cálculos!AQ601-Cálculos!AQ600)</f>
        <v>2.0938353243795671E-2</v>
      </c>
      <c r="BF600" s="142"/>
    </row>
    <row r="601" spans="25:58" x14ac:dyDescent="0.35">
      <c r="Y601" s="143"/>
      <c r="Z601" s="74">
        <f>(Cálculos!C602-0.44)/(MAX(Cálculos!C:C)+0.12)*100</f>
        <v>81.57015285158603</v>
      </c>
      <c r="AA601" s="144"/>
      <c r="AB601" s="159">
        <f>Cálculos!M601</f>
        <v>0.47194806903409336</v>
      </c>
      <c r="AC601" s="144"/>
      <c r="AD601" s="159">
        <f>Cálculos!AB594</f>
        <v>0.48945371661529624</v>
      </c>
      <c r="AE601" s="144"/>
      <c r="AF601" s="159">
        <f>Cálculos!AQ354</f>
        <v>0.49085846069459316</v>
      </c>
      <c r="AG601" s="144"/>
      <c r="AH601" s="159">
        <f>Cálculos!O575</f>
        <v>0</v>
      </c>
      <c r="AI601" s="144"/>
      <c r="AJ601" s="159">
        <f>Cálculos!AD579</f>
        <v>0</v>
      </c>
      <c r="AK601" s="144"/>
      <c r="AL601" s="159">
        <f>Cálculos!AS586</f>
        <v>0</v>
      </c>
      <c r="AM601" s="142"/>
      <c r="BA601" s="143"/>
      <c r="BB601" s="74">
        <v>596</v>
      </c>
      <c r="BC601" s="167">
        <f>ABS(Cálculos!M602-Cálculos!M601)</f>
        <v>1.6216250392863896E-2</v>
      </c>
      <c r="BD601" s="167">
        <f>ABS(Cálculos!AB602-Cálculos!AB601)</f>
        <v>1.8222585824905824E-2</v>
      </c>
      <c r="BE601" s="167">
        <f>ABS(Cálculos!AQ602-Cálculos!AQ601)</f>
        <v>2.0708001150053668E-2</v>
      </c>
      <c r="BF601" s="142"/>
    </row>
    <row r="602" spans="25:58" x14ac:dyDescent="0.35">
      <c r="Y602" s="143"/>
      <c r="Z602" s="74">
        <f>(Cálculos!C603-0.44)/(MAX(Cálculos!C:C)+0.12)*100</f>
        <v>81.707116638360816</v>
      </c>
      <c r="AA602" s="144"/>
      <c r="AB602" s="159">
        <f>Cálculos!M220</f>
        <v>0.46850637665331052</v>
      </c>
      <c r="AC602" s="144"/>
      <c r="AD602" s="159">
        <f>Cálculos!AB595</f>
        <v>0.48599578337696497</v>
      </c>
      <c r="AE602" s="144"/>
      <c r="AF602" s="159">
        <f>Cálculos!AQ599</f>
        <v>0.48809808081795614</v>
      </c>
      <c r="AG602" s="144"/>
      <c r="AH602" s="159">
        <f>Cálculos!O576</f>
        <v>0</v>
      </c>
      <c r="AI602" s="144"/>
      <c r="AJ602" s="159">
        <f>Cálculos!AD580</f>
        <v>0</v>
      </c>
      <c r="AK602" s="144"/>
      <c r="AL602" s="159">
        <f>Cálculos!AS587</f>
        <v>0</v>
      </c>
      <c r="AM602" s="142"/>
      <c r="BA602" s="143"/>
      <c r="BB602" s="74">
        <v>597</v>
      </c>
      <c r="BC602" s="167">
        <f>ABS(Cálculos!M603-Cálculos!M602)</f>
        <v>1.6413865477248601E-2</v>
      </c>
      <c r="BD602" s="167">
        <f>ABS(Cálculos!AB603-Cálculos!AB602)</f>
        <v>1.3181982664357217E-2</v>
      </c>
      <c r="BE602" s="167">
        <f>ABS(Cálculos!AQ603-Cálculos!AQ602)</f>
        <v>7.3705903222717195E-3</v>
      </c>
      <c r="BF602" s="142"/>
    </row>
    <row r="603" spans="25:58" x14ac:dyDescent="0.35">
      <c r="Y603" s="143"/>
      <c r="Z603" s="74">
        <f>(Cálculos!C604-0.44)/(MAX(Cálculos!C:C)+0.12)*100</f>
        <v>81.844080425135587</v>
      </c>
      <c r="AA603" s="144"/>
      <c r="AB603" s="159">
        <f>Cálculos!M593</f>
        <v>0.46850232567308209</v>
      </c>
      <c r="AC603" s="144"/>
      <c r="AD603" s="159">
        <f>Cálculos!AB219</f>
        <v>0.48481038412226601</v>
      </c>
      <c r="AE603" s="144"/>
      <c r="AF603" s="159">
        <f>Cálculos!AQ720</f>
        <v>0.48737738137442543</v>
      </c>
      <c r="AG603" s="144"/>
      <c r="AH603" s="159">
        <f>Cálculos!O577</f>
        <v>0</v>
      </c>
      <c r="AI603" s="144"/>
      <c r="AJ603" s="159">
        <f>Cálculos!AD581</f>
        <v>0</v>
      </c>
      <c r="AK603" s="144"/>
      <c r="AL603" s="159">
        <f>Cálculos!AS588</f>
        <v>0</v>
      </c>
      <c r="AM603" s="142"/>
      <c r="BA603" s="143"/>
      <c r="BB603" s="74">
        <v>598</v>
      </c>
      <c r="BC603" s="167">
        <f>ABS(Cálculos!M604-Cálculos!M603)</f>
        <v>6.6060564395074017E-3</v>
      </c>
      <c r="BD603" s="167">
        <f>ABS(Cálculos!AB604-Cálculos!AB603)</f>
        <v>5.0011134499756693E-3</v>
      </c>
      <c r="BE603" s="167">
        <f>ABS(Cálculos!AQ604-Cálculos!AQ603)</f>
        <v>4.0231155957598519E-3</v>
      </c>
      <c r="BF603" s="142"/>
    </row>
    <row r="604" spans="25:58" x14ac:dyDescent="0.35">
      <c r="Y604" s="143"/>
      <c r="Z604" s="74">
        <f>(Cálculos!C605-0.44)/(MAX(Cálculos!C:C)+0.12)*100</f>
        <v>81.981044211910358</v>
      </c>
      <c r="AA604" s="144"/>
      <c r="AB604" s="159">
        <f>Cálculos!M594</f>
        <v>0.46334004822759522</v>
      </c>
      <c r="AC604" s="144"/>
      <c r="AD604" s="159">
        <f>Cálculos!AB596</f>
        <v>0.48331185877238048</v>
      </c>
      <c r="AE604" s="144"/>
      <c r="AF604" s="159">
        <f>Cálculos!AQ224</f>
        <v>0.4871785259667194</v>
      </c>
      <c r="AG604" s="144"/>
      <c r="AH604" s="159">
        <f>Cálculos!O578</f>
        <v>0</v>
      </c>
      <c r="AI604" s="144"/>
      <c r="AJ604" s="159">
        <f>Cálculos!AD582</f>
        <v>0</v>
      </c>
      <c r="AK604" s="144"/>
      <c r="AL604" s="159">
        <f>Cálculos!AS589</f>
        <v>0</v>
      </c>
      <c r="AM604" s="142"/>
      <c r="BA604" s="143"/>
      <c r="BB604" s="74">
        <v>599</v>
      </c>
      <c r="BC604" s="167">
        <f>ABS(Cálculos!M605-Cálculos!M604)</f>
        <v>3.6418968931743456E-3</v>
      </c>
      <c r="BD604" s="167">
        <f>ABS(Cálculos!AB605-Cálculos!AB604)</f>
        <v>3.487583487066459E-3</v>
      </c>
      <c r="BE604" s="167">
        <f>ABS(Cálculos!AQ605-Cálculos!AQ604)</f>
        <v>3.3926464062424277E-3</v>
      </c>
      <c r="BF604" s="142"/>
    </row>
    <row r="605" spans="25:58" x14ac:dyDescent="0.35">
      <c r="Y605" s="143"/>
      <c r="Z605" s="74">
        <f>(Cálculos!C606-0.44)/(MAX(Cálculos!C:C)+0.12)*100</f>
        <v>82.118007998685144</v>
      </c>
      <c r="AA605" s="144"/>
      <c r="AB605" s="159">
        <f>Cálculos!M595</f>
        <v>0.45978739479934788</v>
      </c>
      <c r="AC605" s="144"/>
      <c r="AD605" s="159">
        <f>Cálculos!AB597</f>
        <v>0.47941400587025351</v>
      </c>
      <c r="AE605" s="144"/>
      <c r="AF605" s="159">
        <f>Cálculos!AQ602</f>
        <v>0.48302771164293923</v>
      </c>
      <c r="AG605" s="144"/>
      <c r="AH605" s="159">
        <f>Cálculos!O579</f>
        <v>0</v>
      </c>
      <c r="AI605" s="144"/>
      <c r="AJ605" s="159">
        <f>Cálculos!AD583</f>
        <v>0</v>
      </c>
      <c r="AK605" s="144"/>
      <c r="AL605" s="159">
        <f>Cálculos!AS590</f>
        <v>0</v>
      </c>
      <c r="AM605" s="142"/>
      <c r="BA605" s="143"/>
      <c r="BB605" s="74">
        <v>600</v>
      </c>
      <c r="BC605" s="167">
        <f>ABS(Cálculos!M606-Cálculos!M605)</f>
        <v>3.0831734047842563E-3</v>
      </c>
      <c r="BD605" s="167">
        <f>ABS(Cálculos!AB606-Cálculos!AB605)</f>
        <v>3.1931041111765146E-3</v>
      </c>
      <c r="BE605" s="167">
        <f>ABS(Cálculos!AQ606-Cálculos!AQ605)</f>
        <v>3.2590294587563351E-3</v>
      </c>
      <c r="BF605" s="142"/>
    </row>
    <row r="606" spans="25:58" x14ac:dyDescent="0.35">
      <c r="Y606" s="143"/>
      <c r="Z606" s="74">
        <f>(Cálculos!C607-0.44)/(MAX(Cálculos!C:C)+0.12)*100</f>
        <v>82.254971785459915</v>
      </c>
      <c r="AA606" s="144"/>
      <c r="AB606" s="159">
        <f>Cálculos!M596</f>
        <v>0.45723421072523313</v>
      </c>
      <c r="AC606" s="144"/>
      <c r="AD606" s="159">
        <f>Cálculos!AB598</f>
        <v>0.47600018634175612</v>
      </c>
      <c r="AE606" s="144"/>
      <c r="AF606" s="159">
        <f>Cálculos!AQ219</f>
        <v>0.47981109353267593</v>
      </c>
      <c r="AG606" s="144"/>
      <c r="AH606" s="159">
        <f>Cálculos!O580</f>
        <v>0</v>
      </c>
      <c r="AI606" s="144"/>
      <c r="AJ606" s="159">
        <f>Cálculos!AD584</f>
        <v>0</v>
      </c>
      <c r="AK606" s="144"/>
      <c r="AL606" s="159">
        <f>Cálculos!AS591</f>
        <v>0</v>
      </c>
      <c r="AM606" s="142"/>
      <c r="BA606" s="143"/>
      <c r="BB606" s="74">
        <v>601</v>
      </c>
      <c r="BC606" s="167">
        <f>ABS(Cálculos!M607-Cálculos!M606)</f>
        <v>2.9643293195069087E-3</v>
      </c>
      <c r="BD606" s="167">
        <f>ABS(Cálculos!AB607-Cálculos!AB606)</f>
        <v>3.1216150736182446E-3</v>
      </c>
      <c r="BE606" s="167">
        <f>ABS(Cálculos!AQ607-Cálculos!AQ606)</f>
        <v>3.216374117218368E-3</v>
      </c>
      <c r="BF606" s="142"/>
    </row>
    <row r="607" spans="25:58" x14ac:dyDescent="0.35">
      <c r="Y607" s="143"/>
      <c r="Z607" s="74">
        <f>(Cálculos!C608-0.44)/(MAX(Cálculos!C:C)+0.12)*100</f>
        <v>82.391935572234701</v>
      </c>
      <c r="AA607" s="144"/>
      <c r="AB607" s="159">
        <f>Cálculos!M602</f>
        <v>0.45573181864122947</v>
      </c>
      <c r="AC607" s="144"/>
      <c r="AD607" s="159">
        <f>Cálculos!AB602</f>
        <v>0.4751792192530937</v>
      </c>
      <c r="AE607" s="144"/>
      <c r="AF607" s="159">
        <f>Cálculos!AQ603</f>
        <v>0.47565712132066751</v>
      </c>
      <c r="AG607" s="144"/>
      <c r="AH607" s="159">
        <f>Cálculos!O581</f>
        <v>0</v>
      </c>
      <c r="AI607" s="144"/>
      <c r="AJ607" s="159">
        <f>Cálculos!AD585</f>
        <v>0</v>
      </c>
      <c r="AK607" s="144"/>
      <c r="AL607" s="159">
        <f>Cálculos!AS592</f>
        <v>0</v>
      </c>
      <c r="AM607" s="142"/>
      <c r="BA607" s="143"/>
      <c r="BB607" s="74">
        <v>602</v>
      </c>
      <c r="BC607" s="167">
        <f>ABS(Cálculos!M608-Cálculos!M607)</f>
        <v>2.9260195909714959E-3</v>
      </c>
      <c r="BD607" s="167">
        <f>ABS(Cálculos!AB608-Cálculos!AB607)</f>
        <v>3.091015195433533E-3</v>
      </c>
      <c r="BE607" s="167">
        <f>ABS(Cálculos!AQ608-Cálculos!AQ607)</f>
        <v>3.1904743368506017E-3</v>
      </c>
      <c r="BF607" s="142"/>
    </row>
    <row r="608" spans="25:58" x14ac:dyDescent="0.35">
      <c r="Y608" s="143"/>
      <c r="Z608" s="74">
        <f>(Cálculos!C609-0.44)/(MAX(Cálculos!C:C)+0.12)*100</f>
        <v>82.528899359009472</v>
      </c>
      <c r="AA608" s="144"/>
      <c r="AB608" s="159">
        <f>Cálculos!M224</f>
        <v>0.45414330678939929</v>
      </c>
      <c r="AC608" s="144"/>
      <c r="AD608" s="159">
        <f>Cálculos!AB220</f>
        <v>0.47476221348566244</v>
      </c>
      <c r="AE608" s="144"/>
      <c r="AF608" s="159">
        <f>Cálculos!AQ352</f>
        <v>0.4737136585694206</v>
      </c>
      <c r="AG608" s="144"/>
      <c r="AH608" s="159">
        <f>Cálculos!O582</f>
        <v>0</v>
      </c>
      <c r="AI608" s="144"/>
      <c r="AJ608" s="159">
        <f>Cálculos!AD586</f>
        <v>0</v>
      </c>
      <c r="AK608" s="144"/>
      <c r="AL608" s="159">
        <f>Cálculos!AS593</f>
        <v>0</v>
      </c>
      <c r="AM608" s="142"/>
      <c r="BA608" s="143"/>
      <c r="BB608" s="74">
        <v>603</v>
      </c>
      <c r="BC608" s="167">
        <f>ABS(Cálculos!M609-Cálculos!M608)</f>
        <v>2.9025477459981297E-3</v>
      </c>
      <c r="BD608" s="167">
        <f>ABS(Cálculos!AB609-Cálculos!AB608)</f>
        <v>3.068011787842051E-3</v>
      </c>
      <c r="BE608" s="167">
        <f>ABS(Cálculos!AQ609-Cálculos!AQ608)</f>
        <v>3.1677628544352077E-3</v>
      </c>
      <c r="BF608" s="142"/>
    </row>
    <row r="609" spans="25:58" x14ac:dyDescent="0.35">
      <c r="Y609" s="143"/>
      <c r="Z609" s="74">
        <f>(Cálculos!C610-0.44)/(MAX(Cálculos!C:C)+0.12)*100</f>
        <v>82.665863145784243</v>
      </c>
      <c r="AA609" s="144"/>
      <c r="AB609" s="159">
        <f>Cálculos!M597</f>
        <v>0.45350729451072713</v>
      </c>
      <c r="AC609" s="144"/>
      <c r="AD609" s="159">
        <f>Cálculos!AB599</f>
        <v>0.47269351671667742</v>
      </c>
      <c r="AE609" s="144"/>
      <c r="AF609" s="159">
        <f>Cálculos!AQ220</f>
        <v>0.47204802427359421</v>
      </c>
      <c r="AG609" s="144"/>
      <c r="AH609" s="159">
        <f>Cálculos!O583</f>
        <v>0</v>
      </c>
      <c r="AI609" s="144"/>
      <c r="AJ609" s="159">
        <f>Cálculos!AD587</f>
        <v>0</v>
      </c>
      <c r="AK609" s="144"/>
      <c r="AL609" s="159">
        <f>Cálculos!AS594</f>
        <v>0</v>
      </c>
      <c r="AM609" s="142"/>
      <c r="BA609" s="143"/>
      <c r="BB609" s="74">
        <v>604</v>
      </c>
      <c r="BC609" s="167">
        <f>ABS(Cálculos!M610-Cálculos!M609)</f>
        <v>2.8819023248229381E-3</v>
      </c>
      <c r="BD609" s="167">
        <f>ABS(Cálculos!AB610-Cálculos!AB609)</f>
        <v>3.0465174251239624E-3</v>
      </c>
      <c r="BE609" s="167">
        <f>ABS(Cálculos!AQ610-Cálculos!AQ609)</f>
        <v>3.145758431102208E-3</v>
      </c>
      <c r="BF609" s="142"/>
    </row>
    <row r="610" spans="25:58" x14ac:dyDescent="0.35">
      <c r="Y610" s="143"/>
      <c r="Z610" s="74">
        <f>(Cálculos!C611-0.44)/(MAX(Cálculos!C:C)+0.12)*100</f>
        <v>82.802826932559029</v>
      </c>
      <c r="AA610" s="144"/>
      <c r="AB610" s="159">
        <f>Cálculos!M221</f>
        <v>0.45319763895726073</v>
      </c>
      <c r="AC610" s="144"/>
      <c r="AD610" s="159">
        <f>Cálculos!AB224</f>
        <v>0.47141524964273801</v>
      </c>
      <c r="AE610" s="144"/>
      <c r="AF610" s="159">
        <f>Cálculos!AQ604</f>
        <v>0.47163400572490766</v>
      </c>
      <c r="AG610" s="144"/>
      <c r="AH610" s="159">
        <f>Cálculos!O584</f>
        <v>0</v>
      </c>
      <c r="AI610" s="144"/>
      <c r="AJ610" s="159">
        <f>Cálculos!AD588</f>
        <v>0</v>
      </c>
      <c r="AK610" s="144"/>
      <c r="AL610" s="159">
        <f>Cálculos!AS595</f>
        <v>0</v>
      </c>
      <c r="AM610" s="142"/>
      <c r="BA610" s="143"/>
      <c r="BB610" s="74">
        <v>605</v>
      </c>
      <c r="BC610" s="167">
        <f>ABS(Cálculos!M611-Cálculos!M610)</f>
        <v>2.8618865994323728E-3</v>
      </c>
      <c r="BD610" s="167">
        <f>ABS(Cálculos!AB611-Cálculos!AB610)</f>
        <v>3.0254183698134596E-3</v>
      </c>
      <c r="BE610" s="167">
        <f>ABS(Cálculos!AQ611-Cálculos!AQ610)</f>
        <v>3.1240065875531853E-3</v>
      </c>
      <c r="BF610" s="142"/>
    </row>
    <row r="611" spans="25:58" x14ac:dyDescent="0.35">
      <c r="Y611" s="143"/>
      <c r="Z611" s="74">
        <f>(Cálculos!C612-0.44)/(MAX(Cálculos!C:C)+0.12)*100</f>
        <v>82.9397907193338</v>
      </c>
      <c r="AA611" s="144"/>
      <c r="AB611" s="159">
        <f>Cálculos!M657</f>
        <v>0.45052591544094378</v>
      </c>
      <c r="AC611" s="144"/>
      <c r="AD611" s="159">
        <f>Cálculos!AB291</f>
        <v>0.4711035422276843</v>
      </c>
      <c r="AE611" s="144"/>
      <c r="AF611" s="159">
        <f>Cálculos!AQ605</f>
        <v>0.46824135931866523</v>
      </c>
      <c r="AG611" s="144"/>
      <c r="AH611" s="159">
        <f>Cálculos!O585</f>
        <v>0</v>
      </c>
      <c r="AI611" s="144"/>
      <c r="AJ611" s="159">
        <f>Cálculos!AD589</f>
        <v>0</v>
      </c>
      <c r="AK611" s="144"/>
      <c r="AL611" s="159">
        <f>Cálculos!AS596</f>
        <v>0</v>
      </c>
      <c r="AM611" s="142"/>
      <c r="BA611" s="143"/>
      <c r="BB611" s="74">
        <v>606</v>
      </c>
      <c r="BC611" s="167">
        <f>ABS(Cálculos!M612-Cálculos!M611)</f>
        <v>2.8420981823742975E-3</v>
      </c>
      <c r="BD611" s="167">
        <f>ABS(Cálculos!AB612-Cálculos!AB611)</f>
        <v>3.0045101828460319E-3</v>
      </c>
      <c r="BE611" s="167">
        <f>ABS(Cálculos!AQ612-Cálculos!AQ611)</f>
        <v>3.1024233838138904E-3</v>
      </c>
      <c r="BF611" s="142"/>
    </row>
    <row r="612" spans="25:58" x14ac:dyDescent="0.35">
      <c r="Y612" s="143"/>
      <c r="Z612" s="74">
        <f>(Cálculos!C613-0.44)/(MAX(Cálculos!C:C)+0.12)*100</f>
        <v>83.076754506108571</v>
      </c>
      <c r="AA612" s="144"/>
      <c r="AB612" s="159">
        <f>Cálculos!M598</f>
        <v>0.45027074471301298</v>
      </c>
      <c r="AC612" s="144"/>
      <c r="AD612" s="159">
        <f>Cálculos!AB603</f>
        <v>0.46199723658873648</v>
      </c>
      <c r="AE612" s="144"/>
      <c r="AF612" s="159">
        <f>Cálculos!AQ225</f>
        <v>0.46757837818774889</v>
      </c>
      <c r="AG612" s="144"/>
      <c r="AH612" s="159">
        <f>Cálculos!O586</f>
        <v>0</v>
      </c>
      <c r="AI612" s="144"/>
      <c r="AJ612" s="159">
        <f>Cálculos!AD590</f>
        <v>0</v>
      </c>
      <c r="AK612" s="144"/>
      <c r="AL612" s="159">
        <f>Cálculos!AS597</f>
        <v>0</v>
      </c>
      <c r="AM612" s="142"/>
      <c r="BA612" s="143"/>
      <c r="BB612" s="74">
        <v>607</v>
      </c>
      <c r="BC612" s="167">
        <f>ABS(Cálculos!M613-Cálculos!M612)</f>
        <v>2.8224627340018293E-3</v>
      </c>
      <c r="BD612" s="167">
        <f>ABS(Cálculos!AB613-Cálculos!AB612)</f>
        <v>2.9837546693332606E-3</v>
      </c>
      <c r="BE612" s="167">
        <f>ABS(Cálculos!AQ613-Cálculos!AQ612)</f>
        <v>3.0809926280134237E-3</v>
      </c>
      <c r="BF612" s="142"/>
    </row>
    <row r="613" spans="25:58" x14ac:dyDescent="0.35">
      <c r="Y613" s="143"/>
      <c r="Z613" s="74">
        <f>(Cálculos!C614-0.44)/(MAX(Cálculos!C:C)+0.12)*100</f>
        <v>83.213718292883357</v>
      </c>
      <c r="AA613" s="144"/>
      <c r="AB613" s="159">
        <f>Cálculos!M599</f>
        <v>0.44714149400266617</v>
      </c>
      <c r="AC613" s="144"/>
      <c r="AD613" s="159">
        <f>Cálculos!AB657</f>
        <v>0.45876288490537109</v>
      </c>
      <c r="AE613" s="144"/>
      <c r="AF613" s="159">
        <f>Cálculos!AQ221</f>
        <v>0.46660916447005002</v>
      </c>
      <c r="AG613" s="144"/>
      <c r="AH613" s="159">
        <f>Cálculos!O587</f>
        <v>0</v>
      </c>
      <c r="AI613" s="144"/>
      <c r="AJ613" s="159">
        <f>Cálculos!AD591</f>
        <v>0</v>
      </c>
      <c r="AK613" s="144"/>
      <c r="AL613" s="159">
        <f>Cálculos!AS598</f>
        <v>0</v>
      </c>
      <c r="AM613" s="142"/>
      <c r="BA613" s="143"/>
      <c r="BB613" s="74">
        <v>608</v>
      </c>
      <c r="BC613" s="167">
        <f>ABS(Cálculos!M614-Cálculos!M613)</f>
        <v>2.8029658939170421E-3</v>
      </c>
      <c r="BD613" s="167">
        <f>ABS(Cálculos!AB614-Cálculos!AB613)</f>
        <v>2.9631440329052072E-3</v>
      </c>
      <c r="BE613" s="167">
        <f>ABS(Cálculos!AQ614-Cálculos!AQ613)</f>
        <v>3.0597105198738039E-3</v>
      </c>
      <c r="BF613" s="142"/>
    </row>
    <row r="614" spans="25:58" x14ac:dyDescent="0.35">
      <c r="Y614" s="143"/>
      <c r="Z614" s="74">
        <f>(Cálculos!C615-0.44)/(MAX(Cálculos!C:C)+0.12)*100</f>
        <v>83.350682079658128</v>
      </c>
      <c r="AA614" s="144"/>
      <c r="AB614" s="159">
        <f>Cálculos!M639</f>
        <v>0.44622614316792869</v>
      </c>
      <c r="AC614" s="144"/>
      <c r="AD614" s="159">
        <f>Cálculos!AB221</f>
        <v>0.45792857024198075</v>
      </c>
      <c r="AE614" s="144"/>
      <c r="AF614" s="159">
        <f>Cálculos!AQ606</f>
        <v>0.46498232985990889</v>
      </c>
      <c r="AG614" s="144"/>
      <c r="AH614" s="159">
        <f>Cálculos!O588</f>
        <v>0</v>
      </c>
      <c r="AI614" s="144"/>
      <c r="AJ614" s="159">
        <f>Cálculos!AD592</f>
        <v>0</v>
      </c>
      <c r="AK614" s="144"/>
      <c r="AL614" s="159">
        <f>Cálculos!AS599</f>
        <v>0</v>
      </c>
      <c r="AM614" s="142"/>
      <c r="BA614" s="143"/>
      <c r="BB614" s="74">
        <v>609</v>
      </c>
      <c r="BC614" s="167">
        <f>ABS(Cálculos!M615-Cálculos!M614)</f>
        <v>2.7836042724800336E-3</v>
      </c>
      <c r="BD614" s="167">
        <f>ABS(Cálculos!AB615-Cálculos!AB614)</f>
        <v>2.9426760402871954E-3</v>
      </c>
      <c r="BE614" s="167">
        <f>ABS(Cálculos!AQ615-Cálculos!AQ614)</f>
        <v>3.0385755303580231E-3</v>
      </c>
      <c r="BF614" s="142"/>
    </row>
    <row r="615" spans="25:58" x14ac:dyDescent="0.35">
      <c r="Y615" s="143"/>
      <c r="Z615" s="74">
        <f>(Cálculos!C616-0.44)/(MAX(Cálculos!C:C)+0.12)*100</f>
        <v>83.487645866432899</v>
      </c>
      <c r="AA615" s="144"/>
      <c r="AB615" s="159">
        <f>Cálculos!M603</f>
        <v>0.43931795316398087</v>
      </c>
      <c r="AC615" s="144"/>
      <c r="AD615" s="159">
        <f>Cálculos!AB604</f>
        <v>0.45699612313876081</v>
      </c>
      <c r="AE615" s="144"/>
      <c r="AF615" s="159">
        <f>Cálculos!AQ222</f>
        <v>0.46298784228336121</v>
      </c>
      <c r="AG615" s="144"/>
      <c r="AH615" s="159">
        <f>Cálculos!O589</f>
        <v>0</v>
      </c>
      <c r="AI615" s="144"/>
      <c r="AJ615" s="159">
        <f>Cálculos!AD593</f>
        <v>0</v>
      </c>
      <c r="AK615" s="144"/>
      <c r="AL615" s="159">
        <f>Cálculos!AS600</f>
        <v>0</v>
      </c>
      <c r="AM615" s="142"/>
      <c r="BA615" s="143"/>
      <c r="BB615" s="74">
        <v>610</v>
      </c>
      <c r="BC615" s="167">
        <f>ABS(Cálculos!M616-Cálculos!M615)</f>
        <v>2.7643764910108559E-3</v>
      </c>
      <c r="BD615" s="167">
        <f>ABS(Cálculos!AB616-Cálculos!AB615)</f>
        <v>2.9223494808333639E-3</v>
      </c>
      <c r="BE615" s="167">
        <f>ABS(Cálculos!AQ616-Cálculos!AQ615)</f>
        <v>3.0175865514212585E-3</v>
      </c>
      <c r="BF615" s="142"/>
    </row>
    <row r="616" spans="25:58" x14ac:dyDescent="0.35">
      <c r="Y616" s="143"/>
      <c r="Z616" s="74">
        <f>(Cálculos!C617-0.44)/(MAX(Cálculos!C:C)+0.12)*100</f>
        <v>83.624609653207685</v>
      </c>
      <c r="AA616" s="144"/>
      <c r="AB616" s="159">
        <f>Cálculos!M225</f>
        <v>0.43872850652531009</v>
      </c>
      <c r="AC616" s="144"/>
      <c r="AD616" s="159">
        <f>Cálculos!AB225</f>
        <v>0.45420556776222032</v>
      </c>
      <c r="AE616" s="144"/>
      <c r="AF616" s="159">
        <f>Cálculos!AQ235</f>
        <v>0.46296245001249003</v>
      </c>
      <c r="AG616" s="144"/>
      <c r="AH616" s="159">
        <f>Cálculos!O590</f>
        <v>0</v>
      </c>
      <c r="AI616" s="144"/>
      <c r="AJ616" s="159">
        <f>Cálculos!AD594</f>
        <v>0</v>
      </c>
      <c r="AK616" s="144"/>
      <c r="AL616" s="159">
        <f>Cálculos!AS601</f>
        <v>0</v>
      </c>
      <c r="AM616" s="142"/>
      <c r="BA616" s="143"/>
      <c r="BB616" s="74">
        <v>611</v>
      </c>
      <c r="BC616" s="167">
        <f>ABS(Cálculos!M617-Cálculos!M616)</f>
        <v>2.7452815437165046E-3</v>
      </c>
      <c r="BD616" s="167">
        <f>ABS(Cálculos!AB617-Cálculos!AB616)</f>
        <v>2.9021633363980892E-3</v>
      </c>
      <c r="BE616" s="167">
        <f>ABS(Cálculos!AQ617-Cálculos!AQ616)</f>
        <v>2.9967425577081541E-3</v>
      </c>
      <c r="BF616" s="142"/>
    </row>
    <row r="617" spans="25:58" x14ac:dyDescent="0.35">
      <c r="Y617" s="143"/>
      <c r="Z617" s="74">
        <f>(Cálculos!C618-0.44)/(MAX(Cálculos!C:C)+0.12)*100</f>
        <v>83.761573439982456</v>
      </c>
      <c r="AA617" s="144"/>
      <c r="AB617" s="159">
        <f>Cálculos!M222</f>
        <v>0.43810386076771696</v>
      </c>
      <c r="AC617" s="144"/>
      <c r="AD617" s="159">
        <f>Cálculos!AB605</f>
        <v>0.45350853965169435</v>
      </c>
      <c r="AE617" s="144"/>
      <c r="AF617" s="159">
        <f>Cálculos!AQ607</f>
        <v>0.46176595574269053</v>
      </c>
      <c r="AG617" s="144"/>
      <c r="AH617" s="159">
        <f>Cálculos!O591</f>
        <v>0</v>
      </c>
      <c r="AI617" s="144"/>
      <c r="AJ617" s="159">
        <f>Cálculos!AD595</f>
        <v>0</v>
      </c>
      <c r="AK617" s="144"/>
      <c r="AL617" s="159">
        <f>Cálculos!AS602</f>
        <v>0</v>
      </c>
      <c r="AM617" s="142"/>
      <c r="BA617" s="143"/>
      <c r="BB617" s="74">
        <v>612</v>
      </c>
      <c r="BC617" s="167">
        <f>ABS(Cálculos!M618-Cálculos!M617)</f>
        <v>2.7263184981830002E-3</v>
      </c>
      <c r="BD617" s="167">
        <f>ABS(Cálculos!AB618-Cálculos!AB617)</f>
        <v>2.8821166295325273E-3</v>
      </c>
      <c r="BE617" s="167">
        <f>ABS(Cálculos!AQ618-Cálculos!AQ617)</f>
        <v>2.9760425446629934E-3</v>
      </c>
      <c r="BF617" s="142"/>
    </row>
    <row r="618" spans="25:58" x14ac:dyDescent="0.35">
      <c r="Y618" s="143"/>
      <c r="Z618" s="74">
        <f>(Cálculos!C619-0.44)/(MAX(Cálculos!C:C)+0.12)*100</f>
        <v>83.898537226757242</v>
      </c>
      <c r="AA618" s="144"/>
      <c r="AB618" s="159">
        <f>Cálculos!M226</f>
        <v>0.4341573888925514</v>
      </c>
      <c r="AC618" s="144"/>
      <c r="AD618" s="159">
        <f>Cálculos!AB606</f>
        <v>0.45031543554051784</v>
      </c>
      <c r="AE618" s="144"/>
      <c r="AF618" s="159">
        <f>Cálculos!AQ355</f>
        <v>0.46051584032849163</v>
      </c>
      <c r="AG618" s="144"/>
      <c r="AH618" s="159">
        <f>Cálculos!O592</f>
        <v>0</v>
      </c>
      <c r="AI618" s="144"/>
      <c r="AJ618" s="159">
        <f>Cálculos!AD596</f>
        <v>0</v>
      </c>
      <c r="AK618" s="144"/>
      <c r="AL618" s="159">
        <f>Cálculos!AS603</f>
        <v>0</v>
      </c>
      <c r="AM618" s="142"/>
      <c r="BA618" s="143"/>
      <c r="BB618" s="74">
        <v>613</v>
      </c>
      <c r="BC618" s="167">
        <f>ABS(Cálculos!M619-Cálculos!M618)</f>
        <v>2.7074864405806642E-3</v>
      </c>
      <c r="BD618" s="167">
        <f>ABS(Cálculos!AB619-Cálculos!AB618)</f>
        <v>2.8622083956940658E-3</v>
      </c>
      <c r="BE618" s="167">
        <f>ABS(Cálculos!AQ619-Cálculos!AQ618)</f>
        <v>2.9554855171782246E-3</v>
      </c>
      <c r="BF618" s="142"/>
    </row>
    <row r="619" spans="25:58" x14ac:dyDescent="0.35">
      <c r="Y619" s="143"/>
      <c r="Z619" s="74">
        <f>(Cálculos!C620-0.44)/(MAX(Cálculos!C:C)+0.12)*100</f>
        <v>84.035501013532013</v>
      </c>
      <c r="AA619" s="144"/>
      <c r="AB619" s="159">
        <f>Cálculos!M604</f>
        <v>0.43271189672447347</v>
      </c>
      <c r="AC619" s="144"/>
      <c r="AD619" s="159">
        <f>Cálculos!AB235</f>
        <v>0.44860802771007269</v>
      </c>
      <c r="AE619" s="144"/>
      <c r="AF619" s="159">
        <f>Cálculos!AQ223</f>
        <v>0.45971694933346641</v>
      </c>
      <c r="AG619" s="144"/>
      <c r="AH619" s="159">
        <f>Cálculos!O593</f>
        <v>0</v>
      </c>
      <c r="AI619" s="144"/>
      <c r="AJ619" s="159">
        <f>Cálculos!AD597</f>
        <v>0</v>
      </c>
      <c r="AK619" s="144"/>
      <c r="AL619" s="159">
        <f>Cálculos!AS604</f>
        <v>0</v>
      </c>
      <c r="AM619" s="142"/>
      <c r="BA619" s="143"/>
      <c r="BB619" s="74">
        <v>614</v>
      </c>
      <c r="BC619" s="167">
        <f>ABS(Cálculos!M620-Cálculos!M619)</f>
        <v>2.6887844656132143E-3</v>
      </c>
      <c r="BD619" s="167">
        <f>ABS(Cálculos!AB620-Cálculos!AB619)</f>
        <v>2.8424376781280292E-3</v>
      </c>
      <c r="BE619" s="167">
        <f>ABS(Cálculos!AQ620-Cálculos!AQ619)</f>
        <v>2.9350704874773204E-3</v>
      </c>
      <c r="BF619" s="142"/>
    </row>
    <row r="620" spans="25:58" x14ac:dyDescent="0.35">
      <c r="Y620" s="143"/>
      <c r="Z620" s="74">
        <f>(Cálculos!C621-0.44)/(MAX(Cálculos!C:C)+0.12)*100</f>
        <v>84.172464800306784</v>
      </c>
      <c r="AA620" s="144"/>
      <c r="AB620" s="159">
        <f>Cálculos!M605</f>
        <v>0.42906999983129912</v>
      </c>
      <c r="AC620" s="144"/>
      <c r="AD620" s="159">
        <f>Cálculos!AB226</f>
        <v>0.44789852872700053</v>
      </c>
      <c r="AE620" s="144"/>
      <c r="AF620" s="159">
        <f>Cálculos!AQ226</f>
        <v>0.45896518474570613</v>
      </c>
      <c r="AG620" s="144"/>
      <c r="AH620" s="159">
        <f>Cálculos!O594</f>
        <v>0</v>
      </c>
      <c r="AI620" s="144"/>
      <c r="AJ620" s="159">
        <f>Cálculos!AD598</f>
        <v>0</v>
      </c>
      <c r="AK620" s="144"/>
      <c r="AL620" s="159">
        <f>Cálculos!AS605</f>
        <v>0</v>
      </c>
      <c r="AM620" s="142"/>
      <c r="BA620" s="143"/>
      <c r="BB620" s="74">
        <v>615</v>
      </c>
      <c r="BC620" s="167">
        <f>ABS(Cálculos!M621-Cálculos!M620)</f>
        <v>2.6702116746435411E-3</v>
      </c>
      <c r="BD620" s="167">
        <f>ABS(Cálculos!AB621-Cálculos!AB620)</f>
        <v>2.8228035268941243E-3</v>
      </c>
      <c r="BE620" s="167">
        <f>ABS(Cálculos!AQ621-Cálculos!AQ620)</f>
        <v>2.9147964746915056E-3</v>
      </c>
      <c r="BF620" s="142"/>
    </row>
    <row r="621" spans="25:58" x14ac:dyDescent="0.35">
      <c r="Y621" s="143"/>
      <c r="Z621" s="74">
        <f>(Cálculos!C622-0.44)/(MAX(Cálculos!C:C)+0.12)*100</f>
        <v>84.30942858708157</v>
      </c>
      <c r="AA621" s="144"/>
      <c r="AB621" s="159">
        <f>Cálculos!M235</f>
        <v>0.42839857546517573</v>
      </c>
      <c r="AC621" s="144"/>
      <c r="AD621" s="159">
        <f>Cálculos!AB607</f>
        <v>0.44719382046689959</v>
      </c>
      <c r="AE621" s="144"/>
      <c r="AF621" s="159">
        <f>Cálculos!AQ608</f>
        <v>0.45857548140583992</v>
      </c>
      <c r="AG621" s="144"/>
      <c r="AH621" s="159">
        <f>Cálculos!O595</f>
        <v>0</v>
      </c>
      <c r="AI621" s="144"/>
      <c r="AJ621" s="159">
        <f>Cálculos!AD599</f>
        <v>0</v>
      </c>
      <c r="AK621" s="144"/>
      <c r="AL621" s="159">
        <f>Cálculos!AS606</f>
        <v>0</v>
      </c>
      <c r="AM621" s="142"/>
      <c r="BA621" s="143"/>
      <c r="BB621" s="74">
        <v>616</v>
      </c>
      <c r="BC621" s="167">
        <f>ABS(Cálculos!M622-Cálculos!M621)</f>
        <v>2.6517671753161776E-3</v>
      </c>
      <c r="BD621" s="167">
        <f>ABS(Cálculos!AB622-Cálculos!AB621)</f>
        <v>2.8033049986513348E-3</v>
      </c>
      <c r="BE621" s="167">
        <f>ABS(Cálculos!AQ622-Cálculos!AQ621)</f>
        <v>2.8946625047424068E-3</v>
      </c>
      <c r="BF621" s="142"/>
    </row>
    <row r="622" spans="25:58" x14ac:dyDescent="0.35">
      <c r="Y622" s="143"/>
      <c r="Z622" s="74">
        <f>(Cálculos!C623-0.44)/(MAX(Cálculos!C:C)+0.12)*100</f>
        <v>84.446392373856355</v>
      </c>
      <c r="AA622" s="144"/>
      <c r="AB622" s="159">
        <f>Cálculos!M606</f>
        <v>0.42598682642651486</v>
      </c>
      <c r="AC622" s="144"/>
      <c r="AD622" s="159">
        <f>Cálculos!AB222</f>
        <v>0.44638602296662933</v>
      </c>
      <c r="AE622" s="144"/>
      <c r="AF622" s="159">
        <f>Cálculos!AQ656</f>
        <v>0.45825072512285081</v>
      </c>
      <c r="AG622" s="144"/>
      <c r="AH622" s="159">
        <f>Cálculos!O596</f>
        <v>0</v>
      </c>
      <c r="AI622" s="144"/>
      <c r="AJ622" s="159">
        <f>Cálculos!AD600</f>
        <v>0</v>
      </c>
      <c r="AK622" s="144"/>
      <c r="AL622" s="159">
        <f>Cálculos!AS607</f>
        <v>0</v>
      </c>
      <c r="AM622" s="142"/>
      <c r="BA622" s="143"/>
      <c r="BB622" s="74">
        <v>617</v>
      </c>
      <c r="BC622" s="167">
        <f>ABS(Cálculos!M623-Cálculos!M622)</f>
        <v>2.633450081452493E-3</v>
      </c>
      <c r="BD622" s="167">
        <f>ABS(Cálculos!AB623-Cálculos!AB622)</f>
        <v>2.783941156581704E-3</v>
      </c>
      <c r="BE622" s="167">
        <f>ABS(Cálculos!AQ623-Cálculos!AQ622)</f>
        <v>2.8746676102824886E-3</v>
      </c>
      <c r="BF622" s="142"/>
    </row>
    <row r="623" spans="25:58" x14ac:dyDescent="0.35">
      <c r="Y623" s="143"/>
      <c r="Z623" s="74">
        <f>(Cálculos!C624-0.44)/(MAX(Cálculos!C:C)+0.12)*100</f>
        <v>84.583356160631112</v>
      </c>
      <c r="AA623" s="144"/>
      <c r="AB623" s="159">
        <f>Cálculos!M607</f>
        <v>0.42302249710700796</v>
      </c>
      <c r="AC623" s="144"/>
      <c r="AD623" s="159">
        <f>Cálculos!AB608</f>
        <v>0.44410280527146606</v>
      </c>
      <c r="AE623" s="144"/>
      <c r="AF623" s="159">
        <f>Cálculos!AQ657</f>
        <v>0.45777648034404667</v>
      </c>
      <c r="AG623" s="144"/>
      <c r="AH623" s="159">
        <f>Cálculos!O597</f>
        <v>0</v>
      </c>
      <c r="AI623" s="144"/>
      <c r="AJ623" s="159">
        <f>Cálculos!AD601</f>
        <v>0</v>
      </c>
      <c r="AK623" s="144"/>
      <c r="AL623" s="159">
        <f>Cálculos!AS608</f>
        <v>0</v>
      </c>
      <c r="AM623" s="142"/>
      <c r="BA623" s="143"/>
      <c r="BB623" s="74">
        <v>618</v>
      </c>
      <c r="BC623" s="167">
        <f>ABS(Cálculos!M624-Cálculos!M623)</f>
        <v>2.6152595129985134E-3</v>
      </c>
      <c r="BD623" s="167">
        <f>ABS(Cálculos!AB624-Cálculos!AB623)</f>
        <v>2.7647110703394873E-3</v>
      </c>
      <c r="BE623" s="167">
        <f>ABS(Cálculos!AQ624-Cálculos!AQ623)</f>
        <v>2.8548108306474251E-3</v>
      </c>
      <c r="BF623" s="142"/>
    </row>
    <row r="624" spans="25:58" x14ac:dyDescent="0.35">
      <c r="Y624" s="143"/>
      <c r="Z624" s="74">
        <f>(Cálculos!C625-0.44)/(MAX(Cálculos!C:C)+0.12)*100</f>
        <v>84.720319947405898</v>
      </c>
      <c r="AA624" s="144"/>
      <c r="AB624" s="159">
        <f>Cálculos!M223</f>
        <v>0.42284958559372121</v>
      </c>
      <c r="AC624" s="144"/>
      <c r="AD624" s="159">
        <f>Cálculos!AB639</f>
        <v>0.4429585929109513</v>
      </c>
      <c r="AE624" s="144"/>
      <c r="AF624" s="159">
        <f>Cálculos!AQ609</f>
        <v>0.45540771855140472</v>
      </c>
      <c r="AG624" s="144"/>
      <c r="AH624" s="159">
        <f>Cálculos!O598</f>
        <v>0</v>
      </c>
      <c r="AI624" s="144"/>
      <c r="AJ624" s="159">
        <f>Cálculos!AD602</f>
        <v>0</v>
      </c>
      <c r="AK624" s="144"/>
      <c r="AL624" s="159">
        <f>Cálculos!AS609</f>
        <v>0</v>
      </c>
      <c r="AM624" s="142"/>
      <c r="BA624" s="143"/>
      <c r="BB624" s="74">
        <v>619</v>
      </c>
      <c r="BC624" s="167">
        <f>ABS(Cálculos!M625-Cálculos!M624)</f>
        <v>2.5971945959791243E-3</v>
      </c>
      <c r="BD624" s="167">
        <f>ABS(Cálculos!AB625-Cálculos!AB624)</f>
        <v>2.7456138160060206E-3</v>
      </c>
      <c r="BE624" s="167">
        <f>ABS(Cálculos!AQ625-Cálculos!AQ624)</f>
        <v>2.8350912118083049E-3</v>
      </c>
      <c r="BF624" s="142"/>
    </row>
    <row r="625" spans="25:58" x14ac:dyDescent="0.35">
      <c r="Y625" s="143"/>
      <c r="Z625" s="74">
        <f>(Cálculos!C626-0.44)/(MAX(Cálculos!C:C)+0.12)*100</f>
        <v>84.857283734180683</v>
      </c>
      <c r="AA625" s="144"/>
      <c r="AB625" s="159">
        <f>Cálculos!M608</f>
        <v>0.42009647751603646</v>
      </c>
      <c r="AC625" s="144"/>
      <c r="AD625" s="159">
        <f>Cálculos!AB223</f>
        <v>0.44177068189693575</v>
      </c>
      <c r="AE625" s="144"/>
      <c r="AF625" s="159">
        <f>Cálculos!AQ610</f>
        <v>0.45226196012030251</v>
      </c>
      <c r="AG625" s="144"/>
      <c r="AH625" s="159">
        <f>Cálculos!O599</f>
        <v>0</v>
      </c>
      <c r="AI625" s="144"/>
      <c r="AJ625" s="159">
        <f>Cálculos!AD603</f>
        <v>0</v>
      </c>
      <c r="AK625" s="144"/>
      <c r="AL625" s="159">
        <f>Cálculos!AS610</f>
        <v>0</v>
      </c>
      <c r="AM625" s="142"/>
      <c r="BA625" s="143"/>
      <c r="BB625" s="74">
        <v>620</v>
      </c>
      <c r="BC625" s="167">
        <f>ABS(Cálculos!M626-Cálculos!M625)</f>
        <v>2.5792544624565483E-3</v>
      </c>
      <c r="BD625" s="167">
        <f>ABS(Cálculos!AB626-Cálculos!AB625)</f>
        <v>2.7266484760437582E-3</v>
      </c>
      <c r="BE625" s="167">
        <f>ABS(Cálculos!AQ626-Cálculos!AQ625)</f>
        <v>2.8155078063263339E-3</v>
      </c>
      <c r="BF625" s="142"/>
    </row>
    <row r="626" spans="25:58" x14ac:dyDescent="0.35">
      <c r="Y626" s="143"/>
      <c r="Z626" s="74">
        <f>(Cálculos!C627-0.44)/(MAX(Cálculos!C:C)+0.12)*100</f>
        <v>84.99424752095544</v>
      </c>
      <c r="AA626" s="144"/>
      <c r="AB626" s="159">
        <f>Cálculos!M227</f>
        <v>0.4187194661266111</v>
      </c>
      <c r="AC626" s="144"/>
      <c r="AD626" s="159">
        <f>Cálculos!AB609</f>
        <v>0.44103479348362401</v>
      </c>
      <c r="AE626" s="144"/>
      <c r="AF626" s="159">
        <f>Cálculos!AQ611</f>
        <v>0.44913795353274932</v>
      </c>
      <c r="AG626" s="144"/>
      <c r="AH626" s="159">
        <f>Cálculos!O601</f>
        <v>0</v>
      </c>
      <c r="AI626" s="144"/>
      <c r="AJ626" s="159">
        <f>Cálculos!AD604</f>
        <v>0</v>
      </c>
      <c r="AK626" s="144"/>
      <c r="AL626" s="159">
        <f>Cálculos!AS611</f>
        <v>0</v>
      </c>
      <c r="AM626" s="142"/>
      <c r="BA626" s="143"/>
      <c r="BB626" s="74">
        <v>621</v>
      </c>
      <c r="BC626" s="167">
        <f>ABS(Cálculos!M627-Cálculos!M626)</f>
        <v>2.5614382504880462E-3</v>
      </c>
      <c r="BD626" s="167">
        <f>ABS(Cálculos!AB627-Cálculos!AB626)</f>
        <v>2.7078141392537503E-3</v>
      </c>
      <c r="BE626" s="167">
        <f>ABS(Cálculos!AQ627-Cálculos!AQ626)</f>
        <v>2.7960596733072052E-3</v>
      </c>
      <c r="BF626" s="142"/>
    </row>
    <row r="627" spans="25:58" x14ac:dyDescent="0.35">
      <c r="Y627" s="143"/>
      <c r="Z627" s="74">
        <f>(Cálculos!C628-0.44)/(MAX(Cálculos!C:C)+0.12)*100</f>
        <v>85.131211307730226</v>
      </c>
      <c r="AA627" s="144"/>
      <c r="AB627" s="159">
        <f>Cálculos!M609</f>
        <v>0.41719392977003833</v>
      </c>
      <c r="AC627" s="144"/>
      <c r="AD627" s="159">
        <f>Cálculos!AB610</f>
        <v>0.43798827605850005</v>
      </c>
      <c r="AE627" s="144"/>
      <c r="AF627" s="159">
        <f>Cálculos!AQ227</f>
        <v>0.44872512734243175</v>
      </c>
      <c r="AG627" s="144"/>
      <c r="AH627" s="159">
        <f>Cálculos!O602</f>
        <v>0</v>
      </c>
      <c r="AI627" s="144"/>
      <c r="AJ627" s="159">
        <f>Cálculos!AD605</f>
        <v>0</v>
      </c>
      <c r="AK627" s="144"/>
      <c r="AL627" s="159">
        <f>Cálculos!AS612</f>
        <v>0</v>
      </c>
      <c r="AM627" s="142"/>
      <c r="BA627" s="143"/>
      <c r="BB627" s="74">
        <v>622</v>
      </c>
      <c r="BC627" s="167">
        <f>ABS(Cálculos!M628-Cálculos!M627)</f>
        <v>2.5437451040851156E-3</v>
      </c>
      <c r="BD627" s="167">
        <f>ABS(Cálculos!AB628-Cálculos!AB627)</f>
        <v>2.6891099007312347E-3</v>
      </c>
      <c r="BE627" s="167">
        <f>ABS(Cálculos!AQ628-Cálculos!AQ627)</f>
        <v>2.7767458783553578E-3</v>
      </c>
      <c r="BF627" s="142"/>
    </row>
    <row r="628" spans="25:58" x14ac:dyDescent="0.35">
      <c r="Y628" s="143"/>
      <c r="Z628" s="74">
        <f>(Cálculos!C629-0.44)/(MAX(Cálculos!C:C)+0.12)*100</f>
        <v>85.268175094505011</v>
      </c>
      <c r="AA628" s="144"/>
      <c r="AB628" s="159">
        <f>Cálculos!M610</f>
        <v>0.41431202744521539</v>
      </c>
      <c r="AC628" s="144"/>
      <c r="AD628" s="159">
        <f>Cálculos!AB611</f>
        <v>0.43496285768868659</v>
      </c>
      <c r="AE628" s="144"/>
      <c r="AF628" s="159">
        <f>Cálculos!AQ612</f>
        <v>0.44603553014893543</v>
      </c>
      <c r="AG628" s="144"/>
      <c r="AH628" s="159">
        <f>Cálculos!O603</f>
        <v>0</v>
      </c>
      <c r="AI628" s="144"/>
      <c r="AJ628" s="159">
        <f>Cálculos!AD606</f>
        <v>0</v>
      </c>
      <c r="AK628" s="144"/>
      <c r="AL628" s="159">
        <f>Cálculos!AS613</f>
        <v>0</v>
      </c>
      <c r="AM628" s="142"/>
      <c r="BA628" s="143"/>
      <c r="BB628" s="74">
        <v>623</v>
      </c>
      <c r="BC628" s="167">
        <f>ABS(Cálculos!M629-Cálculos!M628)</f>
        <v>8.0823402769664154E-4</v>
      </c>
      <c r="BD628" s="167">
        <f>ABS(Cálculos!AB629-Cálculos!AB628)</f>
        <v>9.5259471634667747E-4</v>
      </c>
      <c r="BE628" s="167">
        <f>ABS(Cálculos!AQ629-Cálculos!AQ628)</f>
        <v>1.0396253480555173E-3</v>
      </c>
      <c r="BF628" s="142"/>
    </row>
    <row r="629" spans="25:58" x14ac:dyDescent="0.35">
      <c r="Y629" s="143"/>
      <c r="Z629" s="74">
        <f>(Cálculos!C630-0.44)/(MAX(Cálculos!C:C)+0.12)*100</f>
        <v>85.405138881279782</v>
      </c>
      <c r="AA629" s="144"/>
      <c r="AB629" s="159">
        <f>Cálculos!M236</f>
        <v>0.41214719147329992</v>
      </c>
      <c r="AC629" s="144"/>
      <c r="AD629" s="159">
        <f>Cálculos!AB227</f>
        <v>0.43219854693926829</v>
      </c>
      <c r="AE629" s="144"/>
      <c r="AF629" s="159">
        <f>Cálculos!AQ228</f>
        <v>0.44433305994876465</v>
      </c>
      <c r="AG629" s="144"/>
      <c r="AH629" s="159">
        <f>Cálculos!O604</f>
        <v>0</v>
      </c>
      <c r="AI629" s="144"/>
      <c r="AJ629" s="159">
        <f>Cálculos!AD607</f>
        <v>0</v>
      </c>
      <c r="AK629" s="144"/>
      <c r="AL629" s="159">
        <f>Cálculos!AS614</f>
        <v>0</v>
      </c>
      <c r="AM629" s="142"/>
      <c r="BA629" s="143"/>
      <c r="BB629" s="74">
        <v>624</v>
      </c>
      <c r="BC629" s="167">
        <f>ABS(Cálculos!M630-Cálculos!M629)</f>
        <v>3.9125899133578557E-3</v>
      </c>
      <c r="BD629" s="167">
        <f>ABS(Cálculos!AB630-Cálculos!AB629)</f>
        <v>4.055953429892456E-3</v>
      </c>
      <c r="BE629" s="167">
        <f>ABS(Cálculos!AQ630-Cálculos!AQ629)</f>
        <v>4.1423828971157151E-3</v>
      </c>
      <c r="BF629" s="142"/>
    </row>
    <row r="630" spans="25:58" x14ac:dyDescent="0.35">
      <c r="Y630" s="143"/>
      <c r="Z630" s="74">
        <f>(Cálculos!C631-0.44)/(MAX(Cálculos!C:C)+0.12)*100</f>
        <v>85.542102668054554</v>
      </c>
      <c r="AA630" s="144"/>
      <c r="AB630" s="159">
        <f>Cálculos!M611</f>
        <v>0.41145014084578302</v>
      </c>
      <c r="AC630" s="144"/>
      <c r="AD630" s="159">
        <f>Cálculos!AB612</f>
        <v>0.43195834750584056</v>
      </c>
      <c r="AE630" s="144"/>
      <c r="AF630" s="159">
        <f>Cálculos!AQ613</f>
        <v>0.44295453752092201</v>
      </c>
      <c r="AG630" s="144"/>
      <c r="AH630" s="159">
        <f>Cálculos!O605</f>
        <v>0</v>
      </c>
      <c r="AI630" s="144"/>
      <c r="AJ630" s="159">
        <f>Cálculos!AD608</f>
        <v>0</v>
      </c>
      <c r="AK630" s="144"/>
      <c r="AL630" s="159">
        <f>Cálculos!AS615</f>
        <v>0</v>
      </c>
      <c r="AM630" s="142"/>
      <c r="BA630" s="143"/>
      <c r="BB630" s="74">
        <v>625</v>
      </c>
      <c r="BC630" s="167">
        <f>ABS(Cálculos!M631-Cálculos!M630)</f>
        <v>2.7480510812172843E-3</v>
      </c>
      <c r="BD630" s="167">
        <f>ABS(Cálculos!AB631-Cálculos!AB630)</f>
        <v>2.8904243136071983E-3</v>
      </c>
      <c r="BE630" s="167">
        <f>ABS(Cálculos!AQ631-Cálculos!AQ630)</f>
        <v>2.9762567688910724E-3</v>
      </c>
      <c r="BF630" s="142"/>
    </row>
    <row r="631" spans="25:58" x14ac:dyDescent="0.35">
      <c r="Y631" s="143"/>
      <c r="Z631" s="74">
        <f>(Cálculos!C632-0.44)/(MAX(Cálculos!C:C)+0.12)*100</f>
        <v>85.679066454829339</v>
      </c>
      <c r="AA631" s="144"/>
      <c r="AB631" s="159">
        <f>Cálculos!M292</f>
        <v>0.40996285079887307</v>
      </c>
      <c r="AC631" s="144"/>
      <c r="AD631" s="159">
        <f>Cálculos!AB236</f>
        <v>0.43060823996375974</v>
      </c>
      <c r="AE631" s="144"/>
      <c r="AF631" s="159">
        <f>Cálculos!AQ236</f>
        <v>0.44245037003797011</v>
      </c>
      <c r="AG631" s="144"/>
      <c r="AH631" s="159">
        <f>Cálculos!O606</f>
        <v>0</v>
      </c>
      <c r="AI631" s="144"/>
      <c r="AJ631" s="159">
        <f>Cálculos!AD609</f>
        <v>0</v>
      </c>
      <c r="AK631" s="144"/>
      <c r="AL631" s="159">
        <f>Cálculos!AS616</f>
        <v>0</v>
      </c>
      <c r="AM631" s="142"/>
      <c r="BA631" s="143"/>
      <c r="BB631" s="74">
        <v>626</v>
      </c>
      <c r="BC631" s="167">
        <f>ABS(Cálculos!M632-Cálculos!M631)</f>
        <v>2.5211081715483252E-3</v>
      </c>
      <c r="BD631" s="167">
        <f>ABS(Cálculos!AB632-Cálculos!AB631)</f>
        <v>2.6624979601857501E-3</v>
      </c>
      <c r="BE631" s="167">
        <f>ABS(Cálculos!AQ632-Cálculos!AQ631)</f>
        <v>2.747737527393268E-3</v>
      </c>
      <c r="BF631" s="142"/>
    </row>
    <row r="632" spans="25:58" x14ac:dyDescent="0.35">
      <c r="Y632" s="143"/>
      <c r="Z632" s="74">
        <f>(Cálculos!C633-0.44)/(MAX(Cálculos!C:C)+0.12)*100</f>
        <v>85.816030241604111</v>
      </c>
      <c r="AA632" s="144"/>
      <c r="AB632" s="159">
        <f>Cálculos!M612</f>
        <v>0.40860804266340872</v>
      </c>
      <c r="AC632" s="144"/>
      <c r="AD632" s="159">
        <f>Cálculos!AB613</f>
        <v>0.4289745928365073</v>
      </c>
      <c r="AE632" s="144"/>
      <c r="AF632" s="159">
        <f>Cálculos!AQ229</f>
        <v>0.44102753232063729</v>
      </c>
      <c r="AG632" s="144"/>
      <c r="AH632" s="159">
        <f>Cálculos!O607</f>
        <v>0</v>
      </c>
      <c r="AI632" s="144"/>
      <c r="AJ632" s="159">
        <f>Cálculos!AD610</f>
        <v>0</v>
      </c>
      <c r="AK632" s="144"/>
      <c r="AL632" s="159">
        <f>Cálculos!AS617</f>
        <v>0</v>
      </c>
      <c r="AM632" s="142"/>
      <c r="BA632" s="143"/>
      <c r="BB632" s="74">
        <v>627</v>
      </c>
      <c r="BC632" s="167">
        <f>ABS(Cálculos!M633-Cálculos!M632)</f>
        <v>2.4656740994334347E-3</v>
      </c>
      <c r="BD632" s="167">
        <f>ABS(Cálculos!AB633-Cálculos!AB632)</f>
        <v>2.6060872374607524E-3</v>
      </c>
      <c r="BE632" s="167">
        <f>ABS(Cálculos!AQ633-Cálculos!AQ632)</f>
        <v>2.6907380119687296E-3</v>
      </c>
      <c r="BF632" s="142"/>
    </row>
    <row r="633" spans="25:58" x14ac:dyDescent="0.35">
      <c r="Y633" s="143"/>
      <c r="Z633" s="74">
        <f>(Cálculos!C634-0.44)/(MAX(Cálculos!C:C)+0.12)*100</f>
        <v>85.952994028378896</v>
      </c>
      <c r="AA633" s="144"/>
      <c r="AB633" s="159">
        <f>Cálculos!M613</f>
        <v>0.40578557992940689</v>
      </c>
      <c r="AC633" s="144"/>
      <c r="AD633" s="159">
        <f>Cálculos!AB228</f>
        <v>0.42690847498036794</v>
      </c>
      <c r="AE633" s="144"/>
      <c r="AF633" s="159">
        <f>Cálculos!AQ639</f>
        <v>0.43990817286977468</v>
      </c>
      <c r="AG633" s="144"/>
      <c r="AH633" s="159">
        <f>Cálculos!O608</f>
        <v>0</v>
      </c>
      <c r="AI633" s="144"/>
      <c r="AJ633" s="159">
        <f>Cálculos!AD611</f>
        <v>0</v>
      </c>
      <c r="AK633" s="144"/>
      <c r="AL633" s="159">
        <f>Cálculos!AS618</f>
        <v>0</v>
      </c>
      <c r="AM633" s="142"/>
      <c r="BA633" s="143"/>
      <c r="BB633" s="74">
        <v>628</v>
      </c>
      <c r="BC633" s="167">
        <f>ABS(Cálculos!M634-Cálculos!M633)</f>
        <v>2.4416916955128376E-3</v>
      </c>
      <c r="BD633" s="167">
        <f>ABS(Cálculos!AB634-Cálculos!AB633)</f>
        <v>2.5811349291485208E-3</v>
      </c>
      <c r="BE633" s="167">
        <f>ABS(Cálculos!AQ634-Cálculos!AQ633)</f>
        <v>2.6652009780455121E-3</v>
      </c>
      <c r="BF633" s="142"/>
    </row>
    <row r="634" spans="25:58" x14ac:dyDescent="0.35">
      <c r="Y634" s="143"/>
      <c r="Z634" s="74">
        <f>(Cálculos!C635-0.44)/(MAX(Cálculos!C:C)+0.12)*100</f>
        <v>86.089957815153667</v>
      </c>
      <c r="AA634" s="144"/>
      <c r="AB634" s="159">
        <f>Cálculos!M228</f>
        <v>0.40529171924992152</v>
      </c>
      <c r="AC634" s="144"/>
      <c r="AD634" s="159">
        <f>Cálculos!AB614</f>
        <v>0.42601144880360209</v>
      </c>
      <c r="AE634" s="144"/>
      <c r="AF634" s="159">
        <f>Cálculos!AQ614</f>
        <v>0.43989482700104821</v>
      </c>
      <c r="AG634" s="144"/>
      <c r="AH634" s="159">
        <f>Cálculos!O609</f>
        <v>0</v>
      </c>
      <c r="AI634" s="144"/>
      <c r="AJ634" s="159">
        <f>Cálculos!AD612</f>
        <v>0</v>
      </c>
      <c r="AK634" s="144"/>
      <c r="AL634" s="159">
        <f>Cálculos!AS619</f>
        <v>0</v>
      </c>
      <c r="AM634" s="142"/>
      <c r="BA634" s="143"/>
      <c r="BB634" s="74">
        <v>629</v>
      </c>
      <c r="BC634" s="167">
        <f>ABS(Cálculos!M635-Cálculos!M634)</f>
        <v>2.4235549589236016E-3</v>
      </c>
      <c r="BD634" s="167">
        <f>ABS(Cálculos!AB635-Cálculos!AB634)</f>
        <v>2.5620349877866766E-3</v>
      </c>
      <c r="BE634" s="167">
        <f>ABS(Cálculos!AQ635-Cálculos!AQ634)</f>
        <v>2.6455203500672653E-3</v>
      </c>
      <c r="BF634" s="142"/>
    </row>
    <row r="635" spans="25:58" x14ac:dyDescent="0.35">
      <c r="Y635" s="143"/>
      <c r="Z635" s="74">
        <f>(Cálculos!C636-0.44)/(MAX(Cálculos!C:C)+0.12)*100</f>
        <v>86.226921601928439</v>
      </c>
      <c r="AA635" s="144"/>
      <c r="AB635" s="159">
        <f>Cálculos!M614</f>
        <v>0.40298261403548985</v>
      </c>
      <c r="AC635" s="144"/>
      <c r="AD635" s="159">
        <f>Cálculos!AB229</f>
        <v>0.42353826369070757</v>
      </c>
      <c r="AE635" s="144"/>
      <c r="AF635" s="159">
        <f>Cálculos!AQ230</f>
        <v>0.43793793303740725</v>
      </c>
      <c r="AG635" s="144"/>
      <c r="AH635" s="159">
        <f>Cálculos!O610</f>
        <v>0</v>
      </c>
      <c r="AI635" s="144"/>
      <c r="AJ635" s="159">
        <f>Cálculos!AD613</f>
        <v>0</v>
      </c>
      <c r="AK635" s="144"/>
      <c r="AL635" s="159">
        <f>Cálculos!AS620</f>
        <v>0</v>
      </c>
      <c r="AM635" s="142"/>
      <c r="BA635" s="143"/>
      <c r="BB635" s="74">
        <v>630</v>
      </c>
      <c r="BC635" s="167">
        <f>ABS(Cálculos!M636-Cálculos!M635)</f>
        <v>2.4065819245277509E-3</v>
      </c>
      <c r="BD635" s="167">
        <f>ABS(Cálculos!AB636-Cálculos!AB635)</f>
        <v>2.544105401959651E-3</v>
      </c>
      <c r="BE635" s="167">
        <f>ABS(Cálculos!AQ636-Cálculos!AQ635)</f>
        <v>2.6270140887191262E-3</v>
      </c>
      <c r="BF635" s="142"/>
    </row>
    <row r="636" spans="25:58" x14ac:dyDescent="0.35">
      <c r="Y636" s="143"/>
      <c r="Z636" s="74">
        <f>(Cálculos!C637-0.44)/(MAX(Cálculos!C:C)+0.12)*100</f>
        <v>86.363885388703224</v>
      </c>
      <c r="AA636" s="144"/>
      <c r="AB636" s="159">
        <f>Cálculos!M229</f>
        <v>0.40056606935673034</v>
      </c>
      <c r="AC636" s="144"/>
      <c r="AD636" s="159">
        <f>Cálculos!AB615</f>
        <v>0.42306877276331489</v>
      </c>
      <c r="AE636" s="144"/>
      <c r="AF636" s="159">
        <f>Cálculos!AQ615</f>
        <v>0.43685625147069018</v>
      </c>
      <c r="AG636" s="144"/>
      <c r="AH636" s="159">
        <f>Cálculos!O611</f>
        <v>0</v>
      </c>
      <c r="AI636" s="144"/>
      <c r="AJ636" s="159">
        <f>Cálculos!AD614</f>
        <v>0</v>
      </c>
      <c r="AK636" s="144"/>
      <c r="AL636" s="159">
        <f>Cálculos!AS621</f>
        <v>0</v>
      </c>
      <c r="AM636" s="142"/>
      <c r="BA636" s="143"/>
      <c r="BB636" s="74">
        <v>631</v>
      </c>
      <c r="BC636" s="167">
        <f>ABS(Cálculos!M637-Cálculos!M636)</f>
        <v>2.3899159764860789E-3</v>
      </c>
      <c r="BD636" s="167">
        <f>ABS(Cálculos!AB637-Cálculos!AB636)</f>
        <v>2.5264895098701667E-3</v>
      </c>
      <c r="BE636" s="167">
        <f>ABS(Cálculos!AQ637-Cálculos!AQ636)</f>
        <v>2.6088255044975361E-3</v>
      </c>
      <c r="BF636" s="142"/>
    </row>
    <row r="637" spans="25:58" x14ac:dyDescent="0.35">
      <c r="Y637" s="143"/>
      <c r="Z637" s="74">
        <f>(Cálculos!C638-0.44)/(MAX(Cálculos!C:C)+0.12)*100</f>
        <v>86.500849175477995</v>
      </c>
      <c r="AA637" s="144"/>
      <c r="AB637" s="159">
        <f>Cálculos!M274</f>
        <v>0.40027290089671502</v>
      </c>
      <c r="AC637" s="144"/>
      <c r="AD637" s="159">
        <f>Cálculos!AB230</f>
        <v>0.42053564174422259</v>
      </c>
      <c r="AE637" s="144"/>
      <c r="AF637" s="159">
        <f>Cálculos!AQ231</f>
        <v>0.43559215304970189</v>
      </c>
      <c r="AG637" s="144"/>
      <c r="AH637" s="159">
        <f>Cálculos!O612</f>
        <v>0</v>
      </c>
      <c r="AI637" s="144"/>
      <c r="AJ637" s="159">
        <f>Cálculos!AD615</f>
        <v>0</v>
      </c>
      <c r="AK637" s="144"/>
      <c r="AL637" s="159">
        <f>Cálculos!AS622</f>
        <v>0</v>
      </c>
      <c r="AM637" s="142"/>
      <c r="BA637" s="143"/>
      <c r="BB637" s="74">
        <v>632</v>
      </c>
      <c r="BC637" s="167">
        <f>ABS(Cálculos!M638-Cálculos!M637)</f>
        <v>1.6747942368568414E-2</v>
      </c>
      <c r="BD637" s="167">
        <f>ABS(Cálculos!AB638-Cálculos!AB637)</f>
        <v>1.4216703672183861E-2</v>
      </c>
      <c r="BE637" s="167">
        <f>ABS(Cálculos!AQ638-Cálculos!AQ637)</f>
        <v>1.1094706088117856E-2</v>
      </c>
      <c r="BF637" s="142"/>
    </row>
    <row r="638" spans="25:58" x14ac:dyDescent="0.35">
      <c r="Y638" s="143"/>
      <c r="Z638" s="74">
        <f>(Cálculos!C639-0.44)/(MAX(Cálculos!C:C)+0.12)*100</f>
        <v>86.637812962252767</v>
      </c>
      <c r="AA638" s="144"/>
      <c r="AB638" s="159">
        <f>Cálculos!M615</f>
        <v>0.40019900976300982</v>
      </c>
      <c r="AC638" s="144"/>
      <c r="AD638" s="159">
        <f>Cálculos!AB616</f>
        <v>0.42014642328248153</v>
      </c>
      <c r="AE638" s="144"/>
      <c r="AF638" s="159">
        <f>Cálculos!AQ616</f>
        <v>0.43383866491926892</v>
      </c>
      <c r="AG638" s="144"/>
      <c r="AH638" s="159">
        <f>Cálculos!O613</f>
        <v>0</v>
      </c>
      <c r="AI638" s="144"/>
      <c r="AJ638" s="159">
        <f>Cálculos!AD616</f>
        <v>0</v>
      </c>
      <c r="AK638" s="144"/>
      <c r="AL638" s="159">
        <f>Cálculos!AS623</f>
        <v>0</v>
      </c>
      <c r="AM638" s="142"/>
      <c r="BA638" s="143"/>
      <c r="BB638" s="74">
        <v>633</v>
      </c>
      <c r="BC638" s="167">
        <f>ABS(Cálculos!M639-Cálculos!M638)</f>
        <v>8.588116118157807E-2</v>
      </c>
      <c r="BD638" s="167">
        <f>ABS(Cálculos!AB639-Cálculos!AB638)</f>
        <v>6.5509661566797883E-2</v>
      </c>
      <c r="BE638" s="167">
        <f>ABS(Cálculos!AQ639-Cálculos!AQ638)</f>
        <v>5.3743786434329366E-2</v>
      </c>
      <c r="BF638" s="142"/>
    </row>
    <row r="639" spans="25:58" x14ac:dyDescent="0.35">
      <c r="Y639" s="143"/>
      <c r="Z639" s="74">
        <f>(Cálculos!C640-0.44)/(MAX(Cálculos!C:C)+0.12)*100</f>
        <v>86.774776749027552</v>
      </c>
      <c r="AA639" s="144"/>
      <c r="AB639" s="159">
        <f>Cálculos!M640</f>
        <v>0.39984052142926479</v>
      </c>
      <c r="AC639" s="144"/>
      <c r="AD639" s="159">
        <f>Cálculos!AB231</f>
        <v>0.41830388336665852</v>
      </c>
      <c r="AE639" s="144"/>
      <c r="AF639" s="159">
        <f>Cálculos!AQ232</f>
        <v>0.43202505494077237</v>
      </c>
      <c r="AG639" s="144"/>
      <c r="AH639" s="159">
        <f>Cálculos!O614</f>
        <v>0</v>
      </c>
      <c r="AI639" s="144"/>
      <c r="AJ639" s="159">
        <f>Cálculos!AD617</f>
        <v>0</v>
      </c>
      <c r="AK639" s="144"/>
      <c r="AL639" s="159">
        <f>Cálculos!AS624</f>
        <v>0</v>
      </c>
      <c r="AM639" s="142"/>
      <c r="BA639" s="143"/>
      <c r="BB639" s="74">
        <v>634</v>
      </c>
      <c r="BC639" s="167">
        <f>ABS(Cálculos!M640-Cálculos!M639)</f>
        <v>4.6385621738663896E-2</v>
      </c>
      <c r="BD639" s="167">
        <f>ABS(Cálculos!AB640-Cálculos!AB639)</f>
        <v>3.0496161051230986E-2</v>
      </c>
      <c r="BE639" s="167">
        <f>ABS(Cálculos!AQ640-Cálculos!AQ639)</f>
        <v>2.4557852140075276E-2</v>
      </c>
      <c r="BF639" s="142"/>
    </row>
    <row r="640" spans="25:58" x14ac:dyDescent="0.35">
      <c r="Y640" s="143"/>
      <c r="Z640" s="74">
        <f>(Cálculos!C641-0.44)/(MAX(Cálculos!C:C)+0.12)*100</f>
        <v>86.911740535802323</v>
      </c>
      <c r="AA640" s="144"/>
      <c r="AB640" s="159">
        <f>Cálculos!M230</f>
        <v>0.39744702747396887</v>
      </c>
      <c r="AC640" s="144"/>
      <c r="AD640" s="159">
        <f>Cálculos!AB617</f>
        <v>0.41724425994608344</v>
      </c>
      <c r="AE640" s="144"/>
      <c r="AF640" s="159">
        <f>Cálculos!AQ617</f>
        <v>0.43084192236156077</v>
      </c>
      <c r="AG640" s="144"/>
      <c r="AH640" s="159">
        <f>Cálculos!O615</f>
        <v>0</v>
      </c>
      <c r="AI640" s="144"/>
      <c r="AJ640" s="159">
        <f>Cálculos!AD618</f>
        <v>0</v>
      </c>
      <c r="AK640" s="144"/>
      <c r="AL640" s="159">
        <f>Cálculos!AS625</f>
        <v>0</v>
      </c>
      <c r="AM640" s="142"/>
      <c r="BA640" s="143"/>
      <c r="BB640" s="74">
        <v>635</v>
      </c>
      <c r="BC640" s="167">
        <f>ABS(Cálculos!M641-Cálculos!M640)</f>
        <v>1.871975370226342E-2</v>
      </c>
      <c r="BD640" s="167">
        <f>ABS(Cálculos!AB641-Cálculos!AB640)</f>
        <v>2.0998545672178737E-2</v>
      </c>
      <c r="BE640" s="167">
        <f>ABS(Cálculos!AQ641-Cálculos!AQ640)</f>
        <v>2.3850627786798195E-2</v>
      </c>
      <c r="BF640" s="142"/>
    </row>
    <row r="641" spans="25:58" x14ac:dyDescent="0.35">
      <c r="Y641" s="143"/>
      <c r="Z641" s="74">
        <f>(Cálculos!C642-0.44)/(MAX(Cálculos!C:C)+0.12)*100</f>
        <v>87.048704322577095</v>
      </c>
      <c r="AA641" s="144"/>
      <c r="AB641" s="159">
        <f>Cálculos!M616</f>
        <v>0.39743463327199896</v>
      </c>
      <c r="AC641" s="144"/>
      <c r="AD641" s="159">
        <f>Cálculos!AB292</f>
        <v>0.41616987382044807</v>
      </c>
      <c r="AE641" s="144"/>
      <c r="AF641" s="159">
        <f>Cálculos!AQ233</f>
        <v>0.42893878152379961</v>
      </c>
      <c r="AG641" s="144"/>
      <c r="AH641" s="159">
        <f>Cálculos!O616</f>
        <v>0</v>
      </c>
      <c r="AI641" s="144"/>
      <c r="AJ641" s="159">
        <f>Cálculos!AD619</f>
        <v>0</v>
      </c>
      <c r="AK641" s="144"/>
      <c r="AL641" s="159">
        <f>Cálculos!AS626</f>
        <v>0</v>
      </c>
      <c r="AM641" s="142"/>
      <c r="BA641" s="143"/>
      <c r="BB641" s="74">
        <v>636</v>
      </c>
      <c r="BC641" s="167">
        <f>ABS(Cálculos!M642-Cálculos!M641)</f>
        <v>1.8672065091401846E-2</v>
      </c>
      <c r="BD641" s="167">
        <f>ABS(Cálculos!AB642-Cálculos!AB641)</f>
        <v>2.0979079675303935E-2</v>
      </c>
      <c r="BE641" s="167">
        <f>ABS(Cálculos!AQ642-Cálculos!AQ641)</f>
        <v>2.385840782081633E-2</v>
      </c>
      <c r="BF641" s="142"/>
    </row>
    <row r="642" spans="25:58" x14ac:dyDescent="0.35">
      <c r="Y642" s="143"/>
      <c r="Z642" s="74">
        <f>(Cálculos!C643-0.44)/(MAX(Cálculos!C:C)+0.12)*100</f>
        <v>87.18566810935188</v>
      </c>
      <c r="AA642" s="144"/>
      <c r="AB642" s="159">
        <f>Cálculos!M237</f>
        <v>0.3963440159150563</v>
      </c>
      <c r="AC642" s="144"/>
      <c r="AD642" s="159">
        <f>Cálculos!AB232</f>
        <v>0.41485507335127575</v>
      </c>
      <c r="AE642" s="144"/>
      <c r="AF642" s="159">
        <f>Cálculos!AQ618</f>
        <v>0.42786587981689778</v>
      </c>
      <c r="AG642" s="144"/>
      <c r="AH642" s="159">
        <f>Cálculos!O617</f>
        <v>0</v>
      </c>
      <c r="AI642" s="144"/>
      <c r="AJ642" s="159">
        <f>Cálculos!AD620</f>
        <v>0</v>
      </c>
      <c r="AK642" s="144"/>
      <c r="AL642" s="159">
        <f>Cálculos!AS627</f>
        <v>0</v>
      </c>
      <c r="AM642" s="142"/>
      <c r="BA642" s="143"/>
      <c r="BB642" s="74">
        <v>637</v>
      </c>
      <c r="BC642" s="167">
        <f>ABS(Cálculos!M643-Cálculos!M642)</f>
        <v>1.8676246461129031E-2</v>
      </c>
      <c r="BD642" s="167">
        <f>ABS(Cálculos!AB643-Cálculos!AB642)</f>
        <v>1.8461200903393538E-2</v>
      </c>
      <c r="BE642" s="167">
        <f>ABS(Cálculos!AQ643-Cálculos!AQ642)</f>
        <v>6.8727021447133052E-3</v>
      </c>
      <c r="BF642" s="142"/>
    </row>
    <row r="643" spans="25:58" x14ac:dyDescent="0.35">
      <c r="Y643" s="143"/>
      <c r="Z643" s="74">
        <f>(Cálculos!C644-0.44)/(MAX(Cálculos!C:C)+0.12)*100</f>
        <v>87.322631896126651</v>
      </c>
      <c r="AA643" s="144"/>
      <c r="AB643" s="159">
        <f>Cálculos!M231</f>
        <v>0.39532445977161096</v>
      </c>
      <c r="AC643" s="144"/>
      <c r="AD643" s="159">
        <f>Cálculos!AB618</f>
        <v>0.41436214331655091</v>
      </c>
      <c r="AE643" s="144"/>
      <c r="AF643" s="159">
        <f>Cálculos!AQ234</f>
        <v>0.42595722655931956</v>
      </c>
      <c r="AG643" s="144"/>
      <c r="AH643" s="159">
        <f>Cálculos!O618</f>
        <v>0</v>
      </c>
      <c r="AI643" s="144"/>
      <c r="AJ643" s="159">
        <f>Cálculos!AD621</f>
        <v>0</v>
      </c>
      <c r="AK643" s="144"/>
      <c r="AL643" s="159">
        <f>Cálculos!AS628</f>
        <v>0</v>
      </c>
      <c r="AM643" s="142"/>
      <c r="BA643" s="143"/>
      <c r="BB643" s="74">
        <v>638</v>
      </c>
      <c r="BC643" s="167">
        <f>ABS(Cálculos!M644-Cálculos!M643)</f>
        <v>1.3857901933926275E-2</v>
      </c>
      <c r="BD643" s="167">
        <f>ABS(Cálculos!AB644-Cálculos!AB643)</f>
        <v>5.3388316069296615E-3</v>
      </c>
      <c r="BE643" s="167">
        <f>ABS(Cálculos!AQ644-Cálculos!AQ643)</f>
        <v>3.2842121945315661E-3</v>
      </c>
      <c r="BF643" s="142"/>
    </row>
    <row r="644" spans="25:58" x14ac:dyDescent="0.35">
      <c r="Y644" s="143"/>
      <c r="Z644" s="74">
        <f>(Cálculos!C645-0.44)/(MAX(Cálculos!C:C)+0.12)*100</f>
        <v>87.459595682901437</v>
      </c>
      <c r="AA644" s="144"/>
      <c r="AB644" s="159">
        <f>Cálculos!M617</f>
        <v>0.39468935172828246</v>
      </c>
      <c r="AC644" s="144"/>
      <c r="AD644" s="159">
        <f>Cálculos!AB237</f>
        <v>0.4128194009764054</v>
      </c>
      <c r="AE644" s="144"/>
      <c r="AF644" s="159">
        <f>Cálculos!AQ619</f>
        <v>0.42491039429971955</v>
      </c>
      <c r="AG644" s="144"/>
      <c r="AH644" s="159">
        <f>Cálculos!O619</f>
        <v>0</v>
      </c>
      <c r="AI644" s="144"/>
      <c r="AJ644" s="159">
        <f>Cálculos!AD622</f>
        <v>0</v>
      </c>
      <c r="AK644" s="144"/>
      <c r="AL644" s="159">
        <f>Cálculos!AS629</f>
        <v>0</v>
      </c>
      <c r="AM644" s="142"/>
      <c r="BA644" s="143"/>
      <c r="BB644" s="74">
        <v>639</v>
      </c>
      <c r="BC644" s="167">
        <f>ABS(Cálculos!M645-Cálculos!M644)</f>
        <v>4.3782686282356487E-3</v>
      </c>
      <c r="BD644" s="167">
        <f>ABS(Cálculos!AB645-Cálculos!AB644)</f>
        <v>2.9262276285046962E-3</v>
      </c>
      <c r="BE644" s="167">
        <f>ABS(Cálculos!AQ645-Cálculos!AQ644)</f>
        <v>2.6141556860019843E-3</v>
      </c>
      <c r="BF644" s="142"/>
    </row>
    <row r="645" spans="25:58" x14ac:dyDescent="0.35">
      <c r="Y645" s="143"/>
      <c r="Z645" s="74">
        <f>(Cálculos!C646-0.44)/(MAX(Cálculos!C:C)+0.12)*100</f>
        <v>87.596559469676208</v>
      </c>
      <c r="AA645" s="144"/>
      <c r="AB645" s="159">
        <f>Cálculos!M232</f>
        <v>0.39202518544430903</v>
      </c>
      <c r="AC645" s="144"/>
      <c r="AD645" s="159">
        <f>Cálculos!AB640</f>
        <v>0.41246243185972031</v>
      </c>
      <c r="AE645" s="144"/>
      <c r="AF645" s="159">
        <f>Cálculos!AQ237</f>
        <v>0.42216569767263951</v>
      </c>
      <c r="AG645" s="144"/>
      <c r="AH645" s="159">
        <f>Cálculos!O620</f>
        <v>0</v>
      </c>
      <c r="AI645" s="144"/>
      <c r="AJ645" s="159">
        <f>Cálculos!AD623</f>
        <v>0</v>
      </c>
      <c r="AK645" s="144"/>
      <c r="AL645" s="159">
        <f>Cálculos!AS630</f>
        <v>0</v>
      </c>
      <c r="AM645" s="142"/>
      <c r="BA645" s="143"/>
      <c r="BB645" s="74">
        <v>640</v>
      </c>
      <c r="BC645" s="167">
        <f>ABS(Cálculos!M646-Cálculos!M645)</f>
        <v>2.632453714147498E-3</v>
      </c>
      <c r="BD645" s="167">
        <f>ABS(Cálculos!AB646-Cálculos!AB645)</f>
        <v>2.4716830531273382E-3</v>
      </c>
      <c r="BE645" s="167">
        <f>ABS(Cálculos!AQ646-Cálculos!AQ645)</f>
        <v>2.4777456769362605E-3</v>
      </c>
      <c r="BF645" s="142"/>
    </row>
    <row r="646" spans="25:58" x14ac:dyDescent="0.35">
      <c r="Y646" s="143"/>
      <c r="Z646" s="74">
        <f>(Cálculos!C647-0.44)/(MAX(Cálculos!C:C)+0.12)*100</f>
        <v>87.733523256450979</v>
      </c>
      <c r="AA646" s="144"/>
      <c r="AB646" s="159">
        <f>Cálculos!M618</f>
        <v>0.39196303323009946</v>
      </c>
      <c r="AC646" s="144"/>
      <c r="AD646" s="159">
        <f>Cálculos!AB233</f>
        <v>0.41188719494373321</v>
      </c>
      <c r="AE646" s="144"/>
      <c r="AF646" s="159">
        <f>Cálculos!AQ620</f>
        <v>0.42197532381224223</v>
      </c>
      <c r="AG646" s="144"/>
      <c r="AH646" s="159">
        <f>Cálculos!O621</f>
        <v>0</v>
      </c>
      <c r="AI646" s="144"/>
      <c r="AJ646" s="159">
        <f>Cálculos!AD624</f>
        <v>0</v>
      </c>
      <c r="AK646" s="144"/>
      <c r="AL646" s="159">
        <f>Cálculos!AS631</f>
        <v>0</v>
      </c>
      <c r="AM646" s="142"/>
      <c r="BA646" s="143"/>
      <c r="BB646" s="74">
        <v>641</v>
      </c>
      <c r="BC646" s="167">
        <f>ABS(Cálculos!M647-Cálculos!M646)</f>
        <v>2.3006281275667062E-3</v>
      </c>
      <c r="BD646" s="167">
        <f>ABS(Cálculos!AB647-Cálculos!AB646)</f>
        <v>2.3752051199117941E-3</v>
      </c>
      <c r="BE646" s="167">
        <f>ABS(Cálculos!AQ647-Cálculos!AQ646)</f>
        <v>2.4389933228536886E-3</v>
      </c>
      <c r="BF646" s="142"/>
    </row>
    <row r="647" spans="25:58" x14ac:dyDescent="0.35">
      <c r="Y647" s="143"/>
      <c r="Z647" s="74">
        <f>(Cálculos!C648-0.44)/(MAX(Cálculos!C:C)+0.12)*100</f>
        <v>87.870487043225765</v>
      </c>
      <c r="AA647" s="144"/>
      <c r="AB647" s="159">
        <f>Cálculos!M619</f>
        <v>0.38925554678951879</v>
      </c>
      <c r="AC647" s="144"/>
      <c r="AD647" s="159">
        <f>Cálculos!AB619</f>
        <v>0.41149993492085685</v>
      </c>
      <c r="AE647" s="144"/>
      <c r="AF647" s="159">
        <f>Cálculos!AQ621</f>
        <v>0.41906052733755073</v>
      </c>
      <c r="AG647" s="144"/>
      <c r="AH647" s="159">
        <f>Cálculos!O622</f>
        <v>0</v>
      </c>
      <c r="AI647" s="144"/>
      <c r="AJ647" s="159">
        <f>Cálculos!AD625</f>
        <v>0</v>
      </c>
      <c r="AK647" s="144"/>
      <c r="AL647" s="159">
        <f>Cálculos!AS632</f>
        <v>0</v>
      </c>
      <c r="AM647" s="142"/>
      <c r="BA647" s="143"/>
      <c r="BB647" s="74">
        <v>642</v>
      </c>
      <c r="BC647" s="167">
        <f>ABS(Cálculos!M648-Cálculos!M647)</f>
        <v>2.2273963282926634E-3</v>
      </c>
      <c r="BD647" s="167">
        <f>ABS(Cálculos!AB648-Cálculos!AB647)</f>
        <v>2.344281551901084E-3</v>
      </c>
      <c r="BE647" s="167">
        <f>ABS(Cálculos!AQ648-Cálculos!AQ647)</f>
        <v>2.4181902185569371E-3</v>
      </c>
      <c r="BF647" s="142"/>
    </row>
    <row r="648" spans="25:58" x14ac:dyDescent="0.35">
      <c r="Y648" s="143"/>
      <c r="Z648" s="74">
        <f>(Cálculos!C649-0.44)/(MAX(Cálculos!C:C)+0.12)*100</f>
        <v>88.00745083000055</v>
      </c>
      <c r="AA648" s="144"/>
      <c r="AB648" s="159">
        <f>Cálculos!M233</f>
        <v>0.38921332359551186</v>
      </c>
      <c r="AC648" s="144"/>
      <c r="AD648" s="159">
        <f>Cálculos!AB234</f>
        <v>0.40902338609928157</v>
      </c>
      <c r="AE648" s="144"/>
      <c r="AF648" s="159">
        <f>Cálculos!AQ291</f>
        <v>0.41639160244667461</v>
      </c>
      <c r="AG648" s="144"/>
      <c r="AH648" s="159">
        <f>Cálculos!O623</f>
        <v>0</v>
      </c>
      <c r="AI648" s="144"/>
      <c r="AJ648" s="159">
        <f>Cálculos!AD626</f>
        <v>0</v>
      </c>
      <c r="AK648" s="144"/>
      <c r="AL648" s="159">
        <f>Cálculos!AS633</f>
        <v>0</v>
      </c>
      <c r="AM648" s="142"/>
      <c r="BA648" s="143"/>
      <c r="BB648" s="74">
        <v>643</v>
      </c>
      <c r="BC648" s="167">
        <f>ABS(Cálculos!M649-Cálculos!M648)</f>
        <v>2.2015276083093283E-3</v>
      </c>
      <c r="BD648" s="167">
        <f>ABS(Cálculos!AB649-Cálculos!AB648)</f>
        <v>2.3254344412358408E-3</v>
      </c>
      <c r="BE648" s="167">
        <f>ABS(Cálculos!AQ649-Cálculos!AQ648)</f>
        <v>2.400763366592229E-3</v>
      </c>
      <c r="BF648" s="142"/>
    </row>
    <row r="649" spans="25:58" x14ac:dyDescent="0.35">
      <c r="Y649" s="143"/>
      <c r="Z649" s="74">
        <f>(Cálculos!C650-0.44)/(MAX(Cálculos!C:C)+0.12)*100</f>
        <v>88.144414616775308</v>
      </c>
      <c r="AA649" s="144"/>
      <c r="AB649" s="159">
        <f>Cálculos!M620</f>
        <v>0.38656676232390558</v>
      </c>
      <c r="AC649" s="144"/>
      <c r="AD649" s="159">
        <f>Cálculos!AB620</f>
        <v>0.40865749724272882</v>
      </c>
      <c r="AE649" s="144"/>
      <c r="AF649" s="159">
        <f>Cálculos!AQ292</f>
        <v>0.41620649974875773</v>
      </c>
      <c r="AG649" s="144"/>
      <c r="AH649" s="159">
        <f>Cálculos!O624</f>
        <v>0</v>
      </c>
      <c r="AI649" s="144"/>
      <c r="AJ649" s="159">
        <f>Cálculos!AD627</f>
        <v>0</v>
      </c>
      <c r="AK649" s="144"/>
      <c r="AL649" s="159">
        <f>Cálculos!AS634</f>
        <v>0</v>
      </c>
      <c r="AM649" s="142"/>
      <c r="BA649" s="143"/>
      <c r="BB649" s="74">
        <v>644</v>
      </c>
      <c r="BC649" s="167">
        <f>ABS(Cálculos!M650-Cálculos!M649)</f>
        <v>2.1844040435177736E-3</v>
      </c>
      <c r="BD649" s="167">
        <f>ABS(Cálculos!AB650-Cálculos!AB649)</f>
        <v>2.3088862908969277E-3</v>
      </c>
      <c r="BE649" s="167">
        <f>ABS(Cálculos!AQ650-Cálculos!AQ649)</f>
        <v>2.3840478682893851E-3</v>
      </c>
      <c r="BF649" s="142"/>
    </row>
    <row r="650" spans="25:58" x14ac:dyDescent="0.35">
      <c r="Y650" s="143"/>
      <c r="Z650" s="74">
        <f>(Cálculos!C651-0.44)/(MAX(Cálculos!C:C)+0.12)*100</f>
        <v>88.281378403550093</v>
      </c>
      <c r="AA650" s="144"/>
      <c r="AB650" s="159">
        <f>Cálculos!M234</f>
        <v>0.38650582730013705</v>
      </c>
      <c r="AC650" s="144"/>
      <c r="AD650" s="159">
        <f>Cálculos!AB621</f>
        <v>0.40583469371583469</v>
      </c>
      <c r="AE650" s="144"/>
      <c r="AF650" s="159">
        <f>Cálculos!AQ622</f>
        <v>0.41616586483280832</v>
      </c>
      <c r="AG650" s="144"/>
      <c r="AH650" s="159">
        <f>Cálculos!O625</f>
        <v>0</v>
      </c>
      <c r="AI650" s="144"/>
      <c r="AJ650" s="159">
        <f>Cálculos!AD628</f>
        <v>0</v>
      </c>
      <c r="AK650" s="144"/>
      <c r="AL650" s="159">
        <f>Cálculos!AS635</f>
        <v>0</v>
      </c>
      <c r="AM650" s="142"/>
      <c r="BA650" s="143"/>
      <c r="BB650" s="74">
        <v>645</v>
      </c>
      <c r="BC650" s="167">
        <f>ABS(Cálculos!M651-Cálculos!M650)</f>
        <v>2.1689648864321454E-3</v>
      </c>
      <c r="BD650" s="167">
        <f>ABS(Cálculos!AB651-Cálculos!AB650)</f>
        <v>2.2928489435105059E-3</v>
      </c>
      <c r="BE650" s="167">
        <f>ABS(Cálculos!AQ651-Cálculos!AQ650)</f>
        <v>2.36755587524623E-3</v>
      </c>
      <c r="BF650" s="142"/>
    </row>
    <row r="651" spans="25:58" x14ac:dyDescent="0.35">
      <c r="Y651" s="143"/>
      <c r="Z651" s="74">
        <f>(Cálculos!C652-0.44)/(MAX(Cálculos!C:C)+0.12)*100</f>
        <v>88.418342190324879</v>
      </c>
      <c r="AA651" s="144"/>
      <c r="AB651" s="159">
        <f>Cálculos!M621</f>
        <v>0.38389655064926204</v>
      </c>
      <c r="AC651" s="144"/>
      <c r="AD651" s="159">
        <f>Cálculos!AB622</f>
        <v>0.40303138871718336</v>
      </c>
      <c r="AE651" s="144"/>
      <c r="AF651" s="159">
        <f>Cálculos!AQ640</f>
        <v>0.41535032072969941</v>
      </c>
      <c r="AG651" s="144"/>
      <c r="AH651" s="159">
        <f>Cálculos!O626</f>
        <v>0</v>
      </c>
      <c r="AI651" s="144"/>
      <c r="AJ651" s="159">
        <f>Cálculos!AD629</f>
        <v>0</v>
      </c>
      <c r="AK651" s="144"/>
      <c r="AL651" s="159">
        <f>Cálculos!AS636</f>
        <v>0</v>
      </c>
      <c r="AM651" s="142"/>
      <c r="BA651" s="143"/>
      <c r="BB651" s="74">
        <v>646</v>
      </c>
      <c r="BC651" s="167">
        <f>ABS(Cálculos!M652-Cálculos!M651)</f>
        <v>2.1539186955978895E-3</v>
      </c>
      <c r="BD651" s="167">
        <f>ABS(Cálculos!AB652-Cálculos!AB651)</f>
        <v>2.2769948619070779E-3</v>
      </c>
      <c r="BE651" s="167">
        <f>ABS(Cálculos!AQ652-Cálculos!AQ651)</f>
        <v>2.3511975531841922E-3</v>
      </c>
      <c r="BF651" s="142"/>
    </row>
    <row r="652" spans="25:58" x14ac:dyDescent="0.35">
      <c r="Y652" s="143"/>
      <c r="Z652" s="74">
        <f>(Cálculos!C653-0.44)/(MAX(Cálculos!C:C)+0.12)*100</f>
        <v>88.55530597709965</v>
      </c>
      <c r="AA652" s="144"/>
      <c r="AB652" s="159">
        <f>Cálculos!M622</f>
        <v>0.38124478347394586</v>
      </c>
      <c r="AC652" s="144"/>
      <c r="AD652" s="159">
        <f>Cálculos!AB623</f>
        <v>0.40024744756060165</v>
      </c>
      <c r="AE652" s="144"/>
      <c r="AF652" s="159">
        <f>Cálculos!AQ238</f>
        <v>0.41521551198957884</v>
      </c>
      <c r="AG652" s="144"/>
      <c r="AH652" s="159">
        <f>Cálculos!O627</f>
        <v>0</v>
      </c>
      <c r="AI652" s="144"/>
      <c r="AJ652" s="159">
        <f>Cálculos!AD630</f>
        <v>0</v>
      </c>
      <c r="AK652" s="144"/>
      <c r="AL652" s="159">
        <f>Cálculos!AS637</f>
        <v>0</v>
      </c>
      <c r="AM652" s="142"/>
      <c r="BA652" s="143"/>
      <c r="BB652" s="74">
        <v>647</v>
      </c>
      <c r="BC652" s="167">
        <f>ABS(Cálculos!M653-Cálculos!M652)</f>
        <v>2.1390287816265285E-3</v>
      </c>
      <c r="BD652" s="167">
        <f>ABS(Cálculos!AB653-Cálculos!AB652)</f>
        <v>2.2612635446951912E-3</v>
      </c>
      <c r="BE652" s="167">
        <f>ABS(Cálculos!AQ653-Cálculos!AQ652)</f>
        <v>2.3349558374635704E-3</v>
      </c>
      <c r="BF652" s="142"/>
    </row>
    <row r="653" spans="25:58" x14ac:dyDescent="0.35">
      <c r="Y653" s="143"/>
      <c r="Z653" s="74">
        <f>(Cálculos!C654-0.44)/(MAX(Cálculos!C:C)+0.12)*100</f>
        <v>88.692269763874421</v>
      </c>
      <c r="AA653" s="144"/>
      <c r="AB653" s="159">
        <f>Cálculos!M641</f>
        <v>0.38112076772700137</v>
      </c>
      <c r="AC653" s="144"/>
      <c r="AD653" s="159">
        <f>Cálculos!AB238</f>
        <v>0.40006816904134013</v>
      </c>
      <c r="AE653" s="144"/>
      <c r="AF653" s="159">
        <f>Cálculos!AQ623</f>
        <v>0.41329119722252583</v>
      </c>
      <c r="AG653" s="144"/>
      <c r="AH653" s="159">
        <f>Cálculos!O628</f>
        <v>0</v>
      </c>
      <c r="AI653" s="144"/>
      <c r="AJ653" s="159">
        <f>Cálculos!AD631</f>
        <v>0</v>
      </c>
      <c r="AK653" s="144"/>
      <c r="AL653" s="159">
        <f>Cálculos!AS638</f>
        <v>0</v>
      </c>
      <c r="AM653" s="142"/>
      <c r="BA653" s="143"/>
      <c r="BB653" s="74">
        <v>648</v>
      </c>
      <c r="BC653" s="167">
        <f>ABS(Cálculos!M654-Cálculos!M653)</f>
        <v>3.3530437597373564E-2</v>
      </c>
      <c r="BD653" s="167">
        <f>ABS(Cálculos!AB654-Cálculos!AB653)</f>
        <v>3.090298993157653E-2</v>
      </c>
      <c r="BE653" s="167">
        <f>ABS(Cálculos!AQ654-Cálculos!AQ653)</f>
        <v>2.7659142814234428E-2</v>
      </c>
      <c r="BF653" s="142"/>
    </row>
    <row r="654" spans="25:58" x14ac:dyDescent="0.35">
      <c r="Y654" s="143"/>
      <c r="Z654" s="74">
        <f>(Cálculos!C655-0.44)/(MAX(Cálculos!C:C)+0.12)*100</f>
        <v>88.829233550649207</v>
      </c>
      <c r="AA654" s="144"/>
      <c r="AB654" s="159">
        <f>Cálculos!M238</f>
        <v>0.38034037195612325</v>
      </c>
      <c r="AC654" s="144"/>
      <c r="AD654" s="159">
        <f>Cálculos!AB624</f>
        <v>0.39748273649026217</v>
      </c>
      <c r="AE654" s="144"/>
      <c r="AF654" s="159">
        <f>Cálculos!AQ239</f>
        <v>0.41160989708606643</v>
      </c>
      <c r="AG654" s="144"/>
      <c r="AH654" s="159">
        <f>Cálculos!O629</f>
        <v>0</v>
      </c>
      <c r="AI654" s="144"/>
      <c r="AJ654" s="159">
        <f>Cálculos!AD632</f>
        <v>0</v>
      </c>
      <c r="AK654" s="144"/>
      <c r="AL654" s="159">
        <f>Cálculos!AS639</f>
        <v>0</v>
      </c>
      <c r="AM654" s="142"/>
      <c r="BA654" s="143"/>
      <c r="BB654" s="74">
        <v>649</v>
      </c>
      <c r="BC654" s="167">
        <f>ABS(Cálculos!M655-Cálculos!M654)</f>
        <v>1.3965692977344291E-2</v>
      </c>
      <c r="BD654" s="167">
        <f>ABS(Cálculos!AB655-Cálculos!AB654)</f>
        <v>1.6551535104678161E-2</v>
      </c>
      <c r="BE654" s="167">
        <f>ABS(Cálculos!AQ655-Cálculos!AQ654)</f>
        <v>1.9769810287710243E-2</v>
      </c>
      <c r="BF654" s="142"/>
    </row>
    <row r="655" spans="25:58" x14ac:dyDescent="0.35">
      <c r="Y655" s="143"/>
      <c r="Z655" s="74">
        <f>(Cálculos!C656-0.44)/(MAX(Cálculos!C:C)+0.12)*100</f>
        <v>88.966197337423978</v>
      </c>
      <c r="AA655" s="144"/>
      <c r="AB655" s="159">
        <f>Cálculos!M623</f>
        <v>0.37861133339249337</v>
      </c>
      <c r="AC655" s="144"/>
      <c r="AD655" s="159">
        <f>Cálculos!AB239</f>
        <v>0.39549483090802817</v>
      </c>
      <c r="AE655" s="144"/>
      <c r="AF655" s="159">
        <f>Cálculos!AQ624</f>
        <v>0.4104363863918784</v>
      </c>
      <c r="AG655" s="144"/>
      <c r="AH655" s="159">
        <f>Cálculos!O630</f>
        <v>0</v>
      </c>
      <c r="AI655" s="144"/>
      <c r="AJ655" s="159">
        <f>Cálculos!AD633</f>
        <v>0</v>
      </c>
      <c r="AK655" s="144"/>
      <c r="AL655" s="159">
        <f>Cálculos!AS640</f>
        <v>0</v>
      </c>
      <c r="AM655" s="142"/>
      <c r="BA655" s="143"/>
      <c r="BB655" s="74">
        <v>650</v>
      </c>
      <c r="BC655" s="167">
        <f>ABS(Cálculos!M656-Cálculos!M655)</f>
        <v>0.23329242811275697</v>
      </c>
      <c r="BD655" s="167">
        <f>ABS(Cálculos!AB656-Cálculos!AB655)</f>
        <v>0.17453940774015264</v>
      </c>
      <c r="BE655" s="167">
        <f>ABS(Cálculos!AQ656-Cálculos!AQ655)</f>
        <v>0.11466462721861109</v>
      </c>
      <c r="BF655" s="142"/>
    </row>
    <row r="656" spans="25:58" x14ac:dyDescent="0.35">
      <c r="Y656" s="143"/>
      <c r="Z656" s="74">
        <f>(Cálculos!C657-0.44)/(MAX(Cálculos!C:C)+0.12)*100</f>
        <v>89.103161124198749</v>
      </c>
      <c r="AA656" s="144"/>
      <c r="AB656" s="159">
        <f>Cálculos!M624</f>
        <v>0.37599607387949485</v>
      </c>
      <c r="AC656" s="144"/>
      <c r="AD656" s="159">
        <f>Cálculos!AB625</f>
        <v>0.39473712267425615</v>
      </c>
      <c r="AE656" s="144"/>
      <c r="AF656" s="159">
        <f>Cálculos!AQ240</f>
        <v>0.40863186748413477</v>
      </c>
      <c r="AG656" s="144"/>
      <c r="AH656" s="159">
        <f>Cálculos!O631</f>
        <v>0</v>
      </c>
      <c r="AI656" s="144"/>
      <c r="AJ656" s="159">
        <f>Cálculos!AD634</f>
        <v>0</v>
      </c>
      <c r="AK656" s="144"/>
      <c r="AL656" s="159">
        <f>Cálculos!AS641</f>
        <v>0</v>
      </c>
      <c r="AM656" s="142"/>
      <c r="BA656" s="143"/>
      <c r="BB656" s="74">
        <v>651</v>
      </c>
      <c r="BC656" s="167">
        <f>ABS(Cálculos!M657-Cálculos!M656)</f>
        <v>0.1098592207186605</v>
      </c>
      <c r="BD656" s="167">
        <f>ABS(Cálculos!AB657-Cálculos!AB656)</f>
        <v>5.5229926227903903E-2</v>
      </c>
      <c r="BE656" s="167">
        <f>ABS(Cálculos!AQ657-Cálculos!AQ656)</f>
        <v>4.7424477880414484E-4</v>
      </c>
      <c r="BF656" s="142"/>
    </row>
    <row r="657" spans="25:58" x14ac:dyDescent="0.35">
      <c r="Y657" s="143"/>
      <c r="Z657" s="74">
        <f>(Cálculos!C658-0.44)/(MAX(Cálculos!C:C)+0.12)*100</f>
        <v>89.240124910973535</v>
      </c>
      <c r="AA657" s="144"/>
      <c r="AB657" s="159">
        <f>Cálculos!M239</f>
        <v>0.3741417034279218</v>
      </c>
      <c r="AC657" s="144"/>
      <c r="AD657" s="159">
        <f>Cálculos!AB274</f>
        <v>0.39470565702661692</v>
      </c>
      <c r="AE657" s="144"/>
      <c r="AF657" s="159">
        <f>Cálculos!AQ625</f>
        <v>0.4076012951800701</v>
      </c>
      <c r="AG657" s="144"/>
      <c r="AH657" s="159">
        <f>Cálculos!O632</f>
        <v>0</v>
      </c>
      <c r="AI657" s="144"/>
      <c r="AJ657" s="159">
        <f>Cálculos!AD635</f>
        <v>0</v>
      </c>
      <c r="AK657" s="144"/>
      <c r="AL657" s="159">
        <f>Cálculos!AS642</f>
        <v>0</v>
      </c>
      <c r="AM657" s="142"/>
      <c r="BA657" s="143"/>
      <c r="BB657" s="74">
        <v>652</v>
      </c>
      <c r="BC657" s="167">
        <f>ABS(Cálculos!M658-Cálculos!M657)</f>
        <v>3.7852261365829913</v>
      </c>
      <c r="BD657" s="167">
        <f>ABS(Cálculos!AB658-Cálculos!AB657)</f>
        <v>3.2237827172797182</v>
      </c>
      <c r="BE657" s="167">
        <f>ABS(Cálculos!AQ658-Cálculos!AQ657)</f>
        <v>2.5009975557584783</v>
      </c>
      <c r="BF657" s="142"/>
    </row>
    <row r="658" spans="25:58" x14ac:dyDescent="0.35">
      <c r="Y658" s="143"/>
      <c r="Z658" s="74">
        <f>(Cálculos!C659-0.44)/(MAX(Cálculos!C:C)+0.12)*100</f>
        <v>89.377088697748306</v>
      </c>
      <c r="AA658" s="144"/>
      <c r="AB658" s="159">
        <f>Cálculos!M625</f>
        <v>0.37339887928351573</v>
      </c>
      <c r="AC658" s="144"/>
      <c r="AD658" s="159">
        <f>Cálculos!AB240</f>
        <v>0.39243206787767365</v>
      </c>
      <c r="AE658" s="144"/>
      <c r="AF658" s="159">
        <f>Cálculos!AQ241</f>
        <v>0.40578459086222135</v>
      </c>
      <c r="AG658" s="144"/>
      <c r="AH658" s="159">
        <f>Cálculos!O633</f>
        <v>0</v>
      </c>
      <c r="AI658" s="144"/>
      <c r="AJ658" s="159">
        <f>Cálculos!AD636</f>
        <v>0</v>
      </c>
      <c r="AK658" s="144"/>
      <c r="AL658" s="159">
        <f>Cálculos!AS643</f>
        <v>0</v>
      </c>
      <c r="AM658" s="142"/>
      <c r="BA658" s="143"/>
      <c r="BB658" s="74">
        <v>653</v>
      </c>
      <c r="BC658" s="167">
        <f>ABS(Cálculos!M659-Cálculos!M658)</f>
        <v>3.4656018001879501</v>
      </c>
      <c r="BD658" s="167">
        <f>ABS(Cálculos!AB659-Cálculos!AB658)</f>
        <v>2.9106461704193611</v>
      </c>
      <c r="BE658" s="167">
        <f>ABS(Cálculos!AQ659-Cálculos!AQ658)</f>
        <v>2.1842975194887719</v>
      </c>
      <c r="BF658" s="142"/>
    </row>
    <row r="659" spans="25:58" x14ac:dyDescent="0.35">
      <c r="Y659" s="143"/>
      <c r="Z659" s="74">
        <f>(Cálculos!C660-0.44)/(MAX(Cálculos!C:C)+0.12)*100</f>
        <v>89.514052484523091</v>
      </c>
      <c r="AA659" s="144"/>
      <c r="AB659" s="159">
        <f>Cálculos!M240</f>
        <v>0.37090438041219692</v>
      </c>
      <c r="AC659" s="144"/>
      <c r="AD659" s="159">
        <f>Cálculos!AB626</f>
        <v>0.39201047419821239</v>
      </c>
      <c r="AE659" s="144"/>
      <c r="AF659" s="159">
        <f>Cálculos!AQ626</f>
        <v>0.40478578737374377</v>
      </c>
      <c r="AG659" s="144"/>
      <c r="AH659" s="159">
        <f>Cálculos!O634</f>
        <v>0</v>
      </c>
      <c r="AI659" s="144"/>
      <c r="AJ659" s="159">
        <f>Cálculos!AD637</f>
        <v>0</v>
      </c>
      <c r="AK659" s="144"/>
      <c r="AL659" s="159">
        <f>Cálculos!AS644</f>
        <v>0</v>
      </c>
      <c r="AM659" s="142"/>
      <c r="BA659" s="143"/>
      <c r="BB659" s="74">
        <v>654</v>
      </c>
      <c r="BC659" s="167">
        <f>ABS(Cálculos!M660-Cálculos!M659)</f>
        <v>1.3658663318435875</v>
      </c>
      <c r="BD659" s="167">
        <f>ABS(Cálculos!AB660-Cálculos!AB659)</f>
        <v>1.1244970086324777</v>
      </c>
      <c r="BE659" s="167">
        <f>ABS(Cálculos!AQ660-Cálculos!AQ659)</f>
        <v>0.81585997139873279</v>
      </c>
      <c r="BF659" s="142"/>
    </row>
    <row r="660" spans="25:58" x14ac:dyDescent="0.35">
      <c r="Y660" s="143"/>
      <c r="Z660" s="74">
        <f>(Cálculos!C661-0.44)/(MAX(Cálculos!C:C)+0.12)*100</f>
        <v>89.651016271297863</v>
      </c>
      <c r="AA660" s="144"/>
      <c r="AB660" s="159">
        <f>Cálculos!M626</f>
        <v>0.37081962482105918</v>
      </c>
      <c r="AC660" s="144"/>
      <c r="AD660" s="159">
        <f>Cálculos!AB641</f>
        <v>0.39146388618754158</v>
      </c>
      <c r="AE660" s="144"/>
      <c r="AF660" s="159">
        <f>Cálculos!AQ242</f>
        <v>0.40297712539724684</v>
      </c>
      <c r="AG660" s="144"/>
      <c r="AH660" s="159">
        <f>Cálculos!O635</f>
        <v>0</v>
      </c>
      <c r="AI660" s="144"/>
      <c r="AJ660" s="159">
        <f>Cálculos!AD638</f>
        <v>0</v>
      </c>
      <c r="AK660" s="144"/>
      <c r="AL660" s="159">
        <f>Cálculos!AS645</f>
        <v>0</v>
      </c>
      <c r="AM660" s="142"/>
      <c r="BA660" s="143"/>
      <c r="BB660" s="74">
        <v>655</v>
      </c>
      <c r="BC660" s="167">
        <f>ABS(Cálculos!M661-Cálculos!M660)</f>
        <v>1.2565412284049444</v>
      </c>
      <c r="BD660" s="167">
        <f>ABS(Cálculos!AB661-Cálculos!AB660)</f>
        <v>1.0001281143878464</v>
      </c>
      <c r="BE660" s="167">
        <f>ABS(Cálculos!AQ661-Cálculos!AQ660)</f>
        <v>0.68676121576699012</v>
      </c>
      <c r="BF660" s="142"/>
    </row>
    <row r="661" spans="25:58" x14ac:dyDescent="0.35">
      <c r="Y661" s="143"/>
      <c r="Z661" s="74">
        <f>(Cálculos!C662-0.44)/(MAX(Cálculos!C:C)+0.12)*100</f>
        <v>89.787980058072634</v>
      </c>
      <c r="AA661" s="144"/>
      <c r="AB661" s="159">
        <f>Cálculos!M627</f>
        <v>0.36825818657057113</v>
      </c>
      <c r="AC661" s="144"/>
      <c r="AD661" s="159">
        <f>Cálculos!AB241</f>
        <v>0.38966084977396592</v>
      </c>
      <c r="AE661" s="144"/>
      <c r="AF661" s="159">
        <f>Cálculos!AQ627</f>
        <v>0.40198972770043656</v>
      </c>
      <c r="AG661" s="144"/>
      <c r="AH661" s="159">
        <f>Cálculos!O636</f>
        <v>0</v>
      </c>
      <c r="AI661" s="144"/>
      <c r="AJ661" s="159">
        <f>Cálculos!AD640</f>
        <v>0</v>
      </c>
      <c r="AK661" s="144"/>
      <c r="AL661" s="159">
        <f>Cálculos!AS646</f>
        <v>0</v>
      </c>
      <c r="AM661" s="142"/>
      <c r="BA661" s="143"/>
      <c r="BB661" s="74">
        <v>656</v>
      </c>
      <c r="BC661" s="167">
        <f>ABS(Cálculos!M662-Cálculos!M661)</f>
        <v>3.6087946371091473E-2</v>
      </c>
      <c r="BD661" s="167">
        <f>ABS(Cálculos!AB662-Cálculos!AB661)</f>
        <v>3.6909046718336058E-2</v>
      </c>
      <c r="BE661" s="167">
        <f>ABS(Cálculos!AQ662-Cálculos!AQ661)</f>
        <v>3.877733376644199E-2</v>
      </c>
      <c r="BF661" s="142"/>
    </row>
    <row r="662" spans="25:58" x14ac:dyDescent="0.35">
      <c r="Y662" s="143"/>
      <c r="Z662" s="74">
        <f>(Cálculos!C663-0.44)/(MAX(Cálculos!C:C)+0.12)*100</f>
        <v>89.924943844847419</v>
      </c>
      <c r="AA662" s="144"/>
      <c r="AB662" s="159">
        <f>Cálculos!M241</f>
        <v>0.36822298628895778</v>
      </c>
      <c r="AC662" s="144"/>
      <c r="AD662" s="159">
        <f>Cálculos!AB627</f>
        <v>0.38930266005895864</v>
      </c>
      <c r="AE662" s="144"/>
      <c r="AF662" s="159">
        <f>Cálculos!AQ243</f>
        <v>0.4001927351742588</v>
      </c>
      <c r="AG662" s="144"/>
      <c r="AH662" s="159">
        <f>Cálculos!O637</f>
        <v>0</v>
      </c>
      <c r="AI662" s="144"/>
      <c r="AJ662" s="159">
        <f>Cálculos!AD641</f>
        <v>0</v>
      </c>
      <c r="AK662" s="144"/>
      <c r="AL662" s="159">
        <f>Cálculos!AS647</f>
        <v>0</v>
      </c>
      <c r="AM662" s="142"/>
      <c r="BA662" s="143"/>
      <c r="BB662" s="74">
        <v>657</v>
      </c>
      <c r="BC662" s="167">
        <f>ABS(Cálculos!M663-Cálculos!M662)</f>
        <v>0.49993410861089527</v>
      </c>
      <c r="BD662" s="167">
        <f>ABS(Cálculos!AB663-Cálculos!AB662)</f>
        <v>0.38673618406068155</v>
      </c>
      <c r="BE662" s="167">
        <f>ABS(Cálculos!AQ663-Cálculos!AQ662)</f>
        <v>0.25690851279998084</v>
      </c>
      <c r="BF662" s="142"/>
    </row>
    <row r="663" spans="25:58" x14ac:dyDescent="0.35">
      <c r="Y663" s="143"/>
      <c r="Z663" s="74">
        <f>(Cálculos!C664-0.44)/(MAX(Cálculos!C:C)+0.12)*100</f>
        <v>90.061907631622191</v>
      </c>
      <c r="AA663" s="144"/>
      <c r="AB663" s="159">
        <f>Cálculos!M628</f>
        <v>0.36571444146648602</v>
      </c>
      <c r="AC663" s="144"/>
      <c r="AD663" s="159">
        <f>Cálculos!AB242</f>
        <v>0.38695820652829477</v>
      </c>
      <c r="AE663" s="144"/>
      <c r="AF663" s="159">
        <f>Cálculos!AQ628</f>
        <v>0.3992129818220812</v>
      </c>
      <c r="AG663" s="144"/>
      <c r="AH663" s="159">
        <f>Cálculos!O638</f>
        <v>0</v>
      </c>
      <c r="AI663" s="144"/>
      <c r="AJ663" s="159">
        <f>Cálculos!AD642</f>
        <v>0</v>
      </c>
      <c r="AK663" s="144"/>
      <c r="AL663" s="159">
        <f>Cálculos!AS648</f>
        <v>0</v>
      </c>
      <c r="AM663" s="142"/>
      <c r="BA663" s="143"/>
      <c r="BB663" s="74">
        <v>658</v>
      </c>
      <c r="BC663" s="167">
        <f>ABS(Cálculos!M664-Cálculos!M663)</f>
        <v>0.37712952297024294</v>
      </c>
      <c r="BD663" s="167">
        <f>ABS(Cálculos!AB664-Cálculos!AB663)</f>
        <v>0.26406967878450771</v>
      </c>
      <c r="BE663" s="167">
        <f>ABS(Cálculos!AQ664-Cálculos!AQ663)</f>
        <v>0.13539434688641372</v>
      </c>
      <c r="BF663" s="142"/>
    </row>
    <row r="664" spans="25:58" x14ac:dyDescent="0.35">
      <c r="Y664" s="143"/>
      <c r="Z664" s="74">
        <f>(Cálculos!C665-0.44)/(MAX(Cálculos!C:C)+0.12)*100</f>
        <v>90.198871418396962</v>
      </c>
      <c r="AA664" s="144"/>
      <c r="AB664" s="159">
        <f>Cálculos!M242</f>
        <v>0.36565766095877533</v>
      </c>
      <c r="AC664" s="144"/>
      <c r="AD664" s="159">
        <f>Cálculos!AB628</f>
        <v>0.3866135501582274</v>
      </c>
      <c r="AE664" s="144"/>
      <c r="AF664" s="159">
        <f>Cálculos!AQ629</f>
        <v>0.39817335647402569</v>
      </c>
      <c r="AG664" s="144"/>
      <c r="AH664" s="159">
        <f>Cálculos!O640</f>
        <v>0</v>
      </c>
      <c r="AI664" s="144"/>
      <c r="AJ664" s="159">
        <f>Cálculos!AD643</f>
        <v>0</v>
      </c>
      <c r="AK664" s="144"/>
      <c r="AL664" s="159">
        <f>Cálculos!AS649</f>
        <v>0</v>
      </c>
      <c r="AM664" s="142"/>
      <c r="BA664" s="143"/>
      <c r="BB664" s="74">
        <v>659</v>
      </c>
      <c r="BC664" s="167">
        <f>ABS(Cálculos!M665-Cálculos!M664)</f>
        <v>4.1523800819473378E-2</v>
      </c>
      <c r="BD664" s="167">
        <f>ABS(Cálculos!AB665-Cálculos!AB664)</f>
        <v>4.0833278417799268E-2</v>
      </c>
      <c r="BE664" s="167">
        <f>ABS(Cálculos!AQ665-Cálculos!AQ664)</f>
        <v>4.2059354569794372E-2</v>
      </c>
      <c r="BF664" s="142"/>
    </row>
    <row r="665" spans="25:58" x14ac:dyDescent="0.35">
      <c r="Y665" s="143"/>
      <c r="Z665" s="74">
        <f>(Cálculos!C666-0.44)/(MAX(Cálculos!C:C)+0.12)*100</f>
        <v>90.335835205171747</v>
      </c>
      <c r="AA665" s="144"/>
      <c r="AB665" s="159">
        <f>Cálculos!M629</f>
        <v>0.36490620743878938</v>
      </c>
      <c r="AC665" s="144"/>
      <c r="AD665" s="159">
        <f>Cálculos!AB629</f>
        <v>0.38566095544188073</v>
      </c>
      <c r="AE665" s="144"/>
      <c r="AF665" s="159">
        <f>Cálculos!AQ244</f>
        <v>0.3974282514058165</v>
      </c>
      <c r="AG665" s="144"/>
      <c r="AH665" s="159">
        <f>Cálculos!O641</f>
        <v>0</v>
      </c>
      <c r="AI665" s="144"/>
      <c r="AJ665" s="159">
        <f>Cálculos!AD644</f>
        <v>0</v>
      </c>
      <c r="AK665" s="144"/>
      <c r="AL665" s="159">
        <f>Cálculos!AS650</f>
        <v>0</v>
      </c>
      <c r="AM665" s="142"/>
      <c r="BA665" s="143"/>
      <c r="BB665" s="74">
        <v>660</v>
      </c>
      <c r="BC665" s="167">
        <f>ABS(Cálculos!M666-Cálculos!M665)</f>
        <v>3.9638582389496246E-3</v>
      </c>
      <c r="BD665" s="167">
        <f>ABS(Cálculos!AB666-Cálculos!AB665)</f>
        <v>3.5235628283324383E-3</v>
      </c>
      <c r="BE665" s="167">
        <f>ABS(Cálculos!AQ666-Cálculos!AQ665)</f>
        <v>2.0662855507189715E-3</v>
      </c>
      <c r="BF665" s="142"/>
    </row>
    <row r="666" spans="25:58" x14ac:dyDescent="0.35">
      <c r="Y666" s="143"/>
      <c r="Z666" s="74">
        <f>(Cálculos!C667-0.44)/(MAX(Cálculos!C:C)+0.12)*100</f>
        <v>90.472798991946519</v>
      </c>
      <c r="AA666" s="144"/>
      <c r="AB666" s="159">
        <f>Cálculos!M243</f>
        <v>0.36312788923525141</v>
      </c>
      <c r="AC666" s="144"/>
      <c r="AD666" s="159">
        <f>Cálculos!AB243</f>
        <v>0.38428326911099503</v>
      </c>
      <c r="AE666" s="144"/>
      <c r="AF666" s="159">
        <f>Cálculos!AQ245</f>
        <v>0.39468298640858057</v>
      </c>
      <c r="AG666" s="144"/>
      <c r="AH666" s="159">
        <f>Cálculos!O642</f>
        <v>0</v>
      </c>
      <c r="AI666" s="144"/>
      <c r="AJ666" s="159">
        <f>Cálculos!AD645</f>
        <v>0</v>
      </c>
      <c r="AK666" s="144"/>
      <c r="AL666" s="159">
        <f>Cálculos!AS651</f>
        <v>0</v>
      </c>
      <c r="AM666" s="142"/>
      <c r="BA666" s="143"/>
      <c r="BB666" s="74">
        <v>661</v>
      </c>
      <c r="BC666" s="167">
        <f>ABS(Cálculos!M667-Cálculos!M666)</f>
        <v>1.5384496413771709E-2</v>
      </c>
      <c r="BD666" s="167">
        <f>ABS(Cálculos!AB667-Cálculos!AB666)</f>
        <v>1.4992321576975054E-2</v>
      </c>
      <c r="BE666" s="167">
        <f>ABS(Cálculos!AQ667-Cálculos!AQ666)</f>
        <v>1.3602030195421722E-2</v>
      </c>
      <c r="BF666" s="142"/>
    </row>
    <row r="667" spans="25:58" x14ac:dyDescent="0.35">
      <c r="Y667" s="143"/>
      <c r="Z667" s="74">
        <f>(Cálculos!C668-0.44)/(MAX(Cálculos!C:C)+0.12)*100</f>
        <v>90.609762778721304</v>
      </c>
      <c r="AA667" s="144"/>
      <c r="AB667" s="159">
        <f>Cálculos!M642</f>
        <v>0.36244870263559953</v>
      </c>
      <c r="AC667" s="144"/>
      <c r="AD667" s="159">
        <f>Cálculos!AB244</f>
        <v>0.38162846104213577</v>
      </c>
      <c r="AE667" s="144"/>
      <c r="AF667" s="159">
        <f>Cálculos!AQ630</f>
        <v>0.39403097357690997</v>
      </c>
      <c r="AG667" s="144"/>
      <c r="AH667" s="159">
        <f>Cálculos!O643</f>
        <v>0</v>
      </c>
      <c r="AI667" s="144"/>
      <c r="AJ667" s="159">
        <f>Cálculos!AD646</f>
        <v>0</v>
      </c>
      <c r="AK667" s="144"/>
      <c r="AL667" s="159">
        <f>Cálculos!AS652</f>
        <v>0</v>
      </c>
      <c r="AM667" s="142"/>
      <c r="BA667" s="143"/>
      <c r="BB667" s="74">
        <v>662</v>
      </c>
      <c r="BC667" s="167">
        <f>ABS(Cálculos!M668-Cálculos!M667)</f>
        <v>7.7698346384867945E-3</v>
      </c>
      <c r="BD667" s="167">
        <f>ABS(Cálculos!AB668-Cálculos!AB667)</f>
        <v>7.9650359856759945E-3</v>
      </c>
      <c r="BE667" s="167">
        <f>ABS(Cálculos!AQ668-Cálculos!AQ667)</f>
        <v>9.1027430999555126E-3</v>
      </c>
      <c r="BF667" s="142"/>
    </row>
    <row r="668" spans="25:58" x14ac:dyDescent="0.35">
      <c r="Y668" s="143"/>
      <c r="Z668" s="74">
        <f>(Cálculos!C669-0.44)/(MAX(Cálculos!C:C)+0.12)*100</f>
        <v>90.746726565496076</v>
      </c>
      <c r="AA668" s="144"/>
      <c r="AB668" s="159">
        <f>Cálculos!M630</f>
        <v>0.36099361752543152</v>
      </c>
      <c r="AC668" s="144"/>
      <c r="AD668" s="159">
        <f>Cálculos!AB630</f>
        <v>0.38160500201198827</v>
      </c>
      <c r="AE668" s="144"/>
      <c r="AF668" s="159">
        <f>Cálculos!AQ274</f>
        <v>0.39281421174131276</v>
      </c>
      <c r="AG668" s="144"/>
      <c r="AH668" s="159">
        <f>Cálculos!O644</f>
        <v>0</v>
      </c>
      <c r="AI668" s="144"/>
      <c r="AJ668" s="159">
        <f>Cálculos!AD647</f>
        <v>0</v>
      </c>
      <c r="AK668" s="144"/>
      <c r="AL668" s="159">
        <f>Cálculos!AS653</f>
        <v>0</v>
      </c>
      <c r="AM668" s="142"/>
      <c r="BA668" s="143"/>
      <c r="BB668" s="74">
        <v>663</v>
      </c>
      <c r="BC668" s="167">
        <f>ABS(Cálculos!M669-Cálculos!M668)</f>
        <v>0.1635620990542378</v>
      </c>
      <c r="BD668" s="167">
        <f>ABS(Cálculos!AB669-Cálculos!AB668)</f>
        <v>0.11873941372600627</v>
      </c>
      <c r="BE668" s="167">
        <f>ABS(Cálculos!AQ669-Cálculos!AQ668)</f>
        <v>7.5543380837288621E-2</v>
      </c>
      <c r="BF668" s="142"/>
    </row>
    <row r="669" spans="25:58" x14ac:dyDescent="0.35">
      <c r="Y669" s="143"/>
      <c r="Z669" s="74">
        <f>(Cálculos!C670-0.44)/(MAX(Cálculos!C:C)+0.12)*100</f>
        <v>90.883690352270847</v>
      </c>
      <c r="AA669" s="144"/>
      <c r="AB669" s="159">
        <f>Cálculos!M244</f>
        <v>0.36061885227274837</v>
      </c>
      <c r="AC669" s="144"/>
      <c r="AD669" s="159">
        <f>Cálculos!AB245</f>
        <v>0.37899229312942034</v>
      </c>
      <c r="AE669" s="144"/>
      <c r="AF669" s="159">
        <f>Cálculos!AQ246</f>
        <v>0.39195670684467177</v>
      </c>
      <c r="AG669" s="144"/>
      <c r="AH669" s="159">
        <f>Cálculos!O645</f>
        <v>0</v>
      </c>
      <c r="AI669" s="144"/>
      <c r="AJ669" s="159">
        <f>Cálculos!AD648</f>
        <v>0</v>
      </c>
      <c r="AK669" s="144"/>
      <c r="AL669" s="159">
        <f>Cálculos!AS654</f>
        <v>0</v>
      </c>
      <c r="AM669" s="142"/>
      <c r="BA669" s="143"/>
      <c r="BB669" s="74">
        <v>664</v>
      </c>
      <c r="BC669" s="167">
        <f>ABS(Cálculos!M670-Cálculos!M669)</f>
        <v>0.11761327678463029</v>
      </c>
      <c r="BD669" s="167">
        <f>ABS(Cálculos!AB670-Cálculos!AB669)</f>
        <v>7.1977882306488716E-2</v>
      </c>
      <c r="BE669" s="167">
        <f>ABS(Cálculos!AQ670-Cálculos!AQ669)</f>
        <v>2.9901660573295574E-2</v>
      </c>
      <c r="BF669" s="142"/>
    </row>
    <row r="670" spans="25:58" x14ac:dyDescent="0.35">
      <c r="Y670" s="143"/>
      <c r="Z670" s="74">
        <f>(Cálculos!C671-0.44)/(MAX(Cálculos!C:C)+0.12)*100</f>
        <v>91.020654139045632</v>
      </c>
      <c r="AA670" s="144"/>
      <c r="AB670" s="159">
        <f>Cálculos!M638</f>
        <v>0.36034498198635062</v>
      </c>
      <c r="AC670" s="144"/>
      <c r="AD670" s="159">
        <f>Cálculos!AB631</f>
        <v>0.37871457769838107</v>
      </c>
      <c r="AE670" s="144"/>
      <c r="AF670" s="159">
        <f>Cálculos!AQ641</f>
        <v>0.39149969294290121</v>
      </c>
      <c r="AG670" s="144"/>
      <c r="AH670" s="159">
        <f>Cálculos!O646</f>
        <v>0</v>
      </c>
      <c r="AI670" s="144"/>
      <c r="AJ670" s="159">
        <f>Cálculos!AD649</f>
        <v>0</v>
      </c>
      <c r="AK670" s="144"/>
      <c r="AL670" s="159">
        <f>Cálculos!AS655</f>
        <v>0</v>
      </c>
      <c r="AM670" s="142"/>
      <c r="BA670" s="143"/>
      <c r="BB670" s="74">
        <v>665</v>
      </c>
      <c r="BC670" s="167">
        <f>ABS(Cálculos!M671-Cálculos!M670)</f>
        <v>3.7679616304231223E-2</v>
      </c>
      <c r="BD670" s="167">
        <f>ABS(Cálculos!AB671-Cálculos!AB670)</f>
        <v>3.7524250995322639E-2</v>
      </c>
      <c r="BE670" s="167">
        <f>ABS(Cálculos!AQ671-Cálculos!AQ670)</f>
        <v>3.832792932018636E-2</v>
      </c>
      <c r="BF670" s="142"/>
    </row>
    <row r="671" spans="25:58" x14ac:dyDescent="0.35">
      <c r="Y671" s="143"/>
      <c r="Z671" s="74">
        <f>(Cálculos!C672-0.44)/(MAX(Cálculos!C:C)+0.12)*100</f>
        <v>91.157617925820404</v>
      </c>
      <c r="AA671" s="144"/>
      <c r="AB671" s="159">
        <f>Cálculos!M631</f>
        <v>0.35824556644421424</v>
      </c>
      <c r="AC671" s="144"/>
      <c r="AD671" s="159">
        <f>Cálculos!AB638</f>
        <v>0.37744893134415342</v>
      </c>
      <c r="AE671" s="144"/>
      <c r="AF671" s="159">
        <f>Cálculos!AQ631</f>
        <v>0.3910547168080189</v>
      </c>
      <c r="AG671" s="144"/>
      <c r="AH671" s="159">
        <f>Cálculos!O647</f>
        <v>0</v>
      </c>
      <c r="AI671" s="144"/>
      <c r="AJ671" s="159">
        <f>Cálculos!AD650</f>
        <v>0</v>
      </c>
      <c r="AK671" s="144"/>
      <c r="AL671" s="159">
        <f>Cálculos!AS657</f>
        <v>0</v>
      </c>
      <c r="AM671" s="142"/>
      <c r="BA671" s="143"/>
      <c r="BB671" s="74">
        <v>666</v>
      </c>
      <c r="BC671" s="167">
        <f>ABS(Cálculos!M672-Cálculos!M671)</f>
        <v>1.7611365407218083E-2</v>
      </c>
      <c r="BD671" s="167">
        <f>ABS(Cálculos!AB672-Cálculos!AB671)</f>
        <v>1.7815909197556823E-2</v>
      </c>
      <c r="BE671" s="167">
        <f>ABS(Cálculos!AQ672-Cálculos!AQ671)</f>
        <v>1.8905176908969201E-2</v>
      </c>
      <c r="BF671" s="142"/>
    </row>
    <row r="672" spans="25:58" x14ac:dyDescent="0.35">
      <c r="Y672" s="143"/>
      <c r="Z672" s="74">
        <f>(Cálculos!C673-0.44)/(MAX(Cálculos!C:C)+0.12)*100</f>
        <v>91.294581712595175</v>
      </c>
      <c r="AA672" s="144"/>
      <c r="AB672" s="159">
        <f>Cálculos!M245</f>
        <v>0.35812774255388796</v>
      </c>
      <c r="AC672" s="144"/>
      <c r="AD672" s="159">
        <f>Cálculos!AB246</f>
        <v>0.37637438978088616</v>
      </c>
      <c r="AE672" s="144"/>
      <c r="AF672" s="159">
        <f>Cálculos!AQ247</f>
        <v>0.38924926318327185</v>
      </c>
      <c r="AG672" s="144"/>
      <c r="AH672" s="159">
        <f>Cálculos!O648</f>
        <v>0</v>
      </c>
      <c r="AI672" s="144"/>
      <c r="AJ672" s="159">
        <f>Cálculos!AD651</f>
        <v>0</v>
      </c>
      <c r="AK672" s="144"/>
      <c r="AL672" s="159">
        <f>Cálculos!AS659</f>
        <v>0</v>
      </c>
      <c r="AM672" s="142"/>
      <c r="BA672" s="143"/>
      <c r="BB672" s="74">
        <v>667</v>
      </c>
      <c r="BC672" s="167">
        <f>ABS(Cálculos!M673-Cálculos!M672)</f>
        <v>4.0755689623238833E-2</v>
      </c>
      <c r="BD672" s="167">
        <f>ABS(Cálculos!AB673-Cálculos!AB672)</f>
        <v>4.1097308316442205E-2</v>
      </c>
      <c r="BE672" s="167">
        <f>ABS(Cálculos!AQ673-Cálculos!AQ672)</f>
        <v>4.2264812831225962E-2</v>
      </c>
      <c r="BF672" s="142"/>
    </row>
    <row r="673" spans="25:58" x14ac:dyDescent="0.35">
      <c r="Y673" s="143"/>
      <c r="Z673" s="74">
        <f>(Cálculos!C674-0.44)/(MAX(Cálculos!C:C)+0.12)*100</f>
        <v>91.43154549936996</v>
      </c>
      <c r="AA673" s="144"/>
      <c r="AB673" s="159">
        <f>Cálculos!M632</f>
        <v>0.35572445827266591</v>
      </c>
      <c r="AC673" s="144"/>
      <c r="AD673" s="159">
        <f>Cálculos!AB632</f>
        <v>0.37605207973819532</v>
      </c>
      <c r="AE673" s="144"/>
      <c r="AF673" s="159">
        <f>Cálculos!AQ632</f>
        <v>0.38830697928062563</v>
      </c>
      <c r="AG673" s="144"/>
      <c r="AH673" s="159">
        <f>Cálculos!O649</f>
        <v>0</v>
      </c>
      <c r="AI673" s="144"/>
      <c r="AJ673" s="159">
        <f>Cálculos!AD652</f>
        <v>0</v>
      </c>
      <c r="AK673" s="144"/>
      <c r="AL673" s="159">
        <f>Cálculos!AS661</f>
        <v>0</v>
      </c>
      <c r="AM673" s="142"/>
      <c r="BA673" s="143"/>
      <c r="BB673" s="74">
        <v>668</v>
      </c>
      <c r="BC673" s="167">
        <f>ABS(Cálculos!M674-Cálculos!M673)</f>
        <v>4.9049263402811683E-3</v>
      </c>
      <c r="BD673" s="167">
        <f>ABS(Cálculos!AB674-Cálculos!AB673)</f>
        <v>4.2679998988812695E-3</v>
      </c>
      <c r="BE673" s="167">
        <f>ABS(Cálculos!AQ674-Cálculos!AQ673)</f>
        <v>2.9115592475668084E-3</v>
      </c>
      <c r="BF673" s="142"/>
    </row>
    <row r="674" spans="25:58" x14ac:dyDescent="0.35">
      <c r="Y674" s="143"/>
      <c r="Z674" s="74">
        <f>(Cálculos!C675-0.44)/(MAX(Cálculos!C:C)+0.12)*100</f>
        <v>91.568509286144746</v>
      </c>
      <c r="AA674" s="144"/>
      <c r="AB674" s="159">
        <f>Cálculos!M246</f>
        <v>0.35565394915870935</v>
      </c>
      <c r="AC674" s="144"/>
      <c r="AD674" s="159">
        <f>Cálculos!AB247</f>
        <v>0.37377457970745043</v>
      </c>
      <c r="AE674" s="144"/>
      <c r="AF674" s="159">
        <f>Cálculos!AQ248</f>
        <v>0.38656052195343754</v>
      </c>
      <c r="AG674" s="144"/>
      <c r="AH674" s="159">
        <f>Cálculos!O650</f>
        <v>0</v>
      </c>
      <c r="AI674" s="144"/>
      <c r="AJ674" s="159">
        <f>Cálculos!AD653</f>
        <v>0</v>
      </c>
      <c r="AK674" s="144"/>
      <c r="AL674" s="159">
        <f>Cálculos!AS662</f>
        <v>0</v>
      </c>
      <c r="AM674" s="142"/>
      <c r="BA674" s="143"/>
      <c r="BB674" s="74">
        <v>669</v>
      </c>
      <c r="BC674" s="167">
        <f>ABS(Cálculos!M675-Cálculos!M674)</f>
        <v>3.8776668731165698E-2</v>
      </c>
      <c r="BD674" s="167">
        <f>ABS(Cálculos!AB675-Cálculos!AB674)</f>
        <v>3.9348982137169086E-2</v>
      </c>
      <c r="BE674" s="167">
        <f>ABS(Cálculos!AQ675-Cálculos!AQ674)</f>
        <v>4.0645186400724898E-2</v>
      </c>
      <c r="BF674" s="142"/>
    </row>
    <row r="675" spans="25:58" x14ac:dyDescent="0.35">
      <c r="Y675" s="143"/>
      <c r="Z675" s="74">
        <f>(Cálculos!C676-0.44)/(MAX(Cálculos!C:C)+0.12)*100</f>
        <v>91.705473072919503</v>
      </c>
      <c r="AA675" s="144"/>
      <c r="AB675" s="159">
        <f>Cálculos!M275</f>
        <v>0.35420470138872262</v>
      </c>
      <c r="AC675" s="144"/>
      <c r="AD675" s="159">
        <f>Cálculos!AB633</f>
        <v>0.37344599250073457</v>
      </c>
      <c r="AE675" s="144"/>
      <c r="AF675" s="159">
        <f>Cálculos!AQ638</f>
        <v>0.38616438643544532</v>
      </c>
      <c r="AG675" s="144"/>
      <c r="AH675" s="159">
        <f>Cálculos!O651</f>
        <v>0</v>
      </c>
      <c r="AI675" s="144"/>
      <c r="AJ675" s="159">
        <f>Cálculos!AD654</f>
        <v>0</v>
      </c>
      <c r="AK675" s="144"/>
      <c r="AL675" s="159">
        <f>Cálculos!AS664</f>
        <v>0</v>
      </c>
      <c r="AM675" s="142"/>
      <c r="BA675" s="143"/>
      <c r="BB675" s="74">
        <v>670</v>
      </c>
      <c r="BC675" s="167">
        <f>ABS(Cálculos!M676-Cálculos!M675)</f>
        <v>2.9969254425908698E-2</v>
      </c>
      <c r="BD675" s="167">
        <f>ABS(Cálculos!AB676-Cálculos!AB675)</f>
        <v>3.0796451366476241E-2</v>
      </c>
      <c r="BE675" s="167">
        <f>ABS(Cálculos!AQ676-Cálculos!AQ675)</f>
        <v>3.2277274406858236E-2</v>
      </c>
      <c r="BF675" s="142"/>
    </row>
    <row r="676" spans="25:58" x14ac:dyDescent="0.35">
      <c r="Y676" s="143"/>
      <c r="Z676" s="74">
        <f>(Cálculos!C677-0.44)/(MAX(Cálculos!C:C)+0.12)*100</f>
        <v>91.842436859694288</v>
      </c>
      <c r="AA676" s="144"/>
      <c r="AB676" s="159">
        <f>Cálculos!M633</f>
        <v>0.35325878417323248</v>
      </c>
      <c r="AC676" s="144"/>
      <c r="AD676" s="159">
        <f>Cálculos!AB248</f>
        <v>0.37119272967967509</v>
      </c>
      <c r="AE676" s="144"/>
      <c r="AF676" s="159">
        <f>Cálculos!AQ633</f>
        <v>0.3856162412686569</v>
      </c>
      <c r="AG676" s="144"/>
      <c r="AH676" s="159">
        <f>Cálculos!O652</f>
        <v>0</v>
      </c>
      <c r="AI676" s="144"/>
      <c r="AJ676" s="159">
        <f>Cálculos!AD655</f>
        <v>0</v>
      </c>
      <c r="AK676" s="144"/>
      <c r="AL676" s="159">
        <f>Cálculos!AS665</f>
        <v>0</v>
      </c>
      <c r="AM676" s="142"/>
      <c r="BA676" s="143"/>
      <c r="BB676" s="74">
        <v>671</v>
      </c>
      <c r="BC676" s="167">
        <f>ABS(Cálculos!M677-Cálculos!M676)</f>
        <v>2.140224960849868E-3</v>
      </c>
      <c r="BD676" s="167">
        <f>ABS(Cálculos!AB677-Cálculos!AB676)</f>
        <v>1.1441570473708085E-3</v>
      </c>
      <c r="BE676" s="167">
        <f>ABS(Cálculos!AQ677-Cálculos!AQ676)</f>
        <v>4.6399837186117399E-4</v>
      </c>
      <c r="BF676" s="142"/>
    </row>
    <row r="677" spans="25:58" x14ac:dyDescent="0.35">
      <c r="Y677" s="143"/>
      <c r="Z677" s="74">
        <f>(Cálculos!C678-0.44)/(MAX(Cálculos!C:C)+0.12)*100</f>
        <v>91.979400646469074</v>
      </c>
      <c r="AA677" s="144"/>
      <c r="AB677" s="159">
        <f>Cálculos!M247</f>
        <v>0.35319726342500946</v>
      </c>
      <c r="AC677" s="144"/>
      <c r="AD677" s="159">
        <f>Cálculos!AB634</f>
        <v>0.37086485757158605</v>
      </c>
      <c r="AE677" s="144"/>
      <c r="AF677" s="159">
        <f>Cálculos!AQ249</f>
        <v>0.38389035335342003</v>
      </c>
      <c r="AG677" s="144"/>
      <c r="AH677" s="159">
        <f>Cálculos!O653</f>
        <v>0</v>
      </c>
      <c r="AI677" s="144"/>
      <c r="AJ677" s="159">
        <f>Cálculos!AD657</f>
        <v>0</v>
      </c>
      <c r="AK677" s="144"/>
      <c r="AL677" s="159">
        <f>Cálculos!AS666</f>
        <v>0</v>
      </c>
      <c r="AM677" s="142"/>
      <c r="BA677" s="143"/>
      <c r="BB677" s="74">
        <v>672</v>
      </c>
      <c r="BC677" s="167">
        <f>ABS(Cálculos!M678-Cálculos!M677)</f>
        <v>3.6030311426420769E-2</v>
      </c>
      <c r="BD677" s="167">
        <f>ABS(Cálculos!AB678-Cálculos!AB677)</f>
        <v>3.6975720925953914E-2</v>
      </c>
      <c r="BE677" s="167">
        <f>ABS(Cálculos!AQ678-Cálculos!AQ677)</f>
        <v>3.8534706523401296E-2</v>
      </c>
      <c r="BF677" s="142"/>
    </row>
    <row r="678" spans="25:58" x14ac:dyDescent="0.35">
      <c r="Y678" s="143"/>
      <c r="Z678" s="74">
        <f>(Cálculos!C679-0.44)/(MAX(Cálculos!C:C)+0.12)*100</f>
        <v>92.116364433243845</v>
      </c>
      <c r="AA678" s="144"/>
      <c r="AB678" s="159">
        <f>Cálculos!M634</f>
        <v>0.35081709247771964</v>
      </c>
      <c r="AC678" s="144"/>
      <c r="AD678" s="159">
        <f>Cálculos!AB642</f>
        <v>0.37048480651223764</v>
      </c>
      <c r="AE678" s="144"/>
      <c r="AF678" s="159">
        <f>Cálculos!AQ634</f>
        <v>0.38295104029061139</v>
      </c>
      <c r="AG678" s="144"/>
      <c r="AH678" s="159">
        <f>Cálculos!O654</f>
        <v>0</v>
      </c>
      <c r="AI678" s="144"/>
      <c r="AJ678" s="159">
        <f>Cálculos!AD661</f>
        <v>0</v>
      </c>
      <c r="AK678" s="144"/>
      <c r="AL678" s="159">
        <f>Cálculos!AS667</f>
        <v>0</v>
      </c>
      <c r="AM678" s="142"/>
      <c r="BA678" s="143"/>
      <c r="BB678" s="74">
        <v>673</v>
      </c>
      <c r="BC678" s="167">
        <f>ABS(Cálculos!M679-Cálculos!M678)</f>
        <v>1.0439862357058849E-2</v>
      </c>
      <c r="BD678" s="167">
        <f>ABS(Cálculos!AB679-Cálculos!AB678)</f>
        <v>9.3202803299596848E-3</v>
      </c>
      <c r="BE678" s="167">
        <f>ABS(Cálculos!AQ679-Cálculos!AQ678)</f>
        <v>7.6436658816794179E-3</v>
      </c>
      <c r="BF678" s="142"/>
    </row>
    <row r="679" spans="25:58" x14ac:dyDescent="0.35">
      <c r="Y679" s="143"/>
      <c r="Z679" s="74">
        <f>(Cálculos!C680-0.44)/(MAX(Cálculos!C:C)+0.12)*100</f>
        <v>92.253328220018616</v>
      </c>
      <c r="AA679" s="144"/>
      <c r="AB679" s="159">
        <f>Cálculos!M248</f>
        <v>0.35075755090143429</v>
      </c>
      <c r="AC679" s="144"/>
      <c r="AD679" s="159">
        <f>Cálculos!AB249</f>
        <v>0.36862871413018222</v>
      </c>
      <c r="AE679" s="144"/>
      <c r="AF679" s="159">
        <f>Cálculos!AQ250</f>
        <v>0.38123862898032929</v>
      </c>
      <c r="AG679" s="144"/>
      <c r="AH679" s="159">
        <f>Cálculos!O655</f>
        <v>0</v>
      </c>
      <c r="AI679" s="144"/>
      <c r="AJ679" s="159">
        <f>Cálculos!AD662</f>
        <v>0</v>
      </c>
      <c r="AK679" s="144"/>
      <c r="AL679" s="159">
        <f>Cálculos!AS668</f>
        <v>0</v>
      </c>
      <c r="AM679" s="142"/>
      <c r="BA679" s="143"/>
      <c r="BB679" s="74">
        <v>674</v>
      </c>
      <c r="BC679" s="167">
        <f>ABS(Cálculos!M680-Cálculos!M679)</f>
        <v>1.6491113797946766E-2</v>
      </c>
      <c r="BD679" s="167">
        <f>ABS(Cálculos!AB680-Cálculos!AB679)</f>
        <v>1.7529866410948225E-2</v>
      </c>
      <c r="BE679" s="167">
        <f>ABS(Cálculos!AQ680-Cálculos!AQ679)</f>
        <v>1.9153267428701937E-2</v>
      </c>
      <c r="BF679" s="142"/>
    </row>
    <row r="680" spans="25:58" x14ac:dyDescent="0.35">
      <c r="Y680" s="143"/>
      <c r="Z680" s="74">
        <f>(Cálculos!C681-0.44)/(MAX(Cálculos!C:C)+0.12)*100</f>
        <v>92.390292006793402</v>
      </c>
      <c r="AA680" s="144"/>
      <c r="AB680" s="159">
        <f>Cálculos!M635</f>
        <v>0.34839353751879604</v>
      </c>
      <c r="AC680" s="144"/>
      <c r="AD680" s="159">
        <f>Cálculos!AB635</f>
        <v>0.36830282258379937</v>
      </c>
      <c r="AE680" s="144"/>
      <c r="AF680" s="159">
        <f>Cálculos!AQ635</f>
        <v>0.38030551994054412</v>
      </c>
      <c r="AG680" s="144"/>
      <c r="AH680" s="159">
        <f>Cálculos!O661</f>
        <v>0</v>
      </c>
      <c r="AI680" s="144"/>
      <c r="AJ680" s="159">
        <f>Cálculos!AD664</f>
        <v>0</v>
      </c>
      <c r="AK680" s="144"/>
      <c r="AL680" s="159">
        <f>Cálculos!AS670</f>
        <v>0</v>
      </c>
      <c r="AM680" s="142"/>
      <c r="BA680" s="143"/>
      <c r="BB680" s="74">
        <v>675</v>
      </c>
      <c r="BC680" s="167">
        <f>ABS(Cálculos!M681-Cálculos!M680)</f>
        <v>3.2772650848121421E-2</v>
      </c>
      <c r="BD680" s="167">
        <f>ABS(Cálculos!AB681-Cálculos!AB680)</f>
        <v>3.385866781701341E-2</v>
      </c>
      <c r="BE680" s="167">
        <f>ABS(Cálculos!AQ681-Cálculos!AQ680)</f>
        <v>3.5497371651007859E-2</v>
      </c>
      <c r="BF680" s="142"/>
    </row>
    <row r="681" spans="25:58" x14ac:dyDescent="0.35">
      <c r="Y681" s="143"/>
      <c r="Z681" s="74">
        <f>(Cálculos!C682-0.44)/(MAX(Cálculos!C:C)+0.12)*100</f>
        <v>92.527255793568173</v>
      </c>
      <c r="AA681" s="144"/>
      <c r="AB681" s="159">
        <f>Cálculos!M249</f>
        <v>0.34833469136911882</v>
      </c>
      <c r="AC681" s="144"/>
      <c r="AD681" s="159">
        <f>Cálculos!AB250</f>
        <v>0.36608240959148708</v>
      </c>
      <c r="AE681" s="144"/>
      <c r="AF681" s="159">
        <f>Cálculos!AQ251</f>
        <v>0.37860522141004138</v>
      </c>
      <c r="AG681" s="144"/>
      <c r="AH681" s="159">
        <f>Cálculos!O662</f>
        <v>0</v>
      </c>
      <c r="AI681" s="144"/>
      <c r="AJ681" s="159">
        <f>Cálculos!AD665</f>
        <v>0</v>
      </c>
      <c r="AK681" s="144"/>
      <c r="AL681" s="159">
        <f>Cálculos!AS671</f>
        <v>0</v>
      </c>
      <c r="AM681" s="142"/>
      <c r="BA681" s="143"/>
      <c r="BB681" s="74">
        <v>676</v>
      </c>
      <c r="BC681" s="167">
        <f>ABS(Cálculos!M682-Cálculos!M681)</f>
        <v>1.2196122474152915E-3</v>
      </c>
      <c r="BD681" s="167">
        <f>ABS(Cálculos!AB682-Cálculos!AB681)</f>
        <v>1.2713604527814226E-5</v>
      </c>
      <c r="BE681" s="167">
        <f>ABS(Cálculos!AQ682-Cálculos!AQ681)</f>
        <v>1.7584811078438234E-3</v>
      </c>
      <c r="BF681" s="142"/>
    </row>
    <row r="682" spans="25:58" x14ac:dyDescent="0.35">
      <c r="Y682" s="143"/>
      <c r="Z682" s="74">
        <f>(Cálculos!C683-0.44)/(MAX(Cálculos!C:C)+0.12)*100</f>
        <v>92.664219580342959</v>
      </c>
      <c r="AA682" s="144"/>
      <c r="AB682" s="159">
        <f>Cálculos!M636</f>
        <v>0.34598695559426829</v>
      </c>
      <c r="AC682" s="144"/>
      <c r="AD682" s="159">
        <f>Cálculos!AB636</f>
        <v>0.36575871718183972</v>
      </c>
      <c r="AE682" s="144"/>
      <c r="AF682" s="159">
        <f>Cálculos!AQ636</f>
        <v>0.377678505851825</v>
      </c>
      <c r="AG682" s="144"/>
      <c r="AH682" s="159">
        <f>Cálculos!O665</f>
        <v>0</v>
      </c>
      <c r="AI682" s="144"/>
      <c r="AJ682" s="159">
        <f>Cálculos!AD666</f>
        <v>0</v>
      </c>
      <c r="AK682" s="144"/>
      <c r="AL682" s="159">
        <f>Cálculos!AS672</f>
        <v>0</v>
      </c>
      <c r="AM682" s="142"/>
      <c r="BA682" s="143"/>
      <c r="BB682" s="74">
        <v>677</v>
      </c>
      <c r="BC682" s="167">
        <f>ABS(Cálculos!M683-Cálculos!M682)</f>
        <v>3.3255863201754776E-2</v>
      </c>
      <c r="BD682" s="167">
        <f>ABS(Cálculos!AB683-Cálculos!AB682)</f>
        <v>3.4433686088372717E-2</v>
      </c>
      <c r="BE682" s="167">
        <f>ABS(Cálculos!AQ683-Cálculos!AQ682)</f>
        <v>3.6123773387139346E-2</v>
      </c>
      <c r="BF682" s="142"/>
    </row>
    <row r="683" spans="25:58" x14ac:dyDescent="0.35">
      <c r="Y683" s="143"/>
      <c r="Z683" s="74">
        <f>(Cálculos!C684-0.44)/(MAX(Cálculos!C:C)+0.12)*100</f>
        <v>92.80118336711773</v>
      </c>
      <c r="AA683" s="144"/>
      <c r="AB683" s="159">
        <f>Cálculos!M250</f>
        <v>0.3459285678718132</v>
      </c>
      <c r="AC683" s="144"/>
      <c r="AD683" s="159">
        <f>Cálculos!AB275</f>
        <v>0.36454280335018335</v>
      </c>
      <c r="AE683" s="144"/>
      <c r="AF683" s="159">
        <f>Cálculos!AQ252</f>
        <v>0.37599000411540162</v>
      </c>
      <c r="AG683" s="144"/>
      <c r="AH683" s="159">
        <f>Cálculos!O666</f>
        <v>0</v>
      </c>
      <c r="AI683" s="144"/>
      <c r="AJ683" s="159">
        <f>Cálculos!AD667</f>
        <v>0</v>
      </c>
      <c r="AK683" s="144"/>
      <c r="AL683" s="159">
        <f>Cálculos!AS673</f>
        <v>0</v>
      </c>
      <c r="AM683" s="142"/>
      <c r="BA683" s="143"/>
      <c r="BB683" s="74">
        <v>678</v>
      </c>
      <c r="BC683" s="167">
        <f>ABS(Cálculos!M684-Cálculos!M683)</f>
        <v>2.5412848461261017E-2</v>
      </c>
      <c r="BD683" s="167">
        <f>ABS(Cálculos!AB684-Cálculos!AB683)</f>
        <v>2.6747737195851884E-2</v>
      </c>
      <c r="BE683" s="167">
        <f>ABS(Cálculos!AQ684-Cálculos!AQ683)</f>
        <v>2.857037905863391E-2</v>
      </c>
      <c r="BF683" s="142"/>
    </row>
    <row r="684" spans="25:58" x14ac:dyDescent="0.35">
      <c r="Y684" s="143"/>
      <c r="Z684" s="74">
        <f>(Cálculos!C685-0.44)/(MAX(Cálculos!C:C)+0.12)*100</f>
        <v>92.938147153892501</v>
      </c>
      <c r="AA684" s="144"/>
      <c r="AB684" s="159">
        <f>Cálculos!M643</f>
        <v>0.3437724561744705</v>
      </c>
      <c r="AC684" s="144"/>
      <c r="AD684" s="159">
        <f>Cálculos!AB251</f>
        <v>0.36355369367428975</v>
      </c>
      <c r="AE684" s="144"/>
      <c r="AF684" s="159">
        <f>Cálculos!AQ637</f>
        <v>0.37506968034732746</v>
      </c>
      <c r="AG684" s="144"/>
      <c r="AH684" s="159">
        <f>Cálculos!O668</f>
        <v>0</v>
      </c>
      <c r="AI684" s="144"/>
      <c r="AJ684" s="159">
        <f>Cálculos!AD668</f>
        <v>0</v>
      </c>
      <c r="AK684" s="144"/>
      <c r="AL684" s="159">
        <f>Cálculos!AS674</f>
        <v>0</v>
      </c>
      <c r="AM684" s="142"/>
      <c r="BA684" s="143"/>
      <c r="BB684" s="74">
        <v>679</v>
      </c>
      <c r="BC684" s="167">
        <f>ABS(Cálculos!M685-Cálculos!M684)</f>
        <v>3.1108233316148426E-2</v>
      </c>
      <c r="BD684" s="167">
        <f>ABS(Cálculos!AB685-Cálculos!AB684)</f>
        <v>3.2506529428228736E-2</v>
      </c>
      <c r="BE684" s="167">
        <f>ABS(Cálculos!AQ685-Cálculos!AQ684)</f>
        <v>3.4359640166312322E-2</v>
      </c>
      <c r="BF684" s="142"/>
    </row>
    <row r="685" spans="25:58" x14ac:dyDescent="0.35">
      <c r="Y685" s="143"/>
      <c r="Z685" s="74">
        <f>(Cálculos!C686-0.44)/(MAX(Cálculos!C:C)+0.12)*100</f>
        <v>93.075110940667287</v>
      </c>
      <c r="AA685" s="144"/>
      <c r="AB685" s="159">
        <f>Cálculos!M637</f>
        <v>0.34359703961778221</v>
      </c>
      <c r="AC685" s="144"/>
      <c r="AD685" s="159">
        <f>Cálculos!AB637</f>
        <v>0.36323222767196955</v>
      </c>
      <c r="AE685" s="144"/>
      <c r="AF685" s="159">
        <f>Cálculos!AQ253</f>
        <v>0.37339285144631129</v>
      </c>
      <c r="AG685" s="144"/>
      <c r="AH685" s="159">
        <f>Cálculos!O670</f>
        <v>0</v>
      </c>
      <c r="AI685" s="144"/>
      <c r="AJ685" s="159">
        <f>Cálculos!AD670</f>
        <v>0</v>
      </c>
      <c r="AK685" s="144"/>
      <c r="AL685" s="159">
        <f>Cálculos!AS675</f>
        <v>0</v>
      </c>
      <c r="AM685" s="142"/>
      <c r="BA685" s="143"/>
      <c r="BB685" s="74">
        <v>680</v>
      </c>
      <c r="BC685" s="167">
        <f>ABS(Cálculos!M686-Cálculos!M685)</f>
        <v>2.9411718488696725E-2</v>
      </c>
      <c r="BD685" s="167">
        <f>ABS(Cálculos!AB686-Cálculos!AB685)</f>
        <v>3.0860042229294171E-2</v>
      </c>
      <c r="BE685" s="167">
        <f>ABS(Cálculos!AQ686-Cálculos!AQ685)</f>
        <v>3.2714892687685015E-2</v>
      </c>
      <c r="BF685" s="142"/>
    </row>
    <row r="686" spans="25:58" x14ac:dyDescent="0.35">
      <c r="Y686" s="143"/>
      <c r="Z686" s="74">
        <f>(Cálculos!C687-0.44)/(MAX(Cálculos!C:C)+0.12)*100</f>
        <v>93.212074727442058</v>
      </c>
      <c r="AA686" s="144"/>
      <c r="AB686" s="159">
        <f>Cálculos!M251</f>
        <v>0.34353906470579992</v>
      </c>
      <c r="AC686" s="144"/>
      <c r="AD686" s="159">
        <f>Cálculos!AB252</f>
        <v>0.36104244487589088</v>
      </c>
      <c r="AE686" s="144"/>
      <c r="AF686" s="159">
        <f>Cálculos!AQ254</f>
        <v>0.37081363862116135</v>
      </c>
      <c r="AG686" s="144"/>
      <c r="AH686" s="159">
        <f>Cálculos!O671</f>
        <v>0</v>
      </c>
      <c r="AI686" s="144"/>
      <c r="AJ686" s="159">
        <f>Cálculos!AD671</f>
        <v>0</v>
      </c>
      <c r="AK686" s="144"/>
      <c r="AL686" s="159">
        <f>Cálculos!AS676</f>
        <v>0</v>
      </c>
      <c r="AM686" s="142"/>
      <c r="BA686" s="143"/>
      <c r="BB686" s="74">
        <v>681</v>
      </c>
      <c r="BC686" s="167">
        <f>ABS(Cálculos!M687-Cálculos!M686)</f>
        <v>2.9070016443435764E-2</v>
      </c>
      <c r="BD686" s="167">
        <f>ABS(Cálculos!AB687-Cálculos!AB686)</f>
        <v>3.0650300648421447E-2</v>
      </c>
      <c r="BE686" s="167">
        <f>ABS(Cálculos!AQ687-Cálculos!AQ686)</f>
        <v>3.2637151104010886E-2</v>
      </c>
      <c r="BF686" s="142"/>
    </row>
    <row r="687" spans="25:58" x14ac:dyDescent="0.35">
      <c r="Y687" s="143"/>
      <c r="Z687" s="74">
        <f>(Cálculos!C688-0.44)/(MAX(Cálculos!C:C)+0.12)*100</f>
        <v>93.349038514216829</v>
      </c>
      <c r="AA687" s="144"/>
      <c r="AB687" s="159">
        <f>Cálculos!M252</f>
        <v>0.341166067047878</v>
      </c>
      <c r="AC687" s="144"/>
      <c r="AD687" s="159">
        <f>Cálculos!AB253</f>
        <v>0.35854854254040264</v>
      </c>
      <c r="AE687" s="144"/>
      <c r="AF687" s="159">
        <f>Cálculos!AQ275</f>
        <v>0.36858166135262038</v>
      </c>
      <c r="AG687" s="144"/>
      <c r="AH687" s="159">
        <f>Cálculos!O672</f>
        <v>0</v>
      </c>
      <c r="AI687" s="144"/>
      <c r="AJ687" s="159">
        <f>Cálculos!AD672</f>
        <v>0</v>
      </c>
      <c r="AK687" s="144"/>
      <c r="AL687" s="159">
        <f>Cálculos!AS677</f>
        <v>0</v>
      </c>
      <c r="AM687" s="142"/>
      <c r="BA687" s="143"/>
      <c r="BB687" s="74">
        <v>682</v>
      </c>
      <c r="BC687" s="167">
        <f>ABS(Cálculos!M688-Cálculos!M687)</f>
        <v>1.243948334398004E-2</v>
      </c>
      <c r="BD687" s="167">
        <f>ABS(Cálculos!AB688-Cálculos!AB687)</f>
        <v>1.072919697012531E-2</v>
      </c>
      <c r="BE687" s="167">
        <f>ABS(Cálculos!AQ688-Cálculos!AQ687)</f>
        <v>8.6104008289877854E-3</v>
      </c>
      <c r="BF687" s="142"/>
    </row>
    <row r="688" spans="25:58" x14ac:dyDescent="0.35">
      <c r="Y688" s="143"/>
      <c r="Z688" s="74">
        <f>(Cálculos!C689-0.44)/(MAX(Cálculos!C:C)+0.12)*100</f>
        <v>93.486002300991615</v>
      </c>
      <c r="AA688" s="144"/>
      <c r="AB688" s="159">
        <f>Cálculos!M654</f>
        <v>0.3410584010241916</v>
      </c>
      <c r="AC688" s="144"/>
      <c r="AD688" s="159">
        <f>Cálculos!AB254</f>
        <v>0.35607186684674519</v>
      </c>
      <c r="AE688" s="144"/>
      <c r="AF688" s="159">
        <f>Cálculos!AQ255</f>
        <v>0.36825224172037518</v>
      </c>
      <c r="AG688" s="144"/>
      <c r="AH688" s="159">
        <f>Cálculos!O673</f>
        <v>0</v>
      </c>
      <c r="AI688" s="144"/>
      <c r="AJ688" s="159">
        <f>Cálculos!AD673</f>
        <v>0</v>
      </c>
      <c r="AK688" s="144"/>
      <c r="AL688" s="159">
        <f>Cálculos!AS678</f>
        <v>0</v>
      </c>
      <c r="AM688" s="142"/>
      <c r="BA688" s="143"/>
      <c r="BB688" s="74">
        <v>683</v>
      </c>
      <c r="BC688" s="167">
        <f>ABS(Cálculos!M689-Cálculos!M688)</f>
        <v>1.8871471028586884E-2</v>
      </c>
      <c r="BD688" s="167">
        <f>ABS(Cálculos!AB689-Cálculos!AB688)</f>
        <v>2.0470860388373868E-2</v>
      </c>
      <c r="BE688" s="167">
        <f>ABS(Cálculos!AQ689-Cálculos!AQ688)</f>
        <v>2.2487795779746023E-2</v>
      </c>
      <c r="BF688" s="142"/>
    </row>
    <row r="689" spans="25:58" x14ac:dyDescent="0.35">
      <c r="Y689" s="143"/>
      <c r="Z689" s="74">
        <f>(Cálculos!C690-0.44)/(MAX(Cálculos!C:C)+0.12)*100</f>
        <v>93.622966087766386</v>
      </c>
      <c r="AA689" s="144"/>
      <c r="AB689" s="159">
        <f>Cálculos!M253</f>
        <v>0.33880946088284986</v>
      </c>
      <c r="AC689" s="144"/>
      <c r="AD689" s="159">
        <f>Cálculos!AB654</f>
        <v>0.35600493849780052</v>
      </c>
      <c r="AE689" s="144"/>
      <c r="AF689" s="159">
        <f>Cálculos!AQ642</f>
        <v>0.36764128512208488</v>
      </c>
      <c r="AG689" s="144"/>
      <c r="AH689" s="159">
        <f>Cálculos!O674</f>
        <v>0</v>
      </c>
      <c r="AI689" s="144"/>
      <c r="AJ689" s="159">
        <f>Cálculos!AD674</f>
        <v>0</v>
      </c>
      <c r="AK689" s="144"/>
      <c r="AL689" s="159">
        <f>Cálculos!AS679</f>
        <v>0</v>
      </c>
      <c r="AM689" s="142"/>
      <c r="BA689" s="143"/>
      <c r="BB689" s="74">
        <v>684</v>
      </c>
      <c r="BC689" s="167">
        <f>ABS(Cálculos!M690-Cálculos!M689)</f>
        <v>1.6226683227231709</v>
      </c>
      <c r="BD689" s="167">
        <f>ABS(Cálculos!AB690-Cálculos!AB689)</f>
        <v>1.3344819240313082</v>
      </c>
      <c r="BE689" s="167">
        <f>ABS(Cálculos!AQ690-Cálculos!AQ689)</f>
        <v>0.97810902998112792</v>
      </c>
      <c r="BF689" s="142"/>
    </row>
    <row r="690" spans="25:58" x14ac:dyDescent="0.35">
      <c r="Y690" s="143"/>
      <c r="Z690" s="74">
        <f>(Cálculos!C691-0.44)/(MAX(Cálculos!C:C)+0.12)*100</f>
        <v>93.759929874541157</v>
      </c>
      <c r="AA690" s="144"/>
      <c r="AB690" s="159">
        <f>Cálculos!M254</f>
        <v>0.33646913298579573</v>
      </c>
      <c r="AC690" s="144"/>
      <c r="AD690" s="159">
        <f>Cálculos!AB255</f>
        <v>0.35361229880175526</v>
      </c>
      <c r="AE690" s="144"/>
      <c r="AF690" s="159">
        <f>Cálculos!AQ256</f>
        <v>0.36570853768036976</v>
      </c>
      <c r="AG690" s="144"/>
      <c r="AH690" s="159">
        <f>Cálculos!O675</f>
        <v>0</v>
      </c>
      <c r="AI690" s="144"/>
      <c r="AJ690" s="159">
        <f>Cálculos!AD675</f>
        <v>0</v>
      </c>
      <c r="AK690" s="144"/>
      <c r="AL690" s="159">
        <f>Cálculos!AS680</f>
        <v>0</v>
      </c>
      <c r="AM690" s="142"/>
      <c r="BA690" s="143"/>
      <c r="BB690" s="74">
        <v>685</v>
      </c>
      <c r="BC690" s="167">
        <f>ABS(Cálculos!M691-Cálculos!M690)</f>
        <v>0.75260315702864533</v>
      </c>
      <c r="BD690" s="167">
        <f>ABS(Cálculos!AB691-Cálculos!AB690)</f>
        <v>0.60742117309320798</v>
      </c>
      <c r="BE690" s="167">
        <f>ABS(Cálculos!AQ691-Cálculos!AQ690)</f>
        <v>0.41895317299143575</v>
      </c>
      <c r="BF690" s="142"/>
    </row>
    <row r="691" spans="25:58" x14ac:dyDescent="0.35">
      <c r="Y691" s="143"/>
      <c r="Z691" s="74">
        <f>(Cálculos!C692-0.44)/(MAX(Cálculos!C:C)+0.12)*100</f>
        <v>93.896893661315943</v>
      </c>
      <c r="AA691" s="144"/>
      <c r="AB691" s="159">
        <f>Cálculos!M276</f>
        <v>0.33580017732162387</v>
      </c>
      <c r="AC691" s="144"/>
      <c r="AD691" s="159">
        <f>Cálculos!AB643</f>
        <v>0.3520236056088441</v>
      </c>
      <c r="AE691" s="144"/>
      <c r="AF691" s="159">
        <f>Cálculos!AQ654</f>
        <v>0.36335590819194996</v>
      </c>
      <c r="AG691" s="144"/>
      <c r="AH691" s="159">
        <f>Cálculos!O676</f>
        <v>0</v>
      </c>
      <c r="AI691" s="144"/>
      <c r="AJ691" s="159">
        <f>Cálculos!AD676</f>
        <v>0</v>
      </c>
      <c r="AK691" s="144"/>
      <c r="AL691" s="159">
        <f>Cálculos!AS681</f>
        <v>0</v>
      </c>
      <c r="AM691" s="142"/>
      <c r="BA691" s="143"/>
      <c r="BB691" s="74">
        <v>686</v>
      </c>
      <c r="BC691" s="167">
        <f>ABS(Cálculos!M692-Cálculos!M691)</f>
        <v>0.6052290634350691</v>
      </c>
      <c r="BD691" s="167">
        <f>ABS(Cálculos!AB692-Cálculos!AB691)</f>
        <v>0.45684380627230148</v>
      </c>
      <c r="BE691" s="167">
        <f>ABS(Cálculos!AQ692-Cálculos!AQ691)</f>
        <v>0.28357514711799703</v>
      </c>
      <c r="BF691" s="142"/>
    </row>
    <row r="692" spans="25:58" x14ac:dyDescent="0.35">
      <c r="Y692" s="143"/>
      <c r="Z692" s="74">
        <f>(Cálculos!C693-0.44)/(MAX(Cálculos!C:C)+0.12)*100</f>
        <v>94.033857448090714</v>
      </c>
      <c r="AA692" s="144"/>
      <c r="AB692" s="159">
        <f>Cálculos!M255</f>
        <v>0.33414497091439427</v>
      </c>
      <c r="AC692" s="144"/>
      <c r="AD692" s="159">
        <f>Cálculos!AB256</f>
        <v>0.35116972023426146</v>
      </c>
      <c r="AE692" s="144"/>
      <c r="AF692" s="159">
        <f>Cálculos!AQ257</f>
        <v>0.3631824042876276</v>
      </c>
      <c r="AG692" s="144"/>
      <c r="AH692" s="159">
        <f>Cálculos!O677</f>
        <v>0</v>
      </c>
      <c r="AI692" s="144"/>
      <c r="AJ692" s="159">
        <f>Cálculos!AD677</f>
        <v>0</v>
      </c>
      <c r="AK692" s="144"/>
      <c r="AL692" s="159">
        <f>Cálculos!AS682</f>
        <v>0</v>
      </c>
      <c r="AM692" s="142"/>
      <c r="BA692" s="143"/>
      <c r="BB692" s="74">
        <v>687</v>
      </c>
      <c r="BC692" s="167">
        <f>ABS(Cálculos!M693-Cálculos!M692)</f>
        <v>2.9314012218286889E-2</v>
      </c>
      <c r="BD692" s="167">
        <f>ABS(Cálculos!AB693-Cálculos!AB692)</f>
        <v>2.9438765971603109E-2</v>
      </c>
      <c r="BE692" s="167">
        <f>ABS(Cálculos!AQ693-Cálculos!AQ692)</f>
        <v>3.0192902288847634E-2</v>
      </c>
      <c r="BF692" s="142"/>
    </row>
    <row r="693" spans="25:58" x14ac:dyDescent="0.35">
      <c r="Y693" s="143"/>
      <c r="Z693" s="74">
        <f>(Cálculos!C694-0.44)/(MAX(Cálculos!C:C)+0.12)*100</f>
        <v>94.1708212348655</v>
      </c>
      <c r="AA693" s="144"/>
      <c r="AB693" s="159">
        <f>Cálculos!M256</f>
        <v>0.3318368630031106</v>
      </c>
      <c r="AC693" s="144"/>
      <c r="AD693" s="159">
        <f>Cálculos!AB257</f>
        <v>0.34874401378936837</v>
      </c>
      <c r="AE693" s="144"/>
      <c r="AF693" s="159">
        <f>Cálculos!AQ643</f>
        <v>0.36076858297737158</v>
      </c>
      <c r="AG693" s="144"/>
      <c r="AH693" s="159">
        <f>Cálculos!O678</f>
        <v>0</v>
      </c>
      <c r="AI693" s="144"/>
      <c r="AJ693" s="159">
        <f>Cálculos!AD678</f>
        <v>0</v>
      </c>
      <c r="AK693" s="144"/>
      <c r="AL693" s="159">
        <f>Cálculos!AS683</f>
        <v>0</v>
      </c>
      <c r="AM693" s="142"/>
      <c r="BA693" s="143"/>
      <c r="BB693" s="74">
        <v>688</v>
      </c>
      <c r="BC693" s="167">
        <f>ABS(Cálculos!M694-Cálculos!M693)</f>
        <v>3.0851195644232665E-2</v>
      </c>
      <c r="BD693" s="167">
        <f>ABS(Cálculos!AB694-Cálculos!AB693)</f>
        <v>2.6287942531624142E-2</v>
      </c>
      <c r="BE693" s="167">
        <f>ABS(Cálculos!AQ694-Cálculos!AQ693)</f>
        <v>2.5423657644586206E-2</v>
      </c>
      <c r="BF693" s="142"/>
    </row>
    <row r="694" spans="25:58" x14ac:dyDescent="0.35">
      <c r="Y694" s="143"/>
      <c r="Z694" s="74">
        <f>(Cálculos!C695-0.44)/(MAX(Cálculos!C:C)+0.12)*100</f>
        <v>94.307785021640271</v>
      </c>
      <c r="AA694" s="144"/>
      <c r="AB694" s="159">
        <f>Cálculos!M644</f>
        <v>0.32991455424054422</v>
      </c>
      <c r="AC694" s="144"/>
      <c r="AD694" s="159">
        <f>Cálculos!AB644</f>
        <v>0.34668477400191444</v>
      </c>
      <c r="AE694" s="144"/>
      <c r="AF694" s="159">
        <f>Cálculos!AQ258</f>
        <v>0.36067372017282257</v>
      </c>
      <c r="AG694" s="144"/>
      <c r="AH694" s="159">
        <f>Cálculos!O679</f>
        <v>0</v>
      </c>
      <c r="AI694" s="144"/>
      <c r="AJ694" s="159">
        <f>Cálculos!AD679</f>
        <v>0</v>
      </c>
      <c r="AK694" s="144"/>
      <c r="AL694" s="159">
        <f>Cálculos!AS684</f>
        <v>0</v>
      </c>
      <c r="AM694" s="142"/>
      <c r="BA694" s="143"/>
      <c r="BB694" s="74">
        <v>689</v>
      </c>
      <c r="BC694" s="167">
        <f>ABS(Cálculos!M695-Cálculos!M694)</f>
        <v>1.6357688085623172</v>
      </c>
      <c r="BD694" s="167">
        <f>ABS(Cálculos!AB695-Cálculos!AB694)</f>
        <v>1.3495616100523904</v>
      </c>
      <c r="BE694" s="167">
        <f>ABS(Cálculos!AQ695-Cálculos!AQ694)</f>
        <v>0.98949633825128258</v>
      </c>
      <c r="BF694" s="142"/>
    </row>
    <row r="695" spans="25:58" x14ac:dyDescent="0.35">
      <c r="Y695" s="143"/>
      <c r="Z695" s="74">
        <f>(Cálculos!C696-0.44)/(MAX(Cálculos!C:C)+0.12)*100</f>
        <v>94.444748808415042</v>
      </c>
      <c r="AA695" s="144"/>
      <c r="AB695" s="159">
        <f>Cálculos!M257</f>
        <v>0.32954469835775679</v>
      </c>
      <c r="AC695" s="144"/>
      <c r="AD695" s="159">
        <f>Cálculos!AB258</f>
        <v>0.34633506292281185</v>
      </c>
      <c r="AE695" s="144"/>
      <c r="AF695" s="159">
        <f>Cálculos!AQ259</f>
        <v>0.35818236480498755</v>
      </c>
      <c r="AG695" s="144"/>
      <c r="AH695" s="159">
        <f>Cálculos!O680</f>
        <v>0</v>
      </c>
      <c r="AI695" s="144"/>
      <c r="AJ695" s="159">
        <f>Cálculos!AD680</f>
        <v>0</v>
      </c>
      <c r="AK695" s="144"/>
      <c r="AL695" s="159">
        <f>Cálculos!AS685</f>
        <v>0</v>
      </c>
      <c r="AM695" s="142"/>
      <c r="BA695" s="143"/>
      <c r="BB695" s="74">
        <v>690</v>
      </c>
      <c r="BC695" s="167">
        <f>ABS(Cálculos!M696-Cálculos!M695)</f>
        <v>1.2433463300368466</v>
      </c>
      <c r="BD695" s="167">
        <f>ABS(Cálculos!AB696-Cálculos!AB695)</f>
        <v>1.0144474856286376</v>
      </c>
      <c r="BE695" s="167">
        <f>ABS(Cálculos!AQ696-Cálculos!AQ695)</f>
        <v>0.70560809753133324</v>
      </c>
      <c r="BF695" s="142"/>
    </row>
    <row r="696" spans="25:58" x14ac:dyDescent="0.35">
      <c r="Y696" s="143"/>
      <c r="Z696" s="74">
        <f>(Cálculos!C697-0.44)/(MAX(Cálculos!C:C)+0.12)*100</f>
        <v>94.581712595189828</v>
      </c>
      <c r="AA696" s="144"/>
      <c r="AB696" s="159">
        <f>Cálculos!M258</f>
        <v>0.32726836685014998</v>
      </c>
      <c r="AC696" s="144"/>
      <c r="AD696" s="159">
        <f>Cálculos!AB259</f>
        <v>0.34394275189535806</v>
      </c>
      <c r="AE696" s="144"/>
      <c r="AF696" s="159">
        <f>Cálculos!AQ644</f>
        <v>0.35748437078284001</v>
      </c>
      <c r="AG696" s="144"/>
      <c r="AH696" s="159">
        <f>Cálculos!O681</f>
        <v>0</v>
      </c>
      <c r="AI696" s="144"/>
      <c r="AJ696" s="159">
        <f>Cálculos!AD681</f>
        <v>0</v>
      </c>
      <c r="AK696" s="144"/>
      <c r="AL696" s="159">
        <f>Cálculos!AS686</f>
        <v>0</v>
      </c>
      <c r="AM696" s="142"/>
      <c r="BA696" s="143"/>
      <c r="BB696" s="74">
        <v>691</v>
      </c>
      <c r="BC696" s="167">
        <f>ABS(Cálculos!M697-Cálculos!M696)</f>
        <v>0.25547934778100589</v>
      </c>
      <c r="BD696" s="167">
        <f>ABS(Cálculos!AB697-Cálculos!AB696)</f>
        <v>0.18212667126867976</v>
      </c>
      <c r="BE696" s="167">
        <f>ABS(Cálculos!AQ697-Cálculos!AQ696)</f>
        <v>0.10589129424283161</v>
      </c>
      <c r="BF696" s="142"/>
    </row>
    <row r="697" spans="25:58" x14ac:dyDescent="0.35">
      <c r="Y697" s="143"/>
      <c r="Z697" s="74">
        <f>(Cálculos!C698-0.44)/(MAX(Cálculos!C:C)+0.12)*100</f>
        <v>94.718676381964599</v>
      </c>
      <c r="AA697" s="144"/>
      <c r="AB697" s="159">
        <f>Cálculos!M655</f>
        <v>0.32709270804684731</v>
      </c>
      <c r="AC697" s="144"/>
      <c r="AD697" s="159">
        <f>Cálculos!AB276</f>
        <v>0.34387526273058977</v>
      </c>
      <c r="AE697" s="144"/>
      <c r="AF697" s="159">
        <f>Cálculos!AQ260</f>
        <v>0.35570821848572381</v>
      </c>
      <c r="AG697" s="144"/>
      <c r="AH697" s="159">
        <f>Cálculos!O682</f>
        <v>0</v>
      </c>
      <c r="AI697" s="144"/>
      <c r="AJ697" s="159">
        <f>Cálculos!AD682</f>
        <v>0</v>
      </c>
      <c r="AK697" s="144"/>
      <c r="AL697" s="159">
        <f>Cálculos!AS687</f>
        <v>0</v>
      </c>
      <c r="AM697" s="142"/>
      <c r="BA697" s="143"/>
      <c r="BB697" s="74">
        <v>692</v>
      </c>
      <c r="BC697" s="167">
        <f>ABS(Cálculos!M698-Cálculos!M697)</f>
        <v>4.6167238755585926E-2</v>
      </c>
      <c r="BD697" s="167">
        <f>ABS(Cálculos!AB698-Cálculos!AB697)</f>
        <v>4.5718455173751282E-2</v>
      </c>
      <c r="BE697" s="167">
        <f>ABS(Cálculos!AQ698-Cálculos!AQ697)</f>
        <v>4.6656384699534703E-2</v>
      </c>
      <c r="BF697" s="142"/>
    </row>
    <row r="698" spans="25:58" x14ac:dyDescent="0.35">
      <c r="Y698" s="143"/>
      <c r="Z698" s="74">
        <f>(Cálculos!C699-0.44)/(MAX(Cálculos!C:C)+0.12)*100</f>
        <v>94.85564016873937</v>
      </c>
      <c r="AA698" s="144"/>
      <c r="AB698" s="159">
        <f>Cálculos!M645</f>
        <v>0.32553628561230857</v>
      </c>
      <c r="AC698" s="144"/>
      <c r="AD698" s="159">
        <f>Cálculos!AB645</f>
        <v>0.34375854637340975</v>
      </c>
      <c r="AE698" s="144"/>
      <c r="AF698" s="159">
        <f>Cálculos!AQ645</f>
        <v>0.35487021509683803</v>
      </c>
      <c r="AG698" s="144"/>
      <c r="AH698" s="159">
        <f>Cálculos!O683</f>
        <v>0</v>
      </c>
      <c r="AI698" s="144"/>
      <c r="AJ698" s="159">
        <f>Cálculos!AD683</f>
        <v>0</v>
      </c>
      <c r="AK698" s="144"/>
      <c r="AL698" s="159">
        <f>Cálculos!AS688</f>
        <v>0</v>
      </c>
      <c r="AM698" s="142"/>
      <c r="BA698" s="143"/>
      <c r="BB698" s="74">
        <v>693</v>
      </c>
      <c r="BC698" s="167">
        <f>ABS(Cálculos!M699-Cálculos!M698)</f>
        <v>4.2704233057487828E-2</v>
      </c>
      <c r="BD698" s="167">
        <f>ABS(Cálculos!AB699-Cálculos!AB698)</f>
        <v>4.2752492324356961E-2</v>
      </c>
      <c r="BE698" s="167">
        <f>ABS(Cálculos!AQ699-Cálculos!AQ698)</f>
        <v>4.3975664401170622E-2</v>
      </c>
      <c r="BF698" s="142"/>
    </row>
    <row r="699" spans="25:58" x14ac:dyDescent="0.35">
      <c r="Y699" s="143"/>
      <c r="Z699" s="74">
        <f>(Cálculos!C700-0.44)/(MAX(Cálculos!C:C)+0.12)*100</f>
        <v>94.992603955514156</v>
      </c>
      <c r="AA699" s="144"/>
      <c r="AB699" s="159">
        <f>Cálculos!M259</f>
        <v>0.32500775911281876</v>
      </c>
      <c r="AC699" s="144"/>
      <c r="AD699" s="159">
        <f>Cálculos!AB260</f>
        <v>0.34156696576724244</v>
      </c>
      <c r="AE699" s="144"/>
      <c r="AF699" s="159">
        <f>Cálculos!AQ261</f>
        <v>0.35325116234344978</v>
      </c>
      <c r="AG699" s="144"/>
      <c r="AH699" s="159">
        <f>Cálculos!O684</f>
        <v>0</v>
      </c>
      <c r="AI699" s="144"/>
      <c r="AJ699" s="159">
        <f>Cálculos!AD684</f>
        <v>0</v>
      </c>
      <c r="AK699" s="144"/>
      <c r="AL699" s="159">
        <f>Cálculos!AS689</f>
        <v>0</v>
      </c>
      <c r="AM699" s="142"/>
      <c r="BA699" s="143"/>
      <c r="BB699" s="74">
        <v>694</v>
      </c>
      <c r="BC699" s="167">
        <f>ABS(Cálculos!M700-Cálculos!M699)</f>
        <v>0.37307921316564419</v>
      </c>
      <c r="BD699" s="167">
        <f>ABS(Cálculos!AB700-Cálculos!AB699)</f>
        <v>0.2831122670378885</v>
      </c>
      <c r="BE699" s="167">
        <f>ABS(Cálculos!AQ700-Cálculos!AQ699)</f>
        <v>0.18267292478907171</v>
      </c>
      <c r="BF699" s="142"/>
    </row>
    <row r="700" spans="25:58" x14ac:dyDescent="0.35">
      <c r="Y700" s="143"/>
      <c r="Z700" s="74">
        <f>(Cálculos!C701-0.44)/(MAX(Cálculos!C:C)+0.12)*100</f>
        <v>95.129567742288941</v>
      </c>
      <c r="AA700" s="144"/>
      <c r="AB700" s="159">
        <f>Cálculos!M646</f>
        <v>0.32290383189816108</v>
      </c>
      <c r="AC700" s="144"/>
      <c r="AD700" s="159">
        <f>Cálculos!AB646</f>
        <v>0.34128686332028241</v>
      </c>
      <c r="AE700" s="144"/>
      <c r="AF700" s="159">
        <f>Cálculos!AQ646</f>
        <v>0.35239246941990177</v>
      </c>
      <c r="AG700" s="144"/>
      <c r="AH700" s="159">
        <f>Cálculos!O685</f>
        <v>0</v>
      </c>
      <c r="AI700" s="144"/>
      <c r="AJ700" s="159">
        <f>Cálculos!AD685</f>
        <v>0</v>
      </c>
      <c r="AK700" s="144"/>
      <c r="AL700" s="159">
        <f>Cálculos!AS692</f>
        <v>0</v>
      </c>
      <c r="AM700" s="142"/>
      <c r="BA700" s="143"/>
      <c r="BB700" s="74">
        <v>695</v>
      </c>
      <c r="BC700" s="167">
        <f>ABS(Cálculos!M701-Cálculos!M700)</f>
        <v>1.0680919960180792</v>
      </c>
      <c r="BD700" s="167">
        <f>ABS(Cálculos!AB701-Cálculos!AB700)</f>
        <v>0.89403587785894967</v>
      </c>
      <c r="BE700" s="167">
        <f>ABS(Cálculos!AQ701-Cálculos!AQ700)</f>
        <v>0.67205174765203002</v>
      </c>
      <c r="BF700" s="142"/>
    </row>
    <row r="701" spans="25:58" x14ac:dyDescent="0.35">
      <c r="Y701" s="143"/>
      <c r="Z701" s="74">
        <f>(Cálculos!C702-0.44)/(MAX(Cálculos!C:C)+0.12)*100</f>
        <v>95.266531529063698</v>
      </c>
      <c r="AA701" s="144"/>
      <c r="AB701" s="159">
        <f>Cálculos!M260</f>
        <v>0.32276276653374819</v>
      </c>
      <c r="AC701" s="144"/>
      <c r="AD701" s="159">
        <f>Cálculos!AB655</f>
        <v>0.33945340339312235</v>
      </c>
      <c r="AE701" s="144"/>
      <c r="AF701" s="159">
        <f>Cálculos!AQ262</f>
        <v>0.35081107832769004</v>
      </c>
      <c r="AG701" s="144"/>
      <c r="AH701" s="159">
        <f>Cálculos!O686</f>
        <v>0</v>
      </c>
      <c r="AI701" s="144"/>
      <c r="AJ701" s="159">
        <f>Cálculos!AD686</f>
        <v>0</v>
      </c>
      <c r="AK701" s="144"/>
      <c r="AL701" s="159">
        <f>Cálculos!AS693</f>
        <v>0</v>
      </c>
      <c r="AM701" s="142"/>
      <c r="BA701" s="143"/>
      <c r="BB701" s="74">
        <v>696</v>
      </c>
      <c r="BC701" s="167">
        <f>ABS(Cálculos!M702-Cálculos!M701)</f>
        <v>1.3113769781615101</v>
      </c>
      <c r="BD701" s="167">
        <f>ABS(Cálculos!AB702-Cálculos!AB701)</f>
        <v>1.0456088618209254</v>
      </c>
      <c r="BE701" s="167">
        <f>ABS(Cálculos!AQ702-Cálculos!AQ701)</f>
        <v>0.72097714022778225</v>
      </c>
      <c r="BF701" s="142"/>
    </row>
    <row r="702" spans="25:58" x14ac:dyDescent="0.35">
      <c r="Y702" s="143"/>
      <c r="Z702" s="74">
        <f>(Cálculos!C703-0.44)/(MAX(Cálculos!C:C)+0.12)*100</f>
        <v>95.403495315838484</v>
      </c>
      <c r="AA702" s="144"/>
      <c r="AB702" s="159">
        <f>Cálculos!M647</f>
        <v>0.32060320377059437</v>
      </c>
      <c r="AC702" s="144"/>
      <c r="AD702" s="159">
        <f>Cálculos!AB261</f>
        <v>0.33920759039264742</v>
      </c>
      <c r="AE702" s="144"/>
      <c r="AF702" s="159">
        <f>Cálculos!AQ647</f>
        <v>0.34995347609704808</v>
      </c>
      <c r="AG702" s="144"/>
      <c r="AH702" s="159">
        <f>Cálculos!O687</f>
        <v>0</v>
      </c>
      <c r="AI702" s="144"/>
      <c r="AJ702" s="159">
        <f>Cálculos!AD687</f>
        <v>0</v>
      </c>
      <c r="AK702" s="144"/>
      <c r="AL702" s="159">
        <f>Cálculos!AS694</f>
        <v>0</v>
      </c>
      <c r="AM702" s="142"/>
      <c r="BA702" s="143"/>
      <c r="BB702" s="74">
        <v>697</v>
      </c>
      <c r="BC702" s="167">
        <f>ABS(Cálculos!M703-Cálculos!M702)</f>
        <v>4.6798886328592193E-2</v>
      </c>
      <c r="BD702" s="167">
        <f>ABS(Cálculos!AB703-Cálculos!AB702)</f>
        <v>4.622147067170479E-2</v>
      </c>
      <c r="BE702" s="167">
        <f>ABS(Cálculos!AQ703-Cálculos!AQ702)</f>
        <v>4.7035072495954955E-2</v>
      </c>
      <c r="BF702" s="142"/>
    </row>
    <row r="703" spans="25:58" x14ac:dyDescent="0.35">
      <c r="Y703" s="143"/>
      <c r="Z703" s="74">
        <f>(Cálculos!C704-0.44)/(MAX(Cálculos!C:C)+0.12)*100</f>
        <v>95.540459102613255</v>
      </c>
      <c r="AA703" s="144"/>
      <c r="AB703" s="159">
        <f>Cálculos!M261</f>
        <v>0.32053328125116148</v>
      </c>
      <c r="AC703" s="144"/>
      <c r="AD703" s="159">
        <f>Cálculos!AB647</f>
        <v>0.33891165820037061</v>
      </c>
      <c r="AE703" s="144"/>
      <c r="AF703" s="159">
        <f>Cálculos!AQ263</f>
        <v>0.3483878492034031</v>
      </c>
      <c r="AG703" s="144"/>
      <c r="AH703" s="159">
        <f>Cálculos!O688</f>
        <v>0</v>
      </c>
      <c r="AI703" s="144"/>
      <c r="AJ703" s="159">
        <f>Cálculos!AD688</f>
        <v>0</v>
      </c>
      <c r="AK703" s="144"/>
      <c r="AL703" s="159">
        <f>Cálculos!AS697</f>
        <v>0</v>
      </c>
      <c r="AM703" s="142"/>
      <c r="BA703" s="143"/>
      <c r="BB703" s="74">
        <v>698</v>
      </c>
      <c r="BC703" s="167">
        <f>ABS(Cálculos!M704-Cálculos!M703)</f>
        <v>4.3260215477130881E-2</v>
      </c>
      <c r="BD703" s="167">
        <f>ABS(Cálculos!AB704-Cálculos!AB703)</f>
        <v>4.3209207512905801E-2</v>
      </c>
      <c r="BE703" s="167">
        <f>ABS(Cálculos!AQ704-Cálculos!AQ703)</f>
        <v>4.4328929063461642E-2</v>
      </c>
      <c r="BF703" s="142"/>
    </row>
    <row r="704" spans="25:58" x14ac:dyDescent="0.35">
      <c r="Y704" s="143"/>
      <c r="Z704" s="74">
        <f>(Cálculos!C705-0.44)/(MAX(Cálculos!C:C)+0.12)*100</f>
        <v>95.677422889388041</v>
      </c>
      <c r="AA704" s="144"/>
      <c r="AB704" s="159">
        <f>Cálculos!M648</f>
        <v>0.31837580744230171</v>
      </c>
      <c r="AC704" s="144"/>
      <c r="AD704" s="159">
        <f>Cálculos!AB262</f>
        <v>0.33686451241421816</v>
      </c>
      <c r="AE704" s="144"/>
      <c r="AF704" s="159">
        <f>Cálculos!AQ264</f>
        <v>0.34769929869082428</v>
      </c>
      <c r="AG704" s="144"/>
      <c r="AH704" s="159">
        <f>Cálculos!O689</f>
        <v>0</v>
      </c>
      <c r="AI704" s="144"/>
      <c r="AJ704" s="159">
        <f>Cálculos!AD689</f>
        <v>0</v>
      </c>
      <c r="AK704" s="144"/>
      <c r="AL704" s="159">
        <f>Cálculos!AS698</f>
        <v>0</v>
      </c>
      <c r="AM704" s="142"/>
      <c r="BA704" s="143"/>
      <c r="BB704" s="74">
        <v>699</v>
      </c>
      <c r="BC704" s="167">
        <f>ABS(Cálculos!M705-Cálculos!M704)</f>
        <v>4.0353359081348072E-2</v>
      </c>
      <c r="BD704" s="167">
        <f>ABS(Cálculos!AB705-Cálculos!AB704)</f>
        <v>4.0688402072184937E-2</v>
      </c>
      <c r="BE704" s="167">
        <f>ABS(Cálculos!AQ705-Cálculos!AQ704)</f>
        <v>4.2031979055125124E-2</v>
      </c>
      <c r="BF704" s="142"/>
    </row>
    <row r="705" spans="25:58" x14ac:dyDescent="0.35">
      <c r="Y705" s="143"/>
      <c r="Z705" s="74">
        <f>(Cálculos!C706-0.44)/(MAX(Cálculos!C:C)+0.12)*100</f>
        <v>95.814386676162812</v>
      </c>
      <c r="AA705" s="144"/>
      <c r="AB705" s="159">
        <f>Cálculos!M262</f>
        <v>0.31831919614833726</v>
      </c>
      <c r="AC705" s="144"/>
      <c r="AD705" s="159">
        <f>Cálculos!AB648</f>
        <v>0.33656737664846953</v>
      </c>
      <c r="AE705" s="144"/>
      <c r="AF705" s="159">
        <f>Cálculos!AQ648</f>
        <v>0.34753528587849114</v>
      </c>
      <c r="AG705" s="144"/>
      <c r="AH705" s="159">
        <f>Cálculos!O692</f>
        <v>0</v>
      </c>
      <c r="AI705" s="144"/>
      <c r="AJ705" s="159">
        <f>Cálculos!AD692</f>
        <v>0</v>
      </c>
      <c r="AK705" s="144"/>
      <c r="AL705" s="159">
        <f>Cálculos!AS699</f>
        <v>0</v>
      </c>
      <c r="AM705" s="142"/>
      <c r="BA705" s="143"/>
      <c r="BB705" s="74">
        <v>700</v>
      </c>
      <c r="BC705" s="167">
        <f>ABS(Cálculos!M706-Cálculos!M705)</f>
        <v>3.7906866435647446E-2</v>
      </c>
      <c r="BD705" s="167">
        <f>ABS(Cálculos!AB706-Cálculos!AB705)</f>
        <v>3.8532172226721784E-2</v>
      </c>
      <c r="BE705" s="167">
        <f>ABS(Cálculos!AQ706-Cálculos!AQ705)</f>
        <v>4.00420368163803E-2</v>
      </c>
      <c r="BF705" s="142"/>
    </row>
    <row r="706" spans="25:58" x14ac:dyDescent="0.35">
      <c r="Y706" s="143"/>
      <c r="Z706" s="74">
        <f>(Cálculos!C707-0.44)/(MAX(Cálculos!C:C)+0.12)*100</f>
        <v>95.951350462937597</v>
      </c>
      <c r="AA706" s="144"/>
      <c r="AB706" s="159">
        <f>Cálculos!M277</f>
        <v>0.31744116441524345</v>
      </c>
      <c r="AC706" s="144"/>
      <c r="AD706" s="159">
        <f>Cálculos!AB263</f>
        <v>0.33453761925761627</v>
      </c>
      <c r="AE706" s="144"/>
      <c r="AF706" s="159">
        <f>Cálculos!AQ649</f>
        <v>0.34513452251189891</v>
      </c>
      <c r="AG706" s="144"/>
      <c r="AH706" s="159">
        <f>Cálculos!O693</f>
        <v>0</v>
      </c>
      <c r="AI706" s="144"/>
      <c r="AJ706" s="159">
        <f>Cálculos!AD693</f>
        <v>0</v>
      </c>
      <c r="AK706" s="144"/>
      <c r="AL706" s="159">
        <f>Cálculos!AS702</f>
        <v>0</v>
      </c>
      <c r="AM706" s="142"/>
      <c r="BA706" s="143"/>
      <c r="BB706" s="74">
        <v>701</v>
      </c>
      <c r="BC706" s="167">
        <f>ABS(Cálculos!M707-Cálculos!M706)</f>
        <v>3.6314861211367622E-2</v>
      </c>
      <c r="BD706" s="167">
        <f>ABS(Cálculos!AB707-Cálculos!AB706)</f>
        <v>3.7179759486413944E-2</v>
      </c>
      <c r="BE706" s="167">
        <f>ABS(Cálculos!AQ707-Cálculos!AQ706)</f>
        <v>3.8851866058346118E-2</v>
      </c>
      <c r="BF706" s="142"/>
    </row>
    <row r="707" spans="25:58" x14ac:dyDescent="0.35">
      <c r="Y707" s="143"/>
      <c r="Z707" s="74">
        <f>(Cálculos!C708-0.44)/(MAX(Cálculos!C:C)+0.12)*100</f>
        <v>96.088314249712369</v>
      </c>
      <c r="AA707" s="144"/>
      <c r="AB707" s="159">
        <f>Cálculos!M649</f>
        <v>0.31617427983399238</v>
      </c>
      <c r="AC707" s="144"/>
      <c r="AD707" s="159">
        <f>Cálculos!AB649</f>
        <v>0.33424194220723369</v>
      </c>
      <c r="AE707" s="144"/>
      <c r="AF707" s="159">
        <f>Cálculos!AQ276</f>
        <v>0.34505408829387302</v>
      </c>
      <c r="AG707" s="144"/>
      <c r="AH707" s="159">
        <f>Cálculos!O697</f>
        <v>0</v>
      </c>
      <c r="AI707" s="144"/>
      <c r="AJ707" s="159">
        <f>Cálculos!AD697</f>
        <v>0</v>
      </c>
      <c r="AK707" s="144"/>
      <c r="AL707" s="159">
        <f>Cálculos!AS703</f>
        <v>0</v>
      </c>
      <c r="AM707" s="142"/>
      <c r="BA707" s="143"/>
      <c r="BB707" s="74">
        <v>702</v>
      </c>
      <c r="BC707" s="167">
        <f>ABS(Cálculos!M708-Cálculos!M707)</f>
        <v>3.5433648521015382E-2</v>
      </c>
      <c r="BD707" s="167">
        <f>ABS(Cálculos!AB708-Cálculos!AB707)</f>
        <v>3.6521925219013762E-2</v>
      </c>
      <c r="BE707" s="167">
        <f>ABS(Cálculos!AQ708-Cálculos!AQ707)</f>
        <v>3.8375150552840909E-2</v>
      </c>
      <c r="BF707" s="142"/>
    </row>
    <row r="708" spans="25:58" x14ac:dyDescent="0.35">
      <c r="Y708" s="143"/>
      <c r="Z708" s="74">
        <f>(Cálculos!C709-0.44)/(MAX(Cálculos!C:C)+0.12)*100</f>
        <v>96.225278036487154</v>
      </c>
      <c r="AA708" s="144"/>
      <c r="AB708" s="159">
        <f>Cálculos!M263</f>
        <v>0.31612040484846354</v>
      </c>
      <c r="AC708" s="144"/>
      <c r="AD708" s="159">
        <f>Cálculos!AB264</f>
        <v>0.33394473927158608</v>
      </c>
      <c r="AE708" s="144"/>
      <c r="AF708" s="159">
        <f>Cálculos!AQ265</f>
        <v>0.34390556557815749</v>
      </c>
      <c r="AG708" s="144"/>
      <c r="AH708" s="159">
        <f>Cálculos!O698</f>
        <v>0</v>
      </c>
      <c r="AI708" s="144"/>
      <c r="AJ708" s="159">
        <f>Cálculos!AD698</f>
        <v>0</v>
      </c>
      <c r="AK708" s="144"/>
      <c r="AL708" s="159">
        <f>Cálculos!AS704</f>
        <v>0</v>
      </c>
      <c r="AM708" s="142"/>
      <c r="BA708" s="143"/>
      <c r="BB708" s="74">
        <v>703</v>
      </c>
      <c r="BC708" s="167">
        <f>ABS(Cálculos!M709-Cálculos!M708)</f>
        <v>3.4009969965422937E-2</v>
      </c>
      <c r="BD708" s="167">
        <f>ABS(Cálculos!AB709-Cálculos!AB708)</f>
        <v>3.5265498712663934E-2</v>
      </c>
      <c r="BE708" s="167">
        <f>ABS(Cálculos!AQ709-Cálculos!AQ708)</f>
        <v>3.722773192263662E-2</v>
      </c>
      <c r="BF708" s="142"/>
    </row>
    <row r="709" spans="25:58" x14ac:dyDescent="0.35">
      <c r="Y709" s="143"/>
      <c r="Z709" s="74">
        <f>(Cálculos!C710-0.44)/(MAX(Cálculos!C:C)+0.12)*100</f>
        <v>96.362241823261911</v>
      </c>
      <c r="AA709" s="144"/>
      <c r="AB709" s="159">
        <f>Cálculos!M264</f>
        <v>0.3156547418550017</v>
      </c>
      <c r="AC709" s="144"/>
      <c r="AD709" s="159">
        <f>Cálculos!AB650</f>
        <v>0.33193305591633676</v>
      </c>
      <c r="AE709" s="144"/>
      <c r="AF709" s="159">
        <f>Cálculos!AQ655</f>
        <v>0.34358609790423972</v>
      </c>
      <c r="AG709" s="144"/>
      <c r="AH709" s="159">
        <f>Cálculos!O699</f>
        <v>0</v>
      </c>
      <c r="AI709" s="144"/>
      <c r="AJ709" s="159">
        <f>Cálculos!AD699</f>
        <v>0</v>
      </c>
      <c r="AK709" s="144"/>
      <c r="AL709" s="159">
        <f>Cálculos!AS705</f>
        <v>0</v>
      </c>
      <c r="AM709" s="142"/>
      <c r="BA709" s="143"/>
      <c r="BB709" s="74">
        <v>704</v>
      </c>
      <c r="BC709" s="167">
        <f>ABS(Cálculos!M710-Cálculos!M709)</f>
        <v>3.2741751539659081E-2</v>
      </c>
      <c r="BD709" s="167">
        <f>ABS(Cálculos!AB710-Cálculos!AB709)</f>
        <v>3.4136632542275835E-2</v>
      </c>
      <c r="BE709" s="167">
        <f>ABS(Cálculos!AQ710-Cálculos!AQ709)</f>
        <v>3.6189963544569048E-2</v>
      </c>
      <c r="BF709" s="142"/>
    </row>
    <row r="710" spans="25:58" x14ac:dyDescent="0.35">
      <c r="Y710" s="143"/>
      <c r="Z710" s="74">
        <f>(Cálculos!C711-0.44)/(MAX(Cálculos!C:C)+0.12)*100</f>
        <v>96.499205610036697</v>
      </c>
      <c r="AA710" s="144"/>
      <c r="AB710" s="159">
        <f>Cálculos!M273</f>
        <v>0.31407210963825105</v>
      </c>
      <c r="AC710" s="144"/>
      <c r="AD710" s="159">
        <f>Cálculos!AB265</f>
        <v>0.33024601584086921</v>
      </c>
      <c r="AE710" s="144"/>
      <c r="AF710" s="159">
        <f>Cálculos!AQ650</f>
        <v>0.34275047464360953</v>
      </c>
      <c r="AG710" s="144"/>
      <c r="AH710" s="159">
        <f>Cálculos!O702</f>
        <v>0</v>
      </c>
      <c r="AI710" s="144"/>
      <c r="AJ710" s="159">
        <f>Cálculos!AD702</f>
        <v>0</v>
      </c>
      <c r="AK710" s="144"/>
      <c r="AL710" s="159">
        <f>Cálculos!AS706</f>
        <v>0</v>
      </c>
      <c r="AM710" s="142"/>
      <c r="BA710" s="143"/>
      <c r="BB710" s="74">
        <v>705</v>
      </c>
      <c r="BC710" s="167">
        <f>ABS(Cálculos!M711-Cálculos!M710)</f>
        <v>3.1741058644126907E-2</v>
      </c>
      <c r="BD710" s="167">
        <f>ABS(Cálculos!AB711-Cálculos!AB710)</f>
        <v>3.3263269303266396E-2</v>
      </c>
      <c r="BE710" s="167">
        <f>ABS(Cálculos!AQ711-Cálculos!AQ710)</f>
        <v>3.5408548242914728E-2</v>
      </c>
      <c r="BF710" s="142"/>
    </row>
    <row r="711" spans="25:58" x14ac:dyDescent="0.35">
      <c r="Y711" s="143"/>
      <c r="Z711" s="74">
        <f>(Cálculos!C712-0.44)/(MAX(Cálculos!C:C)+0.12)*100</f>
        <v>96.636169396811482</v>
      </c>
      <c r="AA711" s="144"/>
      <c r="AB711" s="159">
        <f>Cálculos!M650</f>
        <v>0.3139898757904746</v>
      </c>
      <c r="AC711" s="144"/>
      <c r="AD711" s="159">
        <f>Cálculos!AB651</f>
        <v>0.32964020697282626</v>
      </c>
      <c r="AE711" s="144"/>
      <c r="AF711" s="159">
        <f>Cálculos!AQ266</f>
        <v>0.34127555029373824</v>
      </c>
      <c r="AG711" s="144"/>
      <c r="AH711" s="159">
        <f>Cálculos!O703</f>
        <v>0</v>
      </c>
      <c r="AI711" s="144"/>
      <c r="AJ711" s="159">
        <f>Cálculos!AD703</f>
        <v>0</v>
      </c>
      <c r="AK711" s="144"/>
      <c r="AL711" s="159">
        <f>Cálculos!AS707</f>
        <v>0</v>
      </c>
      <c r="AM711" s="142"/>
      <c r="BA711" s="143"/>
      <c r="BB711" s="74">
        <v>706</v>
      </c>
      <c r="BC711" s="167">
        <f>ABS(Cálculos!M712-Cálculos!M711)</f>
        <v>2.8795090354096997E-2</v>
      </c>
      <c r="BD711" s="167">
        <f>ABS(Cálculos!AB712-Cálculos!AB711)</f>
        <v>3.040291693937891E-2</v>
      </c>
      <c r="BE711" s="167">
        <f>ABS(Cálculos!AQ712-Cálculos!AQ711)</f>
        <v>3.2591924530659511E-2</v>
      </c>
      <c r="BF711" s="142"/>
    </row>
    <row r="712" spans="25:58" x14ac:dyDescent="0.35">
      <c r="Y712" s="143"/>
      <c r="Z712" s="74">
        <f>(Cálculos!C713-0.44)/(MAX(Cálculos!C:C)+0.12)*100</f>
        <v>96.773133183586253</v>
      </c>
      <c r="AA712" s="144"/>
      <c r="AB712" s="159">
        <f>Cálculos!M265</f>
        <v>0.31208235666489642</v>
      </c>
      <c r="AC712" s="144"/>
      <c r="AD712" s="159">
        <f>Cálculos!AB273</f>
        <v>0.32886036974889205</v>
      </c>
      <c r="AE712" s="144"/>
      <c r="AF712" s="159">
        <f>Cálculos!AQ651</f>
        <v>0.3403829187683633</v>
      </c>
      <c r="AG712" s="144"/>
      <c r="AH712" s="159">
        <f>Cálculos!O704</f>
        <v>0</v>
      </c>
      <c r="AI712" s="144"/>
      <c r="AJ712" s="159">
        <f>Cálculos!AD704</f>
        <v>0</v>
      </c>
      <c r="AK712" s="144"/>
      <c r="AL712" s="159">
        <f>Cálculos!AS708</f>
        <v>0</v>
      </c>
      <c r="AM712" s="142"/>
      <c r="BA712" s="143"/>
      <c r="BB712" s="74">
        <v>707</v>
      </c>
      <c r="BC712" s="167">
        <f>ABS(Cálculos!M713-Cálculos!M712)</f>
        <v>2.9565107732551721E-2</v>
      </c>
      <c r="BD712" s="167">
        <f>ABS(Cálculos!AB713-Cálculos!AB712)</f>
        <v>3.1244403890002048E-2</v>
      </c>
      <c r="BE712" s="167">
        <f>ABS(Cálculos!AQ713-Cálculos!AQ712)</f>
        <v>3.3474145552753853E-2</v>
      </c>
      <c r="BF712" s="142"/>
    </row>
    <row r="713" spans="25:58" x14ac:dyDescent="0.35">
      <c r="Y713" s="143"/>
      <c r="Z713" s="74">
        <f>(Cálculos!C714-0.44)/(MAX(Cálculos!C:C)+0.12)*100</f>
        <v>96.910096970361025</v>
      </c>
      <c r="AA713" s="144"/>
      <c r="AB713" s="159">
        <f>Cálculos!M651</f>
        <v>0.31182091090404246</v>
      </c>
      <c r="AC713" s="144"/>
      <c r="AD713" s="159">
        <f>Cálculos!AB266</f>
        <v>0.32771035395858833</v>
      </c>
      <c r="AE713" s="144"/>
      <c r="AF713" s="159">
        <f>Cálculos!AQ267</f>
        <v>0.3388716625861829</v>
      </c>
      <c r="AG713" s="144"/>
      <c r="AH713" s="159">
        <f>Cálculos!O705</f>
        <v>0</v>
      </c>
      <c r="AI713" s="144"/>
      <c r="AJ713" s="159">
        <f>Cálculos!AD705</f>
        <v>0</v>
      </c>
      <c r="AK713" s="144"/>
      <c r="AL713" s="159">
        <f>Cálculos!AS709</f>
        <v>0</v>
      </c>
      <c r="AM713" s="142"/>
      <c r="BA713" s="143"/>
      <c r="BB713" s="74">
        <v>708</v>
      </c>
      <c r="BC713" s="167">
        <f>ABS(Cálculos!M714-Cálculos!M713)</f>
        <v>2.9238738705142375E-2</v>
      </c>
      <c r="BD713" s="167">
        <f>ABS(Cálculos!AB714-Cálculos!AB713)</f>
        <v>3.1041100778274822E-2</v>
      </c>
      <c r="BE713" s="167">
        <f>ABS(Cálculos!AQ714-Cálculos!AQ713)</f>
        <v>3.3387657900830647E-2</v>
      </c>
      <c r="BF713" s="142"/>
    </row>
    <row r="714" spans="25:58" x14ac:dyDescent="0.35">
      <c r="Y714" s="143"/>
      <c r="Z714" s="74">
        <f>(Cálculos!C715-0.44)/(MAX(Cálculos!C:C)+0.12)*100</f>
        <v>97.04706075713581</v>
      </c>
      <c r="AA714" s="144"/>
      <c r="AB714" s="159">
        <f>Cálculos!M266</f>
        <v>0.30967216034125361</v>
      </c>
      <c r="AC714" s="144"/>
      <c r="AD714" s="159">
        <f>Cálculos!AB652</f>
        <v>0.32736321211091918</v>
      </c>
      <c r="AE714" s="144"/>
      <c r="AF714" s="159">
        <f>Cálculos!AQ273</f>
        <v>0.33874286090298517</v>
      </c>
      <c r="AG714" s="144"/>
      <c r="AH714" s="159">
        <f>Cálculos!O706</f>
        <v>0</v>
      </c>
      <c r="AI714" s="144"/>
      <c r="AJ714" s="159">
        <f>Cálculos!AD706</f>
        <v>0</v>
      </c>
      <c r="AK714" s="144"/>
      <c r="AL714" s="159">
        <f>Cálculos!AS710</f>
        <v>0</v>
      </c>
      <c r="AM714" s="142"/>
      <c r="BA714" s="143"/>
      <c r="BB714" s="74">
        <v>709</v>
      </c>
      <c r="BC714" s="167">
        <f>ABS(Cálculos!M715-Cálculos!M714)</f>
        <v>2.6968793604504437E-2</v>
      </c>
      <c r="BD714" s="167">
        <f>ABS(Cálculos!AB715-Cálculos!AB714)</f>
        <v>2.8694605669702167E-2</v>
      </c>
      <c r="BE714" s="167">
        <f>ABS(Cálculos!AQ715-Cálculos!AQ714)</f>
        <v>3.0886092182577762E-2</v>
      </c>
      <c r="BF714" s="142"/>
    </row>
    <row r="715" spans="25:58" x14ac:dyDescent="0.35">
      <c r="Y715" s="143"/>
      <c r="Z715" s="74">
        <f>(Cálculos!C716-0.44)/(MAX(Cálculos!C:C)+0.12)*100</f>
        <v>97.184024543910581</v>
      </c>
      <c r="AA715" s="144"/>
      <c r="AB715" s="159">
        <f>Cálculos!M652</f>
        <v>0.30966699220844457</v>
      </c>
      <c r="AC715" s="144"/>
      <c r="AD715" s="159">
        <f>Cálculos!AB267</f>
        <v>0.32540016790661552</v>
      </c>
      <c r="AE715" s="144"/>
      <c r="AF715" s="159">
        <f>Cálculos!AQ652</f>
        <v>0.3380317212151791</v>
      </c>
      <c r="AG715" s="144"/>
      <c r="AH715" s="159">
        <f>Cálculos!O707</f>
        <v>0</v>
      </c>
      <c r="AI715" s="144"/>
      <c r="AJ715" s="159">
        <f>Cálculos!AD707</f>
        <v>0</v>
      </c>
      <c r="AK715" s="144"/>
      <c r="AL715" s="159">
        <f>Cálculos!AS711</f>
        <v>0</v>
      </c>
      <c r="AM715" s="142"/>
      <c r="BA715" s="143"/>
      <c r="BB715" s="74">
        <v>710</v>
      </c>
      <c r="BC715" s="167">
        <f>ABS(Cálculos!M716-Cálculos!M715)</f>
        <v>2.7265879932937942E-2</v>
      </c>
      <c r="BD715" s="167">
        <f>ABS(Cálculos!AB716-Cálculos!AB715)</f>
        <v>2.9144275667997377E-2</v>
      </c>
      <c r="BE715" s="167">
        <f>ABS(Cálculos!AQ716-Cálculos!AQ715)</f>
        <v>3.1507448562728246E-2</v>
      </c>
      <c r="BF715" s="142"/>
    </row>
    <row r="716" spans="25:58" x14ac:dyDescent="0.35">
      <c r="Y716" s="143"/>
      <c r="Z716" s="74">
        <f>(Cálculos!C717-0.44)/(MAX(Cálculos!C:C)+0.12)*100</f>
        <v>97.320988330685353</v>
      </c>
      <c r="AA716" s="144"/>
      <c r="AB716" s="159">
        <f>Cálculos!M653</f>
        <v>0.30752796342681804</v>
      </c>
      <c r="AC716" s="144"/>
      <c r="AD716" s="159">
        <f>Cálculos!AB653</f>
        <v>0.32510194856622399</v>
      </c>
      <c r="AE716" s="144"/>
      <c r="AF716" s="159">
        <f>Cálculos!AQ268</f>
        <v>0.33652239924985261</v>
      </c>
      <c r="AG716" s="144"/>
      <c r="AH716" s="159">
        <f>Cálculos!O708</f>
        <v>0</v>
      </c>
      <c r="AI716" s="144"/>
      <c r="AJ716" s="159">
        <f>Cálculos!AD708</f>
        <v>0</v>
      </c>
      <c r="AK716" s="144"/>
      <c r="AL716" s="159">
        <f>Cálculos!AS712</f>
        <v>0</v>
      </c>
      <c r="AM716" s="142"/>
      <c r="BA716" s="143"/>
      <c r="BB716" s="74">
        <v>711</v>
      </c>
      <c r="BC716" s="167">
        <f>ABS(Cálculos!M717-Cálculos!M716)</f>
        <v>2.6141814722551837E-2</v>
      </c>
      <c r="BD716" s="167">
        <f>ABS(Cálculos!AB717-Cálculos!AB716)</f>
        <v>2.8020613076288781E-2</v>
      </c>
      <c r="BE716" s="167">
        <f>ABS(Cálculos!AQ717-Cálculos!AQ716)</f>
        <v>3.0349562199815883E-2</v>
      </c>
      <c r="BF716" s="142"/>
    </row>
    <row r="717" spans="25:58" x14ac:dyDescent="0.35">
      <c r="Y717" s="143"/>
      <c r="Z717" s="74">
        <f>(Cálculos!C718-0.44)/(MAX(Cálculos!C:C)+0.12)*100</f>
        <v>97.457952117460138</v>
      </c>
      <c r="AA717" s="144"/>
      <c r="AB717" s="159">
        <f>Cálculos!M267</f>
        <v>0.30748657319400019</v>
      </c>
      <c r="AC717" s="144"/>
      <c r="AD717" s="159">
        <f>Cálculos!AB277</f>
        <v>0.32322490168895995</v>
      </c>
      <c r="AE717" s="144"/>
      <c r="AF717" s="159">
        <f>Cálculos!AQ653</f>
        <v>0.33569676537771553</v>
      </c>
      <c r="AG717" s="144"/>
      <c r="AH717" s="159">
        <f>Cálculos!O709</f>
        <v>0</v>
      </c>
      <c r="AI717" s="144"/>
      <c r="AJ717" s="159">
        <f>Cálculos!AD709</f>
        <v>0</v>
      </c>
      <c r="AK717" s="144"/>
      <c r="AL717" s="159">
        <f>Cálculos!AS713</f>
        <v>0</v>
      </c>
      <c r="AM717" s="142"/>
      <c r="BA717" s="143"/>
      <c r="BB717" s="74">
        <v>712</v>
      </c>
      <c r="BC717" s="167">
        <f>ABS(Cálculos!M718-Cálculos!M717)</f>
        <v>5.8623830964781964E-2</v>
      </c>
      <c r="BD717" s="167">
        <f>ABS(Cálculos!AB718-Cálculos!AB717)</f>
        <v>4.5985501272967855E-2</v>
      </c>
      <c r="BE717" s="167">
        <f>ABS(Cálculos!AQ718-Cálculos!AQ717)</f>
        <v>4.1471607238519059E-2</v>
      </c>
      <c r="BF717" s="142"/>
    </row>
    <row r="718" spans="25:58" x14ac:dyDescent="0.35">
      <c r="Y718" s="143"/>
      <c r="Z718" s="74">
        <f>(Cálculos!C719-0.44)/(MAX(Cálculos!C:C)+0.12)*100</f>
        <v>97.594915904234909</v>
      </c>
      <c r="AA718" s="144"/>
      <c r="AB718" s="159">
        <f>Cálculos!M268</f>
        <v>0.30535410250585548</v>
      </c>
      <c r="AC718" s="144"/>
      <c r="AD718" s="159">
        <f>Cálculos!AB268</f>
        <v>0.32314395898125425</v>
      </c>
      <c r="AE718" s="144"/>
      <c r="AF718" s="159">
        <f>Cálculos!AQ269</f>
        <v>0.33419631420956553</v>
      </c>
      <c r="AG718" s="144"/>
      <c r="AH718" s="159">
        <f>Cálculos!O710</f>
        <v>0</v>
      </c>
      <c r="AI718" s="144"/>
      <c r="AJ718" s="159">
        <f>Cálculos!AD710</f>
        <v>0</v>
      </c>
      <c r="AK718" s="144"/>
      <c r="AL718" s="159">
        <f>Cálculos!AS714</f>
        <v>0</v>
      </c>
      <c r="AM718" s="142"/>
      <c r="BA718" s="143"/>
      <c r="BB718" s="74">
        <v>713</v>
      </c>
      <c r="BC718" s="167">
        <f>ABS(Cálculos!M719-Cálculos!M718)</f>
        <v>3.3923772288823817E-2</v>
      </c>
      <c r="BD718" s="167">
        <f>ABS(Cálculos!AB719-Cálculos!AB718)</f>
        <v>2.4729936321493673E-2</v>
      </c>
      <c r="BE718" s="167">
        <f>ABS(Cálculos!AQ719-Cálculos!AQ718)</f>
        <v>2.4704386397147005E-2</v>
      </c>
      <c r="BF718" s="142"/>
    </row>
    <row r="719" spans="25:58" x14ac:dyDescent="0.35">
      <c r="Y719" s="143"/>
      <c r="Z719" s="74">
        <f>(Cálculos!C720-0.44)/(MAX(Cálculos!C:C)+0.12)*100</f>
        <v>97.731879691009695</v>
      </c>
      <c r="AA719" s="144"/>
      <c r="AB719" s="159">
        <f>Cálculos!M269</f>
        <v>0.30324331261754739</v>
      </c>
      <c r="AC719" s="144"/>
      <c r="AD719" s="159">
        <f>Cálculos!AB269</f>
        <v>0.32091028557816786</v>
      </c>
      <c r="AE719" s="144"/>
      <c r="AF719" s="159">
        <f>Cálculos!AQ270</f>
        <v>0.33188756735236918</v>
      </c>
      <c r="AG719" s="144"/>
      <c r="AH719" s="159">
        <f>Cálculos!O711</f>
        <v>0</v>
      </c>
      <c r="AI719" s="144"/>
      <c r="AJ719" s="159">
        <f>Cálculos!AD711</f>
        <v>0</v>
      </c>
      <c r="AK719" s="144"/>
      <c r="AL719" s="159">
        <f>Cálculos!AS715</f>
        <v>0</v>
      </c>
      <c r="AM719" s="142"/>
      <c r="BA719" s="143"/>
      <c r="BB719" s="74">
        <v>714</v>
      </c>
      <c r="BC719" s="167">
        <f>ABS(Cálculos!M720-Cálculos!M719)</f>
        <v>2.6539799221830696E-2</v>
      </c>
      <c r="BD719" s="167">
        <f>ABS(Cálculos!AB720-Cálculos!AB719)</f>
        <v>2.8308249956365605E-2</v>
      </c>
      <c r="BE719" s="167">
        <f>ABS(Cálculos!AQ720-Cálculos!AQ719)</f>
        <v>3.0529457159447215E-2</v>
      </c>
      <c r="BF719" s="142"/>
    </row>
    <row r="720" spans="25:58" x14ac:dyDescent="0.35">
      <c r="Y720" s="143"/>
      <c r="Z720" s="74">
        <f>(Cálculos!C721-0.44)/(MAX(Cálculos!C:C)+0.12)*100</f>
        <v>97.868843477784466</v>
      </c>
      <c r="AA720" s="144"/>
      <c r="AB720" s="159">
        <f>Cálculos!M270</f>
        <v>0.30114837376008535</v>
      </c>
      <c r="AC720" s="144"/>
      <c r="AD720" s="159">
        <f>Cálculos!AB270</f>
        <v>0.31869331202436657</v>
      </c>
      <c r="AE720" s="144"/>
      <c r="AF720" s="159">
        <f>Cálculos!AQ271</f>
        <v>0.32959500049208218</v>
      </c>
      <c r="AG720" s="144"/>
      <c r="AH720" s="159">
        <f>Cálculos!O712</f>
        <v>0</v>
      </c>
      <c r="AI720" s="144"/>
      <c r="AJ720" s="159">
        <f>Cálculos!AD712</f>
        <v>0</v>
      </c>
      <c r="AK720" s="144"/>
      <c r="AL720" s="159">
        <f>Cálculos!AS716</f>
        <v>0</v>
      </c>
      <c r="AM720" s="142"/>
      <c r="BA720" s="143"/>
      <c r="BB720" s="74">
        <v>715</v>
      </c>
      <c r="BC720" s="167">
        <f>ABS(Cálculos!M721-Cálculos!M720)</f>
        <v>0.44624302722736831</v>
      </c>
      <c r="BD720" s="167">
        <f>ABS(Cálculos!AB721-Cálculos!AB720)</f>
        <v>0.34373990000683963</v>
      </c>
      <c r="BE720" s="167">
        <f>ABS(Cálculos!AQ721-Cálculos!AQ720)</f>
        <v>0.22832883614045762</v>
      </c>
      <c r="BF720" s="142"/>
    </row>
    <row r="721" spans="25:58" x14ac:dyDescent="0.35">
      <c r="Y721" s="143"/>
      <c r="Z721" s="74">
        <f>(Cálculos!C722-0.44)/(MAX(Cálculos!C:C)+0.12)*100</f>
        <v>98.005807264559238</v>
      </c>
      <c r="AA721" s="144"/>
      <c r="AB721" s="159">
        <f>Cálculos!M289</f>
        <v>0.29964302016879285</v>
      </c>
      <c r="AC721" s="144"/>
      <c r="AD721" s="159">
        <f>Cálculos!AB271</f>
        <v>0.31649188454296262</v>
      </c>
      <c r="AE721" s="144"/>
      <c r="AF721" s="159">
        <f>Cálculos!AQ272</f>
        <v>0.32731831202026024</v>
      </c>
      <c r="AG721" s="144"/>
      <c r="AH721" s="159">
        <f>Cálculos!O713</f>
        <v>0</v>
      </c>
      <c r="AI721" s="144"/>
      <c r="AJ721" s="159">
        <f>Cálculos!AD713</f>
        <v>0</v>
      </c>
      <c r="AK721" s="144"/>
      <c r="AL721" s="159">
        <f>Cálculos!AS717</f>
        <v>0</v>
      </c>
      <c r="AM721" s="142"/>
      <c r="BA721" s="143"/>
      <c r="BB721" s="74">
        <v>716</v>
      </c>
      <c r="BC721" s="167">
        <f>ABS(Cálculos!M722-Cálculos!M721)</f>
        <v>0.33844252164137312</v>
      </c>
      <c r="BD721" s="167">
        <f>ABS(Cálculos!AB722-Cálculos!AB721)</f>
        <v>0.23737619464292992</v>
      </c>
      <c r="BE721" s="167">
        <f>ABS(Cálculos!AQ722-Cálculos!AQ721)</f>
        <v>0.12412225081665929</v>
      </c>
      <c r="BF721" s="142"/>
    </row>
    <row r="722" spans="25:58" x14ac:dyDescent="0.35">
      <c r="Y722" s="143"/>
      <c r="Z722" s="74">
        <f>(Cálculos!C723-0.44)/(MAX(Cálculos!C:C)+0.12)*100</f>
        <v>98.142771051334023</v>
      </c>
      <c r="AA722" s="144"/>
      <c r="AB722" s="159">
        <f>Cálculos!M278</f>
        <v>0.29907580772973918</v>
      </c>
      <c r="AC722" s="144"/>
      <c r="AD722" s="159">
        <f>Cálculos!AB272</f>
        <v>0.31430570590434831</v>
      </c>
      <c r="AE722" s="144"/>
      <c r="AF722" s="159">
        <f>Cálculos!AQ277</f>
        <v>0.32151650369909945</v>
      </c>
      <c r="AG722" s="144"/>
      <c r="AH722" s="159">
        <f>Cálculos!O714</f>
        <v>0</v>
      </c>
      <c r="AI722" s="144"/>
      <c r="AJ722" s="159">
        <f>Cálculos!AD714</f>
        <v>0</v>
      </c>
      <c r="AK722" s="144"/>
      <c r="AL722" s="159">
        <f>Cálculos!AS718</f>
        <v>0</v>
      </c>
      <c r="AM722" s="142"/>
      <c r="BA722" s="143"/>
      <c r="BB722" s="74">
        <v>717</v>
      </c>
      <c r="BC722" s="167">
        <f>ABS(Cálculos!M723-Cálculos!M722)</f>
        <v>1.8293651344933215E-2</v>
      </c>
      <c r="BD722" s="167">
        <f>ABS(Cálculos!AB723-Cálculos!AB722)</f>
        <v>1.9586157563528661E-2</v>
      </c>
      <c r="BE722" s="167">
        <f>ABS(Cálculos!AQ723-Cálculos!AQ722)</f>
        <v>2.1368108004633846E-2</v>
      </c>
      <c r="BF722" s="142"/>
    </row>
    <row r="723" spans="25:58" x14ac:dyDescent="0.35">
      <c r="Y723" s="143"/>
      <c r="Z723" s="74">
        <f>(Cálculos!C724-0.44)/(MAX(Cálculos!C:C)+0.12)*100</f>
        <v>98.279734838108794</v>
      </c>
      <c r="AA723" s="144"/>
      <c r="AB723" s="159">
        <f>Cálculos!M271</f>
        <v>0.29906813801979887</v>
      </c>
      <c r="AC723" s="144"/>
      <c r="AD723" s="159">
        <f>Cálculos!AB289</f>
        <v>0.31251695770971316</v>
      </c>
      <c r="AE723" s="144"/>
      <c r="AF723" s="159">
        <f>Cálculos!AQ289</f>
        <v>0.32091245393874723</v>
      </c>
      <c r="AG723" s="144"/>
      <c r="AH723" s="159">
        <f>Cálculos!O715</f>
        <v>0</v>
      </c>
      <c r="AI723" s="144"/>
      <c r="AJ723" s="159">
        <f>Cálculos!AD715</f>
        <v>0</v>
      </c>
      <c r="AK723" s="144"/>
      <c r="AL723" s="159">
        <f>Cálculos!AS719</f>
        <v>0</v>
      </c>
      <c r="AM723" s="142"/>
      <c r="BA723" s="143"/>
      <c r="BB723" s="74">
        <v>718</v>
      </c>
      <c r="BC723" s="167">
        <f>ABS(Cálculos!M724-Cálculos!M723)</f>
        <v>2.7610905770315686</v>
      </c>
      <c r="BD723" s="167">
        <f>ABS(Cálculos!AB724-Cálculos!AB723)</f>
        <v>2.3228462560075953</v>
      </c>
      <c r="BE723" s="167">
        <f>ABS(Cálculos!AQ724-Cálculos!AQ723)</f>
        <v>1.7667538839759638</v>
      </c>
      <c r="BF723" s="142"/>
    </row>
    <row r="724" spans="25:58" x14ac:dyDescent="0.35">
      <c r="Y724" s="143"/>
      <c r="Z724" s="74">
        <f>(Cálculos!C725-0.44)/(MAX(Cálculos!C:C)+0.12)*100</f>
        <v>98.416698624883566</v>
      </c>
      <c r="AA724" s="144"/>
      <c r="AB724" s="159">
        <f>Cálculos!M272</f>
        <v>0.29700231398979726</v>
      </c>
      <c r="AC724" s="144"/>
      <c r="AD724" s="159">
        <f>Cálculos!AB278</f>
        <v>0.30509014879377844</v>
      </c>
      <c r="AE724" s="144"/>
      <c r="AF724" s="159">
        <f>Cálculos!AQ278</f>
        <v>0.31496240869253123</v>
      </c>
      <c r="AG724" s="144"/>
      <c r="AH724" s="159">
        <f>Cálculos!O716</f>
        <v>0</v>
      </c>
      <c r="AI724" s="144"/>
      <c r="AJ724" s="159">
        <f>Cálculos!AD716</f>
        <v>0</v>
      </c>
      <c r="AK724" s="144"/>
      <c r="AL724" s="159">
        <f>Cálculos!AS720</f>
        <v>0</v>
      </c>
      <c r="AM724" s="142"/>
      <c r="BA724" s="143"/>
      <c r="BB724" s="74">
        <v>719</v>
      </c>
      <c r="BC724" s="167">
        <f>ABS(Cálculos!M725-Cálculos!M724)</f>
        <v>2.5742749369664479</v>
      </c>
      <c r="BD724" s="167">
        <f>ABS(Cálculos!AB725-Cálculos!AB724)</f>
        <v>2.1299175731665994</v>
      </c>
      <c r="BE724" s="167">
        <f>ABS(Cálculos!AQ725-Cálculos!AQ724)</f>
        <v>1.5668782058237416</v>
      </c>
      <c r="BF724" s="142"/>
    </row>
    <row r="725" spans="25:58" x14ac:dyDescent="0.35">
      <c r="Y725" s="143"/>
      <c r="Z725" s="74">
        <f>(Cálculos!C726-0.44)/(MAX(Cálculos!C:C)+0.12)*100</f>
        <v>98.553662411658351</v>
      </c>
      <c r="AA725" s="144"/>
      <c r="AB725" s="159">
        <f>Cálculos!M290</f>
        <v>0.2859634041236841</v>
      </c>
      <c r="AC725" s="144"/>
      <c r="AD725" s="159">
        <f>Cálculos!AB279</f>
        <v>0.30007551025395446</v>
      </c>
      <c r="AE725" s="144"/>
      <c r="AF725" s="159">
        <f>Cálculos!AQ279</f>
        <v>0.3119946028558841</v>
      </c>
      <c r="AG725" s="144"/>
      <c r="AH725" s="159">
        <f>Cálculos!O717</f>
        <v>0</v>
      </c>
      <c r="AI725" s="144"/>
      <c r="AJ725" s="159">
        <f>Cálculos!AD717</f>
        <v>0</v>
      </c>
      <c r="AK725" s="144"/>
      <c r="AL725" s="159">
        <f>Cálculos!AS722</f>
        <v>0</v>
      </c>
      <c r="AM725" s="142"/>
      <c r="BA725" s="143"/>
      <c r="BB725" s="74">
        <v>720</v>
      </c>
      <c r="BC725" s="167">
        <f>ABS(Cálculos!M726-Cálculos!M725)</f>
        <v>3.5439317397635728E-2</v>
      </c>
      <c r="BD725" s="167">
        <f>ABS(Cálculos!AB726-Cálculos!AB725)</f>
        <v>3.5902474561089859E-2</v>
      </c>
      <c r="BE725" s="167">
        <f>ABS(Cálculos!AQ726-Cálculos!AQ725)</f>
        <v>3.7036006760440054E-2</v>
      </c>
      <c r="BF725" s="142"/>
    </row>
    <row r="726" spans="25:58" x14ac:dyDescent="0.35">
      <c r="Y726" s="143"/>
      <c r="Z726" s="74">
        <f>(Cálculos!C727-0.44)/(MAX(Cálculos!C:C)+0.12)*100</f>
        <v>98.690626198433122</v>
      </c>
      <c r="AA726" s="144"/>
      <c r="AB726" s="159">
        <f>Cálculos!M279</f>
        <v>0.28552664809889405</v>
      </c>
      <c r="AC726" s="144"/>
      <c r="AD726" s="159">
        <f>Cálculos!AB280</f>
        <v>0.29747123632746519</v>
      </c>
      <c r="AE726" s="144"/>
      <c r="AF726" s="159">
        <f>Cálculos!AQ280</f>
        <v>0.3096946679494057</v>
      </c>
      <c r="AG726" s="144"/>
      <c r="AH726" s="159">
        <f>Cálculos!O719</f>
        <v>0</v>
      </c>
      <c r="AI726" s="144"/>
      <c r="AJ726" s="159">
        <f>Cálculos!AD719</f>
        <v>0</v>
      </c>
      <c r="AK726" s="144"/>
      <c r="AL726" s="159">
        <f>Cálculos!AS723</f>
        <v>0</v>
      </c>
      <c r="AM726" s="142"/>
      <c r="BA726" s="143"/>
      <c r="BB726" s="74">
        <v>721</v>
      </c>
      <c r="BC726" s="167">
        <f>ABS(Cálculos!M727-Cálculos!M726)</f>
        <v>1.8704926702433173</v>
      </c>
      <c r="BD726" s="167">
        <f>ABS(Cálculos!AB727-Cálculos!AB726)</f>
        <v>1.5481405024100692</v>
      </c>
      <c r="BE726" s="167">
        <f>ABS(Cálculos!AQ727-Cálculos!AQ726)</f>
        <v>1.1461629836750269</v>
      </c>
      <c r="BF726" s="142"/>
    </row>
    <row r="727" spans="25:58" x14ac:dyDescent="0.35">
      <c r="Y727" s="143"/>
      <c r="Z727" s="74">
        <f>(Cálculos!C728-0.44)/(MAX(Cálculos!C:C)+0.12)*100</f>
        <v>98.827589985207894</v>
      </c>
      <c r="AA727" s="144"/>
      <c r="AB727" s="159">
        <f>Cálculos!M280</f>
        <v>0.28145498913487232</v>
      </c>
      <c r="AC727" s="144"/>
      <c r="AD727" s="159">
        <f>Cálculos!AB290</f>
        <v>0.2962658160307628</v>
      </c>
      <c r="AE727" s="144"/>
      <c r="AF727" s="159">
        <f>Cálculos!AQ281</f>
        <v>0.30752897257052469</v>
      </c>
      <c r="AG727" s="144"/>
      <c r="AH727" s="159">
        <f>Cálculos!O720</f>
        <v>0</v>
      </c>
      <c r="AI727" s="144"/>
      <c r="AJ727" s="159">
        <f>Cálculos!AD720</f>
        <v>0</v>
      </c>
      <c r="AK727" s="144"/>
      <c r="AL727" s="159">
        <f>Cálculos!AS725</f>
        <v>0</v>
      </c>
      <c r="AM727" s="142"/>
      <c r="BA727" s="143"/>
      <c r="BB727" s="74">
        <v>722</v>
      </c>
      <c r="BC727" s="167">
        <f>ABS(Cálculos!M728-Cálculos!M727)</f>
        <v>1.6924358751900828</v>
      </c>
      <c r="BD727" s="167">
        <f>ABS(Cálculos!AB728-Cálculos!AB727)</f>
        <v>1.3643882135591821</v>
      </c>
      <c r="BE727" s="167">
        <f>ABS(Cálculos!AQ728-Cálculos!AQ727)</f>
        <v>0.95684778370358803</v>
      </c>
      <c r="BF727" s="142"/>
    </row>
    <row r="728" spans="25:58" x14ac:dyDescent="0.35">
      <c r="Y728" s="143"/>
      <c r="Z728" s="74">
        <f>(Cálculos!C729-0.44)/(MAX(Cálculos!C:C)+0.12)*100</f>
        <v>98.964553771982679</v>
      </c>
      <c r="AA728" s="144"/>
      <c r="AB728" s="159">
        <f>Cálculos!M281</f>
        <v>0.27912702717728416</v>
      </c>
      <c r="AC728" s="144"/>
      <c r="AD728" s="159">
        <f>Cálculos!AB281</f>
        <v>0.29531928307968763</v>
      </c>
      <c r="AE728" s="144"/>
      <c r="AF728" s="159">
        <f>Cálculos!AQ282</f>
        <v>0.30539987405686858</v>
      </c>
      <c r="AG728" s="144"/>
      <c r="AH728" s="159">
        <f>Cálculos!O722</f>
        <v>0</v>
      </c>
      <c r="AI728" s="144"/>
      <c r="AJ728" s="159">
        <f>Cálculos!AD722</f>
        <v>0</v>
      </c>
      <c r="AK728" s="144"/>
      <c r="AL728" s="159">
        <f>Cálculos!AS726</f>
        <v>0</v>
      </c>
      <c r="AM728" s="142"/>
      <c r="BA728" s="143"/>
      <c r="BB728" s="74">
        <v>723</v>
      </c>
      <c r="BC728" s="167">
        <f>ABS(Cálculos!M729-Cálculos!M728)</f>
        <v>4.2773878072501326E-2</v>
      </c>
      <c r="BD728" s="167">
        <f>ABS(Cálculos!AB729-Cálculos!AB728)</f>
        <v>4.2116219261210119E-2</v>
      </c>
      <c r="BE728" s="167">
        <f>ABS(Cálculos!AQ729-Cálculos!AQ728)</f>
        <v>4.2262832927135952E-2</v>
      </c>
      <c r="BF728" s="142"/>
    </row>
    <row r="729" spans="25:58" x14ac:dyDescent="0.35">
      <c r="Y729" s="143"/>
      <c r="Z729" s="74">
        <f>(Cálculos!C730-0.44)/(MAX(Cálculos!C:C)+0.12)*100</f>
        <v>99.10151755875745</v>
      </c>
      <c r="AA729" s="144"/>
      <c r="AB729" s="159">
        <f>Cálculos!M282</f>
        <v>0.2771287875280789</v>
      </c>
      <c r="AC729" s="144"/>
      <c r="AD729" s="159">
        <f>Cálculos!AB282</f>
        <v>0.2932615992300362</v>
      </c>
      <c r="AE729" s="144"/>
      <c r="AF729" s="159">
        <f>Cálculos!AQ283</f>
        <v>0.30328943804770064</v>
      </c>
      <c r="AG729" s="144"/>
      <c r="AH729" s="159">
        <f>Cálculos!O723</f>
        <v>0</v>
      </c>
      <c r="AI729" s="144"/>
      <c r="AJ729" s="159">
        <f>Cálculos!AD723</f>
        <v>0</v>
      </c>
      <c r="AK729" s="144"/>
      <c r="AL729" s="159">
        <f>Cálculos!AS728</f>
        <v>0</v>
      </c>
      <c r="AM729" s="142"/>
      <c r="BA729" s="143"/>
      <c r="BB729" s="74">
        <v>724</v>
      </c>
      <c r="BC729" s="167">
        <f>ABS(Cálculos!M730-Cálculos!M729)</f>
        <v>4.9040875290135535</v>
      </c>
      <c r="BD729" s="167">
        <f>ABS(Cálculos!AB730-Cálculos!AB729)</f>
        <v>4.2058594271796883</v>
      </c>
      <c r="BE729" s="167">
        <f>ABS(Cálculos!AQ730-Cálculos!AQ729)</f>
        <v>3.3058707649184731</v>
      </c>
      <c r="BF729" s="142"/>
    </row>
    <row r="730" spans="25:58" x14ac:dyDescent="0.35">
      <c r="Y730" s="143"/>
      <c r="Z730" s="74">
        <f>(Cálculos!C731-0.44)/(MAX(Cálculos!C:C)+0.12)*100</f>
        <v>99.238481345532236</v>
      </c>
      <c r="AA730" s="144"/>
      <c r="AB730" s="159">
        <f>Cálculos!M283</f>
        <v>0.27520169092835356</v>
      </c>
      <c r="AC730" s="144"/>
      <c r="AD730" s="159">
        <f>Cálculos!AB283</f>
        <v>0.29123264566877222</v>
      </c>
      <c r="AE730" s="144"/>
      <c r="AF730" s="159">
        <f>Cálculos!AQ290</f>
        <v>0.30143582200495889</v>
      </c>
      <c r="AG730" s="144"/>
      <c r="AH730" s="159">
        <f>Cálculos!O725</f>
        <v>0</v>
      </c>
      <c r="AI730" s="144"/>
      <c r="AJ730" s="159">
        <f>Cálculos!AD725</f>
        <v>0</v>
      </c>
      <c r="AK730" s="144"/>
      <c r="AL730" s="159">
        <f>Cálculos!AS729</f>
        <v>0</v>
      </c>
      <c r="AM730" s="142"/>
      <c r="BA730" s="143"/>
      <c r="BB730" s="74">
        <v>725</v>
      </c>
      <c r="BC730" s="167">
        <f>ABS(Cálculos!M731-Cálculos!M730)</f>
        <v>4.7098313969026773</v>
      </c>
      <c r="BD730" s="167">
        <f>ABS(Cálculos!AB731-Cálculos!AB730)</f>
        <v>4.0060777248985824</v>
      </c>
      <c r="BE730" s="167">
        <f>ABS(Cálculos!AQ731-Cálculos!AQ730)</f>
        <v>3.0829315863487077</v>
      </c>
      <c r="BF730" s="142"/>
    </row>
    <row r="731" spans="25:58" x14ac:dyDescent="0.35">
      <c r="Y731" s="143"/>
      <c r="Z731" s="74">
        <f>(Cálculos!C732-0.44)/(MAX(Cálculos!C:C)+0.12)*100</f>
        <v>99.375445132307007</v>
      </c>
      <c r="AA731" s="144"/>
      <c r="AB731" s="159">
        <f>Cálculos!M284</f>
        <v>0.27329838872686635</v>
      </c>
      <c r="AC731" s="144"/>
      <c r="AD731" s="159">
        <f>Cálculos!AB284</f>
        <v>0.2892203610886393</v>
      </c>
      <c r="AE731" s="144"/>
      <c r="AF731" s="159">
        <f>Cálculos!AQ284</f>
        <v>0.30119430307689182</v>
      </c>
      <c r="AG731" s="144"/>
      <c r="AH731" s="159">
        <f>Cálculos!O726</f>
        <v>0</v>
      </c>
      <c r="AI731" s="144"/>
      <c r="AJ731" s="159">
        <f>Cálculos!AD726</f>
        <v>0</v>
      </c>
      <c r="AK731" s="144"/>
      <c r="AL731" s="159">
        <f>Cálculos!AS731</f>
        <v>0</v>
      </c>
      <c r="AM731" s="142"/>
      <c r="BA731" s="143"/>
      <c r="BB731" s="74">
        <v>726</v>
      </c>
      <c r="BC731" s="167">
        <f>ABS(Cálculos!M732-Cálculos!M731)</f>
        <v>8.1040514728456525E-3</v>
      </c>
      <c r="BD731" s="167">
        <f>ABS(Cálculos!AB732-Cálculos!AB731)</f>
        <v>1.8701636618330131E-3</v>
      </c>
      <c r="BE731" s="167">
        <f>ABS(Cálculos!AQ732-Cálculos!AQ731)</f>
        <v>1.8908222514477657E-3</v>
      </c>
      <c r="BF731" s="142"/>
    </row>
    <row r="732" spans="25:58" x14ac:dyDescent="0.35">
      <c r="Y732" s="143"/>
      <c r="Z732" s="74">
        <f>(Cálculos!C733-0.44)/(MAX(Cálculos!C:C)+0.12)*100</f>
        <v>99.512408919081778</v>
      </c>
      <c r="AA732" s="144"/>
      <c r="AB732" s="159">
        <f>Cálculos!M285</f>
        <v>0.27141015009681224</v>
      </c>
      <c r="AC732" s="144"/>
      <c r="AD732" s="159">
        <f>Cálculos!AB285</f>
        <v>0.28722246157475095</v>
      </c>
      <c r="AE732" s="144"/>
      <c r="AF732" s="159">
        <f>Cálculos!AQ285</f>
        <v>0.29911377247484738</v>
      </c>
      <c r="AG732" s="144"/>
      <c r="AH732" s="159">
        <f>Cálculos!O728</f>
        <v>0</v>
      </c>
      <c r="AI732" s="144"/>
      <c r="AJ732" s="159">
        <f>Cálculos!AD728</f>
        <v>0</v>
      </c>
      <c r="AK732" s="144"/>
      <c r="AL732" s="159">
        <f>Cálculos!AS732</f>
        <v>0</v>
      </c>
      <c r="AM732" s="142"/>
      <c r="BA732" s="143"/>
      <c r="BB732" s="74">
        <v>727</v>
      </c>
      <c r="BC732" s="167">
        <f>ABS(Cálculos!M733-Cálculos!M732)</f>
        <v>0.1677717658169362</v>
      </c>
      <c r="BD732" s="167">
        <f>ABS(Cálculos!AB733-Cálculos!AB732)</f>
        <v>0.11140040230106774</v>
      </c>
      <c r="BE732" s="167">
        <f>ABS(Cálculos!AQ733-Cálculos!AQ732)</f>
        <v>5.3982689676947082E-2</v>
      </c>
      <c r="BF732" s="142"/>
    </row>
    <row r="733" spans="25:58" x14ac:dyDescent="0.35">
      <c r="Y733" s="143"/>
      <c r="Z733" s="74">
        <f>(Cálculos!C734-0.44)/(MAX(Cálculos!C:C)+0.12)*100</f>
        <v>99.649372705856564</v>
      </c>
      <c r="AA733" s="144"/>
      <c r="AB733" s="159">
        <f>Cálculos!M286</f>
        <v>0.26953530485989885</v>
      </c>
      <c r="AC733" s="144"/>
      <c r="AD733" s="159">
        <f>Cálculos!AB286</f>
        <v>0.28523845126566771</v>
      </c>
      <c r="AE733" s="144"/>
      <c r="AF733" s="159">
        <f>Cálculos!AQ286</f>
        <v>0.29704763731894462</v>
      </c>
      <c r="AG733" s="144"/>
      <c r="AH733" s="159">
        <f>Cálculos!O729</f>
        <v>0</v>
      </c>
      <c r="AI733" s="144"/>
      <c r="AJ733" s="159">
        <f>Cálculos!AD729</f>
        <v>0</v>
      </c>
      <c r="AK733" s="144"/>
      <c r="AL733" s="159">
        <f>Cálculos!AS734</f>
        <v>0</v>
      </c>
      <c r="AM733" s="142"/>
      <c r="BA733" s="143"/>
      <c r="BB733" s="74">
        <v>728</v>
      </c>
      <c r="BC733" s="167">
        <f>ABS(Cálculos!M734-Cálculos!M733)</f>
        <v>0.13138752361029149</v>
      </c>
      <c r="BD733" s="167">
        <f>ABS(Cálculos!AB734-Cálculos!AB733)</f>
        <v>8.140895095905365E-2</v>
      </c>
      <c r="BE733" s="167">
        <f>ABS(Cálculos!AQ734-Cálculos!AQ733)</f>
        <v>2.4480457316562676E-2</v>
      </c>
      <c r="BF733" s="142"/>
    </row>
    <row r="734" spans="25:58" x14ac:dyDescent="0.35">
      <c r="Y734" s="143"/>
      <c r="Z734" s="74">
        <f>(Cálculos!C735-0.44)/(MAX(Cálculos!C:C)+0.12)*100</f>
        <v>99.786336492631349</v>
      </c>
      <c r="AA734" s="144"/>
      <c r="AB734" s="159">
        <f>Cálculos!M287</f>
        <v>0.26767347418099857</v>
      </c>
      <c r="AC734" s="144"/>
      <c r="AD734" s="159">
        <f>Cálculos!AB287</f>
        <v>0.28326816173391145</v>
      </c>
      <c r="AE734" s="144"/>
      <c r="AF734" s="159">
        <f>Cálculos!AQ287</f>
        <v>0.29499577842010971</v>
      </c>
      <c r="AG734" s="144"/>
      <c r="AH734" s="159">
        <f>Cálculos!O732</f>
        <v>0</v>
      </c>
      <c r="AI734" s="144"/>
      <c r="AJ734" s="159">
        <f>Cálculos!AD732</f>
        <v>0</v>
      </c>
      <c r="AK734" s="144"/>
      <c r="AL734" s="159">
        <f>Cálculos!AS735</f>
        <v>0</v>
      </c>
      <c r="AM734" s="142"/>
      <c r="BA734" s="143"/>
      <c r="BB734" s="74">
        <v>729</v>
      </c>
      <c r="BC734" s="167">
        <f>ABS(Cálculos!M735-Cálculos!M734)</f>
        <v>1.2441646478229318E-2</v>
      </c>
      <c r="BD734" s="167">
        <f>ABS(Cálculos!AB735-Cálculos!AB734)</f>
        <v>9.490057460021184E-3</v>
      </c>
      <c r="BE734" s="167">
        <f>ABS(Cálculos!AQ735-Cálculos!AQ734)</f>
        <v>7.6925971943309079E-3</v>
      </c>
      <c r="BF734" s="142"/>
    </row>
    <row r="735" spans="25:58" x14ac:dyDescent="0.35">
      <c r="Y735" s="143"/>
      <c r="Z735" s="74">
        <f>(Cálculos!C736-0.44)/(MAX(Cálculos!C:C)+0.12)*100</f>
        <v>99.923300279406106</v>
      </c>
      <c r="AA735" s="144"/>
      <c r="AB735" s="159">
        <f>Cálculos!M288</f>
        <v>0.26582451581676153</v>
      </c>
      <c r="AC735" s="144"/>
      <c r="AD735" s="159">
        <f>Cálculos!AB288</f>
        <v>0.28131148495089947</v>
      </c>
      <c r="AE735" s="144"/>
      <c r="AF735" s="159">
        <f>Cálculos!AQ288</f>
        <v>0.29295809355387453</v>
      </c>
      <c r="AG735" s="144"/>
      <c r="AH735" s="159">
        <f>Cálculos!O736</f>
        <v>0</v>
      </c>
      <c r="AI735" s="144"/>
      <c r="AJ735" s="159">
        <f>Cálculos!AD736</f>
        <v>0</v>
      </c>
      <c r="AK735" s="144"/>
      <c r="AL735" s="159">
        <f>Cálculos!AS736</f>
        <v>0</v>
      </c>
      <c r="AM735" s="142"/>
      <c r="BA735" s="143"/>
      <c r="BB735" s="74">
        <v>730</v>
      </c>
      <c r="BC735" s="167">
        <f>ABS(Cálculos!M736-Cálculos!M735)</f>
        <v>1.7405017675700796E-2</v>
      </c>
      <c r="BD735" s="167">
        <f>ABS(Cálculos!AB736-Cálculos!AB735)</f>
        <v>5.3985107406280264E-3</v>
      </c>
      <c r="BE735" s="167">
        <f>ABS(Cálculos!AQ736-Cálculos!AQ735)</f>
        <v>3.4908835864277954E-3</v>
      </c>
      <c r="BF735" s="142"/>
    </row>
    <row r="736" spans="25:58" ht="15" thickBot="1" x14ac:dyDescent="0.4">
      <c r="Y736" s="145"/>
      <c r="Z736" s="146"/>
      <c r="AA736" s="146"/>
      <c r="AB736" s="146"/>
      <c r="AC736" s="146"/>
      <c r="AD736" s="146"/>
      <c r="AE736" s="146"/>
      <c r="AF736" s="146"/>
      <c r="AG736" s="146"/>
      <c r="AH736" s="146"/>
      <c r="AI736" s="146"/>
      <c r="AJ736" s="146"/>
      <c r="AK736" s="146"/>
      <c r="AL736" s="146"/>
      <c r="AM736" s="147"/>
      <c r="BA736" s="143"/>
      <c r="BB736" s="168" t="s">
        <v>326</v>
      </c>
      <c r="BC736" s="169">
        <f>SUM(BC371:BC735)</f>
        <v>164.19075367306434</v>
      </c>
      <c r="BD736" s="169">
        <f>SUM(BD371:BD735)</f>
        <v>138.48526772316285</v>
      </c>
      <c r="BE736" s="169">
        <f>SUM(BE371:BE735)</f>
        <v>105.93889063364236</v>
      </c>
      <c r="BF736" s="142"/>
    </row>
    <row r="737" spans="53:58" ht="15" thickBot="1" x14ac:dyDescent="0.4">
      <c r="BA737" s="145"/>
      <c r="BB737" s="146"/>
      <c r="BC737" s="146"/>
      <c r="BD737" s="146"/>
      <c r="BE737" s="146"/>
      <c r="BF737" s="147"/>
    </row>
  </sheetData>
  <sheetProtection sheet="1" objects="1" scenarios="1" sort="0"/>
  <sortState xmlns:xlrd2="http://schemas.microsoft.com/office/spreadsheetml/2017/richdata2" ref="AL6:AL735">
    <sortCondition descending="1" ref="AL6:AL735"/>
  </sortState>
  <mergeCells count="6">
    <mergeCell ref="BB3:BE3"/>
    <mergeCell ref="T3:V3"/>
    <mergeCell ref="C3:P3"/>
    <mergeCell ref="Z3:AL3"/>
    <mergeCell ref="S22:W24"/>
    <mergeCell ref="AP3:AX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09188-4D41-3A4B-9CBB-3941D5008F99}">
  <dimension ref="A1:AE885"/>
  <sheetViews>
    <sheetView zoomScaleNormal="100" workbookViewId="0">
      <selection activeCell="C3" sqref="C3:L3"/>
    </sheetView>
  </sheetViews>
  <sheetFormatPr baseColWidth="10" defaultColWidth="10.81640625" defaultRowHeight="14" x14ac:dyDescent="0.3"/>
  <cols>
    <col min="1" max="1" width="10.81640625" style="2"/>
    <col min="2" max="2" width="2.453125" style="2" customWidth="1"/>
    <col min="3" max="3" width="10.81640625" style="3"/>
    <col min="4" max="4" width="12.81640625" style="99" bestFit="1" customWidth="1"/>
    <col min="5" max="5" width="11.6328125" style="99" bestFit="1" customWidth="1"/>
    <col min="6" max="6" width="11.453125" style="99" bestFit="1" customWidth="1"/>
    <col min="7" max="7" width="10.6328125" style="99" bestFit="1" customWidth="1"/>
    <col min="8" max="8" width="14.1796875" style="99" bestFit="1" customWidth="1"/>
    <col min="9" max="9" width="13.36328125" style="99" bestFit="1" customWidth="1"/>
    <col min="10" max="10" width="10.81640625" style="99" bestFit="1" customWidth="1"/>
    <col min="11" max="11" width="13.36328125" style="99" bestFit="1" customWidth="1"/>
    <col min="12" max="12" width="22.6328125" style="99" bestFit="1" customWidth="1"/>
    <col min="13" max="13" width="2.453125" style="2" customWidth="1"/>
    <col min="14" max="31" width="10.81640625" style="2"/>
    <col min="32" max="16384" width="10.81640625" style="3"/>
  </cols>
  <sheetData>
    <row r="1" spans="2:13" s="2" customFormat="1" ht="14.5" thickBot="1" x14ac:dyDescent="0.35">
      <c r="D1" s="94"/>
      <c r="E1" s="94"/>
      <c r="F1" s="94"/>
      <c r="G1" s="94"/>
      <c r="H1" s="94"/>
      <c r="I1" s="94"/>
      <c r="J1" s="94"/>
      <c r="K1" s="94"/>
      <c r="L1" s="94"/>
    </row>
    <row r="2" spans="2:13" s="2" customFormat="1" ht="14.5" thickBot="1" x14ac:dyDescent="0.35">
      <c r="B2" s="35"/>
      <c r="C2" s="36"/>
      <c r="D2" s="95"/>
      <c r="E2" s="95"/>
      <c r="F2" s="95"/>
      <c r="G2" s="95"/>
      <c r="H2" s="95"/>
      <c r="I2" s="95"/>
      <c r="J2" s="95"/>
      <c r="K2" s="95"/>
      <c r="L2" s="95"/>
      <c r="M2" s="37"/>
    </row>
    <row r="3" spans="2:13" s="2" customFormat="1" ht="25.5" thickBot="1" x14ac:dyDescent="0.55000000000000004">
      <c r="B3" s="38"/>
      <c r="C3" s="183" t="s">
        <v>73</v>
      </c>
      <c r="D3" s="184"/>
      <c r="E3" s="184"/>
      <c r="F3" s="184"/>
      <c r="G3" s="184"/>
      <c r="H3" s="184"/>
      <c r="I3" s="184"/>
      <c r="J3" s="184"/>
      <c r="K3" s="184"/>
      <c r="L3" s="185"/>
      <c r="M3" s="39"/>
    </row>
    <row r="4" spans="2:13" s="2" customFormat="1" x14ac:dyDescent="0.3">
      <c r="B4" s="38"/>
      <c r="C4" s="15"/>
      <c r="D4" s="96"/>
      <c r="E4" s="96"/>
      <c r="F4" s="96"/>
      <c r="G4" s="96"/>
      <c r="H4" s="96"/>
      <c r="I4" s="96"/>
      <c r="J4" s="96"/>
      <c r="K4" s="96"/>
      <c r="L4" s="96"/>
      <c r="M4" s="39"/>
    </row>
    <row r="5" spans="2:13" ht="59" x14ac:dyDescent="0.3">
      <c r="B5" s="38"/>
      <c r="C5" s="17" t="s">
        <v>35</v>
      </c>
      <c r="D5" s="116" t="s">
        <v>130</v>
      </c>
      <c r="E5" s="119" t="s">
        <v>154</v>
      </c>
      <c r="F5" s="120" t="s">
        <v>155</v>
      </c>
      <c r="G5" s="120" t="s">
        <v>156</v>
      </c>
      <c r="H5" s="120" t="s">
        <v>157</v>
      </c>
      <c r="I5" s="120" t="s">
        <v>158</v>
      </c>
      <c r="J5" s="120" t="s">
        <v>159</v>
      </c>
      <c r="K5" s="120" t="s">
        <v>160</v>
      </c>
      <c r="L5" s="120" t="s">
        <v>161</v>
      </c>
      <c r="M5" s="39"/>
    </row>
    <row r="6" spans="2:13" x14ac:dyDescent="0.3">
      <c r="B6" s="38"/>
      <c r="C6" s="76">
        <v>1</v>
      </c>
      <c r="D6" s="97" t="str">
        <f>IF($C6&lt;=Entradas!$E$41,"",Observaciones!H6)</f>
        <v/>
      </c>
      <c r="E6" s="97" t="str">
        <f>IF($C6&lt;=Entradas!$E$41,"",Cálculos!M7)</f>
        <v/>
      </c>
      <c r="F6" s="77" t="str">
        <f>IF($C6&lt;=Entradas!$E$41,"",D6-E6)</f>
        <v/>
      </c>
      <c r="G6" s="77" t="str">
        <f>IF($C6&lt;=Entradas!$E$41,"",D6-AVERAGE(D:D))</f>
        <v/>
      </c>
      <c r="H6" s="77" t="str">
        <f>IF($C6&lt;=Entradas!$E$41,"",F6^2)</f>
        <v/>
      </c>
      <c r="I6" s="77" t="str">
        <f>IF($C6&lt;=Entradas!$E$41,"",G6^2)</f>
        <v/>
      </c>
      <c r="J6" s="77" t="str">
        <f>IF($C6&lt;=Entradas!$E$41,"",E6-AVERAGE(E:E))</f>
        <v/>
      </c>
      <c r="K6" s="77" t="str">
        <f>IF($C6&lt;=Entradas!$E$41,"",J6^2)</f>
        <v/>
      </c>
      <c r="L6" s="77" t="str">
        <f>IF($C6&lt;=Entradas!$E$41,"",G6*J6)</f>
        <v/>
      </c>
      <c r="M6" s="39"/>
    </row>
    <row r="7" spans="2:13" x14ac:dyDescent="0.3">
      <c r="B7" s="38"/>
      <c r="C7" s="74">
        <v>2</v>
      </c>
      <c r="D7" s="97" t="str">
        <f>IF($C7&lt;=Entradas!$E$41,"",Observaciones!H7)</f>
        <v/>
      </c>
      <c r="E7" s="97" t="str">
        <f>IF($C7&lt;=Entradas!$E$41,"",Cálculos!M8)</f>
        <v/>
      </c>
      <c r="F7" s="77" t="str">
        <f>IF($C7&lt;=Entradas!$E$41,"",D7-E7)</f>
        <v/>
      </c>
      <c r="G7" s="77" t="str">
        <f>IF($C7&lt;=Entradas!$E$41,"",D7-AVERAGE(D:D))</f>
        <v/>
      </c>
      <c r="H7" s="77" t="str">
        <f>IF($C7&lt;=Entradas!$E$41,"",F7^2)</f>
        <v/>
      </c>
      <c r="I7" s="77" t="str">
        <f>IF($C7&lt;=Entradas!$E$41,"",G7^2)</f>
        <v/>
      </c>
      <c r="J7" s="77" t="str">
        <f>IF($C7&lt;=Entradas!$E$41,"",E7-AVERAGE(E:E))</f>
        <v/>
      </c>
      <c r="K7" s="77" t="str">
        <f>IF($C7&lt;=Entradas!$E$41,"",J7^2)</f>
        <v/>
      </c>
      <c r="L7" s="77" t="str">
        <f>IF($C7&lt;=Entradas!$E$41,"",G7*J7)</f>
        <v/>
      </c>
      <c r="M7" s="39"/>
    </row>
    <row r="8" spans="2:13" x14ac:dyDescent="0.3">
      <c r="B8" s="38"/>
      <c r="C8" s="74">
        <v>3</v>
      </c>
      <c r="D8" s="97" t="str">
        <f>IF($C8&lt;=Entradas!$E$41,"",Observaciones!H8)</f>
        <v/>
      </c>
      <c r="E8" s="97" t="str">
        <f>IF($C8&lt;=Entradas!$E$41,"",Cálculos!M9)</f>
        <v/>
      </c>
      <c r="F8" s="77" t="str">
        <f>IF($C8&lt;=Entradas!$E$41,"",D8-E8)</f>
        <v/>
      </c>
      <c r="G8" s="77" t="str">
        <f>IF($C8&lt;=Entradas!$E$41,"",D8-AVERAGE(D:D))</f>
        <v/>
      </c>
      <c r="H8" s="77" t="str">
        <f>IF($C8&lt;=Entradas!$E$41,"",F8^2)</f>
        <v/>
      </c>
      <c r="I8" s="77" t="str">
        <f>IF($C8&lt;=Entradas!$E$41,"",G8^2)</f>
        <v/>
      </c>
      <c r="J8" s="77" t="str">
        <f>IF($C8&lt;=Entradas!$E$41,"",E8-AVERAGE(E:E))</f>
        <v/>
      </c>
      <c r="K8" s="77" t="str">
        <f>IF($C8&lt;=Entradas!$E$41,"",J8^2)</f>
        <v/>
      </c>
      <c r="L8" s="77" t="str">
        <f>IF($C8&lt;=Entradas!$E$41,"",G8*J8)</f>
        <v/>
      </c>
      <c r="M8" s="39"/>
    </row>
    <row r="9" spans="2:13" x14ac:dyDescent="0.3">
      <c r="B9" s="38"/>
      <c r="C9" s="74">
        <v>4</v>
      </c>
      <c r="D9" s="97" t="str">
        <f>IF($C9&lt;=Entradas!$E$41,"",Observaciones!H9)</f>
        <v/>
      </c>
      <c r="E9" s="97" t="str">
        <f>IF($C9&lt;=Entradas!$E$41,"",Cálculos!M10)</f>
        <v/>
      </c>
      <c r="F9" s="77" t="str">
        <f>IF($C9&lt;=Entradas!$E$41,"",D9-E9)</f>
        <v/>
      </c>
      <c r="G9" s="77" t="str">
        <f>IF($C9&lt;=Entradas!$E$41,"",D9-AVERAGE(D:D))</f>
        <v/>
      </c>
      <c r="H9" s="77" t="str">
        <f>IF($C9&lt;=Entradas!$E$41,"",F9^2)</f>
        <v/>
      </c>
      <c r="I9" s="77" t="str">
        <f>IF($C9&lt;=Entradas!$E$41,"",G9^2)</f>
        <v/>
      </c>
      <c r="J9" s="77" t="str">
        <f>IF($C9&lt;=Entradas!$E$41,"",E9-AVERAGE(E:E))</f>
        <v/>
      </c>
      <c r="K9" s="77" t="str">
        <f>IF($C9&lt;=Entradas!$E$41,"",J9^2)</f>
        <v/>
      </c>
      <c r="L9" s="77" t="str">
        <f>IF($C9&lt;=Entradas!$E$41,"",G9*J9)</f>
        <v/>
      </c>
      <c r="M9" s="39"/>
    </row>
    <row r="10" spans="2:13" x14ac:dyDescent="0.3">
      <c r="B10" s="38"/>
      <c r="C10" s="74">
        <v>5</v>
      </c>
      <c r="D10" s="97" t="str">
        <f>IF($C10&lt;=Entradas!$E$41,"",Observaciones!H10)</f>
        <v/>
      </c>
      <c r="E10" s="97" t="str">
        <f>IF($C10&lt;=Entradas!$E$41,"",Cálculos!M11)</f>
        <v/>
      </c>
      <c r="F10" s="77" t="str">
        <f>IF($C10&lt;=Entradas!$E$41,"",D10-E10)</f>
        <v/>
      </c>
      <c r="G10" s="77" t="str">
        <f>IF($C10&lt;=Entradas!$E$41,"",D10-AVERAGE(D:D))</f>
        <v/>
      </c>
      <c r="H10" s="77" t="str">
        <f>IF($C10&lt;=Entradas!$E$41,"",F10^2)</f>
        <v/>
      </c>
      <c r="I10" s="77" t="str">
        <f>IF($C10&lt;=Entradas!$E$41,"",G10^2)</f>
        <v/>
      </c>
      <c r="J10" s="77" t="str">
        <f>IF($C10&lt;=Entradas!$E$41,"",E10-AVERAGE(E:E))</f>
        <v/>
      </c>
      <c r="K10" s="77" t="str">
        <f>IF($C10&lt;=Entradas!$E$41,"",J10^2)</f>
        <v/>
      </c>
      <c r="L10" s="77" t="str">
        <f>IF($C10&lt;=Entradas!$E$41,"",G10*J10)</f>
        <v/>
      </c>
      <c r="M10" s="39"/>
    </row>
    <row r="11" spans="2:13" x14ac:dyDescent="0.3">
      <c r="B11" s="38"/>
      <c r="C11" s="74">
        <v>6</v>
      </c>
      <c r="D11" s="97" t="str">
        <f>IF($C11&lt;=Entradas!$E$41,"",Observaciones!H11)</f>
        <v/>
      </c>
      <c r="E11" s="97" t="str">
        <f>IF($C11&lt;=Entradas!$E$41,"",Cálculos!M12)</f>
        <v/>
      </c>
      <c r="F11" s="77" t="str">
        <f>IF($C11&lt;=Entradas!$E$41,"",D11-E11)</f>
        <v/>
      </c>
      <c r="G11" s="77" t="str">
        <f>IF($C11&lt;=Entradas!$E$41,"",D11-AVERAGE(D:D))</f>
        <v/>
      </c>
      <c r="H11" s="77" t="str">
        <f>IF($C11&lt;=Entradas!$E$41,"",F11^2)</f>
        <v/>
      </c>
      <c r="I11" s="77" t="str">
        <f>IF($C11&lt;=Entradas!$E$41,"",G11^2)</f>
        <v/>
      </c>
      <c r="J11" s="77" t="str">
        <f>IF($C11&lt;=Entradas!$E$41,"",E11-AVERAGE(E:E))</f>
        <v/>
      </c>
      <c r="K11" s="77" t="str">
        <f>IF($C11&lt;=Entradas!$E$41,"",J11^2)</f>
        <v/>
      </c>
      <c r="L11" s="77" t="str">
        <f>IF($C11&lt;=Entradas!$E$41,"",G11*J11)</f>
        <v/>
      </c>
      <c r="M11" s="39"/>
    </row>
    <row r="12" spans="2:13" x14ac:dyDescent="0.3">
      <c r="B12" s="38"/>
      <c r="C12" s="74">
        <v>7</v>
      </c>
      <c r="D12" s="97" t="str">
        <f>IF($C12&lt;=Entradas!$E$41,"",Observaciones!H12)</f>
        <v/>
      </c>
      <c r="E12" s="97" t="str">
        <f>IF($C12&lt;=Entradas!$E$41,"",Cálculos!M13)</f>
        <v/>
      </c>
      <c r="F12" s="77" t="str">
        <f>IF($C12&lt;=Entradas!$E$41,"",D12-E12)</f>
        <v/>
      </c>
      <c r="G12" s="77" t="str">
        <f>IF($C12&lt;=Entradas!$E$41,"",D12-AVERAGE(D:D))</f>
        <v/>
      </c>
      <c r="H12" s="77" t="str">
        <f>IF($C12&lt;=Entradas!$E$41,"",F12^2)</f>
        <v/>
      </c>
      <c r="I12" s="77" t="str">
        <f>IF($C12&lt;=Entradas!$E$41,"",G12^2)</f>
        <v/>
      </c>
      <c r="J12" s="77" t="str">
        <f>IF($C12&lt;=Entradas!$E$41,"",E12-AVERAGE(E:E))</f>
        <v/>
      </c>
      <c r="K12" s="77" t="str">
        <f>IF($C12&lt;=Entradas!$E$41,"",J12^2)</f>
        <v/>
      </c>
      <c r="L12" s="77" t="str">
        <f>IF($C12&lt;=Entradas!$E$41,"",G12*J12)</f>
        <v/>
      </c>
      <c r="M12" s="39"/>
    </row>
    <row r="13" spans="2:13" x14ac:dyDescent="0.3">
      <c r="B13" s="38"/>
      <c r="C13" s="74">
        <v>8</v>
      </c>
      <c r="D13" s="97" t="str">
        <f>IF($C13&lt;=Entradas!$E$41,"",Observaciones!H13)</f>
        <v/>
      </c>
      <c r="E13" s="97" t="str">
        <f>IF($C13&lt;=Entradas!$E$41,"",Cálculos!M14)</f>
        <v/>
      </c>
      <c r="F13" s="77" t="str">
        <f>IF($C13&lt;=Entradas!$E$41,"",D13-E13)</f>
        <v/>
      </c>
      <c r="G13" s="77" t="str">
        <f>IF($C13&lt;=Entradas!$E$41,"",D13-AVERAGE(D:D))</f>
        <v/>
      </c>
      <c r="H13" s="77" t="str">
        <f>IF($C13&lt;=Entradas!$E$41,"",F13^2)</f>
        <v/>
      </c>
      <c r="I13" s="77" t="str">
        <f>IF($C13&lt;=Entradas!$E$41,"",G13^2)</f>
        <v/>
      </c>
      <c r="J13" s="77" t="str">
        <f>IF($C13&lt;=Entradas!$E$41,"",E13-AVERAGE(E:E))</f>
        <v/>
      </c>
      <c r="K13" s="77" t="str">
        <f>IF($C13&lt;=Entradas!$E$41,"",J13^2)</f>
        <v/>
      </c>
      <c r="L13" s="77" t="str">
        <f>IF($C13&lt;=Entradas!$E$41,"",G13*J13)</f>
        <v/>
      </c>
      <c r="M13" s="39"/>
    </row>
    <row r="14" spans="2:13" x14ac:dyDescent="0.3">
      <c r="B14" s="38"/>
      <c r="C14" s="74">
        <v>9</v>
      </c>
      <c r="D14" s="97" t="str">
        <f>IF($C14&lt;=Entradas!$E$41,"",Observaciones!H14)</f>
        <v/>
      </c>
      <c r="E14" s="97" t="str">
        <f>IF($C14&lt;=Entradas!$E$41,"",Cálculos!M15)</f>
        <v/>
      </c>
      <c r="F14" s="77" t="str">
        <f>IF($C14&lt;=Entradas!$E$41,"",D14-E14)</f>
        <v/>
      </c>
      <c r="G14" s="77" t="str">
        <f>IF($C14&lt;=Entradas!$E$41,"",D14-AVERAGE(D:D))</f>
        <v/>
      </c>
      <c r="H14" s="77" t="str">
        <f>IF($C14&lt;=Entradas!$E$41,"",F14^2)</f>
        <v/>
      </c>
      <c r="I14" s="77" t="str">
        <f>IF($C14&lt;=Entradas!$E$41,"",G14^2)</f>
        <v/>
      </c>
      <c r="J14" s="77" t="str">
        <f>IF($C14&lt;=Entradas!$E$41,"",E14-AVERAGE(E:E))</f>
        <v/>
      </c>
      <c r="K14" s="77" t="str">
        <f>IF($C14&lt;=Entradas!$E$41,"",J14^2)</f>
        <v/>
      </c>
      <c r="L14" s="77" t="str">
        <f>IF($C14&lt;=Entradas!$E$41,"",G14*J14)</f>
        <v/>
      </c>
      <c r="M14" s="39"/>
    </row>
    <row r="15" spans="2:13" x14ac:dyDescent="0.3">
      <c r="B15" s="38"/>
      <c r="C15" s="74">
        <v>10</v>
      </c>
      <c r="D15" s="97" t="str">
        <f>IF($C15&lt;=Entradas!$E$41,"",Observaciones!H15)</f>
        <v/>
      </c>
      <c r="E15" s="97" t="str">
        <f>IF($C15&lt;=Entradas!$E$41,"",Cálculos!M16)</f>
        <v/>
      </c>
      <c r="F15" s="77" t="str">
        <f>IF($C15&lt;=Entradas!$E$41,"",D15-E15)</f>
        <v/>
      </c>
      <c r="G15" s="77" t="str">
        <f>IF($C15&lt;=Entradas!$E$41,"",D15-AVERAGE(D:D))</f>
        <v/>
      </c>
      <c r="H15" s="77" t="str">
        <f>IF($C15&lt;=Entradas!$E$41,"",F15^2)</f>
        <v/>
      </c>
      <c r="I15" s="77" t="str">
        <f>IF($C15&lt;=Entradas!$E$41,"",G15^2)</f>
        <v/>
      </c>
      <c r="J15" s="77" t="str">
        <f>IF($C15&lt;=Entradas!$E$41,"",E15-AVERAGE(E:E))</f>
        <v/>
      </c>
      <c r="K15" s="77" t="str">
        <f>IF($C15&lt;=Entradas!$E$41,"",J15^2)</f>
        <v/>
      </c>
      <c r="L15" s="77" t="str">
        <f>IF($C15&lt;=Entradas!$E$41,"",G15*J15)</f>
        <v/>
      </c>
      <c r="M15" s="39"/>
    </row>
    <row r="16" spans="2:13" x14ac:dyDescent="0.3">
      <c r="B16" s="38"/>
      <c r="C16" s="74">
        <v>11</v>
      </c>
      <c r="D16" s="97" t="str">
        <f>IF($C16&lt;=Entradas!$E$41,"",Observaciones!H16)</f>
        <v/>
      </c>
      <c r="E16" s="97" t="str">
        <f>IF($C16&lt;=Entradas!$E$41,"",Cálculos!M17)</f>
        <v/>
      </c>
      <c r="F16" s="77" t="str">
        <f>IF($C16&lt;=Entradas!$E$41,"",D16-E16)</f>
        <v/>
      </c>
      <c r="G16" s="77" t="str">
        <f>IF($C16&lt;=Entradas!$E$41,"",D16-AVERAGE(D:D))</f>
        <v/>
      </c>
      <c r="H16" s="77" t="str">
        <f>IF($C16&lt;=Entradas!$E$41,"",F16^2)</f>
        <v/>
      </c>
      <c r="I16" s="77" t="str">
        <f>IF($C16&lt;=Entradas!$E$41,"",G16^2)</f>
        <v/>
      </c>
      <c r="J16" s="77" t="str">
        <f>IF($C16&lt;=Entradas!$E$41,"",E16-AVERAGE(E:E))</f>
        <v/>
      </c>
      <c r="K16" s="77" t="str">
        <f>IF($C16&lt;=Entradas!$E$41,"",J16^2)</f>
        <v/>
      </c>
      <c r="L16" s="77" t="str">
        <f>IF($C16&lt;=Entradas!$E$41,"",G16*J16)</f>
        <v/>
      </c>
      <c r="M16" s="39"/>
    </row>
    <row r="17" spans="2:13" x14ac:dyDescent="0.3">
      <c r="B17" s="38"/>
      <c r="C17" s="74">
        <v>12</v>
      </c>
      <c r="D17" s="97" t="str">
        <f>IF($C17&lt;=Entradas!$E$41,"",Observaciones!H17)</f>
        <v/>
      </c>
      <c r="E17" s="97" t="str">
        <f>IF($C17&lt;=Entradas!$E$41,"",Cálculos!M18)</f>
        <v/>
      </c>
      <c r="F17" s="77" t="str">
        <f>IF($C17&lt;=Entradas!$E$41,"",D17-E17)</f>
        <v/>
      </c>
      <c r="G17" s="77" t="str">
        <f>IF($C17&lt;=Entradas!$E$41,"",D17-AVERAGE(D:D))</f>
        <v/>
      </c>
      <c r="H17" s="77" t="str">
        <f>IF($C17&lt;=Entradas!$E$41,"",F17^2)</f>
        <v/>
      </c>
      <c r="I17" s="77" t="str">
        <f>IF($C17&lt;=Entradas!$E$41,"",G17^2)</f>
        <v/>
      </c>
      <c r="J17" s="77" t="str">
        <f>IF($C17&lt;=Entradas!$E$41,"",E17-AVERAGE(E:E))</f>
        <v/>
      </c>
      <c r="K17" s="77" t="str">
        <f>IF($C17&lt;=Entradas!$E$41,"",J17^2)</f>
        <v/>
      </c>
      <c r="L17" s="77" t="str">
        <f>IF($C17&lt;=Entradas!$E$41,"",G17*J17)</f>
        <v/>
      </c>
      <c r="M17" s="39"/>
    </row>
    <row r="18" spans="2:13" x14ac:dyDescent="0.3">
      <c r="B18" s="38"/>
      <c r="C18" s="74">
        <v>13</v>
      </c>
      <c r="D18" s="97" t="str">
        <f>IF($C18&lt;=Entradas!$E$41,"",Observaciones!H18)</f>
        <v/>
      </c>
      <c r="E18" s="97" t="str">
        <f>IF($C18&lt;=Entradas!$E$41,"",Cálculos!M19)</f>
        <v/>
      </c>
      <c r="F18" s="77" t="str">
        <f>IF($C18&lt;=Entradas!$E$41,"",D18-E18)</f>
        <v/>
      </c>
      <c r="G18" s="77" t="str">
        <f>IF($C18&lt;=Entradas!$E$41,"",D18-AVERAGE(D:D))</f>
        <v/>
      </c>
      <c r="H18" s="77" t="str">
        <f>IF($C18&lt;=Entradas!$E$41,"",F18^2)</f>
        <v/>
      </c>
      <c r="I18" s="77" t="str">
        <f>IF($C18&lt;=Entradas!$E$41,"",G18^2)</f>
        <v/>
      </c>
      <c r="J18" s="77" t="str">
        <f>IF($C18&lt;=Entradas!$E$41,"",E18-AVERAGE(E:E))</f>
        <v/>
      </c>
      <c r="K18" s="77" t="str">
        <f>IF($C18&lt;=Entradas!$E$41,"",J18^2)</f>
        <v/>
      </c>
      <c r="L18" s="77" t="str">
        <f>IF($C18&lt;=Entradas!$E$41,"",G18*J18)</f>
        <v/>
      </c>
      <c r="M18" s="39"/>
    </row>
    <row r="19" spans="2:13" x14ac:dyDescent="0.3">
      <c r="B19" s="38"/>
      <c r="C19" s="74">
        <v>14</v>
      </c>
      <c r="D19" s="97" t="str">
        <f>IF($C19&lt;=Entradas!$E$41,"",Observaciones!H19)</f>
        <v/>
      </c>
      <c r="E19" s="97" t="str">
        <f>IF($C19&lt;=Entradas!$E$41,"",Cálculos!M20)</f>
        <v/>
      </c>
      <c r="F19" s="77" t="str">
        <f>IF($C19&lt;=Entradas!$E$41,"",D19-E19)</f>
        <v/>
      </c>
      <c r="G19" s="77" t="str">
        <f>IF($C19&lt;=Entradas!$E$41,"",D19-AVERAGE(D:D))</f>
        <v/>
      </c>
      <c r="H19" s="77" t="str">
        <f>IF($C19&lt;=Entradas!$E$41,"",F19^2)</f>
        <v/>
      </c>
      <c r="I19" s="77" t="str">
        <f>IF($C19&lt;=Entradas!$E$41,"",G19^2)</f>
        <v/>
      </c>
      <c r="J19" s="77" t="str">
        <f>IF($C19&lt;=Entradas!$E$41,"",E19-AVERAGE(E:E))</f>
        <v/>
      </c>
      <c r="K19" s="77" t="str">
        <f>IF($C19&lt;=Entradas!$E$41,"",J19^2)</f>
        <v/>
      </c>
      <c r="L19" s="77" t="str">
        <f>IF($C19&lt;=Entradas!$E$41,"",G19*J19)</f>
        <v/>
      </c>
      <c r="M19" s="39"/>
    </row>
    <row r="20" spans="2:13" x14ac:dyDescent="0.3">
      <c r="B20" s="38"/>
      <c r="C20" s="74">
        <v>15</v>
      </c>
      <c r="D20" s="97" t="str">
        <f>IF($C20&lt;=Entradas!$E$41,"",Observaciones!H20)</f>
        <v/>
      </c>
      <c r="E20" s="97" t="str">
        <f>IF($C20&lt;=Entradas!$E$41,"",Cálculos!M21)</f>
        <v/>
      </c>
      <c r="F20" s="77" t="str">
        <f>IF($C20&lt;=Entradas!$E$41,"",D20-E20)</f>
        <v/>
      </c>
      <c r="G20" s="77" t="str">
        <f>IF($C20&lt;=Entradas!$E$41,"",D20-AVERAGE(D:D))</f>
        <v/>
      </c>
      <c r="H20" s="77" t="str">
        <f>IF($C20&lt;=Entradas!$E$41,"",F20^2)</f>
        <v/>
      </c>
      <c r="I20" s="77" t="str">
        <f>IF($C20&lt;=Entradas!$E$41,"",G20^2)</f>
        <v/>
      </c>
      <c r="J20" s="77" t="str">
        <f>IF($C20&lt;=Entradas!$E$41,"",E20-AVERAGE(E:E))</f>
        <v/>
      </c>
      <c r="K20" s="77" t="str">
        <f>IF($C20&lt;=Entradas!$E$41,"",J20^2)</f>
        <v/>
      </c>
      <c r="L20" s="77" t="str">
        <f>IF($C20&lt;=Entradas!$E$41,"",G20*J20)</f>
        <v/>
      </c>
      <c r="M20" s="39"/>
    </row>
    <row r="21" spans="2:13" x14ac:dyDescent="0.3">
      <c r="B21" s="38"/>
      <c r="C21" s="74">
        <v>16</v>
      </c>
      <c r="D21" s="97" t="str">
        <f>IF($C21&lt;=Entradas!$E$41,"",Observaciones!H21)</f>
        <v/>
      </c>
      <c r="E21" s="97" t="str">
        <f>IF($C21&lt;=Entradas!$E$41,"",Cálculos!M22)</f>
        <v/>
      </c>
      <c r="F21" s="77" t="str">
        <f>IF($C21&lt;=Entradas!$E$41,"",D21-E21)</f>
        <v/>
      </c>
      <c r="G21" s="77" t="str">
        <f>IF($C21&lt;=Entradas!$E$41,"",D21-AVERAGE(D:D))</f>
        <v/>
      </c>
      <c r="H21" s="77" t="str">
        <f>IF($C21&lt;=Entradas!$E$41,"",F21^2)</f>
        <v/>
      </c>
      <c r="I21" s="77" t="str">
        <f>IF($C21&lt;=Entradas!$E$41,"",G21^2)</f>
        <v/>
      </c>
      <c r="J21" s="77" t="str">
        <f>IF($C21&lt;=Entradas!$E$41,"",E21-AVERAGE(E:E))</f>
        <v/>
      </c>
      <c r="K21" s="77" t="str">
        <f>IF($C21&lt;=Entradas!$E$41,"",J21^2)</f>
        <v/>
      </c>
      <c r="L21" s="77" t="str">
        <f>IF($C21&lt;=Entradas!$E$41,"",G21*J21)</f>
        <v/>
      </c>
      <c r="M21" s="39"/>
    </row>
    <row r="22" spans="2:13" x14ac:dyDescent="0.3">
      <c r="B22" s="38"/>
      <c r="C22" s="74">
        <v>17</v>
      </c>
      <c r="D22" s="97" t="str">
        <f>IF($C22&lt;=Entradas!$E$41,"",Observaciones!H22)</f>
        <v/>
      </c>
      <c r="E22" s="97" t="str">
        <f>IF($C22&lt;=Entradas!$E$41,"",Cálculos!M23)</f>
        <v/>
      </c>
      <c r="F22" s="77" t="str">
        <f>IF($C22&lt;=Entradas!$E$41,"",D22-E22)</f>
        <v/>
      </c>
      <c r="G22" s="77" t="str">
        <f>IF($C22&lt;=Entradas!$E$41,"",D22-AVERAGE(D:D))</f>
        <v/>
      </c>
      <c r="H22" s="77" t="str">
        <f>IF($C22&lt;=Entradas!$E$41,"",F22^2)</f>
        <v/>
      </c>
      <c r="I22" s="77" t="str">
        <f>IF($C22&lt;=Entradas!$E$41,"",G22^2)</f>
        <v/>
      </c>
      <c r="J22" s="77" t="str">
        <f>IF($C22&lt;=Entradas!$E$41,"",E22-AVERAGE(E:E))</f>
        <v/>
      </c>
      <c r="K22" s="77" t="str">
        <f>IF($C22&lt;=Entradas!$E$41,"",J22^2)</f>
        <v/>
      </c>
      <c r="L22" s="77" t="str">
        <f>IF($C22&lt;=Entradas!$E$41,"",G22*J22)</f>
        <v/>
      </c>
      <c r="M22" s="39"/>
    </row>
    <row r="23" spans="2:13" x14ac:dyDescent="0.3">
      <c r="B23" s="38"/>
      <c r="C23" s="74">
        <v>18</v>
      </c>
      <c r="D23" s="97" t="str">
        <f>IF($C23&lt;=Entradas!$E$41,"",Observaciones!H23)</f>
        <v/>
      </c>
      <c r="E23" s="97" t="str">
        <f>IF($C23&lt;=Entradas!$E$41,"",Cálculos!M24)</f>
        <v/>
      </c>
      <c r="F23" s="77" t="str">
        <f>IF($C23&lt;=Entradas!$E$41,"",D23-E23)</f>
        <v/>
      </c>
      <c r="G23" s="77" t="str">
        <f>IF($C23&lt;=Entradas!$E$41,"",D23-AVERAGE(D:D))</f>
        <v/>
      </c>
      <c r="H23" s="77" t="str">
        <f>IF($C23&lt;=Entradas!$E$41,"",F23^2)</f>
        <v/>
      </c>
      <c r="I23" s="77" t="str">
        <f>IF($C23&lt;=Entradas!$E$41,"",G23^2)</f>
        <v/>
      </c>
      <c r="J23" s="77" t="str">
        <f>IF($C23&lt;=Entradas!$E$41,"",E23-AVERAGE(E:E))</f>
        <v/>
      </c>
      <c r="K23" s="77" t="str">
        <f>IF($C23&lt;=Entradas!$E$41,"",J23^2)</f>
        <v/>
      </c>
      <c r="L23" s="77" t="str">
        <f>IF($C23&lt;=Entradas!$E$41,"",G23*J23)</f>
        <v/>
      </c>
      <c r="M23" s="39"/>
    </row>
    <row r="24" spans="2:13" x14ac:dyDescent="0.3">
      <c r="B24" s="38"/>
      <c r="C24" s="74">
        <v>19</v>
      </c>
      <c r="D24" s="97" t="str">
        <f>IF($C24&lt;=Entradas!$E$41,"",Observaciones!H24)</f>
        <v/>
      </c>
      <c r="E24" s="97" t="str">
        <f>IF($C24&lt;=Entradas!$E$41,"",Cálculos!M25)</f>
        <v/>
      </c>
      <c r="F24" s="77" t="str">
        <f>IF($C24&lt;=Entradas!$E$41,"",D24-E24)</f>
        <v/>
      </c>
      <c r="G24" s="77" t="str">
        <f>IF($C24&lt;=Entradas!$E$41,"",D24-AVERAGE(D:D))</f>
        <v/>
      </c>
      <c r="H24" s="77" t="str">
        <f>IF($C24&lt;=Entradas!$E$41,"",F24^2)</f>
        <v/>
      </c>
      <c r="I24" s="77" t="str">
        <f>IF($C24&lt;=Entradas!$E$41,"",G24^2)</f>
        <v/>
      </c>
      <c r="J24" s="77" t="str">
        <f>IF($C24&lt;=Entradas!$E$41,"",E24-AVERAGE(E:E))</f>
        <v/>
      </c>
      <c r="K24" s="77" t="str">
        <f>IF($C24&lt;=Entradas!$E$41,"",J24^2)</f>
        <v/>
      </c>
      <c r="L24" s="77" t="str">
        <f>IF($C24&lt;=Entradas!$E$41,"",G24*J24)</f>
        <v/>
      </c>
      <c r="M24" s="39"/>
    </row>
    <row r="25" spans="2:13" x14ac:dyDescent="0.3">
      <c r="B25" s="38"/>
      <c r="C25" s="74">
        <v>20</v>
      </c>
      <c r="D25" s="97" t="str">
        <f>IF($C25&lt;=Entradas!$E$41,"",Observaciones!H25)</f>
        <v/>
      </c>
      <c r="E25" s="97" t="str">
        <f>IF($C25&lt;=Entradas!$E$41,"",Cálculos!M26)</f>
        <v/>
      </c>
      <c r="F25" s="77" t="str">
        <f>IF($C25&lt;=Entradas!$E$41,"",D25-E25)</f>
        <v/>
      </c>
      <c r="G25" s="77" t="str">
        <f>IF($C25&lt;=Entradas!$E$41,"",D25-AVERAGE(D:D))</f>
        <v/>
      </c>
      <c r="H25" s="77" t="str">
        <f>IF($C25&lt;=Entradas!$E$41,"",F25^2)</f>
        <v/>
      </c>
      <c r="I25" s="77" t="str">
        <f>IF($C25&lt;=Entradas!$E$41,"",G25^2)</f>
        <v/>
      </c>
      <c r="J25" s="77" t="str">
        <f>IF($C25&lt;=Entradas!$E$41,"",E25-AVERAGE(E:E))</f>
        <v/>
      </c>
      <c r="K25" s="77" t="str">
        <f>IF($C25&lt;=Entradas!$E$41,"",J25^2)</f>
        <v/>
      </c>
      <c r="L25" s="77" t="str">
        <f>IF($C25&lt;=Entradas!$E$41,"",G25*J25)</f>
        <v/>
      </c>
      <c r="M25" s="39"/>
    </row>
    <row r="26" spans="2:13" x14ac:dyDescent="0.3">
      <c r="B26" s="38"/>
      <c r="C26" s="74">
        <v>21</v>
      </c>
      <c r="D26" s="97" t="str">
        <f>IF($C26&lt;=Entradas!$E$41,"",Observaciones!H26)</f>
        <v/>
      </c>
      <c r="E26" s="97" t="str">
        <f>IF($C26&lt;=Entradas!$E$41,"",Cálculos!M27)</f>
        <v/>
      </c>
      <c r="F26" s="77" t="str">
        <f>IF($C26&lt;=Entradas!$E$41,"",D26-E26)</f>
        <v/>
      </c>
      <c r="G26" s="77" t="str">
        <f>IF($C26&lt;=Entradas!$E$41,"",D26-AVERAGE(D:D))</f>
        <v/>
      </c>
      <c r="H26" s="77" t="str">
        <f>IF($C26&lt;=Entradas!$E$41,"",F26^2)</f>
        <v/>
      </c>
      <c r="I26" s="77" t="str">
        <f>IF($C26&lt;=Entradas!$E$41,"",G26^2)</f>
        <v/>
      </c>
      <c r="J26" s="77" t="str">
        <f>IF($C26&lt;=Entradas!$E$41,"",E26-AVERAGE(E:E))</f>
        <v/>
      </c>
      <c r="K26" s="77" t="str">
        <f>IF($C26&lt;=Entradas!$E$41,"",J26^2)</f>
        <v/>
      </c>
      <c r="L26" s="77" t="str">
        <f>IF($C26&lt;=Entradas!$E$41,"",G26*J26)</f>
        <v/>
      </c>
      <c r="M26" s="39"/>
    </row>
    <row r="27" spans="2:13" x14ac:dyDescent="0.3">
      <c r="B27" s="38"/>
      <c r="C27" s="74">
        <v>22</v>
      </c>
      <c r="D27" s="97" t="str">
        <f>IF($C27&lt;=Entradas!$E$41,"",Observaciones!H27)</f>
        <v/>
      </c>
      <c r="E27" s="97" t="str">
        <f>IF($C27&lt;=Entradas!$E$41,"",Cálculos!M28)</f>
        <v/>
      </c>
      <c r="F27" s="77" t="str">
        <f>IF($C27&lt;=Entradas!$E$41,"",D27-E27)</f>
        <v/>
      </c>
      <c r="G27" s="77" t="str">
        <f>IF($C27&lt;=Entradas!$E$41,"",D27-AVERAGE(D:D))</f>
        <v/>
      </c>
      <c r="H27" s="77" t="str">
        <f>IF($C27&lt;=Entradas!$E$41,"",F27^2)</f>
        <v/>
      </c>
      <c r="I27" s="77" t="str">
        <f>IF($C27&lt;=Entradas!$E$41,"",G27^2)</f>
        <v/>
      </c>
      <c r="J27" s="77" t="str">
        <f>IF($C27&lt;=Entradas!$E$41,"",E27-AVERAGE(E:E))</f>
        <v/>
      </c>
      <c r="K27" s="77" t="str">
        <f>IF($C27&lt;=Entradas!$E$41,"",J27^2)</f>
        <v/>
      </c>
      <c r="L27" s="77" t="str">
        <f>IF($C27&lt;=Entradas!$E$41,"",G27*J27)</f>
        <v/>
      </c>
      <c r="M27" s="39"/>
    </row>
    <row r="28" spans="2:13" x14ac:dyDescent="0.3">
      <c r="B28" s="38"/>
      <c r="C28" s="74">
        <v>23</v>
      </c>
      <c r="D28" s="97" t="str">
        <f>IF($C28&lt;=Entradas!$E$41,"",Observaciones!H28)</f>
        <v/>
      </c>
      <c r="E28" s="97" t="str">
        <f>IF($C28&lt;=Entradas!$E$41,"",Cálculos!M29)</f>
        <v/>
      </c>
      <c r="F28" s="77" t="str">
        <f>IF($C28&lt;=Entradas!$E$41,"",D28-E28)</f>
        <v/>
      </c>
      <c r="G28" s="77" t="str">
        <f>IF($C28&lt;=Entradas!$E$41,"",D28-AVERAGE(D:D))</f>
        <v/>
      </c>
      <c r="H28" s="77" t="str">
        <f>IF($C28&lt;=Entradas!$E$41,"",F28^2)</f>
        <v/>
      </c>
      <c r="I28" s="77" t="str">
        <f>IF($C28&lt;=Entradas!$E$41,"",G28^2)</f>
        <v/>
      </c>
      <c r="J28" s="77" t="str">
        <f>IF($C28&lt;=Entradas!$E$41,"",E28-AVERAGE(E:E))</f>
        <v/>
      </c>
      <c r="K28" s="77" t="str">
        <f>IF($C28&lt;=Entradas!$E$41,"",J28^2)</f>
        <v/>
      </c>
      <c r="L28" s="77" t="str">
        <f>IF($C28&lt;=Entradas!$E$41,"",G28*J28)</f>
        <v/>
      </c>
      <c r="M28" s="39"/>
    </row>
    <row r="29" spans="2:13" x14ac:dyDescent="0.3">
      <c r="B29" s="38"/>
      <c r="C29" s="74">
        <v>24</v>
      </c>
      <c r="D29" s="97" t="str">
        <f>IF($C29&lt;=Entradas!$E$41,"",Observaciones!H29)</f>
        <v/>
      </c>
      <c r="E29" s="97" t="str">
        <f>IF($C29&lt;=Entradas!$E$41,"",Cálculos!M30)</f>
        <v/>
      </c>
      <c r="F29" s="77" t="str">
        <f>IF($C29&lt;=Entradas!$E$41,"",D29-E29)</f>
        <v/>
      </c>
      <c r="G29" s="77" t="str">
        <f>IF($C29&lt;=Entradas!$E$41,"",D29-AVERAGE(D:D))</f>
        <v/>
      </c>
      <c r="H29" s="77" t="str">
        <f>IF($C29&lt;=Entradas!$E$41,"",F29^2)</f>
        <v/>
      </c>
      <c r="I29" s="77" t="str">
        <f>IF($C29&lt;=Entradas!$E$41,"",G29^2)</f>
        <v/>
      </c>
      <c r="J29" s="77" t="str">
        <f>IF($C29&lt;=Entradas!$E$41,"",E29-AVERAGE(E:E))</f>
        <v/>
      </c>
      <c r="K29" s="77" t="str">
        <f>IF($C29&lt;=Entradas!$E$41,"",J29^2)</f>
        <v/>
      </c>
      <c r="L29" s="77" t="str">
        <f>IF($C29&lt;=Entradas!$E$41,"",G29*J29)</f>
        <v/>
      </c>
      <c r="M29" s="39"/>
    </row>
    <row r="30" spans="2:13" x14ac:dyDescent="0.3">
      <c r="B30" s="38"/>
      <c r="C30" s="74">
        <v>25</v>
      </c>
      <c r="D30" s="97" t="str">
        <f>IF($C30&lt;=Entradas!$E$41,"",Observaciones!H30)</f>
        <v/>
      </c>
      <c r="E30" s="97" t="str">
        <f>IF($C30&lt;=Entradas!$E$41,"",Cálculos!M31)</f>
        <v/>
      </c>
      <c r="F30" s="77" t="str">
        <f>IF($C30&lt;=Entradas!$E$41,"",D30-E30)</f>
        <v/>
      </c>
      <c r="G30" s="77" t="str">
        <f>IF($C30&lt;=Entradas!$E$41,"",D30-AVERAGE(D:D))</f>
        <v/>
      </c>
      <c r="H30" s="77" t="str">
        <f>IF($C30&lt;=Entradas!$E$41,"",F30^2)</f>
        <v/>
      </c>
      <c r="I30" s="77" t="str">
        <f>IF($C30&lt;=Entradas!$E$41,"",G30^2)</f>
        <v/>
      </c>
      <c r="J30" s="77" t="str">
        <f>IF($C30&lt;=Entradas!$E$41,"",E30-AVERAGE(E:E))</f>
        <v/>
      </c>
      <c r="K30" s="77" t="str">
        <f>IF($C30&lt;=Entradas!$E$41,"",J30^2)</f>
        <v/>
      </c>
      <c r="L30" s="77" t="str">
        <f>IF($C30&lt;=Entradas!$E$41,"",G30*J30)</f>
        <v/>
      </c>
      <c r="M30" s="39"/>
    </row>
    <row r="31" spans="2:13" x14ac:dyDescent="0.3">
      <c r="B31" s="38"/>
      <c r="C31" s="74">
        <v>26</v>
      </c>
      <c r="D31" s="97" t="str">
        <f>IF($C31&lt;=Entradas!$E$41,"",Observaciones!H31)</f>
        <v/>
      </c>
      <c r="E31" s="97" t="str">
        <f>IF($C31&lt;=Entradas!$E$41,"",Cálculos!M32)</f>
        <v/>
      </c>
      <c r="F31" s="77" t="str">
        <f>IF($C31&lt;=Entradas!$E$41,"",D31-E31)</f>
        <v/>
      </c>
      <c r="G31" s="77" t="str">
        <f>IF($C31&lt;=Entradas!$E$41,"",D31-AVERAGE(D:D))</f>
        <v/>
      </c>
      <c r="H31" s="77" t="str">
        <f>IF($C31&lt;=Entradas!$E$41,"",F31^2)</f>
        <v/>
      </c>
      <c r="I31" s="77" t="str">
        <f>IF($C31&lt;=Entradas!$E$41,"",G31^2)</f>
        <v/>
      </c>
      <c r="J31" s="77" t="str">
        <f>IF($C31&lt;=Entradas!$E$41,"",E31-AVERAGE(E:E))</f>
        <v/>
      </c>
      <c r="K31" s="77" t="str">
        <f>IF($C31&lt;=Entradas!$E$41,"",J31^2)</f>
        <v/>
      </c>
      <c r="L31" s="77" t="str">
        <f>IF($C31&lt;=Entradas!$E$41,"",G31*J31)</f>
        <v/>
      </c>
      <c r="M31" s="39"/>
    </row>
    <row r="32" spans="2:13" x14ac:dyDescent="0.3">
      <c r="B32" s="38"/>
      <c r="C32" s="74">
        <v>27</v>
      </c>
      <c r="D32" s="97" t="str">
        <f>IF($C32&lt;=Entradas!$E$41,"",Observaciones!H32)</f>
        <v/>
      </c>
      <c r="E32" s="97" t="str">
        <f>IF($C32&lt;=Entradas!$E$41,"",Cálculos!M33)</f>
        <v/>
      </c>
      <c r="F32" s="77" t="str">
        <f>IF($C32&lt;=Entradas!$E$41,"",D32-E32)</f>
        <v/>
      </c>
      <c r="G32" s="77" t="str">
        <f>IF($C32&lt;=Entradas!$E$41,"",D32-AVERAGE(D:D))</f>
        <v/>
      </c>
      <c r="H32" s="77" t="str">
        <f>IF($C32&lt;=Entradas!$E$41,"",F32^2)</f>
        <v/>
      </c>
      <c r="I32" s="77" t="str">
        <f>IF($C32&lt;=Entradas!$E$41,"",G32^2)</f>
        <v/>
      </c>
      <c r="J32" s="77" t="str">
        <f>IF($C32&lt;=Entradas!$E$41,"",E32-AVERAGE(E:E))</f>
        <v/>
      </c>
      <c r="K32" s="77" t="str">
        <f>IF($C32&lt;=Entradas!$E$41,"",J32^2)</f>
        <v/>
      </c>
      <c r="L32" s="77" t="str">
        <f>IF($C32&lt;=Entradas!$E$41,"",G32*J32)</f>
        <v/>
      </c>
      <c r="M32" s="39"/>
    </row>
    <row r="33" spans="2:13" x14ac:dyDescent="0.3">
      <c r="B33" s="38"/>
      <c r="C33" s="74">
        <v>28</v>
      </c>
      <c r="D33" s="97" t="str">
        <f>IF($C33&lt;=Entradas!$E$41,"",Observaciones!H33)</f>
        <v/>
      </c>
      <c r="E33" s="97" t="str">
        <f>IF($C33&lt;=Entradas!$E$41,"",Cálculos!M34)</f>
        <v/>
      </c>
      <c r="F33" s="77" t="str">
        <f>IF($C33&lt;=Entradas!$E$41,"",D33-E33)</f>
        <v/>
      </c>
      <c r="G33" s="77" t="str">
        <f>IF($C33&lt;=Entradas!$E$41,"",D33-AVERAGE(D:D))</f>
        <v/>
      </c>
      <c r="H33" s="77" t="str">
        <f>IF($C33&lt;=Entradas!$E$41,"",F33^2)</f>
        <v/>
      </c>
      <c r="I33" s="77" t="str">
        <f>IF($C33&lt;=Entradas!$E$41,"",G33^2)</f>
        <v/>
      </c>
      <c r="J33" s="77" t="str">
        <f>IF($C33&lt;=Entradas!$E$41,"",E33-AVERAGE(E:E))</f>
        <v/>
      </c>
      <c r="K33" s="77" t="str">
        <f>IF($C33&lt;=Entradas!$E$41,"",J33^2)</f>
        <v/>
      </c>
      <c r="L33" s="77" t="str">
        <f>IF($C33&lt;=Entradas!$E$41,"",G33*J33)</f>
        <v/>
      </c>
      <c r="M33" s="39"/>
    </row>
    <row r="34" spans="2:13" x14ac:dyDescent="0.3">
      <c r="B34" s="38"/>
      <c r="C34" s="74">
        <v>29</v>
      </c>
      <c r="D34" s="97" t="str">
        <f>IF($C34&lt;=Entradas!$E$41,"",Observaciones!H34)</f>
        <v/>
      </c>
      <c r="E34" s="97" t="str">
        <f>IF($C34&lt;=Entradas!$E$41,"",Cálculos!M35)</f>
        <v/>
      </c>
      <c r="F34" s="77" t="str">
        <f>IF($C34&lt;=Entradas!$E$41,"",D34-E34)</f>
        <v/>
      </c>
      <c r="G34" s="77" t="str">
        <f>IF($C34&lt;=Entradas!$E$41,"",D34-AVERAGE(D:D))</f>
        <v/>
      </c>
      <c r="H34" s="77" t="str">
        <f>IF($C34&lt;=Entradas!$E$41,"",F34^2)</f>
        <v/>
      </c>
      <c r="I34" s="77" t="str">
        <f>IF($C34&lt;=Entradas!$E$41,"",G34^2)</f>
        <v/>
      </c>
      <c r="J34" s="77" t="str">
        <f>IF($C34&lt;=Entradas!$E$41,"",E34-AVERAGE(E:E))</f>
        <v/>
      </c>
      <c r="K34" s="77" t="str">
        <f>IF($C34&lt;=Entradas!$E$41,"",J34^2)</f>
        <v/>
      </c>
      <c r="L34" s="77" t="str">
        <f>IF($C34&lt;=Entradas!$E$41,"",G34*J34)</f>
        <v/>
      </c>
      <c r="M34" s="39"/>
    </row>
    <row r="35" spans="2:13" x14ac:dyDescent="0.3">
      <c r="B35" s="38"/>
      <c r="C35" s="74">
        <v>30</v>
      </c>
      <c r="D35" s="97" t="str">
        <f>IF($C35&lt;=Entradas!$E$41,"",Observaciones!H35)</f>
        <v/>
      </c>
      <c r="E35" s="97" t="str">
        <f>IF($C35&lt;=Entradas!$E$41,"",Cálculos!M36)</f>
        <v/>
      </c>
      <c r="F35" s="77" t="str">
        <f>IF($C35&lt;=Entradas!$E$41,"",D35-E35)</f>
        <v/>
      </c>
      <c r="G35" s="77" t="str">
        <f>IF($C35&lt;=Entradas!$E$41,"",D35-AVERAGE(D:D))</f>
        <v/>
      </c>
      <c r="H35" s="77" t="str">
        <f>IF($C35&lt;=Entradas!$E$41,"",F35^2)</f>
        <v/>
      </c>
      <c r="I35" s="77" t="str">
        <f>IF($C35&lt;=Entradas!$E$41,"",G35^2)</f>
        <v/>
      </c>
      <c r="J35" s="77" t="str">
        <f>IF($C35&lt;=Entradas!$E$41,"",E35-AVERAGE(E:E))</f>
        <v/>
      </c>
      <c r="K35" s="77" t="str">
        <f>IF($C35&lt;=Entradas!$E$41,"",J35^2)</f>
        <v/>
      </c>
      <c r="L35" s="77" t="str">
        <f>IF($C35&lt;=Entradas!$E$41,"",G35*J35)</f>
        <v/>
      </c>
      <c r="M35" s="39"/>
    </row>
    <row r="36" spans="2:13" x14ac:dyDescent="0.3">
      <c r="B36" s="38"/>
      <c r="C36" s="74">
        <v>31</v>
      </c>
      <c r="D36" s="97" t="str">
        <f>IF($C36&lt;=Entradas!$E$41,"",Observaciones!H36)</f>
        <v/>
      </c>
      <c r="E36" s="97" t="str">
        <f>IF($C36&lt;=Entradas!$E$41,"",Cálculos!M37)</f>
        <v/>
      </c>
      <c r="F36" s="77" t="str">
        <f>IF($C36&lt;=Entradas!$E$41,"",D36-E36)</f>
        <v/>
      </c>
      <c r="G36" s="77" t="str">
        <f>IF($C36&lt;=Entradas!$E$41,"",D36-AVERAGE(D:D))</f>
        <v/>
      </c>
      <c r="H36" s="77" t="str">
        <f>IF($C36&lt;=Entradas!$E$41,"",F36^2)</f>
        <v/>
      </c>
      <c r="I36" s="77" t="str">
        <f>IF($C36&lt;=Entradas!$E$41,"",G36^2)</f>
        <v/>
      </c>
      <c r="J36" s="77" t="str">
        <f>IF($C36&lt;=Entradas!$E$41,"",E36-AVERAGE(E:E))</f>
        <v/>
      </c>
      <c r="K36" s="77" t="str">
        <f>IF($C36&lt;=Entradas!$E$41,"",J36^2)</f>
        <v/>
      </c>
      <c r="L36" s="77" t="str">
        <f>IF($C36&lt;=Entradas!$E$41,"",G36*J36)</f>
        <v/>
      </c>
      <c r="M36" s="39"/>
    </row>
    <row r="37" spans="2:13" x14ac:dyDescent="0.3">
      <c r="B37" s="38"/>
      <c r="C37" s="74">
        <v>32</v>
      </c>
      <c r="D37" s="97" t="str">
        <f>IF($C37&lt;=Entradas!$E$41,"",Observaciones!H37)</f>
        <v/>
      </c>
      <c r="E37" s="97" t="str">
        <f>IF($C37&lt;=Entradas!$E$41,"",Cálculos!M38)</f>
        <v/>
      </c>
      <c r="F37" s="77" t="str">
        <f>IF($C37&lt;=Entradas!$E$41,"",D37-E37)</f>
        <v/>
      </c>
      <c r="G37" s="77" t="str">
        <f>IF($C37&lt;=Entradas!$E$41,"",D37-AVERAGE(D:D))</f>
        <v/>
      </c>
      <c r="H37" s="77" t="str">
        <f>IF($C37&lt;=Entradas!$E$41,"",F37^2)</f>
        <v/>
      </c>
      <c r="I37" s="77" t="str">
        <f>IF($C37&lt;=Entradas!$E$41,"",G37^2)</f>
        <v/>
      </c>
      <c r="J37" s="77" t="str">
        <f>IF($C37&lt;=Entradas!$E$41,"",E37-AVERAGE(E:E))</f>
        <v/>
      </c>
      <c r="K37" s="77" t="str">
        <f>IF($C37&lt;=Entradas!$E$41,"",J37^2)</f>
        <v/>
      </c>
      <c r="L37" s="77" t="str">
        <f>IF($C37&lt;=Entradas!$E$41,"",G37*J37)</f>
        <v/>
      </c>
      <c r="M37" s="39"/>
    </row>
    <row r="38" spans="2:13" x14ac:dyDescent="0.3">
      <c r="B38" s="38"/>
      <c r="C38" s="74">
        <v>33</v>
      </c>
      <c r="D38" s="97" t="str">
        <f>IF($C38&lt;=Entradas!$E$41,"",Observaciones!H38)</f>
        <v/>
      </c>
      <c r="E38" s="97" t="str">
        <f>IF($C38&lt;=Entradas!$E$41,"",Cálculos!M39)</f>
        <v/>
      </c>
      <c r="F38" s="77" t="str">
        <f>IF($C38&lt;=Entradas!$E$41,"",D38-E38)</f>
        <v/>
      </c>
      <c r="G38" s="77" t="str">
        <f>IF($C38&lt;=Entradas!$E$41,"",D38-AVERAGE(D:D))</f>
        <v/>
      </c>
      <c r="H38" s="77" t="str">
        <f>IF($C38&lt;=Entradas!$E$41,"",F38^2)</f>
        <v/>
      </c>
      <c r="I38" s="77" t="str">
        <f>IF($C38&lt;=Entradas!$E$41,"",G38^2)</f>
        <v/>
      </c>
      <c r="J38" s="77" t="str">
        <f>IF($C38&lt;=Entradas!$E$41,"",E38-AVERAGE(E:E))</f>
        <v/>
      </c>
      <c r="K38" s="77" t="str">
        <f>IF($C38&lt;=Entradas!$E$41,"",J38^2)</f>
        <v/>
      </c>
      <c r="L38" s="77" t="str">
        <f>IF($C38&lt;=Entradas!$E$41,"",G38*J38)</f>
        <v/>
      </c>
      <c r="M38" s="39"/>
    </row>
    <row r="39" spans="2:13" x14ac:dyDescent="0.3">
      <c r="B39" s="38"/>
      <c r="C39" s="74">
        <v>34</v>
      </c>
      <c r="D39" s="97" t="str">
        <f>IF($C39&lt;=Entradas!$E$41,"",Observaciones!H39)</f>
        <v/>
      </c>
      <c r="E39" s="97" t="str">
        <f>IF($C39&lt;=Entradas!$E$41,"",Cálculos!M40)</f>
        <v/>
      </c>
      <c r="F39" s="77" t="str">
        <f>IF($C39&lt;=Entradas!$E$41,"",D39-E39)</f>
        <v/>
      </c>
      <c r="G39" s="77" t="str">
        <f>IF($C39&lt;=Entradas!$E$41,"",D39-AVERAGE(D:D))</f>
        <v/>
      </c>
      <c r="H39" s="77" t="str">
        <f>IF($C39&lt;=Entradas!$E$41,"",F39^2)</f>
        <v/>
      </c>
      <c r="I39" s="77" t="str">
        <f>IF($C39&lt;=Entradas!$E$41,"",G39^2)</f>
        <v/>
      </c>
      <c r="J39" s="77" t="str">
        <f>IF($C39&lt;=Entradas!$E$41,"",E39-AVERAGE(E:E))</f>
        <v/>
      </c>
      <c r="K39" s="77" t="str">
        <f>IF($C39&lt;=Entradas!$E$41,"",J39^2)</f>
        <v/>
      </c>
      <c r="L39" s="77" t="str">
        <f>IF($C39&lt;=Entradas!$E$41,"",G39*J39)</f>
        <v/>
      </c>
      <c r="M39" s="39"/>
    </row>
    <row r="40" spans="2:13" x14ac:dyDescent="0.3">
      <c r="B40" s="38"/>
      <c r="C40" s="74">
        <v>35</v>
      </c>
      <c r="D40" s="97" t="str">
        <f>IF($C40&lt;=Entradas!$E$41,"",Observaciones!H40)</f>
        <v/>
      </c>
      <c r="E40" s="97" t="str">
        <f>IF($C40&lt;=Entradas!$E$41,"",Cálculos!M41)</f>
        <v/>
      </c>
      <c r="F40" s="77" t="str">
        <f>IF($C40&lt;=Entradas!$E$41,"",D40-E40)</f>
        <v/>
      </c>
      <c r="G40" s="77" t="str">
        <f>IF($C40&lt;=Entradas!$E$41,"",D40-AVERAGE(D:D))</f>
        <v/>
      </c>
      <c r="H40" s="77" t="str">
        <f>IF($C40&lt;=Entradas!$E$41,"",F40^2)</f>
        <v/>
      </c>
      <c r="I40" s="77" t="str">
        <f>IF($C40&lt;=Entradas!$E$41,"",G40^2)</f>
        <v/>
      </c>
      <c r="J40" s="77" t="str">
        <f>IF($C40&lt;=Entradas!$E$41,"",E40-AVERAGE(E:E))</f>
        <v/>
      </c>
      <c r="K40" s="77" t="str">
        <f>IF($C40&lt;=Entradas!$E$41,"",J40^2)</f>
        <v/>
      </c>
      <c r="L40" s="77" t="str">
        <f>IF($C40&lt;=Entradas!$E$41,"",G40*J40)</f>
        <v/>
      </c>
      <c r="M40" s="39"/>
    </row>
    <row r="41" spans="2:13" x14ac:dyDescent="0.3">
      <c r="B41" s="38"/>
      <c r="C41" s="74">
        <v>36</v>
      </c>
      <c r="D41" s="97" t="str">
        <f>IF($C41&lt;=Entradas!$E$41,"",Observaciones!H41)</f>
        <v/>
      </c>
      <c r="E41" s="97" t="str">
        <f>IF($C41&lt;=Entradas!$E$41,"",Cálculos!M42)</f>
        <v/>
      </c>
      <c r="F41" s="77" t="str">
        <f>IF($C41&lt;=Entradas!$E$41,"",D41-E41)</f>
        <v/>
      </c>
      <c r="G41" s="77" t="str">
        <f>IF($C41&lt;=Entradas!$E$41,"",D41-AVERAGE(D:D))</f>
        <v/>
      </c>
      <c r="H41" s="77" t="str">
        <f>IF($C41&lt;=Entradas!$E$41,"",F41^2)</f>
        <v/>
      </c>
      <c r="I41" s="77" t="str">
        <f>IF($C41&lt;=Entradas!$E$41,"",G41^2)</f>
        <v/>
      </c>
      <c r="J41" s="77" t="str">
        <f>IF($C41&lt;=Entradas!$E$41,"",E41-AVERAGE(E:E))</f>
        <v/>
      </c>
      <c r="K41" s="77" t="str">
        <f>IF($C41&lt;=Entradas!$E$41,"",J41^2)</f>
        <v/>
      </c>
      <c r="L41" s="77" t="str">
        <f>IF($C41&lt;=Entradas!$E$41,"",G41*J41)</f>
        <v/>
      </c>
      <c r="M41" s="39"/>
    </row>
    <row r="42" spans="2:13" x14ac:dyDescent="0.3">
      <c r="B42" s="38"/>
      <c r="C42" s="74">
        <v>37</v>
      </c>
      <c r="D42" s="97" t="str">
        <f>IF($C42&lt;=Entradas!$E$41,"",Observaciones!H42)</f>
        <v/>
      </c>
      <c r="E42" s="97" t="str">
        <f>IF($C42&lt;=Entradas!$E$41,"",Cálculos!M43)</f>
        <v/>
      </c>
      <c r="F42" s="77" t="str">
        <f>IF($C42&lt;=Entradas!$E$41,"",D42-E42)</f>
        <v/>
      </c>
      <c r="G42" s="77" t="str">
        <f>IF($C42&lt;=Entradas!$E$41,"",D42-AVERAGE(D:D))</f>
        <v/>
      </c>
      <c r="H42" s="77" t="str">
        <f>IF($C42&lt;=Entradas!$E$41,"",F42^2)</f>
        <v/>
      </c>
      <c r="I42" s="77" t="str">
        <f>IF($C42&lt;=Entradas!$E$41,"",G42^2)</f>
        <v/>
      </c>
      <c r="J42" s="77" t="str">
        <f>IF($C42&lt;=Entradas!$E$41,"",E42-AVERAGE(E:E))</f>
        <v/>
      </c>
      <c r="K42" s="77" t="str">
        <f>IF($C42&lt;=Entradas!$E$41,"",J42^2)</f>
        <v/>
      </c>
      <c r="L42" s="77" t="str">
        <f>IF($C42&lt;=Entradas!$E$41,"",G42*J42)</f>
        <v/>
      </c>
      <c r="M42" s="39"/>
    </row>
    <row r="43" spans="2:13" x14ac:dyDescent="0.3">
      <c r="B43" s="38"/>
      <c r="C43" s="74">
        <v>38</v>
      </c>
      <c r="D43" s="97" t="str">
        <f>IF($C43&lt;=Entradas!$E$41,"",Observaciones!H43)</f>
        <v/>
      </c>
      <c r="E43" s="97" t="str">
        <f>IF($C43&lt;=Entradas!$E$41,"",Cálculos!M44)</f>
        <v/>
      </c>
      <c r="F43" s="77" t="str">
        <f>IF($C43&lt;=Entradas!$E$41,"",D43-E43)</f>
        <v/>
      </c>
      <c r="G43" s="77" t="str">
        <f>IF($C43&lt;=Entradas!$E$41,"",D43-AVERAGE(D:D))</f>
        <v/>
      </c>
      <c r="H43" s="77" t="str">
        <f>IF($C43&lt;=Entradas!$E$41,"",F43^2)</f>
        <v/>
      </c>
      <c r="I43" s="77" t="str">
        <f>IF($C43&lt;=Entradas!$E$41,"",G43^2)</f>
        <v/>
      </c>
      <c r="J43" s="77" t="str">
        <f>IF($C43&lt;=Entradas!$E$41,"",E43-AVERAGE(E:E))</f>
        <v/>
      </c>
      <c r="K43" s="77" t="str">
        <f>IF($C43&lt;=Entradas!$E$41,"",J43^2)</f>
        <v/>
      </c>
      <c r="L43" s="77" t="str">
        <f>IF($C43&lt;=Entradas!$E$41,"",G43*J43)</f>
        <v/>
      </c>
      <c r="M43" s="39"/>
    </row>
    <row r="44" spans="2:13" x14ac:dyDescent="0.3">
      <c r="B44" s="38"/>
      <c r="C44" s="74">
        <v>39</v>
      </c>
      <c r="D44" s="97" t="str">
        <f>IF($C44&lt;=Entradas!$E$41,"",Observaciones!H44)</f>
        <v/>
      </c>
      <c r="E44" s="97" t="str">
        <f>IF($C44&lt;=Entradas!$E$41,"",Cálculos!M45)</f>
        <v/>
      </c>
      <c r="F44" s="77" t="str">
        <f>IF($C44&lt;=Entradas!$E$41,"",D44-E44)</f>
        <v/>
      </c>
      <c r="G44" s="77" t="str">
        <f>IF($C44&lt;=Entradas!$E$41,"",D44-AVERAGE(D:D))</f>
        <v/>
      </c>
      <c r="H44" s="77" t="str">
        <f>IF($C44&lt;=Entradas!$E$41,"",F44^2)</f>
        <v/>
      </c>
      <c r="I44" s="77" t="str">
        <f>IF($C44&lt;=Entradas!$E$41,"",G44^2)</f>
        <v/>
      </c>
      <c r="J44" s="77" t="str">
        <f>IF($C44&lt;=Entradas!$E$41,"",E44-AVERAGE(E:E))</f>
        <v/>
      </c>
      <c r="K44" s="77" t="str">
        <f>IF($C44&lt;=Entradas!$E$41,"",J44^2)</f>
        <v/>
      </c>
      <c r="L44" s="77" t="str">
        <f>IF($C44&lt;=Entradas!$E$41,"",G44*J44)</f>
        <v/>
      </c>
      <c r="M44" s="39"/>
    </row>
    <row r="45" spans="2:13" x14ac:dyDescent="0.3">
      <c r="B45" s="38"/>
      <c r="C45" s="74">
        <v>40</v>
      </c>
      <c r="D45" s="97" t="str">
        <f>IF($C45&lt;=Entradas!$E$41,"",Observaciones!H45)</f>
        <v/>
      </c>
      <c r="E45" s="97" t="str">
        <f>IF($C45&lt;=Entradas!$E$41,"",Cálculos!M46)</f>
        <v/>
      </c>
      <c r="F45" s="77" t="str">
        <f>IF($C45&lt;=Entradas!$E$41,"",D45-E45)</f>
        <v/>
      </c>
      <c r="G45" s="77" t="str">
        <f>IF($C45&lt;=Entradas!$E$41,"",D45-AVERAGE(D:D))</f>
        <v/>
      </c>
      <c r="H45" s="77" t="str">
        <f>IF($C45&lt;=Entradas!$E$41,"",F45^2)</f>
        <v/>
      </c>
      <c r="I45" s="77" t="str">
        <f>IF($C45&lt;=Entradas!$E$41,"",G45^2)</f>
        <v/>
      </c>
      <c r="J45" s="77" t="str">
        <f>IF($C45&lt;=Entradas!$E$41,"",E45-AVERAGE(E:E))</f>
        <v/>
      </c>
      <c r="K45" s="77" t="str">
        <f>IF($C45&lt;=Entradas!$E$41,"",J45^2)</f>
        <v/>
      </c>
      <c r="L45" s="77" t="str">
        <f>IF($C45&lt;=Entradas!$E$41,"",G45*J45)</f>
        <v/>
      </c>
      <c r="M45" s="39"/>
    </row>
    <row r="46" spans="2:13" x14ac:dyDescent="0.3">
      <c r="B46" s="38"/>
      <c r="C46" s="74">
        <v>41</v>
      </c>
      <c r="D46" s="97" t="str">
        <f>IF($C46&lt;=Entradas!$E$41,"",Observaciones!H46)</f>
        <v/>
      </c>
      <c r="E46" s="97" t="str">
        <f>IF($C46&lt;=Entradas!$E$41,"",Cálculos!M47)</f>
        <v/>
      </c>
      <c r="F46" s="77" t="str">
        <f>IF($C46&lt;=Entradas!$E$41,"",D46-E46)</f>
        <v/>
      </c>
      <c r="G46" s="77" t="str">
        <f>IF($C46&lt;=Entradas!$E$41,"",D46-AVERAGE(D:D))</f>
        <v/>
      </c>
      <c r="H46" s="77" t="str">
        <f>IF($C46&lt;=Entradas!$E$41,"",F46^2)</f>
        <v/>
      </c>
      <c r="I46" s="77" t="str">
        <f>IF($C46&lt;=Entradas!$E$41,"",G46^2)</f>
        <v/>
      </c>
      <c r="J46" s="77" t="str">
        <f>IF($C46&lt;=Entradas!$E$41,"",E46-AVERAGE(E:E))</f>
        <v/>
      </c>
      <c r="K46" s="77" t="str">
        <f>IF($C46&lt;=Entradas!$E$41,"",J46^2)</f>
        <v/>
      </c>
      <c r="L46" s="77" t="str">
        <f>IF($C46&lt;=Entradas!$E$41,"",G46*J46)</f>
        <v/>
      </c>
      <c r="M46" s="39"/>
    </row>
    <row r="47" spans="2:13" x14ac:dyDescent="0.3">
      <c r="B47" s="38"/>
      <c r="C47" s="74">
        <v>42</v>
      </c>
      <c r="D47" s="97" t="str">
        <f>IF($C47&lt;=Entradas!$E$41,"",Observaciones!H47)</f>
        <v/>
      </c>
      <c r="E47" s="97" t="str">
        <f>IF($C47&lt;=Entradas!$E$41,"",Cálculos!M48)</f>
        <v/>
      </c>
      <c r="F47" s="77" t="str">
        <f>IF($C47&lt;=Entradas!$E$41,"",D47-E47)</f>
        <v/>
      </c>
      <c r="G47" s="77" t="str">
        <f>IF($C47&lt;=Entradas!$E$41,"",D47-AVERAGE(D:D))</f>
        <v/>
      </c>
      <c r="H47" s="77" t="str">
        <f>IF($C47&lt;=Entradas!$E$41,"",F47^2)</f>
        <v/>
      </c>
      <c r="I47" s="77" t="str">
        <f>IF($C47&lt;=Entradas!$E$41,"",G47^2)</f>
        <v/>
      </c>
      <c r="J47" s="77" t="str">
        <f>IF($C47&lt;=Entradas!$E$41,"",E47-AVERAGE(E:E))</f>
        <v/>
      </c>
      <c r="K47" s="77" t="str">
        <f>IF($C47&lt;=Entradas!$E$41,"",J47^2)</f>
        <v/>
      </c>
      <c r="L47" s="77" t="str">
        <f>IF($C47&lt;=Entradas!$E$41,"",G47*J47)</f>
        <v/>
      </c>
      <c r="M47" s="39"/>
    </row>
    <row r="48" spans="2:13" x14ac:dyDescent="0.3">
      <c r="B48" s="38"/>
      <c r="C48" s="74">
        <v>43</v>
      </c>
      <c r="D48" s="97" t="str">
        <f>IF($C48&lt;=Entradas!$E$41,"",Observaciones!H48)</f>
        <v/>
      </c>
      <c r="E48" s="97" t="str">
        <f>IF($C48&lt;=Entradas!$E$41,"",Cálculos!M49)</f>
        <v/>
      </c>
      <c r="F48" s="77" t="str">
        <f>IF($C48&lt;=Entradas!$E$41,"",D48-E48)</f>
        <v/>
      </c>
      <c r="G48" s="77" t="str">
        <f>IF($C48&lt;=Entradas!$E$41,"",D48-AVERAGE(D:D))</f>
        <v/>
      </c>
      <c r="H48" s="77" t="str">
        <f>IF($C48&lt;=Entradas!$E$41,"",F48^2)</f>
        <v/>
      </c>
      <c r="I48" s="77" t="str">
        <f>IF($C48&lt;=Entradas!$E$41,"",G48^2)</f>
        <v/>
      </c>
      <c r="J48" s="77" t="str">
        <f>IF($C48&lt;=Entradas!$E$41,"",E48-AVERAGE(E:E))</f>
        <v/>
      </c>
      <c r="K48" s="77" t="str">
        <f>IF($C48&lt;=Entradas!$E$41,"",J48^2)</f>
        <v/>
      </c>
      <c r="L48" s="77" t="str">
        <f>IF($C48&lt;=Entradas!$E$41,"",G48*J48)</f>
        <v/>
      </c>
      <c r="M48" s="39"/>
    </row>
    <row r="49" spans="2:13" x14ac:dyDescent="0.3">
      <c r="B49" s="38"/>
      <c r="C49" s="74">
        <v>44</v>
      </c>
      <c r="D49" s="97" t="str">
        <f>IF($C49&lt;=Entradas!$E$41,"",Observaciones!H49)</f>
        <v/>
      </c>
      <c r="E49" s="97" t="str">
        <f>IF($C49&lt;=Entradas!$E$41,"",Cálculos!M50)</f>
        <v/>
      </c>
      <c r="F49" s="77" t="str">
        <f>IF($C49&lt;=Entradas!$E$41,"",D49-E49)</f>
        <v/>
      </c>
      <c r="G49" s="77" t="str">
        <f>IF($C49&lt;=Entradas!$E$41,"",D49-AVERAGE(D:D))</f>
        <v/>
      </c>
      <c r="H49" s="77" t="str">
        <f>IF($C49&lt;=Entradas!$E$41,"",F49^2)</f>
        <v/>
      </c>
      <c r="I49" s="77" t="str">
        <f>IF($C49&lt;=Entradas!$E$41,"",G49^2)</f>
        <v/>
      </c>
      <c r="J49" s="77" t="str">
        <f>IF($C49&lt;=Entradas!$E$41,"",E49-AVERAGE(E:E))</f>
        <v/>
      </c>
      <c r="K49" s="77" t="str">
        <f>IF($C49&lt;=Entradas!$E$41,"",J49^2)</f>
        <v/>
      </c>
      <c r="L49" s="77" t="str">
        <f>IF($C49&lt;=Entradas!$E$41,"",G49*J49)</f>
        <v/>
      </c>
      <c r="M49" s="39"/>
    </row>
    <row r="50" spans="2:13" x14ac:dyDescent="0.3">
      <c r="B50" s="38"/>
      <c r="C50" s="74">
        <v>45</v>
      </c>
      <c r="D50" s="97" t="str">
        <f>IF($C50&lt;=Entradas!$E$41,"",Observaciones!H50)</f>
        <v/>
      </c>
      <c r="E50" s="97" t="str">
        <f>IF($C50&lt;=Entradas!$E$41,"",Cálculos!M51)</f>
        <v/>
      </c>
      <c r="F50" s="77" t="str">
        <f>IF($C50&lt;=Entradas!$E$41,"",D50-E50)</f>
        <v/>
      </c>
      <c r="G50" s="77" t="str">
        <f>IF($C50&lt;=Entradas!$E$41,"",D50-AVERAGE(D:D))</f>
        <v/>
      </c>
      <c r="H50" s="77" t="str">
        <f>IF($C50&lt;=Entradas!$E$41,"",F50^2)</f>
        <v/>
      </c>
      <c r="I50" s="77" t="str">
        <f>IF($C50&lt;=Entradas!$E$41,"",G50^2)</f>
        <v/>
      </c>
      <c r="J50" s="77" t="str">
        <f>IF($C50&lt;=Entradas!$E$41,"",E50-AVERAGE(E:E))</f>
        <v/>
      </c>
      <c r="K50" s="77" t="str">
        <f>IF($C50&lt;=Entradas!$E$41,"",J50^2)</f>
        <v/>
      </c>
      <c r="L50" s="77" t="str">
        <f>IF($C50&lt;=Entradas!$E$41,"",G50*J50)</f>
        <v/>
      </c>
      <c r="M50" s="39"/>
    </row>
    <row r="51" spans="2:13" x14ac:dyDescent="0.3">
      <c r="B51" s="38"/>
      <c r="C51" s="74">
        <v>46</v>
      </c>
      <c r="D51" s="97" t="str">
        <f>IF($C51&lt;=Entradas!$E$41,"",Observaciones!H51)</f>
        <v/>
      </c>
      <c r="E51" s="97" t="str">
        <f>IF($C51&lt;=Entradas!$E$41,"",Cálculos!M52)</f>
        <v/>
      </c>
      <c r="F51" s="77" t="str">
        <f>IF($C51&lt;=Entradas!$E$41,"",D51-E51)</f>
        <v/>
      </c>
      <c r="G51" s="77" t="str">
        <f>IF($C51&lt;=Entradas!$E$41,"",D51-AVERAGE(D:D))</f>
        <v/>
      </c>
      <c r="H51" s="77" t="str">
        <f>IF($C51&lt;=Entradas!$E$41,"",F51^2)</f>
        <v/>
      </c>
      <c r="I51" s="77" t="str">
        <f>IF($C51&lt;=Entradas!$E$41,"",G51^2)</f>
        <v/>
      </c>
      <c r="J51" s="77" t="str">
        <f>IF($C51&lt;=Entradas!$E$41,"",E51-AVERAGE(E:E))</f>
        <v/>
      </c>
      <c r="K51" s="77" t="str">
        <f>IF($C51&lt;=Entradas!$E$41,"",J51^2)</f>
        <v/>
      </c>
      <c r="L51" s="77" t="str">
        <f>IF($C51&lt;=Entradas!$E$41,"",G51*J51)</f>
        <v/>
      </c>
      <c r="M51" s="39"/>
    </row>
    <row r="52" spans="2:13" x14ac:dyDescent="0.3">
      <c r="B52" s="38"/>
      <c r="C52" s="74">
        <v>47</v>
      </c>
      <c r="D52" s="97" t="str">
        <f>IF($C52&lt;=Entradas!$E$41,"",Observaciones!H52)</f>
        <v/>
      </c>
      <c r="E52" s="97" t="str">
        <f>IF($C52&lt;=Entradas!$E$41,"",Cálculos!M53)</f>
        <v/>
      </c>
      <c r="F52" s="77" t="str">
        <f>IF($C52&lt;=Entradas!$E$41,"",D52-E52)</f>
        <v/>
      </c>
      <c r="G52" s="77" t="str">
        <f>IF($C52&lt;=Entradas!$E$41,"",D52-AVERAGE(D:D))</f>
        <v/>
      </c>
      <c r="H52" s="77" t="str">
        <f>IF($C52&lt;=Entradas!$E$41,"",F52^2)</f>
        <v/>
      </c>
      <c r="I52" s="77" t="str">
        <f>IF($C52&lt;=Entradas!$E$41,"",G52^2)</f>
        <v/>
      </c>
      <c r="J52" s="77" t="str">
        <f>IF($C52&lt;=Entradas!$E$41,"",E52-AVERAGE(E:E))</f>
        <v/>
      </c>
      <c r="K52" s="77" t="str">
        <f>IF($C52&lt;=Entradas!$E$41,"",J52^2)</f>
        <v/>
      </c>
      <c r="L52" s="77" t="str">
        <f>IF($C52&lt;=Entradas!$E$41,"",G52*J52)</f>
        <v/>
      </c>
      <c r="M52" s="39"/>
    </row>
    <row r="53" spans="2:13" x14ac:dyDescent="0.3">
      <c r="B53" s="38"/>
      <c r="C53" s="74">
        <v>48</v>
      </c>
      <c r="D53" s="97" t="str">
        <f>IF($C53&lt;=Entradas!$E$41,"",Observaciones!H53)</f>
        <v/>
      </c>
      <c r="E53" s="97" t="str">
        <f>IF($C53&lt;=Entradas!$E$41,"",Cálculos!M54)</f>
        <v/>
      </c>
      <c r="F53" s="77" t="str">
        <f>IF($C53&lt;=Entradas!$E$41,"",D53-E53)</f>
        <v/>
      </c>
      <c r="G53" s="77" t="str">
        <f>IF($C53&lt;=Entradas!$E$41,"",D53-AVERAGE(D:D))</f>
        <v/>
      </c>
      <c r="H53" s="77" t="str">
        <f>IF($C53&lt;=Entradas!$E$41,"",F53^2)</f>
        <v/>
      </c>
      <c r="I53" s="77" t="str">
        <f>IF($C53&lt;=Entradas!$E$41,"",G53^2)</f>
        <v/>
      </c>
      <c r="J53" s="77" t="str">
        <f>IF($C53&lt;=Entradas!$E$41,"",E53-AVERAGE(E:E))</f>
        <v/>
      </c>
      <c r="K53" s="77" t="str">
        <f>IF($C53&lt;=Entradas!$E$41,"",J53^2)</f>
        <v/>
      </c>
      <c r="L53" s="77" t="str">
        <f>IF($C53&lt;=Entradas!$E$41,"",G53*J53)</f>
        <v/>
      </c>
      <c r="M53" s="39"/>
    </row>
    <row r="54" spans="2:13" x14ac:dyDescent="0.3">
      <c r="B54" s="38"/>
      <c r="C54" s="74">
        <v>49</v>
      </c>
      <c r="D54" s="97" t="str">
        <f>IF($C54&lt;=Entradas!$E$41,"",Observaciones!H54)</f>
        <v/>
      </c>
      <c r="E54" s="97" t="str">
        <f>IF($C54&lt;=Entradas!$E$41,"",Cálculos!M55)</f>
        <v/>
      </c>
      <c r="F54" s="77" t="str">
        <f>IF($C54&lt;=Entradas!$E$41,"",D54-E54)</f>
        <v/>
      </c>
      <c r="G54" s="77" t="str">
        <f>IF($C54&lt;=Entradas!$E$41,"",D54-AVERAGE(D:D))</f>
        <v/>
      </c>
      <c r="H54" s="77" t="str">
        <f>IF($C54&lt;=Entradas!$E$41,"",F54^2)</f>
        <v/>
      </c>
      <c r="I54" s="77" t="str">
        <f>IF($C54&lt;=Entradas!$E$41,"",G54^2)</f>
        <v/>
      </c>
      <c r="J54" s="77" t="str">
        <f>IF($C54&lt;=Entradas!$E$41,"",E54-AVERAGE(E:E))</f>
        <v/>
      </c>
      <c r="K54" s="77" t="str">
        <f>IF($C54&lt;=Entradas!$E$41,"",J54^2)</f>
        <v/>
      </c>
      <c r="L54" s="77" t="str">
        <f>IF($C54&lt;=Entradas!$E$41,"",G54*J54)</f>
        <v/>
      </c>
      <c r="M54" s="39"/>
    </row>
    <row r="55" spans="2:13" x14ac:dyDescent="0.3">
      <c r="B55" s="38"/>
      <c r="C55" s="74">
        <v>50</v>
      </c>
      <c r="D55" s="97" t="str">
        <f>IF($C55&lt;=Entradas!$E$41,"",Observaciones!H55)</f>
        <v/>
      </c>
      <c r="E55" s="97" t="str">
        <f>IF($C55&lt;=Entradas!$E$41,"",Cálculos!M56)</f>
        <v/>
      </c>
      <c r="F55" s="77" t="str">
        <f>IF($C55&lt;=Entradas!$E$41,"",D55-E55)</f>
        <v/>
      </c>
      <c r="G55" s="77" t="str">
        <f>IF($C55&lt;=Entradas!$E$41,"",D55-AVERAGE(D:D))</f>
        <v/>
      </c>
      <c r="H55" s="77" t="str">
        <f>IF($C55&lt;=Entradas!$E$41,"",F55^2)</f>
        <v/>
      </c>
      <c r="I55" s="77" t="str">
        <f>IF($C55&lt;=Entradas!$E$41,"",G55^2)</f>
        <v/>
      </c>
      <c r="J55" s="77" t="str">
        <f>IF($C55&lt;=Entradas!$E$41,"",E55-AVERAGE(E:E))</f>
        <v/>
      </c>
      <c r="K55" s="77" t="str">
        <f>IF($C55&lt;=Entradas!$E$41,"",J55^2)</f>
        <v/>
      </c>
      <c r="L55" s="77" t="str">
        <f>IF($C55&lt;=Entradas!$E$41,"",G55*J55)</f>
        <v/>
      </c>
      <c r="M55" s="39"/>
    </row>
    <row r="56" spans="2:13" x14ac:dyDescent="0.3">
      <c r="B56" s="38"/>
      <c r="C56" s="74">
        <v>51</v>
      </c>
      <c r="D56" s="97" t="str">
        <f>IF($C56&lt;=Entradas!$E$41,"",Observaciones!H56)</f>
        <v/>
      </c>
      <c r="E56" s="97" t="str">
        <f>IF($C56&lt;=Entradas!$E$41,"",Cálculos!M57)</f>
        <v/>
      </c>
      <c r="F56" s="77" t="str">
        <f>IF($C56&lt;=Entradas!$E$41,"",D56-E56)</f>
        <v/>
      </c>
      <c r="G56" s="77" t="str">
        <f>IF($C56&lt;=Entradas!$E$41,"",D56-AVERAGE(D:D))</f>
        <v/>
      </c>
      <c r="H56" s="77" t="str">
        <f>IF($C56&lt;=Entradas!$E$41,"",F56^2)</f>
        <v/>
      </c>
      <c r="I56" s="77" t="str">
        <f>IF($C56&lt;=Entradas!$E$41,"",G56^2)</f>
        <v/>
      </c>
      <c r="J56" s="77" t="str">
        <f>IF($C56&lt;=Entradas!$E$41,"",E56-AVERAGE(E:E))</f>
        <v/>
      </c>
      <c r="K56" s="77" t="str">
        <f>IF($C56&lt;=Entradas!$E$41,"",J56^2)</f>
        <v/>
      </c>
      <c r="L56" s="77" t="str">
        <f>IF($C56&lt;=Entradas!$E$41,"",G56*J56)</f>
        <v/>
      </c>
      <c r="M56" s="39"/>
    </row>
    <row r="57" spans="2:13" x14ac:dyDescent="0.3">
      <c r="B57" s="38"/>
      <c r="C57" s="74">
        <v>52</v>
      </c>
      <c r="D57" s="97" t="str">
        <f>IF($C57&lt;=Entradas!$E$41,"",Observaciones!H57)</f>
        <v/>
      </c>
      <c r="E57" s="97" t="str">
        <f>IF($C57&lt;=Entradas!$E$41,"",Cálculos!M58)</f>
        <v/>
      </c>
      <c r="F57" s="77" t="str">
        <f>IF($C57&lt;=Entradas!$E$41,"",D57-E57)</f>
        <v/>
      </c>
      <c r="G57" s="77" t="str">
        <f>IF($C57&lt;=Entradas!$E$41,"",D57-AVERAGE(D:D))</f>
        <v/>
      </c>
      <c r="H57" s="77" t="str">
        <f>IF($C57&lt;=Entradas!$E$41,"",F57^2)</f>
        <v/>
      </c>
      <c r="I57" s="77" t="str">
        <f>IF($C57&lt;=Entradas!$E$41,"",G57^2)</f>
        <v/>
      </c>
      <c r="J57" s="77" t="str">
        <f>IF($C57&lt;=Entradas!$E$41,"",E57-AVERAGE(E:E))</f>
        <v/>
      </c>
      <c r="K57" s="77" t="str">
        <f>IF($C57&lt;=Entradas!$E$41,"",J57^2)</f>
        <v/>
      </c>
      <c r="L57" s="77" t="str">
        <f>IF($C57&lt;=Entradas!$E$41,"",G57*J57)</f>
        <v/>
      </c>
      <c r="M57" s="39"/>
    </row>
    <row r="58" spans="2:13" x14ac:dyDescent="0.3">
      <c r="B58" s="38"/>
      <c r="C58" s="74">
        <v>53</v>
      </c>
      <c r="D58" s="97" t="str">
        <f>IF($C58&lt;=Entradas!$E$41,"",Observaciones!H58)</f>
        <v/>
      </c>
      <c r="E58" s="97" t="str">
        <f>IF($C58&lt;=Entradas!$E$41,"",Cálculos!M59)</f>
        <v/>
      </c>
      <c r="F58" s="77" t="str">
        <f>IF($C58&lt;=Entradas!$E$41,"",D58-E58)</f>
        <v/>
      </c>
      <c r="G58" s="77" t="str">
        <f>IF($C58&lt;=Entradas!$E$41,"",D58-AVERAGE(D:D))</f>
        <v/>
      </c>
      <c r="H58" s="77" t="str">
        <f>IF($C58&lt;=Entradas!$E$41,"",F58^2)</f>
        <v/>
      </c>
      <c r="I58" s="77" t="str">
        <f>IF($C58&lt;=Entradas!$E$41,"",G58^2)</f>
        <v/>
      </c>
      <c r="J58" s="77" t="str">
        <f>IF($C58&lt;=Entradas!$E$41,"",E58-AVERAGE(E:E))</f>
        <v/>
      </c>
      <c r="K58" s="77" t="str">
        <f>IF($C58&lt;=Entradas!$E$41,"",J58^2)</f>
        <v/>
      </c>
      <c r="L58" s="77" t="str">
        <f>IF($C58&lt;=Entradas!$E$41,"",G58*J58)</f>
        <v/>
      </c>
      <c r="M58" s="39"/>
    </row>
    <row r="59" spans="2:13" x14ac:dyDescent="0.3">
      <c r="B59" s="38"/>
      <c r="C59" s="74">
        <v>54</v>
      </c>
      <c r="D59" s="97" t="str">
        <f>IF($C59&lt;=Entradas!$E$41,"",Observaciones!H59)</f>
        <v/>
      </c>
      <c r="E59" s="97" t="str">
        <f>IF($C59&lt;=Entradas!$E$41,"",Cálculos!M60)</f>
        <v/>
      </c>
      <c r="F59" s="77" t="str">
        <f>IF($C59&lt;=Entradas!$E$41,"",D59-E59)</f>
        <v/>
      </c>
      <c r="G59" s="77" t="str">
        <f>IF($C59&lt;=Entradas!$E$41,"",D59-AVERAGE(D:D))</f>
        <v/>
      </c>
      <c r="H59" s="77" t="str">
        <f>IF($C59&lt;=Entradas!$E$41,"",F59^2)</f>
        <v/>
      </c>
      <c r="I59" s="77" t="str">
        <f>IF($C59&lt;=Entradas!$E$41,"",G59^2)</f>
        <v/>
      </c>
      <c r="J59" s="77" t="str">
        <f>IF($C59&lt;=Entradas!$E$41,"",E59-AVERAGE(E:E))</f>
        <v/>
      </c>
      <c r="K59" s="77" t="str">
        <f>IF($C59&lt;=Entradas!$E$41,"",J59^2)</f>
        <v/>
      </c>
      <c r="L59" s="77" t="str">
        <f>IF($C59&lt;=Entradas!$E$41,"",G59*J59)</f>
        <v/>
      </c>
      <c r="M59" s="39"/>
    </row>
    <row r="60" spans="2:13" x14ac:dyDescent="0.3">
      <c r="B60" s="38"/>
      <c r="C60" s="74">
        <v>55</v>
      </c>
      <c r="D60" s="97" t="str">
        <f>IF($C60&lt;=Entradas!$E$41,"",Observaciones!H60)</f>
        <v/>
      </c>
      <c r="E60" s="97" t="str">
        <f>IF($C60&lt;=Entradas!$E$41,"",Cálculos!M61)</f>
        <v/>
      </c>
      <c r="F60" s="77" t="str">
        <f>IF($C60&lt;=Entradas!$E$41,"",D60-E60)</f>
        <v/>
      </c>
      <c r="G60" s="77" t="str">
        <f>IF($C60&lt;=Entradas!$E$41,"",D60-AVERAGE(D:D))</f>
        <v/>
      </c>
      <c r="H60" s="77" t="str">
        <f>IF($C60&lt;=Entradas!$E$41,"",F60^2)</f>
        <v/>
      </c>
      <c r="I60" s="77" t="str">
        <f>IF($C60&lt;=Entradas!$E$41,"",G60^2)</f>
        <v/>
      </c>
      <c r="J60" s="77" t="str">
        <f>IF($C60&lt;=Entradas!$E$41,"",E60-AVERAGE(E:E))</f>
        <v/>
      </c>
      <c r="K60" s="77" t="str">
        <f>IF($C60&lt;=Entradas!$E$41,"",J60^2)</f>
        <v/>
      </c>
      <c r="L60" s="77" t="str">
        <f>IF($C60&lt;=Entradas!$E$41,"",G60*J60)</f>
        <v/>
      </c>
      <c r="M60" s="39"/>
    </row>
    <row r="61" spans="2:13" x14ac:dyDescent="0.3">
      <c r="B61" s="38"/>
      <c r="C61" s="74">
        <v>56</v>
      </c>
      <c r="D61" s="97" t="str">
        <f>IF($C61&lt;=Entradas!$E$41,"",Observaciones!H61)</f>
        <v/>
      </c>
      <c r="E61" s="97" t="str">
        <f>IF($C61&lt;=Entradas!$E$41,"",Cálculos!M62)</f>
        <v/>
      </c>
      <c r="F61" s="77" t="str">
        <f>IF($C61&lt;=Entradas!$E$41,"",D61-E61)</f>
        <v/>
      </c>
      <c r="G61" s="77" t="str">
        <f>IF($C61&lt;=Entradas!$E$41,"",D61-AVERAGE(D:D))</f>
        <v/>
      </c>
      <c r="H61" s="77" t="str">
        <f>IF($C61&lt;=Entradas!$E$41,"",F61^2)</f>
        <v/>
      </c>
      <c r="I61" s="77" t="str">
        <f>IF($C61&lt;=Entradas!$E$41,"",G61^2)</f>
        <v/>
      </c>
      <c r="J61" s="77" t="str">
        <f>IF($C61&lt;=Entradas!$E$41,"",E61-AVERAGE(E:E))</f>
        <v/>
      </c>
      <c r="K61" s="77" t="str">
        <f>IF($C61&lt;=Entradas!$E$41,"",J61^2)</f>
        <v/>
      </c>
      <c r="L61" s="77" t="str">
        <f>IF($C61&lt;=Entradas!$E$41,"",G61*J61)</f>
        <v/>
      </c>
      <c r="M61" s="39"/>
    </row>
    <row r="62" spans="2:13" x14ac:dyDescent="0.3">
      <c r="B62" s="38"/>
      <c r="C62" s="74">
        <v>57</v>
      </c>
      <c r="D62" s="97" t="str">
        <f>IF($C62&lt;=Entradas!$E$41,"",Observaciones!H62)</f>
        <v/>
      </c>
      <c r="E62" s="97" t="str">
        <f>IF($C62&lt;=Entradas!$E$41,"",Cálculos!M63)</f>
        <v/>
      </c>
      <c r="F62" s="77" t="str">
        <f>IF($C62&lt;=Entradas!$E$41,"",D62-E62)</f>
        <v/>
      </c>
      <c r="G62" s="77" t="str">
        <f>IF($C62&lt;=Entradas!$E$41,"",D62-AVERAGE(D:D))</f>
        <v/>
      </c>
      <c r="H62" s="77" t="str">
        <f>IF($C62&lt;=Entradas!$E$41,"",F62^2)</f>
        <v/>
      </c>
      <c r="I62" s="77" t="str">
        <f>IF($C62&lt;=Entradas!$E$41,"",G62^2)</f>
        <v/>
      </c>
      <c r="J62" s="77" t="str">
        <f>IF($C62&lt;=Entradas!$E$41,"",E62-AVERAGE(E:E))</f>
        <v/>
      </c>
      <c r="K62" s="77" t="str">
        <f>IF($C62&lt;=Entradas!$E$41,"",J62^2)</f>
        <v/>
      </c>
      <c r="L62" s="77" t="str">
        <f>IF($C62&lt;=Entradas!$E$41,"",G62*J62)</f>
        <v/>
      </c>
      <c r="M62" s="39"/>
    </row>
    <row r="63" spans="2:13" x14ac:dyDescent="0.3">
      <c r="B63" s="38"/>
      <c r="C63" s="74">
        <v>58</v>
      </c>
      <c r="D63" s="97" t="str">
        <f>IF($C63&lt;=Entradas!$E$41,"",Observaciones!H63)</f>
        <v/>
      </c>
      <c r="E63" s="97" t="str">
        <f>IF($C63&lt;=Entradas!$E$41,"",Cálculos!M64)</f>
        <v/>
      </c>
      <c r="F63" s="77" t="str">
        <f>IF($C63&lt;=Entradas!$E$41,"",D63-E63)</f>
        <v/>
      </c>
      <c r="G63" s="77" t="str">
        <f>IF($C63&lt;=Entradas!$E$41,"",D63-AVERAGE(D:D))</f>
        <v/>
      </c>
      <c r="H63" s="77" t="str">
        <f>IF($C63&lt;=Entradas!$E$41,"",F63^2)</f>
        <v/>
      </c>
      <c r="I63" s="77" t="str">
        <f>IF($C63&lt;=Entradas!$E$41,"",G63^2)</f>
        <v/>
      </c>
      <c r="J63" s="77" t="str">
        <f>IF($C63&lt;=Entradas!$E$41,"",E63-AVERAGE(E:E))</f>
        <v/>
      </c>
      <c r="K63" s="77" t="str">
        <f>IF($C63&lt;=Entradas!$E$41,"",J63^2)</f>
        <v/>
      </c>
      <c r="L63" s="77" t="str">
        <f>IF($C63&lt;=Entradas!$E$41,"",G63*J63)</f>
        <v/>
      </c>
      <c r="M63" s="39"/>
    </row>
    <row r="64" spans="2:13" x14ac:dyDescent="0.3">
      <c r="B64" s="38"/>
      <c r="C64" s="74">
        <v>59</v>
      </c>
      <c r="D64" s="97" t="str">
        <f>IF($C64&lt;=Entradas!$E$41,"",Observaciones!H64)</f>
        <v/>
      </c>
      <c r="E64" s="97" t="str">
        <f>IF($C64&lt;=Entradas!$E$41,"",Cálculos!M65)</f>
        <v/>
      </c>
      <c r="F64" s="77" t="str">
        <f>IF($C64&lt;=Entradas!$E$41,"",D64-E64)</f>
        <v/>
      </c>
      <c r="G64" s="77" t="str">
        <f>IF($C64&lt;=Entradas!$E$41,"",D64-AVERAGE(D:D))</f>
        <v/>
      </c>
      <c r="H64" s="77" t="str">
        <f>IF($C64&lt;=Entradas!$E$41,"",F64^2)</f>
        <v/>
      </c>
      <c r="I64" s="77" t="str">
        <f>IF($C64&lt;=Entradas!$E$41,"",G64^2)</f>
        <v/>
      </c>
      <c r="J64" s="77" t="str">
        <f>IF($C64&lt;=Entradas!$E$41,"",E64-AVERAGE(E:E))</f>
        <v/>
      </c>
      <c r="K64" s="77" t="str">
        <f>IF($C64&lt;=Entradas!$E$41,"",J64^2)</f>
        <v/>
      </c>
      <c r="L64" s="77" t="str">
        <f>IF($C64&lt;=Entradas!$E$41,"",G64*J64)</f>
        <v/>
      </c>
      <c r="M64" s="39"/>
    </row>
    <row r="65" spans="2:13" x14ac:dyDescent="0.3">
      <c r="B65" s="38"/>
      <c r="C65" s="74">
        <v>60</v>
      </c>
      <c r="D65" s="97" t="str">
        <f>IF($C65&lt;=Entradas!$E$41,"",Observaciones!H65)</f>
        <v/>
      </c>
      <c r="E65" s="97" t="str">
        <f>IF($C65&lt;=Entradas!$E$41,"",Cálculos!M66)</f>
        <v/>
      </c>
      <c r="F65" s="77" t="str">
        <f>IF($C65&lt;=Entradas!$E$41,"",D65-E65)</f>
        <v/>
      </c>
      <c r="G65" s="77" t="str">
        <f>IF($C65&lt;=Entradas!$E$41,"",D65-AVERAGE(D:D))</f>
        <v/>
      </c>
      <c r="H65" s="77" t="str">
        <f>IF($C65&lt;=Entradas!$E$41,"",F65^2)</f>
        <v/>
      </c>
      <c r="I65" s="77" t="str">
        <f>IF($C65&lt;=Entradas!$E$41,"",G65^2)</f>
        <v/>
      </c>
      <c r="J65" s="77" t="str">
        <f>IF($C65&lt;=Entradas!$E$41,"",E65-AVERAGE(E:E))</f>
        <v/>
      </c>
      <c r="K65" s="77" t="str">
        <f>IF($C65&lt;=Entradas!$E$41,"",J65^2)</f>
        <v/>
      </c>
      <c r="L65" s="77" t="str">
        <f>IF($C65&lt;=Entradas!$E$41,"",G65*J65)</f>
        <v/>
      </c>
      <c r="M65" s="39"/>
    </row>
    <row r="66" spans="2:13" x14ac:dyDescent="0.3">
      <c r="B66" s="38"/>
      <c r="C66" s="74">
        <v>61</v>
      </c>
      <c r="D66" s="97">
        <f>IF($C66&lt;=Entradas!$E$41,"",Observaciones!H66)</f>
        <v>1.6562901632511569</v>
      </c>
      <c r="E66" s="97">
        <f>IF($C66&lt;=Entradas!$E$41,"",Cálculos!M67)</f>
        <v>1.4396377813523205</v>
      </c>
      <c r="F66" s="77">
        <f>IF($C66&lt;=Entradas!$E$41,"",D66-E66)</f>
        <v>0.2166523818988364</v>
      </c>
      <c r="G66" s="77">
        <f>IF($C66&lt;=Entradas!$E$41,"",D66-AVERAGE(D:D))</f>
        <v>0.75019148105767863</v>
      </c>
      <c r="H66" s="77">
        <f>IF($C66&lt;=Entradas!$E$41,"",F66^2)</f>
        <v>4.6938254582439255E-2</v>
      </c>
      <c r="I66" s="77">
        <f>IF($C66&lt;=Entradas!$E$41,"",G66^2)</f>
        <v>0.56278725825151343</v>
      </c>
      <c r="J66" s="77">
        <f>IF($C66&lt;=Entradas!$E$41,"",E66-AVERAGE(E:E))</f>
        <v>0.38076497422762201</v>
      </c>
      <c r="K66" s="77">
        <f>IF($C66&lt;=Entradas!$E$41,"",J66^2)</f>
        <v>0.14498196559856166</v>
      </c>
      <c r="L66" s="77">
        <f>IF($C66&lt;=Entradas!$E$41,"",G66*J66)</f>
        <v>0.2856466399507086</v>
      </c>
      <c r="M66" s="39"/>
    </row>
    <row r="67" spans="2:13" x14ac:dyDescent="0.3">
      <c r="B67" s="38"/>
      <c r="C67" s="74">
        <v>62</v>
      </c>
      <c r="D67" s="97">
        <f>IF($C67&lt;=Entradas!$E$41,"",Observaciones!H67)</f>
        <v>1.554571674700465</v>
      </c>
      <c r="E67" s="97">
        <f>IF($C67&lt;=Entradas!$E$41,"",Cálculos!M68)</f>
        <v>1.3967141089178987</v>
      </c>
      <c r="F67" s="77">
        <f>IF($C67&lt;=Entradas!$E$41,"",D67-E67)</f>
        <v>0.15785756578256627</v>
      </c>
      <c r="G67" s="77">
        <f>IF($C67&lt;=Entradas!$E$41,"",D67-AVERAGE(D:D))</f>
        <v>0.64847299250698676</v>
      </c>
      <c r="H67" s="77">
        <f>IF($C67&lt;=Entradas!$E$41,"",F67^2)</f>
        <v>2.4919011074797236E-2</v>
      </c>
      <c r="I67" s="77">
        <f>IF($C67&lt;=Entradas!$E$41,"",G67^2)</f>
        <v>0.42051722201096653</v>
      </c>
      <c r="J67" s="77">
        <f>IF($C67&lt;=Entradas!$E$41,"",E67-AVERAGE(E:E))</f>
        <v>0.33784130179320027</v>
      </c>
      <c r="K67" s="77">
        <f>IF($C67&lt;=Entradas!$E$41,"",J67^2)</f>
        <v>0.11413674519732422</v>
      </c>
      <c r="L67" s="77">
        <f>IF($C67&lt;=Entradas!$E$41,"",G67*J67)</f>
        <v>0.21908095996629262</v>
      </c>
      <c r="M67" s="39"/>
    </row>
    <row r="68" spans="2:13" x14ac:dyDescent="0.3">
      <c r="B68" s="38"/>
      <c r="C68" s="74">
        <v>63</v>
      </c>
      <c r="D68" s="97">
        <f>IF($C68&lt;=Entradas!$E$41,"",Observaciones!H68)</f>
        <v>1.5436649264345652</v>
      </c>
      <c r="E68" s="97">
        <f>IF($C68&lt;=Entradas!$E$41,"",Cálculos!M69)</f>
        <v>1.4006729775792317</v>
      </c>
      <c r="F68" s="77">
        <f>IF($C68&lt;=Entradas!$E$41,"",D68-E68)</f>
        <v>0.14299194885533351</v>
      </c>
      <c r="G68" s="77">
        <f>IF($C68&lt;=Entradas!$E$41,"",D68-AVERAGE(D:D))</f>
        <v>0.63756624424108699</v>
      </c>
      <c r="H68" s="77">
        <f>IF($C68&lt;=Entradas!$E$41,"",F68^2)</f>
        <v>2.0446697437446312E-2</v>
      </c>
      <c r="I68" s="77">
        <f>IF($C68&lt;=Entradas!$E$41,"",G68^2)</f>
        <v>0.40649071579568541</v>
      </c>
      <c r="J68" s="77">
        <f>IF($C68&lt;=Entradas!$E$41,"",E68-AVERAGE(E:E))</f>
        <v>0.34180017045453326</v>
      </c>
      <c r="K68" s="77">
        <f>IF($C68&lt;=Entradas!$E$41,"",J68^2)</f>
        <v>0.11682735652274799</v>
      </c>
      <c r="L68" s="77">
        <f>IF($C68&lt;=Entradas!$E$41,"",G68*J68)</f>
        <v>0.21792025095766013</v>
      </c>
      <c r="M68" s="39"/>
    </row>
    <row r="69" spans="2:13" x14ac:dyDescent="0.3">
      <c r="B69" s="38"/>
      <c r="C69" s="74">
        <v>64</v>
      </c>
      <c r="D69" s="97">
        <f>IF($C69&lt;=Entradas!$E$41,"",Observaciones!H69)</f>
        <v>1.4457732217530124</v>
      </c>
      <c r="E69" s="97">
        <f>IF($C69&lt;=Entradas!$E$41,"",Cálculos!M70)</f>
        <v>1.3600773983265406</v>
      </c>
      <c r="F69" s="77">
        <f>IF($C69&lt;=Entradas!$E$41,"",D69-E69)</f>
        <v>8.5695823426471751E-2</v>
      </c>
      <c r="G69" s="77">
        <f>IF($C69&lt;=Entradas!$E$41,"",D69-AVERAGE(D:D))</f>
        <v>0.53967453955953415</v>
      </c>
      <c r="H69" s="77">
        <f>IF($C69&lt;=Entradas!$E$41,"",F69^2)</f>
        <v>7.3437741527410247E-3</v>
      </c>
      <c r="I69" s="77">
        <f>IF($C69&lt;=Entradas!$E$41,"",G69^2)</f>
        <v>0.2912486086487952</v>
      </c>
      <c r="J69" s="77">
        <f>IF($C69&lt;=Entradas!$E$41,"",E69-AVERAGE(E:E))</f>
        <v>0.30120459120184218</v>
      </c>
      <c r="K69" s="77">
        <f>IF($C69&lt;=Entradas!$E$41,"",J69^2)</f>
        <v>9.0724205761068863E-2</v>
      </c>
      <c r="L69" s="77">
        <f>IF($C69&lt;=Entradas!$E$41,"",G69*J69)</f>
        <v>0.16255244907007188</v>
      </c>
      <c r="M69" s="39"/>
    </row>
    <row r="70" spans="2:13" x14ac:dyDescent="0.3">
      <c r="B70" s="38"/>
      <c r="C70" s="74">
        <v>65</v>
      </c>
      <c r="D70" s="97">
        <f>IF($C70&lt;=Entradas!$E$41,"",Observaciones!H70)</f>
        <v>1.5679672147681845</v>
      </c>
      <c r="E70" s="97">
        <f>IF($C70&lt;=Entradas!$E$41,"",Cálculos!M71)</f>
        <v>1.5236477074195751</v>
      </c>
      <c r="F70" s="77">
        <f>IF($C70&lt;=Entradas!$E$41,"",D70-E70)</f>
        <v>4.4319507348609344E-2</v>
      </c>
      <c r="G70" s="77">
        <f>IF($C70&lt;=Entradas!$E$41,"",D70-AVERAGE(D:D))</f>
        <v>0.66186853257470624</v>
      </c>
      <c r="H70" s="77">
        <f>IF($C70&lt;=Entradas!$E$41,"",F70^2)</f>
        <v>1.9642187316234378E-3</v>
      </c>
      <c r="I70" s="77">
        <f>IF($C70&lt;=Entradas!$E$41,"",G70^2)</f>
        <v>0.438069954412595</v>
      </c>
      <c r="J70" s="77">
        <f>IF($C70&lt;=Entradas!$E$41,"",E70-AVERAGE(E:E))</f>
        <v>0.46477490029487667</v>
      </c>
      <c r="K70" s="77">
        <f>IF($C70&lt;=Entradas!$E$41,"",J70^2)</f>
        <v>0.21601570794411254</v>
      </c>
      <c r="L70" s="77">
        <f>IF($C70&lt;=Entradas!$E$41,"",G70*J70)</f>
        <v>0.30761988123572542</v>
      </c>
      <c r="M70" s="39"/>
    </row>
    <row r="71" spans="2:13" x14ac:dyDescent="0.3">
      <c r="B71" s="38"/>
      <c r="C71" s="74">
        <v>66</v>
      </c>
      <c r="D71" s="97">
        <f>IF($C71&lt;=Entradas!$E$41,"",Observaciones!H71)</f>
        <v>1.4531277378914504</v>
      </c>
      <c r="E71" s="97">
        <f>IF($C71&lt;=Entradas!$E$41,"",Cálculos!M72)</f>
        <v>1.3783624857249883</v>
      </c>
      <c r="F71" s="77">
        <f>IF($C71&lt;=Entradas!$E$41,"",D71-E71)</f>
        <v>7.4765252166462126E-2</v>
      </c>
      <c r="G71" s="77">
        <f>IF($C71&lt;=Entradas!$E$41,"",D71-AVERAGE(D:D))</f>
        <v>0.54702905569797222</v>
      </c>
      <c r="H71" s="77">
        <f>IF($C71&lt;=Entradas!$E$41,"",F71^2)</f>
        <v>5.5898429315146695E-3</v>
      </c>
      <c r="I71" s="77">
        <f>IF($C71&lt;=Entradas!$E$41,"",G71^2)</f>
        <v>0.29924078777781521</v>
      </c>
      <c r="J71" s="77">
        <f>IF($C71&lt;=Entradas!$E$41,"",E71-AVERAGE(E:E))</f>
        <v>0.31948967860028987</v>
      </c>
      <c r="K71" s="77">
        <f>IF($C71&lt;=Entradas!$E$41,"",J71^2)</f>
        <v>0.10207365473211652</v>
      </c>
      <c r="L71" s="77">
        <f>IF($C71&lt;=Entradas!$E$41,"",G71*J71)</f>
        <v>0.1747701371899652</v>
      </c>
      <c r="M71" s="39"/>
    </row>
    <row r="72" spans="2:13" x14ac:dyDescent="0.3">
      <c r="B72" s="38"/>
      <c r="C72" s="74">
        <v>67</v>
      </c>
      <c r="D72" s="97">
        <f>IF($C72&lt;=Entradas!$E$41,"",Observaciones!H72)</f>
        <v>9.3468132740992171</v>
      </c>
      <c r="E72" s="97">
        <f>IF($C72&lt;=Entradas!$E$41,"",Cálculos!M73)</f>
        <v>11.65848019374419</v>
      </c>
      <c r="F72" s="77">
        <f>IF($C72&lt;=Entradas!$E$41,"",D72-E72)</f>
        <v>-2.3116669196449724</v>
      </c>
      <c r="G72" s="77">
        <f>IF($C72&lt;=Entradas!$E$41,"",D72-AVERAGE(D:D))</f>
        <v>8.4407145919057385</v>
      </c>
      <c r="H72" s="77">
        <f>IF($C72&lt;=Entradas!$E$41,"",F72^2)</f>
        <v>5.3438039473808754</v>
      </c>
      <c r="I72" s="77">
        <f>IF($C72&lt;=Entradas!$E$41,"",G72^2)</f>
        <v>71.245662822010459</v>
      </c>
      <c r="J72" s="77">
        <f>IF($C72&lt;=Entradas!$E$41,"",E72-AVERAGE(E:E))</f>
        <v>10.599607386619491</v>
      </c>
      <c r="K72" s="77">
        <f>IF($C72&lt;=Entradas!$E$41,"",J72^2)</f>
        <v>112.35167675047848</v>
      </c>
      <c r="L72" s="77">
        <f>IF($C72&lt;=Entradas!$E$41,"",G72*J72)</f>
        <v>89.468260736710988</v>
      </c>
      <c r="M72" s="39"/>
    </row>
    <row r="73" spans="2:13" x14ac:dyDescent="0.3">
      <c r="B73" s="38"/>
      <c r="C73" s="74">
        <v>68</v>
      </c>
      <c r="D73" s="97">
        <f>IF($C73&lt;=Entradas!$E$41,"",Observaciones!H73)</f>
        <v>2.056557924933486</v>
      </c>
      <c r="E73" s="97">
        <f>IF($C73&lt;=Entradas!$E$41,"",Cálculos!M74)</f>
        <v>1.6233871438687808</v>
      </c>
      <c r="F73" s="77">
        <f>IF($C73&lt;=Entradas!$E$41,"",D73-E73)</f>
        <v>0.43317078106470519</v>
      </c>
      <c r="G73" s="77">
        <f>IF($C73&lt;=Entradas!$E$41,"",D73-AVERAGE(D:D))</f>
        <v>1.1504592427400078</v>
      </c>
      <c r="H73" s="77">
        <f>IF($C73&lt;=Entradas!$E$41,"",F73^2)</f>
        <v>0.18763692556820677</v>
      </c>
      <c r="I73" s="77">
        <f>IF($C73&lt;=Entradas!$E$41,"",G73^2)</f>
        <v>1.3235564692059121</v>
      </c>
      <c r="J73" s="77">
        <f>IF($C73&lt;=Entradas!$E$41,"",E73-AVERAGE(E:E))</f>
        <v>0.56451433674408236</v>
      </c>
      <c r="K73" s="77">
        <f>IF($C73&lt;=Entradas!$E$41,"",J73^2)</f>
        <v>0.31867643638961118</v>
      </c>
      <c r="L73" s="77">
        <f>IF($C73&lt;=Entradas!$E$41,"",G73*J73)</f>
        <v>0.64945073636647477</v>
      </c>
      <c r="M73" s="39"/>
    </row>
    <row r="74" spans="2:13" x14ac:dyDescent="0.3">
      <c r="B74" s="38"/>
      <c r="C74" s="74">
        <v>69</v>
      </c>
      <c r="D74" s="97">
        <f>IF($C74&lt;=Entradas!$E$41,"",Observaciones!H74)</f>
        <v>2.9018501764971205</v>
      </c>
      <c r="E74" s="97">
        <f>IF($C74&lt;=Entradas!$E$41,"",Cálculos!M75)</f>
        <v>3.0224842536979954</v>
      </c>
      <c r="F74" s="77">
        <f>IF($C74&lt;=Entradas!$E$41,"",D74-E74)</f>
        <v>-0.12063407720087493</v>
      </c>
      <c r="G74" s="77">
        <f>IF($C74&lt;=Entradas!$E$41,"",D74-AVERAGE(D:D))</f>
        <v>1.9957514943036423</v>
      </c>
      <c r="H74" s="77">
        <f>IF($C74&lt;=Entradas!$E$41,"",F74^2)</f>
        <v>1.4552580582106654E-2</v>
      </c>
      <c r="I74" s="77">
        <f>IF($C74&lt;=Entradas!$E$41,"",G74^2)</f>
        <v>3.9830240270152211</v>
      </c>
      <c r="J74" s="77">
        <f>IF($C74&lt;=Entradas!$E$41,"",E74-AVERAGE(E:E))</f>
        <v>1.963611446573297</v>
      </c>
      <c r="K74" s="77">
        <f>IF($C74&lt;=Entradas!$E$41,"",J74^2)</f>
        <v>3.8557699131136762</v>
      </c>
      <c r="L74" s="77">
        <f>IF($C74&lt;=Entradas!$E$41,"",G74*J74)</f>
        <v>3.9188804787303941</v>
      </c>
      <c r="M74" s="39"/>
    </row>
    <row r="75" spans="2:13" x14ac:dyDescent="0.3">
      <c r="B75" s="38"/>
      <c r="C75" s="74">
        <v>70</v>
      </c>
      <c r="D75" s="97">
        <f>IF($C75&lt;=Entradas!$E$41,"",Observaciones!H75)</f>
        <v>2.1734552594877981</v>
      </c>
      <c r="E75" s="97">
        <f>IF($C75&lt;=Entradas!$E$41,"",Cálculos!M76)</f>
        <v>1.7695759251056979</v>
      </c>
      <c r="F75" s="77">
        <f>IF($C75&lt;=Entradas!$E$41,"",D75-E75)</f>
        <v>0.40387933438210011</v>
      </c>
      <c r="G75" s="77">
        <f>IF($C75&lt;=Entradas!$E$41,"",D75-AVERAGE(D:D))</f>
        <v>1.2673565772943198</v>
      </c>
      <c r="H75" s="77">
        <f>IF($C75&lt;=Entradas!$E$41,"",F75^2)</f>
        <v>0.16311851674092823</v>
      </c>
      <c r="I75" s="77">
        <f>IF($C75&lt;=Entradas!$E$41,"",G75^2)</f>
        <v>1.6061926940111733</v>
      </c>
      <c r="J75" s="77">
        <f>IF($C75&lt;=Entradas!$E$41,"",E75-AVERAGE(E:E))</f>
        <v>0.7107031179809995</v>
      </c>
      <c r="K75" s="77">
        <f>IF($C75&lt;=Entradas!$E$41,"",J75^2)</f>
        <v>0.5050989219079145</v>
      </c>
      <c r="L75" s="77">
        <f>IF($C75&lt;=Entradas!$E$41,"",G75*J75)</f>
        <v>0.90071427107680069</v>
      </c>
      <c r="M75" s="39"/>
    </row>
    <row r="76" spans="2:13" x14ac:dyDescent="0.3">
      <c r="B76" s="38"/>
      <c r="C76" s="74">
        <v>71</v>
      </c>
      <c r="D76" s="97">
        <f>IF($C76&lt;=Entradas!$E$41,"",Observaciones!H76)</f>
        <v>4.6054455786262913</v>
      </c>
      <c r="E76" s="97">
        <f>IF($C76&lt;=Entradas!$E$41,"",Cálculos!M77)</f>
        <v>5.3459556116139186</v>
      </c>
      <c r="F76" s="77">
        <f>IF($C76&lt;=Entradas!$E$41,"",D76-E76)</f>
        <v>-0.7405100329876273</v>
      </c>
      <c r="G76" s="77">
        <f>IF($C76&lt;=Entradas!$E$41,"",D76-AVERAGE(D:D))</f>
        <v>3.6993468964328131</v>
      </c>
      <c r="H76" s="77">
        <f>IF($C76&lt;=Entradas!$E$41,"",F76^2)</f>
        <v>0.5483551089553369</v>
      </c>
      <c r="I76" s="77">
        <f>IF($C76&lt;=Entradas!$E$41,"",G76^2)</f>
        <v>13.685167460147087</v>
      </c>
      <c r="J76" s="77">
        <f>IF($C76&lt;=Entradas!$E$41,"",E76-AVERAGE(E:E))</f>
        <v>4.28708280448922</v>
      </c>
      <c r="K76" s="77">
        <f>IF($C76&lt;=Entradas!$E$41,"",J76^2)</f>
        <v>18.379078972547156</v>
      </c>
      <c r="L76" s="77">
        <f>IF($C76&lt;=Entradas!$E$41,"",G76*J76)</f>
        <v>15.859406467537676</v>
      </c>
      <c r="M76" s="39"/>
    </row>
    <row r="77" spans="2:13" x14ac:dyDescent="0.3">
      <c r="B77" s="38"/>
      <c r="C77" s="74">
        <v>72</v>
      </c>
      <c r="D77" s="97">
        <f>IF($C77&lt;=Entradas!$E$41,"",Observaciones!H77)</f>
        <v>2.5096134060582695</v>
      </c>
      <c r="E77" s="97">
        <f>IF($C77&lt;=Entradas!$E$41,"",Cálculos!M78)</f>
        <v>2.2273626498210741</v>
      </c>
      <c r="F77" s="77">
        <f>IF($C77&lt;=Entradas!$E$41,"",D77-E77)</f>
        <v>0.28225075623719542</v>
      </c>
      <c r="G77" s="77">
        <f>IF($C77&lt;=Entradas!$E$41,"",D77-AVERAGE(D:D))</f>
        <v>1.6035147238647913</v>
      </c>
      <c r="H77" s="77">
        <f>IF($C77&lt;=Entradas!$E$41,"",F77^2)</f>
        <v>7.9665489396468711E-2</v>
      </c>
      <c r="I77" s="77">
        <f>IF($C77&lt;=Entradas!$E$41,"",G77^2)</f>
        <v>2.5712594696511779</v>
      </c>
      <c r="J77" s="77">
        <f>IF($C77&lt;=Entradas!$E$41,"",E77-AVERAGE(E:E))</f>
        <v>1.1684898426963757</v>
      </c>
      <c r="K77" s="77">
        <f>IF($C77&lt;=Entradas!$E$41,"",J77^2)</f>
        <v>1.3653685124846007</v>
      </c>
      <c r="L77" s="77">
        <f>IF($C77&lt;=Entradas!$E$41,"",G77*J77)</f>
        <v>1.8736906674500924</v>
      </c>
      <c r="M77" s="39"/>
    </row>
    <row r="78" spans="2:13" x14ac:dyDescent="0.3">
      <c r="B78" s="38"/>
      <c r="C78" s="74">
        <v>73</v>
      </c>
      <c r="D78" s="97">
        <f>IF($C78&lt;=Entradas!$E$41,"",Observaciones!H78)</f>
        <v>2.3328614266619714</v>
      </c>
      <c r="E78" s="97">
        <f>IF($C78&lt;=Entradas!$E$41,"",Cálculos!M79)</f>
        <v>1.8158985576987414</v>
      </c>
      <c r="F78" s="77">
        <f>IF($C78&lt;=Entradas!$E$41,"",D78-E78)</f>
        <v>0.51696286896322996</v>
      </c>
      <c r="G78" s="77">
        <f>IF($C78&lt;=Entradas!$E$41,"",D78-AVERAGE(D:D))</f>
        <v>1.4267627444684932</v>
      </c>
      <c r="H78" s="77">
        <f>IF($C78&lt;=Entradas!$E$41,"",F78^2)</f>
        <v>0.26725060788669369</v>
      </c>
      <c r="I78" s="77">
        <f>IF($C78&lt;=Entradas!$E$41,"",G78^2)</f>
        <v>2.0356519290032669</v>
      </c>
      <c r="J78" s="77">
        <f>IF($C78&lt;=Entradas!$E$41,"",E78-AVERAGE(E:E))</f>
        <v>0.75702575057404298</v>
      </c>
      <c r="K78" s="77">
        <f>IF($C78&lt;=Entradas!$E$41,"",J78^2)</f>
        <v>0.5730879870321931</v>
      </c>
      <c r="L78" s="77">
        <f>IF($C78&lt;=Entradas!$E$41,"",G78*J78)</f>
        <v>1.0800961375223426</v>
      </c>
      <c r="M78" s="39"/>
    </row>
    <row r="79" spans="2:13" x14ac:dyDescent="0.3">
      <c r="B79" s="38"/>
      <c r="C79" s="74">
        <v>74</v>
      </c>
      <c r="D79" s="97">
        <f>IF($C79&lt;=Entradas!$E$41,"",Observaciones!H79)</f>
        <v>2.3593596997005997</v>
      </c>
      <c r="E79" s="97">
        <f>IF($C79&lt;=Entradas!$E$41,"",Cálculos!M80)</f>
        <v>1.9176775738052991</v>
      </c>
      <c r="F79" s="77">
        <f>IF($C79&lt;=Entradas!$E$41,"",D79-E79)</f>
        <v>0.44168212589530054</v>
      </c>
      <c r="G79" s="77">
        <f>IF($C79&lt;=Entradas!$E$41,"",D79-AVERAGE(D:D))</f>
        <v>1.4532610175071214</v>
      </c>
      <c r="H79" s="77">
        <f>IF($C79&lt;=Entradas!$E$41,"",F79^2)</f>
        <v>0.19508310033539211</v>
      </c>
      <c r="I79" s="77">
        <f>IF($C79&lt;=Entradas!$E$41,"",G79^2)</f>
        <v>2.1119675850058339</v>
      </c>
      <c r="J79" s="77">
        <f>IF($C79&lt;=Entradas!$E$41,"",E79-AVERAGE(E:E))</f>
        <v>0.85880476668060068</v>
      </c>
      <c r="K79" s="77">
        <f>IF($C79&lt;=Entradas!$E$41,"",J79^2)</f>
        <v>0.73754562727332096</v>
      </c>
      <c r="L79" s="77">
        <f>IF($C79&lt;=Entradas!$E$41,"",G79*J79)</f>
        <v>1.2480674890662158</v>
      </c>
      <c r="M79" s="39"/>
    </row>
    <row r="80" spans="2:13" x14ac:dyDescent="0.3">
      <c r="B80" s="38"/>
      <c r="C80" s="74">
        <v>75</v>
      </c>
      <c r="D80" s="97">
        <f>IF($C80&lt;=Entradas!$E$41,"",Observaciones!H80)</f>
        <v>4.3023523663830732</v>
      </c>
      <c r="E80" s="97">
        <f>IF($C80&lt;=Entradas!$E$41,"",Cálculos!M81)</f>
        <v>4.8194463780709533</v>
      </c>
      <c r="F80" s="77">
        <f>IF($C80&lt;=Entradas!$E$41,"",D80-E80)</f>
        <v>-0.51709401168788016</v>
      </c>
      <c r="G80" s="77">
        <f>IF($C80&lt;=Entradas!$E$41,"",D80-AVERAGE(D:D))</f>
        <v>3.3962536841895949</v>
      </c>
      <c r="H80" s="77">
        <f>IF($C80&lt;=Entradas!$E$41,"",F80^2)</f>
        <v>0.26738621692346554</v>
      </c>
      <c r="I80" s="77">
        <f>IF($C80&lt;=Entradas!$E$41,"",G80^2)</f>
        <v>11.534539087371398</v>
      </c>
      <c r="J80" s="77">
        <f>IF($C80&lt;=Entradas!$E$41,"",E80-AVERAGE(E:E))</f>
        <v>3.7605735709462547</v>
      </c>
      <c r="K80" s="77">
        <f>IF($C80&lt;=Entradas!$E$41,"",J80^2)</f>
        <v>14.141913582499466</v>
      </c>
      <c r="L80" s="77">
        <f>IF($C80&lt;=Entradas!$E$41,"",G80*J80)</f>
        <v>12.771861844992239</v>
      </c>
      <c r="M80" s="39"/>
    </row>
    <row r="81" spans="2:13" x14ac:dyDescent="0.3">
      <c r="B81" s="38"/>
      <c r="C81" s="74">
        <v>76</v>
      </c>
      <c r="D81" s="97">
        <f>IF($C81&lt;=Entradas!$E$41,"",Observaciones!H81)</f>
        <v>2.3562536234519964</v>
      </c>
      <c r="E81" s="97">
        <f>IF($C81&lt;=Entradas!$E$41,"",Cálculos!M82)</f>
        <v>1.8618197123593756</v>
      </c>
      <c r="F81" s="77">
        <f>IF($C81&lt;=Entradas!$E$41,"",D81-E81)</f>
        <v>0.4944339110926208</v>
      </c>
      <c r="G81" s="77">
        <f>IF($C81&lt;=Entradas!$E$41,"",D81-AVERAGE(D:D))</f>
        <v>1.4501549412585182</v>
      </c>
      <c r="H81" s="77">
        <f>IF($C81&lt;=Entradas!$E$41,"",F81^2)</f>
        <v>0.24446489243834565</v>
      </c>
      <c r="I81" s="77">
        <f>IF($C81&lt;=Entradas!$E$41,"",G81^2)</f>
        <v>2.1029493536564963</v>
      </c>
      <c r="J81" s="77">
        <f>IF($C81&lt;=Entradas!$E$41,"",E81-AVERAGE(E:E))</f>
        <v>0.80294690523467716</v>
      </c>
      <c r="K81" s="77">
        <f>IF($C81&lt;=Entradas!$E$41,"",J81^2)</f>
        <v>0.64472373262594562</v>
      </c>
      <c r="L81" s="77">
        <f>IF($C81&lt;=Entradas!$E$41,"",G81*J81)</f>
        <v>1.1643974221943023</v>
      </c>
      <c r="M81" s="39"/>
    </row>
    <row r="82" spans="2:13" x14ac:dyDescent="0.3">
      <c r="B82" s="38"/>
      <c r="C82" s="74">
        <v>77</v>
      </c>
      <c r="D82" s="97">
        <f>IF($C82&lt;=Entradas!$E$41,"",Observaciones!H82)</f>
        <v>2.3163146530564633</v>
      </c>
      <c r="E82" s="97">
        <f>IF($C82&lt;=Entradas!$E$41,"",Cálculos!M83)</f>
        <v>1.8498850392876336</v>
      </c>
      <c r="F82" s="77">
        <f>IF($C82&lt;=Entradas!$E$41,"",D82-E82)</f>
        <v>0.46642961376882974</v>
      </c>
      <c r="G82" s="77">
        <f>IF($C82&lt;=Entradas!$E$41,"",D82-AVERAGE(D:D))</f>
        <v>1.4102159708629851</v>
      </c>
      <c r="H82" s="77">
        <f>IF($C82&lt;=Entradas!$E$41,"",F82^2)</f>
        <v>0.2175565846005397</v>
      </c>
      <c r="I82" s="77">
        <f>IF($C82&lt;=Entradas!$E$41,"",G82^2)</f>
        <v>1.9887090844770317</v>
      </c>
      <c r="J82" s="77">
        <f>IF($C82&lt;=Entradas!$E$41,"",E82-AVERAGE(E:E))</f>
        <v>0.79101223216293515</v>
      </c>
      <c r="K82" s="77">
        <f>IF($C82&lt;=Entradas!$E$41,"",J82^2)</f>
        <v>0.62570035143138925</v>
      </c>
      <c r="L82" s="77">
        <f>IF($C82&lt;=Entradas!$E$41,"",G82*J82)</f>
        <v>1.1154980829441505</v>
      </c>
      <c r="M82" s="39"/>
    </row>
    <row r="83" spans="2:13" x14ac:dyDescent="0.3">
      <c r="B83" s="38"/>
      <c r="C83" s="74">
        <v>78</v>
      </c>
      <c r="D83" s="97">
        <f>IF($C83&lt;=Entradas!$E$41,"",Observaciones!H83)</f>
        <v>2.2086844197465547</v>
      </c>
      <c r="E83" s="97">
        <f>IF($C83&lt;=Entradas!$E$41,"",Cálculos!M84)</f>
        <v>1.8036420923886749</v>
      </c>
      <c r="F83" s="77">
        <f>IF($C83&lt;=Entradas!$E$41,"",D83-E83)</f>
        <v>0.40504232735787982</v>
      </c>
      <c r="G83" s="77">
        <f>IF($C83&lt;=Entradas!$E$41,"",D83-AVERAGE(D:D))</f>
        <v>1.3025857375530765</v>
      </c>
      <c r="H83" s="77">
        <f>IF($C83&lt;=Entradas!$E$41,"",F83^2)</f>
        <v>0.16405928695148789</v>
      </c>
      <c r="I83" s="77">
        <f>IF($C83&lt;=Entradas!$E$41,"",G83^2)</f>
        <v>1.6967296036766923</v>
      </c>
      <c r="J83" s="77">
        <f>IF($C83&lt;=Entradas!$E$41,"",E83-AVERAGE(E:E))</f>
        <v>0.74476928526397645</v>
      </c>
      <c r="K83" s="77">
        <f>IF($C83&lt;=Entradas!$E$41,"",J83^2)</f>
        <v>0.55468128827261431</v>
      </c>
      <c r="L83" s="77">
        <f>IF($C83&lt;=Entradas!$E$41,"",G83*J83)</f>
        <v>0.97012584875245444</v>
      </c>
      <c r="M83" s="39"/>
    </row>
    <row r="84" spans="2:13" x14ac:dyDescent="0.3">
      <c r="B84" s="38"/>
      <c r="C84" s="74">
        <v>79</v>
      </c>
      <c r="D84" s="97">
        <f>IF($C84&lt;=Entradas!$E$41,"",Observaciones!H84)</f>
        <v>2.2216181054241204</v>
      </c>
      <c r="E84" s="97">
        <f>IF($C84&lt;=Entradas!$E$41,"",Cálculos!M85)</f>
        <v>1.8214446921430167</v>
      </c>
      <c r="F84" s="77">
        <f>IF($C84&lt;=Entradas!$E$41,"",D84-E84)</f>
        <v>0.40017341328110367</v>
      </c>
      <c r="G84" s="77">
        <f>IF($C84&lt;=Entradas!$E$41,"",D84-AVERAGE(D:D))</f>
        <v>1.3155194232306422</v>
      </c>
      <c r="H84" s="77">
        <f>IF($C84&lt;=Entradas!$E$41,"",F84^2)</f>
        <v>0.16013876069704899</v>
      </c>
      <c r="I84" s="77">
        <f>IF($C84&lt;=Entradas!$E$41,"",G84^2)</f>
        <v>1.7305913528970815</v>
      </c>
      <c r="J84" s="77">
        <f>IF($C84&lt;=Entradas!$E$41,"",E84-AVERAGE(E:E))</f>
        <v>0.7625718850183183</v>
      </c>
      <c r="K84" s="77">
        <f>IF($C84&lt;=Entradas!$E$41,"",J84^2)</f>
        <v>0.58151587982039121</v>
      </c>
      <c r="L84" s="77">
        <f>IF($C84&lt;=Entradas!$E$41,"",G84*J84)</f>
        <v>1.0031781263512016</v>
      </c>
      <c r="M84" s="39"/>
    </row>
    <row r="85" spans="2:13" x14ac:dyDescent="0.3">
      <c r="B85" s="38"/>
      <c r="C85" s="74">
        <v>80</v>
      </c>
      <c r="D85" s="97">
        <f>IF($C85&lt;=Entradas!$E$41,"",Observaciones!H85)</f>
        <v>2.1135830543938239</v>
      </c>
      <c r="E85" s="97">
        <f>IF($C85&lt;=Entradas!$E$41,"",Cálculos!M86)</f>
        <v>1.7715932709699795</v>
      </c>
      <c r="F85" s="77">
        <f>IF($C85&lt;=Entradas!$E$41,"",D85-E85)</f>
        <v>0.34198978342384434</v>
      </c>
      <c r="G85" s="77">
        <f>IF($C85&lt;=Entradas!$E$41,"",D85-AVERAGE(D:D))</f>
        <v>1.2074843722003457</v>
      </c>
      <c r="H85" s="77">
        <f>IF($C85&lt;=Entradas!$E$41,"",F85^2)</f>
        <v>0.11695701196628795</v>
      </c>
      <c r="I85" s="77">
        <f>IF($C85&lt;=Entradas!$E$41,"",G85^2)</f>
        <v>1.4580185091080629</v>
      </c>
      <c r="J85" s="77">
        <f>IF($C85&lt;=Entradas!$E$41,"",E85-AVERAGE(E:E))</f>
        <v>0.71272046384528109</v>
      </c>
      <c r="K85" s="77">
        <f>IF($C85&lt;=Entradas!$E$41,"",J85^2)</f>
        <v>0.50797045958383269</v>
      </c>
      <c r="L85" s="77">
        <f>IF($C85&lt;=Entradas!$E$41,"",G85*J85)</f>
        <v>0.86059882184055836</v>
      </c>
      <c r="M85" s="39"/>
    </row>
    <row r="86" spans="2:13" x14ac:dyDescent="0.3">
      <c r="B86" s="38"/>
      <c r="C86" s="74">
        <v>81</v>
      </c>
      <c r="D86" s="97">
        <f>IF($C86&lt;=Entradas!$E$41,"",Observaciones!H86)</f>
        <v>2.0667826046999278</v>
      </c>
      <c r="E86" s="97">
        <f>IF($C86&lt;=Entradas!$E$41,"",Cálculos!M87)</f>
        <v>1.7559351694976963</v>
      </c>
      <c r="F86" s="77">
        <f>IF($C86&lt;=Entradas!$E$41,"",D86-E86)</f>
        <v>0.31084743520223146</v>
      </c>
      <c r="G86" s="77">
        <f>IF($C86&lt;=Entradas!$E$41,"",D86-AVERAGE(D:D))</f>
        <v>1.1606839225064496</v>
      </c>
      <c r="H86" s="77">
        <f>IF($C86&lt;=Entradas!$E$41,"",F86^2)</f>
        <v>9.6626127971805489E-2</v>
      </c>
      <c r="I86" s="77">
        <f>IF($C86&lt;=Entradas!$E$41,"",G86^2)</f>
        <v>1.3471871679649579</v>
      </c>
      <c r="J86" s="77">
        <f>IF($C86&lt;=Entradas!$E$41,"",E86-AVERAGE(E:E))</f>
        <v>0.6970623623729979</v>
      </c>
      <c r="K86" s="77">
        <f>IF($C86&lt;=Entradas!$E$41,"",J86^2)</f>
        <v>0.48589593703702466</v>
      </c>
      <c r="L86" s="77">
        <f>IF($C86&lt;=Entradas!$E$41,"",G86*J86)</f>
        <v>0.80906907699070341</v>
      </c>
      <c r="M86" s="39"/>
    </row>
    <row r="87" spans="2:13" x14ac:dyDescent="0.3">
      <c r="B87" s="38"/>
      <c r="C87" s="74">
        <v>82</v>
      </c>
      <c r="D87" s="97">
        <f>IF($C87&lt;=Entradas!$E$41,"",Observaciones!H87)</f>
        <v>2.0440356159383235</v>
      </c>
      <c r="E87" s="97">
        <f>IF($C87&lt;=Entradas!$E$41,"",Cálculos!M88)</f>
        <v>1.7519706456287292</v>
      </c>
      <c r="F87" s="77">
        <f>IF($C87&lt;=Entradas!$E$41,"",D87-E87)</f>
        <v>0.29206497030959433</v>
      </c>
      <c r="G87" s="77">
        <f>IF($C87&lt;=Entradas!$E$41,"",D87-AVERAGE(D:D))</f>
        <v>1.1379369337448453</v>
      </c>
      <c r="H87" s="77">
        <f>IF($C87&lt;=Entradas!$E$41,"",F87^2)</f>
        <v>8.5301946881944216E-2</v>
      </c>
      <c r="I87" s="77">
        <f>IF($C87&lt;=Entradas!$E$41,"",G87^2)</f>
        <v>1.2949004651806204</v>
      </c>
      <c r="J87" s="77">
        <f>IF($C87&lt;=Entradas!$E$41,"",E87-AVERAGE(E:E))</f>
        <v>0.69309783850403073</v>
      </c>
      <c r="K87" s="77">
        <f>IF($C87&lt;=Entradas!$E$41,"",J87^2)</f>
        <v>0.48038461373895947</v>
      </c>
      <c r="L87" s="77">
        <f>IF($C87&lt;=Entradas!$E$41,"",G87*J87)</f>
        <v>0.78870162913245667</v>
      </c>
      <c r="M87" s="39"/>
    </row>
    <row r="88" spans="2:13" x14ac:dyDescent="0.3">
      <c r="B88" s="38"/>
      <c r="C88" s="74">
        <v>83</v>
      </c>
      <c r="D88" s="97">
        <f>IF($C88&lt;=Entradas!$E$41,"",Observaciones!H88)</f>
        <v>1.9418248897828101</v>
      </c>
      <c r="E88" s="97">
        <f>IF($C88&lt;=Entradas!$E$41,"",Cálculos!M89)</f>
        <v>1.7077442650875791</v>
      </c>
      <c r="F88" s="77">
        <f>IF($C88&lt;=Entradas!$E$41,"",D88-E88)</f>
        <v>0.23408062469523094</v>
      </c>
      <c r="G88" s="77">
        <f>IF($C88&lt;=Entradas!$E$41,"",D88-AVERAGE(D:D))</f>
        <v>1.0357262075893319</v>
      </c>
      <c r="H88" s="77">
        <f>IF($C88&lt;=Entradas!$E$41,"",F88^2)</f>
        <v>5.4793738857709565E-2</v>
      </c>
      <c r="I88" s="77">
        <f>IF($C88&lt;=Entradas!$E$41,"",G88^2)</f>
        <v>1.0727287770873797</v>
      </c>
      <c r="J88" s="77">
        <f>IF($C88&lt;=Entradas!$E$41,"",E88-AVERAGE(E:E))</f>
        <v>0.6488714579628807</v>
      </c>
      <c r="K88" s="77">
        <f>IF($C88&lt;=Entradas!$E$41,"",J88^2)</f>
        <v>0.42103416895887447</v>
      </c>
      <c r="L88" s="77">
        <f>IF($C88&lt;=Entradas!$E$41,"",G88*J88)</f>
        <v>0.67205317436885503</v>
      </c>
      <c r="M88" s="39"/>
    </row>
    <row r="89" spans="2:13" x14ac:dyDescent="0.3">
      <c r="B89" s="38"/>
      <c r="C89" s="74">
        <v>84</v>
      </c>
      <c r="D89" s="97">
        <f>IF($C89&lt;=Entradas!$E$41,"",Observaciones!H89)</f>
        <v>1.8402693663725844</v>
      </c>
      <c r="E89" s="97">
        <f>IF($C89&lt;=Entradas!$E$41,"",Cálculos!M90)</f>
        <v>1.6644316413240099</v>
      </c>
      <c r="F89" s="77">
        <f>IF($C89&lt;=Entradas!$E$41,"",D89-E89)</f>
        <v>0.17583772504857453</v>
      </c>
      <c r="G89" s="77">
        <f>IF($C89&lt;=Entradas!$E$41,"",D89-AVERAGE(D:D))</f>
        <v>0.9341706841791062</v>
      </c>
      <c r="H89" s="77">
        <f>IF($C89&lt;=Entradas!$E$41,"",F89^2)</f>
        <v>3.0918905550258096E-2</v>
      </c>
      <c r="I89" s="77">
        <f>IF($C89&lt;=Entradas!$E$41,"",G89^2)</f>
        <v>0.87267486717965936</v>
      </c>
      <c r="J89" s="77">
        <f>IF($C89&lt;=Entradas!$E$41,"",E89-AVERAGE(E:E))</f>
        <v>0.60555883419931145</v>
      </c>
      <c r="K89" s="77">
        <f>IF($C89&lt;=Entradas!$E$41,"",J89^2)</f>
        <v>0.36670150167682919</v>
      </c>
      <c r="L89" s="77">
        <f>IF($C89&lt;=Entradas!$E$41,"",G89*J89)</f>
        <v>0.5656953104546727</v>
      </c>
      <c r="M89" s="39"/>
    </row>
    <row r="90" spans="2:13" x14ac:dyDescent="0.3">
      <c r="B90" s="38"/>
      <c r="C90" s="74">
        <v>85</v>
      </c>
      <c r="D90" s="97">
        <f>IF($C90&lt;=Entradas!$E$41,"",Observaciones!H90)</f>
        <v>1.7436099901210342</v>
      </c>
      <c r="E90" s="97">
        <f>IF($C90&lt;=Entradas!$E$41,"",Cálculos!M91)</f>
        <v>1.6234815757811978</v>
      </c>
      <c r="F90" s="77">
        <f>IF($C90&lt;=Entradas!$E$41,"",D90-E90)</f>
        <v>0.12012841433983645</v>
      </c>
      <c r="G90" s="77">
        <f>IF($C90&lt;=Entradas!$E$41,"",D90-AVERAGE(D:D))</f>
        <v>0.83751130792755601</v>
      </c>
      <c r="H90" s="77">
        <f>IF($C90&lt;=Entradas!$E$41,"",F90^2)</f>
        <v>1.4430835931803424E-2</v>
      </c>
      <c r="I90" s="77">
        <f>IF($C90&lt;=Entradas!$E$41,"",G90^2)</f>
        <v>0.70142519090652555</v>
      </c>
      <c r="J90" s="77">
        <f>IF($C90&lt;=Entradas!$E$41,"",E90-AVERAGE(E:E))</f>
        <v>0.56460876865649934</v>
      </c>
      <c r="K90" s="77">
        <f>IF($C90&lt;=Entradas!$E$41,"",J90^2)</f>
        <v>0.31878306164380837</v>
      </c>
      <c r="L90" s="77">
        <f>IF($C90&lt;=Entradas!$E$41,"",G90*J90)</f>
        <v>0.47286622830487163</v>
      </c>
      <c r="M90" s="39"/>
    </row>
    <row r="91" spans="2:13" x14ac:dyDescent="0.3">
      <c r="B91" s="38"/>
      <c r="C91" s="74">
        <v>86</v>
      </c>
      <c r="D91" s="97">
        <f>IF($C91&lt;=Entradas!$E$41,"",Observaciones!H91)</f>
        <v>1.649395639465888</v>
      </c>
      <c r="E91" s="97">
        <f>IF($C91&lt;=Entradas!$E$41,"",Cálculos!M92)</f>
        <v>1.5838496589639146</v>
      </c>
      <c r="F91" s="77">
        <f>IF($C91&lt;=Entradas!$E$41,"",D91-E91)</f>
        <v>6.5545980501973355E-2</v>
      </c>
      <c r="G91" s="77">
        <f>IF($C91&lt;=Entradas!$E$41,"",D91-AVERAGE(D:D))</f>
        <v>0.74329695727240974</v>
      </c>
      <c r="H91" s="77">
        <f>IF($C91&lt;=Entradas!$E$41,"",F91^2)</f>
        <v>4.2962755599650713E-3</v>
      </c>
      <c r="I91" s="77">
        <f>IF($C91&lt;=Entradas!$E$41,"",G91^2)</f>
        <v>0.55249036669042251</v>
      </c>
      <c r="J91" s="77">
        <f>IF($C91&lt;=Entradas!$E$41,"",E91-AVERAGE(E:E))</f>
        <v>0.52497685183921616</v>
      </c>
      <c r="K91" s="77">
        <f>IF($C91&lt;=Entradas!$E$41,"",J91^2)</f>
        <v>0.27560069496701434</v>
      </c>
      <c r="L91" s="77">
        <f>IF($C91&lt;=Entradas!$E$41,"",G91*J91)</f>
        <v>0.39021369661053806</v>
      </c>
      <c r="M91" s="39"/>
    </row>
    <row r="92" spans="2:13" x14ac:dyDescent="0.3">
      <c r="B92" s="38"/>
      <c r="C92" s="74">
        <v>87</v>
      </c>
      <c r="D92" s="97">
        <f>IF($C92&lt;=Entradas!$E$41,"",Observaciones!H92)</f>
        <v>2.4745970659183545</v>
      </c>
      <c r="E92" s="97">
        <f>IF($C92&lt;=Entradas!$E$41,"",Cálculos!M93)</f>
        <v>2.7389828272120127</v>
      </c>
      <c r="F92" s="77">
        <f>IF($C92&lt;=Entradas!$E$41,"",D92-E92)</f>
        <v>-0.26438576129365821</v>
      </c>
      <c r="G92" s="77">
        <f>IF($C92&lt;=Entradas!$E$41,"",D92-AVERAGE(D:D))</f>
        <v>1.5684983837248763</v>
      </c>
      <c r="H92" s="77">
        <f>IF($C92&lt;=Entradas!$E$41,"",F92^2)</f>
        <v>6.9899830774827212E-2</v>
      </c>
      <c r="I92" s="77">
        <f>IF($C92&lt;=Entradas!$E$41,"",G92^2)</f>
        <v>2.4601871797475492</v>
      </c>
      <c r="J92" s="77">
        <f>IF($C92&lt;=Entradas!$E$41,"",E92-AVERAGE(E:E))</f>
        <v>1.6801100200873142</v>
      </c>
      <c r="K92" s="77">
        <f>IF($C92&lt;=Entradas!$E$41,"",J92^2)</f>
        <v>2.8227696795977955</v>
      </c>
      <c r="L92" s="77">
        <f>IF($C92&lt;=Entradas!$E$41,"",G92*J92)</f>
        <v>2.6352498509869218</v>
      </c>
      <c r="M92" s="39"/>
    </row>
    <row r="93" spans="2:13" x14ac:dyDescent="0.3">
      <c r="B93" s="38"/>
      <c r="C93" s="74">
        <v>88</v>
      </c>
      <c r="D93" s="97">
        <f>IF($C93&lt;=Entradas!$E$41,"",Observaciones!H93)</f>
        <v>1.84026242571557</v>
      </c>
      <c r="E93" s="97">
        <f>IF($C93&lt;=Entradas!$E$41,"",Cálculos!M94)</f>
        <v>1.685194438951056</v>
      </c>
      <c r="F93" s="77">
        <f>IF($C93&lt;=Entradas!$E$41,"",D93-E93)</f>
        <v>0.15506798676451394</v>
      </c>
      <c r="G93" s="77">
        <f>IF($C93&lt;=Entradas!$E$41,"",D93-AVERAGE(D:D))</f>
        <v>0.93416374352209175</v>
      </c>
      <c r="H93" s="77">
        <f>IF($C93&lt;=Entradas!$E$41,"",F93^2)</f>
        <v>2.4046080519199473E-2</v>
      </c>
      <c r="I93" s="77">
        <f>IF($C93&lt;=Entradas!$E$41,"",G93^2)</f>
        <v>0.87266189971120844</v>
      </c>
      <c r="J93" s="77">
        <f>IF($C93&lt;=Entradas!$E$41,"",E93-AVERAGE(E:E))</f>
        <v>0.62632163182635758</v>
      </c>
      <c r="K93" s="77">
        <f>IF($C93&lt;=Entradas!$E$41,"",J93^2)</f>
        <v>0.3922787864936314</v>
      </c>
      <c r="L93" s="77">
        <f>IF($C93&lt;=Entradas!$E$41,"",G93*J93)</f>
        <v>0.58508696023577544</v>
      </c>
      <c r="M93" s="39"/>
    </row>
    <row r="94" spans="2:13" x14ac:dyDescent="0.3">
      <c r="B94" s="38"/>
      <c r="C94" s="74">
        <v>89</v>
      </c>
      <c r="D94" s="97">
        <f>IF($C94&lt;=Entradas!$E$41,"",Observaciones!H94)</f>
        <v>1.8029017356293684</v>
      </c>
      <c r="E94" s="97">
        <f>IF($C94&lt;=Entradas!$E$41,"",Cálculos!M95)</f>
        <v>1.6723019000012078</v>
      </c>
      <c r="F94" s="77">
        <f>IF($C94&lt;=Entradas!$E$41,"",D94-E94)</f>
        <v>0.13059983562816058</v>
      </c>
      <c r="G94" s="77">
        <f>IF($C94&lt;=Entradas!$E$41,"",D94-AVERAGE(D:D))</f>
        <v>0.89680305343589017</v>
      </c>
      <c r="H94" s="77">
        <f>IF($C94&lt;=Entradas!$E$41,"",F94^2)</f>
        <v>1.7056317066102562E-2</v>
      </c>
      <c r="I94" s="77">
        <f>IF($C94&lt;=Entradas!$E$41,"",G94^2)</f>
        <v>0.80425571665193607</v>
      </c>
      <c r="J94" s="77">
        <f>IF($C94&lt;=Entradas!$E$41,"",E94-AVERAGE(E:E))</f>
        <v>0.61342909287650937</v>
      </c>
      <c r="K94" s="77">
        <f>IF($C94&lt;=Entradas!$E$41,"",J94^2)</f>
        <v>0.37629525198729719</v>
      </c>
      <c r="L94" s="77">
        <f>IF($C94&lt;=Entradas!$E$41,"",G94*J94)</f>
        <v>0.55012508355806189</v>
      </c>
      <c r="M94" s="39"/>
    </row>
    <row r="95" spans="2:13" x14ac:dyDescent="0.3">
      <c r="B95" s="38"/>
      <c r="C95" s="74">
        <v>90</v>
      </c>
      <c r="D95" s="97">
        <f>IF($C95&lt;=Entradas!$E$41,"",Observaciones!H95)</f>
        <v>1.7067722329624782</v>
      </c>
      <c r="E95" s="97">
        <f>IF($C95&lt;=Entradas!$E$41,"",Cálculos!M96)</f>
        <v>1.6298278393646473</v>
      </c>
      <c r="F95" s="77">
        <f>IF($C95&lt;=Entradas!$E$41,"",D95-E95)</f>
        <v>7.6944393597830896E-2</v>
      </c>
      <c r="G95" s="77">
        <f>IF($C95&lt;=Entradas!$E$41,"",D95-AVERAGE(D:D))</f>
        <v>0.80067355076899993</v>
      </c>
      <c r="H95" s="77">
        <f>IF($C95&lt;=Entradas!$E$41,"",F95^2)</f>
        <v>5.9204397061379203E-3</v>
      </c>
      <c r="I95" s="77">
        <f>IF($C95&lt;=Entradas!$E$41,"",G95^2)</f>
        <v>0.64107813490103827</v>
      </c>
      <c r="J95" s="77">
        <f>IF($C95&lt;=Entradas!$E$41,"",E95-AVERAGE(E:E))</f>
        <v>0.57095503223994881</v>
      </c>
      <c r="K95" s="77">
        <f>IF($C95&lt;=Entradas!$E$41,"",J95^2)</f>
        <v>0.32598964884012099</v>
      </c>
      <c r="L95" s="77">
        <f>IF($C95&lt;=Entradas!$E$41,"",G95*J95)</f>
        <v>0.45714859299298866</v>
      </c>
      <c r="M95" s="39"/>
    </row>
    <row r="96" spans="2:13" x14ac:dyDescent="0.3">
      <c r="B96" s="38"/>
      <c r="C96" s="74">
        <v>91</v>
      </c>
      <c r="D96" s="97">
        <f>IF($C96&lt;=Entradas!$E$41,"",Observaciones!H96)</f>
        <v>1.6139090188549681</v>
      </c>
      <c r="E96" s="97">
        <f>IF($C96&lt;=Entradas!$E$41,"",Cálculos!M97)</f>
        <v>1.5891512063331574</v>
      </c>
      <c r="F96" s="77">
        <f>IF($C96&lt;=Entradas!$E$41,"",D96-E96)</f>
        <v>2.475781252181064E-2</v>
      </c>
      <c r="G96" s="77">
        <f>IF($C96&lt;=Entradas!$E$41,"",D96-AVERAGE(D:D))</f>
        <v>0.70781033666148985</v>
      </c>
      <c r="H96" s="77">
        <f>IF($C96&lt;=Entradas!$E$41,"",F96^2)</f>
        <v>6.129492808651237E-4</v>
      </c>
      <c r="I96" s="77">
        <f>IF($C96&lt;=Entradas!$E$41,"",G96^2)</f>
        <v>0.50099547268485156</v>
      </c>
      <c r="J96" s="77">
        <f>IF($C96&lt;=Entradas!$E$41,"",E96-AVERAGE(E:E))</f>
        <v>0.53027839920845898</v>
      </c>
      <c r="K96" s="77">
        <f>IF($C96&lt;=Entradas!$E$41,"",J96^2)</f>
        <v>0.28119518066708582</v>
      </c>
      <c r="L96" s="77">
        <f>IF($C96&lt;=Entradas!$E$41,"",G96*J96)</f>
        <v>0.37533653226805525</v>
      </c>
      <c r="M96" s="39"/>
    </row>
    <row r="97" spans="2:13" x14ac:dyDescent="0.3">
      <c r="B97" s="38"/>
      <c r="C97" s="74">
        <v>92</v>
      </c>
      <c r="D97" s="97">
        <f>IF($C97&lt;=Entradas!$E$41,"",Observaciones!H97)</f>
        <v>1.5234173601148857</v>
      </c>
      <c r="E97" s="97">
        <f>IF($C97&lt;=Entradas!$E$41,"",Cálculos!M98)</f>
        <v>1.5498118366580522</v>
      </c>
      <c r="F97" s="77">
        <f>IF($C97&lt;=Entradas!$E$41,"",D97-E97)</f>
        <v>-2.6394476543166512E-2</v>
      </c>
      <c r="G97" s="77">
        <f>IF($C97&lt;=Entradas!$E$41,"",D97-AVERAGE(D:D))</f>
        <v>0.61731867792140749</v>
      </c>
      <c r="H97" s="77">
        <f>IF($C97&lt;=Entradas!$E$41,"",F97^2)</f>
        <v>6.9666839198776723E-4</v>
      </c>
      <c r="I97" s="77">
        <f>IF($C97&lt;=Entradas!$E$41,"",G97^2)</f>
        <v>0.38108235011063446</v>
      </c>
      <c r="J97" s="77">
        <f>IF($C97&lt;=Entradas!$E$41,"",E97-AVERAGE(E:E))</f>
        <v>0.49093902953335378</v>
      </c>
      <c r="K97" s="77">
        <f>IF($C97&lt;=Entradas!$E$41,"",J97^2)</f>
        <v>0.24102113071915121</v>
      </c>
      <c r="L97" s="77">
        <f>IF($C97&lt;=Entradas!$E$41,"",G97*J97)</f>
        <v>0.30306583265154879</v>
      </c>
      <c r="M97" s="39"/>
    </row>
    <row r="98" spans="2:13" x14ac:dyDescent="0.3">
      <c r="B98" s="38"/>
      <c r="C98" s="74">
        <v>93</v>
      </c>
      <c r="D98" s="97">
        <f>IF($C98&lt;=Entradas!$E$41,"",Observaciones!H98)</f>
        <v>1.4539643504233009</v>
      </c>
      <c r="E98" s="97">
        <f>IF($C98&lt;=Entradas!$E$41,"",Cálculos!M99)</f>
        <v>1.5208502802898165</v>
      </c>
      <c r="F98" s="77">
        <f>IF($C98&lt;=Entradas!$E$41,"",D98-E98)</f>
        <v>-6.6885929866515648E-2</v>
      </c>
      <c r="G98" s="77">
        <f>IF($C98&lt;=Entradas!$E$41,"",D98-AVERAGE(D:D))</f>
        <v>0.54786566822982263</v>
      </c>
      <c r="H98" s="77">
        <f>IF($C98&lt;=Entradas!$E$41,"",F98^2)</f>
        <v>4.4737276141084501E-3</v>
      </c>
      <c r="I98" s="77">
        <f>IF($C98&lt;=Entradas!$E$41,"",G98^2)</f>
        <v>0.30015679042491006</v>
      </c>
      <c r="J98" s="77">
        <f>IF($C98&lt;=Entradas!$E$41,"",E98-AVERAGE(E:E))</f>
        <v>0.46197747316511806</v>
      </c>
      <c r="K98" s="77">
        <f>IF($C98&lt;=Entradas!$E$41,"",J98^2)</f>
        <v>0.21342318571202737</v>
      </c>
      <c r="L98" s="77">
        <f>IF($C98&lt;=Entradas!$E$41,"",G98*J98)</f>
        <v>0.25310159704273238</v>
      </c>
      <c r="M98" s="39"/>
    </row>
    <row r="99" spans="2:13" x14ac:dyDescent="0.3">
      <c r="B99" s="38"/>
      <c r="C99" s="74">
        <v>94</v>
      </c>
      <c r="D99" s="97">
        <f>IF($C99&lt;=Entradas!$E$41,"",Observaciones!H99)</f>
        <v>1.3707006453922901</v>
      </c>
      <c r="E99" s="97">
        <f>IF($C99&lt;=Entradas!$E$41,"",Cálculos!M100)</f>
        <v>1.4845771300914743</v>
      </c>
      <c r="F99" s="77">
        <f>IF($C99&lt;=Entradas!$E$41,"",D99-E99)</f>
        <v>-0.11387648469918421</v>
      </c>
      <c r="G99" s="77">
        <f>IF($C99&lt;=Entradas!$E$41,"",D99-AVERAGE(D:D))</f>
        <v>0.46460196319881186</v>
      </c>
      <c r="H99" s="77">
        <f>IF($C99&lt;=Entradas!$E$41,"",F99^2)</f>
        <v>1.2967853767443535E-2</v>
      </c>
      <c r="I99" s="77">
        <f>IF($C99&lt;=Entradas!$E$41,"",G99^2)</f>
        <v>0.21585498420819013</v>
      </c>
      <c r="J99" s="77">
        <f>IF($C99&lt;=Entradas!$E$41,"",E99-AVERAGE(E:E))</f>
        <v>0.42570432296677585</v>
      </c>
      <c r="K99" s="77">
        <f>IF($C99&lt;=Entradas!$E$41,"",J99^2)</f>
        <v>0.18122417059260101</v>
      </c>
      <c r="L99" s="77">
        <f>IF($C99&lt;=Entradas!$E$41,"",G99*J99)</f>
        <v>0.19778306419258512</v>
      </c>
      <c r="M99" s="39"/>
    </row>
    <row r="100" spans="2:13" x14ac:dyDescent="0.3">
      <c r="B100" s="38"/>
      <c r="C100" s="74">
        <v>95</v>
      </c>
      <c r="D100" s="97">
        <f>IF($C100&lt;=Entradas!$E$41,"",Observaciones!H100)</f>
        <v>1.2902200528905174</v>
      </c>
      <c r="E100" s="97">
        <f>IF($C100&lt;=Entradas!$E$41,"",Cálculos!M101)</f>
        <v>1.4495090516981064</v>
      </c>
      <c r="F100" s="77">
        <f>IF($C100&lt;=Entradas!$E$41,"",D100-E100)</f>
        <v>-0.15928899880758896</v>
      </c>
      <c r="G100" s="77">
        <f>IF($C100&lt;=Entradas!$E$41,"",D100-AVERAGE(D:D))</f>
        <v>0.38412137069703922</v>
      </c>
      <c r="H100" s="77">
        <f>IF($C100&lt;=Entradas!$E$41,"",F100^2)</f>
        <v>2.5372985141124075E-2</v>
      </c>
      <c r="I100" s="77">
        <f>IF($C100&lt;=Entradas!$E$41,"",G100^2)</f>
        <v>0.14754922742617221</v>
      </c>
      <c r="J100" s="77">
        <f>IF($C100&lt;=Entradas!$E$41,"",E100-AVERAGE(E:E))</f>
        <v>0.39063624457340795</v>
      </c>
      <c r="K100" s="77">
        <f>IF($C100&lt;=Entradas!$E$41,"",J100^2)</f>
        <v>0.15259667557441539</v>
      </c>
      <c r="L100" s="77">
        <f>IF($C100&lt;=Entradas!$E$41,"",G100*J100)</f>
        <v>0.1500517297094813</v>
      </c>
      <c r="M100" s="39"/>
    </row>
    <row r="101" spans="2:13" x14ac:dyDescent="0.3">
      <c r="B101" s="38"/>
      <c r="C101" s="74">
        <v>96</v>
      </c>
      <c r="D101" s="97">
        <f>IF($C101&lt;=Entradas!$E$41,"",Observaciones!H101)</f>
        <v>1.2152595052007524</v>
      </c>
      <c r="E101" s="97">
        <f>IF($C101&lt;=Entradas!$E$41,"",Cálculos!M102)</f>
        <v>1.4164345359929837</v>
      </c>
      <c r="F101" s="77">
        <f>IF($C101&lt;=Entradas!$E$41,"",D101-E101)</f>
        <v>-0.20117503079223131</v>
      </c>
      <c r="G101" s="77">
        <f>IF($C101&lt;=Entradas!$E$41,"",D101-AVERAGE(D:D))</f>
        <v>0.30916082300727421</v>
      </c>
      <c r="H101" s="77">
        <f>IF($C101&lt;=Entradas!$E$41,"",F101^2)</f>
        <v>4.0471393014255216E-2</v>
      </c>
      <c r="I101" s="77">
        <f>IF($C101&lt;=Entradas!$E$41,"",G101^2)</f>
        <v>9.5580414482535125E-2</v>
      </c>
      <c r="J101" s="77">
        <f>IF($C101&lt;=Entradas!$E$41,"",E101-AVERAGE(E:E))</f>
        <v>0.3575617288682853</v>
      </c>
      <c r="K101" s="77">
        <f>IF($C101&lt;=Entradas!$E$41,"",J101^2)</f>
        <v>0.12785038995127718</v>
      </c>
      <c r="L101" s="77">
        <f>IF($C101&lt;=Entradas!$E$41,"",G101*J101)</f>
        <v>0.11054407837282292</v>
      </c>
      <c r="M101" s="39"/>
    </row>
    <row r="102" spans="2:13" x14ac:dyDescent="0.3">
      <c r="B102" s="38"/>
      <c r="C102" s="74">
        <v>97</v>
      </c>
      <c r="D102" s="97">
        <f>IF($C102&lt;=Entradas!$E$41,"",Observaciones!H102)</f>
        <v>1.1490388729876222</v>
      </c>
      <c r="E102" s="97">
        <f>IF($C102&lt;=Entradas!$E$41,"",Cálculos!M103)</f>
        <v>1.387601563604596</v>
      </c>
      <c r="F102" s="77">
        <f>IF($C102&lt;=Entradas!$E$41,"",D102-E102)</f>
        <v>-0.23856269061697377</v>
      </c>
      <c r="G102" s="77">
        <f>IF($C102&lt;=Entradas!$E$41,"",D102-AVERAGE(D:D))</f>
        <v>0.24294019079414397</v>
      </c>
      <c r="H102" s="77">
        <f>IF($C102&lt;=Entradas!$E$41,"",F102^2)</f>
        <v>5.6912157354409944E-2</v>
      </c>
      <c r="I102" s="77">
        <f>IF($C102&lt;=Entradas!$E$41,"",G102^2)</f>
        <v>5.9019936303095079E-2</v>
      </c>
      <c r="J102" s="77">
        <f>IF($C102&lt;=Entradas!$E$41,"",E102-AVERAGE(E:E))</f>
        <v>0.32872875647989752</v>
      </c>
      <c r="K102" s="77">
        <f>IF($C102&lt;=Entradas!$E$41,"",J102^2)</f>
        <v>0.10806259533681976</v>
      </c>
      <c r="L102" s="77">
        <f>IF($C102&lt;=Entradas!$E$41,"",G102*J102)</f>
        <v>7.9861426818747999E-2</v>
      </c>
      <c r="M102" s="39"/>
    </row>
    <row r="103" spans="2:13" x14ac:dyDescent="0.3">
      <c r="B103" s="38"/>
      <c r="C103" s="74">
        <v>98</v>
      </c>
      <c r="D103" s="97">
        <f>IF($C103&lt;=Entradas!$E$41,"",Observaciones!H103)</f>
        <v>1.0807753160336795</v>
      </c>
      <c r="E103" s="97">
        <f>IF($C103&lt;=Entradas!$E$41,"",Cálculos!M104)</f>
        <v>1.356095213027424</v>
      </c>
      <c r="F103" s="77">
        <f>IF($C103&lt;=Entradas!$E$41,"",D103-E103)</f>
        <v>-0.27531989699374448</v>
      </c>
      <c r="G103" s="77">
        <f>IF($C103&lt;=Entradas!$E$41,"",D103-AVERAGE(D:D))</f>
        <v>0.17467663384020127</v>
      </c>
      <c r="H103" s="77">
        <f>IF($C103&lt;=Entradas!$E$41,"",F103^2)</f>
        <v>7.5801045680646079E-2</v>
      </c>
      <c r="I103" s="77">
        <f>IF($C103&lt;=Entradas!$E$41,"",G103^2)</f>
        <v>3.0511926409743748E-2</v>
      </c>
      <c r="J103" s="77">
        <f>IF($C103&lt;=Entradas!$E$41,"",E103-AVERAGE(E:E))</f>
        <v>0.29722240590272553</v>
      </c>
      <c r="K103" s="77">
        <f>IF($C103&lt;=Entradas!$E$41,"",J103^2)</f>
        <v>8.8341158570604525E-2</v>
      </c>
      <c r="L103" s="77">
        <f>IF($C103&lt;=Entradas!$E$41,"",G103*J103)</f>
        <v>5.191780936497406E-2</v>
      </c>
      <c r="M103" s="39"/>
    </row>
    <row r="104" spans="2:13" x14ac:dyDescent="0.3">
      <c r="B104" s="38"/>
      <c r="C104" s="74">
        <v>99</v>
      </c>
      <c r="D104" s="97">
        <f>IF($C104&lt;=Entradas!$E$41,"",Observaciones!H104)</f>
        <v>1.0606774656290725</v>
      </c>
      <c r="E104" s="97">
        <f>IF($C104&lt;=Entradas!$E$41,"",Cálculos!M105)</f>
        <v>1.3258037488700873</v>
      </c>
      <c r="F104" s="77">
        <f>IF($C104&lt;=Entradas!$E$41,"",D104-E104)</f>
        <v>-0.26512628324101484</v>
      </c>
      <c r="G104" s="77">
        <f>IF($C104&lt;=Entradas!$E$41,"",D104-AVERAGE(D:D))</f>
        <v>0.15457878343559428</v>
      </c>
      <c r="H104" s="77">
        <f>IF($C104&lt;=Entradas!$E$41,"",F104^2)</f>
        <v>7.029194606519483E-2</v>
      </c>
      <c r="I104" s="77">
        <f>IF($C104&lt;=Entradas!$E$41,"",G104^2)</f>
        <v>2.3894600288428356E-2</v>
      </c>
      <c r="J104" s="77">
        <f>IF($C104&lt;=Entradas!$E$41,"",E104-AVERAGE(E:E))</f>
        <v>0.26693094174538889</v>
      </c>
      <c r="K104" s="77">
        <f>IF($C104&lt;=Entradas!$E$41,"",J104^2)</f>
        <v>7.1252127661080203E-2</v>
      </c>
      <c r="L104" s="77">
        <f>IF($C104&lt;=Entradas!$E$41,"",G104*J104)</f>
        <v>4.1261860236319704E-2</v>
      </c>
      <c r="M104" s="39"/>
    </row>
    <row r="105" spans="2:13" x14ac:dyDescent="0.3">
      <c r="B105" s="38"/>
      <c r="C105" s="74">
        <v>100</v>
      </c>
      <c r="D105" s="97">
        <f>IF($C105&lt;=Entradas!$E$41,"",Observaciones!H105)</f>
        <v>1.0486584730463187</v>
      </c>
      <c r="E105" s="97">
        <f>IF($C105&lt;=Entradas!$E$41,"",Cálculos!M106)</f>
        <v>1.2957802897741377</v>
      </c>
      <c r="F105" s="77">
        <f>IF($C105&lt;=Entradas!$E$41,"",D105-E105)</f>
        <v>-0.24712181672781908</v>
      </c>
      <c r="G105" s="77">
        <f>IF($C105&lt;=Entradas!$E$41,"",D105-AVERAGE(D:D))</f>
        <v>0.14255979085284043</v>
      </c>
      <c r="H105" s="77">
        <f>IF($C105&lt;=Entradas!$E$41,"",F105^2)</f>
        <v>6.1069192302857803E-2</v>
      </c>
      <c r="I105" s="77">
        <f>IF($C105&lt;=Entradas!$E$41,"",G105^2)</f>
        <v>2.0323293968005605E-2</v>
      </c>
      <c r="J105" s="77">
        <f>IF($C105&lt;=Entradas!$E$41,"",E105-AVERAGE(E:E))</f>
        <v>0.23690748264943928</v>
      </c>
      <c r="K105" s="77">
        <f>IF($C105&lt;=Entradas!$E$41,"",J105^2)</f>
        <v>5.6125155335294372E-2</v>
      </c>
      <c r="L105" s="77">
        <f>IF($C105&lt;=Entradas!$E$41,"",G105*J105)</f>
        <v>3.3773481177976988E-2</v>
      </c>
      <c r="M105" s="39"/>
    </row>
    <row r="106" spans="2:13" x14ac:dyDescent="0.3">
      <c r="B106" s="38"/>
      <c r="C106" s="74">
        <v>101</v>
      </c>
      <c r="D106" s="97">
        <f>IF($C106&lt;=Entradas!$E$41,"",Observaciones!H106)</f>
        <v>1.0380656222792037</v>
      </c>
      <c r="E106" s="97">
        <f>IF($C106&lt;=Entradas!$E$41,"",Cálculos!M107)</f>
        <v>1.2663920954570866</v>
      </c>
      <c r="F106" s="77">
        <f>IF($C106&lt;=Entradas!$E$41,"",D106-E106)</f>
        <v>-0.2283264731778829</v>
      </c>
      <c r="G106" s="77">
        <f>IF($C106&lt;=Entradas!$E$41,"",D106-AVERAGE(D:D))</f>
        <v>0.13196694008572551</v>
      </c>
      <c r="H106" s="77">
        <f>IF($C106&lt;=Entradas!$E$41,"",F106^2)</f>
        <v>5.213297835385048E-2</v>
      </c>
      <c r="I106" s="77">
        <f>IF($C106&lt;=Entradas!$E$41,"",G106^2)</f>
        <v>1.7415273275589466E-2</v>
      </c>
      <c r="J106" s="77">
        <f>IF($C106&lt;=Entradas!$E$41,"",E106-AVERAGE(E:E))</f>
        <v>0.2075192883323882</v>
      </c>
      <c r="K106" s="77">
        <f>IF($C106&lt;=Entradas!$E$41,"",J106^2)</f>
        <v>4.3064255029980868E-2</v>
      </c>
      <c r="L106" s="77">
        <f>IF($C106&lt;=Entradas!$E$41,"",G106*J106)</f>
        <v>2.7385685489992671E-2</v>
      </c>
      <c r="M106" s="39"/>
    </row>
    <row r="107" spans="2:13" x14ac:dyDescent="0.3">
      <c r="B107" s="38"/>
      <c r="C107" s="74">
        <v>102</v>
      </c>
      <c r="D107" s="97">
        <f>IF($C107&lt;=Entradas!$E$41,"",Observaciones!H107)</f>
        <v>1.0887431899739624</v>
      </c>
      <c r="E107" s="97">
        <f>IF($C107&lt;=Entradas!$E$41,"",Cálculos!M108)</f>
        <v>1.2995546564058047</v>
      </c>
      <c r="F107" s="77">
        <f>IF($C107&lt;=Entradas!$E$41,"",D107-E107)</f>
        <v>-0.21081146643184234</v>
      </c>
      <c r="G107" s="77">
        <f>IF($C107&lt;=Entradas!$E$41,"",D107-AVERAGE(D:D))</f>
        <v>0.18264450778048413</v>
      </c>
      <c r="H107" s="77">
        <f>IF($C107&lt;=Entradas!$E$41,"",F107^2)</f>
        <v>4.4441474379143787E-2</v>
      </c>
      <c r="I107" s="77">
        <f>IF($C107&lt;=Entradas!$E$41,"",G107^2)</f>
        <v>3.3359016222375332E-2</v>
      </c>
      <c r="J107" s="77">
        <f>IF($C107&lt;=Entradas!$E$41,"",E107-AVERAGE(E:E))</f>
        <v>0.24068184928110625</v>
      </c>
      <c r="K107" s="77">
        <f>IF($C107&lt;=Entradas!$E$41,"",J107^2)</f>
        <v>5.7927752573373147E-2</v>
      </c>
      <c r="L107" s="77">
        <f>IF($C107&lt;=Entradas!$E$41,"",G107*J107)</f>
        <v>4.395921789364432E-2</v>
      </c>
      <c r="M107" s="39"/>
    </row>
    <row r="108" spans="2:13" x14ac:dyDescent="0.3">
      <c r="B108" s="38"/>
      <c r="C108" s="74">
        <v>103</v>
      </c>
      <c r="D108" s="97">
        <f>IF($C108&lt;=Entradas!$E$41,"",Observaciones!H108)</f>
        <v>1.0833773615611493</v>
      </c>
      <c r="E108" s="97">
        <f>IF($C108&lt;=Entradas!$E$41,"",Cálculos!M109)</f>
        <v>1.3002847281133629</v>
      </c>
      <c r="F108" s="77">
        <f>IF($C108&lt;=Entradas!$E$41,"",D108-E108)</f>
        <v>-0.21690736655221365</v>
      </c>
      <c r="G108" s="77">
        <f>IF($C108&lt;=Entradas!$E$41,"",D108-AVERAGE(D:D))</f>
        <v>0.17727867936767105</v>
      </c>
      <c r="H108" s="77">
        <f>IF($C108&lt;=Entradas!$E$41,"",F108^2)</f>
        <v>4.7048805664616375E-2</v>
      </c>
      <c r="I108" s="77">
        <f>IF($C108&lt;=Entradas!$E$41,"",G108^2)</f>
        <v>3.1427730158345518E-2</v>
      </c>
      <c r="J108" s="77">
        <f>IF($C108&lt;=Entradas!$E$41,"",E108-AVERAGE(E:E))</f>
        <v>0.24141192098866449</v>
      </c>
      <c r="K108" s="77">
        <f>IF($C108&lt;=Entradas!$E$41,"",J108^2)</f>
        <v>5.8279715595437181E-2</v>
      </c>
      <c r="L108" s="77">
        <f>IF($C108&lt;=Entradas!$E$41,"",G108*J108)</f>
        <v>4.2797186536482991E-2</v>
      </c>
      <c r="M108" s="39"/>
    </row>
    <row r="109" spans="2:13" x14ac:dyDescent="0.3">
      <c r="B109" s="38"/>
      <c r="C109" s="74">
        <v>104</v>
      </c>
      <c r="D109" s="97">
        <f>IF($C109&lt;=Entradas!$E$41,"",Observaciones!H109)</f>
        <v>1.0185363626944253</v>
      </c>
      <c r="E109" s="97">
        <f>IF($C109&lt;=Entradas!$E$41,"",Cálculos!M110)</f>
        <v>1.2706383689622198</v>
      </c>
      <c r="F109" s="77">
        <f>IF($C109&lt;=Entradas!$E$41,"",D109-E109)</f>
        <v>-0.25210200626779455</v>
      </c>
      <c r="G109" s="77">
        <f>IF($C109&lt;=Entradas!$E$41,"",D109-AVERAGE(D:D))</f>
        <v>0.11243768050094705</v>
      </c>
      <c r="H109" s="77">
        <f>IF($C109&lt;=Entradas!$E$41,"",F109^2)</f>
        <v>6.3555421564247122E-2</v>
      </c>
      <c r="I109" s="77">
        <f>IF($C109&lt;=Entradas!$E$41,"",G109^2)</f>
        <v>1.2642231996433047E-2</v>
      </c>
      <c r="J109" s="77">
        <f>IF($C109&lt;=Entradas!$E$41,"",E109-AVERAGE(E:E))</f>
        <v>0.21176556183752138</v>
      </c>
      <c r="K109" s="77">
        <f>IF($C109&lt;=Entradas!$E$41,"",J109^2)</f>
        <v>4.4844653180361092E-2</v>
      </c>
      <c r="L109" s="77">
        <f>IF($C109&lt;=Entradas!$E$41,"",G109*J109)</f>
        <v>2.3810428582990772E-2</v>
      </c>
      <c r="M109" s="39"/>
    </row>
    <row r="110" spans="2:13" x14ac:dyDescent="0.3">
      <c r="B110" s="38"/>
      <c r="C110" s="74">
        <v>105</v>
      </c>
      <c r="D110" s="97">
        <f>IF($C110&lt;=Entradas!$E$41,"",Observaciones!H110)</f>
        <v>0.99951233700667741</v>
      </c>
      <c r="E110" s="97">
        <f>IF($C110&lt;=Entradas!$E$41,"",Cálculos!M111)</f>
        <v>1.2425314607351126</v>
      </c>
      <c r="F110" s="77">
        <f>IF($C110&lt;=Entradas!$E$41,"",D110-E110)</f>
        <v>-0.24301912372843515</v>
      </c>
      <c r="G110" s="77">
        <f>IF($C110&lt;=Entradas!$E$41,"",D110-AVERAGE(D:D))</f>
        <v>9.3413654813199187E-2</v>
      </c>
      <c r="H110" s="77">
        <f>IF($C110&lt;=Entradas!$E$41,"",F110^2)</f>
        <v>5.9058294497736474E-2</v>
      </c>
      <c r="I110" s="77">
        <f>IF($C110&lt;=Entradas!$E$41,"",G110^2)</f>
        <v>8.7261109055595323E-3</v>
      </c>
      <c r="J110" s="77">
        <f>IF($C110&lt;=Entradas!$E$41,"",E110-AVERAGE(E:E))</f>
        <v>0.18365865361041411</v>
      </c>
      <c r="K110" s="77">
        <f>IF($C110&lt;=Entradas!$E$41,"",J110^2)</f>
        <v>3.3730501045990076E-2</v>
      </c>
      <c r="L110" s="77">
        <f>IF($C110&lt;=Entradas!$E$41,"",G110*J110)</f>
        <v>1.7156226071820144E-2</v>
      </c>
      <c r="M110" s="39"/>
    </row>
    <row r="111" spans="2:13" x14ac:dyDescent="0.3">
      <c r="B111" s="38"/>
      <c r="C111" s="74">
        <v>106</v>
      </c>
      <c r="D111" s="97">
        <f>IF($C111&lt;=Entradas!$E$41,"",Observaciones!H111)</f>
        <v>0.98817244421426786</v>
      </c>
      <c r="E111" s="97">
        <f>IF($C111&lt;=Entradas!$E$41,"",Cálculos!M112)</f>
        <v>1.2147598266887276</v>
      </c>
      <c r="F111" s="77">
        <f>IF($C111&lt;=Entradas!$E$41,"",D111-E111)</f>
        <v>-0.22658738247445975</v>
      </c>
      <c r="G111" s="77">
        <f>IF($C111&lt;=Entradas!$E$41,"",D111-AVERAGE(D:D))</f>
        <v>8.2073762020789642E-2</v>
      </c>
      <c r="H111" s="77">
        <f>IF($C111&lt;=Entradas!$E$41,"",F111^2)</f>
        <v>5.1341841896627112E-2</v>
      </c>
      <c r="I111" s="77">
        <f>IF($C111&lt;=Entradas!$E$41,"",G111^2)</f>
        <v>6.7361024122452127E-3</v>
      </c>
      <c r="J111" s="77">
        <f>IF($C111&lt;=Entradas!$E$41,"",E111-AVERAGE(E:E))</f>
        <v>0.15588701956402917</v>
      </c>
      <c r="K111" s="77">
        <f>IF($C111&lt;=Entradas!$E$41,"",J111^2)</f>
        <v>2.4300762868556015E-2</v>
      </c>
      <c r="L111" s="77">
        <f>IF($C111&lt;=Entradas!$E$41,"",G111*J111)</f>
        <v>1.2794234145828309E-2</v>
      </c>
      <c r="M111" s="39"/>
    </row>
    <row r="112" spans="2:13" x14ac:dyDescent="0.3">
      <c r="B112" s="38"/>
      <c r="C112" s="74">
        <v>107</v>
      </c>
      <c r="D112" s="97">
        <f>IF($C112&lt;=Entradas!$E$41,"",Observaciones!H112)</f>
        <v>0.97818825841460821</v>
      </c>
      <c r="E112" s="97">
        <f>IF($C112&lt;=Entradas!$E$41,"",Cálculos!M113)</f>
        <v>1.1878341255253253</v>
      </c>
      <c r="F112" s="77">
        <f>IF($C112&lt;=Entradas!$E$41,"",D112-E112)</f>
        <v>-0.20964586711071709</v>
      </c>
      <c r="G112" s="77">
        <f>IF($C112&lt;=Entradas!$E$41,"",D112-AVERAGE(D:D))</f>
        <v>7.2089576221129992E-2</v>
      </c>
      <c r="H112" s="77">
        <f>IF($C112&lt;=Entradas!$E$41,"",F112^2)</f>
        <v>4.3951389596604447E-2</v>
      </c>
      <c r="I112" s="77">
        <f>IF($C112&lt;=Entradas!$E$41,"",G112^2)</f>
        <v>5.1969069997421105E-3</v>
      </c>
      <c r="J112" s="77">
        <f>IF($C112&lt;=Entradas!$E$41,"",E112-AVERAGE(E:E))</f>
        <v>0.12896131840062686</v>
      </c>
      <c r="K112" s="77">
        <f>IF($C112&lt;=Entradas!$E$41,"",J112^2)</f>
        <v>1.6631021643627859E-2</v>
      </c>
      <c r="L112" s="77">
        <f>IF($C112&lt;=Entradas!$E$41,"",G112*J112)</f>
        <v>9.2967667924194041E-3</v>
      </c>
      <c r="M112" s="39"/>
    </row>
    <row r="113" spans="2:13" x14ac:dyDescent="0.3">
      <c r="B113" s="38"/>
      <c r="C113" s="74">
        <v>108</v>
      </c>
      <c r="D113" s="97">
        <f>IF($C113&lt;=Entradas!$E$41,"",Observaciones!H113)</f>
        <v>0.97327778332761328</v>
      </c>
      <c r="E113" s="97">
        <f>IF($C113&lt;=Entradas!$E$41,"",Cálculos!M114)</f>
        <v>1.1732921578224602</v>
      </c>
      <c r="F113" s="77">
        <f>IF($C113&lt;=Entradas!$E$41,"",D113-E113)</f>
        <v>-0.20001437449484694</v>
      </c>
      <c r="G113" s="77">
        <f>IF($C113&lt;=Entradas!$E$41,"",D113-AVERAGE(D:D))</f>
        <v>6.7179101134135055E-2</v>
      </c>
      <c r="H113" s="77">
        <f>IF($C113&lt;=Entradas!$E$41,"",F113^2)</f>
        <v>4.0005750004564876E-2</v>
      </c>
      <c r="I113" s="77">
        <f>IF($C113&lt;=Entradas!$E$41,"",G113^2)</f>
        <v>4.5130316291903455E-3</v>
      </c>
      <c r="J113" s="77">
        <f>IF($C113&lt;=Entradas!$E$41,"",E113-AVERAGE(E:E))</f>
        <v>0.11441935069776177</v>
      </c>
      <c r="K113" s="77">
        <f>IF($C113&lt;=Entradas!$E$41,"",J113^2)</f>
        <v>1.3091787814097396E-2</v>
      </c>
      <c r="L113" s="77">
        <f>IF($C113&lt;=Entradas!$E$41,"",G113*J113)</f>
        <v>7.6865891322270043E-3</v>
      </c>
      <c r="M113" s="39"/>
    </row>
    <row r="114" spans="2:13" x14ac:dyDescent="0.3">
      <c r="B114" s="38"/>
      <c r="C114" s="74">
        <v>109</v>
      </c>
      <c r="D114" s="97">
        <f>IF($C114&lt;=Entradas!$E$41,"",Observaciones!H114)</f>
        <v>0.96315680945707449</v>
      </c>
      <c r="E114" s="97">
        <f>IF($C114&lt;=Entradas!$E$41,"",Cálculos!M115)</f>
        <v>1.1554604584426402</v>
      </c>
      <c r="F114" s="77">
        <f>IF($C114&lt;=Entradas!$E$41,"",D114-E114)</f>
        <v>-0.19230364898556573</v>
      </c>
      <c r="G114" s="77">
        <f>IF($C114&lt;=Entradas!$E$41,"",D114-AVERAGE(D:D))</f>
        <v>5.705812726359627E-2</v>
      </c>
      <c r="H114" s="77">
        <f>IF($C114&lt;=Entradas!$E$41,"",F114^2)</f>
        <v>3.6980693413163679E-2</v>
      </c>
      <c r="I114" s="77">
        <f>IF($C114&lt;=Entradas!$E$41,"",G114^2)</f>
        <v>3.2556298868287479E-3</v>
      </c>
      <c r="J114" s="77">
        <f>IF($C114&lt;=Entradas!$E$41,"",E114-AVERAGE(E:E))</f>
        <v>9.6587651317941781E-2</v>
      </c>
      <c r="K114" s="77">
        <f>IF($C114&lt;=Entradas!$E$41,"",J114^2)</f>
        <v>9.3291743871162999E-3</v>
      </c>
      <c r="L114" s="77">
        <f>IF($C114&lt;=Entradas!$E$41,"",G114*J114)</f>
        <v>5.5111105009909844E-3</v>
      </c>
      <c r="M114" s="39"/>
    </row>
    <row r="115" spans="2:13" x14ac:dyDescent="0.3">
      <c r="B115" s="38"/>
      <c r="C115" s="74">
        <v>110</v>
      </c>
      <c r="D115" s="97">
        <f>IF($C115&lt;=Entradas!$E$41,"",Observaciones!H115)</f>
        <v>0.95020567447289872</v>
      </c>
      <c r="E115" s="97">
        <f>IF($C115&lt;=Entradas!$E$41,"",Cálculos!M116)</f>
        <v>1.1291746372805531</v>
      </c>
      <c r="F115" s="77">
        <f>IF($C115&lt;=Entradas!$E$41,"",D115-E115)</f>
        <v>-0.1789689628076544</v>
      </c>
      <c r="G115" s="77">
        <f>IF($C115&lt;=Entradas!$E$41,"",D115-AVERAGE(D:D))</f>
        <v>4.4106992279420498E-2</v>
      </c>
      <c r="H115" s="77">
        <f>IF($C115&lt;=Entradas!$E$41,"",F115^2)</f>
        <v>3.2029889648447586E-2</v>
      </c>
      <c r="I115" s="77">
        <f>IF($C115&lt;=Entradas!$E$41,"",G115^2)</f>
        <v>1.9454267679368594E-3</v>
      </c>
      <c r="J115" s="77">
        <f>IF($C115&lt;=Entradas!$E$41,"",E115-AVERAGE(E:E))</f>
        <v>7.0301830155854672E-2</v>
      </c>
      <c r="K115" s="77">
        <f>IF($C115&lt;=Entradas!$E$41,"",J115^2)</f>
        <v>4.9423473232626377E-3</v>
      </c>
      <c r="L115" s="77">
        <f>IF($C115&lt;=Entradas!$E$41,"",G115*J115)</f>
        <v>3.1008022799134134E-3</v>
      </c>
      <c r="M115" s="39"/>
    </row>
    <row r="116" spans="2:13" x14ac:dyDescent="0.3">
      <c r="B116" s="38"/>
      <c r="C116" s="74">
        <v>111</v>
      </c>
      <c r="D116" s="97">
        <f>IF($C116&lt;=Entradas!$E$41,"",Observaciones!H116)</f>
        <v>0.94026877902682371</v>
      </c>
      <c r="E116" s="97">
        <f>IF($C116&lt;=Entradas!$E$41,"",Cálculos!M117)</f>
        <v>1.1041892933311737</v>
      </c>
      <c r="F116" s="77">
        <f>IF($C116&lt;=Entradas!$E$41,"",D116-E116)</f>
        <v>-0.16392051430434995</v>
      </c>
      <c r="G116" s="77">
        <f>IF($C116&lt;=Entradas!$E$41,"",D116-AVERAGE(D:D))</f>
        <v>3.4170096833345487E-2</v>
      </c>
      <c r="H116" s="77">
        <f>IF($C116&lt;=Entradas!$E$41,"",F116^2)</f>
        <v>2.6869935009802597E-2</v>
      </c>
      <c r="I116" s="77">
        <f>IF($C116&lt;=Entradas!$E$41,"",G116^2)</f>
        <v>1.1675955176002073E-3</v>
      </c>
      <c r="J116" s="77">
        <f>IF($C116&lt;=Entradas!$E$41,"",E116-AVERAGE(E:E))</f>
        <v>4.5316486206475215E-2</v>
      </c>
      <c r="K116" s="77">
        <f>IF($C116&lt;=Entradas!$E$41,"",J116^2)</f>
        <v>2.0535839221016584E-3</v>
      </c>
      <c r="L116" s="77">
        <f>IF($C116&lt;=Entradas!$E$41,"",G116*J116)</f>
        <v>1.5484687218222232E-3</v>
      </c>
      <c r="M116" s="39"/>
    </row>
    <row r="117" spans="2:13" x14ac:dyDescent="0.3">
      <c r="B117" s="38"/>
      <c r="C117" s="74">
        <v>112</v>
      </c>
      <c r="D117" s="97">
        <f>IF($C117&lt;=Entradas!$E$41,"",Observaciones!H117)</f>
        <v>0.93499643131339782</v>
      </c>
      <c r="E117" s="97">
        <f>IF($C117&lt;=Entradas!$E$41,"",Cálculos!M118)</f>
        <v>1.090306963246344</v>
      </c>
      <c r="F117" s="77">
        <f>IF($C117&lt;=Entradas!$E$41,"",D117-E117)</f>
        <v>-0.15531053193294619</v>
      </c>
      <c r="G117" s="77">
        <f>IF($C117&lt;=Entradas!$E$41,"",D117-AVERAGE(D:D))</f>
        <v>2.8897749119919602E-2</v>
      </c>
      <c r="H117" s="77">
        <f>IF($C117&lt;=Entradas!$E$41,"",F117^2)</f>
        <v>2.41213613292947E-2</v>
      </c>
      <c r="I117" s="77">
        <f>IF($C117&lt;=Entradas!$E$41,"",G117^2)</f>
        <v>8.3507990419781413E-4</v>
      </c>
      <c r="J117" s="77">
        <f>IF($C117&lt;=Entradas!$E$41,"",E117-AVERAGE(E:E))</f>
        <v>3.1434156121645573E-2</v>
      </c>
      <c r="K117" s="77">
        <f>IF($C117&lt;=Entradas!$E$41,"",J117^2)</f>
        <v>9.8810617107998795E-4</v>
      </c>
      <c r="L117" s="77">
        <f>IF($C117&lt;=Entradas!$E$41,"",G117*J117)</f>
        <v>9.0837635739969872E-4</v>
      </c>
      <c r="M117" s="39"/>
    </row>
    <row r="118" spans="2:13" x14ac:dyDescent="0.3">
      <c r="B118" s="38"/>
      <c r="C118" s="74">
        <v>113</v>
      </c>
      <c r="D118" s="97">
        <f>IF($C118&lt;=Entradas!$E$41,"",Observaciones!H118)</f>
        <v>0.92239879973718275</v>
      </c>
      <c r="E118" s="97">
        <f>IF($C118&lt;=Entradas!$E$41,"",Cálculos!M119)</f>
        <v>1.0667221208508446</v>
      </c>
      <c r="F118" s="77">
        <f>IF($C118&lt;=Entradas!$E$41,"",D118-E118)</f>
        <v>-0.14432332111366186</v>
      </c>
      <c r="G118" s="77">
        <f>IF($C118&lt;=Entradas!$E$41,"",D118-AVERAGE(D:D))</f>
        <v>1.6300117543704529E-2</v>
      </c>
      <c r="H118" s="77">
        <f>IF($C118&lt;=Entradas!$E$41,"",F118^2)</f>
        <v>2.0829221017277157E-2</v>
      </c>
      <c r="I118" s="77">
        <f>IF($C118&lt;=Entradas!$E$41,"",G118^2)</f>
        <v>2.6569383193858416E-4</v>
      </c>
      <c r="J118" s="77">
        <f>IF($C118&lt;=Entradas!$E$41,"",E118-AVERAGE(E:E))</f>
        <v>7.8493137261461676E-3</v>
      </c>
      <c r="K118" s="77">
        <f>IF($C118&lt;=Entradas!$E$41,"",J118^2)</f>
        <v>6.1611725971466634E-5</v>
      </c>
      <c r="L118" s="77">
        <f>IF($C118&lt;=Entradas!$E$41,"",G118*J118)</f>
        <v>1.2794473637359592E-4</v>
      </c>
      <c r="M118" s="39"/>
    </row>
    <row r="119" spans="2:13" x14ac:dyDescent="0.3">
      <c r="B119" s="38"/>
      <c r="C119" s="74">
        <v>114</v>
      </c>
      <c r="D119" s="97">
        <f>IF($C119&lt;=Entradas!$E$41,"",Observaciones!H119)</f>
        <v>0.91274850860403167</v>
      </c>
      <c r="E119" s="97">
        <f>IF($C119&lt;=Entradas!$E$41,"",Cálculos!M120)</f>
        <v>1.0433551769419727</v>
      </c>
      <c r="F119" s="77">
        <f>IF($C119&lt;=Entradas!$E$41,"",D119-E119)</f>
        <v>-0.13060666833794099</v>
      </c>
      <c r="G119" s="77">
        <f>IF($C119&lt;=Entradas!$E$41,"",D119-AVERAGE(D:D))</f>
        <v>6.6498264105534499E-3</v>
      </c>
      <c r="H119" s="77">
        <f>IF($C119&lt;=Entradas!$E$41,"",F119^2)</f>
        <v>1.7058101814336916E-2</v>
      </c>
      <c r="I119" s="77">
        <f>IF($C119&lt;=Entradas!$E$41,"",G119^2)</f>
        <v>4.422019129049418E-5</v>
      </c>
      <c r="J119" s="77">
        <f>IF($C119&lt;=Entradas!$E$41,"",E119-AVERAGE(E:E))</f>
        <v>-1.5517630182725783E-2</v>
      </c>
      <c r="K119" s="77">
        <f>IF($C119&lt;=Entradas!$E$41,"",J119^2)</f>
        <v>2.4079684648784224E-4</v>
      </c>
      <c r="L119" s="77">
        <f>IF($C119&lt;=Entradas!$E$41,"",G119*J119)</f>
        <v>-1.0318954701829128E-4</v>
      </c>
      <c r="M119" s="39"/>
    </row>
    <row r="120" spans="2:13" x14ac:dyDescent="0.3">
      <c r="B120" s="38"/>
      <c r="C120" s="74">
        <v>115</v>
      </c>
      <c r="D120" s="97">
        <f>IF($C120&lt;=Entradas!$E$41,"",Observaciones!H120)</f>
        <v>0.90366177768538103</v>
      </c>
      <c r="E120" s="97">
        <f>IF($C120&lt;=Entradas!$E$41,"",Cálculos!M121)</f>
        <v>1.0206100174340504</v>
      </c>
      <c r="F120" s="77">
        <f>IF($C120&lt;=Entradas!$E$41,"",D120-E120)</f>
        <v>-0.11694823974866941</v>
      </c>
      <c r="G120" s="77">
        <f>IF($C120&lt;=Entradas!$E$41,"",D120-AVERAGE(D:D))</f>
        <v>-2.4369045080971929E-3</v>
      </c>
      <c r="H120" s="77">
        <f>IF($C120&lt;=Entradas!$E$41,"",F120^2)</f>
        <v>1.367689078031226E-2</v>
      </c>
      <c r="I120" s="77">
        <f>IF($C120&lt;=Entradas!$E$41,"",G120^2)</f>
        <v>5.9385035815844216E-6</v>
      </c>
      <c r="J120" s="77">
        <f>IF($C120&lt;=Entradas!$E$41,"",E120-AVERAGE(E:E))</f>
        <v>-3.8262789690648003E-2</v>
      </c>
      <c r="K120" s="77">
        <f>IF($C120&lt;=Entradas!$E$41,"",J120^2)</f>
        <v>1.4640410749107591E-3</v>
      </c>
      <c r="L120" s="77">
        <f>IF($C120&lt;=Entradas!$E$41,"",G120*J120)</f>
        <v>9.3242764689514915E-5</v>
      </c>
      <c r="M120" s="39"/>
    </row>
    <row r="121" spans="2:13" x14ac:dyDescent="0.3">
      <c r="B121" s="38"/>
      <c r="C121" s="74">
        <v>116</v>
      </c>
      <c r="D121" s="97">
        <f>IF($C121&lt;=Entradas!$E$41,"",Observaciones!H121)</f>
        <v>1.9000128438682864</v>
      </c>
      <c r="E121" s="97">
        <f>IF($C121&lt;=Entradas!$E$41,"",Cálculos!M122)</f>
        <v>2.3865495687593024</v>
      </c>
      <c r="F121" s="77">
        <f>IF($C121&lt;=Entradas!$E$41,"",D121-E121)</f>
        <v>-0.48653672489101596</v>
      </c>
      <c r="G121" s="77">
        <f>IF($C121&lt;=Entradas!$E$41,"",D121-AVERAGE(D:D))</f>
        <v>0.99391416167480817</v>
      </c>
      <c r="H121" s="77">
        <f>IF($C121&lt;=Entradas!$E$41,"",F121^2)</f>
        <v>0.23671798466767616</v>
      </c>
      <c r="I121" s="77">
        <f>IF($C121&lt;=Entradas!$E$41,"",G121^2)</f>
        <v>0.98786536077773668</v>
      </c>
      <c r="J121" s="77">
        <f>IF($C121&lt;=Entradas!$E$41,"",E121-AVERAGE(E:E))</f>
        <v>1.3276767616346039</v>
      </c>
      <c r="K121" s="77">
        <f>IF($C121&lt;=Entradas!$E$41,"",J121^2)</f>
        <v>1.7627255833845488</v>
      </c>
      <c r="L121" s="77">
        <f>IF($C121&lt;=Entradas!$E$41,"",G121*J121)</f>
        <v>1.3195967355151814</v>
      </c>
      <c r="M121" s="39"/>
    </row>
    <row r="122" spans="2:13" x14ac:dyDescent="0.3">
      <c r="B122" s="38"/>
      <c r="C122" s="74">
        <v>117</v>
      </c>
      <c r="D122" s="97">
        <f>IF($C122&lt;=Entradas!$E$41,"",Observaciones!H122)</f>
        <v>1.1708370253172318</v>
      </c>
      <c r="E122" s="97">
        <f>IF($C122&lt;=Entradas!$E$41,"",Cálculos!M123)</f>
        <v>1.1651113001076789</v>
      </c>
      <c r="F122" s="77">
        <f>IF($C122&lt;=Entradas!$E$41,"",D122-E122)</f>
        <v>5.7257252095528344E-3</v>
      </c>
      <c r="G122" s="77">
        <f>IF($C122&lt;=Entradas!$E$41,"",D122-AVERAGE(D:D))</f>
        <v>0.26473834312375355</v>
      </c>
      <c r="H122" s="77">
        <f>IF($C122&lt;=Entradas!$E$41,"",F122^2)</f>
        <v>3.2783929175308846E-5</v>
      </c>
      <c r="I122" s="77">
        <f>IF($C122&lt;=Entradas!$E$41,"",G122^2)</f>
        <v>7.0086390319910263E-2</v>
      </c>
      <c r="J122" s="77">
        <f>IF($C122&lt;=Entradas!$E$41,"",E122-AVERAGE(E:E))</f>
        <v>0.10623849298298049</v>
      </c>
      <c r="K122" s="77">
        <f>IF($C122&lt;=Entradas!$E$41,"",J122^2)</f>
        <v>1.1286617391294796E-2</v>
      </c>
      <c r="L122" s="77">
        <f>IF($C122&lt;=Entradas!$E$41,"",G122*J122)</f>
        <v>2.8125402608278772E-2</v>
      </c>
      <c r="M122" s="39"/>
    </row>
    <row r="123" spans="2:13" x14ac:dyDescent="0.3">
      <c r="B123" s="38"/>
      <c r="C123" s="74">
        <v>118</v>
      </c>
      <c r="D123" s="97">
        <f>IF($C123&lt;=Entradas!$E$41,"",Observaciones!H123)</f>
        <v>1.100456065246725</v>
      </c>
      <c r="E123" s="97">
        <f>IF($C123&lt;=Entradas!$E$41,"",Cálculos!M124)</f>
        <v>1.1390437232303141</v>
      </c>
      <c r="F123" s="77">
        <f>IF($C123&lt;=Entradas!$E$41,"",D123-E123)</f>
        <v>-3.8587657983589096E-2</v>
      </c>
      <c r="G123" s="77">
        <f>IF($C123&lt;=Entradas!$E$41,"",D123-AVERAGE(D:D))</f>
        <v>0.19435738305324679</v>
      </c>
      <c r="H123" s="77">
        <f>IF($C123&lt;=Entradas!$E$41,"",F123^2)</f>
        <v>1.4890073486584473E-3</v>
      </c>
      <c r="I123" s="77">
        <f>IF($C123&lt;=Entradas!$E$41,"",G123^2)</f>
        <v>3.7774792347306504E-2</v>
      </c>
      <c r="J123" s="77">
        <f>IF($C123&lt;=Entradas!$E$41,"",E123-AVERAGE(E:E))</f>
        <v>8.0170916105615664E-2</v>
      </c>
      <c r="K123" s="77">
        <f>IF($C123&lt;=Entradas!$E$41,"",J123^2)</f>
        <v>6.4273757892136648E-3</v>
      </c>
      <c r="L123" s="77">
        <f>IF($C123&lt;=Entradas!$E$41,"",G123*J123)</f>
        <v>1.5581809451268856E-2</v>
      </c>
      <c r="M123" s="39"/>
    </row>
    <row r="124" spans="2:13" x14ac:dyDescent="0.3">
      <c r="B124" s="38"/>
      <c r="C124" s="74">
        <v>119</v>
      </c>
      <c r="D124" s="97">
        <f>IF($C124&lt;=Entradas!$E$41,"",Observaciones!H124)</f>
        <v>1.0306468915308535</v>
      </c>
      <c r="E124" s="97">
        <f>IF($C124&lt;=Entradas!$E$41,"",Cálculos!M125)</f>
        <v>1.1131098116732303</v>
      </c>
      <c r="F124" s="77">
        <f>IF($C124&lt;=Entradas!$E$41,"",D124-E124)</f>
        <v>-8.2462920142376772E-2</v>
      </c>
      <c r="G124" s="77">
        <f>IF($C124&lt;=Entradas!$E$41,"",D124-AVERAGE(D:D))</f>
        <v>0.12454820933737532</v>
      </c>
      <c r="H124" s="77">
        <f>IF($C124&lt;=Entradas!$E$41,"",F124^2)</f>
        <v>6.8001331984080086E-3</v>
      </c>
      <c r="I124" s="77">
        <f>IF($C124&lt;=Entradas!$E$41,"",G124^2)</f>
        <v>1.5512256449146663E-2</v>
      </c>
      <c r="J124" s="77">
        <f>IF($C124&lt;=Entradas!$E$41,"",E124-AVERAGE(E:E))</f>
        <v>5.4237004548531864E-2</v>
      </c>
      <c r="K124" s="77">
        <f>IF($C124&lt;=Entradas!$E$41,"",J124^2)</f>
        <v>2.9416526623974662E-3</v>
      </c>
      <c r="L124" s="77">
        <f>IF($C124&lt;=Entradas!$E$41,"",G124*J124)</f>
        <v>6.7551217963427238E-3</v>
      </c>
      <c r="M124" s="39"/>
    </row>
    <row r="125" spans="2:13" x14ac:dyDescent="0.3">
      <c r="B125" s="38"/>
      <c r="C125" s="74">
        <v>120</v>
      </c>
      <c r="D125" s="97">
        <f>IF($C125&lt;=Entradas!$E$41,"",Observaciones!H125)</f>
        <v>0.96475238973979693</v>
      </c>
      <c r="E125" s="97">
        <f>IF($C125&lt;=Entradas!$E$41,"",Cálculos!M126)</f>
        <v>1.0882177173005008</v>
      </c>
      <c r="F125" s="77">
        <f>IF($C125&lt;=Entradas!$E$41,"",D125-E125)</f>
        <v>-0.12346532756070383</v>
      </c>
      <c r="G125" s="77">
        <f>IF($C125&lt;=Entradas!$E$41,"",D125-AVERAGE(D:D))</f>
        <v>5.8653707546318712E-2</v>
      </c>
      <c r="H125" s="77">
        <f>IF($C125&lt;=Entradas!$E$41,"",F125^2)</f>
        <v>1.5243687109671894E-2</v>
      </c>
      <c r="I125" s="77">
        <f>IF($C125&lt;=Entradas!$E$41,"",G125^2)</f>
        <v>3.4402574089290846E-3</v>
      </c>
      <c r="J125" s="77">
        <f>IF($C125&lt;=Entradas!$E$41,"",E125-AVERAGE(E:E))</f>
        <v>2.9344910175802319E-2</v>
      </c>
      <c r="K125" s="77">
        <f>IF($C125&lt;=Entradas!$E$41,"",J125^2)</f>
        <v>8.6112375322590644E-4</v>
      </c>
      <c r="L125" s="77">
        <f>IF($C125&lt;=Entradas!$E$41,"",G125*J125)</f>
        <v>1.7211877794245012E-3</v>
      </c>
      <c r="M125" s="39"/>
    </row>
    <row r="126" spans="2:13" x14ac:dyDescent="0.3">
      <c r="B126" s="38"/>
      <c r="C126" s="74">
        <v>121</v>
      </c>
      <c r="D126" s="97">
        <f>IF($C126&lt;=Entradas!$E$41,"",Observaciones!H126)</f>
        <v>0.901247931503947</v>
      </c>
      <c r="E126" s="97">
        <f>IF($C126&lt;=Entradas!$E$41,"",Cálculos!M127)</f>
        <v>1.0639469753920849</v>
      </c>
      <c r="F126" s="77">
        <f>IF($C126&lt;=Entradas!$E$41,"",D126-E126)</f>
        <v>-0.16269904388813794</v>
      </c>
      <c r="G126" s="77">
        <f>IF($C126&lt;=Entradas!$E$41,"",D126-AVERAGE(D:D))</f>
        <v>-4.8507506895312247E-3</v>
      </c>
      <c r="H126" s="77">
        <f>IF($C126&lt;=Entradas!$E$41,"",F126^2)</f>
        <v>2.6470978882114235E-2</v>
      </c>
      <c r="I126" s="77">
        <f>IF($C126&lt;=Entradas!$E$41,"",G126^2)</f>
        <v>2.352978225198765E-5</v>
      </c>
      <c r="J126" s="77">
        <f>IF($C126&lt;=Entradas!$E$41,"",E126-AVERAGE(E:E))</f>
        <v>5.0741682673864918E-3</v>
      </c>
      <c r="K126" s="77">
        <f>IF($C126&lt;=Entradas!$E$41,"",J126^2)</f>
        <v>2.5747183605752034E-5</v>
      </c>
      <c r="L126" s="77">
        <f>IF($C126&lt;=Entradas!$E$41,"",G126*J126)</f>
        <v>-2.4613525221822485E-5</v>
      </c>
      <c r="M126" s="39"/>
    </row>
    <row r="127" spans="2:13" x14ac:dyDescent="0.3">
      <c r="B127" s="38"/>
      <c r="C127" s="74">
        <v>122</v>
      </c>
      <c r="D127" s="97">
        <f>IF($C127&lt;=Entradas!$E$41,"",Observaciones!H127)</f>
        <v>0.85138058655227067</v>
      </c>
      <c r="E127" s="97">
        <f>IF($C127&lt;=Entradas!$E$41,"",Cálculos!M128)</f>
        <v>1.0400749642658664</v>
      </c>
      <c r="F127" s="77">
        <f>IF($C127&lt;=Entradas!$E$41,"",D127-E127)</f>
        <v>-0.18869437771359576</v>
      </c>
      <c r="G127" s="77">
        <f>IF($C127&lt;=Entradas!$E$41,"",D127-AVERAGE(D:D))</f>
        <v>-5.4718095641207554E-2</v>
      </c>
      <c r="H127" s="77">
        <f>IF($C127&lt;=Entradas!$E$41,"",F127^2)</f>
        <v>3.5605568180721144E-2</v>
      </c>
      <c r="I127" s="77">
        <f>IF($C127&lt;=Entradas!$E$41,"",G127^2)</f>
        <v>2.9940699906003372E-3</v>
      </c>
      <c r="J127" s="77">
        <f>IF($C127&lt;=Entradas!$E$41,"",E127-AVERAGE(E:E))</f>
        <v>-1.8797842858832015E-2</v>
      </c>
      <c r="K127" s="77">
        <f>IF($C127&lt;=Entradas!$E$41,"",J127^2)</f>
        <v>3.5335889614534176E-4</v>
      </c>
      <c r="L127" s="77">
        <f>IF($C127&lt;=Entradas!$E$41,"",G127*J127)</f>
        <v>1.0285821633979606E-3</v>
      </c>
      <c r="M127" s="39"/>
    </row>
    <row r="128" spans="2:13" x14ac:dyDescent="0.3">
      <c r="B128" s="38"/>
      <c r="C128" s="74">
        <v>123</v>
      </c>
      <c r="D128" s="97">
        <f>IF($C128&lt;=Entradas!$E$41,"",Observaciones!H128)</f>
        <v>0.83619047623077258</v>
      </c>
      <c r="E128" s="97">
        <f>IF($C128&lt;=Entradas!$E$41,"",Cálculos!M129)</f>
        <v>1.0167371715007778</v>
      </c>
      <c r="F128" s="77">
        <f>IF($C128&lt;=Entradas!$E$41,"",D128-E128)</f>
        <v>-0.18054669527000522</v>
      </c>
      <c r="G128" s="77">
        <f>IF($C128&lt;=Entradas!$E$41,"",D128-AVERAGE(D:D))</f>
        <v>-6.9908205962705638E-2</v>
      </c>
      <c r="H128" s="77">
        <f>IF($C128&lt;=Entradas!$E$41,"",F128^2)</f>
        <v>3.2597109172920122E-2</v>
      </c>
      <c r="I128" s="77">
        <f>IF($C128&lt;=Entradas!$E$41,"",G128^2)</f>
        <v>4.8871572609240719E-3</v>
      </c>
      <c r="J128" s="77">
        <f>IF($C128&lt;=Entradas!$E$41,"",E128-AVERAGE(E:E))</f>
        <v>-4.2135635623920642E-2</v>
      </c>
      <c r="K128" s="77">
        <f>IF($C128&lt;=Entradas!$E$41,"",J128^2)</f>
        <v>1.7754117894318102E-3</v>
      </c>
      <c r="L128" s="77">
        <f>IF($C128&lt;=Entradas!$E$41,"",G128*J128)</f>
        <v>2.9456266935665612E-3</v>
      </c>
      <c r="M128" s="39"/>
    </row>
    <row r="129" spans="2:13" x14ac:dyDescent="0.3">
      <c r="B129" s="38"/>
      <c r="C129" s="74">
        <v>124</v>
      </c>
      <c r="D129" s="97">
        <f>IF($C129&lt;=Entradas!$E$41,"",Observaciones!H129)</f>
        <v>0.82682271707983279</v>
      </c>
      <c r="E129" s="97">
        <f>IF($C129&lt;=Entradas!$E$41,"",Cálculos!M130)</f>
        <v>0.9943390276655264</v>
      </c>
      <c r="F129" s="77">
        <f>IF($C129&lt;=Entradas!$E$41,"",D129-E129)</f>
        <v>-0.16751631058569361</v>
      </c>
      <c r="G129" s="77">
        <f>IF($C129&lt;=Entradas!$E$41,"",D129-AVERAGE(D:D))</f>
        <v>-7.927596511364543E-2</v>
      </c>
      <c r="H129" s="77">
        <f>IF($C129&lt;=Entradas!$E$41,"",F129^2)</f>
        <v>2.8061714312242563E-2</v>
      </c>
      <c r="I129" s="77">
        <f>IF($C129&lt;=Entradas!$E$41,"",G129^2)</f>
        <v>6.2846786446999273E-3</v>
      </c>
      <c r="J129" s="77">
        <f>IF($C129&lt;=Entradas!$E$41,"",E129-AVERAGE(E:E))</f>
        <v>-6.4533779459172047E-2</v>
      </c>
      <c r="K129" s="77">
        <f>IF($C129&lt;=Entradas!$E$41,"",J129^2)</f>
        <v>4.1646086912850563E-3</v>
      </c>
      <c r="L129" s="77">
        <f>IF($C129&lt;=Entradas!$E$41,"",G129*J129)</f>
        <v>5.1159776490570111E-3</v>
      </c>
      <c r="M129" s="39"/>
    </row>
    <row r="130" spans="2:13" x14ac:dyDescent="0.3">
      <c r="B130" s="38"/>
      <c r="C130" s="74">
        <v>125</v>
      </c>
      <c r="D130" s="97">
        <f>IF($C130&lt;=Entradas!$E$41,"",Observaciones!H130)</f>
        <v>0.81848856428509997</v>
      </c>
      <c r="E130" s="97">
        <f>IF($C130&lt;=Entradas!$E$41,"",Cálculos!M131)</f>
        <v>0.97229024830931432</v>
      </c>
      <c r="F130" s="77">
        <f>IF($C130&lt;=Entradas!$E$41,"",D130-E130)</f>
        <v>-0.15380168402421435</v>
      </c>
      <c r="G130" s="77">
        <f>IF($C130&lt;=Entradas!$E$41,"",D130-AVERAGE(D:D))</f>
        <v>-8.7610117908378249E-2</v>
      </c>
      <c r="H130" s="77">
        <f>IF($C130&lt;=Entradas!$E$41,"",F130^2)</f>
        <v>2.3654958008684272E-2</v>
      </c>
      <c r="I130" s="77">
        <f>IF($C130&lt;=Entradas!$E$41,"",G130^2)</f>
        <v>7.6755327599199391E-3</v>
      </c>
      <c r="J130" s="77">
        <f>IF($C130&lt;=Entradas!$E$41,"",E130-AVERAGE(E:E))</f>
        <v>-8.6582558815384125E-2</v>
      </c>
      <c r="K130" s="77">
        <f>IF($C130&lt;=Entradas!$E$41,"",J130^2)</f>
        <v>7.4965394910194516E-3</v>
      </c>
      <c r="L130" s="77">
        <f>IF($C130&lt;=Entradas!$E$41,"",G130*J130)</f>
        <v>7.5855081866248982E-3</v>
      </c>
      <c r="M130" s="39"/>
    </row>
    <row r="131" spans="2:13" x14ac:dyDescent="0.3">
      <c r="B131" s="38"/>
      <c r="C131" s="74">
        <v>126</v>
      </c>
      <c r="D131" s="97">
        <f>IF($C131&lt;=Entradas!$E$41,"",Observaciones!H131)</f>
        <v>0.81039272634569748</v>
      </c>
      <c r="E131" s="97">
        <f>IF($C131&lt;=Entradas!$E$41,"",Cálculos!M132)</f>
        <v>0.95110780788739657</v>
      </c>
      <c r="F131" s="77">
        <f>IF($C131&lt;=Entradas!$E$41,"",D131-E131)</f>
        <v>-0.14071508154169909</v>
      </c>
      <c r="G131" s="77">
        <f>IF($C131&lt;=Entradas!$E$41,"",D131-AVERAGE(D:D))</f>
        <v>-9.5705955847780744E-2</v>
      </c>
      <c r="H131" s="77">
        <f>IF($C131&lt;=Entradas!$E$41,"",F131^2)</f>
        <v>1.9800734173287024E-2</v>
      </c>
      <c r="I131" s="77">
        <f>IF($C131&lt;=Entradas!$E$41,"",G131^2)</f>
        <v>9.1596299847373566E-3</v>
      </c>
      <c r="J131" s="77">
        <f>IF($C131&lt;=Entradas!$E$41,"",E131-AVERAGE(E:E))</f>
        <v>-0.10776499923730187</v>
      </c>
      <c r="K131" s="77">
        <f>IF($C131&lt;=Entradas!$E$41,"",J131^2)</f>
        <v>1.1613295060615673E-2</v>
      </c>
      <c r="L131" s="77">
        <f>IF($C131&lt;=Entradas!$E$41,"",G131*J131)</f>
        <v>1.0313752258941338E-2</v>
      </c>
      <c r="M131" s="39"/>
    </row>
    <row r="132" spans="2:13" x14ac:dyDescent="0.3">
      <c r="B132" s="38"/>
      <c r="C132" s="74">
        <v>127</v>
      </c>
      <c r="D132" s="97">
        <f>IF($C132&lt;=Entradas!$E$41,"",Observaciones!H132)</f>
        <v>0.8024025772934188</v>
      </c>
      <c r="E132" s="97">
        <f>IF($C132&lt;=Entradas!$E$41,"",Cálculos!M133)</f>
        <v>0.93003925590961822</v>
      </c>
      <c r="F132" s="77">
        <f>IF($C132&lt;=Entradas!$E$41,"",D132-E132)</f>
        <v>-0.12763667861619943</v>
      </c>
      <c r="G132" s="77">
        <f>IF($C132&lt;=Entradas!$E$41,"",D132-AVERAGE(D:D))</f>
        <v>-0.10369610490005943</v>
      </c>
      <c r="H132" s="77">
        <f>IF($C132&lt;=Entradas!$E$41,"",F132^2)</f>
        <v>1.6291121728174981E-2</v>
      </c>
      <c r="I132" s="77">
        <f>IF($C132&lt;=Entradas!$E$41,"",G132^2)</f>
        <v>1.0752882171444128E-2</v>
      </c>
      <c r="J132" s="77">
        <f>IF($C132&lt;=Entradas!$E$41,"",E132-AVERAGE(E:E))</f>
        <v>-0.12883355121508022</v>
      </c>
      <c r="K132" s="77">
        <f>IF($C132&lt;=Entradas!$E$41,"",J132^2)</f>
        <v>1.6598083918688698E-2</v>
      </c>
      <c r="L132" s="77">
        <f>IF($C132&lt;=Entradas!$E$41,"",G132*J132)</f>
        <v>1.3359537441446138E-2</v>
      </c>
      <c r="M132" s="39"/>
    </row>
    <row r="133" spans="2:13" x14ac:dyDescent="0.3">
      <c r="B133" s="38"/>
      <c r="C133" s="74">
        <v>128</v>
      </c>
      <c r="D133" s="97">
        <f>IF($C133&lt;=Entradas!$E$41,"",Observaciones!H133)</f>
        <v>0.79449545793141441</v>
      </c>
      <c r="E133" s="97">
        <f>IF($C133&lt;=Entradas!$E$41,"",Cálculos!M134)</f>
        <v>0.90978071535467997</v>
      </c>
      <c r="F133" s="77">
        <f>IF($C133&lt;=Entradas!$E$41,"",D133-E133)</f>
        <v>-0.11528525742326556</v>
      </c>
      <c r="G133" s="77">
        <f>IF($C133&lt;=Entradas!$E$41,"",D133-AVERAGE(D:D))</f>
        <v>-0.11160322426206382</v>
      </c>
      <c r="H133" s="77">
        <f>IF($C133&lt;=Entradas!$E$41,"",F133^2)</f>
        <v>1.3290690579148608E-2</v>
      </c>
      <c r="I133" s="77">
        <f>IF($C133&lt;=Entradas!$E$41,"",G133^2)</f>
        <v>1.2455279665688509E-2</v>
      </c>
      <c r="J133" s="77">
        <f>IF($C133&lt;=Entradas!$E$41,"",E133-AVERAGE(E:E))</f>
        <v>-0.14909209177001848</v>
      </c>
      <c r="K133" s="77">
        <f>IF($C133&lt;=Entradas!$E$41,"",J133^2)</f>
        <v>2.222845182835961E-2</v>
      </c>
      <c r="L133" s="77">
        <f>IF($C133&lt;=Entradas!$E$41,"",G133*J133)</f>
        <v>1.6639158153509571E-2</v>
      </c>
      <c r="M133" s="39"/>
    </row>
    <row r="134" spans="2:13" x14ac:dyDescent="0.3">
      <c r="B134" s="38"/>
      <c r="C134" s="74">
        <v>129</v>
      </c>
      <c r="D134" s="97">
        <f>IF($C134&lt;=Entradas!$E$41,"",Observaciones!H134)</f>
        <v>0.78802950980983999</v>
      </c>
      <c r="E134" s="97">
        <f>IF($C134&lt;=Entradas!$E$41,"",Cálculos!M135)</f>
        <v>0.89322864066457242</v>
      </c>
      <c r="F134" s="77">
        <f>IF($C134&lt;=Entradas!$E$41,"",D134-E134)</f>
        <v>-0.10519913085473243</v>
      </c>
      <c r="G134" s="77">
        <f>IF($C134&lt;=Entradas!$E$41,"",D134-AVERAGE(D:D))</f>
        <v>-0.11806917238363823</v>
      </c>
      <c r="H134" s="77">
        <f>IF($C134&lt;=Entradas!$E$41,"",F134^2)</f>
        <v>1.1066857132591116E-2</v>
      </c>
      <c r="I134" s="77">
        <f>IF($C134&lt;=Entradas!$E$41,"",G134^2)</f>
        <v>1.3940329467357281E-2</v>
      </c>
      <c r="J134" s="77">
        <f>IF($C134&lt;=Entradas!$E$41,"",E134-AVERAGE(E:E))</f>
        <v>-0.16564416646012603</v>
      </c>
      <c r="K134" s="77">
        <f>IF($C134&lt;=Entradas!$E$41,"",J134^2)</f>
        <v>2.7437989882269941E-2</v>
      </c>
      <c r="L134" s="77">
        <f>IF($C134&lt;=Entradas!$E$41,"",G134*J134)</f>
        <v>1.9557469644124685E-2</v>
      </c>
      <c r="M134" s="39"/>
    </row>
    <row r="135" spans="2:13" x14ac:dyDescent="0.3">
      <c r="B135" s="38"/>
      <c r="C135" s="74">
        <v>130</v>
      </c>
      <c r="D135" s="97">
        <f>IF($C135&lt;=Entradas!$E$41,"",Observaciones!H135)</f>
        <v>0.77914181847214359</v>
      </c>
      <c r="E135" s="97">
        <f>IF($C135&lt;=Entradas!$E$41,"",Cálculos!M136)</f>
        <v>0.87345564536836606</v>
      </c>
      <c r="F135" s="77">
        <f>IF($C135&lt;=Entradas!$E$41,"",D135-E135)</f>
        <v>-9.4313826896222475E-2</v>
      </c>
      <c r="G135" s="77">
        <f>IF($C135&lt;=Entradas!$E$41,"",D135-AVERAGE(D:D))</f>
        <v>-0.12695686372133463</v>
      </c>
      <c r="H135" s="77">
        <f>IF($C135&lt;=Entradas!$E$41,"",F135^2)</f>
        <v>8.8950979438106176E-3</v>
      </c>
      <c r="I135" s="77">
        <f>IF($C135&lt;=Entradas!$E$41,"",G135^2)</f>
        <v>1.6118045245957533E-2</v>
      </c>
      <c r="J135" s="77">
        <f>IF($C135&lt;=Entradas!$E$41,"",E135-AVERAGE(E:E))</f>
        <v>-0.18541716175633238</v>
      </c>
      <c r="K135" s="77">
        <f>IF($C135&lt;=Entradas!$E$41,"",J135^2)</f>
        <v>3.437952387377393E-2</v>
      </c>
      <c r="L135" s="77">
        <f>IF($C135&lt;=Entradas!$E$41,"",G135*J135)</f>
        <v>2.353998133669535E-2</v>
      </c>
      <c r="M135" s="39"/>
    </row>
    <row r="136" spans="2:13" x14ac:dyDescent="0.3">
      <c r="B136" s="38"/>
      <c r="C136" s="74">
        <v>131</v>
      </c>
      <c r="D136" s="97">
        <f>IF($C136&lt;=Entradas!$E$41,"",Observaciones!H136)</f>
        <v>0.77127839394867781</v>
      </c>
      <c r="E136" s="97">
        <f>IF($C136&lt;=Entradas!$E$41,"",Cálculos!M137)</f>
        <v>0.8541301296259205</v>
      </c>
      <c r="F136" s="77">
        <f>IF($C136&lt;=Entradas!$E$41,"",D136-E136)</f>
        <v>-8.2851735677242688E-2</v>
      </c>
      <c r="G136" s="77">
        <f>IF($C136&lt;=Entradas!$E$41,"",D136-AVERAGE(D:D))</f>
        <v>-0.13482028824480041</v>
      </c>
      <c r="H136" s="77">
        <f>IF($C136&lt;=Entradas!$E$41,"",F136^2)</f>
        <v>6.8644101047316891E-3</v>
      </c>
      <c r="I136" s="77">
        <f>IF($C136&lt;=Entradas!$E$41,"",G136^2)</f>
        <v>1.8176510122411067E-2</v>
      </c>
      <c r="J136" s="77">
        <f>IF($C136&lt;=Entradas!$E$41,"",E136-AVERAGE(E:E))</f>
        <v>-0.20474267749877795</v>
      </c>
      <c r="K136" s="77">
        <f>IF($C136&lt;=Entradas!$E$41,"",J136^2)</f>
        <v>4.1919563989368594E-2</v>
      </c>
      <c r="L136" s="77">
        <f>IF($C136&lt;=Entradas!$E$41,"",G136*J136)</f>
        <v>2.7603466796397455E-2</v>
      </c>
      <c r="M136" s="39"/>
    </row>
    <row r="137" spans="2:13" x14ac:dyDescent="0.3">
      <c r="B137" s="38"/>
      <c r="C137" s="74">
        <v>132</v>
      </c>
      <c r="D137" s="97">
        <f>IF($C137&lt;=Entradas!$E$41,"",Observaciones!H137)</f>
        <v>0.76364788122921512</v>
      </c>
      <c r="E137" s="97">
        <f>IF($C137&lt;=Entradas!$E$41,"",Cálculos!M138)</f>
        <v>0.83547807227076354</v>
      </c>
      <c r="F137" s="77">
        <f>IF($C137&lt;=Entradas!$E$41,"",D137-E137)</f>
        <v>-7.1830191041548419E-2</v>
      </c>
      <c r="G137" s="77">
        <f>IF($C137&lt;=Entradas!$E$41,"",D137-AVERAGE(D:D))</f>
        <v>-0.1424508009642631</v>
      </c>
      <c r="H137" s="77">
        <f>IF($C137&lt;=Entradas!$E$41,"",F137^2)</f>
        <v>5.1595763450653425E-3</v>
      </c>
      <c r="I137" s="77">
        <f>IF($C137&lt;=Entradas!$E$41,"",G137^2)</f>
        <v>2.0292230695360101E-2</v>
      </c>
      <c r="J137" s="77">
        <f>IF($C137&lt;=Entradas!$E$41,"",E137-AVERAGE(E:E))</f>
        <v>-0.22339473485393491</v>
      </c>
      <c r="K137" s="77">
        <f>IF($C137&lt;=Entradas!$E$41,"",J137^2)</f>
        <v>4.990520756045988E-2</v>
      </c>
      <c r="L137" s="77">
        <f>IF($C137&lt;=Entradas!$E$41,"",G137*J137)</f>
        <v>3.182275891114221E-2</v>
      </c>
      <c r="M137" s="39"/>
    </row>
    <row r="138" spans="2:13" x14ac:dyDescent="0.3">
      <c r="B138" s="38"/>
      <c r="C138" s="74">
        <v>133</v>
      </c>
      <c r="D138" s="97">
        <f>IF($C138&lt;=Entradas!$E$41,"",Observaciones!H138)</f>
        <v>0.75611834551966217</v>
      </c>
      <c r="E138" s="97">
        <f>IF($C138&lt;=Entradas!$E$41,"",Cálculos!M139)</f>
        <v>0.81738298838152723</v>
      </c>
      <c r="F138" s="77">
        <f>IF($C138&lt;=Entradas!$E$41,"",D138-E138)</f>
        <v>-6.126464286186506E-2</v>
      </c>
      <c r="G138" s="77">
        <f>IF($C138&lt;=Entradas!$E$41,"",D138-AVERAGE(D:D))</f>
        <v>-0.14998033667381605</v>
      </c>
      <c r="H138" s="77">
        <f>IF($C138&lt;=Entradas!$E$41,"",F138^2)</f>
        <v>3.7533564649918734E-3</v>
      </c>
      <c r="I138" s="77">
        <f>IF($C138&lt;=Entradas!$E$41,"",G138^2)</f>
        <v>2.249410138879121E-2</v>
      </c>
      <c r="J138" s="77">
        <f>IF($C138&lt;=Entradas!$E$41,"",E138-AVERAGE(E:E))</f>
        <v>-0.24148981874317121</v>
      </c>
      <c r="K138" s="77">
        <f>IF($C138&lt;=Entradas!$E$41,"",J138^2)</f>
        <v>5.8317332556609688E-2</v>
      </c>
      <c r="L138" s="77">
        <f>IF($C138&lt;=Entradas!$E$41,"",G138*J138)</f>
        <v>3.6218724318399634E-2</v>
      </c>
      <c r="M138" s="39"/>
    </row>
    <row r="139" spans="2:13" x14ac:dyDescent="0.3">
      <c r="B139" s="38"/>
      <c r="C139" s="74">
        <v>134</v>
      </c>
      <c r="D139" s="97">
        <f>IF($C139&lt;=Entradas!$E$41,"",Observaciones!H139)</f>
        <v>0.74866727990726833</v>
      </c>
      <c r="E139" s="97">
        <f>IF($C139&lt;=Entradas!$E$41,"",Cálculos!M140)</f>
        <v>0.79965733936482153</v>
      </c>
      <c r="F139" s="77">
        <f>IF($C139&lt;=Entradas!$E$41,"",D139-E139)</f>
        <v>-5.0990059457553194E-2</v>
      </c>
      <c r="G139" s="77">
        <f>IF($C139&lt;=Entradas!$E$41,"",D139-AVERAGE(D:D))</f>
        <v>-0.15743140228620989</v>
      </c>
      <c r="H139" s="77">
        <f>IF($C139&lt;=Entradas!$E$41,"",F139^2)</f>
        <v>2.5999861634848098E-3</v>
      </c>
      <c r="I139" s="77">
        <f>IF($C139&lt;=Entradas!$E$41,"",G139^2)</f>
        <v>2.4784646425802453E-2</v>
      </c>
      <c r="J139" s="77">
        <f>IF($C139&lt;=Entradas!$E$41,"",E139-AVERAGE(E:E))</f>
        <v>-0.25921546775987692</v>
      </c>
      <c r="K139" s="77">
        <f>IF($C139&lt;=Entradas!$E$41,"",J139^2)</f>
        <v>6.7192658725971785E-2</v>
      </c>
      <c r="L139" s="77">
        <f>IF($C139&lt;=Entradas!$E$41,"",G139*J139)</f>
        <v>4.0808654583713251E-2</v>
      </c>
      <c r="M139" s="39"/>
    </row>
    <row r="140" spans="2:13" x14ac:dyDescent="0.3">
      <c r="B140" s="38"/>
      <c r="C140" s="74">
        <v>135</v>
      </c>
      <c r="D140" s="97">
        <f>IF($C140&lt;=Entradas!$E$41,"",Observaciones!H140)</f>
        <v>0.74129034159143758</v>
      </c>
      <c r="E140" s="97">
        <f>IF($C140&lt;=Entradas!$E$41,"",Cálculos!M141)</f>
        <v>0.78209674215235792</v>
      </c>
      <c r="F140" s="77">
        <f>IF($C140&lt;=Entradas!$E$41,"",D140-E140)</f>
        <v>-4.0806400560920331E-2</v>
      </c>
      <c r="G140" s="77">
        <f>IF($C140&lt;=Entradas!$E$41,"",D140-AVERAGE(D:D))</f>
        <v>-0.16480834060204064</v>
      </c>
      <c r="H140" s="77">
        <f>IF($C140&lt;=Entradas!$E$41,"",F140^2)</f>
        <v>1.665162326738279E-3</v>
      </c>
      <c r="I140" s="77">
        <f>IF($C140&lt;=Entradas!$E$41,"",G140^2)</f>
        <v>2.7161789131998237E-2</v>
      </c>
      <c r="J140" s="77">
        <f>IF($C140&lt;=Entradas!$E$41,"",E140-AVERAGE(E:E))</f>
        <v>-0.27677606497234053</v>
      </c>
      <c r="K140" s="77">
        <f>IF($C140&lt;=Entradas!$E$41,"",J140^2)</f>
        <v>7.6604990141573265E-2</v>
      </c>
      <c r="L140" s="77">
        <f>IF($C140&lt;=Entradas!$E$41,"",G140*J140)</f>
        <v>4.5615003986454024E-2</v>
      </c>
      <c r="M140" s="39"/>
    </row>
    <row r="141" spans="2:13" x14ac:dyDescent="0.3">
      <c r="B141" s="38"/>
      <c r="C141" s="74">
        <v>136</v>
      </c>
      <c r="D141" s="97">
        <f>IF($C141&lt;=Entradas!$E$41,"",Observaciones!H141)</f>
        <v>0.73398620784927993</v>
      </c>
      <c r="E141" s="97">
        <f>IF($C141&lt;=Entradas!$E$41,"",Cálculos!M142)</f>
        <v>0.76514644005320886</v>
      </c>
      <c r="F141" s="77">
        <f>IF($C141&lt;=Entradas!$E$41,"",D141-E141)</f>
        <v>-3.1160232203928939E-2</v>
      </c>
      <c r="G141" s="77">
        <f>IF($C141&lt;=Entradas!$E$41,"",D141-AVERAGE(D:D))</f>
        <v>-0.1721124743441983</v>
      </c>
      <c r="H141" s="77">
        <f>IF($C141&lt;=Entradas!$E$41,"",F141^2)</f>
        <v>9.7096007100277017E-4</v>
      </c>
      <c r="I141" s="77">
        <f>IF($C141&lt;=Entradas!$E$41,"",G141^2)</f>
        <v>2.9622703824882315E-2</v>
      </c>
      <c r="J141" s="77">
        <f>IF($C141&lt;=Entradas!$E$41,"",E141-AVERAGE(E:E))</f>
        <v>-0.29372636707148958</v>
      </c>
      <c r="K141" s="77">
        <f>IF($C141&lt;=Entradas!$E$41,"",J141^2)</f>
        <v>8.6275178713015432E-2</v>
      </c>
      <c r="L141" s="77">
        <f>IF($C141&lt;=Entradas!$E$41,"",G141*J141)</f>
        <v>5.055397181680632E-2</v>
      </c>
      <c r="M141" s="39"/>
    </row>
    <row r="142" spans="2:13" x14ac:dyDescent="0.3">
      <c r="B142" s="38"/>
      <c r="C142" s="74">
        <v>137</v>
      </c>
      <c r="D142" s="97">
        <f>IF($C142&lt;=Entradas!$E$41,"",Observaciones!H142)</f>
        <v>0.7267540630310938</v>
      </c>
      <c r="E142" s="97">
        <f>IF($C142&lt;=Entradas!$E$41,"",Cálculos!M143)</f>
        <v>0.74836830196446724</v>
      </c>
      <c r="F142" s="77">
        <f>IF($C142&lt;=Entradas!$E$41,"",D142-E142)</f>
        <v>-2.1614238933373442E-2</v>
      </c>
      <c r="G142" s="77">
        <f>IF($C142&lt;=Entradas!$E$41,"",D142-AVERAGE(D:D))</f>
        <v>-0.17934461916238442</v>
      </c>
      <c r="H142" s="77">
        <f>IF($C142&lt;=Entradas!$E$41,"",F142^2)</f>
        <v>4.6717532466895628E-4</v>
      </c>
      <c r="I142" s="77">
        <f>IF($C142&lt;=Entradas!$E$41,"",G142^2)</f>
        <v>3.2164492422500704E-2</v>
      </c>
      <c r="J142" s="77">
        <f>IF($C142&lt;=Entradas!$E$41,"",E142-AVERAGE(E:E))</f>
        <v>-0.3105045051602312</v>
      </c>
      <c r="K142" s="77">
        <f>IF($C142&lt;=Entradas!$E$41,"",J142^2)</f>
        <v>9.6413047724800041E-2</v>
      </c>
      <c r="L142" s="77">
        <f>IF($C142&lt;=Entradas!$E$41,"",G142*J142)</f>
        <v>5.5687312226166297E-2</v>
      </c>
      <c r="M142" s="39"/>
    </row>
    <row r="143" spans="2:13" x14ac:dyDescent="0.3">
      <c r="B143" s="38"/>
      <c r="C143" s="74">
        <v>138</v>
      </c>
      <c r="D143" s="97">
        <f>IF($C143&lt;=Entradas!$E$41,"",Observaciones!H143)</f>
        <v>0.71959318150316576</v>
      </c>
      <c r="E143" s="97">
        <f>IF($C143&lt;=Entradas!$E$41,"",Cálculos!M144)</f>
        <v>0.73183425679031511</v>
      </c>
      <c r="F143" s="77">
        <f>IF($C143&lt;=Entradas!$E$41,"",D143-E143)</f>
        <v>-1.224107528714935E-2</v>
      </c>
      <c r="G143" s="77">
        <f>IF($C143&lt;=Entradas!$E$41,"",D143-AVERAGE(D:D))</f>
        <v>-0.18650550069031246</v>
      </c>
      <c r="H143" s="77">
        <f>IF($C143&lt;=Entradas!$E$41,"",F143^2)</f>
        <v>1.4984392418565854E-4</v>
      </c>
      <c r="I143" s="77">
        <f>IF($C143&lt;=Entradas!$E$41,"",G143^2)</f>
        <v>3.4784301787744144E-2</v>
      </c>
      <c r="J143" s="77">
        <f>IF($C143&lt;=Entradas!$E$41,"",E143-AVERAGE(E:E))</f>
        <v>-0.32703855033438334</v>
      </c>
      <c r="K143" s="77">
        <f>IF($C143&lt;=Entradas!$E$41,"",J143^2)</f>
        <v>0.10695421340481498</v>
      </c>
      <c r="L143" s="77">
        <f>IF($C143&lt;=Entradas!$E$41,"",G143*J143)</f>
        <v>6.0994488575148116E-2</v>
      </c>
      <c r="M143" s="39"/>
    </row>
    <row r="144" spans="2:13" x14ac:dyDescent="0.3">
      <c r="B144" s="38"/>
      <c r="C144" s="74">
        <v>139</v>
      </c>
      <c r="D144" s="97">
        <f>IF($C144&lt;=Entradas!$E$41,"",Observaciones!H144)</f>
        <v>0.71250285838495209</v>
      </c>
      <c r="E144" s="97">
        <f>IF($C144&lt;=Entradas!$E$41,"",Cálculos!M145)</f>
        <v>0.71819275313168895</v>
      </c>
      <c r="F144" s="77">
        <f>IF($C144&lt;=Entradas!$E$41,"",D144-E144)</f>
        <v>-5.6898947467368677E-3</v>
      </c>
      <c r="G144" s="77">
        <f>IF($C144&lt;=Entradas!$E$41,"",D144-AVERAGE(D:D))</f>
        <v>-0.19359582380852614</v>
      </c>
      <c r="H144" s="77">
        <f>IF($C144&lt;=Entradas!$E$41,"",F144^2)</f>
        <v>3.2374902228943803E-5</v>
      </c>
      <c r="I144" s="77">
        <f>IF($C144&lt;=Entradas!$E$41,"",G144^2)</f>
        <v>3.7479342996101894E-2</v>
      </c>
      <c r="J144" s="77">
        <f>IF($C144&lt;=Entradas!$E$41,"",E144-AVERAGE(E:E))</f>
        <v>-0.34068005399300949</v>
      </c>
      <c r="K144" s="77">
        <f>IF($C144&lt;=Entradas!$E$41,"",J144^2)</f>
        <v>0.11606289918867986</v>
      </c>
      <c r="L144" s="77">
        <f>IF($C144&lt;=Entradas!$E$41,"",G144*J144)</f>
        <v>6.5954235707909842E-2</v>
      </c>
      <c r="M144" s="39"/>
    </row>
    <row r="145" spans="2:13" x14ac:dyDescent="0.3">
      <c r="B145" s="38"/>
      <c r="C145" s="74">
        <v>140</v>
      </c>
      <c r="D145" s="97">
        <f>IF($C145&lt;=Entradas!$E$41,"",Observaciones!H145)</f>
        <v>0.70548239799855084</v>
      </c>
      <c r="E145" s="97">
        <f>IF($C145&lt;=Entradas!$E$41,"",Cálculos!M146)</f>
        <v>0.71166207081709232</v>
      </c>
      <c r="F145" s="77">
        <f>IF($C145&lt;=Entradas!$E$41,"",D145-E145)</f>
        <v>-6.1796728185414818E-3</v>
      </c>
      <c r="G145" s="77">
        <f>IF($C145&lt;=Entradas!$E$41,"",D145-AVERAGE(D:D))</f>
        <v>-0.20061628419492739</v>
      </c>
      <c r="H145" s="77">
        <f>IF($C145&lt;=Entradas!$E$41,"",F145^2)</f>
        <v>3.8188356144220419E-5</v>
      </c>
      <c r="I145" s="77">
        <f>IF($C145&lt;=Entradas!$E$41,"",G145^2)</f>
        <v>4.0246893484179869E-2</v>
      </c>
      <c r="J145" s="77">
        <f>IF($C145&lt;=Entradas!$E$41,"",E145-AVERAGE(E:E))</f>
        <v>-0.34721073630760613</v>
      </c>
      <c r="K145" s="77">
        <f>IF($C145&lt;=Entradas!$E$41,"",J145^2)</f>
        <v>0.12055529540727</v>
      </c>
      <c r="L145" s="77">
        <f>IF($C145&lt;=Entradas!$E$41,"",G145*J145)</f>
        <v>6.9656127750616706E-2</v>
      </c>
      <c r="M145" s="39"/>
    </row>
    <row r="146" spans="2:13" x14ac:dyDescent="0.3">
      <c r="B146" s="38"/>
      <c r="C146" s="74">
        <v>141</v>
      </c>
      <c r="D146" s="97">
        <f>IF($C146&lt;=Entradas!$E$41,"",Observaciones!H146)</f>
        <v>0.69853111189530581</v>
      </c>
      <c r="E146" s="97">
        <f>IF($C146&lt;=Entradas!$E$41,"",Cálculos!M147)</f>
        <v>0.70645927687839694</v>
      </c>
      <c r="F146" s="77">
        <f>IF($C146&lt;=Entradas!$E$41,"",D146-E146)</f>
        <v>-7.9281649830911238E-3</v>
      </c>
      <c r="G146" s="77">
        <f>IF($C146&lt;=Entradas!$E$41,"",D146-AVERAGE(D:D))</f>
        <v>-0.20756757029817241</v>
      </c>
      <c r="H146" s="77">
        <f>IF($C146&lt;=Entradas!$E$41,"",F146^2)</f>
        <v>6.2855799999112278E-5</v>
      </c>
      <c r="I146" s="77">
        <f>IF($C146&lt;=Entradas!$E$41,"",G146^2)</f>
        <v>4.3084296239486744E-2</v>
      </c>
      <c r="J146" s="77">
        <f>IF($C146&lt;=Entradas!$E$41,"",E146-AVERAGE(E:E))</f>
        <v>-0.35241353024630151</v>
      </c>
      <c r="K146" s="77">
        <f>IF($C146&lt;=Entradas!$E$41,"",J146^2)</f>
        <v>0.12419529630066087</v>
      </c>
      <c r="L146" s="77">
        <f>IF($C146&lt;=Entradas!$E$41,"",G146*J146)</f>
        <v>7.3149620213426303E-2</v>
      </c>
      <c r="M146" s="39"/>
    </row>
    <row r="147" spans="2:13" x14ac:dyDescent="0.3">
      <c r="B147" s="38"/>
      <c r="C147" s="74">
        <v>142</v>
      </c>
      <c r="D147" s="97">
        <f>IF($C147&lt;=Entradas!$E$41,"",Observaciones!H147)</f>
        <v>0.69164831847216357</v>
      </c>
      <c r="E147" s="97">
        <f>IF($C147&lt;=Entradas!$E$41,"",Cálculos!M148)</f>
        <v>0.70152693944181177</v>
      </c>
      <c r="F147" s="77">
        <f>IF($C147&lt;=Entradas!$E$41,"",D147-E147)</f>
        <v>-9.8786209696481997E-3</v>
      </c>
      <c r="G147" s="77">
        <f>IF($C147&lt;=Entradas!$E$41,"",D147-AVERAGE(D:D))</f>
        <v>-0.21445036372131465</v>
      </c>
      <c r="H147" s="77">
        <f>IF($C147&lt;=Entradas!$E$41,"",F147^2)</f>
        <v>9.7587152261973144E-5</v>
      </c>
      <c r="I147" s="77">
        <f>IF($C147&lt;=Entradas!$E$41,"",G147^2)</f>
        <v>4.5988958500204145E-2</v>
      </c>
      <c r="J147" s="77">
        <f>IF($C147&lt;=Entradas!$E$41,"",E147-AVERAGE(E:E))</f>
        <v>-0.35734586768288668</v>
      </c>
      <c r="K147" s="77">
        <f>IF($C147&lt;=Entradas!$E$41,"",J147^2)</f>
        <v>0.12769606915003515</v>
      </c>
      <c r="L147" s="77">
        <f>IF($C147&lt;=Entradas!$E$41,"",G147*J147)</f>
        <v>7.6632951298903823E-2</v>
      </c>
      <c r="M147" s="39"/>
    </row>
    <row r="148" spans="2:13" x14ac:dyDescent="0.3">
      <c r="B148" s="38"/>
      <c r="C148" s="74">
        <v>143</v>
      </c>
      <c r="D148" s="97">
        <f>IF($C148&lt;=Entradas!$E$41,"",Observaciones!H148)</f>
        <v>0.68483334285238129</v>
      </c>
      <c r="E148" s="97">
        <f>IF($C148&lt;=Entradas!$E$41,"",Cálculos!M149)</f>
        <v>0.69667154690247401</v>
      </c>
      <c r="F148" s="77">
        <f>IF($C148&lt;=Entradas!$E$41,"",D148-E148)</f>
        <v>-1.1838204050092727E-2</v>
      </c>
      <c r="G148" s="77">
        <f>IF($C148&lt;=Entradas!$E$41,"",D148-AVERAGE(D:D))</f>
        <v>-0.22126533934109693</v>
      </c>
      <c r="H148" s="77">
        <f>IF($C148&lt;=Entradas!$E$41,"",F148^2)</f>
        <v>1.4014307513163184E-4</v>
      </c>
      <c r="I148" s="77">
        <f>IF($C148&lt;=Entradas!$E$41,"",G148^2)</f>
        <v>4.8958350393730782E-2</v>
      </c>
      <c r="J148" s="77">
        <f>IF($C148&lt;=Entradas!$E$41,"",E148-AVERAGE(E:E))</f>
        <v>-0.36220126022222443</v>
      </c>
      <c r="K148" s="77">
        <f>IF($C148&lt;=Entradas!$E$41,"",J148^2)</f>
        <v>0.13118975290656754</v>
      </c>
      <c r="L148" s="77">
        <f>IF($C148&lt;=Entradas!$E$41,"",G148*J148)</f>
        <v>8.0142584752843443E-2</v>
      </c>
      <c r="M148" s="39"/>
    </row>
    <row r="149" spans="2:13" x14ac:dyDescent="0.3">
      <c r="B149" s="38"/>
      <c r="C149" s="74">
        <v>144</v>
      </c>
      <c r="D149" s="97">
        <f>IF($C149&lt;=Entradas!$E$41,"",Observaciones!H149)</f>
        <v>0.67808551681064921</v>
      </c>
      <c r="E149" s="97">
        <f>IF($C149&lt;=Entradas!$E$41,"",Cálculos!M150)</f>
        <v>0.69185753139742678</v>
      </c>
      <c r="F149" s="77">
        <f>IF($C149&lt;=Entradas!$E$41,"",D149-E149)</f>
        <v>-1.377201458677757E-2</v>
      </c>
      <c r="G149" s="77">
        <f>IF($C149&lt;=Entradas!$E$41,"",D149-AVERAGE(D:D))</f>
        <v>-0.22801316538282901</v>
      </c>
      <c r="H149" s="77">
        <f>IF($C149&lt;=Entradas!$E$41,"",F149^2)</f>
        <v>1.8966838577841417E-4</v>
      </c>
      <c r="I149" s="77">
        <f>IF($C149&lt;=Entradas!$E$41,"",G149^2)</f>
        <v>5.1990003587897335E-2</v>
      </c>
      <c r="J149" s="77">
        <f>IF($C149&lt;=Entradas!$E$41,"",E149-AVERAGE(E:E))</f>
        <v>-0.36701527572727166</v>
      </c>
      <c r="K149" s="77">
        <f>IF($C149&lt;=Entradas!$E$41,"",J149^2)</f>
        <v>0.13470021261716525</v>
      </c>
      <c r="L149" s="77">
        <f>IF($C149&lt;=Entradas!$E$41,"",G149*J149)</f>
        <v>8.3684314762426978E-2</v>
      </c>
      <c r="M149" s="39"/>
    </row>
    <row r="150" spans="2:13" x14ac:dyDescent="0.3">
      <c r="B150" s="38"/>
      <c r="C150" s="74">
        <v>145</v>
      </c>
      <c r="D150" s="97">
        <f>IF($C150&lt;=Entradas!$E$41,"",Observaciones!H150)</f>
        <v>0.67140417870612457</v>
      </c>
      <c r="E150" s="97">
        <f>IF($C150&lt;=Entradas!$E$41,"",Cálculos!M151)</f>
        <v>0.68707820174526391</v>
      </c>
      <c r="F150" s="77">
        <f>IF($C150&lt;=Entradas!$E$41,"",D150-E150)</f>
        <v>-1.567402303913934E-2</v>
      </c>
      <c r="G150" s="77">
        <f>IF($C150&lt;=Entradas!$E$41,"",D150-AVERAGE(D:D))</f>
        <v>-0.23469450348735366</v>
      </c>
      <c r="H150" s="77">
        <f>IF($C150&lt;=Entradas!$E$41,"",F150^2)</f>
        <v>2.4567499823147082E-4</v>
      </c>
      <c r="I150" s="77">
        <f>IF($C150&lt;=Entradas!$E$41,"",G150^2)</f>
        <v>5.5081509967175458E-2</v>
      </c>
      <c r="J150" s="77">
        <f>IF($C150&lt;=Entradas!$E$41,"",E150-AVERAGE(E:E))</f>
        <v>-0.37179460537943454</v>
      </c>
      <c r="K150" s="77">
        <f>IF($C150&lt;=Entradas!$E$41,"",J150^2)</f>
        <v>0.13823122858924947</v>
      </c>
      <c r="L150" s="77">
        <f>IF($C150&lt;=Entradas!$E$41,"",G150*J150)</f>
        <v>8.7258150308802976E-2</v>
      </c>
      <c r="M150" s="39"/>
    </row>
    <row r="151" spans="2:13" x14ac:dyDescent="0.3">
      <c r="B151" s="38"/>
      <c r="C151" s="74">
        <v>146</v>
      </c>
      <c r="D151" s="97">
        <f>IF($C151&lt;=Entradas!$E$41,"",Observaciones!H151)</f>
        <v>0.6647886734173164</v>
      </c>
      <c r="E151" s="97">
        <f>IF($C151&lt;=Entradas!$E$41,"",Cálculos!M152)</f>
        <v>0.68233214731983904</v>
      </c>
      <c r="F151" s="77">
        <f>IF($C151&lt;=Entradas!$E$41,"",D151-E151)</f>
        <v>-1.7543473902522644E-2</v>
      </c>
      <c r="G151" s="77">
        <f>IF($C151&lt;=Entradas!$E$41,"",D151-AVERAGE(D:D))</f>
        <v>-0.24131000877616182</v>
      </c>
      <c r="H151" s="77">
        <f>IF($C151&lt;=Entradas!$E$41,"",F151^2)</f>
        <v>3.0777347656849307E-4</v>
      </c>
      <c r="I151" s="77">
        <f>IF($C151&lt;=Entradas!$E$41,"",G151^2)</f>
        <v>5.8230520335551296E-2</v>
      </c>
      <c r="J151" s="77">
        <f>IF($C151&lt;=Entradas!$E$41,"",E151-AVERAGE(E:E))</f>
        <v>-0.3765406598048594</v>
      </c>
      <c r="K151" s="77">
        <f>IF($C151&lt;=Entradas!$E$41,"",J151^2)</f>
        <v>0.14178286848627886</v>
      </c>
      <c r="L151" s="77">
        <f>IF($C151&lt;=Entradas!$E$41,"",G151*J151)</f>
        <v>9.0863029922092386E-2</v>
      </c>
      <c r="M151" s="39"/>
    </row>
    <row r="152" spans="2:13" x14ac:dyDescent="0.3">
      <c r="B152" s="38"/>
      <c r="C152" s="74">
        <v>147</v>
      </c>
      <c r="D152" s="97">
        <f>IF($C152&lt;=Entradas!$E$41,"",Observaciones!H152)</f>
        <v>0.65823835227780969</v>
      </c>
      <c r="E152" s="97">
        <f>IF($C152&lt;=Entradas!$E$41,"",Cálculos!M153)</f>
        <v>0.67761892418333391</v>
      </c>
      <c r="F152" s="77">
        <f>IF($C152&lt;=Entradas!$E$41,"",D152-E152)</f>
        <v>-1.9380571905524224E-2</v>
      </c>
      <c r="G152" s="77">
        <f>IF($C152&lt;=Entradas!$E$41,"",D152-AVERAGE(D:D))</f>
        <v>-0.24786032991566853</v>
      </c>
      <c r="H152" s="77">
        <f>IF($C152&lt;=Entradas!$E$41,"",F152^2)</f>
        <v>3.7560656738519488E-4</v>
      </c>
      <c r="I152" s="77">
        <f>IF($C152&lt;=Entradas!$E$41,"",G152^2)</f>
        <v>6.1434743145904046E-2</v>
      </c>
      <c r="J152" s="77">
        <f>IF($C152&lt;=Entradas!$E$41,"",E152-AVERAGE(E:E))</f>
        <v>-0.38125388294136453</v>
      </c>
      <c r="K152" s="77">
        <f>IF($C152&lt;=Entradas!$E$41,"",J152^2)</f>
        <v>0.14535452325786768</v>
      </c>
      <c r="L152" s="77">
        <f>IF($C152&lt;=Entradas!$E$41,"",G152*J152)</f>
        <v>9.4497713207476283E-2</v>
      </c>
      <c r="M152" s="39"/>
    </row>
    <row r="153" spans="2:13" x14ac:dyDescent="0.3">
      <c r="B153" s="38"/>
      <c r="C153" s="74">
        <v>148</v>
      </c>
      <c r="D153" s="97">
        <f>IF($C153&lt;=Entradas!$E$41,"",Observaciones!H153)</f>
        <v>0.65175257301265566</v>
      </c>
      <c r="E153" s="97">
        <f>IF($C153&lt;=Entradas!$E$41,"",Cálculos!M154)</f>
        <v>0.67293826641358423</v>
      </c>
      <c r="F153" s="77">
        <f>IF($C153&lt;=Entradas!$E$41,"",D153-E153)</f>
        <v>-2.1185693400928574E-2</v>
      </c>
      <c r="G153" s="77">
        <f>IF($C153&lt;=Entradas!$E$41,"",D153-AVERAGE(D:D))</f>
        <v>-0.25434610918082257</v>
      </c>
      <c r="H153" s="77">
        <f>IF($C153&lt;=Entradas!$E$41,"",F153^2)</f>
        <v>4.4883360487814854E-4</v>
      </c>
      <c r="I153" s="77">
        <f>IF($C153&lt;=Entradas!$E$41,"",G153^2)</f>
        <v>6.4691943255422907E-2</v>
      </c>
      <c r="J153" s="77">
        <f>IF($C153&lt;=Entradas!$E$41,"",E153-AVERAGE(E:E))</f>
        <v>-0.38593454071111422</v>
      </c>
      <c r="K153" s="77">
        <f>IF($C153&lt;=Entradas!$E$41,"",J153^2)</f>
        <v>0.14894546971389869</v>
      </c>
      <c r="L153" s="77">
        <f>IF($C153&lt;=Entradas!$E$41,"",G153*J153)</f>
        <v>9.816094882835967E-2</v>
      </c>
      <c r="M153" s="39"/>
    </row>
    <row r="154" spans="2:13" x14ac:dyDescent="0.3">
      <c r="B154" s="38"/>
      <c r="C154" s="74">
        <v>149</v>
      </c>
      <c r="D154" s="97">
        <f>IF($C154&lt;=Entradas!$E$41,"",Observaciones!H154)</f>
        <v>0.64533069967539336</v>
      </c>
      <c r="E154" s="97">
        <f>IF($C154&lt;=Entradas!$E$41,"",Cálculos!M155)</f>
        <v>0.66828994190959334</v>
      </c>
      <c r="F154" s="77">
        <f>IF($C154&lt;=Entradas!$E$41,"",D154-E154)</f>
        <v>-2.2959242234199984E-2</v>
      </c>
      <c r="G154" s="77">
        <f>IF($C154&lt;=Entradas!$E$41,"",D154-AVERAGE(D:D))</f>
        <v>-0.26076798251808486</v>
      </c>
      <c r="H154" s="77">
        <f>IF($C154&lt;=Entradas!$E$41,"",F154^2)</f>
        <v>5.2712680396867228E-4</v>
      </c>
      <c r="I154" s="77">
        <f>IF($C154&lt;=Entradas!$E$41,"",G154^2)</f>
        <v>6.7999940706552214E-2</v>
      </c>
      <c r="J154" s="77">
        <f>IF($C154&lt;=Entradas!$E$41,"",E154-AVERAGE(E:E))</f>
        <v>-0.3905828652151051</v>
      </c>
      <c r="K154" s="77">
        <f>IF($C154&lt;=Entradas!$E$41,"",J154^2)</f>
        <v>0.15255497459964096</v>
      </c>
      <c r="L154" s="77">
        <f>IF($C154&lt;=Entradas!$E$41,"",G154*J154)</f>
        <v>0.10185150576827602</v>
      </c>
      <c r="M154" s="39"/>
    </row>
    <row r="155" spans="2:13" x14ac:dyDescent="0.3">
      <c r="B155" s="38"/>
      <c r="C155" s="74">
        <v>150</v>
      </c>
      <c r="D155" s="97">
        <f>IF($C155&lt;=Entradas!$E$41,"",Observaciones!H155)</f>
        <v>0.63897210258569426</v>
      </c>
      <c r="E155" s="97">
        <f>IF($C155&lt;=Entradas!$E$41,"",Cálculos!M156)</f>
        <v>0.66367372602099339</v>
      </c>
      <c r="F155" s="77">
        <f>IF($C155&lt;=Entradas!$E$41,"",D155-E155)</f>
        <v>-2.4701623435299136E-2</v>
      </c>
      <c r="G155" s="77">
        <f>IF($C155&lt;=Entradas!$E$41,"",D155-AVERAGE(D:D))</f>
        <v>-0.26712657960778396</v>
      </c>
      <c r="H155" s="77">
        <f>IF($C155&lt;=Entradas!$E$41,"",F155^2)</f>
        <v>6.1017020033931951E-4</v>
      </c>
      <c r="I155" s="77">
        <f>IF($C155&lt;=Entradas!$E$41,"",G155^2)</f>
        <v>7.1356609532953738E-2</v>
      </c>
      <c r="J155" s="77">
        <f>IF($C155&lt;=Entradas!$E$41,"",E155-AVERAGE(E:E))</f>
        <v>-0.39519908110370505</v>
      </c>
      <c r="K155" s="77">
        <f>IF($C155&lt;=Entradas!$E$41,"",J155^2)</f>
        <v>0.15618231370521285</v>
      </c>
      <c r="L155" s="77">
        <f>IF($C155&lt;=Entradas!$E$41,"",G155*J155)</f>
        <v>0.10556817879937194</v>
      </c>
      <c r="M155" s="39"/>
    </row>
    <row r="156" spans="2:13" x14ac:dyDescent="0.3">
      <c r="B156" s="38"/>
      <c r="C156" s="74">
        <v>151</v>
      </c>
      <c r="D156" s="97">
        <f>IF($C156&lt;=Entradas!$E$41,"",Observaciones!H156)</f>
        <v>0.63267615826761969</v>
      </c>
      <c r="E156" s="97">
        <f>IF($C156&lt;=Entradas!$E$41,"",Cálculos!M157)</f>
        <v>0.65908939671821365</v>
      </c>
      <c r="F156" s="77">
        <f>IF($C156&lt;=Entradas!$E$41,"",D156-E156)</f>
        <v>-2.6413238450593957E-2</v>
      </c>
      <c r="G156" s="77">
        <f>IF($C156&lt;=Entradas!$E$41,"",D156-AVERAGE(D:D))</f>
        <v>-0.27342252392585853</v>
      </c>
      <c r="H156" s="77">
        <f>IF($C156&lt;=Entradas!$E$41,"",F156^2)</f>
        <v>6.9765916544793508E-4</v>
      </c>
      <c r="I156" s="77">
        <f>IF($C156&lt;=Entradas!$E$41,"",G156^2)</f>
        <v>7.4759876589986674E-2</v>
      </c>
      <c r="J156" s="77">
        <f>IF($C156&lt;=Entradas!$E$41,"",E156-AVERAGE(E:E))</f>
        <v>-0.3997834104064848</v>
      </c>
      <c r="K156" s="77">
        <f>IF($C156&lt;=Entradas!$E$41,"",J156^2)</f>
        <v>0.15982677523623987</v>
      </c>
      <c r="L156" s="77">
        <f>IF($C156&lt;=Entradas!$E$41,"",G156*J156)</f>
        <v>0.1093097890970284</v>
      </c>
      <c r="M156" s="39"/>
    </row>
    <row r="157" spans="2:13" x14ac:dyDescent="0.3">
      <c r="B157" s="38"/>
      <c r="C157" s="74">
        <v>152</v>
      </c>
      <c r="D157" s="97">
        <f>IF($C157&lt;=Entradas!$E$41,"",Observaciones!H157)</f>
        <v>0.62644224938848836</v>
      </c>
      <c r="E157" s="97">
        <f>IF($C157&lt;=Entradas!$E$41,"",Cálculos!M158)</f>
        <v>0.65453673370079302</v>
      </c>
      <c r="F157" s="77">
        <f>IF($C157&lt;=Entradas!$E$41,"",D157-E157)</f>
        <v>-2.8094484312304657E-2</v>
      </c>
      <c r="G157" s="77">
        <f>IF($C157&lt;=Entradas!$E$41,"",D157-AVERAGE(D:D))</f>
        <v>-0.27965643280498986</v>
      </c>
      <c r="H157" s="77">
        <f>IF($C157&lt;=Entradas!$E$41,"",F157^2)</f>
        <v>7.893000487743325E-4</v>
      </c>
      <c r="I157" s="77">
        <f>IF($C157&lt;=Entradas!$E$41,"",G157^2)</f>
        <v>7.8207720409211812E-2</v>
      </c>
      <c r="J157" s="77">
        <f>IF($C157&lt;=Entradas!$E$41,"",E157-AVERAGE(E:E))</f>
        <v>-0.40433607342390543</v>
      </c>
      <c r="K157" s="77">
        <f>IF($C157&lt;=Entradas!$E$41,"",J157^2)</f>
        <v>0.16348766027186185</v>
      </c>
      <c r="L157" s="77">
        <f>IF($C157&lt;=Entradas!$E$41,"",G157*J157)</f>
        <v>0.11307518394810585</v>
      </c>
      <c r="M157" s="39"/>
    </row>
    <row r="158" spans="2:13" x14ac:dyDescent="0.3">
      <c r="B158" s="38"/>
      <c r="C158" s="74">
        <v>153</v>
      </c>
      <c r="D158" s="97">
        <f>IF($C158&lt;=Entradas!$E$41,"",Observaciones!H158)</f>
        <v>1.4767519172164114</v>
      </c>
      <c r="E158" s="97">
        <f>IF($C158&lt;=Entradas!$E$41,"",Cálculos!M159)</f>
        <v>1.8092507048503959</v>
      </c>
      <c r="F158" s="77">
        <f>IF($C158&lt;=Entradas!$E$41,"",D158-E158)</f>
        <v>-0.33249878763398444</v>
      </c>
      <c r="G158" s="77">
        <f>IF($C158&lt;=Entradas!$E$41,"",D158-AVERAGE(D:D))</f>
        <v>0.57065323502293319</v>
      </c>
      <c r="H158" s="77">
        <f>IF($C158&lt;=Entradas!$E$41,"",F158^2)</f>
        <v>0.11055544377806949</v>
      </c>
      <c r="I158" s="77">
        <f>IF($C158&lt;=Entradas!$E$41,"",G158^2)</f>
        <v>0.32564511464213902</v>
      </c>
      <c r="J158" s="77">
        <f>IF($C158&lt;=Entradas!$E$41,"",E158-AVERAGE(E:E))</f>
        <v>0.75037789772569741</v>
      </c>
      <c r="K158" s="77">
        <f>IF($C158&lt;=Entradas!$E$41,"",J158^2)</f>
        <v>0.56306698939523725</v>
      </c>
      <c r="L158" s="77">
        <f>IF($C158&lt;=Entradas!$E$41,"",G158*J158)</f>
        <v>0.42820557482687693</v>
      </c>
      <c r="M158" s="39"/>
    </row>
    <row r="159" spans="2:13" x14ac:dyDescent="0.3">
      <c r="B159" s="38"/>
      <c r="C159" s="74">
        <v>154</v>
      </c>
      <c r="D159" s="97">
        <f>IF($C159&lt;=Entradas!$E$41,"",Observaciones!H159)</f>
        <v>0.94472018161146487</v>
      </c>
      <c r="E159" s="97">
        <f>IF($C159&lt;=Entradas!$E$41,"",Cálculos!M160)</f>
        <v>0.82717835313883392</v>
      </c>
      <c r="F159" s="77">
        <f>IF($C159&lt;=Entradas!$E$41,"",D159-E159)</f>
        <v>0.11754182847263095</v>
      </c>
      <c r="G159" s="77">
        <f>IF($C159&lt;=Entradas!$E$41,"",D159-AVERAGE(D:D))</f>
        <v>3.8621499417986649E-2</v>
      </c>
      <c r="H159" s="77">
        <f>IF($C159&lt;=Entradas!$E$41,"",F159^2)</f>
        <v>1.3816081440689396E-2</v>
      </c>
      <c r="I159" s="77">
        <f>IF($C159&lt;=Entradas!$E$41,"",G159^2)</f>
        <v>1.4916202172935431E-3</v>
      </c>
      <c r="J159" s="77">
        <f>IF($C159&lt;=Entradas!$E$41,"",E159-AVERAGE(E:E))</f>
        <v>-0.23169445398586452</v>
      </c>
      <c r="K159" s="77">
        <f>IF($C159&lt;=Entradas!$E$41,"",J159^2)</f>
        <v>5.3682320007807892E-2</v>
      </c>
      <c r="L159" s="77">
        <f>IF($C159&lt;=Entradas!$E$41,"",G159*J159)</f>
        <v>-8.9483872197658014E-3</v>
      </c>
      <c r="M159" s="39"/>
    </row>
    <row r="160" spans="2:13" x14ac:dyDescent="0.3">
      <c r="B160" s="38"/>
      <c r="C160" s="74">
        <v>155</v>
      </c>
      <c r="D160" s="97">
        <f>IF($C160&lt;=Entradas!$E$41,"",Observaciones!H160)</f>
        <v>0.88377610078853419</v>
      </c>
      <c r="E160" s="97">
        <f>IF($C160&lt;=Entradas!$E$41,"",Cálculos!M161)</f>
        <v>0.80823200298061482</v>
      </c>
      <c r="F160" s="77">
        <f>IF($C160&lt;=Entradas!$E$41,"",D160-E160)</f>
        <v>7.5544097807919375E-2</v>
      </c>
      <c r="G160" s="77">
        <f>IF($C160&lt;=Entradas!$E$41,"",D160-AVERAGE(D:D))</f>
        <v>-2.2322581404944031E-2</v>
      </c>
      <c r="H160" s="77">
        <f>IF($C160&lt;=Entradas!$E$41,"",F160^2)</f>
        <v>5.7069107136124885E-3</v>
      </c>
      <c r="I160" s="77">
        <f>IF($C160&lt;=Entradas!$E$41,"",G160^2)</f>
        <v>4.9829764058035306E-4</v>
      </c>
      <c r="J160" s="77">
        <f>IF($C160&lt;=Entradas!$E$41,"",E160-AVERAGE(E:E))</f>
        <v>-0.25064080414408363</v>
      </c>
      <c r="K160" s="77">
        <f>IF($C160&lt;=Entradas!$E$41,"",J160^2)</f>
        <v>6.2820812701992884E-2</v>
      </c>
      <c r="L160" s="77">
        <f>IF($C160&lt;=Entradas!$E$41,"",G160*J160)</f>
        <v>5.5949497539069396E-3</v>
      </c>
      <c r="M160" s="39"/>
    </row>
    <row r="161" spans="2:13" x14ac:dyDescent="0.3">
      <c r="B161" s="38"/>
      <c r="C161" s="74">
        <v>156</v>
      </c>
      <c r="D161" s="97">
        <f>IF($C161&lt;=Entradas!$E$41,"",Observaciones!H161)</f>
        <v>0.82771851848180744</v>
      </c>
      <c r="E161" s="97">
        <f>IF($C161&lt;=Entradas!$E$41,"",Cálculos!M162)</f>
        <v>0.7903962691757479</v>
      </c>
      <c r="F161" s="77">
        <f>IF($C161&lt;=Entradas!$E$41,"",D161-E161)</f>
        <v>3.7322249306059541E-2</v>
      </c>
      <c r="G161" s="77">
        <f>IF($C161&lt;=Entradas!$E$41,"",D161-AVERAGE(D:D))</f>
        <v>-7.8380163711670781E-2</v>
      </c>
      <c r="H161" s="77">
        <f>IF($C161&lt;=Entradas!$E$41,"",F161^2)</f>
        <v>1.3929502932636618E-3</v>
      </c>
      <c r="I161" s="77">
        <f>IF($C161&lt;=Entradas!$E$41,"",G161^2)</f>
        <v>6.143450063468313E-3</v>
      </c>
      <c r="J161" s="77">
        <f>IF($C161&lt;=Entradas!$E$41,"",E161-AVERAGE(E:E))</f>
        <v>-0.26847653794895054</v>
      </c>
      <c r="K161" s="77">
        <f>IF($C161&lt;=Entradas!$E$41,"",J161^2)</f>
        <v>7.2079651429054287E-2</v>
      </c>
      <c r="L161" s="77">
        <f>IF($C161&lt;=Entradas!$E$41,"",G161*J161)</f>
        <v>2.1043234997181335E-2</v>
      </c>
      <c r="M161" s="39"/>
    </row>
    <row r="162" spans="2:13" x14ac:dyDescent="0.3">
      <c r="B162" s="38"/>
      <c r="C162" s="74">
        <v>157</v>
      </c>
      <c r="D162" s="97">
        <f>IF($C162&lt;=Entradas!$E$41,"",Observaciones!H162)</f>
        <v>0.77229829002998884</v>
      </c>
      <c r="E162" s="97">
        <f>IF($C162&lt;=Entradas!$E$41,"",Cálculos!M163)</f>
        <v>0.77259390684404283</v>
      </c>
      <c r="F162" s="77">
        <f>IF($C162&lt;=Entradas!$E$41,"",D162-E162)</f>
        <v>-2.9561681405398943E-4</v>
      </c>
      <c r="G162" s="77">
        <f>IF($C162&lt;=Entradas!$E$41,"",D162-AVERAGE(D:D))</f>
        <v>-0.13380039216348938</v>
      </c>
      <c r="H162" s="77">
        <f>IF($C162&lt;=Entradas!$E$41,"",F162^2)</f>
        <v>8.7389300751430965E-8</v>
      </c>
      <c r="I162" s="77">
        <f>IF($C162&lt;=Entradas!$E$41,"",G162^2)</f>
        <v>1.790254494310355E-2</v>
      </c>
      <c r="J162" s="77">
        <f>IF($C162&lt;=Entradas!$E$41,"",E162-AVERAGE(E:E))</f>
        <v>-0.28627890028065561</v>
      </c>
      <c r="K162" s="77">
        <f>IF($C162&lt;=Entradas!$E$41,"",J162^2)</f>
        <v>8.1955608745901562E-2</v>
      </c>
      <c r="L162" s="77">
        <f>IF($C162&lt;=Entradas!$E$41,"",G162*J162)</f>
        <v>3.8304229125684187E-2</v>
      </c>
      <c r="M162" s="39"/>
    </row>
    <row r="163" spans="2:13" x14ac:dyDescent="0.3">
      <c r="B163" s="38"/>
      <c r="C163" s="74">
        <v>158</v>
      </c>
      <c r="D163" s="97">
        <f>IF($C163&lt;=Entradas!$E$41,"",Observaciones!H163)</f>
        <v>0.71974881770565036</v>
      </c>
      <c r="E163" s="97">
        <f>IF($C163&lt;=Entradas!$E$41,"",Cálculos!M164)</f>
        <v>0.75539780606091023</v>
      </c>
      <c r="F163" s="77">
        <f>IF($C163&lt;=Entradas!$E$41,"",D163-E163)</f>
        <v>-3.564898835525987E-2</v>
      </c>
      <c r="G163" s="77">
        <f>IF($C163&lt;=Entradas!$E$41,"",D163-AVERAGE(D:D))</f>
        <v>-0.18634986448782787</v>
      </c>
      <c r="H163" s="77">
        <f>IF($C163&lt;=Entradas!$E$41,"",F163^2)</f>
        <v>1.2708503707534538E-3</v>
      </c>
      <c r="I163" s="77">
        <f>IF($C163&lt;=Entradas!$E$41,"",G163^2)</f>
        <v>3.472627199463181E-2</v>
      </c>
      <c r="J163" s="77">
        <f>IF($C163&lt;=Entradas!$E$41,"",E163-AVERAGE(E:E))</f>
        <v>-0.30347500106378822</v>
      </c>
      <c r="K163" s="77">
        <f>IF($C163&lt;=Entradas!$E$41,"",J163^2)</f>
        <v>9.2097076270666267E-2</v>
      </c>
      <c r="L163" s="77">
        <f>IF($C163&lt;=Entradas!$E$41,"",G163*J163)</f>
        <v>5.6552525323680353E-2</v>
      </c>
      <c r="M163" s="39"/>
    </row>
    <row r="164" spans="2:13" x14ac:dyDescent="0.3">
      <c r="B164" s="38"/>
      <c r="C164" s="74">
        <v>159</v>
      </c>
      <c r="D164" s="97">
        <f>IF($C164&lt;=Entradas!$E$41,"",Observaciones!H164)</f>
        <v>0.6684789463114138</v>
      </c>
      <c r="E164" s="97">
        <f>IF($C164&lt;=Entradas!$E$41,"",Cálculos!M165)</f>
        <v>0.73841250022548122</v>
      </c>
      <c r="F164" s="77">
        <f>IF($C164&lt;=Entradas!$E$41,"",D164-E164)</f>
        <v>-6.9933553914067415E-2</v>
      </c>
      <c r="G164" s="77">
        <f>IF($C164&lt;=Entradas!$E$41,"",D164-AVERAGE(D:D))</f>
        <v>-0.23761973588206442</v>
      </c>
      <c r="H164" s="77">
        <f>IF($C164&lt;=Entradas!$E$41,"",F164^2)</f>
        <v>4.8907019630517736E-3</v>
      </c>
      <c r="I164" s="77">
        <f>IF($C164&lt;=Entradas!$E$41,"",G164^2)</f>
        <v>5.6463138880662053E-2</v>
      </c>
      <c r="J164" s="77">
        <f>IF($C164&lt;=Entradas!$E$41,"",E164-AVERAGE(E:E))</f>
        <v>-0.32046030689921723</v>
      </c>
      <c r="K164" s="77">
        <f>IF($C164&lt;=Entradas!$E$41,"",J164^2)</f>
        <v>0.10269480829794049</v>
      </c>
      <c r="L164" s="77">
        <f>IF($C164&lt;=Entradas!$E$41,"",G164*J164)</f>
        <v>7.6147693486077306E-2</v>
      </c>
      <c r="M164" s="39"/>
    </row>
    <row r="165" spans="2:13" x14ac:dyDescent="0.3">
      <c r="B165" s="38"/>
      <c r="C165" s="74">
        <v>160</v>
      </c>
      <c r="D165" s="97">
        <f>IF($C165&lt;=Entradas!$E$41,"",Observaciones!H165)</f>
        <v>0.67890355415465209</v>
      </c>
      <c r="E165" s="97">
        <f>IF($C165&lt;=Entradas!$E$41,"",Cálculos!M166)</f>
        <v>0.75148015710364158</v>
      </c>
      <c r="F165" s="77">
        <f>IF($C165&lt;=Entradas!$E$41,"",D165-E165)</f>
        <v>-7.2576602948989488E-2</v>
      </c>
      <c r="G165" s="77">
        <f>IF($C165&lt;=Entradas!$E$41,"",D165-AVERAGE(D:D))</f>
        <v>-0.22719512803882613</v>
      </c>
      <c r="H165" s="77">
        <f>IF($C165&lt;=Entradas!$E$41,"",F165^2)</f>
        <v>5.2673632956152698E-3</v>
      </c>
      <c r="I165" s="77">
        <f>IF($C165&lt;=Entradas!$E$41,"",G165^2)</f>
        <v>5.1617626204578604E-2</v>
      </c>
      <c r="J165" s="77">
        <f>IF($C165&lt;=Entradas!$E$41,"",E165-AVERAGE(E:E))</f>
        <v>-0.30739265002105687</v>
      </c>
      <c r="K165" s="77">
        <f>IF($C165&lt;=Entradas!$E$41,"",J165^2)</f>
        <v>9.4490241286967952E-2</v>
      </c>
      <c r="L165" s="77">
        <f>IF($C165&lt;=Entradas!$E$41,"",G165*J165)</f>
        <v>6.9838112479728084E-2</v>
      </c>
      <c r="M165" s="39"/>
    </row>
    <row r="166" spans="2:13" x14ac:dyDescent="0.3">
      <c r="B166" s="38"/>
      <c r="C166" s="74">
        <v>161</v>
      </c>
      <c r="D166" s="97">
        <f>IF($C166&lt;=Entradas!$E$41,"",Observaciones!H166)</f>
        <v>0.67604261583468173</v>
      </c>
      <c r="E166" s="97">
        <f>IF($C166&lt;=Entradas!$E$41,"",Cálculos!M167)</f>
        <v>0.75755147221174546</v>
      </c>
      <c r="F166" s="77">
        <f>IF($C166&lt;=Entradas!$E$41,"",D166-E166)</f>
        <v>-8.1508856377063732E-2</v>
      </c>
      <c r="G166" s="77">
        <f>IF($C166&lt;=Entradas!$E$41,"",D166-AVERAGE(D:D))</f>
        <v>-0.2300560663587965</v>
      </c>
      <c r="H166" s="77">
        <f>IF($C166&lt;=Entradas!$E$41,"",F166^2)</f>
        <v>6.643693667896803E-3</v>
      </c>
      <c r="I166" s="77">
        <f>IF($C166&lt;=Entradas!$E$41,"",G166^2)</f>
        <v>5.2925793668482976E-2</v>
      </c>
      <c r="J166" s="77">
        <f>IF($C166&lt;=Entradas!$E$41,"",E166-AVERAGE(E:E))</f>
        <v>-0.30132133491295299</v>
      </c>
      <c r="K166" s="77">
        <f>IF($C166&lt;=Entradas!$E$41,"",J166^2)</f>
        <v>9.0794546873723986E-2</v>
      </c>
      <c r="L166" s="77">
        <f>IF($C166&lt;=Entradas!$E$41,"",G166*J166)</f>
        <v>6.9320801020055459E-2</v>
      </c>
      <c r="M166" s="39"/>
    </row>
    <row r="167" spans="2:13" x14ac:dyDescent="0.3">
      <c r="B167" s="38"/>
      <c r="C167" s="74">
        <v>162</v>
      </c>
      <c r="D167" s="97">
        <f>IF($C167&lt;=Entradas!$E$41,"",Observaciones!H167)</f>
        <v>0.63767204069798034</v>
      </c>
      <c r="E167" s="97">
        <f>IF($C167&lt;=Entradas!$E$41,"",Cálculos!M168)</f>
        <v>0.74589411305339159</v>
      </c>
      <c r="F167" s="77">
        <f>IF($C167&lt;=Entradas!$E$41,"",D167-E167)</f>
        <v>-0.10822207235541126</v>
      </c>
      <c r="G167" s="77">
        <f>IF($C167&lt;=Entradas!$E$41,"",D167-AVERAGE(D:D))</f>
        <v>-0.26842664149549789</v>
      </c>
      <c r="H167" s="77">
        <f>IF($C167&lt;=Entradas!$E$41,"",F167^2)</f>
        <v>1.1712016944899871E-2</v>
      </c>
      <c r="I167" s="77">
        <f>IF($C167&lt;=Entradas!$E$41,"",G167^2)</f>
        <v>7.205286186455255E-2</v>
      </c>
      <c r="J167" s="77">
        <f>IF($C167&lt;=Entradas!$E$41,"",E167-AVERAGE(E:E))</f>
        <v>-0.31297869407130685</v>
      </c>
      <c r="K167" s="77">
        <f>IF($C167&lt;=Entradas!$E$41,"",J167^2)</f>
        <v>9.7955662942580693E-2</v>
      </c>
      <c r="L167" s="77">
        <f>IF($C167&lt;=Entradas!$E$41,"",G167*J167)</f>
        <v>8.4011819709207791E-2</v>
      </c>
      <c r="M167" s="39"/>
    </row>
    <row r="168" spans="2:13" x14ac:dyDescent="0.3">
      <c r="B168" s="38"/>
      <c r="C168" s="74">
        <v>163</v>
      </c>
      <c r="D168" s="97">
        <f>IF($C168&lt;=Entradas!$E$41,"",Observaciones!H168)</f>
        <v>0.58867937610803378</v>
      </c>
      <c r="E168" s="97">
        <f>IF($C168&lt;=Entradas!$E$41,"",Cálculos!M169)</f>
        <v>0.72887044798142553</v>
      </c>
      <c r="F168" s="77">
        <f>IF($C168&lt;=Entradas!$E$41,"",D168-E168)</f>
        <v>-0.14019107187339175</v>
      </c>
      <c r="G168" s="77">
        <f>IF($C168&lt;=Entradas!$E$41,"",D168-AVERAGE(D:D))</f>
        <v>-0.31741930608544444</v>
      </c>
      <c r="H168" s="77">
        <f>IF($C168&lt;=Entradas!$E$41,"",F168^2)</f>
        <v>1.965353663301049E-2</v>
      </c>
      <c r="I168" s="77">
        <f>IF($C168&lt;=Entradas!$E$41,"",G168^2)</f>
        <v>0.10075501587576506</v>
      </c>
      <c r="J168" s="77">
        <f>IF($C168&lt;=Entradas!$E$41,"",E168-AVERAGE(E:E))</f>
        <v>-0.33000235914327292</v>
      </c>
      <c r="K168" s="77">
        <f>IF($C168&lt;=Entradas!$E$41,"",J168^2)</f>
        <v>0.10890155704012568</v>
      </c>
      <c r="L168" s="77">
        <f>IF($C168&lt;=Entradas!$E$41,"",G168*J168)</f>
        <v>0.10474911984581731</v>
      </c>
      <c r="M168" s="39"/>
    </row>
    <row r="169" spans="2:13" x14ac:dyDescent="0.3">
      <c r="B169" s="38"/>
      <c r="C169" s="74">
        <v>164</v>
      </c>
      <c r="D169" s="97">
        <f>IF($C169&lt;=Entradas!$E$41,"",Observaciones!H169)</f>
        <v>0.56071894970316749</v>
      </c>
      <c r="E169" s="97">
        <f>IF($C169&lt;=Entradas!$E$41,"",Cálculos!M170)</f>
        <v>0.71271404160103391</v>
      </c>
      <c r="F169" s="77">
        <f>IF($C169&lt;=Entradas!$E$41,"",D169-E169)</f>
        <v>-0.15199509189786642</v>
      </c>
      <c r="G169" s="77">
        <f>IF($C169&lt;=Entradas!$E$41,"",D169-AVERAGE(D:D))</f>
        <v>-0.34537973249031073</v>
      </c>
      <c r="H169" s="77">
        <f>IF($C169&lt;=Entradas!$E$41,"",F169^2)</f>
        <v>2.3102507961040859E-2</v>
      </c>
      <c r="I169" s="77">
        <f>IF($C169&lt;=Entradas!$E$41,"",G169^2)</f>
        <v>0.1192871596150786</v>
      </c>
      <c r="J169" s="77">
        <f>IF($C169&lt;=Entradas!$E$41,"",E169-AVERAGE(E:E))</f>
        <v>-0.34615876552366454</v>
      </c>
      <c r="K169" s="77">
        <f>IF($C169&lt;=Entradas!$E$41,"",J169^2)</f>
        <v>0.11982589094886736</v>
      </c>
      <c r="L169" s="77">
        <f>IF($C169&lt;=Entradas!$E$41,"",G169*J169)</f>
        <v>0.11955622183573945</v>
      </c>
      <c r="M169" s="39"/>
    </row>
    <row r="170" spans="2:13" x14ac:dyDescent="0.3">
      <c r="B170" s="38"/>
      <c r="C170" s="74">
        <v>165</v>
      </c>
      <c r="D170" s="97">
        <f>IF($C170&lt;=Entradas!$E$41,"",Observaciones!H170)</f>
        <v>0.551516898593992</v>
      </c>
      <c r="E170" s="97">
        <f>IF($C170&lt;=Entradas!$E$41,"",Cálculos!M171)</f>
        <v>0.69657135348850008</v>
      </c>
      <c r="F170" s="77">
        <f>IF($C170&lt;=Entradas!$E$41,"",D170-E170)</f>
        <v>-0.14505445489450808</v>
      </c>
      <c r="G170" s="77">
        <f>IF($C170&lt;=Entradas!$E$41,"",D170-AVERAGE(D:D))</f>
        <v>-0.35458178359948622</v>
      </c>
      <c r="H170" s="77">
        <f>IF($C170&lt;=Entradas!$E$41,"",F170^2)</f>
        <v>2.1040794884742878E-2</v>
      </c>
      <c r="I170" s="77">
        <f>IF($C170&lt;=Entradas!$E$41,"",G170^2)</f>
        <v>0.12572824126059287</v>
      </c>
      <c r="J170" s="77">
        <f>IF($C170&lt;=Entradas!$E$41,"",E170-AVERAGE(E:E))</f>
        <v>-0.36230145363619837</v>
      </c>
      <c r="K170" s="77">
        <f>IF($C170&lt;=Entradas!$E$41,"",J170^2)</f>
        <v>0.1312623433069024</v>
      </c>
      <c r="L170" s="77">
        <f>IF($C170&lt;=Entradas!$E$41,"",G170*J170)</f>
        <v>0.12846549563100979</v>
      </c>
      <c r="M170" s="39"/>
    </row>
    <row r="171" spans="2:13" x14ac:dyDescent="0.3">
      <c r="B171" s="38"/>
      <c r="C171" s="74">
        <v>166</v>
      </c>
      <c r="D171" s="97">
        <f>IF($C171&lt;=Entradas!$E$41,"",Observaciones!H171)</f>
        <v>0.54547249783773333</v>
      </c>
      <c r="E171" s="97">
        <f>IF($C171&lt;=Entradas!$E$41,"",Cálculos!M172)</f>
        <v>0.68109596065640943</v>
      </c>
      <c r="F171" s="77">
        <f>IF($C171&lt;=Entradas!$E$41,"",D171-E171)</f>
        <v>-0.1356234628186761</v>
      </c>
      <c r="G171" s="77">
        <f>IF($C171&lt;=Entradas!$E$41,"",D171-AVERAGE(D:D))</f>
        <v>-0.36062618435574489</v>
      </c>
      <c r="H171" s="77">
        <f>IF($C171&lt;=Entradas!$E$41,"",F171^2)</f>
        <v>1.8393723666928818E-2</v>
      </c>
      <c r="I171" s="77">
        <f>IF($C171&lt;=Entradas!$E$41,"",G171^2)</f>
        <v>0.13005124484298369</v>
      </c>
      <c r="J171" s="77">
        <f>IF($C171&lt;=Entradas!$E$41,"",E171-AVERAGE(E:E))</f>
        <v>-0.37777684646828902</v>
      </c>
      <c r="K171" s="77">
        <f>IF($C171&lt;=Entradas!$E$41,"",J171^2)</f>
        <v>0.1427153457275252</v>
      </c>
      <c r="L171" s="77">
        <f>IF($C171&lt;=Entradas!$E$41,"",G171*J171)</f>
        <v>0.13623622267980512</v>
      </c>
      <c r="M171" s="39"/>
    </row>
    <row r="172" spans="2:13" x14ac:dyDescent="0.3">
      <c r="B172" s="38"/>
      <c r="C172" s="74">
        <v>167</v>
      </c>
      <c r="D172" s="97">
        <f>IF($C172&lt;=Entradas!$E$41,"",Observaciones!H172)</f>
        <v>0.53999657746221608</v>
      </c>
      <c r="E172" s="97">
        <f>IF($C172&lt;=Entradas!$E$41,"",Cálculos!M173)</f>
        <v>0.66550095769287032</v>
      </c>
      <c r="F172" s="77">
        <f>IF($C172&lt;=Entradas!$E$41,"",D172-E172)</f>
        <v>-0.12550438023065424</v>
      </c>
      <c r="G172" s="77">
        <f>IF($C172&lt;=Entradas!$E$41,"",D172-AVERAGE(D:D))</f>
        <v>-0.36610210473126215</v>
      </c>
      <c r="H172" s="77">
        <f>IF($C172&lt;=Entradas!$E$41,"",F172^2)</f>
        <v>1.5751349457080635E-2</v>
      </c>
      <c r="I172" s="77">
        <f>IF($C172&lt;=Entradas!$E$41,"",G172^2)</f>
        <v>0.13403075108866003</v>
      </c>
      <c r="J172" s="77">
        <f>IF($C172&lt;=Entradas!$E$41,"",E172-AVERAGE(E:E))</f>
        <v>-0.39337184943182812</v>
      </c>
      <c r="K172" s="77">
        <f>IF($C172&lt;=Entradas!$E$41,"",J172^2)</f>
        <v>0.15474141192541685</v>
      </c>
      <c r="L172" s="77">
        <f>IF($C172&lt;=Entradas!$E$41,"",G172*J172)</f>
        <v>0.14401426201902143</v>
      </c>
      <c r="M172" s="39"/>
    </row>
    <row r="173" spans="2:13" x14ac:dyDescent="0.3">
      <c r="B173" s="38"/>
      <c r="C173" s="74">
        <v>168</v>
      </c>
      <c r="D173" s="97">
        <f>IF($C173&lt;=Entradas!$E$41,"",Observaciones!H173)</f>
        <v>0.53465906152514808</v>
      </c>
      <c r="E173" s="97">
        <f>IF($C173&lt;=Entradas!$E$41,"",Cálculos!M174)</f>
        <v>0.65042583443322433</v>
      </c>
      <c r="F173" s="77">
        <f>IF($C173&lt;=Entradas!$E$41,"",D173-E173)</f>
        <v>-0.11576677290807624</v>
      </c>
      <c r="G173" s="77">
        <f>IF($C173&lt;=Entradas!$E$41,"",D173-AVERAGE(D:D))</f>
        <v>-0.37143962066833014</v>
      </c>
      <c r="H173" s="77">
        <f>IF($C173&lt;=Entradas!$E$41,"",F173^2)</f>
        <v>1.3401945709550096E-2</v>
      </c>
      <c r="I173" s="77">
        <f>IF($C173&lt;=Entradas!$E$41,"",G173^2)</f>
        <v>0.137967391802233</v>
      </c>
      <c r="J173" s="77">
        <f>IF($C173&lt;=Entradas!$E$41,"",E173-AVERAGE(E:E))</f>
        <v>-0.40844697269147412</v>
      </c>
      <c r="K173" s="77">
        <f>IF($C173&lt;=Entradas!$E$41,"",J173^2)</f>
        <v>0.16682892950082981</v>
      </c>
      <c r="L173" s="77">
        <f>IF($C173&lt;=Entradas!$E$41,"",G173*J173)</f>
        <v>0.15171338859964895</v>
      </c>
      <c r="M173" s="39"/>
    </row>
    <row r="174" spans="2:13" x14ac:dyDescent="0.3">
      <c r="B174" s="38"/>
      <c r="C174" s="74">
        <v>169</v>
      </c>
      <c r="D174" s="97">
        <f>IF($C174&lt;=Entradas!$E$41,"",Observaciones!H174)</f>
        <v>0.52938815054281418</v>
      </c>
      <c r="E174" s="97">
        <f>IF($C174&lt;=Entradas!$E$41,"",Cálculos!M175)</f>
        <v>0.63567014046330339</v>
      </c>
      <c r="F174" s="77">
        <f>IF($C174&lt;=Entradas!$E$41,"",D174-E174)</f>
        <v>-0.10628198992048921</v>
      </c>
      <c r="G174" s="77">
        <f>IF($C174&lt;=Entradas!$E$41,"",D174-AVERAGE(D:D))</f>
        <v>-0.37671053165066404</v>
      </c>
      <c r="H174" s="77">
        <f>IF($C174&lt;=Entradas!$E$41,"",F174^2)</f>
        <v>1.1295861381458969E-2</v>
      </c>
      <c r="I174" s="77">
        <f>IF($C174&lt;=Entradas!$E$41,"",G174^2)</f>
        <v>0.14191082465652596</v>
      </c>
      <c r="J174" s="77">
        <f>IF($C174&lt;=Entradas!$E$41,"",E174-AVERAGE(E:E))</f>
        <v>-0.42320266666139505</v>
      </c>
      <c r="K174" s="77">
        <f>IF($C174&lt;=Entradas!$E$41,"",J174^2)</f>
        <v>0.17910049706931586</v>
      </c>
      <c r="L174" s="77">
        <f>IF($C174&lt;=Entradas!$E$41,"",G174*J174)</f>
        <v>0.15942490155399289</v>
      </c>
      <c r="M174" s="39"/>
    </row>
    <row r="175" spans="2:13" x14ac:dyDescent="0.3">
      <c r="B175" s="38"/>
      <c r="C175" s="74">
        <v>170</v>
      </c>
      <c r="D175" s="97">
        <f>IF($C175&lt;=Entradas!$E$41,"",Observaciones!H175)</f>
        <v>0.52417150039064964</v>
      </c>
      <c r="E175" s="97">
        <f>IF($C175&lt;=Entradas!$E$41,"",Cálculos!M176)</f>
        <v>0.62114434490741055</v>
      </c>
      <c r="F175" s="77">
        <f>IF($C175&lt;=Entradas!$E$41,"",D175-E175)</f>
        <v>-9.6972844516760914E-2</v>
      </c>
      <c r="G175" s="77">
        <f>IF($C175&lt;=Entradas!$E$41,"",D175-AVERAGE(D:D))</f>
        <v>-0.38192718180282859</v>
      </c>
      <c r="H175" s="77">
        <f>IF($C175&lt;=Entradas!$E$41,"",F175^2)</f>
        <v>9.4037325736718875E-3</v>
      </c>
      <c r="I175" s="77">
        <f>IF($C175&lt;=Entradas!$E$41,"",G175^2)</f>
        <v>0.14586837219985088</v>
      </c>
      <c r="J175" s="77">
        <f>IF($C175&lt;=Entradas!$E$41,"",E175-AVERAGE(E:E))</f>
        <v>-0.43772846221728789</v>
      </c>
      <c r="K175" s="77">
        <f>IF($C175&lt;=Entradas!$E$41,"",J175^2)</f>
        <v>0.19160620663511163</v>
      </c>
      <c r="L175" s="77">
        <f>IF($C175&lt;=Entradas!$E$41,"",G175*J175)</f>
        <v>0.16718039796953471</v>
      </c>
      <c r="M175" s="39"/>
    </row>
    <row r="176" spans="2:13" x14ac:dyDescent="0.3">
      <c r="B176" s="38"/>
      <c r="C176" s="74">
        <v>171</v>
      </c>
      <c r="D176" s="97">
        <f>IF($C176&lt;=Entradas!$E$41,"",Observaciones!H176)</f>
        <v>0.5190066369848354</v>
      </c>
      <c r="E176" s="97">
        <f>IF($C176&lt;=Entradas!$E$41,"",Cálculos!M177)</f>
        <v>0.60675026791024467</v>
      </c>
      <c r="F176" s="77">
        <f>IF($C176&lt;=Entradas!$E$41,"",D176-E176)</f>
        <v>-8.7743630925409266E-2</v>
      </c>
      <c r="G176" s="77">
        <f>IF($C176&lt;=Entradas!$E$41,"",D176-AVERAGE(D:D))</f>
        <v>-0.38709204520864282</v>
      </c>
      <c r="H176" s="77">
        <f>IF($C176&lt;=Entradas!$E$41,"",F176^2)</f>
        <v>7.6989447679744376E-3</v>
      </c>
      <c r="I176" s="77">
        <f>IF($C176&lt;=Entradas!$E$41,"",G176^2)</f>
        <v>0.14984025146380997</v>
      </c>
      <c r="J176" s="77">
        <f>IF($C176&lt;=Entradas!$E$41,"",E176-AVERAGE(E:E))</f>
        <v>-0.45212253921445378</v>
      </c>
      <c r="K176" s="77">
        <f>IF($C176&lt;=Entradas!$E$41,"",J176^2)</f>
        <v>0.2044147904657253</v>
      </c>
      <c r="L176" s="77">
        <f>IF($C176&lt;=Entradas!$E$41,"",G176*J176)</f>
        <v>0.17501303838944773</v>
      </c>
      <c r="M176" s="39"/>
    </row>
    <row r="177" spans="2:13" x14ac:dyDescent="0.3">
      <c r="B177" s="38"/>
      <c r="C177" s="74">
        <v>172</v>
      </c>
      <c r="D177" s="97">
        <f>IF($C177&lt;=Entradas!$E$41,"",Observaciones!H177)</f>
        <v>0.51389272823484788</v>
      </c>
      <c r="E177" s="97">
        <f>IF($C177&lt;=Entradas!$E$41,"",Cálculos!M178)</f>
        <v>0.59266535238820905</v>
      </c>
      <c r="F177" s="77">
        <f>IF($C177&lt;=Entradas!$E$41,"",D177-E177)</f>
        <v>-7.877262415336117E-2</v>
      </c>
      <c r="G177" s="77">
        <f>IF($C177&lt;=Entradas!$E$41,"",D177-AVERAGE(D:D))</f>
        <v>-0.39220595395863034</v>
      </c>
      <c r="H177" s="77">
        <f>IF($C177&lt;=Entradas!$E$41,"",F177^2)</f>
        <v>6.2051263160067E-3</v>
      </c>
      <c r="I177" s="77">
        <f>IF($C177&lt;=Entradas!$E$41,"",G177^2)</f>
        <v>0.15382551032059927</v>
      </c>
      <c r="J177" s="77">
        <f>IF($C177&lt;=Entradas!$E$41,"",E177-AVERAGE(E:E))</f>
        <v>-0.46620745473648939</v>
      </c>
      <c r="K177" s="77">
        <f>IF($C177&lt;=Entradas!$E$41,"",J177^2)</f>
        <v>0.2173493908518758</v>
      </c>
      <c r="L177" s="77">
        <f>IF($C177&lt;=Entradas!$E$41,"",G177*J177)</f>
        <v>0.18284933952754981</v>
      </c>
      <c r="M177" s="39"/>
    </row>
    <row r="178" spans="2:13" x14ac:dyDescent="0.3">
      <c r="B178" s="38"/>
      <c r="C178" s="74">
        <v>173</v>
      </c>
      <c r="D178" s="97">
        <f>IF($C178&lt;=Entradas!$E$41,"",Observaciones!H178)</f>
        <v>0.50882921867013697</v>
      </c>
      <c r="E178" s="97">
        <f>IF($C178&lt;=Entradas!$E$41,"",Cálculos!M179)</f>
        <v>0.5788012882137118</v>
      </c>
      <c r="F178" s="77">
        <f>IF($C178&lt;=Entradas!$E$41,"",D178-E178)</f>
        <v>-6.9972069543574822E-2</v>
      </c>
      <c r="G178" s="77">
        <f>IF($C178&lt;=Entradas!$E$41,"",D178-AVERAGE(D:D))</f>
        <v>-0.39726946352334125</v>
      </c>
      <c r="H178" s="77">
        <f>IF($C178&lt;=Entradas!$E$41,"",F178^2)</f>
        <v>4.8960905162108714E-3</v>
      </c>
      <c r="I178" s="77">
        <f>IF($C178&lt;=Entradas!$E$41,"",G178^2)</f>
        <v>0.15782302664812337</v>
      </c>
      <c r="J178" s="77">
        <f>IF($C178&lt;=Entradas!$E$41,"",E178-AVERAGE(E:E))</f>
        <v>-0.48007151891098665</v>
      </c>
      <c r="K178" s="77">
        <f>IF($C178&lt;=Entradas!$E$41,"",J178^2)</f>
        <v>0.2304686632695018</v>
      </c>
      <c r="L178" s="77">
        <f>IF($C178&lt;=Entradas!$E$41,"",G178*J178)</f>
        <v>0.19071775477060324</v>
      </c>
      <c r="M178" s="39"/>
    </row>
    <row r="179" spans="2:13" x14ac:dyDescent="0.3">
      <c r="B179" s="38"/>
      <c r="C179" s="74">
        <v>174</v>
      </c>
      <c r="D179" s="97">
        <f>IF($C179&lt;=Entradas!$E$41,"",Observaciones!H179)</f>
        <v>0.5038156028341626</v>
      </c>
      <c r="E179" s="97">
        <f>IF($C179&lt;=Entradas!$E$41,"",Cálculos!M180)</f>
        <v>0.56491340337567653</v>
      </c>
      <c r="F179" s="77">
        <f>IF($C179&lt;=Entradas!$E$41,"",D179-E179)</f>
        <v>-6.1097800541513925E-2</v>
      </c>
      <c r="G179" s="77">
        <f>IF($C179&lt;=Entradas!$E$41,"",D179-AVERAGE(D:D))</f>
        <v>-0.40228307935931562</v>
      </c>
      <c r="H179" s="77">
        <f>IF($C179&lt;=Entradas!$E$41,"",F179^2)</f>
        <v>3.7329412310106191E-3</v>
      </c>
      <c r="I179" s="77">
        <f>IF($C179&lt;=Entradas!$E$41,"",G179^2)</f>
        <v>0.16183167593881342</v>
      </c>
      <c r="J179" s="77">
        <f>IF($C179&lt;=Entradas!$E$41,"",E179-AVERAGE(E:E))</f>
        <v>-0.49395940374902192</v>
      </c>
      <c r="K179" s="77">
        <f>IF($C179&lt;=Entradas!$E$41,"",J179^2)</f>
        <v>0.24399589255208926</v>
      </c>
      <c r="L179" s="77">
        <f>IF($C179&lt;=Entradas!$E$41,"",G179*J179)</f>
        <v>0.19871151001864801</v>
      </c>
      <c r="M179" s="39"/>
    </row>
    <row r="180" spans="2:13" x14ac:dyDescent="0.3">
      <c r="B180" s="38"/>
      <c r="C180" s="74">
        <v>175</v>
      </c>
      <c r="D180" s="97">
        <f>IF($C180&lt;=Entradas!$E$41,"",Observaciones!H180)</f>
        <v>0.49885138764170955</v>
      </c>
      <c r="E180" s="97">
        <f>IF($C180&lt;=Entradas!$E$41,"",Cálculos!M181)</f>
        <v>0.55862032173157472</v>
      </c>
      <c r="F180" s="77">
        <f>IF($C180&lt;=Entradas!$E$41,"",D180-E180)</f>
        <v>-5.9768934089865167E-2</v>
      </c>
      <c r="G180" s="77">
        <f>IF($C180&lt;=Entradas!$E$41,"",D180-AVERAGE(D:D))</f>
        <v>-0.40724729455176867</v>
      </c>
      <c r="H180" s="77">
        <f>IF($C180&lt;=Entradas!$E$41,"",F180^2)</f>
        <v>3.5723254822386465E-3</v>
      </c>
      <c r="I180" s="77">
        <f>IF($C180&lt;=Entradas!$E$41,"",G180^2)</f>
        <v>0.16585035891973504</v>
      </c>
      <c r="J180" s="77">
        <f>IF($C180&lt;=Entradas!$E$41,"",E180-AVERAGE(E:E))</f>
        <v>-0.50025248539312372</v>
      </c>
      <c r="K180" s="77">
        <f>IF($C180&lt;=Entradas!$E$41,"",J180^2)</f>
        <v>0.25025254914199746</v>
      </c>
      <c r="L180" s="77">
        <f>IF($C180&lt;=Entradas!$E$41,"",G180*J180)</f>
        <v>0.20372647126914781</v>
      </c>
      <c r="M180" s="39"/>
    </row>
    <row r="181" spans="2:13" x14ac:dyDescent="0.3">
      <c r="B181" s="38"/>
      <c r="C181" s="74">
        <v>176</v>
      </c>
      <c r="D181" s="97">
        <f>IF($C181&lt;=Entradas!$E$41,"",Observaciones!H181)</f>
        <v>0.49393608609247464</v>
      </c>
      <c r="E181" s="97">
        <f>IF($C181&lt;=Entradas!$E$41,"",Cálculos!M182)</f>
        <v>0.55432453627724898</v>
      </c>
      <c r="F181" s="77">
        <f>IF($C181&lt;=Entradas!$E$41,"",D181-E181)</f>
        <v>-6.0388450184774345E-2</v>
      </c>
      <c r="G181" s="77">
        <f>IF($C181&lt;=Entradas!$E$41,"",D181-AVERAGE(D:D))</f>
        <v>-0.41216259610100359</v>
      </c>
      <c r="H181" s="77">
        <f>IF($C181&lt;=Entradas!$E$41,"",F181^2)</f>
        <v>3.6467649157189727E-3</v>
      </c>
      <c r="I181" s="77">
        <f>IF($C181&lt;=Entradas!$E$41,"",G181^2)</f>
        <v>0.16987800562471903</v>
      </c>
      <c r="J181" s="77">
        <f>IF($C181&lt;=Entradas!$E$41,"",E181-AVERAGE(E:E))</f>
        <v>-0.50454827084744946</v>
      </c>
      <c r="K181" s="77">
        <f>IF($C181&lt;=Entradas!$E$41,"",J181^2)</f>
        <v>0.25456895761515125</v>
      </c>
      <c r="L181" s="77">
        <f>IF($C181&lt;=Entradas!$E$41,"",G181*J181)</f>
        <v>0.20795592517075709</v>
      </c>
      <c r="M181" s="39"/>
    </row>
    <row r="182" spans="2:13" x14ac:dyDescent="0.3">
      <c r="B182" s="38"/>
      <c r="C182" s="74">
        <v>177</v>
      </c>
      <c r="D182" s="97">
        <f>IF($C182&lt;=Entradas!$E$41,"",Observaciones!H182)</f>
        <v>0.48906921618819305</v>
      </c>
      <c r="E182" s="97">
        <f>IF($C182&lt;=Entradas!$E$41,"",Cálculos!M183)</f>
        <v>0.55041562374722575</v>
      </c>
      <c r="F182" s="77">
        <f>IF($C182&lt;=Entradas!$E$41,"",D182-E182)</f>
        <v>-6.1346407559032701E-2</v>
      </c>
      <c r="G182" s="77">
        <f>IF($C182&lt;=Entradas!$E$41,"",D182-AVERAGE(D:D))</f>
        <v>-0.41702946600528518</v>
      </c>
      <c r="H182" s="77">
        <f>IF($C182&lt;=Entradas!$E$41,"",F182^2)</f>
        <v>3.7633817203989446E-3</v>
      </c>
      <c r="I182" s="77">
        <f>IF($C182&lt;=Entradas!$E$41,"",G182^2)</f>
        <v>0.17391357551665332</v>
      </c>
      <c r="J182" s="77">
        <f>IF($C182&lt;=Entradas!$E$41,"",E182-AVERAGE(E:E))</f>
        <v>-0.5084571833774727</v>
      </c>
      <c r="K182" s="77">
        <f>IF($C182&lt;=Entradas!$E$41,"",J182^2)</f>
        <v>0.25852870732815292</v>
      </c>
      <c r="L182" s="77">
        <f>IF($C182&lt;=Entradas!$E$41,"",G182*J182)</f>
        <v>0.21204162767045881</v>
      </c>
      <c r="M182" s="39"/>
    </row>
    <row r="183" spans="2:13" x14ac:dyDescent="0.3">
      <c r="B183" s="38"/>
      <c r="C183" s="74">
        <v>178</v>
      </c>
      <c r="D183" s="97">
        <f>IF($C183&lt;=Entradas!$E$41,"",Observaciones!H183)</f>
        <v>0.48425030071361308</v>
      </c>
      <c r="E183" s="97">
        <f>IF($C183&lt;=Entradas!$E$41,"",Cálculos!M184)</f>
        <v>0.546599015523484</v>
      </c>
      <c r="F183" s="77">
        <f>IF($C183&lt;=Entradas!$E$41,"",D183-E183)</f>
        <v>-6.234871480987092E-2</v>
      </c>
      <c r="G183" s="77">
        <f>IF($C183&lt;=Entradas!$E$41,"",D183-AVERAGE(D:D))</f>
        <v>-0.42184838147986514</v>
      </c>
      <c r="H183" s="77">
        <f>IF($C183&lt;=Entradas!$E$41,"",F183^2)</f>
        <v>3.8873622384426173E-3</v>
      </c>
      <c r="I183" s="77">
        <f>IF($C183&lt;=Entradas!$E$41,"",G183^2)</f>
        <v>0.17795605695718184</v>
      </c>
      <c r="J183" s="77">
        <f>IF($C183&lt;=Entradas!$E$41,"",E183-AVERAGE(E:E))</f>
        <v>-0.51227379160121445</v>
      </c>
      <c r="K183" s="77">
        <f>IF($C183&lt;=Entradas!$E$41,"",J183^2)</f>
        <v>0.26242443756148448</v>
      </c>
      <c r="L183" s="77">
        <f>IF($C183&lt;=Entradas!$E$41,"",G183*J183)</f>
        <v>0.21610186986152605</v>
      </c>
      <c r="M183" s="39"/>
    </row>
    <row r="184" spans="2:13" x14ac:dyDescent="0.3">
      <c r="B184" s="38"/>
      <c r="C184" s="74">
        <v>179</v>
      </c>
      <c r="D184" s="97">
        <f>IF($C184&lt;=Entradas!$E$41,"",Observaciones!H184)</f>
        <v>0.47947886716120219</v>
      </c>
      <c r="E184" s="97">
        <f>IF($C184&lt;=Entradas!$E$41,"",Cálculos!M185)</f>
        <v>0.5428207093588755</v>
      </c>
      <c r="F184" s="77">
        <f>IF($C184&lt;=Entradas!$E$41,"",D184-E184)</f>
        <v>-6.3341842197673304E-2</v>
      </c>
      <c r="G184" s="77">
        <f>IF($C184&lt;=Entradas!$E$41,"",D184-AVERAGE(D:D))</f>
        <v>-0.42661981503227603</v>
      </c>
      <c r="H184" s="77">
        <f>IF($C184&lt;=Entradas!$E$41,"",F184^2)</f>
        <v>4.0121889729949466E-3</v>
      </c>
      <c r="I184" s="77">
        <f>IF($C184&lt;=Entradas!$E$41,"",G184^2)</f>
        <v>0.1820044665781734</v>
      </c>
      <c r="J184" s="77">
        <f>IF($C184&lt;=Entradas!$E$41,"",E184-AVERAGE(E:E))</f>
        <v>-0.51605209776582295</v>
      </c>
      <c r="K184" s="77">
        <f>IF($C184&lt;=Entradas!$E$41,"",J184^2)</f>
        <v>0.2663097676085065</v>
      </c>
      <c r="L184" s="77">
        <f>IF($C184&lt;=Entradas!$E$41,"",G184*J184)</f>
        <v>0.22015805049587342</v>
      </c>
      <c r="M184" s="39"/>
    </row>
    <row r="185" spans="2:13" x14ac:dyDescent="0.3">
      <c r="B185" s="38"/>
      <c r="C185" s="74">
        <v>180</v>
      </c>
      <c r="D185" s="97">
        <f>IF($C185&lt;=Entradas!$E$41,"",Observaciones!H185)</f>
        <v>0.47475444768008696</v>
      </c>
      <c r="E185" s="97">
        <f>IF($C185&lt;=Entradas!$E$41,"",Cálculos!M186)</f>
        <v>0.53907068452363316</v>
      </c>
      <c r="F185" s="77">
        <f>IF($C185&lt;=Entradas!$E$41,"",D185-E185)</f>
        <v>-6.4316236843546204E-2</v>
      </c>
      <c r="G185" s="77">
        <f>IF($C185&lt;=Entradas!$E$41,"",D185-AVERAGE(D:D))</f>
        <v>-0.43134423451339127</v>
      </c>
      <c r="H185" s="77">
        <f>IF($C185&lt;=Entradas!$E$41,"",F185^2)</f>
        <v>4.1365783217151304E-3</v>
      </c>
      <c r="I185" s="77">
        <f>IF($C185&lt;=Entradas!$E$41,"",G185^2)</f>
        <v>0.18605784864794347</v>
      </c>
      <c r="J185" s="77">
        <f>IF($C185&lt;=Entradas!$E$41,"",E185-AVERAGE(E:E))</f>
        <v>-0.51980212260106529</v>
      </c>
      <c r="K185" s="77">
        <f>IF($C185&lt;=Entradas!$E$41,"",J185^2)</f>
        <v>0.2701942466605729</v>
      </c>
      <c r="L185" s="77">
        <f>IF($C185&lt;=Entradas!$E$41,"",G185*J185)</f>
        <v>0.22421364867179247</v>
      </c>
      <c r="M185" s="39"/>
    </row>
    <row r="186" spans="2:13" x14ac:dyDescent="0.3">
      <c r="B186" s="38"/>
      <c r="C186" s="74">
        <v>181</v>
      </c>
      <c r="D186" s="97">
        <f>IF($C186&lt;=Entradas!$E$41,"",Observaciones!H186)</f>
        <v>0.4700765790293942</v>
      </c>
      <c r="E186" s="97">
        <f>IF($C186&lt;=Entradas!$E$41,"",Cálculos!M187)</f>
        <v>0.5353469620376784</v>
      </c>
      <c r="F186" s="77">
        <f>IF($C186&lt;=Entradas!$E$41,"",D186-E186)</f>
        <v>-6.5270383008284194E-2</v>
      </c>
      <c r="G186" s="77">
        <f>IF($C186&lt;=Entradas!$E$41,"",D186-AVERAGE(D:D))</f>
        <v>-0.43602210316408402</v>
      </c>
      <c r="H186" s="77">
        <f>IF($C186&lt;=Entradas!$E$41,"",F186^2)</f>
        <v>4.2602228980481143E-3</v>
      </c>
      <c r="I186" s="77">
        <f>IF($C186&lt;=Entradas!$E$41,"",G186^2)</f>
        <v>0.19011527444763113</v>
      </c>
      <c r="J186" s="77">
        <f>IF($C186&lt;=Entradas!$E$41,"",E186-AVERAGE(E:E))</f>
        <v>-0.52352584508702005</v>
      </c>
      <c r="K186" s="77">
        <f>IF($C186&lt;=Entradas!$E$41,"",J186^2)</f>
        <v>0.27407931047407852</v>
      </c>
      <c r="L186" s="77">
        <f>IF($C186&lt;=Entradas!$E$41,"",G186*J186)</f>
        <v>0.22826884003559691</v>
      </c>
      <c r="M186" s="39"/>
    </row>
    <row r="187" spans="2:13" x14ac:dyDescent="0.3">
      <c r="B187" s="38"/>
      <c r="C187" s="74">
        <v>182</v>
      </c>
      <c r="D187" s="97">
        <f>IF($C187&lt;=Entradas!$E$41,"",Observaciones!H187)</f>
        <v>0.46544480253269932</v>
      </c>
      <c r="E187" s="97">
        <f>IF($C187&lt;=Entradas!$E$41,"",Cálculos!M188)</f>
        <v>0.53164903413371878</v>
      </c>
      <c r="F187" s="77">
        <f>IF($C187&lt;=Entradas!$E$41,"",D187-E187)</f>
        <v>-6.6204231601019459E-2</v>
      </c>
      <c r="G187" s="77">
        <f>IF($C187&lt;=Entradas!$E$41,"",D187-AVERAGE(D:D))</f>
        <v>-0.4406538796607789</v>
      </c>
      <c r="H187" s="77">
        <f>IF($C187&lt;=Entradas!$E$41,"",F187^2)</f>
        <v>4.3830002818814233E-3</v>
      </c>
      <c r="I187" s="77">
        <f>IF($C187&lt;=Entradas!$E$41,"",G187^2)</f>
        <v>0.19417584166009622</v>
      </c>
      <c r="J187" s="77">
        <f>IF($C187&lt;=Entradas!$E$41,"",E187-AVERAGE(E:E))</f>
        <v>-0.52722377299097967</v>
      </c>
      <c r="K187" s="77">
        <f>IF($C187&lt;=Entradas!$E$41,"",J187^2)</f>
        <v>0.27796490680684405</v>
      </c>
      <c r="L187" s="77">
        <f>IF($C187&lt;=Entradas!$E$41,"",G187*J187)</f>
        <v>0.23232320101786896</v>
      </c>
      <c r="M187" s="39"/>
    </row>
    <row r="188" spans="2:13" x14ac:dyDescent="0.3">
      <c r="B188" s="38"/>
      <c r="C188" s="74">
        <v>183</v>
      </c>
      <c r="D188" s="97">
        <f>IF($C188&lt;=Entradas!$E$41,"",Observaciones!H188)</f>
        <v>0.46085866403302972</v>
      </c>
      <c r="E188" s="97">
        <f>IF($C188&lt;=Entradas!$E$41,"",Cálculos!M189)</f>
        <v>0.52797666302074509</v>
      </c>
      <c r="F188" s="77">
        <f>IF($C188&lt;=Entradas!$E$41,"",D188-E188)</f>
        <v>-6.7117998987715366E-2</v>
      </c>
      <c r="G188" s="77">
        <f>IF($C188&lt;=Entradas!$E$41,"",D188-AVERAGE(D:D))</f>
        <v>-0.4452400181604485</v>
      </c>
      <c r="H188" s="77">
        <f>IF($C188&lt;=Entradas!$E$41,"",F188^2)</f>
        <v>4.5048257881149609E-3</v>
      </c>
      <c r="I188" s="77">
        <f>IF($C188&lt;=Entradas!$E$41,"",G188^2)</f>
        <v>0.19823867377151652</v>
      </c>
      <c r="J188" s="77">
        <f>IF($C188&lt;=Entradas!$E$41,"",E188-AVERAGE(E:E))</f>
        <v>-0.53089614410395336</v>
      </c>
      <c r="K188" s="77">
        <f>IF($C188&lt;=Entradas!$E$41,"",J188^2)</f>
        <v>0.2818507158244456</v>
      </c>
      <c r="L188" s="77">
        <f>IF($C188&lt;=Entradas!$E$41,"",G188*J188)</f>
        <v>0.23637620884215627</v>
      </c>
      <c r="M188" s="39"/>
    </row>
    <row r="189" spans="2:13" x14ac:dyDescent="0.3">
      <c r="B189" s="38"/>
      <c r="C189" s="74">
        <v>184</v>
      </c>
      <c r="D189" s="97">
        <f>IF($C189&lt;=Entradas!$E$41,"",Observaciones!H189)</f>
        <v>0.45631771384833053</v>
      </c>
      <c r="E189" s="97">
        <f>IF($C189&lt;=Entradas!$E$41,"",Cálculos!M190)</f>
        <v>0.52432966126629055</v>
      </c>
      <c r="F189" s="77">
        <f>IF($C189&lt;=Entradas!$E$41,"",D189-E189)</f>
        <v>-6.8011947417960017E-2</v>
      </c>
      <c r="G189" s="77">
        <f>IF($C189&lt;=Entradas!$E$41,"",D189-AVERAGE(D:D))</f>
        <v>-0.44978096834514769</v>
      </c>
      <c r="H189" s="77">
        <f>IF($C189&lt;=Entradas!$E$41,"",F189^2)</f>
        <v>4.625624991583358E-3</v>
      </c>
      <c r="I189" s="77">
        <f>IF($C189&lt;=Entradas!$E$41,"",G189^2)</f>
        <v>0.20230291948549875</v>
      </c>
      <c r="J189" s="77">
        <f>IF($C189&lt;=Entradas!$E$41,"",E189-AVERAGE(E:E))</f>
        <v>-0.5345431458584079</v>
      </c>
      <c r="K189" s="77">
        <f>IF($C189&lt;=Entradas!$E$41,"",J189^2)</f>
        <v>0.28573637478420316</v>
      </c>
      <c r="L189" s="77">
        <f>IF($C189&lt;=Entradas!$E$41,"",G189*J189)</f>
        <v>0.24042733376645622</v>
      </c>
      <c r="M189" s="39"/>
    </row>
    <row r="190" spans="2:13" x14ac:dyDescent="0.3">
      <c r="B190" s="38"/>
      <c r="C190" s="74">
        <v>185</v>
      </c>
      <c r="D190" s="97">
        <f>IF($C190&lt;=Entradas!$E$41,"",Observaciones!H190)</f>
        <v>0.4518215067273712</v>
      </c>
      <c r="E190" s="97">
        <f>IF($C190&lt;=Entradas!$E$41,"",Cálculos!M191)</f>
        <v>0.52070785163886757</v>
      </c>
      <c r="F190" s="77">
        <f>IF($C190&lt;=Entradas!$E$41,"",D190-E190)</f>
        <v>-6.8886344911496367E-2</v>
      </c>
      <c r="G190" s="77">
        <f>IF($C190&lt;=Entradas!$E$41,"",D190-AVERAGE(D:D))</f>
        <v>-0.45427717546610702</v>
      </c>
      <c r="H190" s="77">
        <f>IF($C190&lt;=Entradas!$E$41,"",F190^2)</f>
        <v>4.745328515265641E-3</v>
      </c>
      <c r="I190" s="77">
        <f>IF($C190&lt;=Entradas!$E$41,"",G190^2)</f>
        <v>0.20636775214946418</v>
      </c>
      <c r="J190" s="77">
        <f>IF($C190&lt;=Entradas!$E$41,"",E190-AVERAGE(E:E))</f>
        <v>-0.53816495548583088</v>
      </c>
      <c r="K190" s="77">
        <f>IF($C190&lt;=Entradas!$E$41,"",J190^2)</f>
        <v>0.28962151931306634</v>
      </c>
      <c r="L190" s="77">
        <f>IF($C190&lt;=Entradas!$E$41,"",G190*J190)</f>
        <v>0.24447605591294647</v>
      </c>
      <c r="M190" s="39"/>
    </row>
    <row r="191" spans="2:13" x14ac:dyDescent="0.3">
      <c r="B191" s="38"/>
      <c r="C191" s="74">
        <v>186</v>
      </c>
      <c r="D191" s="97">
        <f>IF($C191&lt;=Entradas!$E$41,"",Observaciones!H191)</f>
        <v>0.44736960180608781</v>
      </c>
      <c r="E191" s="97">
        <f>IF($C191&lt;=Entradas!$E$41,"",Cálculos!M192)</f>
        <v>0.51711105975946825</v>
      </c>
      <c r="F191" s="77">
        <f>IF($C191&lt;=Entradas!$E$41,"",D191-E191)</f>
        <v>-6.9741457953380437E-2</v>
      </c>
      <c r="G191" s="77">
        <f>IF($C191&lt;=Entradas!$E$41,"",D191-AVERAGE(D:D))</f>
        <v>-0.45872908038739041</v>
      </c>
      <c r="H191" s="77">
        <f>IF($C191&lt;=Entradas!$E$41,"",F191^2)</f>
        <v>4.8638709574631315E-3</v>
      </c>
      <c r="I191" s="77">
        <f>IF($C191&lt;=Entradas!$E$41,"",G191^2)</f>
        <v>0.21043236919306088</v>
      </c>
      <c r="J191" s="77">
        <f>IF($C191&lt;=Entradas!$E$41,"",E191-AVERAGE(E:E))</f>
        <v>-0.5417617473652302</v>
      </c>
      <c r="K191" s="77">
        <f>IF($C191&lt;=Entradas!$E$41,"",J191^2)</f>
        <v>0.29350579090822748</v>
      </c>
      <c r="L191" s="77">
        <f>IF($C191&lt;=Entradas!$E$41,"",G191*J191)</f>
        <v>0.24852186815791777</v>
      </c>
      <c r="M191" s="39"/>
    </row>
    <row r="192" spans="2:13" x14ac:dyDescent="0.3">
      <c r="B192" s="38"/>
      <c r="C192" s="74">
        <v>187</v>
      </c>
      <c r="D192" s="97">
        <f>IF($C192&lt;=Entradas!$E$41,"",Observaciones!H192)</f>
        <v>0.44296156256435493</v>
      </c>
      <c r="E192" s="97">
        <f>IF($C192&lt;=Entradas!$E$41,"",Cálculos!M193)</f>
        <v>0.51353911275128727</v>
      </c>
      <c r="F192" s="77">
        <f>IF($C192&lt;=Entradas!$E$41,"",D192-E192)</f>
        <v>-7.0577550186932347E-2</v>
      </c>
      <c r="G192" s="77">
        <f>IF($C192&lt;=Entradas!$E$41,"",D192-AVERAGE(D:D))</f>
        <v>-0.4631371196291233</v>
      </c>
      <c r="H192" s="77">
        <f>IF($C192&lt;=Entradas!$E$41,"",F192^2)</f>
        <v>4.9811905903889538E-3</v>
      </c>
      <c r="I192" s="77">
        <f>IF($C192&lt;=Entradas!$E$41,"",G192^2)</f>
        <v>0.21449599157836086</v>
      </c>
      <c r="J192" s="77">
        <f>IF($C192&lt;=Entradas!$E$41,"",E192-AVERAGE(E:E))</f>
        <v>-0.54533369437341117</v>
      </c>
      <c r="K192" s="77">
        <f>IF($C192&lt;=Entradas!$E$41,"",J192^2)</f>
        <v>0.29738883821895301</v>
      </c>
      <c r="L192" s="77">
        <f>IF($C192&lt;=Entradas!$E$41,"",G192*J192)</f>
        <v>0.2525642764488103</v>
      </c>
      <c r="M192" s="39"/>
    </row>
    <row r="193" spans="2:13" x14ac:dyDescent="0.3">
      <c r="B193" s="38"/>
      <c r="C193" s="74">
        <v>188</v>
      </c>
      <c r="D193" s="97">
        <f>IF($C193&lt;=Entradas!$E$41,"",Observaciones!H193)</f>
        <v>0.43859695678318411</v>
      </c>
      <c r="E193" s="97">
        <f>IF($C193&lt;=Entradas!$E$41,"",Cálculos!M194)</f>
        <v>0.50999183898608791</v>
      </c>
      <c r="F193" s="77">
        <f>IF($C193&lt;=Entradas!$E$41,"",D193-E193)</f>
        <v>-7.1394882202903798E-2</v>
      </c>
      <c r="G193" s="77">
        <f>IF($C193&lt;=Entradas!$E$41,"",D193-AVERAGE(D:D))</f>
        <v>-0.46750172541029411</v>
      </c>
      <c r="H193" s="77">
        <f>IF($C193&lt;=Entradas!$E$41,"",F193^2)</f>
        <v>5.0972292047665093E-3</v>
      </c>
      <c r="I193" s="77">
        <f>IF($C193&lt;=Entradas!$E$41,"",G193^2)</f>
        <v>0.21855786326160204</v>
      </c>
      <c r="J193" s="77">
        <f>IF($C193&lt;=Entradas!$E$41,"",E193-AVERAGE(E:E))</f>
        <v>-0.54888096813861054</v>
      </c>
      <c r="K193" s="77">
        <f>IF($C193&lt;=Entradas!$E$41,"",J193^2)</f>
        <v>0.30127031718477837</v>
      </c>
      <c r="L193" s="77">
        <f>IF($C193&lt;=Entradas!$E$41,"",G193*J193)</f>
        <v>0.25660279964967309</v>
      </c>
      <c r="M193" s="39"/>
    </row>
    <row r="194" spans="2:13" x14ac:dyDescent="0.3">
      <c r="B194" s="38"/>
      <c r="C194" s="74">
        <v>189</v>
      </c>
      <c r="D194" s="97">
        <f>IF($C194&lt;=Entradas!$E$41,"",Observaciones!H194)</f>
        <v>0.43427535650234311</v>
      </c>
      <c r="E194" s="97">
        <f>IF($C194&lt;=Entradas!$E$41,"",Cálculos!M195)</f>
        <v>0.5064690680311057</v>
      </c>
      <c r="F194" s="77">
        <f>IF($C194&lt;=Entradas!$E$41,"",D194-E194)</f>
        <v>-7.2193711528762583E-2</v>
      </c>
      <c r="G194" s="77">
        <f>IF($C194&lt;=Entradas!$E$41,"",D194-AVERAGE(D:D))</f>
        <v>-0.47182332569113511</v>
      </c>
      <c r="H194" s="77">
        <f>IF($C194&lt;=Entradas!$E$41,"",F194^2)</f>
        <v>5.2119319842981876E-3</v>
      </c>
      <c r="I194" s="77">
        <f>IF($C194&lt;=Entradas!$E$41,"",G194^2)</f>
        <v>0.22261725066624297</v>
      </c>
      <c r="J194" s="77">
        <f>IF($C194&lt;=Entradas!$E$41,"",E194-AVERAGE(E:E))</f>
        <v>-0.55240373909359275</v>
      </c>
      <c r="K194" s="77">
        <f>IF($C194&lt;=Entradas!$E$41,"",J194^2)</f>
        <v>0.30514989096458212</v>
      </c>
      <c r="L194" s="77">
        <f>IF($C194&lt;=Entradas!$E$41,"",G194*J194)</f>
        <v>0.26063696930335706</v>
      </c>
      <c r="M194" s="39"/>
    </row>
    <row r="195" spans="2:13" x14ac:dyDescent="0.3">
      <c r="B195" s="38"/>
      <c r="C195" s="74">
        <v>190</v>
      </c>
      <c r="D195" s="97">
        <f>IF($C195&lt;=Entradas!$E$41,"",Observaciones!H195)</f>
        <v>0.46673150141145658</v>
      </c>
      <c r="E195" s="97">
        <f>IF($C195&lt;=Entradas!$E$41,"",Cálculos!M196)</f>
        <v>0.53144120565621278</v>
      </c>
      <c r="F195" s="77">
        <f>IF($C195&lt;=Entradas!$E$41,"",D195-E195)</f>
        <v>-6.4709704244756194E-2</v>
      </c>
      <c r="G195" s="77">
        <f>IF($C195&lt;=Entradas!$E$41,"",D195-AVERAGE(D:D))</f>
        <v>-0.43936718078202164</v>
      </c>
      <c r="H195" s="77">
        <f>IF($C195&lt;=Entradas!$E$41,"",F195^2)</f>
        <v>4.1873458234438178E-3</v>
      </c>
      <c r="I195" s="77">
        <f>IF($C195&lt;=Entradas!$E$41,"",G195^2)</f>
        <v>0.19304351954834167</v>
      </c>
      <c r="J195" s="77">
        <f>IF($C195&lt;=Entradas!$E$41,"",E195-AVERAGE(E:E))</f>
        <v>-0.52743160146848567</v>
      </c>
      <c r="K195" s="77">
        <f>IF($C195&lt;=Entradas!$E$41,"",J195^2)</f>
        <v>0.27818409422761148</v>
      </c>
      <c r="L195" s="77">
        <f>IF($C195&lt;=Entradas!$E$41,"",G195*J195)</f>
        <v>0.23173613579255534</v>
      </c>
      <c r="M195" s="39"/>
    </row>
    <row r="196" spans="2:13" x14ac:dyDescent="0.3">
      <c r="B196" s="38"/>
      <c r="C196" s="74">
        <v>191</v>
      </c>
      <c r="D196" s="97">
        <f>IF($C196&lt;=Entradas!$E$41,"",Observaciones!H196)</f>
        <v>0.43185517980568139</v>
      </c>
      <c r="E196" s="97">
        <f>IF($C196&lt;=Entradas!$E$41,"",Cálculos!M197)</f>
        <v>0.51750130493463609</v>
      </c>
      <c r="F196" s="77">
        <f>IF($C196&lt;=Entradas!$E$41,"",D196-E196)</f>
        <v>-8.5646125128954698E-2</v>
      </c>
      <c r="G196" s="77">
        <f>IF($C196&lt;=Entradas!$E$41,"",D196-AVERAGE(D:D))</f>
        <v>-0.47424350238779683</v>
      </c>
      <c r="H196" s="77">
        <f>IF($C196&lt;=Entradas!$E$41,"",F196^2)</f>
        <v>7.3352587496045649E-3</v>
      </c>
      <c r="I196" s="77">
        <f>IF($C196&lt;=Entradas!$E$41,"",G196^2)</f>
        <v>0.22490689955704427</v>
      </c>
      <c r="J196" s="77">
        <f>IF($C196&lt;=Entradas!$E$41,"",E196-AVERAGE(E:E))</f>
        <v>-0.54137150219006236</v>
      </c>
      <c r="K196" s="77">
        <f>IF($C196&lt;=Entradas!$E$41,"",J196^2)</f>
        <v>0.29308310338352467</v>
      </c>
      <c r="L196" s="77">
        <f>IF($C196&lt;=Entradas!$E$41,"",G196*J196)</f>
        <v>0.25674191729155799</v>
      </c>
      <c r="M196" s="39"/>
    </row>
    <row r="197" spans="2:13" x14ac:dyDescent="0.3">
      <c r="B197" s="38"/>
      <c r="C197" s="74">
        <v>192</v>
      </c>
      <c r="D197" s="97">
        <f>IF($C197&lt;=Entradas!$E$41,"",Observaciones!H197)</f>
        <v>0.4225758698378323</v>
      </c>
      <c r="E197" s="97">
        <f>IF($C197&lt;=Entradas!$E$41,"",Cálculos!M198)</f>
        <v>0.5034362523411603</v>
      </c>
      <c r="F197" s="77">
        <f>IF($C197&lt;=Entradas!$E$41,"",D197-E197)</f>
        <v>-8.0860382503327999E-2</v>
      </c>
      <c r="G197" s="77">
        <f>IF($C197&lt;=Entradas!$E$41,"",D197-AVERAGE(D:D))</f>
        <v>-0.48352281235564593</v>
      </c>
      <c r="H197" s="77">
        <f>IF($C197&lt;=Entradas!$E$41,"",F197^2)</f>
        <v>6.5384014585845125E-3</v>
      </c>
      <c r="I197" s="77">
        <f>IF($C197&lt;=Entradas!$E$41,"",G197^2)</f>
        <v>0.23379431006831319</v>
      </c>
      <c r="J197" s="77">
        <f>IF($C197&lt;=Entradas!$E$41,"",E197-AVERAGE(E:E))</f>
        <v>-0.55543655478353815</v>
      </c>
      <c r="K197" s="77">
        <f>IF($C197&lt;=Entradas!$E$41,"",J197^2)</f>
        <v>0.30850976638980637</v>
      </c>
      <c r="L197" s="77">
        <f>IF($C197&lt;=Entradas!$E$41,"",G197*J197)</f>
        <v>0.26856624505406718</v>
      </c>
      <c r="M197" s="39"/>
    </row>
    <row r="198" spans="2:13" x14ac:dyDescent="0.3">
      <c r="B198" s="38"/>
      <c r="C198" s="74">
        <v>193</v>
      </c>
      <c r="D198" s="97">
        <f>IF($C198&lt;=Entradas!$E$41,"",Observaciones!H198)</f>
        <v>0.41757844212331774</v>
      </c>
      <c r="E198" s="97">
        <f>IF($C198&lt;=Entradas!$E$41,"",Cálculos!M199)</f>
        <v>0.49397071948812749</v>
      </c>
      <c r="F198" s="77">
        <f>IF($C198&lt;=Entradas!$E$41,"",D198-E198)</f>
        <v>-7.6392277364809746E-2</v>
      </c>
      <c r="G198" s="77">
        <f>IF($C198&lt;=Entradas!$E$41,"",D198-AVERAGE(D:D))</f>
        <v>-0.48852024007016048</v>
      </c>
      <c r="H198" s="77">
        <f>IF($C198&lt;=Entradas!$E$41,"",F198^2)</f>
        <v>5.8357800409820238E-3</v>
      </c>
      <c r="I198" s="77">
        <f>IF($C198&lt;=Entradas!$E$41,"",G198^2)</f>
        <v>0.23865202495820723</v>
      </c>
      <c r="J198" s="77">
        <f>IF($C198&lt;=Entradas!$E$41,"",E198-AVERAGE(E:E))</f>
        <v>-0.5649020876365709</v>
      </c>
      <c r="K198" s="77">
        <f>IF($C198&lt;=Entradas!$E$41,"",J198^2)</f>
        <v>0.31911436861615605</v>
      </c>
      <c r="L198" s="77">
        <f>IF($C198&lt;=Entradas!$E$41,"",G198*J198)</f>
        <v>0.27596610346835243</v>
      </c>
      <c r="M198" s="39"/>
    </row>
    <row r="199" spans="2:13" x14ac:dyDescent="0.3">
      <c r="B199" s="38"/>
      <c r="C199" s="74">
        <v>194</v>
      </c>
      <c r="D199" s="97">
        <f>IF($C199&lt;=Entradas!$E$41,"",Observaciones!H199)</f>
        <v>0.41332560331019036</v>
      </c>
      <c r="E199" s="97">
        <f>IF($C199&lt;=Entradas!$E$41,"",Cálculos!M200)</f>
        <v>0.48946387658357571</v>
      </c>
      <c r="F199" s="77">
        <f>IF($C199&lt;=Entradas!$E$41,"",D199-E199)</f>
        <v>-7.6138273273385348E-2</v>
      </c>
      <c r="G199" s="77">
        <f>IF($C199&lt;=Entradas!$E$41,"",D199-AVERAGE(D:D))</f>
        <v>-0.49277307888328786</v>
      </c>
      <c r="H199" s="77">
        <f>IF($C199&lt;=Entradas!$E$41,"",F199^2)</f>
        <v>5.7970366570527058E-3</v>
      </c>
      <c r="I199" s="77">
        <f>IF($C199&lt;=Entradas!$E$41,"",G199^2)</f>
        <v>0.24282530727211504</v>
      </c>
      <c r="J199" s="77">
        <f>IF($C199&lt;=Entradas!$E$41,"",E199-AVERAGE(E:E))</f>
        <v>-0.56940893054112274</v>
      </c>
      <c r="K199" s="77">
        <f>IF($C199&lt;=Entradas!$E$41,"",J199^2)</f>
        <v>0.32422653017998515</v>
      </c>
      <c r="L199" s="77">
        <f>IF($C199&lt;=Entradas!$E$41,"",G199*J199)</f>
        <v>0.28058939184638926</v>
      </c>
      <c r="M199" s="39"/>
    </row>
    <row r="200" spans="2:13" x14ac:dyDescent="0.3">
      <c r="B200" s="38"/>
      <c r="C200" s="74">
        <v>195</v>
      </c>
      <c r="D200" s="97">
        <f>IF($C200&lt;=Entradas!$E$41,"",Observaciones!H200)</f>
        <v>0.40923005223454412</v>
      </c>
      <c r="E200" s="97">
        <f>IF($C200&lt;=Entradas!$E$41,"",Cálculos!M201)</f>
        <v>0.48588276198349528</v>
      </c>
      <c r="F200" s="77">
        <f>IF($C200&lt;=Entradas!$E$41,"",D200-E200)</f>
        <v>-7.6652709748951164E-2</v>
      </c>
      <c r="G200" s="77">
        <f>IF($C200&lt;=Entradas!$E$41,"",D200-AVERAGE(D:D))</f>
        <v>-0.4968686299589341</v>
      </c>
      <c r="H200" s="77">
        <f>IF($C200&lt;=Entradas!$E$41,"",F200^2)</f>
        <v>5.8756379118569532E-3</v>
      </c>
      <c r="I200" s="77">
        <f>IF($C200&lt;=Entradas!$E$41,"",G200^2)</f>
        <v>0.2468784354372682</v>
      </c>
      <c r="J200" s="77">
        <f>IF($C200&lt;=Entradas!$E$41,"",E200-AVERAGE(E:E))</f>
        <v>-0.57299004514120311</v>
      </c>
      <c r="K200" s="77">
        <f>IF($C200&lt;=Entradas!$E$41,"",J200^2)</f>
        <v>0.32831759183091797</v>
      </c>
      <c r="L200" s="77">
        <f>IF($C200&lt;=Entradas!$E$41,"",G200*J200)</f>
        <v>0.2847007787094174</v>
      </c>
      <c r="M200" s="39"/>
    </row>
    <row r="201" spans="2:13" x14ac:dyDescent="0.3">
      <c r="B201" s="38"/>
      <c r="C201" s="74">
        <v>196</v>
      </c>
      <c r="D201" s="97">
        <f>IF($C201&lt;=Entradas!$E$41,"",Observaciones!H201)</f>
        <v>0.40519400191415422</v>
      </c>
      <c r="E201" s="97">
        <f>IF($C201&lt;=Entradas!$E$41,"",Cálculos!M202)</f>
        <v>0.48248993475658181</v>
      </c>
      <c r="F201" s="77">
        <f>IF($C201&lt;=Entradas!$E$41,"",D201-E201)</f>
        <v>-7.7295932842427584E-2</v>
      </c>
      <c r="G201" s="77">
        <f>IF($C201&lt;=Entradas!$E$41,"",D201-AVERAGE(D:D))</f>
        <v>-0.500904680279324</v>
      </c>
      <c r="H201" s="77">
        <f>IF($C201&lt;=Entradas!$E$41,"",F201^2)</f>
        <v>5.974661233981075E-3</v>
      </c>
      <c r="I201" s="77">
        <f>IF($C201&lt;=Entradas!$E$41,"",G201^2)</f>
        <v>0.25090549872573181</v>
      </c>
      <c r="J201" s="77">
        <f>IF($C201&lt;=Entradas!$E$41,"",E201-AVERAGE(E:E))</f>
        <v>-0.57638287236811658</v>
      </c>
      <c r="K201" s="77">
        <f>IF($C201&lt;=Entradas!$E$41,"",J201^2)</f>
        <v>0.33221721555932054</v>
      </c>
      <c r="L201" s="77">
        <f>IF($C201&lt;=Entradas!$E$41,"",G201*J201)</f>
        <v>0.28871287840202986</v>
      </c>
      <c r="M201" s="39"/>
    </row>
    <row r="202" spans="2:13" x14ac:dyDescent="0.3">
      <c r="B202" s="38"/>
      <c r="C202" s="74">
        <v>197</v>
      </c>
      <c r="D202" s="97">
        <f>IF($C202&lt;=Entradas!$E$41,"",Observaciones!H202)</f>
        <v>0.40120089682811094</v>
      </c>
      <c r="E202" s="97">
        <f>IF($C202&lt;=Entradas!$E$41,"",Cálculos!M203)</f>
        <v>0.4791504439557806</v>
      </c>
      <c r="F202" s="77">
        <f>IF($C202&lt;=Entradas!$E$41,"",D202-E202)</f>
        <v>-7.7949547127669661E-2</v>
      </c>
      <c r="G202" s="77">
        <f>IF($C202&lt;=Entradas!$E$41,"",D202-AVERAGE(D:D))</f>
        <v>-0.50489778536536734</v>
      </c>
      <c r="H202" s="77">
        <f>IF($C202&lt;=Entradas!$E$41,"",F202^2)</f>
        <v>6.0761318974087934E-3</v>
      </c>
      <c r="I202" s="77">
        <f>IF($C202&lt;=Entradas!$E$41,"",G202^2)</f>
        <v>0.25492177366685254</v>
      </c>
      <c r="J202" s="77">
        <f>IF($C202&lt;=Entradas!$E$41,"",E202-AVERAGE(E:E))</f>
        <v>-0.5797223631689179</v>
      </c>
      <c r="K202" s="77">
        <f>IF($C202&lt;=Entradas!$E$41,"",J202^2)</f>
        <v>0.33607801835815476</v>
      </c>
      <c r="L202" s="77">
        <f>IF($C202&lt;=Entradas!$E$41,"",G202*J202)</f>
        <v>0.29270053729076384</v>
      </c>
      <c r="M202" s="39"/>
    </row>
    <row r="203" spans="2:13" x14ac:dyDescent="0.3">
      <c r="B203" s="38"/>
      <c r="C203" s="74">
        <v>198</v>
      </c>
      <c r="D203" s="97">
        <f>IF($C203&lt;=Entradas!$E$41,"",Observaciones!H203)</f>
        <v>0.39724766394876837</v>
      </c>
      <c r="E203" s="97">
        <f>IF($C203&lt;=Entradas!$E$41,"",Cálculos!M204)</f>
        <v>0.4758394871222893</v>
      </c>
      <c r="F203" s="77">
        <f>IF($C203&lt;=Entradas!$E$41,"",D203-E203)</f>
        <v>-7.8591823173520925E-2</v>
      </c>
      <c r="G203" s="77">
        <f>IF($C203&lt;=Entradas!$E$41,"",D203-AVERAGE(D:D))</f>
        <v>-0.50885101824470991</v>
      </c>
      <c r="H203" s="77">
        <f>IF($C203&lt;=Entradas!$E$41,"",F203^2)</f>
        <v>6.1766746697379804E-3</v>
      </c>
      <c r="I203" s="77">
        <f>IF($C203&lt;=Entradas!$E$41,"",G203^2)</f>
        <v>0.25892935876867812</v>
      </c>
      <c r="J203" s="77">
        <f>IF($C203&lt;=Entradas!$E$41,"",E203-AVERAGE(E:E))</f>
        <v>-0.58303332000240915</v>
      </c>
      <c r="K203" s="77">
        <f>IF($C203&lt;=Entradas!$E$41,"",J203^2)</f>
        <v>0.33992785223303162</v>
      </c>
      <c r="L203" s="77">
        <f>IF($C203&lt;=Entradas!$E$41,"",G203*J203)</f>
        <v>0.29667709855381968</v>
      </c>
      <c r="M203" s="39"/>
    </row>
    <row r="204" spans="2:13" x14ac:dyDescent="0.3">
      <c r="B204" s="38"/>
      <c r="C204" s="74">
        <v>199</v>
      </c>
      <c r="D204" s="97">
        <f>IF($C204&lt;=Entradas!$E$41,"",Observaciones!H204)</f>
        <v>0.39469601753775185</v>
      </c>
      <c r="E204" s="97">
        <f>IF($C204&lt;=Entradas!$E$41,"",Cálculos!M205)</f>
        <v>0.47323957617048312</v>
      </c>
      <c r="F204" s="77">
        <f>IF($C204&lt;=Entradas!$E$41,"",D204-E204)</f>
        <v>-7.854355863273127E-2</v>
      </c>
      <c r="G204" s="77">
        <f>IF($C204&lt;=Entradas!$E$41,"",D204-AVERAGE(D:D))</f>
        <v>-0.51140266465572637</v>
      </c>
      <c r="H204" s="77">
        <f>IF($C204&lt;=Entradas!$E$41,"",F204^2)</f>
        <v>6.1690906026932949E-3</v>
      </c>
      <c r="I204" s="77">
        <f>IF($C204&lt;=Entradas!$E$41,"",G204^2)</f>
        <v>0.26153268541697733</v>
      </c>
      <c r="J204" s="77">
        <f>IF($C204&lt;=Entradas!$E$41,"",E204-AVERAGE(E:E))</f>
        <v>-0.58563323095421538</v>
      </c>
      <c r="K204" s="77">
        <f>IF($C204&lt;=Entradas!$E$41,"",J204^2)</f>
        <v>0.34296628119787337</v>
      </c>
      <c r="L204" s="77">
        <f>IF($C204&lt;=Entradas!$E$41,"",G204*J204)</f>
        <v>0.29949439482092816</v>
      </c>
      <c r="M204" s="39"/>
    </row>
    <row r="205" spans="2:13" x14ac:dyDescent="0.3">
      <c r="B205" s="38"/>
      <c r="C205" s="74">
        <v>200</v>
      </c>
      <c r="D205" s="97">
        <f>IF($C205&lt;=Entradas!$E$41,"",Observaciones!H205)</f>
        <v>0.40370887175651904</v>
      </c>
      <c r="E205" s="97">
        <f>IF($C205&lt;=Entradas!$E$41,"",Cálculos!M206)</f>
        <v>0.48731731822759405</v>
      </c>
      <c r="F205" s="77">
        <f>IF($C205&lt;=Entradas!$E$41,"",D205-E205)</f>
        <v>-8.3608446471075015E-2</v>
      </c>
      <c r="G205" s="77">
        <f>IF($C205&lt;=Entradas!$E$41,"",D205-AVERAGE(D:D))</f>
        <v>-0.50238981043695918</v>
      </c>
      <c r="H205" s="77">
        <f>IF($C205&lt;=Entradas!$E$41,"",F205^2)</f>
        <v>6.9903723213066158E-3</v>
      </c>
      <c r="I205" s="77">
        <f>IF($C205&lt;=Entradas!$E$41,"",G205^2)</f>
        <v>0.2523955216308838</v>
      </c>
      <c r="J205" s="77">
        <f>IF($C205&lt;=Entradas!$E$41,"",E205-AVERAGE(E:E))</f>
        <v>-0.57155548889710439</v>
      </c>
      <c r="K205" s="77">
        <f>IF($C205&lt;=Entradas!$E$41,"",J205^2)</f>
        <v>0.32667567688840804</v>
      </c>
      <c r="L205" s="77">
        <f>IF($C205&lt;=Entradas!$E$41,"",G205*J205)</f>
        <v>0.2871436537212198</v>
      </c>
      <c r="M205" s="39"/>
    </row>
    <row r="206" spans="2:13" x14ac:dyDescent="0.3">
      <c r="B206" s="38"/>
      <c r="C206" s="74">
        <v>201</v>
      </c>
      <c r="D206" s="97">
        <f>IF($C206&lt;=Entradas!$E$41,"",Observaciones!H206)</f>
        <v>0.53627056947260843</v>
      </c>
      <c r="E206" s="97">
        <f>IF($C206&lt;=Entradas!$E$41,"",Cálculos!M207)</f>
        <v>0.61707069020891714</v>
      </c>
      <c r="F206" s="77">
        <f>IF($C206&lt;=Entradas!$E$41,"",D206-E206)</f>
        <v>-8.0800120736308711E-2</v>
      </c>
      <c r="G206" s="77">
        <f>IF($C206&lt;=Entradas!$E$41,"",D206-AVERAGE(D:D))</f>
        <v>-0.36982811272086979</v>
      </c>
      <c r="H206" s="77">
        <f>IF($C206&lt;=Entradas!$E$41,"",F206^2)</f>
        <v>6.5286595110020653E-3</v>
      </c>
      <c r="I206" s="77">
        <f>IF($C206&lt;=Entradas!$E$41,"",G206^2)</f>
        <v>0.13677283295868037</v>
      </c>
      <c r="J206" s="77">
        <f>IF($C206&lt;=Entradas!$E$41,"",E206-AVERAGE(E:E))</f>
        <v>-0.44180211691578131</v>
      </c>
      <c r="K206" s="77">
        <f>IF($C206&lt;=Entradas!$E$41,"",J206^2)</f>
        <v>0.1951891105112657</v>
      </c>
      <c r="L206" s="77">
        <f>IF($C206&lt;=Entradas!$E$41,"",G206*J206)</f>
        <v>0.16339084309504848</v>
      </c>
      <c r="M206" s="39"/>
    </row>
    <row r="207" spans="2:13" x14ac:dyDescent="0.3">
      <c r="B207" s="38"/>
      <c r="C207" s="74">
        <v>202</v>
      </c>
      <c r="D207" s="97">
        <f>IF($C207&lt;=Entradas!$E$41,"",Observaciones!H207)</f>
        <v>0.76278442032947424</v>
      </c>
      <c r="E207" s="97">
        <f>IF($C207&lt;=Entradas!$E$41,"",Cálculos!M208)</f>
        <v>0.84290154453998767</v>
      </c>
      <c r="F207" s="77">
        <f>IF($C207&lt;=Entradas!$E$41,"",D207-E207)</f>
        <v>-8.0117124210513424E-2</v>
      </c>
      <c r="G207" s="77">
        <f>IF($C207&lt;=Entradas!$E$41,"",D207-AVERAGE(D:D))</f>
        <v>-0.14331426186400398</v>
      </c>
      <c r="H207" s="77">
        <f>IF($C207&lt;=Entradas!$E$41,"",F207^2)</f>
        <v>6.4187535917628359E-3</v>
      </c>
      <c r="I207" s="77">
        <f>IF($C207&lt;=Entradas!$E$41,"",G207^2)</f>
        <v>2.0538977653624304E-2</v>
      </c>
      <c r="J207" s="77">
        <f>IF($C207&lt;=Entradas!$E$41,"",E207-AVERAGE(E:E))</f>
        <v>-0.21597126258471078</v>
      </c>
      <c r="K207" s="77">
        <f>IF($C207&lt;=Entradas!$E$41,"",J207^2)</f>
        <v>4.6643586262434096E-2</v>
      </c>
      <c r="L207" s="77">
        <f>IF($C207&lt;=Entradas!$E$41,"",G207*J207)</f>
        <v>3.0951762081164805E-2</v>
      </c>
      <c r="M207" s="39"/>
    </row>
    <row r="208" spans="2:13" x14ac:dyDescent="0.3">
      <c r="B208" s="38"/>
      <c r="C208" s="74">
        <v>203</v>
      </c>
      <c r="D208" s="97">
        <f>IF($C208&lt;=Entradas!$E$41,"",Observaciones!H208)</f>
        <v>0.65258167712238535</v>
      </c>
      <c r="E208" s="97">
        <f>IF($C208&lt;=Entradas!$E$41,"",Cálculos!M209)</f>
        <v>0.6398181598864664</v>
      </c>
      <c r="F208" s="77">
        <f>IF($C208&lt;=Entradas!$E$41,"",D208-E208)</f>
        <v>1.2763517235918953E-2</v>
      </c>
      <c r="G208" s="77">
        <f>IF($C208&lt;=Entradas!$E$41,"",D208-AVERAGE(D:D))</f>
        <v>-0.25351700507109287</v>
      </c>
      <c r="H208" s="77">
        <f>IF($C208&lt;=Entradas!$E$41,"",F208^2)</f>
        <v>1.629073722316002E-4</v>
      </c>
      <c r="I208" s="77">
        <f>IF($C208&lt;=Entradas!$E$41,"",G208^2)</f>
        <v>6.427087186021653E-2</v>
      </c>
      <c r="J208" s="77">
        <f>IF($C208&lt;=Entradas!$E$41,"",E208-AVERAGE(E:E))</f>
        <v>-0.41905464723823205</v>
      </c>
      <c r="K208" s="77">
        <f>IF($C208&lt;=Entradas!$E$41,"",J208^2)</f>
        <v>0.17560679737195911</v>
      </c>
      <c r="L208" s="77">
        <f>IF($C208&lt;=Entradas!$E$41,"",G208*J208)</f>
        <v>0.10623747912895991</v>
      </c>
      <c r="M208" s="39"/>
    </row>
    <row r="209" spans="2:13" x14ac:dyDescent="0.3">
      <c r="B209" s="38"/>
      <c r="C209" s="74">
        <v>204</v>
      </c>
      <c r="D209" s="97">
        <f>IF($C209&lt;=Entradas!$E$41,"",Observaciones!H209)</f>
        <v>0.59731516684897612</v>
      </c>
      <c r="E209" s="97">
        <f>IF($C209&lt;=Entradas!$E$41,"",Cálculos!M210)</f>
        <v>0.62257306010719915</v>
      </c>
      <c r="F209" s="77">
        <f>IF($C209&lt;=Entradas!$E$41,"",D209-E209)</f>
        <v>-2.525789325822303E-2</v>
      </c>
      <c r="G209" s="77">
        <f>IF($C209&lt;=Entradas!$E$41,"",D209-AVERAGE(D:D))</f>
        <v>-0.3087835153445021</v>
      </c>
      <c r="H209" s="77">
        <f>IF($C209&lt;=Entradas!$E$41,"",F209^2)</f>
        <v>6.3796117184378837E-4</v>
      </c>
      <c r="I209" s="77">
        <f>IF($C209&lt;=Entradas!$E$41,"",G209^2)</f>
        <v>9.5347259348508365E-2</v>
      </c>
      <c r="J209" s="77">
        <f>IF($C209&lt;=Entradas!$E$41,"",E209-AVERAGE(E:E))</f>
        <v>-0.4362997470174993</v>
      </c>
      <c r="K209" s="77">
        <f>IF($C209&lt;=Entradas!$E$41,"",J209^2)</f>
        <v>0.19035746924753388</v>
      </c>
      <c r="L209" s="77">
        <f>IF($C209&lt;=Entradas!$E$41,"",G209*J209)</f>
        <v>0.13472216962798039</v>
      </c>
      <c r="M209" s="39"/>
    </row>
    <row r="210" spans="2:13" x14ac:dyDescent="0.3">
      <c r="B210" s="38"/>
      <c r="C210" s="74">
        <v>205</v>
      </c>
      <c r="D210" s="97">
        <f>IF($C210&lt;=Entradas!$E$41,"",Observaciones!H210)</f>
        <v>0.54277851294565549</v>
      </c>
      <c r="E210" s="97">
        <f>IF($C210&lt;=Entradas!$E$41,"",Cálculos!M211)</f>
        <v>0.605388725153997</v>
      </c>
      <c r="F210" s="77">
        <f>IF($C210&lt;=Entradas!$E$41,"",D210-E210)</f>
        <v>-6.2610212208341509E-2</v>
      </c>
      <c r="G210" s="77">
        <f>IF($C210&lt;=Entradas!$E$41,"",D210-AVERAGE(D:D))</f>
        <v>-0.36332016924782273</v>
      </c>
      <c r="H210" s="77">
        <f>IF($C210&lt;=Entradas!$E$41,"",F210^2)</f>
        <v>3.9200386727735563E-3</v>
      </c>
      <c r="I210" s="77">
        <f>IF($C210&lt;=Entradas!$E$41,"",G210^2)</f>
        <v>0.13200154538226655</v>
      </c>
      <c r="J210" s="77">
        <f>IF($C210&lt;=Entradas!$E$41,"",E210-AVERAGE(E:E))</f>
        <v>-0.45348408197070145</v>
      </c>
      <c r="K210" s="77">
        <f>IF($C210&lt;=Entradas!$E$41,"",J210^2)</f>
        <v>0.20564781260080986</v>
      </c>
      <c r="L210" s="77">
        <f>IF($C210&lt;=Entradas!$E$41,"",G210*J210)</f>
        <v>0.16475991341278876</v>
      </c>
      <c r="M210" s="39"/>
    </row>
    <row r="211" spans="2:13" x14ac:dyDescent="0.3">
      <c r="B211" s="38"/>
      <c r="C211" s="74">
        <v>206</v>
      </c>
      <c r="D211" s="97">
        <f>IF($C211&lt;=Entradas!$E$41,"",Observaciones!H211)</f>
        <v>0.48979587905881394</v>
      </c>
      <c r="E211" s="97">
        <f>IF($C211&lt;=Entradas!$E$41,"",Cálculos!M212)</f>
        <v>0.58848134625575388</v>
      </c>
      <c r="F211" s="77">
        <f>IF($C211&lt;=Entradas!$E$41,"",D211-E211)</f>
        <v>-9.8685467196939936E-2</v>
      </c>
      <c r="G211" s="77">
        <f>IF($C211&lt;=Entradas!$E$41,"",D211-AVERAGE(D:D))</f>
        <v>-0.41630280313466428</v>
      </c>
      <c r="H211" s="77">
        <f>IF($C211&lt;=Entradas!$E$41,"",F211^2)</f>
        <v>9.7388214358783073E-3</v>
      </c>
      <c r="I211" s="77">
        <f>IF($C211&lt;=Entradas!$E$41,"",G211^2)</f>
        <v>0.17330802389777905</v>
      </c>
      <c r="J211" s="77">
        <f>IF($C211&lt;=Entradas!$E$41,"",E211-AVERAGE(E:E))</f>
        <v>-0.47039146086894457</v>
      </c>
      <c r="K211" s="77">
        <f>IF($C211&lt;=Entradas!$E$41,"",J211^2)</f>
        <v>0.22126812645841981</v>
      </c>
      <c r="L211" s="77">
        <f>IF($C211&lt;=Entradas!$E$41,"",G211*J211)</f>
        <v>0.19582528373035135</v>
      </c>
      <c r="M211" s="39"/>
    </row>
    <row r="212" spans="2:13" x14ac:dyDescent="0.3">
      <c r="B212" s="38"/>
      <c r="C212" s="74">
        <v>207</v>
      </c>
      <c r="D212" s="97">
        <f>IF($C212&lt;=Entradas!$E$41,"",Observaciones!H212)</f>
        <v>0.43952996938800232</v>
      </c>
      <c r="E212" s="97">
        <f>IF($C212&lt;=Entradas!$E$41,"",Cálculos!M213)</f>
        <v>0.57215172854450613</v>
      </c>
      <c r="F212" s="77">
        <f>IF($C212&lt;=Entradas!$E$41,"",D212-E212)</f>
        <v>-0.13262175915650382</v>
      </c>
      <c r="G212" s="77">
        <f>IF($C212&lt;=Entradas!$E$41,"",D212-AVERAGE(D:D))</f>
        <v>-0.4665687128054759</v>
      </c>
      <c r="H212" s="77">
        <f>IF($C212&lt;=Entradas!$E$41,"",F212^2)</f>
        <v>1.7588531001765703E-2</v>
      </c>
      <c r="I212" s="77">
        <f>IF($C212&lt;=Entradas!$E$41,"",G212^2)</f>
        <v>0.21768636376895867</v>
      </c>
      <c r="J212" s="77">
        <f>IF($C212&lt;=Entradas!$E$41,"",E212-AVERAGE(E:E))</f>
        <v>-0.48672107858019231</v>
      </c>
      <c r="K212" s="77">
        <f>IF($C212&lt;=Entradas!$E$41,"",J212^2)</f>
        <v>0.23689740833426573</v>
      </c>
      <c r="L212" s="77">
        <f>IF($C212&lt;=Entradas!$E$41,"",G212*J212)</f>
        <v>0.22708882712845321</v>
      </c>
      <c r="M212" s="39"/>
    </row>
    <row r="213" spans="2:13" x14ac:dyDescent="0.3">
      <c r="B213" s="38"/>
      <c r="C213" s="74">
        <v>208</v>
      </c>
      <c r="D213" s="97">
        <f>IF($C213&lt;=Entradas!$E$41,"",Observaciones!H213)</f>
        <v>0.3907724027209234</v>
      </c>
      <c r="E213" s="97">
        <f>IF($C213&lt;=Entradas!$E$41,"",Cálculos!M214)</f>
        <v>0.55610027320222755</v>
      </c>
      <c r="F213" s="77">
        <f>IF($C213&lt;=Entradas!$E$41,"",D213-E213)</f>
        <v>-0.16532787048130415</v>
      </c>
      <c r="G213" s="77">
        <f>IF($C213&lt;=Entradas!$E$41,"",D213-AVERAGE(D:D))</f>
        <v>-0.51532627947255483</v>
      </c>
      <c r="H213" s="77">
        <f>IF($C213&lt;=Entradas!$E$41,"",F213^2)</f>
        <v>2.7333304757882881E-2</v>
      </c>
      <c r="I213" s="77">
        <f>IF($C213&lt;=Entradas!$E$41,"",G213^2)</f>
        <v>0.26556117431502568</v>
      </c>
      <c r="J213" s="77">
        <f>IF($C213&lt;=Entradas!$E$41,"",E213-AVERAGE(E:E))</f>
        <v>-0.5027725339224709</v>
      </c>
      <c r="K213" s="77">
        <f>IF($C213&lt;=Entradas!$E$41,"",J213^2)</f>
        <v>0.25278022086682217</v>
      </c>
      <c r="L213" s="77">
        <f>IF($C213&lt;=Entradas!$E$41,"",G213*J213)</f>
        <v>0.25909189932725579</v>
      </c>
      <c r="M213" s="39"/>
    </row>
    <row r="214" spans="2:13" x14ac:dyDescent="0.3">
      <c r="B214" s="38"/>
      <c r="C214" s="74">
        <v>209</v>
      </c>
      <c r="D214" s="97">
        <f>IF($C214&lt;=Entradas!$E$41,"",Observaciones!H214)</f>
        <v>0.36139144171613563</v>
      </c>
      <c r="E214" s="97">
        <f>IF($C214&lt;=Entradas!$E$41,"",Cálculos!M215)</f>
        <v>0.5401513074219817</v>
      </c>
      <c r="F214" s="77">
        <f>IF($C214&lt;=Entradas!$E$41,"",D214-E214)</f>
        <v>-0.17875986570584607</v>
      </c>
      <c r="G214" s="77">
        <f>IF($C214&lt;=Entradas!$E$41,"",D214-AVERAGE(D:D))</f>
        <v>-0.54470724047734254</v>
      </c>
      <c r="H214" s="77">
        <f>IF($C214&lt;=Entradas!$E$41,"",F214^2)</f>
        <v>3.1955089587172122E-2</v>
      </c>
      <c r="I214" s="77">
        <f>IF($C214&lt;=Entradas!$E$41,"",G214^2)</f>
        <v>0.29670597782844149</v>
      </c>
      <c r="J214" s="77">
        <f>IF($C214&lt;=Entradas!$E$41,"",E214-AVERAGE(E:E))</f>
        <v>-0.51872149970271675</v>
      </c>
      <c r="K214" s="77">
        <f>IF($C214&lt;=Entradas!$E$41,"",J214^2)</f>
        <v>0.26907199425383554</v>
      </c>
      <c r="L214" s="77">
        <f>IF($C214&lt;=Entradas!$E$41,"",G214*J214)</f>
        <v>0.28255135667933551</v>
      </c>
      <c r="M214" s="39"/>
    </row>
    <row r="215" spans="2:13" x14ac:dyDescent="0.3">
      <c r="B215" s="38"/>
      <c r="C215" s="74">
        <v>210</v>
      </c>
      <c r="D215" s="97">
        <f>IF($C215&lt;=Entradas!$E$41,"",Observaciones!H215)</f>
        <v>0.35359411380808009</v>
      </c>
      <c r="E215" s="97">
        <f>IF($C215&lt;=Entradas!$E$41,"",Cálculos!M216)</f>
        <v>0.52437749414109969</v>
      </c>
      <c r="F215" s="77">
        <f>IF($C215&lt;=Entradas!$E$41,"",D215-E215)</f>
        <v>-0.1707833803330196</v>
      </c>
      <c r="G215" s="77">
        <f>IF($C215&lt;=Entradas!$E$41,"",D215-AVERAGE(D:D))</f>
        <v>-0.55250456838539819</v>
      </c>
      <c r="H215" s="77">
        <f>IF($C215&lt;=Entradas!$E$41,"",F215^2)</f>
        <v>2.9166962997972824E-2</v>
      </c>
      <c r="I215" s="77">
        <f>IF($C215&lt;=Entradas!$E$41,"",G215^2)</f>
        <v>0.30526129808673513</v>
      </c>
      <c r="J215" s="77">
        <f>IF($C215&lt;=Entradas!$E$41,"",E215-AVERAGE(E:E))</f>
        <v>-0.53449531298359876</v>
      </c>
      <c r="K215" s="77">
        <f>IF($C215&lt;=Entradas!$E$41,"",J215^2)</f>
        <v>0.28568523960143521</v>
      </c>
      <c r="L215" s="77">
        <f>IF($C215&lt;=Entradas!$E$41,"",G215*J215)</f>
        <v>0.29531110220402157</v>
      </c>
      <c r="M215" s="39"/>
    </row>
    <row r="216" spans="2:13" x14ac:dyDescent="0.3">
      <c r="B216" s="38"/>
      <c r="C216" s="74">
        <v>211</v>
      </c>
      <c r="D216" s="97">
        <f>IF($C216&lt;=Entradas!$E$41,"",Observaciones!H216)</f>
        <v>0.3494070854999124</v>
      </c>
      <c r="E216" s="97">
        <f>IF($C216&lt;=Entradas!$E$41,"",Cálculos!M217)</f>
        <v>0.50821381737372162</v>
      </c>
      <c r="F216" s="77">
        <f>IF($C216&lt;=Entradas!$E$41,"",D216-E216)</f>
        <v>-0.15880673187380923</v>
      </c>
      <c r="G216" s="77">
        <f>IF($C216&lt;=Entradas!$E$41,"",D216-AVERAGE(D:D))</f>
        <v>-0.55669159669356583</v>
      </c>
      <c r="H216" s="77">
        <f>IF($C216&lt;=Entradas!$E$41,"",F216^2)</f>
        <v>2.5219578088439935E-2</v>
      </c>
      <c r="I216" s="77">
        <f>IF($C216&lt;=Entradas!$E$41,"",G216^2)</f>
        <v>0.30990553382923175</v>
      </c>
      <c r="J216" s="77">
        <f>IF($C216&lt;=Entradas!$E$41,"",E216-AVERAGE(E:E))</f>
        <v>-0.55065898975097682</v>
      </c>
      <c r="K216" s="77">
        <f>IF($C216&lt;=Entradas!$E$41,"",J216^2)</f>
        <v>0.30322532299356642</v>
      </c>
      <c r="L216" s="77">
        <f>IF($C216&lt;=Entradas!$E$41,"",G216*J216)</f>
        <v>0.30654723223813718</v>
      </c>
      <c r="M216" s="39"/>
    </row>
    <row r="217" spans="2:13" x14ac:dyDescent="0.3">
      <c r="B217" s="38"/>
      <c r="C217" s="74">
        <v>212</v>
      </c>
      <c r="D217" s="97">
        <f>IF($C217&lt;=Entradas!$E$41,"",Observaciones!H217)</f>
        <v>0.34584764413041885</v>
      </c>
      <c r="E217" s="97">
        <f>IF($C217&lt;=Entradas!$E$41,"",Cálculos!M218)</f>
        <v>0.49277141799807184</v>
      </c>
      <c r="F217" s="77">
        <f>IF($C217&lt;=Entradas!$E$41,"",D217-E217)</f>
        <v>-0.14692377386765298</v>
      </c>
      <c r="G217" s="77">
        <f>IF($C217&lt;=Entradas!$E$41,"",D217-AVERAGE(D:D))</f>
        <v>-0.56025103806305943</v>
      </c>
      <c r="H217" s="77">
        <f>IF($C217&lt;=Entradas!$E$41,"",F217^2)</f>
        <v>2.1586595327513228E-2</v>
      </c>
      <c r="I217" s="77">
        <f>IF($C217&lt;=Entradas!$E$41,"",G217^2)</f>
        <v>0.31388122565073567</v>
      </c>
      <c r="J217" s="77">
        <f>IF($C217&lt;=Entradas!$E$41,"",E217-AVERAGE(E:E))</f>
        <v>-0.56610138912662666</v>
      </c>
      <c r="K217" s="77">
        <f>IF($C217&lt;=Entradas!$E$41,"",J217^2)</f>
        <v>0.32047078277109636</v>
      </c>
      <c r="L217" s="77">
        <f>IF($C217&lt;=Entradas!$E$41,"",G217*J217)</f>
        <v>0.31715889090713251</v>
      </c>
      <c r="M217" s="39"/>
    </row>
    <row r="218" spans="2:13" x14ac:dyDescent="0.3">
      <c r="B218" s="38"/>
      <c r="C218" s="74">
        <v>213</v>
      </c>
      <c r="D218" s="97">
        <f>IF($C218&lt;=Entradas!$E$41,"",Observaciones!H218)</f>
        <v>0.3424205684233429</v>
      </c>
      <c r="E218" s="97">
        <f>IF($C218&lt;=Entradas!$E$41,"",Cálculos!M219)</f>
        <v>0.47701752225319116</v>
      </c>
      <c r="F218" s="77">
        <f>IF($C218&lt;=Entradas!$E$41,"",D218-E218)</f>
        <v>-0.13459695382984826</v>
      </c>
      <c r="G218" s="77">
        <f>IF($C218&lt;=Entradas!$E$41,"",D218-AVERAGE(D:D))</f>
        <v>-0.56367811377013533</v>
      </c>
      <c r="H218" s="77">
        <f>IF($C218&lt;=Entradas!$E$41,"",F218^2)</f>
        <v>1.8116339980274305E-2</v>
      </c>
      <c r="I218" s="77">
        <f>IF($C218&lt;=Entradas!$E$41,"",G218^2)</f>
        <v>0.3177330159434576</v>
      </c>
      <c r="J218" s="77">
        <f>IF($C218&lt;=Entradas!$E$41,"",E218-AVERAGE(E:E))</f>
        <v>-0.58185528487150728</v>
      </c>
      <c r="K218" s="77">
        <f>IF($C218&lt;=Entradas!$E$41,"",J218^2)</f>
        <v>0.33855557253290292</v>
      </c>
      <c r="L218" s="77">
        <f>IF($C218&lt;=Entradas!$E$41,"",G218*J218)</f>
        <v>0.32797908946355597</v>
      </c>
      <c r="M218" s="39"/>
    </row>
    <row r="219" spans="2:13" x14ac:dyDescent="0.3">
      <c r="B219" s="38"/>
      <c r="C219" s="74">
        <v>214</v>
      </c>
      <c r="D219" s="97">
        <f>IF($C219&lt;=Entradas!$E$41,"",Observaciones!H219)</f>
        <v>0.34176849874473908</v>
      </c>
      <c r="E219" s="97">
        <f>IF($C219&lt;=Entradas!$E$41,"",Cálculos!M220)</f>
        <v>0.46850637665331052</v>
      </c>
      <c r="F219" s="77">
        <f>IF($C219&lt;=Entradas!$E$41,"",D219-E219)</f>
        <v>-0.12673787790857144</v>
      </c>
      <c r="G219" s="77">
        <f>IF($C219&lt;=Entradas!$E$41,"",D219-AVERAGE(D:D))</f>
        <v>-0.56433018344873909</v>
      </c>
      <c r="H219" s="77">
        <f>IF($C219&lt;=Entradas!$E$41,"",F219^2)</f>
        <v>1.6062489696767962E-2</v>
      </c>
      <c r="I219" s="77">
        <f>IF($C219&lt;=Entradas!$E$41,"",G219^2)</f>
        <v>0.31846855595128754</v>
      </c>
      <c r="J219" s="77">
        <f>IF($C219&lt;=Entradas!$E$41,"",E219-AVERAGE(E:E))</f>
        <v>-0.59036643047138793</v>
      </c>
      <c r="K219" s="77">
        <f>IF($C219&lt;=Entradas!$E$41,"",J219^2)</f>
        <v>0.34853252222752812</v>
      </c>
      <c r="L219" s="77">
        <f>IF($C219&lt;=Entradas!$E$41,"",G219*J219)</f>
        <v>0.33316159600989564</v>
      </c>
      <c r="M219" s="39"/>
    </row>
    <row r="220" spans="2:13" x14ac:dyDescent="0.3">
      <c r="B220" s="38"/>
      <c r="C220" s="74">
        <v>215</v>
      </c>
      <c r="D220" s="97">
        <f>IF($C220&lt;=Entradas!$E$41,"",Observaciones!H220)</f>
        <v>0.33615438869858794</v>
      </c>
      <c r="E220" s="97">
        <f>IF($C220&lt;=Entradas!$E$41,"",Cálculos!M221)</f>
        <v>0.45319763895726073</v>
      </c>
      <c r="F220" s="77">
        <f>IF($C220&lt;=Entradas!$E$41,"",D220-E220)</f>
        <v>-0.11704325025867279</v>
      </c>
      <c r="G220" s="77">
        <f>IF($C220&lt;=Entradas!$E$41,"",D220-AVERAGE(D:D))</f>
        <v>-0.56994429349489029</v>
      </c>
      <c r="H220" s="77">
        <f>IF($C220&lt;=Entradas!$E$41,"",F220^2)</f>
        <v>1.3699122431114309E-2</v>
      </c>
      <c r="I220" s="77">
        <f>IF($C220&lt;=Entradas!$E$41,"",G220^2)</f>
        <v>0.32483649768738965</v>
      </c>
      <c r="J220" s="77">
        <f>IF($C220&lt;=Entradas!$E$41,"",E220-AVERAGE(E:E))</f>
        <v>-0.60567516816743772</v>
      </c>
      <c r="K220" s="77">
        <f>IF($C220&lt;=Entradas!$E$41,"",J220^2)</f>
        <v>0.36684240933465395</v>
      </c>
      <c r="L220" s="77">
        <f>IF($C220&lt;=Entradas!$E$41,"",G220*J220)</f>
        <v>0.34520110580858915</v>
      </c>
      <c r="M220" s="39"/>
    </row>
    <row r="221" spans="2:13" x14ac:dyDescent="0.3">
      <c r="B221" s="38"/>
      <c r="C221" s="74">
        <v>216</v>
      </c>
      <c r="D221" s="97">
        <f>IF($C221&lt;=Entradas!$E$41,"",Observaciones!H221)</f>
        <v>0.33246938960163064</v>
      </c>
      <c r="E221" s="97">
        <f>IF($C221&lt;=Entradas!$E$41,"",Cálculos!M222)</f>
        <v>0.43810386076771696</v>
      </c>
      <c r="F221" s="77">
        <f>IF($C221&lt;=Entradas!$E$41,"",D221-E221)</f>
        <v>-0.10563447116608632</v>
      </c>
      <c r="G221" s="77">
        <f>IF($C221&lt;=Entradas!$E$41,"",D221-AVERAGE(D:D))</f>
        <v>-0.57362929259184758</v>
      </c>
      <c r="H221" s="77">
        <f>IF($C221&lt;=Entradas!$E$41,"",F221^2)</f>
        <v>1.1158641498538721E-2</v>
      </c>
      <c r="I221" s="77">
        <f>IF($C221&lt;=Entradas!$E$41,"",G221^2)</f>
        <v>0.3290505653194235</v>
      </c>
      <c r="J221" s="77">
        <f>IF($C221&lt;=Entradas!$E$41,"",E221-AVERAGE(E:E))</f>
        <v>-0.62076894635698143</v>
      </c>
      <c r="K221" s="77">
        <f>IF($C221&lt;=Entradas!$E$41,"",J221^2)</f>
        <v>0.3853540847611569</v>
      </c>
      <c r="L221" s="77">
        <f>IF($C221&lt;=Entradas!$E$41,"",G221*J221)</f>
        <v>0.35609125156174182</v>
      </c>
      <c r="M221" s="39"/>
    </row>
    <row r="222" spans="2:13" x14ac:dyDescent="0.3">
      <c r="B222" s="38"/>
      <c r="C222" s="74">
        <v>217</v>
      </c>
      <c r="D222" s="97">
        <f>IF($C222&lt;=Entradas!$E$41,"",Observaciones!H222)</f>
        <v>0.32913163014044072</v>
      </c>
      <c r="E222" s="97">
        <f>IF($C222&lt;=Entradas!$E$41,"",Cálculos!M223)</f>
        <v>0.42284958559372121</v>
      </c>
      <c r="F222" s="77">
        <f>IF($C222&lt;=Entradas!$E$41,"",D222-E222)</f>
        <v>-9.3717955453280488E-2</v>
      </c>
      <c r="G222" s="77">
        <f>IF($C222&lt;=Entradas!$E$41,"",D222-AVERAGE(D:D))</f>
        <v>-0.57696705205303744</v>
      </c>
      <c r="H222" s="77">
        <f>IF($C222&lt;=Entradas!$E$41,"",F222^2)</f>
        <v>8.7830551743430657E-3</v>
      </c>
      <c r="I222" s="77">
        <f>IF($C222&lt;=Entradas!$E$41,"",G222^2)</f>
        <v>0.33289097915477239</v>
      </c>
      <c r="J222" s="77">
        <f>IF($C222&lt;=Entradas!$E$41,"",E222-AVERAGE(E:E))</f>
        <v>-0.63602322153097723</v>
      </c>
      <c r="K222" s="77">
        <f>IF($C222&lt;=Entradas!$E$41,"",J222^2)</f>
        <v>0.40452553832664256</v>
      </c>
      <c r="L222" s="77">
        <f>IF($C222&lt;=Entradas!$E$41,"",G222*J222)</f>
        <v>0.3669644431640039</v>
      </c>
      <c r="M222" s="39"/>
    </row>
    <row r="223" spans="2:13" x14ac:dyDescent="0.3">
      <c r="B223" s="38"/>
      <c r="C223" s="74">
        <v>218</v>
      </c>
      <c r="D223" s="97">
        <f>IF($C223&lt;=Entradas!$E$41,"",Observaciones!H223)</f>
        <v>0.37177130520181545</v>
      </c>
      <c r="E223" s="97">
        <f>IF($C223&lt;=Entradas!$E$41,"",Cálculos!M224)</f>
        <v>0.45414330678939929</v>
      </c>
      <c r="F223" s="77">
        <f>IF($C223&lt;=Entradas!$E$41,"",D223-E223)</f>
        <v>-8.2372001587583843E-2</v>
      </c>
      <c r="G223" s="77">
        <f>IF($C223&lt;=Entradas!$E$41,"",D223-AVERAGE(D:D))</f>
        <v>-0.53432737699166277</v>
      </c>
      <c r="H223" s="77">
        <f>IF($C223&lt;=Entradas!$E$41,"",F223^2)</f>
        <v>6.785146645544915E-3</v>
      </c>
      <c r="I223" s="77">
        <f>IF($C223&lt;=Entradas!$E$41,"",G223^2)</f>
        <v>0.28550574580279053</v>
      </c>
      <c r="J223" s="77">
        <f>IF($C223&lt;=Entradas!$E$41,"",E223-AVERAGE(E:E))</f>
        <v>-0.60472950033529915</v>
      </c>
      <c r="K223" s="77">
        <f>IF($C223&lt;=Entradas!$E$41,"",J223^2)</f>
        <v>0.36569776857578057</v>
      </c>
      <c r="L223" s="77">
        <f>IF($C223&lt;=Entradas!$E$41,"",G223*J223)</f>
        <v>0.32312352770363922</v>
      </c>
      <c r="M223" s="39"/>
    </row>
    <row r="224" spans="2:13" x14ac:dyDescent="0.3">
      <c r="B224" s="38"/>
      <c r="C224" s="74">
        <v>219</v>
      </c>
      <c r="D224" s="97">
        <f>IF($C224&lt;=Entradas!$E$41,"",Observaciones!H224)</f>
        <v>0.33028100075596389</v>
      </c>
      <c r="E224" s="97">
        <f>IF($C224&lt;=Entradas!$E$41,"",Cálculos!M225)</f>
        <v>0.43872850652531009</v>
      </c>
      <c r="F224" s="77">
        <f>IF($C224&lt;=Entradas!$E$41,"",D224-E224)</f>
        <v>-0.1084475057693462</v>
      </c>
      <c r="G224" s="77">
        <f>IF($C224&lt;=Entradas!$E$41,"",D224-AVERAGE(D:D))</f>
        <v>-0.57581768143751433</v>
      </c>
      <c r="H224" s="77">
        <f>IF($C224&lt;=Entradas!$E$41,"",F224^2)</f>
        <v>1.1760861507592377E-2</v>
      </c>
      <c r="I224" s="77">
        <f>IF($C224&lt;=Entradas!$E$41,"",G224^2)</f>
        <v>0.33156600225607474</v>
      </c>
      <c r="J224" s="77">
        <f>IF($C224&lt;=Entradas!$E$41,"",E224-AVERAGE(E:E))</f>
        <v>-0.6201443005993883</v>
      </c>
      <c r="K224" s="77">
        <f>IF($C224&lt;=Entradas!$E$41,"",J224^2)</f>
        <v>0.38457895356590449</v>
      </c>
      <c r="L224" s="77">
        <f>IF($C224&lt;=Entradas!$E$41,"",G224*J224)</f>
        <v>0.35709005332782867</v>
      </c>
      <c r="M224" s="39"/>
    </row>
    <row r="225" spans="2:13" x14ac:dyDescent="0.3">
      <c r="B225" s="38"/>
      <c r="C225" s="74">
        <v>220</v>
      </c>
      <c r="D225" s="97">
        <f>IF($C225&lt;=Entradas!$E$41,"",Observaciones!H225)</f>
        <v>0.32483740497761687</v>
      </c>
      <c r="E225" s="97">
        <f>IF($C225&lt;=Entradas!$E$41,"",Cálculos!M226)</f>
        <v>0.4341573888925514</v>
      </c>
      <c r="F225" s="77">
        <f>IF($C225&lt;=Entradas!$E$41,"",D225-E225)</f>
        <v>-0.10931998391493453</v>
      </c>
      <c r="G225" s="77">
        <f>IF($C225&lt;=Entradas!$E$41,"",D225-AVERAGE(D:D))</f>
        <v>-0.5812612772158614</v>
      </c>
      <c r="H225" s="77">
        <f>IF($C225&lt;=Entradas!$E$41,"",F225^2)</f>
        <v>1.1950858883161544E-2</v>
      </c>
      <c r="I225" s="77">
        <f>IF($C225&lt;=Entradas!$E$41,"",G225^2)</f>
        <v>0.33786467239061446</v>
      </c>
      <c r="J225" s="77">
        <f>IF($C225&lt;=Entradas!$E$41,"",E225-AVERAGE(E:E))</f>
        <v>-0.62471541823214705</v>
      </c>
      <c r="K225" s="77">
        <f>IF($C225&lt;=Entradas!$E$41,"",J225^2)</f>
        <v>0.39026935377696642</v>
      </c>
      <c r="L225" s="77">
        <f>IF($C225&lt;=Entradas!$E$41,"",G225*J225)</f>
        <v>0.3631228818980588</v>
      </c>
      <c r="M225" s="39"/>
    </row>
    <row r="226" spans="2:13" x14ac:dyDescent="0.3">
      <c r="B226" s="38"/>
      <c r="C226" s="74">
        <v>221</v>
      </c>
      <c r="D226" s="97">
        <f>IF($C226&lt;=Entradas!$E$41,"",Observaciones!H226)</f>
        <v>0.31722606311903995</v>
      </c>
      <c r="E226" s="97">
        <f>IF($C226&lt;=Entradas!$E$41,"",Cálculos!M227)</f>
        <v>0.4187194661266111</v>
      </c>
      <c r="F226" s="77">
        <f>IF($C226&lt;=Entradas!$E$41,"",D226-E226)</f>
        <v>-0.10149340300757115</v>
      </c>
      <c r="G226" s="77">
        <f>IF($C226&lt;=Entradas!$E$41,"",D226-AVERAGE(D:D))</f>
        <v>-0.58887261907443822</v>
      </c>
      <c r="H226" s="77">
        <f>IF($C226&lt;=Entradas!$E$41,"",F226^2)</f>
        <v>1.0300910854057252E-2</v>
      </c>
      <c r="I226" s="77">
        <f>IF($C226&lt;=Entradas!$E$41,"",G226^2)</f>
        <v>0.34677096149558839</v>
      </c>
      <c r="J226" s="77">
        <f>IF($C226&lt;=Entradas!$E$41,"",E226-AVERAGE(E:E))</f>
        <v>-0.64015334099808729</v>
      </c>
      <c r="K226" s="77">
        <f>IF($C226&lt;=Entradas!$E$41,"",J226^2)</f>
        <v>0.40979629999101341</v>
      </c>
      <c r="L226" s="77">
        <f>IF($C226&lt;=Entradas!$E$41,"",G226*J226)</f>
        <v>0.37696877452279559</v>
      </c>
      <c r="M226" s="39"/>
    </row>
    <row r="227" spans="2:13" x14ac:dyDescent="0.3">
      <c r="B227" s="38"/>
      <c r="C227" s="74">
        <v>222</v>
      </c>
      <c r="D227" s="97">
        <f>IF($C227&lt;=Entradas!$E$41,"",Observaciones!H227)</f>
        <v>0.31336847349689817</v>
      </c>
      <c r="E227" s="97">
        <f>IF($C227&lt;=Entradas!$E$41,"",Cálculos!M228)</f>
        <v>0.40529171924992152</v>
      </c>
      <c r="F227" s="77">
        <f>IF($C227&lt;=Entradas!$E$41,"",D227-E227)</f>
        <v>-9.1923245753023353E-2</v>
      </c>
      <c r="G227" s="77">
        <f>IF($C227&lt;=Entradas!$E$41,"",D227-AVERAGE(D:D))</f>
        <v>-0.59273020869658</v>
      </c>
      <c r="H227" s="77">
        <f>IF($C227&lt;=Entradas!$E$41,"",F227^2)</f>
        <v>8.4498831097707255E-3</v>
      </c>
      <c r="I227" s="77">
        <f>IF($C227&lt;=Entradas!$E$41,"",G227^2)</f>
        <v>0.35132910030149128</v>
      </c>
      <c r="J227" s="77">
        <f>IF($C227&lt;=Entradas!$E$41,"",E227-AVERAGE(E:E))</f>
        <v>-0.65358108787477698</v>
      </c>
      <c r="K227" s="77">
        <f>IF($C227&lt;=Entradas!$E$41,"",J227^2)</f>
        <v>0.42716823842757695</v>
      </c>
      <c r="L227" s="77">
        <f>IF($C227&lt;=Entradas!$E$41,"",G227*J227)</f>
        <v>0.38739725461615437</v>
      </c>
      <c r="M227" s="39"/>
    </row>
    <row r="228" spans="2:13" x14ac:dyDescent="0.3">
      <c r="B228" s="38"/>
      <c r="C228" s="74">
        <v>223</v>
      </c>
      <c r="D228" s="97">
        <f>IF($C228&lt;=Entradas!$E$41,"",Observaciones!H228)</f>
        <v>0.3101593328685569</v>
      </c>
      <c r="E228" s="97">
        <f>IF($C228&lt;=Entradas!$E$41,"",Cálculos!M229)</f>
        <v>0.40056606935673034</v>
      </c>
      <c r="F228" s="77">
        <f>IF($C228&lt;=Entradas!$E$41,"",D228-E228)</f>
        <v>-9.0406736488173434E-2</v>
      </c>
      <c r="G228" s="77">
        <f>IF($C228&lt;=Entradas!$E$41,"",D228-AVERAGE(D:D))</f>
        <v>-0.59593934932492132</v>
      </c>
      <c r="H228" s="77">
        <f>IF($C228&lt;=Entradas!$E$41,"",F228^2)</f>
        <v>8.1733780024420295E-3</v>
      </c>
      <c r="I228" s="77">
        <f>IF($C228&lt;=Entradas!$E$41,"",G228^2)</f>
        <v>0.35514370807381063</v>
      </c>
      <c r="J228" s="77">
        <f>IF($C228&lt;=Entradas!$E$41,"",E228-AVERAGE(E:E))</f>
        <v>-0.65830673776796811</v>
      </c>
      <c r="K228" s="77">
        <f>IF($C228&lt;=Entradas!$E$41,"",J228^2)</f>
        <v>0.43336776099070434</v>
      </c>
      <c r="L228" s="77">
        <f>IF($C228&lt;=Entradas!$E$41,"",G228*J228)</f>
        <v>0.3923108889616545</v>
      </c>
      <c r="M228" s="39"/>
    </row>
    <row r="229" spans="2:13" x14ac:dyDescent="0.3">
      <c r="B229" s="38"/>
      <c r="C229" s="74">
        <v>224</v>
      </c>
      <c r="D229" s="97">
        <f>IF($C229&lt;=Entradas!$E$41,"",Observaciones!H229)</f>
        <v>0.30708310671443972</v>
      </c>
      <c r="E229" s="97">
        <f>IF($C229&lt;=Entradas!$E$41,"",Cálculos!M230)</f>
        <v>0.39744702747396887</v>
      </c>
      <c r="F229" s="77">
        <f>IF($C229&lt;=Entradas!$E$41,"",D229-E229)</f>
        <v>-9.0363920759529148E-2</v>
      </c>
      <c r="G229" s="77">
        <f>IF($C229&lt;=Entradas!$E$41,"",D229-AVERAGE(D:D))</f>
        <v>-0.5990155754790385</v>
      </c>
      <c r="H229" s="77">
        <f>IF($C229&lt;=Entradas!$E$41,"",F229^2)</f>
        <v>8.1656381750344637E-3</v>
      </c>
      <c r="I229" s="77">
        <f>IF($C229&lt;=Entradas!$E$41,"",G229^2)</f>
        <v>0.35881965966648366</v>
      </c>
      <c r="J229" s="77">
        <f>IF($C229&lt;=Entradas!$E$41,"",E229-AVERAGE(E:E))</f>
        <v>-0.66142577965072957</v>
      </c>
      <c r="K229" s="77">
        <f>IF($C229&lt;=Entradas!$E$41,"",J229^2)</f>
        <v>0.43748406198657547</v>
      </c>
      <c r="L229" s="77">
        <f>IF($C229&lt;=Entradas!$E$41,"",G229*J229)</f>
        <v>0.3962043440341535</v>
      </c>
      <c r="M229" s="39"/>
    </row>
    <row r="230" spans="2:13" x14ac:dyDescent="0.3">
      <c r="B230" s="38"/>
      <c r="C230" s="74">
        <v>225</v>
      </c>
      <c r="D230" s="97">
        <f>IF($C230&lt;=Entradas!$E$41,"",Observaciones!H230)</f>
        <v>0.30541654655466866</v>
      </c>
      <c r="E230" s="97">
        <f>IF($C230&lt;=Entradas!$E$41,"",Cálculos!M231)</f>
        <v>0.39532445977161096</v>
      </c>
      <c r="F230" s="77">
        <f>IF($C230&lt;=Entradas!$E$41,"",D230-E230)</f>
        <v>-8.9907913216942303E-2</v>
      </c>
      <c r="G230" s="77">
        <f>IF($C230&lt;=Entradas!$E$41,"",D230-AVERAGE(D:D))</f>
        <v>-0.60068213563880957</v>
      </c>
      <c r="H230" s="77">
        <f>IF($C230&lt;=Entradas!$E$41,"",F230^2)</f>
        <v>8.0834328590252292E-3</v>
      </c>
      <c r="I230" s="77">
        <f>IF($C230&lt;=Entradas!$E$41,"",G230^2)</f>
        <v>0.36081902807560123</v>
      </c>
      <c r="J230" s="77">
        <f>IF($C230&lt;=Entradas!$E$41,"",E230-AVERAGE(E:E))</f>
        <v>-0.66354834735308743</v>
      </c>
      <c r="K230" s="77">
        <f>IF($C230&lt;=Entradas!$E$41,"",J230^2)</f>
        <v>0.44029640927501357</v>
      </c>
      <c r="L230" s="77">
        <f>IF($C230&lt;=Entradas!$E$41,"",G230*J230)</f>
        <v>0.3985816383876552</v>
      </c>
      <c r="M230" s="39"/>
    </row>
    <row r="231" spans="2:13" x14ac:dyDescent="0.3">
      <c r="B231" s="38"/>
      <c r="C231" s="74">
        <v>226</v>
      </c>
      <c r="D231" s="97">
        <f>IF($C231&lt;=Entradas!$E$41,"",Observaciones!H231)</f>
        <v>0.30128362436071976</v>
      </c>
      <c r="E231" s="97">
        <f>IF($C231&lt;=Entradas!$E$41,"",Cálculos!M232)</f>
        <v>0.39202518544430903</v>
      </c>
      <c r="F231" s="77">
        <f>IF($C231&lt;=Entradas!$E$41,"",D231-E231)</f>
        <v>-9.0741561083589273E-2</v>
      </c>
      <c r="G231" s="77">
        <f>IF($C231&lt;=Entradas!$E$41,"",D231-AVERAGE(D:D))</f>
        <v>-0.60481505783275846</v>
      </c>
      <c r="H231" s="77">
        <f>IF($C231&lt;=Entradas!$E$41,"",F231^2)</f>
        <v>8.2340309078867639E-3</v>
      </c>
      <c r="I231" s="77">
        <f>IF($C231&lt;=Entradas!$E$41,"",G231^2)</f>
        <v>0.36580125418124299</v>
      </c>
      <c r="J231" s="77">
        <f>IF($C231&lt;=Entradas!$E$41,"",E231-AVERAGE(E:E))</f>
        <v>-0.66684762168038936</v>
      </c>
      <c r="K231" s="77">
        <f>IF($C231&lt;=Entradas!$E$41,"",J231^2)</f>
        <v>0.44468575054079168</v>
      </c>
      <c r="L231" s="77">
        <f>IF($C231&lt;=Entradas!$E$41,"",G231*J231)</f>
        <v>0.4033194828722621</v>
      </c>
      <c r="M231" s="39"/>
    </row>
    <row r="232" spans="2:13" x14ac:dyDescent="0.3">
      <c r="B232" s="38"/>
      <c r="C232" s="74">
        <v>227</v>
      </c>
      <c r="D232" s="97">
        <f>IF($C232&lt;=Entradas!$E$41,"",Observaciones!H232)</f>
        <v>0.29812856227339773</v>
      </c>
      <c r="E232" s="97">
        <f>IF($C232&lt;=Entradas!$E$41,"",Cálculos!M233)</f>
        <v>0.38921332359551186</v>
      </c>
      <c r="F232" s="77">
        <f>IF($C232&lt;=Entradas!$E$41,"",D232-E232)</f>
        <v>-9.1084761322114127E-2</v>
      </c>
      <c r="G232" s="77">
        <f>IF($C232&lt;=Entradas!$E$41,"",D232-AVERAGE(D:D))</f>
        <v>-0.60797011992008043</v>
      </c>
      <c r="H232" s="77">
        <f>IF($C232&lt;=Entradas!$E$41,"",F232^2)</f>
        <v>8.296433745106498E-3</v>
      </c>
      <c r="I232" s="77">
        <f>IF($C232&lt;=Entradas!$E$41,"",G232^2)</f>
        <v>0.36962766671563696</v>
      </c>
      <c r="J232" s="77">
        <f>IF($C232&lt;=Entradas!$E$41,"",E232-AVERAGE(E:E))</f>
        <v>-0.66965948352918658</v>
      </c>
      <c r="K232" s="77">
        <f>IF($C232&lt;=Entradas!$E$41,"",J232^2)</f>
        <v>0.44844382388057691</v>
      </c>
      <c r="L232" s="77">
        <f>IF($C232&lt;=Entradas!$E$41,"",G232*J232)</f>
        <v>0.40713295650685871</v>
      </c>
      <c r="M232" s="39"/>
    </row>
    <row r="233" spans="2:13" x14ac:dyDescent="0.3">
      <c r="B233" s="38"/>
      <c r="C233" s="74">
        <v>228</v>
      </c>
      <c r="D233" s="97">
        <f>IF($C233&lt;=Entradas!$E$41,"",Observaciones!H233)</f>
        <v>0.29516009291076828</v>
      </c>
      <c r="E233" s="97">
        <f>IF($C233&lt;=Entradas!$E$41,"",Cálculos!M234)</f>
        <v>0.38650582730013705</v>
      </c>
      <c r="F233" s="77">
        <f>IF($C233&lt;=Entradas!$E$41,"",D233-E233)</f>
        <v>-9.1345734389368771E-2</v>
      </c>
      <c r="G233" s="77">
        <f>IF($C233&lt;=Entradas!$E$41,"",D233-AVERAGE(D:D))</f>
        <v>-0.61093858928270994</v>
      </c>
      <c r="H233" s="77">
        <f>IF($C233&lt;=Entradas!$E$41,"",F233^2)</f>
        <v>8.3440431911331082E-3</v>
      </c>
      <c r="I233" s="77">
        <f>IF($C233&lt;=Entradas!$E$41,"",G233^2)</f>
        <v>0.37324595987474773</v>
      </c>
      <c r="J233" s="77">
        <f>IF($C233&lt;=Entradas!$E$41,"",E233-AVERAGE(E:E))</f>
        <v>-0.67236697982456139</v>
      </c>
      <c r="K233" s="77">
        <f>IF($C233&lt;=Entradas!$E$41,"",J233^2)</f>
        <v>0.45207735555840217</v>
      </c>
      <c r="L233" s="77">
        <f>IF($C233&lt;=Entradas!$E$41,"",G233*J233)</f>
        <v>0.41077493413429383</v>
      </c>
      <c r="M233" s="39"/>
    </row>
    <row r="234" spans="2:13" x14ac:dyDescent="0.3">
      <c r="B234" s="38"/>
      <c r="C234" s="74">
        <v>229</v>
      </c>
      <c r="D234" s="97">
        <f>IF($C234&lt;=Entradas!$E$41,"",Observaciones!H234)</f>
        <v>0.35366515771315216</v>
      </c>
      <c r="E234" s="97">
        <f>IF($C234&lt;=Entradas!$E$41,"",Cálculos!M235)</f>
        <v>0.42839857546517573</v>
      </c>
      <c r="F234" s="77">
        <f>IF($C234&lt;=Entradas!$E$41,"",D234-E234)</f>
        <v>-7.4733417752023579E-2</v>
      </c>
      <c r="G234" s="77">
        <f>IF($C234&lt;=Entradas!$E$41,"",D234-AVERAGE(D:D))</f>
        <v>-0.55243352448032601</v>
      </c>
      <c r="H234" s="77">
        <f>IF($C234&lt;=Entradas!$E$41,"",F234^2)</f>
        <v>5.5850837288984731E-3</v>
      </c>
      <c r="I234" s="77">
        <f>IF($C234&lt;=Entradas!$E$41,"",G234^2)</f>
        <v>0.30518279896975498</v>
      </c>
      <c r="J234" s="77">
        <f>IF($C234&lt;=Entradas!$E$41,"",E234-AVERAGE(E:E))</f>
        <v>-0.63047423165952265</v>
      </c>
      <c r="K234" s="77">
        <f>IF($C234&lt;=Entradas!$E$41,"",J234^2)</f>
        <v>0.39749775678666543</v>
      </c>
      <c r="L234" s="77">
        <f>IF($C234&lt;=Entradas!$E$41,"",G234*J234)</f>
        <v>0.34829510188969565</v>
      </c>
      <c r="M234" s="39"/>
    </row>
    <row r="235" spans="2:13" x14ac:dyDescent="0.3">
      <c r="B235" s="38"/>
      <c r="C235" s="74">
        <v>230</v>
      </c>
      <c r="D235" s="97">
        <f>IF($C235&lt;=Entradas!$E$41,"",Observaciones!H235)</f>
        <v>0.2995578058563349</v>
      </c>
      <c r="E235" s="97">
        <f>IF($C235&lt;=Entradas!$E$41,"",Cálculos!M236)</f>
        <v>0.41214719147329992</v>
      </c>
      <c r="F235" s="77">
        <f>IF($C235&lt;=Entradas!$E$41,"",D235-E235)</f>
        <v>-0.11258938561696502</v>
      </c>
      <c r="G235" s="77">
        <f>IF($C235&lt;=Entradas!$E$41,"",D235-AVERAGE(D:D))</f>
        <v>-0.60654087633714338</v>
      </c>
      <c r="H235" s="77">
        <f>IF($C235&lt;=Entradas!$E$41,"",F235^2)</f>
        <v>1.267636975360565E-2</v>
      </c>
      <c r="I235" s="77">
        <f>IF($C235&lt;=Entradas!$E$41,"",G235^2)</f>
        <v>0.36789183466782988</v>
      </c>
      <c r="J235" s="77">
        <f>IF($C235&lt;=Entradas!$E$41,"",E235-AVERAGE(E:E))</f>
        <v>-0.64672561565139852</v>
      </c>
      <c r="K235" s="77">
        <f>IF($C235&lt;=Entradas!$E$41,"",J235^2)</f>
        <v>0.41825402193968042</v>
      </c>
      <c r="L235" s="77">
        <f>IF($C235&lt;=Entradas!$E$41,"",G235*J235)</f>
        <v>0.39226552166687784</v>
      </c>
      <c r="M235" s="39"/>
    </row>
    <row r="236" spans="2:13" x14ac:dyDescent="0.3">
      <c r="B236" s="38"/>
      <c r="C236" s="74">
        <v>231</v>
      </c>
      <c r="D236" s="97">
        <f>IF($C236&lt;=Entradas!$E$41,"",Observaciones!H236)</f>
        <v>0.2882060622414469</v>
      </c>
      <c r="E236" s="97">
        <f>IF($C236&lt;=Entradas!$E$41,"",Cálculos!M237)</f>
        <v>0.3963440159150563</v>
      </c>
      <c r="F236" s="77">
        <f>IF($C236&lt;=Entradas!$E$41,"",D236-E236)</f>
        <v>-0.1081379536736094</v>
      </c>
      <c r="G236" s="77">
        <f>IF($C236&lt;=Entradas!$E$41,"",D236-AVERAGE(D:D))</f>
        <v>-0.61789261995203137</v>
      </c>
      <c r="H236" s="77">
        <f>IF($C236&lt;=Entradas!$E$41,"",F236^2)</f>
        <v>1.1693817024715692E-2</v>
      </c>
      <c r="I236" s="77">
        <f>IF($C236&lt;=Entradas!$E$41,"",G236^2)</f>
        <v>0.38179128979118548</v>
      </c>
      <c r="J236" s="77">
        <f>IF($C236&lt;=Entradas!$E$41,"",E236-AVERAGE(E:E))</f>
        <v>-0.66252879120964214</v>
      </c>
      <c r="K236" s="77">
        <f>IF($C236&lt;=Entradas!$E$41,"",J236^2)</f>
        <v>0.43894439918170958</v>
      </c>
      <c r="L236" s="77">
        <f>IF($C236&lt;=Entradas!$E$41,"",G236*J236)</f>
        <v>0.40937165059417818</v>
      </c>
      <c r="M236" s="39"/>
    </row>
    <row r="237" spans="2:13" x14ac:dyDescent="0.3">
      <c r="B237" s="38"/>
      <c r="C237" s="74">
        <v>232</v>
      </c>
      <c r="D237" s="97">
        <f>IF($C237&lt;=Entradas!$E$41,"",Observaciones!H237)</f>
        <v>0.28397241266212792</v>
      </c>
      <c r="E237" s="97">
        <f>IF($C237&lt;=Entradas!$E$41,"",Cálculos!M238)</f>
        <v>0.38034037195612325</v>
      </c>
      <c r="F237" s="77">
        <f>IF($C237&lt;=Entradas!$E$41,"",D237-E237)</f>
        <v>-9.6367959293995331E-2</v>
      </c>
      <c r="G237" s="77">
        <f>IF($C237&lt;=Entradas!$E$41,"",D237-AVERAGE(D:D))</f>
        <v>-0.62212626953135031</v>
      </c>
      <c r="H237" s="77">
        <f>IF($C237&lt;=Entradas!$E$41,"",F237^2)</f>
        <v>9.2867835784891418E-3</v>
      </c>
      <c r="I237" s="77">
        <f>IF($C237&lt;=Entradas!$E$41,"",G237^2)</f>
        <v>0.38704109524099434</v>
      </c>
      <c r="J237" s="77">
        <f>IF($C237&lt;=Entradas!$E$41,"",E237-AVERAGE(E:E))</f>
        <v>-0.6785324351685752</v>
      </c>
      <c r="K237" s="77">
        <f>IF($C237&lt;=Entradas!$E$41,"",J237^2)</f>
        <v>0.46040626557579672</v>
      </c>
      <c r="L237" s="77">
        <f>IF($C237&lt;=Entradas!$E$41,"",G237*J237)</f>
        <v>0.42213285264744849</v>
      </c>
      <c r="M237" s="39"/>
    </row>
    <row r="238" spans="2:13" x14ac:dyDescent="0.3">
      <c r="B238" s="38"/>
      <c r="C238" s="74">
        <v>233</v>
      </c>
      <c r="D238" s="97">
        <f>IF($C238&lt;=Entradas!$E$41,"",Observaciones!H238)</f>
        <v>0.28094306841741629</v>
      </c>
      <c r="E238" s="97">
        <f>IF($C238&lt;=Entradas!$E$41,"",Cálculos!M239)</f>
        <v>0.3741417034279218</v>
      </c>
      <c r="F238" s="77">
        <f>IF($C238&lt;=Entradas!$E$41,"",D238-E238)</f>
        <v>-9.3198635010505515E-2</v>
      </c>
      <c r="G238" s="77">
        <f>IF($C238&lt;=Entradas!$E$41,"",D238-AVERAGE(D:D))</f>
        <v>-0.62515561377606188</v>
      </c>
      <c r="H238" s="77">
        <f>IF($C238&lt;=Entradas!$E$41,"",F238^2)</f>
        <v>8.6859855678214238E-3</v>
      </c>
      <c r="I238" s="77">
        <f>IF($C238&lt;=Entradas!$E$41,"",G238^2)</f>
        <v>0.39081954143572467</v>
      </c>
      <c r="J238" s="77">
        <f>IF($C238&lt;=Entradas!$E$41,"",E238-AVERAGE(E:E))</f>
        <v>-0.6847311036967767</v>
      </c>
      <c r="K238" s="77">
        <f>IF($C238&lt;=Entradas!$E$41,"",J238^2)</f>
        <v>0.46885668436980599</v>
      </c>
      <c r="L238" s="77">
        <f>IF($C238&lt;=Entradas!$E$41,"",G238*J238)</f>
        <v>0.42806349340311872</v>
      </c>
      <c r="M238" s="39"/>
    </row>
    <row r="239" spans="2:13" x14ac:dyDescent="0.3">
      <c r="B239" s="38"/>
      <c r="C239" s="74">
        <v>234</v>
      </c>
      <c r="D239" s="97">
        <f>IF($C239&lt;=Entradas!$E$41,"",Observaciones!H239)</f>
        <v>0.27813648896908444</v>
      </c>
      <c r="E239" s="97">
        <f>IF($C239&lt;=Entradas!$E$41,"",Cálculos!M240)</f>
        <v>0.37090438041219692</v>
      </c>
      <c r="F239" s="77">
        <f>IF($C239&lt;=Entradas!$E$41,"",D239-E239)</f>
        <v>-9.2767891443112482E-2</v>
      </c>
      <c r="G239" s="77">
        <f>IF($C239&lt;=Entradas!$E$41,"",D239-AVERAGE(D:D))</f>
        <v>-0.62796219322439373</v>
      </c>
      <c r="H239" s="77">
        <f>IF($C239&lt;=Entradas!$E$41,"",F239^2)</f>
        <v>8.6058816828011014E-3</v>
      </c>
      <c r="I239" s="77">
        <f>IF($C239&lt;=Entradas!$E$41,"",G239^2)</f>
        <v>0.39433651611919079</v>
      </c>
      <c r="J239" s="77">
        <f>IF($C239&lt;=Entradas!$E$41,"",E239-AVERAGE(E:E))</f>
        <v>-0.68796842671250147</v>
      </c>
      <c r="K239" s="77">
        <f>IF($C239&lt;=Entradas!$E$41,"",J239^2)</f>
        <v>0.47330055615327449</v>
      </c>
      <c r="L239" s="77">
        <f>IF($C239&lt;=Entradas!$E$41,"",G239*J239)</f>
        <v>0.43201816210751798</v>
      </c>
      <c r="M239" s="39"/>
    </row>
    <row r="240" spans="2:13" x14ac:dyDescent="0.3">
      <c r="B240" s="38"/>
      <c r="C240" s="74">
        <v>235</v>
      </c>
      <c r="D240" s="97">
        <f>IF($C240&lt;=Entradas!$E$41,"",Observaciones!H240)</f>
        <v>0.27538957518040313</v>
      </c>
      <c r="E240" s="97">
        <f>IF($C240&lt;=Entradas!$E$41,"",Cálculos!M241)</f>
        <v>0.36822298628895778</v>
      </c>
      <c r="F240" s="77">
        <f>IF($C240&lt;=Entradas!$E$41,"",D240-E240)</f>
        <v>-9.2833411108554642E-2</v>
      </c>
      <c r="G240" s="77">
        <f>IF($C240&lt;=Entradas!$E$41,"",D240-AVERAGE(D:D))</f>
        <v>-0.63070910701307503</v>
      </c>
      <c r="H240" s="77">
        <f>IF($C240&lt;=Entradas!$E$41,"",F240^2)</f>
        <v>8.618042218049916E-3</v>
      </c>
      <c r="I240" s="77">
        <f>IF($C240&lt;=Entradas!$E$41,"",G240^2)</f>
        <v>0.39779397766923053</v>
      </c>
      <c r="J240" s="77">
        <f>IF($C240&lt;=Entradas!$E$41,"",E240-AVERAGE(E:E))</f>
        <v>-0.69064982083574067</v>
      </c>
      <c r="K240" s="77">
        <f>IF($C240&lt;=Entradas!$E$41,"",J240^2)</f>
        <v>0.4769971750204407</v>
      </c>
      <c r="L240" s="77">
        <f>IF($C240&lt;=Entradas!$E$41,"",G240*J240)</f>
        <v>0.43559913175805026</v>
      </c>
      <c r="M240" s="39"/>
    </row>
    <row r="241" spans="2:13" x14ac:dyDescent="0.3">
      <c r="B241" s="38"/>
      <c r="C241" s="74">
        <v>236</v>
      </c>
      <c r="D241" s="97">
        <f>IF($C241&lt;=Entradas!$E$41,"",Observaciones!H241)</f>
        <v>0.27267503930212456</v>
      </c>
      <c r="E241" s="97">
        <f>IF($C241&lt;=Entradas!$E$41,"",Cálculos!M242)</f>
        <v>0.36565766095877533</v>
      </c>
      <c r="F241" s="77">
        <f>IF($C241&lt;=Entradas!$E$41,"",D241-E241)</f>
        <v>-9.2982621656650777E-2</v>
      </c>
      <c r="G241" s="77">
        <f>IF($C241&lt;=Entradas!$E$41,"",D241-AVERAGE(D:D))</f>
        <v>-0.63342364289135367</v>
      </c>
      <c r="H241" s="77">
        <f>IF($C241&lt;=Entradas!$E$41,"",F241^2)</f>
        <v>8.6457679301438616E-3</v>
      </c>
      <c r="I241" s="77">
        <f>IF($C241&lt;=Entradas!$E$41,"",G241^2)</f>
        <v>0.40122551137375312</v>
      </c>
      <c r="J241" s="77">
        <f>IF($C241&lt;=Entradas!$E$41,"",E241-AVERAGE(E:E))</f>
        <v>-0.69321514616592306</v>
      </c>
      <c r="K241" s="77">
        <f>IF($C241&lt;=Entradas!$E$41,"",J241^2)</f>
        <v>0.48054723887384204</v>
      </c>
      <c r="L241" s="77">
        <f>IF($C241&lt;=Entradas!$E$41,"",G241*J241)</f>
        <v>0.43909886319188118</v>
      </c>
      <c r="M241" s="39"/>
    </row>
    <row r="242" spans="2:13" x14ac:dyDescent="0.3">
      <c r="B242" s="38"/>
      <c r="C242" s="74">
        <v>237</v>
      </c>
      <c r="D242" s="97">
        <f>IF($C242&lt;=Entradas!$E$41,"",Observaciones!H242)</f>
        <v>0.26998813183201165</v>
      </c>
      <c r="E242" s="97">
        <f>IF($C242&lt;=Entradas!$E$41,"",Cálculos!M243)</f>
        <v>0.36312788923525141</v>
      </c>
      <c r="F242" s="77">
        <f>IF($C242&lt;=Entradas!$E$41,"",D242-E242)</f>
        <v>-9.3139757403239765E-2</v>
      </c>
      <c r="G242" s="77">
        <f>IF($C242&lt;=Entradas!$E$41,"",D242-AVERAGE(D:D))</f>
        <v>-0.63611055036146658</v>
      </c>
      <c r="H242" s="77">
        <f>IF($C242&lt;=Entradas!$E$41,"",F242^2)</f>
        <v>8.6750144091343566E-3</v>
      </c>
      <c r="I242" s="77">
        <f>IF($C242&lt;=Entradas!$E$41,"",G242^2)</f>
        <v>0.40463663228116792</v>
      </c>
      <c r="J242" s="77">
        <f>IF($C242&lt;=Entradas!$E$41,"",E242-AVERAGE(E:E))</f>
        <v>-0.69574491788944703</v>
      </c>
      <c r="K242" s="77">
        <f>IF($C242&lt;=Entradas!$E$41,"",J242^2)</f>
        <v>0.48406099076899339</v>
      </c>
      <c r="L242" s="77">
        <f>IF($C242&lt;=Entradas!$E$41,"",G242*J242)</f>
        <v>0.4425706826298495</v>
      </c>
      <c r="M242" s="39"/>
    </row>
    <row r="243" spans="2:13" x14ac:dyDescent="0.3">
      <c r="B243" s="38"/>
      <c r="C243" s="74">
        <v>238</v>
      </c>
      <c r="D243" s="97">
        <f>IF($C243&lt;=Entradas!$E$41,"",Observaciones!H243)</f>
        <v>0.26732784536402548</v>
      </c>
      <c r="E243" s="97">
        <f>IF($C243&lt;=Entradas!$E$41,"",Cálculos!M244)</f>
        <v>0.36061885227274837</v>
      </c>
      <c r="F243" s="77">
        <f>IF($C243&lt;=Entradas!$E$41,"",D243-E243)</f>
        <v>-9.3291006908722884E-2</v>
      </c>
      <c r="G243" s="77">
        <f>IF($C243&lt;=Entradas!$E$41,"",D243-AVERAGE(D:D))</f>
        <v>-0.63877083682945268</v>
      </c>
      <c r="H243" s="77">
        <f>IF($C243&lt;=Entradas!$E$41,"",F243^2)</f>
        <v>8.7032119700433813E-3</v>
      </c>
      <c r="I243" s="77">
        <f>IF($C243&lt;=Entradas!$E$41,"",G243^2)</f>
        <v>0.40802818198379925</v>
      </c>
      <c r="J243" s="77">
        <f>IF($C243&lt;=Entradas!$E$41,"",E243-AVERAGE(E:E))</f>
        <v>-0.69825395485195008</v>
      </c>
      <c r="K243" s="77">
        <f>IF($C243&lt;=Entradas!$E$41,"",J243^2)</f>
        <v>0.48755858546638914</v>
      </c>
      <c r="L243" s="77">
        <f>IF($C243&lt;=Entradas!$E$41,"",G243*J243)</f>
        <v>0.446024263060255</v>
      </c>
      <c r="M243" s="39"/>
    </row>
    <row r="244" spans="2:13" x14ac:dyDescent="0.3">
      <c r="B244" s="38"/>
      <c r="C244" s="74">
        <v>239</v>
      </c>
      <c r="D244" s="97">
        <f>IF($C244&lt;=Entradas!$E$41,"",Observaciones!H244)</f>
        <v>0.26469379560256001</v>
      </c>
      <c r="E244" s="97">
        <f>IF($C244&lt;=Entradas!$E$41,"",Cálculos!M245)</f>
        <v>0.35812774255388796</v>
      </c>
      <c r="F244" s="77">
        <f>IF($C244&lt;=Entradas!$E$41,"",D244-E244)</f>
        <v>-9.3433946951327951E-2</v>
      </c>
      <c r="G244" s="77">
        <f>IF($C244&lt;=Entradas!$E$41,"",D244-AVERAGE(D:D))</f>
        <v>-0.64140488659091821</v>
      </c>
      <c r="H244" s="77">
        <f>IF($C244&lt;=Entradas!$E$41,"",F244^2)</f>
        <v>8.7299024429035657E-3</v>
      </c>
      <c r="I244" s="77">
        <f>IF($C244&lt;=Entradas!$E$41,"",G244^2)</f>
        <v>0.41140022854270863</v>
      </c>
      <c r="J244" s="77">
        <f>IF($C244&lt;=Entradas!$E$41,"",E244-AVERAGE(E:E))</f>
        <v>-0.70074506457081043</v>
      </c>
      <c r="K244" s="77">
        <f>IF($C244&lt;=Entradas!$E$41,"",J244^2)</f>
        <v>0.49104364552034929</v>
      </c>
      <c r="L244" s="77">
        <f>IF($C244&lt;=Entradas!$E$41,"",G244*J244)</f>
        <v>0.4494613086701863</v>
      </c>
      <c r="M244" s="39"/>
    </row>
    <row r="245" spans="2:13" x14ac:dyDescent="0.3">
      <c r="B245" s="38"/>
      <c r="C245" s="74">
        <v>240</v>
      </c>
      <c r="D245" s="97">
        <f>IF($C245&lt;=Entradas!$E$41,"",Observaciones!H245)</f>
        <v>0.26208570378810392</v>
      </c>
      <c r="E245" s="97">
        <f>IF($C245&lt;=Entradas!$E$41,"",Cálculos!M246)</f>
        <v>0.35565394915870935</v>
      </c>
      <c r="F245" s="77">
        <f>IF($C245&lt;=Entradas!$E$41,"",D245-E245)</f>
        <v>-9.356824537060543E-2</v>
      </c>
      <c r="G245" s="77">
        <f>IF($C245&lt;=Entradas!$E$41,"",D245-AVERAGE(D:D))</f>
        <v>-0.6440129784053743</v>
      </c>
      <c r="H245" s="77">
        <f>IF($C245&lt;=Entradas!$E$41,"",F245^2)</f>
        <v>8.7550165417338236E-3</v>
      </c>
      <c r="I245" s="77">
        <f>IF($C245&lt;=Entradas!$E$41,"",G245^2)</f>
        <v>0.41475271635456112</v>
      </c>
      <c r="J245" s="77">
        <f>IF($C245&lt;=Entradas!$E$41,"",E245-AVERAGE(E:E))</f>
        <v>-0.70321885796598904</v>
      </c>
      <c r="K245" s="77">
        <f>IF($C245&lt;=Entradas!$E$41,"",J245^2)</f>
        <v>0.49451676219898988</v>
      </c>
      <c r="L245" s="77">
        <f>IF($C245&lt;=Entradas!$E$41,"",G245*J245)</f>
        <v>0.45288207118950247</v>
      </c>
      <c r="M245" s="39"/>
    </row>
    <row r="246" spans="2:13" x14ac:dyDescent="0.3">
      <c r="B246" s="38"/>
      <c r="C246" s="74">
        <v>241</v>
      </c>
      <c r="D246" s="97">
        <f>IF($C246&lt;=Entradas!$E$41,"",Observaciones!H246)</f>
        <v>0.25950331079177474</v>
      </c>
      <c r="E246" s="97">
        <f>IF($C246&lt;=Entradas!$E$41,"",Cálculos!M247)</f>
        <v>0.35319726342500946</v>
      </c>
      <c r="F246" s="77">
        <f>IF($C246&lt;=Entradas!$E$41,"",D246-E246)</f>
        <v>-9.3693952633234712E-2</v>
      </c>
      <c r="G246" s="77">
        <f>IF($C246&lt;=Entradas!$E$41,"",D246-AVERAGE(D:D))</f>
        <v>-0.64659537140170342</v>
      </c>
      <c r="H246" s="77">
        <f>IF($C246&lt;=Entradas!$E$41,"",F246^2)</f>
        <v>8.7785567600388303E-3</v>
      </c>
      <c r="I246" s="77">
        <f>IF($C246&lt;=Entradas!$E$41,"",G246^2)</f>
        <v>0.41808557431810678</v>
      </c>
      <c r="J246" s="77">
        <f>IF($C246&lt;=Entradas!$E$41,"",E246-AVERAGE(E:E))</f>
        <v>-0.70567554369968899</v>
      </c>
      <c r="K246" s="77">
        <f>IF($C246&lt;=Entradas!$E$41,"",J246^2)</f>
        <v>0.49797797297585167</v>
      </c>
      <c r="L246" s="77">
        <f>IF($C246&lt;=Entradas!$E$41,"",G246*J246)</f>
        <v>0.45628654026759941</v>
      </c>
      <c r="M246" s="39"/>
    </row>
    <row r="247" spans="2:13" x14ac:dyDescent="0.3">
      <c r="B247" s="38"/>
      <c r="C247" s="74">
        <v>242</v>
      </c>
      <c r="D247" s="97">
        <f>IF($C247&lt;=Entradas!$E$41,"",Observaciones!H247)</f>
        <v>0.25694636283960831</v>
      </c>
      <c r="E247" s="97">
        <f>IF($C247&lt;=Entradas!$E$41,"",Cálculos!M248)</f>
        <v>0.35075755090143429</v>
      </c>
      <c r="F247" s="77">
        <f>IF($C247&lt;=Entradas!$E$41,"",D247-E247)</f>
        <v>-9.3811188061825979E-2</v>
      </c>
      <c r="G247" s="77">
        <f>IF($C247&lt;=Entradas!$E$41,"",D247-AVERAGE(D:D))</f>
        <v>-0.64915231935386997</v>
      </c>
      <c r="H247" s="77">
        <f>IF($C247&lt;=Entradas!$E$41,"",F247^2)</f>
        <v>8.8005390055712809E-3</v>
      </c>
      <c r="I247" s="77">
        <f>IF($C247&lt;=Entradas!$E$41,"",G247^2)</f>
        <v>0.4213987337225088</v>
      </c>
      <c r="J247" s="77">
        <f>IF($C247&lt;=Entradas!$E$41,"",E247-AVERAGE(E:E))</f>
        <v>-0.70811525622326421</v>
      </c>
      <c r="K247" s="77">
        <f>IF($C247&lt;=Entradas!$E$41,"",J247^2)</f>
        <v>0.50142721609613916</v>
      </c>
      <c r="L247" s="77">
        <f>IF($C247&lt;=Entradas!$E$41,"",G247*J247)</f>
        <v>0.45967466094719189</v>
      </c>
      <c r="M247" s="39"/>
    </row>
    <row r="248" spans="2:13" x14ac:dyDescent="0.3">
      <c r="B248" s="38"/>
      <c r="C248" s="74">
        <v>243</v>
      </c>
      <c r="D248" s="97">
        <f>IF($C248&lt;=Entradas!$E$41,"",Observaciones!H248)</f>
        <v>0.25441460912303321</v>
      </c>
      <c r="E248" s="97">
        <f>IF($C248&lt;=Entradas!$E$41,"",Cálculos!M249)</f>
        <v>0.34833469136911882</v>
      </c>
      <c r="F248" s="77">
        <f>IF($C248&lt;=Entradas!$E$41,"",D248-E248)</f>
        <v>-9.3920082246085612E-2</v>
      </c>
      <c r="G248" s="77">
        <f>IF($C248&lt;=Entradas!$E$41,"",D248-AVERAGE(D:D))</f>
        <v>-0.65168407307044496</v>
      </c>
      <c r="H248" s="77">
        <f>IF($C248&lt;=Entradas!$E$41,"",F248^2)</f>
        <v>8.8209818491114863E-3</v>
      </c>
      <c r="I248" s="77">
        <f>IF($C248&lt;=Entradas!$E$41,"",G248^2)</f>
        <v>0.42469213109368503</v>
      </c>
      <c r="J248" s="77">
        <f>IF($C248&lt;=Entradas!$E$41,"",E248-AVERAGE(E:E))</f>
        <v>-0.71053811575557968</v>
      </c>
      <c r="K248" s="77">
        <f>IF($C248&lt;=Entradas!$E$41,"",J248^2)</f>
        <v>0.50486441394148951</v>
      </c>
      <c r="L248" s="77">
        <f>IF($C248&lt;=Entradas!$E$41,"",G248*J248)</f>
        <v>0.46304637334739546</v>
      </c>
      <c r="M248" s="39"/>
    </row>
    <row r="249" spans="2:13" x14ac:dyDescent="0.3">
      <c r="B249" s="38"/>
      <c r="C249" s="74">
        <v>244</v>
      </c>
      <c r="D249" s="97">
        <f>IF($C249&lt;=Entradas!$E$41,"",Observaciones!H249)</f>
        <v>0.25190780138189772</v>
      </c>
      <c r="E249" s="97">
        <f>IF($C249&lt;=Entradas!$E$41,"",Cálculos!M250)</f>
        <v>0.3459285678718132</v>
      </c>
      <c r="F249" s="77">
        <f>IF($C249&lt;=Entradas!$E$41,"",D249-E249)</f>
        <v>-9.4020766489915475E-2</v>
      </c>
      <c r="G249" s="77">
        <f>IF($C249&lt;=Entradas!$E$41,"",D249-AVERAGE(D:D))</f>
        <v>-0.6541908808115805</v>
      </c>
      <c r="H249" s="77">
        <f>IF($C249&lt;=Entradas!$E$41,"",F249^2)</f>
        <v>8.8399045313512122E-3</v>
      </c>
      <c r="I249" s="77">
        <f>IF($C249&lt;=Entradas!$E$41,"",G249^2)</f>
        <v>0.42796570853703153</v>
      </c>
      <c r="J249" s="77">
        <f>IF($C249&lt;=Entradas!$E$41,"",E249-AVERAGE(E:E))</f>
        <v>-0.7129442392528853</v>
      </c>
      <c r="K249" s="77">
        <f>IF($C249&lt;=Entradas!$E$41,"",J249^2)</f>
        <v>0.50828948828387532</v>
      </c>
      <c r="L249" s="77">
        <f>IF($C249&lt;=Entradas!$E$41,"",G249*J249)</f>
        <v>0.46640161984638723</v>
      </c>
      <c r="M249" s="39"/>
    </row>
    <row r="250" spans="2:13" x14ac:dyDescent="0.3">
      <c r="B250" s="38"/>
      <c r="C250" s="74">
        <v>245</v>
      </c>
      <c r="D250" s="97">
        <f>IF($C250&lt;=Entradas!$E$41,"",Observaciones!H250)</f>
        <v>0.24942569381501734</v>
      </c>
      <c r="E250" s="97">
        <f>IF($C250&lt;=Entradas!$E$41,"",Cálculos!M251)</f>
        <v>0.34353906470579992</v>
      </c>
      <c r="F250" s="77">
        <f>IF($C250&lt;=Entradas!$E$41,"",D250-E250)</f>
        <v>-9.4113370890782588E-2</v>
      </c>
      <c r="G250" s="77">
        <f>IF($C250&lt;=Entradas!$E$41,"",D250-AVERAGE(D:D))</f>
        <v>-0.65667298837846089</v>
      </c>
      <c r="H250" s="77">
        <f>IF($C250&lt;=Entradas!$E$41,"",F250^2)</f>
        <v>8.8573265804260028E-3</v>
      </c>
      <c r="I250" s="77">
        <f>IF($C250&lt;=Entradas!$E$41,"",G250^2)</f>
        <v>0.43121941366589822</v>
      </c>
      <c r="J250" s="77">
        <f>IF($C250&lt;=Entradas!$E$41,"",E250-AVERAGE(E:E))</f>
        <v>-0.71533374241889858</v>
      </c>
      <c r="K250" s="77">
        <f>IF($C250&lt;=Entradas!$E$41,"",J250^2)</f>
        <v>0.51170236304302719</v>
      </c>
      <c r="L250" s="77">
        <f>IF($C250&lt;=Entradas!$E$41,"",G250*J250)</f>
        <v>0.46974034632216632</v>
      </c>
      <c r="M250" s="39"/>
    </row>
    <row r="251" spans="2:13" x14ac:dyDescent="0.3">
      <c r="B251" s="38"/>
      <c r="C251" s="74">
        <v>246</v>
      </c>
      <c r="D251" s="97">
        <f>IF($C251&lt;=Entradas!$E$41,"",Observaciones!H251)</f>
        <v>0.24696804304526951</v>
      </c>
      <c r="E251" s="97">
        <f>IF($C251&lt;=Entradas!$E$41,"",Cálculos!M252)</f>
        <v>0.341166067047878</v>
      </c>
      <c r="F251" s="77">
        <f>IF($C251&lt;=Entradas!$E$41,"",D251-E251)</f>
        <v>-9.4198024002608488E-2</v>
      </c>
      <c r="G251" s="77">
        <f>IF($C251&lt;=Entradas!$E$41,"",D251-AVERAGE(D:D))</f>
        <v>-0.65913063914820869</v>
      </c>
      <c r="H251" s="77">
        <f>IF($C251&lt;=Entradas!$E$41,"",F251^2)</f>
        <v>8.8732677259960053E-3</v>
      </c>
      <c r="I251" s="77">
        <f>IF($C251&lt;=Entradas!$E$41,"",G251^2)</f>
        <v>0.43445319946392608</v>
      </c>
      <c r="J251" s="77">
        <f>IF($C251&lt;=Entradas!$E$41,"",E251-AVERAGE(E:E))</f>
        <v>-0.71770674007682045</v>
      </c>
      <c r="K251" s="77">
        <f>IF($C251&lt;=Entradas!$E$41,"",J251^2)</f>
        <v>0.5151029647516967</v>
      </c>
      <c r="L251" s="77">
        <f>IF($C251&lt;=Entradas!$E$41,"",G251*J251)</f>
        <v>0.47306250230781194</v>
      </c>
      <c r="M251" s="39"/>
    </row>
    <row r="252" spans="2:13" x14ac:dyDescent="0.3">
      <c r="B252" s="38"/>
      <c r="C252" s="74">
        <v>247</v>
      </c>
      <c r="D252" s="97">
        <f>IF($C252&lt;=Entradas!$E$41,"",Observaciones!H252)</f>
        <v>0.24453460809393668</v>
      </c>
      <c r="E252" s="97">
        <f>IF($C252&lt;=Entradas!$E$41,"",Cálculos!M253)</f>
        <v>0.33880946088284986</v>
      </c>
      <c r="F252" s="77">
        <f>IF($C252&lt;=Entradas!$E$41,"",D252-E252)</f>
        <v>-9.4274852788913177E-2</v>
      </c>
      <c r="G252" s="77">
        <f>IF($C252&lt;=Entradas!$E$41,"",D252-AVERAGE(D:D))</f>
        <v>-0.66156407409954154</v>
      </c>
      <c r="H252" s="77">
        <f>IF($C252&lt;=Entradas!$E$41,"",F252^2)</f>
        <v>8.8877478683712513E-3</v>
      </c>
      <c r="I252" s="77">
        <f>IF($C252&lt;=Entradas!$E$41,"",G252^2)</f>
        <v>0.43766702413918368</v>
      </c>
      <c r="J252" s="77">
        <f>IF($C252&lt;=Entradas!$E$41,"",E252-AVERAGE(E:E))</f>
        <v>-0.72006334624184865</v>
      </c>
      <c r="K252" s="77">
        <f>IF($C252&lt;=Entradas!$E$41,"",J252^2)</f>
        <v>0.51849122260100844</v>
      </c>
      <c r="L252" s="77">
        <f>IF($C252&lt;=Entradas!$E$41,"",G252*J252)</f>
        <v>0.47636804094950619</v>
      </c>
      <c r="M252" s="39"/>
    </row>
    <row r="253" spans="2:13" x14ac:dyDescent="0.3">
      <c r="B253" s="38"/>
      <c r="C253" s="74">
        <v>248</v>
      </c>
      <c r="D253" s="97">
        <f>IF($C253&lt;=Entradas!$E$41,"",Observaciones!H253)</f>
        <v>0.24212515035678067</v>
      </c>
      <c r="E253" s="97">
        <f>IF($C253&lt;=Entradas!$E$41,"",Cálculos!M254)</f>
        <v>0.33646913298579573</v>
      </c>
      <c r="F253" s="77">
        <f>IF($C253&lt;=Entradas!$E$41,"",D253-E253)</f>
        <v>-9.4343982629015055E-2</v>
      </c>
      <c r="G253" s="77">
        <f>IF($C253&lt;=Entradas!$E$41,"",D253-AVERAGE(D:D))</f>
        <v>-0.66397353183669749</v>
      </c>
      <c r="H253" s="77">
        <f>IF($C253&lt;=Entradas!$E$41,"",F253^2)</f>
        <v>8.900787058303895E-3</v>
      </c>
      <c r="I253" s="77">
        <f>IF($C253&lt;=Entradas!$E$41,"",G253^2)</f>
        <v>0.44086085097969796</v>
      </c>
      <c r="J253" s="77">
        <f>IF($C253&lt;=Entradas!$E$41,"",E253-AVERAGE(E:E))</f>
        <v>-0.72240367413890272</v>
      </c>
      <c r="K253" s="77">
        <f>IF($C253&lt;=Entradas!$E$41,"",J253^2)</f>
        <v>0.5218670684093859</v>
      </c>
      <c r="L253" s="77">
        <f>IF($C253&lt;=Entradas!$E$41,"",G253*J253)</f>
        <v>0.47965691892981399</v>
      </c>
      <c r="M253" s="39"/>
    </row>
    <row r="254" spans="2:13" x14ac:dyDescent="0.3">
      <c r="B254" s="38"/>
      <c r="C254" s="74">
        <v>249</v>
      </c>
      <c r="D254" s="97">
        <f>IF($C254&lt;=Entradas!$E$41,"",Observaciones!H254)</f>
        <v>0.23973943358059746</v>
      </c>
      <c r="E254" s="97">
        <f>IF($C254&lt;=Entradas!$E$41,"",Cálculos!M255)</f>
        <v>0.33414497091439427</v>
      </c>
      <c r="F254" s="77">
        <f>IF($C254&lt;=Entradas!$E$41,"",D254-E254)</f>
        <v>-9.4405537333796807E-2</v>
      </c>
      <c r="G254" s="77">
        <f>IF($C254&lt;=Entradas!$E$41,"",D254-AVERAGE(D:D))</f>
        <v>-0.66635924861288076</v>
      </c>
      <c r="H254" s="77">
        <f>IF($C254&lt;=Entradas!$E$41,"",F254^2)</f>
        <v>8.9124054792829033E-3</v>
      </c>
      <c r="I254" s="77">
        <f>IF($C254&lt;=Entradas!$E$41,"",G254^2)</f>
        <v>0.44403464821192301</v>
      </c>
      <c r="J254" s="77">
        <f>IF($C254&lt;=Entradas!$E$41,"",E254-AVERAGE(E:E))</f>
        <v>-0.72472783621030423</v>
      </c>
      <c r="K254" s="77">
        <f>IF($C254&lt;=Entradas!$E$41,"",J254^2)</f>
        <v>0.52523043657806956</v>
      </c>
      <c r="L254" s="77">
        <f>IF($C254&lt;=Entradas!$E$41,"",G254*J254)</f>
        <v>0.48292909638593723</v>
      </c>
      <c r="M254" s="39"/>
    </row>
    <row r="255" spans="2:13" x14ac:dyDescent="0.3">
      <c r="B255" s="38"/>
      <c r="C255" s="74">
        <v>250</v>
      </c>
      <c r="D255" s="97">
        <f>IF($C255&lt;=Entradas!$E$41,"",Observaciones!H255)</f>
        <v>0.23737722384004351</v>
      </c>
      <c r="E255" s="97">
        <f>IF($C255&lt;=Entradas!$E$41,"",Cálculos!M256)</f>
        <v>0.3318368630031106</v>
      </c>
      <c r="F255" s="77">
        <f>IF($C255&lt;=Entradas!$E$41,"",D255-E255)</f>
        <v>-9.44596391630671E-2</v>
      </c>
      <c r="G255" s="77">
        <f>IF($C255&lt;=Entradas!$E$41,"",D255-AVERAGE(D:D))</f>
        <v>-0.66872145835343466</v>
      </c>
      <c r="H255" s="77">
        <f>IF($C255&lt;=Entradas!$E$41,"",F255^2)</f>
        <v>8.9226234308168399E-3</v>
      </c>
      <c r="I255" s="77">
        <f>IF($C255&lt;=Entradas!$E$41,"",G255^2)</f>
        <v>0.44718838886234447</v>
      </c>
      <c r="J255" s="77">
        <f>IF($C255&lt;=Entradas!$E$41,"",E255-AVERAGE(E:E))</f>
        <v>-0.7270359441215879</v>
      </c>
      <c r="K255" s="77">
        <f>IF($C255&lt;=Entradas!$E$41,"",J255^2)</f>
        <v>0.52858126404476868</v>
      </c>
      <c r="L255" s="77">
        <f>IF($C255&lt;=Entradas!$E$41,"",G255*J255)</f>
        <v>0.4861845368283545</v>
      </c>
      <c r="M255" s="39"/>
    </row>
    <row r="256" spans="2:13" x14ac:dyDescent="0.3">
      <c r="B256" s="38"/>
      <c r="C256" s="74">
        <v>251</v>
      </c>
      <c r="D256" s="97">
        <f>IF($C256&lt;=Entradas!$E$41,"",Observaciones!H256)</f>
        <v>0.23503828951469777</v>
      </c>
      <c r="E256" s="97">
        <f>IF($C256&lt;=Entradas!$E$41,"",Cálculos!M257)</f>
        <v>0.32954469835775679</v>
      </c>
      <c r="F256" s="77">
        <f>IF($C256&lt;=Entradas!$E$41,"",D256-E256)</f>
        <v>-9.4506408843059025E-2</v>
      </c>
      <c r="G256" s="77">
        <f>IF($C256&lt;=Entradas!$E$41,"",D256-AVERAGE(D:D))</f>
        <v>-0.67106039267878048</v>
      </c>
      <c r="H256" s="77">
        <f>IF($C256&lt;=Entradas!$E$41,"",F256^2)</f>
        <v>8.9314613124114248E-3</v>
      </c>
      <c r="I256" s="77">
        <f>IF($C256&lt;=Entradas!$E$41,"",G256^2)</f>
        <v>0.45032205062219904</v>
      </c>
      <c r="J256" s="77">
        <f>IF($C256&lt;=Entradas!$E$41,"",E256-AVERAGE(E:E))</f>
        <v>-0.72932810876694165</v>
      </c>
      <c r="K256" s="77">
        <f>IF($C256&lt;=Entradas!$E$41,"",J256^2)</f>
        <v>0.53191949023756391</v>
      </c>
      <c r="L256" s="77">
        <f>IF($C256&lt;=Entradas!$E$41,"",G256*J256)</f>
        <v>0.48942320706081621</v>
      </c>
      <c r="M256" s="39"/>
    </row>
    <row r="257" spans="2:13" x14ac:dyDescent="0.3">
      <c r="B257" s="38"/>
      <c r="C257" s="74">
        <v>252</v>
      </c>
      <c r="D257" s="97">
        <f>IF($C257&lt;=Entradas!$E$41,"",Observaciones!H257)</f>
        <v>0.23272240126635049</v>
      </c>
      <c r="E257" s="97">
        <f>IF($C257&lt;=Entradas!$E$41,"",Cálculos!M258)</f>
        <v>0.32726836685014998</v>
      </c>
      <c r="F257" s="77">
        <f>IF($C257&lt;=Entradas!$E$41,"",D257-E257)</f>
        <v>-9.4545965583799491E-2</v>
      </c>
      <c r="G257" s="77">
        <f>IF($C257&lt;=Entradas!$E$41,"",D257-AVERAGE(D:D))</f>
        <v>-0.67337628092712776</v>
      </c>
      <c r="H257" s="77">
        <f>IF($C257&lt;=Entradas!$E$41,"",F257^2)</f>
        <v>8.938939608172998E-3</v>
      </c>
      <c r="I257" s="77">
        <f>IF($C257&lt;=Entradas!$E$41,"",G257^2)</f>
        <v>0.4534356157152501</v>
      </c>
      <c r="J257" s="77">
        <f>IF($C257&lt;=Entradas!$E$41,"",E257-AVERAGE(E:E))</f>
        <v>-0.73160444027454852</v>
      </c>
      <c r="K257" s="77">
        <f>IF($C257&lt;=Entradas!$E$41,"",J257^2)</f>
        <v>0.53524505702943548</v>
      </c>
      <c r="L257" s="77">
        <f>IF($C257&lt;=Entradas!$E$41,"",G257*J257)</f>
        <v>0.49264507710184846</v>
      </c>
      <c r="M257" s="39"/>
    </row>
    <row r="258" spans="2:13" x14ac:dyDescent="0.3">
      <c r="B258" s="38"/>
      <c r="C258" s="74">
        <v>253</v>
      </c>
      <c r="D258" s="97">
        <f>IF($C258&lt;=Entradas!$E$41,"",Observaciones!H258)</f>
        <v>0.23042933201651578</v>
      </c>
      <c r="E258" s="97">
        <f>IF($C258&lt;=Entradas!$E$41,"",Cálculos!M259)</f>
        <v>0.32500775911281876</v>
      </c>
      <c r="F258" s="77">
        <f>IF($C258&lt;=Entradas!$E$41,"",D258-E258)</f>
        <v>-9.4578427096302986E-2</v>
      </c>
      <c r="G258" s="77">
        <f>IF($C258&lt;=Entradas!$E$41,"",D258-AVERAGE(D:D))</f>
        <v>-0.67566935017696239</v>
      </c>
      <c r="H258" s="77">
        <f>IF($C258&lt;=Entradas!$E$41,"",F258^2)</f>
        <v>8.9450788720106984E-3</v>
      </c>
      <c r="I258" s="77">
        <f>IF($C258&lt;=Entradas!$E$41,"",G258^2)</f>
        <v>0.45652907076855864</v>
      </c>
      <c r="J258" s="77">
        <f>IF($C258&lt;=Entradas!$E$41,"",E258-AVERAGE(E:E))</f>
        <v>-0.73386504801187968</v>
      </c>
      <c r="K258" s="77">
        <f>IF($C258&lt;=Entradas!$E$41,"",J258^2)</f>
        <v>0.53855790869347853</v>
      </c>
      <c r="L258" s="77">
        <f>IF($C258&lt;=Entradas!$E$41,"",G258*J258)</f>
        <v>0.49585012010777207</v>
      </c>
      <c r="M258" s="39"/>
    </row>
    <row r="259" spans="2:13" x14ac:dyDescent="0.3">
      <c r="B259" s="38"/>
      <c r="C259" s="74">
        <v>254</v>
      </c>
      <c r="D259" s="97">
        <f>IF($C259&lt;=Entradas!$E$41,"",Observaciones!H259)</f>
        <v>0.22815885692416618</v>
      </c>
      <c r="E259" s="97">
        <f>IF($C259&lt;=Entradas!$E$41,"",Cálculos!M260)</f>
        <v>0.32276276653374819</v>
      </c>
      <c r="F259" s="77">
        <f>IF($C259&lt;=Entradas!$E$41,"",D259-E259)</f>
        <v>-9.460390960958201E-2</v>
      </c>
      <c r="G259" s="77">
        <f>IF($C259&lt;=Entradas!$E$41,"",D259-AVERAGE(D:D))</f>
        <v>-0.67793982526931207</v>
      </c>
      <c r="H259" s="77">
        <f>IF($C259&lt;=Entradas!$E$41,"",F259^2)</f>
        <v>8.9498997134179626E-3</v>
      </c>
      <c r="I259" s="77">
        <f>IF($C259&lt;=Entradas!$E$41,"",G259^2)</f>
        <v>0.45960240668618541</v>
      </c>
      <c r="J259" s="77">
        <f>IF($C259&lt;=Entradas!$E$41,"",E259-AVERAGE(E:E))</f>
        <v>-0.7361100405909502</v>
      </c>
      <c r="K259" s="77">
        <f>IF($C259&lt;=Entradas!$E$41,"",J259^2)</f>
        <v>0.54185799185881034</v>
      </c>
      <c r="L259" s="77">
        <f>IF($C259&lt;=Entradas!$E$41,"",G259*J259)</f>
        <v>0.49903831229721501</v>
      </c>
      <c r="M259" s="39"/>
    </row>
    <row r="260" spans="2:13" x14ac:dyDescent="0.3">
      <c r="B260" s="38"/>
      <c r="C260" s="74">
        <v>255</v>
      </c>
      <c r="D260" s="97">
        <f>IF($C260&lt;=Entradas!$E$41,"",Observaciones!H260)</f>
        <v>0.22591075336368649</v>
      </c>
      <c r="E260" s="97">
        <f>IF($C260&lt;=Entradas!$E$41,"",Cálculos!M261)</f>
        <v>0.32053328125116148</v>
      </c>
      <c r="F260" s="77">
        <f>IF($C260&lt;=Entradas!$E$41,"",D260-E260)</f>
        <v>-9.4622527887474994E-2</v>
      </c>
      <c r="G260" s="77">
        <f>IF($C260&lt;=Entradas!$E$41,"",D260-AVERAGE(D:D))</f>
        <v>-0.68018792882979173</v>
      </c>
      <c r="H260" s="77">
        <f>IF($C260&lt;=Entradas!$E$41,"",F260^2)</f>
        <v>8.9534227838159834E-3</v>
      </c>
      <c r="I260" s="77">
        <f>IF($C260&lt;=Entradas!$E$41,"",G260^2)</f>
        <v>0.46265561852576181</v>
      </c>
      <c r="J260" s="77">
        <f>IF($C260&lt;=Entradas!$E$41,"",E260-AVERAGE(E:E))</f>
        <v>-0.73833952587353702</v>
      </c>
      <c r="K260" s="77">
        <f>IF($C260&lt;=Entradas!$E$41,"",J260^2)</f>
        <v>0.54514525546715942</v>
      </c>
      <c r="L260" s="77">
        <f>IF($C260&lt;=Entradas!$E$41,"",G260*J260)</f>
        <v>0.50220963287709153</v>
      </c>
      <c r="M260" s="39"/>
    </row>
    <row r="261" spans="2:13" x14ac:dyDescent="0.3">
      <c r="B261" s="38"/>
      <c r="C261" s="74">
        <v>256</v>
      </c>
      <c r="D261" s="97">
        <f>IF($C261&lt;=Entradas!$E$41,"",Observaciones!H261)</f>
        <v>0.22368480090304474</v>
      </c>
      <c r="E261" s="97">
        <f>IF($C261&lt;=Entradas!$E$41,"",Cálculos!M262)</f>
        <v>0.31831919614833726</v>
      </c>
      <c r="F261" s="77">
        <f>IF($C261&lt;=Entradas!$E$41,"",D261-E261)</f>
        <v>-9.4634395245292519E-2</v>
      </c>
      <c r="G261" s="77">
        <f>IF($C261&lt;=Entradas!$E$41,"",D261-AVERAGE(D:D))</f>
        <v>-0.68241388129043346</v>
      </c>
      <c r="H261" s="77">
        <f>IF($C261&lt;=Entradas!$E$41,"",F261^2)</f>
        <v>8.9556687634422434E-3</v>
      </c>
      <c r="I261" s="77">
        <f>IF($C261&lt;=Entradas!$E$41,"",G261^2)</f>
        <v>0.46568870537787382</v>
      </c>
      <c r="J261" s="77">
        <f>IF($C261&lt;=Entradas!$E$41,"",E261-AVERAGE(E:E))</f>
        <v>-0.74055361097636119</v>
      </c>
      <c r="K261" s="77">
        <f>IF($C261&lt;=Entradas!$E$41,"",J261^2)</f>
        <v>0.54841965073012766</v>
      </c>
      <c r="L261" s="77">
        <f>IF($C261&lt;=Entradas!$E$41,"",G261*J261)</f>
        <v>0.50536406397002442</v>
      </c>
      <c r="M261" s="39"/>
    </row>
    <row r="262" spans="2:13" x14ac:dyDescent="0.3">
      <c r="B262" s="38"/>
      <c r="C262" s="74">
        <v>257</v>
      </c>
      <c r="D262" s="97">
        <f>IF($C262&lt;=Entradas!$E$41,"",Observaciones!H262)</f>
        <v>0.2214807812821783</v>
      </c>
      <c r="E262" s="97">
        <f>IF($C262&lt;=Entradas!$E$41,"",Cálculos!M263)</f>
        <v>0.31612040484846354</v>
      </c>
      <c r="F262" s="77">
        <f>IF($C262&lt;=Entradas!$E$41,"",D262-E262)</f>
        <v>-9.4639623566285247E-2</v>
      </c>
      <c r="G262" s="77">
        <f>IF($C262&lt;=Entradas!$E$41,"",D262-AVERAGE(D:D))</f>
        <v>-0.68461790091129993</v>
      </c>
      <c r="H262" s="77">
        <f>IF($C262&lt;=Entradas!$E$41,"",F262^2)</f>
        <v>8.9566583487681733E-3</v>
      </c>
      <c r="I262" s="77">
        <f>IF($C262&lt;=Entradas!$E$41,"",G262^2)</f>
        <v>0.46870167024819448</v>
      </c>
      <c r="J262" s="77">
        <f>IF($C262&lt;=Entradas!$E$41,"",E262-AVERAGE(E:E))</f>
        <v>-0.74275240227623485</v>
      </c>
      <c r="K262" s="77">
        <f>IF($C262&lt;=Entradas!$E$41,"",J262^2)</f>
        <v>0.5516811310871178</v>
      </c>
      <c r="L262" s="77">
        <f>IF($C262&lt;=Entradas!$E$41,"",G262*J262)</f>
        <v>0.50850159054318134</v>
      </c>
      <c r="M262" s="39"/>
    </row>
    <row r="263" spans="2:13" x14ac:dyDescent="0.3">
      <c r="B263" s="38"/>
      <c r="C263" s="74">
        <v>258</v>
      </c>
      <c r="D263" s="97">
        <f>IF($C263&lt;=Entradas!$E$41,"",Observaciones!H263)</f>
        <v>0.22270484549910824</v>
      </c>
      <c r="E263" s="97">
        <f>IF($C263&lt;=Entradas!$E$41,"",Cálculos!M264)</f>
        <v>0.3156547418550017</v>
      </c>
      <c r="F263" s="77">
        <f>IF($C263&lt;=Entradas!$E$41,"",D263-E263)</f>
        <v>-9.2949896355893458E-2</v>
      </c>
      <c r="G263" s="77">
        <f>IF($C263&lt;=Entradas!$E$41,"",D263-AVERAGE(D:D))</f>
        <v>-0.68339383669436993</v>
      </c>
      <c r="H263" s="77">
        <f>IF($C263&lt;=Entradas!$E$41,"",F263^2)</f>
        <v>8.6396832325713359E-3</v>
      </c>
      <c r="I263" s="77">
        <f>IF($C263&lt;=Entradas!$E$41,"",G263^2)</f>
        <v>0.46702713603185114</v>
      </c>
      <c r="J263" s="77">
        <f>IF($C263&lt;=Entradas!$E$41,"",E263-AVERAGE(E:E))</f>
        <v>-0.74321806526969669</v>
      </c>
      <c r="K263" s="77">
        <f>IF($C263&lt;=Entradas!$E$41,"",J263^2)</f>
        <v>0.55237309254323108</v>
      </c>
      <c r="L263" s="77">
        <f>IF($C263&lt;=Entradas!$E$41,"",G263*J263)</f>
        <v>0.50791064512522466</v>
      </c>
      <c r="M263" s="39"/>
    </row>
    <row r="264" spans="2:13" x14ac:dyDescent="0.3">
      <c r="B264" s="38"/>
      <c r="C264" s="74">
        <v>259</v>
      </c>
      <c r="D264" s="97">
        <f>IF($C264&lt;=Entradas!$E$41,"",Observaciones!H264)</f>
        <v>0.21770291830396379</v>
      </c>
      <c r="E264" s="97">
        <f>IF($C264&lt;=Entradas!$E$41,"",Cálculos!M265)</f>
        <v>0.31208235666489642</v>
      </c>
      <c r="F264" s="77">
        <f>IF($C264&lt;=Entradas!$E$41,"",D264-E264)</f>
        <v>-9.4379438360932627E-2</v>
      </c>
      <c r="G264" s="77">
        <f>IF($C264&lt;=Entradas!$E$41,"",D264-AVERAGE(D:D))</f>
        <v>-0.6883957638895144</v>
      </c>
      <c r="H264" s="77">
        <f>IF($C264&lt;=Entradas!$E$41,"",F264^2)</f>
        <v>8.9074783853250808E-3</v>
      </c>
      <c r="I264" s="77">
        <f>IF($C264&lt;=Entradas!$E$41,"",G264^2)</f>
        <v>0.47388872774102808</v>
      </c>
      <c r="J264" s="77">
        <f>IF($C264&lt;=Entradas!$E$41,"",E264-AVERAGE(E:E))</f>
        <v>-0.74679045045980197</v>
      </c>
      <c r="K264" s="77">
        <f>IF($C264&lt;=Entradas!$E$41,"",J264^2)</f>
        <v>0.55769597689795392</v>
      </c>
      <c r="L264" s="77">
        <f>IF($C264&lt;=Entradas!$E$41,"",G264*J264)</f>
        <v>0.51408738260966991</v>
      </c>
      <c r="M264" s="39"/>
    </row>
    <row r="265" spans="2:13" x14ac:dyDescent="0.3">
      <c r="B265" s="38"/>
      <c r="C265" s="74">
        <v>260</v>
      </c>
      <c r="D265" s="97">
        <f>IF($C265&lt;=Entradas!$E$41,"",Observaciones!H265)</f>
        <v>0.21509196284851936</v>
      </c>
      <c r="E265" s="97">
        <f>IF($C265&lt;=Entradas!$E$41,"",Cálculos!M266)</f>
        <v>0.30967216034125361</v>
      </c>
      <c r="F265" s="77">
        <f>IF($C265&lt;=Entradas!$E$41,"",D265-E265)</f>
        <v>-9.4580197492734247E-2</v>
      </c>
      <c r="G265" s="77">
        <f>IF($C265&lt;=Entradas!$E$41,"",D265-AVERAGE(D:D))</f>
        <v>-0.69100671934495883</v>
      </c>
      <c r="H265" s="77">
        <f>IF($C265&lt;=Entradas!$E$41,"",F265^2)</f>
        <v>8.9454137577646142E-3</v>
      </c>
      <c r="I265" s="77">
        <f>IF($C265&lt;=Entradas!$E$41,"",G265^2)</f>
        <v>0.47749028617988271</v>
      </c>
      <c r="J265" s="77">
        <f>IF($C265&lt;=Entradas!$E$41,"",E265-AVERAGE(E:E))</f>
        <v>-0.74920064678344489</v>
      </c>
      <c r="K265" s="77">
        <f>IF($C265&lt;=Entradas!$E$41,"",J265^2)</f>
        <v>0.56130160914073213</v>
      </c>
      <c r="L265" s="77">
        <f>IF($C265&lt;=Entradas!$E$41,"",G265*J265)</f>
        <v>0.51770268106494954</v>
      </c>
      <c r="M265" s="39"/>
    </row>
    <row r="266" spans="2:13" x14ac:dyDescent="0.3">
      <c r="B266" s="38"/>
      <c r="C266" s="74">
        <v>261</v>
      </c>
      <c r="D266" s="97">
        <f>IF($C266&lt;=Entradas!$E$41,"",Observaciones!H266)</f>
        <v>0.21289530463026463</v>
      </c>
      <c r="E266" s="97">
        <f>IF($C266&lt;=Entradas!$E$41,"",Cálculos!M267)</f>
        <v>0.30748657319400019</v>
      </c>
      <c r="F266" s="77">
        <f>IF($C266&lt;=Entradas!$E$41,"",D266-E266)</f>
        <v>-9.4591268563735564E-2</v>
      </c>
      <c r="G266" s="77">
        <f>IF($C266&lt;=Entradas!$E$41,"",D266-AVERAGE(D:D))</f>
        <v>-0.6932033775632136</v>
      </c>
      <c r="H266" s="77">
        <f>IF($C266&lt;=Entradas!$E$41,"",F266^2)</f>
        <v>8.947508088496748E-3</v>
      </c>
      <c r="I266" s="77">
        <f>IF($C266&lt;=Entradas!$E$41,"",G266^2)</f>
        <v>0.48053092266504727</v>
      </c>
      <c r="J266" s="77">
        <f>IF($C266&lt;=Entradas!$E$41,"",E266-AVERAGE(E:E))</f>
        <v>-0.75138623393069826</v>
      </c>
      <c r="K266" s="77">
        <f>IF($C266&lt;=Entradas!$E$41,"",J266^2)</f>
        <v>0.56458127254055801</v>
      </c>
      <c r="L266" s="77">
        <f>IF($C266&lt;=Entradas!$E$41,"",G266*J266)</f>
        <v>0.52086347521526299</v>
      </c>
      <c r="M266" s="39"/>
    </row>
    <row r="267" spans="2:13" x14ac:dyDescent="0.3">
      <c r="B267" s="38"/>
      <c r="C267" s="74">
        <v>262</v>
      </c>
      <c r="D267" s="97">
        <f>IF($C267&lt;=Entradas!$E$41,"",Observaciones!H267)</f>
        <v>0.21078476863253254</v>
      </c>
      <c r="E267" s="97">
        <f>IF($C267&lt;=Entradas!$E$41,"",Cálculos!M268)</f>
        <v>0.30535410250585548</v>
      </c>
      <c r="F267" s="77">
        <f>IF($C267&lt;=Entradas!$E$41,"",D267-E267)</f>
        <v>-9.4569333873322947E-2</v>
      </c>
      <c r="G267" s="77">
        <f>IF($C267&lt;=Entradas!$E$41,"",D267-AVERAGE(D:D))</f>
        <v>-0.69531391356094563</v>
      </c>
      <c r="H267" s="77">
        <f>IF($C267&lt;=Entradas!$E$41,"",F267^2)</f>
        <v>8.9433589092440275E-3</v>
      </c>
      <c r="I267" s="77">
        <f>IF($C267&lt;=Entradas!$E$41,"",G267^2)</f>
        <v>0.48346143839143818</v>
      </c>
      <c r="J267" s="77">
        <f>IF($C267&lt;=Entradas!$E$41,"",E267-AVERAGE(E:E))</f>
        <v>-0.75351870461884296</v>
      </c>
      <c r="K267" s="77">
        <f>IF($C267&lt;=Entradas!$E$41,"",J267^2)</f>
        <v>0.56779043821045916</v>
      </c>
      <c r="L267" s="77">
        <f>IF($C267&lt;=Entradas!$E$41,"",G267*J267)</f>
        <v>0.52393203944990185</v>
      </c>
      <c r="M267" s="39"/>
    </row>
    <row r="268" spans="2:13" x14ac:dyDescent="0.3">
      <c r="B268" s="38"/>
      <c r="C268" s="74">
        <v>263</v>
      </c>
      <c r="D268" s="97">
        <f>IF($C268&lt;=Entradas!$E$41,"",Observaciones!H268)</f>
        <v>0.20870572749525815</v>
      </c>
      <c r="E268" s="97">
        <f>IF($C268&lt;=Entradas!$E$41,"",Cálculos!M269)</f>
        <v>0.30324331261754739</v>
      </c>
      <c r="F268" s="77">
        <f>IF($C268&lt;=Entradas!$E$41,"",D268-E268)</f>
        <v>-9.4537585122289242E-2</v>
      </c>
      <c r="G268" s="77">
        <f>IF($C268&lt;=Entradas!$E$41,"",D268-AVERAGE(D:D))</f>
        <v>-0.69739295469822005</v>
      </c>
      <c r="H268" s="77">
        <f>IF($C268&lt;=Entradas!$E$41,"",F268^2)</f>
        <v>8.9373550007540836E-3</v>
      </c>
      <c r="I268" s="77">
        <f>IF($C268&lt;=Entradas!$E$41,"",G268^2)</f>
        <v>0.48635693326271362</v>
      </c>
      <c r="J268" s="77">
        <f>IF($C268&lt;=Entradas!$E$41,"",E268-AVERAGE(E:E))</f>
        <v>-0.75562949450715111</v>
      </c>
      <c r="K268" s="77">
        <f>IF($C268&lt;=Entradas!$E$41,"",J268^2)</f>
        <v>0.57097593296913274</v>
      </c>
      <c r="L268" s="77">
        <f>IF($C268&lt;=Entradas!$E$41,"",G268*J268)</f>
        <v>0.52697068583146456</v>
      </c>
      <c r="M268" s="39"/>
    </row>
    <row r="269" spans="2:13" x14ac:dyDescent="0.3">
      <c r="B269" s="38"/>
      <c r="C269" s="74">
        <v>264</v>
      </c>
      <c r="D269" s="97">
        <f>IF($C269&lt;=Entradas!$E$41,"",Observaciones!H269)</f>
        <v>0.20664894703919839</v>
      </c>
      <c r="E269" s="97">
        <f>IF($C269&lt;=Entradas!$E$41,"",Cálculos!M270)</f>
        <v>0.30114837376008535</v>
      </c>
      <c r="F269" s="77">
        <f>IF($C269&lt;=Entradas!$E$41,"",D269-E269)</f>
        <v>-9.4499426720886959E-2</v>
      </c>
      <c r="G269" s="77">
        <f>IF($C269&lt;=Entradas!$E$41,"",D269-AVERAGE(D:D))</f>
        <v>-0.69944973515427988</v>
      </c>
      <c r="H269" s="77">
        <f>IF($C269&lt;=Entradas!$E$41,"",F269^2)</f>
        <v>8.9301416505762846E-3</v>
      </c>
      <c r="I269" s="77">
        <f>IF($C269&lt;=Entradas!$E$41,"",G269^2)</f>
        <v>0.48922993200739229</v>
      </c>
      <c r="J269" s="77">
        <f>IF($C269&lt;=Entradas!$E$41,"",E269-AVERAGE(E:E))</f>
        <v>-0.75772443336461315</v>
      </c>
      <c r="K269" s="77">
        <f>IF($C269&lt;=Entradas!$E$41,"",J269^2)</f>
        <v>0.57414631691772411</v>
      </c>
      <c r="L269" s="77">
        <f>IF($C269&lt;=Entradas!$E$41,"",G269*J269)</f>
        <v>0.52999015423680551</v>
      </c>
      <c r="M269" s="39"/>
    </row>
    <row r="270" spans="2:13" x14ac:dyDescent="0.3">
      <c r="B270" s="38"/>
      <c r="C270" s="74">
        <v>265</v>
      </c>
      <c r="D270" s="97">
        <f>IF($C270&lt;=Entradas!$E$41,"",Observaciones!H270)</f>
        <v>0.204612727133172</v>
      </c>
      <c r="E270" s="97">
        <f>IF($C270&lt;=Entradas!$E$41,"",Cálculos!M271)</f>
        <v>0.29906813801979887</v>
      </c>
      <c r="F270" s="77">
        <f>IF($C270&lt;=Entradas!$E$41,"",D270-E270)</f>
        <v>-9.4455410886626873E-2</v>
      </c>
      <c r="G270" s="77">
        <f>IF($C270&lt;=Entradas!$E$41,"",D270-AVERAGE(D:D))</f>
        <v>-0.7014859550603062</v>
      </c>
      <c r="H270" s="77">
        <f>IF($C270&lt;=Entradas!$E$41,"",F270^2)</f>
        <v>8.9218246457615103E-3</v>
      </c>
      <c r="I270" s="77">
        <f>IF($C270&lt;=Entradas!$E$41,"",G270^2)</f>
        <v>0.49208254514686994</v>
      </c>
      <c r="J270" s="77">
        <f>IF($C270&lt;=Entradas!$E$41,"",E270-AVERAGE(E:E))</f>
        <v>-0.75980466910489963</v>
      </c>
      <c r="K270" s="77">
        <f>IF($C270&lt;=Entradas!$E$41,"",J270^2)</f>
        <v>0.57730313519360599</v>
      </c>
      <c r="L270" s="77">
        <f>IF($C270&lt;=Entradas!$E$41,"",G270*J270)</f>
        <v>0.53299230396633046</v>
      </c>
      <c r="M270" s="39"/>
    </row>
    <row r="271" spans="2:13" x14ac:dyDescent="0.3">
      <c r="B271" s="38"/>
      <c r="C271" s="74">
        <v>266</v>
      </c>
      <c r="D271" s="97">
        <f>IF($C271&lt;=Entradas!$E$41,"",Observaciones!H271)</f>
        <v>0.20259661947209576</v>
      </c>
      <c r="E271" s="97">
        <f>IF($C271&lt;=Entradas!$E$41,"",Cálculos!M272)</f>
        <v>0.29700231398979726</v>
      </c>
      <c r="F271" s="77">
        <f>IF($C271&lt;=Entradas!$E$41,"",D271-E271)</f>
        <v>-9.4405694517701505E-2</v>
      </c>
      <c r="G271" s="77">
        <f>IF($C271&lt;=Entradas!$E$41,"",D271-AVERAGE(D:D))</f>
        <v>-0.70350206272138249</v>
      </c>
      <c r="H271" s="77">
        <f>IF($C271&lt;=Entradas!$E$41,"",F271^2)</f>
        <v>8.9124351573695755E-3</v>
      </c>
      <c r="I271" s="77">
        <f>IF($C271&lt;=Entradas!$E$41,"",G271^2)</f>
        <v>0.49491515225324001</v>
      </c>
      <c r="J271" s="77">
        <f>IF($C271&lt;=Entradas!$E$41,"",E271-AVERAGE(E:E))</f>
        <v>-0.76187049313490118</v>
      </c>
      <c r="K271" s="77">
        <f>IF($C271&lt;=Entradas!$E$41,"",J271^2)</f>
        <v>0.58044664830961756</v>
      </c>
      <c r="L271" s="77">
        <f>IF($C271&lt;=Entradas!$E$41,"",G271*J271)</f>
        <v>0.53597746344695985</v>
      </c>
      <c r="M271" s="39"/>
    </row>
    <row r="272" spans="2:13" x14ac:dyDescent="0.3">
      <c r="B272" s="38"/>
      <c r="C272" s="74">
        <v>267</v>
      </c>
      <c r="D272" s="97">
        <f>IF($C272&lt;=Entradas!$E$41,"",Observaciones!H272)</f>
        <v>0.21422585354190035</v>
      </c>
      <c r="E272" s="97">
        <f>IF($C272&lt;=Entradas!$E$41,"",Cálculos!M273)</f>
        <v>0.31407210963825105</v>
      </c>
      <c r="F272" s="77">
        <f>IF($C272&lt;=Entradas!$E$41,"",D272-E272)</f>
        <v>-9.98462560963507E-2</v>
      </c>
      <c r="G272" s="77">
        <f>IF($C272&lt;=Entradas!$E$41,"",D272-AVERAGE(D:D))</f>
        <v>-0.69187282865157784</v>
      </c>
      <c r="H272" s="77">
        <f>IF($C272&lt;=Entradas!$E$41,"",F272^2)</f>
        <v>9.9692748564580488E-3</v>
      </c>
      <c r="I272" s="77">
        <f>IF($C272&lt;=Entradas!$E$41,"",G272^2)</f>
        <v>0.47868801102633557</v>
      </c>
      <c r="J272" s="77">
        <f>IF($C272&lt;=Entradas!$E$41,"",E272-AVERAGE(E:E))</f>
        <v>-0.74480069748644739</v>
      </c>
      <c r="K272" s="77">
        <f>IF($C272&lt;=Entradas!$E$41,"",J272^2)</f>
        <v>0.5547280789762985</v>
      </c>
      <c r="L272" s="77">
        <f>IF($C272&lt;=Entradas!$E$41,"",G272*J272)</f>
        <v>0.51530736535161648</v>
      </c>
      <c r="M272" s="39"/>
    </row>
    <row r="273" spans="2:13" x14ac:dyDescent="0.3">
      <c r="B273" s="38"/>
      <c r="C273" s="74">
        <v>268</v>
      </c>
      <c r="D273" s="97">
        <f>IF($C273&lt;=Entradas!$E$41,"",Observaciones!H273)</f>
        <v>0.30181865919995365</v>
      </c>
      <c r="E273" s="97">
        <f>IF($C273&lt;=Entradas!$E$41,"",Cálculos!M274)</f>
        <v>0.40027290089671502</v>
      </c>
      <c r="F273" s="77">
        <f>IF($C273&lt;=Entradas!$E$41,"",D273-E273)</f>
        <v>-9.8454241696761369E-2</v>
      </c>
      <c r="G273" s="77">
        <f>IF($C273&lt;=Entradas!$E$41,"",D273-AVERAGE(D:D))</f>
        <v>-0.60428002299352457</v>
      </c>
      <c r="H273" s="77">
        <f>IF($C273&lt;=Entradas!$E$41,"",F273^2)</f>
        <v>9.6932377080843051E-3</v>
      </c>
      <c r="I273" s="77">
        <f>IF($C273&lt;=Entradas!$E$41,"",G273^2)</f>
        <v>0.36515434618905457</v>
      </c>
      <c r="J273" s="77">
        <f>IF($C273&lt;=Entradas!$E$41,"",E273-AVERAGE(E:E))</f>
        <v>-0.65859990622798348</v>
      </c>
      <c r="K273" s="77">
        <f>IF($C273&lt;=Entradas!$E$41,"",J273^2)</f>
        <v>0.43375383648350863</v>
      </c>
      <c r="L273" s="77">
        <f>IF($C273&lt;=Entradas!$E$41,"",G273*J273)</f>
        <v>0.39797876647897901</v>
      </c>
      <c r="M273" s="39"/>
    </row>
    <row r="274" spans="2:13" x14ac:dyDescent="0.3">
      <c r="B274" s="38"/>
      <c r="C274" s="74">
        <v>269</v>
      </c>
      <c r="D274" s="97">
        <f>IF($C274&lt;=Entradas!$E$41,"",Observaciones!H274)</f>
        <v>0.23342816843066405</v>
      </c>
      <c r="E274" s="97">
        <f>IF($C274&lt;=Entradas!$E$41,"",Cálculos!M275)</f>
        <v>0.35420470138872262</v>
      </c>
      <c r="F274" s="77">
        <f>IF($C274&lt;=Entradas!$E$41,"",D274-E274)</f>
        <v>-0.12077653295805857</v>
      </c>
      <c r="G274" s="77">
        <f>IF($C274&lt;=Entradas!$E$41,"",D274-AVERAGE(D:D))</f>
        <v>-0.67267051376281417</v>
      </c>
      <c r="H274" s="77">
        <f>IF($C274&lt;=Entradas!$E$41,"",F274^2)</f>
        <v>1.4586970913369008E-2</v>
      </c>
      <c r="I274" s="77">
        <f>IF($C274&lt;=Entradas!$E$41,"",G274^2)</f>
        <v>0.45248562008592835</v>
      </c>
      <c r="J274" s="77">
        <f>IF($C274&lt;=Entradas!$E$41,"",E274-AVERAGE(E:E))</f>
        <v>-0.70466810573597582</v>
      </c>
      <c r="K274" s="77">
        <f>IF($C274&lt;=Entradas!$E$41,"",J274^2)</f>
        <v>0.49655713924152839</v>
      </c>
      <c r="L274" s="77">
        <f>IF($C274&lt;=Entradas!$E$41,"",G274*J274)</f>
        <v>0.4740094567176879</v>
      </c>
      <c r="M274" s="39"/>
    </row>
    <row r="275" spans="2:13" x14ac:dyDescent="0.3">
      <c r="B275" s="38"/>
      <c r="C275" s="74">
        <v>270</v>
      </c>
      <c r="D275" s="97">
        <f>IF($C275&lt;=Entradas!$E$41,"",Observaciones!H275)</f>
        <v>0.20082898696949908</v>
      </c>
      <c r="E275" s="97">
        <f>IF($C275&lt;=Entradas!$E$41,"",Cálculos!M276)</f>
        <v>0.33580017732162387</v>
      </c>
      <c r="F275" s="77">
        <f>IF($C275&lt;=Entradas!$E$41,"",D275-E275)</f>
        <v>-0.13497119035212479</v>
      </c>
      <c r="G275" s="77">
        <f>IF($C275&lt;=Entradas!$E$41,"",D275-AVERAGE(D:D))</f>
        <v>-0.7052696952239792</v>
      </c>
      <c r="H275" s="77">
        <f>IF($C275&lt;=Entradas!$E$41,"",F275^2)</f>
        <v>1.8217222225069506E-2</v>
      </c>
      <c r="I275" s="77">
        <f>IF($C275&lt;=Entradas!$E$41,"",G275^2)</f>
        <v>0.4974053430013245</v>
      </c>
      <c r="J275" s="77">
        <f>IF($C275&lt;=Entradas!$E$41,"",E275-AVERAGE(E:E))</f>
        <v>-0.72307262980307452</v>
      </c>
      <c r="K275" s="77">
        <f>IF($C275&lt;=Entradas!$E$41,"",J275^2)</f>
        <v>0.52283402797033407</v>
      </c>
      <c r="L275" s="77">
        <f>IF($C275&lt;=Entradas!$E$41,"",G275*J275)</f>
        <v>0.50996121324601551</v>
      </c>
      <c r="M275" s="39"/>
    </row>
    <row r="276" spans="2:13" x14ac:dyDescent="0.3">
      <c r="B276" s="38"/>
      <c r="C276" s="74">
        <v>271</v>
      </c>
      <c r="D276" s="97">
        <f>IF($C276&lt;=Entradas!$E$41,"",Observaciones!H276)</f>
        <v>0.19382244005931062</v>
      </c>
      <c r="E276" s="97">
        <f>IF($C276&lt;=Entradas!$E$41,"",Cálculos!M277)</f>
        <v>0.31744116441524345</v>
      </c>
      <c r="F276" s="77">
        <f>IF($C276&lt;=Entradas!$E$41,"",D276-E276)</f>
        <v>-0.12361872435593282</v>
      </c>
      <c r="G276" s="77">
        <f>IF($C276&lt;=Entradas!$E$41,"",D276-AVERAGE(D:D))</f>
        <v>-0.71227624213416763</v>
      </c>
      <c r="H276" s="77">
        <f>IF($C276&lt;=Entradas!$E$41,"",F276^2)</f>
        <v>1.5281589011388099E-2</v>
      </c>
      <c r="I276" s="77">
        <f>IF($C276&lt;=Entradas!$E$41,"",G276^2)</f>
        <v>0.50733744510877143</v>
      </c>
      <c r="J276" s="77">
        <f>IF($C276&lt;=Entradas!$E$41,"",E276-AVERAGE(E:E))</f>
        <v>-0.74143164270945494</v>
      </c>
      <c r="K276" s="77">
        <f>IF($C276&lt;=Entradas!$E$41,"",J276^2)</f>
        <v>0.54972088081084081</v>
      </c>
      <c r="L276" s="77">
        <f>IF($C276&lt;=Entradas!$E$41,"",G276*J276)</f>
        <v>0.52810414426845342</v>
      </c>
      <c r="M276" s="39"/>
    </row>
    <row r="277" spans="2:13" x14ac:dyDescent="0.3">
      <c r="B277" s="38"/>
      <c r="C277" s="74">
        <v>272</v>
      </c>
      <c r="D277" s="97">
        <f>IF($C277&lt;=Entradas!$E$41,"",Observaciones!H277)</f>
        <v>0.19107837815627893</v>
      </c>
      <c r="E277" s="97">
        <f>IF($C277&lt;=Entradas!$E$41,"",Cálculos!M278)</f>
        <v>0.29907580772973918</v>
      </c>
      <c r="F277" s="77">
        <f>IF($C277&lt;=Entradas!$E$41,"",D277-E277)</f>
        <v>-0.10799742957346026</v>
      </c>
      <c r="G277" s="77">
        <f>IF($C277&lt;=Entradas!$E$41,"",D277-AVERAGE(D:D))</f>
        <v>-0.71502030403719929</v>
      </c>
      <c r="H277" s="77">
        <f>IF($C277&lt;=Entradas!$E$41,"",F277^2)</f>
        <v>1.1663444794474509E-2</v>
      </c>
      <c r="I277" s="77">
        <f>IF($C277&lt;=Entradas!$E$41,"",G277^2)</f>
        <v>0.51125403518544887</v>
      </c>
      <c r="J277" s="77">
        <f>IF($C277&lt;=Entradas!$E$41,"",E277-AVERAGE(E:E))</f>
        <v>-0.75979699939495926</v>
      </c>
      <c r="K277" s="77">
        <f>IF($C277&lt;=Entradas!$E$41,"",J277^2)</f>
        <v>0.57729148028958377</v>
      </c>
      <c r="L277" s="77">
        <f>IF($C277&lt;=Entradas!$E$41,"",G277*J277)</f>
        <v>0.54327028151393553</v>
      </c>
      <c r="M277" s="39"/>
    </row>
    <row r="278" spans="2:13" x14ac:dyDescent="0.3">
      <c r="B278" s="38"/>
      <c r="C278" s="74">
        <v>273</v>
      </c>
      <c r="D278" s="97">
        <f>IF($C278&lt;=Entradas!$E$41,"",Observaciones!H278)</f>
        <v>0.18905719948747957</v>
      </c>
      <c r="E278" s="97">
        <f>IF($C278&lt;=Entradas!$E$41,"",Cálculos!M279)</f>
        <v>0.28552664809889405</v>
      </c>
      <c r="F278" s="77">
        <f>IF($C278&lt;=Entradas!$E$41,"",D278-E278)</f>
        <v>-9.6469448611414488E-2</v>
      </c>
      <c r="G278" s="77">
        <f>IF($C278&lt;=Entradas!$E$41,"",D278-AVERAGE(D:D))</f>
        <v>-0.71704148270599866</v>
      </c>
      <c r="H278" s="77">
        <f>IF($C278&lt;=Entradas!$E$41,"",F278^2)</f>
        <v>9.3063545153903408E-3</v>
      </c>
      <c r="I278" s="77">
        <f>IF($C278&lt;=Entradas!$E$41,"",G278^2)</f>
        <v>0.51414848792121692</v>
      </c>
      <c r="J278" s="77">
        <f>IF($C278&lt;=Entradas!$E$41,"",E278-AVERAGE(E:E))</f>
        <v>-0.77334615902580439</v>
      </c>
      <c r="K278" s="77">
        <f>IF($C278&lt;=Entradas!$E$41,"",J278^2)</f>
        <v>0.59806428167996473</v>
      </c>
      <c r="L278" s="77">
        <f>IF($C278&lt;=Entradas!$E$41,"",G278*J278)</f>
        <v>0.55452127651285177</v>
      </c>
      <c r="M278" s="39"/>
    </row>
    <row r="279" spans="2:13" x14ac:dyDescent="0.3">
      <c r="B279" s="38"/>
      <c r="C279" s="74">
        <v>274</v>
      </c>
      <c r="D279" s="97">
        <f>IF($C279&lt;=Entradas!$E$41,"",Observaciones!H279)</f>
        <v>0.18717140199451726</v>
      </c>
      <c r="E279" s="97">
        <f>IF($C279&lt;=Entradas!$E$41,"",Cálculos!M280)</f>
        <v>0.28145498913487232</v>
      </c>
      <c r="F279" s="77">
        <f>IF($C279&lt;=Entradas!$E$41,"",D279-E279)</f>
        <v>-9.4283587140355063E-2</v>
      </c>
      <c r="G279" s="77">
        <f>IF($C279&lt;=Entradas!$E$41,"",D279-AVERAGE(D:D))</f>
        <v>-0.71892728019896102</v>
      </c>
      <c r="H279" s="77">
        <f>IF($C279&lt;=Entradas!$E$41,"",F279^2)</f>
        <v>8.8893948040529268E-3</v>
      </c>
      <c r="I279" s="77">
        <f>IF($C279&lt;=Entradas!$E$41,"",G279^2)</f>
        <v>0.51685643421427541</v>
      </c>
      <c r="J279" s="77">
        <f>IF($C279&lt;=Entradas!$E$41,"",E279-AVERAGE(E:E))</f>
        <v>-0.77741781798982612</v>
      </c>
      <c r="K279" s="77">
        <f>IF($C279&lt;=Entradas!$E$41,"",J279^2)</f>
        <v>0.60437846372806237</v>
      </c>
      <c r="L279" s="77">
        <f>IF($C279&lt;=Entradas!$E$41,"",G279*J279)</f>
        <v>0.55890687746563661</v>
      </c>
      <c r="M279" s="39"/>
    </row>
    <row r="280" spans="2:13" x14ac:dyDescent="0.3">
      <c r="B280" s="38"/>
      <c r="C280" s="74">
        <v>275</v>
      </c>
      <c r="D280" s="97">
        <f>IF($C280&lt;=Entradas!$E$41,"",Observaciones!H280)</f>
        <v>0.18532334572105638</v>
      </c>
      <c r="E280" s="97">
        <f>IF($C280&lt;=Entradas!$E$41,"",Cálculos!M281)</f>
        <v>0.27912702717728416</v>
      </c>
      <c r="F280" s="77">
        <f>IF($C280&lt;=Entradas!$E$41,"",D280-E280)</f>
        <v>-9.3803681456227778E-2</v>
      </c>
      <c r="G280" s="77">
        <f>IF($C280&lt;=Entradas!$E$41,"",D280-AVERAGE(D:D))</f>
        <v>-0.72077533647242187</v>
      </c>
      <c r="H280" s="77">
        <f>IF($C280&lt;=Entradas!$E$41,"",F280^2)</f>
        <v>8.7991306547414508E-3</v>
      </c>
      <c r="I280" s="77">
        <f>IF($C280&lt;=Entradas!$E$41,"",G280^2)</f>
        <v>0.519517085666933</v>
      </c>
      <c r="J280" s="77">
        <f>IF($C280&lt;=Entradas!$E$41,"",E280-AVERAGE(E:E))</f>
        <v>-0.77974577994741434</v>
      </c>
      <c r="K280" s="77">
        <f>IF($C280&lt;=Entradas!$E$41,"",J280^2)</f>
        <v>0.60800348134580151</v>
      </c>
      <c r="L280" s="77">
        <f>IF($C280&lt;=Entradas!$E$41,"",G280*J280)</f>
        <v>0.56202152690454854</v>
      </c>
      <c r="M280" s="39"/>
    </row>
    <row r="281" spans="2:13" x14ac:dyDescent="0.3">
      <c r="B281" s="38"/>
      <c r="C281" s="74">
        <v>276</v>
      </c>
      <c r="D281" s="97">
        <f>IF($C281&lt;=Entradas!$E$41,"",Observaciones!H281)</f>
        <v>0.18349667812756082</v>
      </c>
      <c r="E281" s="97">
        <f>IF($C281&lt;=Entradas!$E$41,"",Cálculos!M282)</f>
        <v>0.2771287875280789</v>
      </c>
      <c r="F281" s="77">
        <f>IF($C281&lt;=Entradas!$E$41,"",D281-E281)</f>
        <v>-9.3632109400518082E-2</v>
      </c>
      <c r="G281" s="77">
        <f>IF($C281&lt;=Entradas!$E$41,"",D281-AVERAGE(D:D))</f>
        <v>-0.72260200406591735</v>
      </c>
      <c r="H281" s="77">
        <f>IF($C281&lt;=Entradas!$E$41,"",F281^2)</f>
        <v>8.7669719107905872E-3</v>
      </c>
      <c r="I281" s="77">
        <f>IF($C281&lt;=Entradas!$E$41,"",G281^2)</f>
        <v>0.52215365628008004</v>
      </c>
      <c r="J281" s="77">
        <f>IF($C281&lt;=Entradas!$E$41,"",E281-AVERAGE(E:E))</f>
        <v>-0.78174401959661954</v>
      </c>
      <c r="K281" s="77">
        <f>IF($C281&lt;=Entradas!$E$41,"",J281^2)</f>
        <v>0.61112371217507988</v>
      </c>
      <c r="L281" s="77">
        <f>IF($C281&lt;=Entradas!$E$41,"",G281*J281)</f>
        <v>0.56488979522706306</v>
      </c>
      <c r="M281" s="39"/>
    </row>
    <row r="282" spans="2:13" x14ac:dyDescent="0.3">
      <c r="B282" s="38"/>
      <c r="C282" s="74">
        <v>277</v>
      </c>
      <c r="D282" s="97">
        <f>IF($C282&lt;=Entradas!$E$41,"",Observaciones!H282)</f>
        <v>0.18168853669317106</v>
      </c>
      <c r="E282" s="97">
        <f>IF($C282&lt;=Entradas!$E$41,"",Cálculos!M283)</f>
        <v>0.27520169092835356</v>
      </c>
      <c r="F282" s="77">
        <f>IF($C282&lt;=Entradas!$E$41,"",D282-E282)</f>
        <v>-9.35131542351825E-2</v>
      </c>
      <c r="G282" s="77">
        <f>IF($C282&lt;=Entradas!$E$41,"",D282-AVERAGE(D:D))</f>
        <v>-0.72441014550030713</v>
      </c>
      <c r="H282" s="77">
        <f>IF($C282&lt;=Entradas!$E$41,"",F282^2)</f>
        <v>8.74471001501303E-3</v>
      </c>
      <c r="I282" s="77">
        <f>IF($C282&lt;=Entradas!$E$41,"",G282^2)</f>
        <v>0.52477005890377615</v>
      </c>
      <c r="J282" s="77">
        <f>IF($C282&lt;=Entradas!$E$41,"",E282-AVERAGE(E:E))</f>
        <v>-0.78367111619634489</v>
      </c>
      <c r="K282" s="77">
        <f>IF($C282&lt;=Entradas!$E$41,"",J282^2)</f>
        <v>0.6141404183604251</v>
      </c>
      <c r="L282" s="77">
        <f>IF($C282&lt;=Entradas!$E$41,"",G282*J282)</f>
        <v>0.5676993073081823</v>
      </c>
      <c r="M282" s="39"/>
    </row>
    <row r="283" spans="2:13" x14ac:dyDescent="0.3">
      <c r="B283" s="38"/>
      <c r="C283" s="74">
        <v>278</v>
      </c>
      <c r="D283" s="97">
        <f>IF($C283&lt;=Entradas!$E$41,"",Observaciones!H283)</f>
        <v>0.17989829884973521</v>
      </c>
      <c r="E283" s="97">
        <f>IF($C283&lt;=Entradas!$E$41,"",Cálculos!M284)</f>
        <v>0.27329838872686635</v>
      </c>
      <c r="F283" s="77">
        <f>IF($C283&lt;=Entradas!$E$41,"",D283-E283)</f>
        <v>-9.3400089877131137E-2</v>
      </c>
      <c r="G283" s="77">
        <f>IF($C283&lt;=Entradas!$E$41,"",D283-AVERAGE(D:D))</f>
        <v>-0.72620038334374304</v>
      </c>
      <c r="H283" s="77">
        <f>IF($C283&lt;=Entradas!$E$41,"",F283^2)</f>
        <v>8.7235767890561748E-3</v>
      </c>
      <c r="I283" s="77">
        <f>IF($C283&lt;=Entradas!$E$41,"",G283^2)</f>
        <v>0.52736699676859933</v>
      </c>
      <c r="J283" s="77">
        <f>IF($C283&lt;=Entradas!$E$41,"",E283-AVERAGE(E:E))</f>
        <v>-0.78557441839783215</v>
      </c>
      <c r="K283" s="77">
        <f>IF($C283&lt;=Entradas!$E$41,"",J283^2)</f>
        <v>0.61712716684109226</v>
      </c>
      <c r="L283" s="77">
        <f>IF($C283&lt;=Entradas!$E$41,"",G283*J283)</f>
        <v>0.57048444378554375</v>
      </c>
      <c r="M283" s="39"/>
    </row>
    <row r="284" spans="2:13" x14ac:dyDescent="0.3">
      <c r="B284" s="38"/>
      <c r="C284" s="74">
        <v>279</v>
      </c>
      <c r="D284" s="97">
        <f>IF($C284&lt;=Entradas!$E$41,"",Observaciones!H284)</f>
        <v>0.17812571517269227</v>
      </c>
      <c r="E284" s="97">
        <f>IF($C284&lt;=Entradas!$E$41,"",Cálculos!M285)</f>
        <v>0.27141015009681224</v>
      </c>
      <c r="F284" s="77">
        <f>IF($C284&lt;=Entradas!$E$41,"",D284-E284)</f>
        <v>-9.3284434924119974E-2</v>
      </c>
      <c r="G284" s="77">
        <f>IF($C284&lt;=Entradas!$E$41,"",D284-AVERAGE(D:D))</f>
        <v>-0.72797296702078595</v>
      </c>
      <c r="H284" s="77">
        <f>IF($C284&lt;=Entradas!$E$41,"",F284^2)</f>
        <v>8.7019857991123741E-3</v>
      </c>
      <c r="I284" s="77">
        <f>IF($C284&lt;=Entradas!$E$41,"",G284^2)</f>
        <v>0.52994464071304637</v>
      </c>
      <c r="J284" s="77">
        <f>IF($C284&lt;=Entradas!$E$41,"",E284-AVERAGE(E:E))</f>
        <v>-0.7874626570278862</v>
      </c>
      <c r="K284" s="77">
        <f>IF($C284&lt;=Entradas!$E$41,"",J284^2)</f>
        <v>0.62009743621341828</v>
      </c>
      <c r="L284" s="77">
        <f>IF($C284&lt;=Entradas!$E$41,"",G284*J284)</f>
        <v>0.57325152685466185</v>
      </c>
      <c r="M284" s="39"/>
    </row>
    <row r="285" spans="2:13" x14ac:dyDescent="0.3">
      <c r="B285" s="38"/>
      <c r="C285" s="74">
        <v>280</v>
      </c>
      <c r="D285" s="97">
        <f>IF($C285&lt;=Entradas!$E$41,"",Observaciones!H285)</f>
        <v>0.17637059959529314</v>
      </c>
      <c r="E285" s="97">
        <f>IF($C285&lt;=Entradas!$E$41,"",Cálculos!M286)</f>
        <v>0.26953530485989885</v>
      </c>
      <c r="F285" s="77">
        <f>IF($C285&lt;=Entradas!$E$41,"",D285-E285)</f>
        <v>-9.3164705264605713E-2</v>
      </c>
      <c r="G285" s="77">
        <f>IF($C285&lt;=Entradas!$E$41,"",D285-AVERAGE(D:D))</f>
        <v>-0.72972808259818511</v>
      </c>
      <c r="H285" s="77">
        <f>IF($C285&lt;=Entradas!$E$41,"",F285^2)</f>
        <v>8.6796623070408523E-3</v>
      </c>
      <c r="I285" s="77">
        <f>IF($C285&lt;=Entradas!$E$41,"",G285^2)</f>
        <v>0.53250307453242363</v>
      </c>
      <c r="J285" s="77">
        <f>IF($C285&lt;=Entradas!$E$41,"",E285-AVERAGE(E:E))</f>
        <v>-0.7893375022647996</v>
      </c>
      <c r="K285" s="77">
        <f>IF($C285&lt;=Entradas!$E$41,"",J285^2)</f>
        <v>0.62305369248163256</v>
      </c>
      <c r="L285" s="77">
        <f>IF($C285&lt;=Entradas!$E$41,"",G285*J285)</f>
        <v>0.57600174205053278</v>
      </c>
      <c r="M285" s="39"/>
    </row>
    <row r="286" spans="2:13" x14ac:dyDescent="0.3">
      <c r="B286" s="38"/>
      <c r="C286" s="74">
        <v>281</v>
      </c>
      <c r="D286" s="97">
        <f>IF($C286&lt;=Entradas!$E$41,"",Observaciones!H286)</f>
        <v>0.17463277798969981</v>
      </c>
      <c r="E286" s="97">
        <f>IF($C286&lt;=Entradas!$E$41,"",Cálculos!M287)</f>
        <v>0.26767347418099857</v>
      </c>
      <c r="F286" s="77">
        <f>IF($C286&lt;=Entradas!$E$41,"",D286-E286)</f>
        <v>-9.3040696191298761E-2</v>
      </c>
      <c r="G286" s="77">
        <f>IF($C286&lt;=Entradas!$E$41,"",D286-AVERAGE(D:D))</f>
        <v>-0.73146590420377844</v>
      </c>
      <c r="H286" s="77">
        <f>IF($C286&lt;=Entradas!$E$41,"",F286^2)</f>
        <v>8.6565711477615565E-3</v>
      </c>
      <c r="I286" s="77">
        <f>IF($C286&lt;=Entradas!$E$41,"",G286^2)</f>
        <v>0.53504236901265123</v>
      </c>
      <c r="J286" s="77">
        <f>IF($C286&lt;=Entradas!$E$41,"",E286-AVERAGE(E:E))</f>
        <v>-0.79119933294369993</v>
      </c>
      <c r="K286" s="77">
        <f>IF($C286&lt;=Entradas!$E$41,"",J286^2)</f>
        <v>0.62599638445055572</v>
      </c>
      <c r="L286" s="77">
        <f>IF($C286&lt;=Entradas!$E$41,"",G286*J286)</f>
        <v>0.57873533547708977</v>
      </c>
      <c r="M286" s="39"/>
    </row>
    <row r="287" spans="2:13" x14ac:dyDescent="0.3">
      <c r="B287" s="38"/>
      <c r="C287" s="74">
        <v>282</v>
      </c>
      <c r="D287" s="97">
        <f>IF($C287&lt;=Entradas!$E$41,"",Observaciones!H287)</f>
        <v>0.17291207962067556</v>
      </c>
      <c r="E287" s="97">
        <f>IF($C287&lt;=Entradas!$E$41,"",Cálculos!M288)</f>
        <v>0.26582451581676153</v>
      </c>
      <c r="F287" s="77">
        <f>IF($C287&lt;=Entradas!$E$41,"",D287-E287)</f>
        <v>-9.2912436196085968E-2</v>
      </c>
      <c r="G287" s="77">
        <f>IF($C287&lt;=Entradas!$E$41,"",D287-AVERAGE(D:D))</f>
        <v>-0.73318660257280266</v>
      </c>
      <c r="H287" s="77">
        <f>IF($C287&lt;=Entradas!$E$41,"",F287^2)</f>
        <v>8.6327207998917466E-3</v>
      </c>
      <c r="I287" s="77">
        <f>IF($C287&lt;=Entradas!$E$41,"",G287^2)</f>
        <v>0.53756259419224883</v>
      </c>
      <c r="J287" s="77">
        <f>IF($C287&lt;=Entradas!$E$41,"",E287-AVERAGE(E:E))</f>
        <v>-0.79304829130793686</v>
      </c>
      <c r="K287" s="77">
        <f>IF($C287&lt;=Entradas!$E$41,"",J287^2)</f>
        <v>0.6289255923464383</v>
      </c>
      <c r="L287" s="77">
        <f>IF($C287&lt;=Entradas!$E$41,"",G287*J287)</f>
        <v>0.58145238238023256</v>
      </c>
      <c r="M287" s="39"/>
    </row>
    <row r="288" spans="2:13" x14ac:dyDescent="0.3">
      <c r="B288" s="38"/>
      <c r="C288" s="74">
        <v>283</v>
      </c>
      <c r="D288" s="97">
        <f>IF($C288&lt;=Entradas!$E$41,"",Observaciones!H288)</f>
        <v>0.20755797699425474</v>
      </c>
      <c r="E288" s="97">
        <f>IF($C288&lt;=Entradas!$E$41,"",Cálculos!M289)</f>
        <v>0.29964302016879285</v>
      </c>
      <c r="F288" s="77">
        <f>IF($C288&lt;=Entradas!$E$41,"",D288-E288)</f>
        <v>-9.2085043174538111E-2</v>
      </c>
      <c r="G288" s="77">
        <f>IF($C288&lt;=Entradas!$E$41,"",D288-AVERAGE(D:D))</f>
        <v>-0.69854070519922351</v>
      </c>
      <c r="H288" s="77">
        <f>IF($C288&lt;=Entradas!$E$41,"",F288^2)</f>
        <v>8.4796551764565482E-3</v>
      </c>
      <c r="I288" s="77">
        <f>IF($C288&lt;=Entradas!$E$41,"",G288^2)</f>
        <v>0.48795911682022847</v>
      </c>
      <c r="J288" s="77">
        <f>IF($C288&lt;=Entradas!$E$41,"",E288-AVERAGE(E:E))</f>
        <v>-0.75922978695590559</v>
      </c>
      <c r="K288" s="77">
        <f>IF($C288&lt;=Entradas!$E$41,"",J288^2)</f>
        <v>0.57642986940110985</v>
      </c>
      <c r="L288" s="77">
        <f>IF($C288&lt;=Entradas!$E$41,"",G288*J288)</f>
        <v>0.5303529107884345</v>
      </c>
      <c r="M288" s="39"/>
    </row>
    <row r="289" spans="2:13" x14ac:dyDescent="0.3">
      <c r="B289" s="38"/>
      <c r="C289" s="74">
        <v>284</v>
      </c>
      <c r="D289" s="97">
        <f>IF($C289&lt;=Entradas!$E$41,"",Observaciones!H289)</f>
        <v>0.17759692549910291</v>
      </c>
      <c r="E289" s="97">
        <f>IF($C289&lt;=Entradas!$E$41,"",Cálculos!M290)</f>
        <v>0.2859634041236841</v>
      </c>
      <c r="F289" s="77">
        <f>IF($C289&lt;=Entradas!$E$41,"",D289-E289)</f>
        <v>-0.10836647862458118</v>
      </c>
      <c r="G289" s="77">
        <f>IF($C289&lt;=Entradas!$E$41,"",D289-AVERAGE(D:D))</f>
        <v>-0.72850175669437534</v>
      </c>
      <c r="H289" s="77">
        <f>IF($C289&lt;=Entradas!$E$41,"",F289^2)</f>
        <v>1.1743293689491809E-2</v>
      </c>
      <c r="I289" s="77">
        <f>IF($C289&lt;=Entradas!$E$41,"",G289^2)</f>
        <v>0.53071480950679084</v>
      </c>
      <c r="J289" s="77">
        <f>IF($C289&lt;=Entradas!$E$41,"",E289-AVERAGE(E:E))</f>
        <v>-0.77290940300101441</v>
      </c>
      <c r="K289" s="77">
        <f>IF($C289&lt;=Entradas!$E$41,"",J289^2)</f>
        <v>0.59738894524738451</v>
      </c>
      <c r="L289" s="77">
        <f>IF($C289&lt;=Entradas!$E$41,"",G289*J289)</f>
        <v>0.56306585785183993</v>
      </c>
      <c r="M289" s="39"/>
    </row>
    <row r="290" spans="2:13" x14ac:dyDescent="0.3">
      <c r="B290" s="38"/>
      <c r="C290" s="74">
        <v>285</v>
      </c>
      <c r="D290" s="97">
        <f>IF($C290&lt;=Entradas!$E$41,"",Observaciones!H290)</f>
        <v>0.35656894370068726</v>
      </c>
      <c r="E290" s="97">
        <f>IF($C290&lt;=Entradas!$E$41,"",Cálculos!M291)</f>
        <v>0.5195399330909618</v>
      </c>
      <c r="F290" s="77">
        <f>IF($C290&lt;=Entradas!$E$41,"",D290-E290)</f>
        <v>-0.16297098939027455</v>
      </c>
      <c r="G290" s="77">
        <f>IF($C290&lt;=Entradas!$E$41,"",D290-AVERAGE(D:D))</f>
        <v>-0.54952973849279096</v>
      </c>
      <c r="H290" s="77">
        <f>IF($C290&lt;=Entradas!$E$41,"",F290^2)</f>
        <v>2.6559543382844979E-2</v>
      </c>
      <c r="I290" s="77">
        <f>IF($C290&lt;=Entradas!$E$41,"",G290^2)</f>
        <v>0.30198293348795524</v>
      </c>
      <c r="J290" s="77">
        <f>IF($C290&lt;=Entradas!$E$41,"",E290-AVERAGE(E:E))</f>
        <v>-0.53933287403373664</v>
      </c>
      <c r="K290" s="77">
        <f>IF($C290&lt;=Entradas!$E$41,"",J290^2)</f>
        <v>0.29087994901349046</v>
      </c>
      <c r="L290" s="77">
        <f>IF($C290&lt;=Entradas!$E$41,"",G290*J290)</f>
        <v>0.29637945322832465</v>
      </c>
      <c r="M290" s="39"/>
    </row>
    <row r="291" spans="2:13" x14ac:dyDescent="0.3">
      <c r="B291" s="38"/>
      <c r="C291" s="74">
        <v>286</v>
      </c>
      <c r="D291" s="97">
        <f>IF($C291&lt;=Entradas!$E$41,"",Observaciones!H291)</f>
        <v>0.36197495685391301</v>
      </c>
      <c r="E291" s="97">
        <f>IF($C291&lt;=Entradas!$E$41,"",Cálculos!M292)</f>
        <v>0.40996285079887307</v>
      </c>
      <c r="F291" s="77">
        <f>IF($C291&lt;=Entradas!$E$41,"",D291-E291)</f>
        <v>-4.7987893944960058E-2</v>
      </c>
      <c r="G291" s="77">
        <f>IF($C291&lt;=Entradas!$E$41,"",D291-AVERAGE(D:D))</f>
        <v>-0.54412372533956521</v>
      </c>
      <c r="H291" s="77">
        <f>IF($C291&lt;=Entradas!$E$41,"",F291^2)</f>
        <v>2.3028379652727344E-3</v>
      </c>
      <c r="I291" s="77">
        <f>IF($C291&lt;=Entradas!$E$41,"",G291^2)</f>
        <v>0.29607062847740662</v>
      </c>
      <c r="J291" s="77">
        <f>IF($C291&lt;=Entradas!$E$41,"",E291-AVERAGE(E:E))</f>
        <v>-0.64890995632582538</v>
      </c>
      <c r="K291" s="77">
        <f>IF($C291&lt;=Entradas!$E$41,"",J291^2)</f>
        <v>0.42108413141878459</v>
      </c>
      <c r="L291" s="77">
        <f>IF($C291&lt;=Entradas!$E$41,"",G291*J291)</f>
        <v>0.35308730284594264</v>
      </c>
      <c r="M291" s="39"/>
    </row>
    <row r="292" spans="2:13" x14ac:dyDescent="0.3">
      <c r="B292" s="38"/>
      <c r="C292" s="74">
        <v>287</v>
      </c>
      <c r="D292" s="97">
        <f>IF($C292&lt;=Entradas!$E$41,"",Observaciones!H292)</f>
        <v>3.1693932735117767</v>
      </c>
      <c r="E292" s="97">
        <f>IF($C292&lt;=Entradas!$E$41,"",Cálculos!M293)</f>
        <v>4.1954691769359673</v>
      </c>
      <c r="F292" s="77">
        <f>IF($C292&lt;=Entradas!$E$41,"",D292-E292)</f>
        <v>-1.0260759034241906</v>
      </c>
      <c r="G292" s="77">
        <f>IF($C292&lt;=Entradas!$E$41,"",D292-AVERAGE(D:D))</f>
        <v>2.2632945913182985</v>
      </c>
      <c r="H292" s="77">
        <f>IF($C292&lt;=Entradas!$E$41,"",F292^2)</f>
        <v>1.052831759587769</v>
      </c>
      <c r="I292" s="77">
        <f>IF($C292&lt;=Entradas!$E$41,"",G292^2)</f>
        <v>5.1225024070906633</v>
      </c>
      <c r="J292" s="77">
        <f>IF($C292&lt;=Entradas!$E$41,"",E292-AVERAGE(E:E))</f>
        <v>3.1365963698112687</v>
      </c>
      <c r="K292" s="77">
        <f>IF($C292&lt;=Entradas!$E$41,"",J292^2)</f>
        <v>9.8382367871132281</v>
      </c>
      <c r="L292" s="77">
        <f>IF($C292&lt;=Entradas!$E$41,"",G292*J292)</f>
        <v>7.0990415989424536</v>
      </c>
      <c r="M292" s="39"/>
    </row>
    <row r="293" spans="2:13" x14ac:dyDescent="0.3">
      <c r="B293" s="38"/>
      <c r="C293" s="74">
        <v>288</v>
      </c>
      <c r="D293" s="97">
        <f>IF($C293&lt;=Entradas!$E$41,"",Observaciones!H293)</f>
        <v>0.93817436103621699</v>
      </c>
      <c r="E293" s="97">
        <f>IF($C293&lt;=Entradas!$E$41,"",Cálculos!M294)</f>
        <v>0.73014563089149698</v>
      </c>
      <c r="F293" s="77">
        <f>IF($C293&lt;=Entradas!$E$41,"",D293-E293)</f>
        <v>0.20802873014472001</v>
      </c>
      <c r="G293" s="77">
        <f>IF($C293&lt;=Entradas!$E$41,"",D293-AVERAGE(D:D))</f>
        <v>3.2075678842738764E-2</v>
      </c>
      <c r="H293" s="77">
        <f>IF($C293&lt;=Entradas!$E$41,"",F293^2)</f>
        <v>4.3275952565624741E-2</v>
      </c>
      <c r="I293" s="77">
        <f>IF($C293&lt;=Entradas!$E$41,"",G293^2)</f>
        <v>1.0288491732225191E-3</v>
      </c>
      <c r="J293" s="77">
        <f>IF($C293&lt;=Entradas!$E$41,"",E293-AVERAGE(E:E))</f>
        <v>-0.32872717623320147</v>
      </c>
      <c r="K293" s="77">
        <f>IF($C293&lt;=Entradas!$E$41,"",J293^2)</f>
        <v>0.1080615563942543</v>
      </c>
      <c r="L293" s="77">
        <f>IF($C293&lt;=Entradas!$E$41,"",G293*J293)</f>
        <v>-1.0544147331736557E-2</v>
      </c>
      <c r="M293" s="39"/>
    </row>
    <row r="294" spans="2:13" x14ac:dyDescent="0.3">
      <c r="B294" s="38"/>
      <c r="C294" s="74">
        <v>289</v>
      </c>
      <c r="D294" s="97">
        <f>IF($C294&lt;=Entradas!$E$41,"",Observaciones!H294)</f>
        <v>1.9162861432839533</v>
      </c>
      <c r="E294" s="97">
        <f>IF($C294&lt;=Entradas!$E$41,"",Cálculos!M295)</f>
        <v>2.0962882948367985</v>
      </c>
      <c r="F294" s="77">
        <f>IF($C294&lt;=Entradas!$E$41,"",D294-E294)</f>
        <v>-0.18000215155284516</v>
      </c>
      <c r="G294" s="77">
        <f>IF($C294&lt;=Entradas!$E$41,"",D294-AVERAGE(D:D))</f>
        <v>1.0101874610904751</v>
      </c>
      <c r="H294" s="77">
        <f>IF($C294&lt;=Entradas!$E$41,"",F294^2)</f>
        <v>3.2400774563653437E-2</v>
      </c>
      <c r="I294" s="77">
        <f>IF($C294&lt;=Entradas!$E$41,"",G294^2)</f>
        <v>1.0204787065444201</v>
      </c>
      <c r="J294" s="77">
        <f>IF($C294&lt;=Entradas!$E$41,"",E294-AVERAGE(E:E))</f>
        <v>1.0374154877121</v>
      </c>
      <c r="K294" s="77">
        <f>IF($C294&lt;=Entradas!$E$41,"",J294^2)</f>
        <v>1.0762308941449343</v>
      </c>
      <c r="L294" s="77">
        <f>IF($C294&lt;=Entradas!$E$41,"",G294*J294)</f>
        <v>1.0479841176278233</v>
      </c>
      <c r="M294" s="39"/>
    </row>
    <row r="295" spans="2:13" x14ac:dyDescent="0.3">
      <c r="B295" s="38"/>
      <c r="C295" s="74">
        <v>290</v>
      </c>
      <c r="D295" s="97">
        <f>IF($C295&lt;=Entradas!$E$41,"",Observaciones!H295)</f>
        <v>1.1379667132872107</v>
      </c>
      <c r="E295" s="97">
        <f>IF($C295&lt;=Entradas!$E$41,"",Cálculos!M296)</f>
        <v>0.84002148976831403</v>
      </c>
      <c r="F295" s="77">
        <f>IF($C295&lt;=Entradas!$E$41,"",D295-E295)</f>
        <v>0.29794522351889663</v>
      </c>
      <c r="G295" s="77">
        <f>IF($C295&lt;=Entradas!$E$41,"",D295-AVERAGE(D:D))</f>
        <v>0.23186803109373244</v>
      </c>
      <c r="H295" s="77">
        <f>IF($C295&lt;=Entradas!$E$41,"",F295^2)</f>
        <v>8.8771356217725278E-2</v>
      </c>
      <c r="I295" s="77">
        <f>IF($C295&lt;=Entradas!$E$41,"",G295^2)</f>
        <v>5.3762783843284076E-2</v>
      </c>
      <c r="J295" s="77">
        <f>IF($C295&lt;=Entradas!$E$41,"",E295-AVERAGE(E:E))</f>
        <v>-0.21885131735638441</v>
      </c>
      <c r="K295" s="77">
        <f>IF($C295&lt;=Entradas!$E$41,"",J295^2)</f>
        <v>4.7895899108624886E-2</v>
      </c>
      <c r="L295" s="77">
        <f>IF($C295&lt;=Entradas!$E$41,"",G295*J295)</f>
        <v>-5.0744624057694449E-2</v>
      </c>
      <c r="M295" s="39"/>
    </row>
    <row r="296" spans="2:13" x14ac:dyDescent="0.3">
      <c r="B296" s="38"/>
      <c r="C296" s="74">
        <v>291</v>
      </c>
      <c r="D296" s="97">
        <f>IF($C296&lt;=Entradas!$E$41,"",Observaciones!H296)</f>
        <v>1.0348205459506223</v>
      </c>
      <c r="E296" s="97">
        <f>IF($C296&lt;=Entradas!$E$41,"",Cálculos!M297)</f>
        <v>0.80420607115323395</v>
      </c>
      <c r="F296" s="77">
        <f>IF($C296&lt;=Entradas!$E$41,"",D296-E296)</f>
        <v>0.23061447479738839</v>
      </c>
      <c r="G296" s="77">
        <f>IF($C296&lt;=Entradas!$E$41,"",D296-AVERAGE(D:D))</f>
        <v>0.12872186375714412</v>
      </c>
      <c r="H296" s="77">
        <f>IF($C296&lt;=Entradas!$E$41,"",F296^2)</f>
        <v>5.3183035986075287E-2</v>
      </c>
      <c r="I296" s="77">
        <f>IF($C296&lt;=Entradas!$E$41,"",G296^2)</f>
        <v>1.6569318209112772E-2</v>
      </c>
      <c r="J296" s="77">
        <f>IF($C296&lt;=Entradas!$E$41,"",E296-AVERAGE(E:E))</f>
        <v>-0.2546667359714645</v>
      </c>
      <c r="K296" s="77">
        <f>IF($C296&lt;=Entradas!$E$41,"",J296^2)</f>
        <v>6.485514641035961E-2</v>
      </c>
      <c r="L296" s="77">
        <f>IF($C296&lt;=Entradas!$E$41,"",G296*J296)</f>
        <v>-3.2781176891195446E-2</v>
      </c>
      <c r="M296" s="39"/>
    </row>
    <row r="297" spans="2:13" x14ac:dyDescent="0.3">
      <c r="B297" s="38"/>
      <c r="C297" s="74">
        <v>292</v>
      </c>
      <c r="D297" s="97">
        <f>IF($C297&lt;=Entradas!$E$41,"",Observaciones!H297)</f>
        <v>1.3775360399882048</v>
      </c>
      <c r="E297" s="97">
        <f>IF($C297&lt;=Entradas!$E$41,"",Cálculos!M298)</f>
        <v>1.3044108250334228</v>
      </c>
      <c r="F297" s="77">
        <f>IF($C297&lt;=Entradas!$E$41,"",D297-E297)</f>
        <v>7.3125214954782081E-2</v>
      </c>
      <c r="G297" s="77">
        <f>IF($C297&lt;=Entradas!$E$41,"",D297-AVERAGE(D:D))</f>
        <v>0.47143735779472662</v>
      </c>
      <c r="H297" s="77">
        <f>IF($C297&lt;=Entradas!$E$41,"",F297^2)</f>
        <v>5.3472970621830851E-3</v>
      </c>
      <c r="I297" s="77">
        <f>IF($C297&lt;=Entradas!$E$41,"",G297^2)</f>
        <v>0.22225318232447308</v>
      </c>
      <c r="J297" s="77">
        <f>IF($C297&lt;=Entradas!$E$41,"",E297-AVERAGE(E:E))</f>
        <v>0.24553801790872432</v>
      </c>
      <c r="K297" s="77">
        <f>IF($C297&lt;=Entradas!$E$41,"",J297^2)</f>
        <v>6.0288918238545021E-2</v>
      </c>
      <c r="L297" s="77">
        <f>IF($C297&lt;=Entradas!$E$41,"",G297*J297)</f>
        <v>0.11575579440104326</v>
      </c>
      <c r="M297" s="39"/>
    </row>
    <row r="298" spans="2:13" x14ac:dyDescent="0.3">
      <c r="B298" s="38"/>
      <c r="C298" s="74">
        <v>293</v>
      </c>
      <c r="D298" s="97">
        <f>IF($C298&lt;=Entradas!$E$41,"",Observaciones!H298)</f>
        <v>1.2260342853661697</v>
      </c>
      <c r="E298" s="97">
        <f>IF($C298&lt;=Entradas!$E$41,"",Cálculos!M299)</f>
        <v>0.92755007784904031</v>
      </c>
      <c r="F298" s="77">
        <f>IF($C298&lt;=Entradas!$E$41,"",D298-E298)</f>
        <v>0.29848420751712934</v>
      </c>
      <c r="G298" s="77">
        <f>IF($C298&lt;=Entradas!$E$41,"",D298-AVERAGE(D:D))</f>
        <v>0.31993560317269143</v>
      </c>
      <c r="H298" s="77">
        <f>IF($C298&lt;=Entradas!$E$41,"",F298^2)</f>
        <v>8.9092822137128727E-2</v>
      </c>
      <c r="I298" s="77">
        <f>IF($C298&lt;=Entradas!$E$41,"",G298^2)</f>
        <v>0.10235879017747389</v>
      </c>
      <c r="J298" s="77">
        <f>IF($C298&lt;=Entradas!$E$41,"",E298-AVERAGE(E:E))</f>
        <v>-0.13132272927565813</v>
      </c>
      <c r="K298" s="77">
        <f>IF($C298&lt;=Entradas!$E$41,"",J298^2)</f>
        <v>1.7245659224407798E-2</v>
      </c>
      <c r="L298" s="77">
        <f>IF($C298&lt;=Entradas!$E$41,"",G298*J298)</f>
        <v>-4.2014816601091749E-2</v>
      </c>
      <c r="M298" s="39"/>
    </row>
    <row r="299" spans="2:13" x14ac:dyDescent="0.3">
      <c r="B299" s="38"/>
      <c r="C299" s="74">
        <v>294</v>
      </c>
      <c r="D299" s="97">
        <f>IF($C299&lt;=Entradas!$E$41,"",Observaciones!H299)</f>
        <v>1.1191601365119377</v>
      </c>
      <c r="E299" s="97">
        <f>IF($C299&lt;=Entradas!$E$41,"",Cálculos!M300)</f>
        <v>0.88629319624546032</v>
      </c>
      <c r="F299" s="77">
        <f>IF($C299&lt;=Entradas!$E$41,"",D299-E299)</f>
        <v>0.23286694026647736</v>
      </c>
      <c r="G299" s="77">
        <f>IF($C299&lt;=Entradas!$E$41,"",D299-AVERAGE(D:D))</f>
        <v>0.21306145431845946</v>
      </c>
      <c r="H299" s="77">
        <f>IF($C299&lt;=Entradas!$E$41,"",F299^2)</f>
        <v>5.4227011869071133E-2</v>
      </c>
      <c r="I299" s="77">
        <f>IF($C299&lt;=Entradas!$E$41,"",G299^2)</f>
        <v>4.5395183316296987E-2</v>
      </c>
      <c r="J299" s="77">
        <f>IF($C299&lt;=Entradas!$E$41,"",E299-AVERAGE(E:E))</f>
        <v>-0.17257961087923812</v>
      </c>
      <c r="K299" s="77">
        <f>IF($C299&lt;=Entradas!$E$41,"",J299^2)</f>
        <v>2.9783722091229245E-2</v>
      </c>
      <c r="L299" s="77">
        <f>IF($C299&lt;=Entradas!$E$41,"",G299*J299)</f>
        <v>-3.6770062879644301E-2</v>
      </c>
      <c r="M299" s="39"/>
    </row>
    <row r="300" spans="2:13" x14ac:dyDescent="0.3">
      <c r="B300" s="38"/>
      <c r="C300" s="74">
        <v>295</v>
      </c>
      <c r="D300" s="97">
        <f>IF($C300&lt;=Entradas!$E$41,"",Observaciones!H300)</f>
        <v>1.1003688193512919</v>
      </c>
      <c r="E300" s="97">
        <f>IF($C300&lt;=Entradas!$E$41,"",Cálculos!M301)</f>
        <v>0.89052212995460178</v>
      </c>
      <c r="F300" s="77">
        <f>IF($C300&lt;=Entradas!$E$41,"",D300-E300)</f>
        <v>0.20984668939669016</v>
      </c>
      <c r="G300" s="77">
        <f>IF($C300&lt;=Entradas!$E$41,"",D300-AVERAGE(D:D))</f>
        <v>0.19427013715781372</v>
      </c>
      <c r="H300" s="77">
        <f>IF($C300&lt;=Entradas!$E$41,"",F300^2)</f>
        <v>4.403563305075095E-2</v>
      </c>
      <c r="I300" s="77">
        <f>IF($C300&lt;=Entradas!$E$41,"",G300^2)</f>
        <v>3.7740886191315756E-2</v>
      </c>
      <c r="J300" s="77">
        <f>IF($C300&lt;=Entradas!$E$41,"",E300-AVERAGE(E:E))</f>
        <v>-0.16835067717009666</v>
      </c>
      <c r="K300" s="77">
        <f>IF($C300&lt;=Entradas!$E$41,"",J300^2)</f>
        <v>2.8341950503630108E-2</v>
      </c>
      <c r="L300" s="77">
        <f>IF($C300&lt;=Entradas!$E$41,"",G300*J300)</f>
        <v>-3.2705509144445498E-2</v>
      </c>
      <c r="M300" s="39"/>
    </row>
    <row r="301" spans="2:13" x14ac:dyDescent="0.3">
      <c r="B301" s="38"/>
      <c r="C301" s="74">
        <v>296</v>
      </c>
      <c r="D301" s="97">
        <f>IF($C301&lt;=Entradas!$E$41,"",Observaciones!H301)</f>
        <v>1.1051303607601723</v>
      </c>
      <c r="E301" s="97">
        <f>IF($C301&lt;=Entradas!$E$41,"",Cálculos!M302)</f>
        <v>0.90616987082854528</v>
      </c>
      <c r="F301" s="77">
        <f>IF($C301&lt;=Entradas!$E$41,"",D301-E301)</f>
        <v>0.19896048993162707</v>
      </c>
      <c r="G301" s="77">
        <f>IF($C301&lt;=Entradas!$E$41,"",D301-AVERAGE(D:D))</f>
        <v>0.19903167856669413</v>
      </c>
      <c r="H301" s="77">
        <f>IF($C301&lt;=Entradas!$E$41,"",F301^2)</f>
        <v>3.9585276553833079E-2</v>
      </c>
      <c r="I301" s="77">
        <f>IF($C301&lt;=Entradas!$E$41,"",G301^2)</f>
        <v>3.9613609073075852E-2</v>
      </c>
      <c r="J301" s="77">
        <f>IF($C301&lt;=Entradas!$E$41,"",E301-AVERAGE(E:E))</f>
        <v>-0.15270293629615317</v>
      </c>
      <c r="K301" s="77">
        <f>IF($C301&lt;=Entradas!$E$41,"",J301^2)</f>
        <v>2.3318186753467012E-2</v>
      </c>
      <c r="L301" s="77">
        <f>IF($C301&lt;=Entradas!$E$41,"",G301*J301)</f>
        <v>-3.0392721733086329E-2</v>
      </c>
      <c r="M301" s="39"/>
    </row>
    <row r="302" spans="2:13" x14ac:dyDescent="0.3">
      <c r="B302" s="38"/>
      <c r="C302" s="74">
        <v>297</v>
      </c>
      <c r="D302" s="97">
        <f>IF($C302&lt;=Entradas!$E$41,"",Observaciones!H302)</f>
        <v>1.0666982580066742</v>
      </c>
      <c r="E302" s="97">
        <f>IF($C302&lt;=Entradas!$E$41,"",Cálculos!M303)</f>
        <v>0.89866146228792043</v>
      </c>
      <c r="F302" s="77">
        <f>IF($C302&lt;=Entradas!$E$41,"",D302-E302)</f>
        <v>0.16803679571875374</v>
      </c>
      <c r="G302" s="77">
        <f>IF($C302&lt;=Entradas!$E$41,"",D302-AVERAGE(D:D))</f>
        <v>0.16059957581319595</v>
      </c>
      <c r="H302" s="77">
        <f>IF($C302&lt;=Entradas!$E$41,"",F302^2)</f>
        <v>2.8236364715426177E-2</v>
      </c>
      <c r="I302" s="77">
        <f>IF($C302&lt;=Entradas!$E$41,"",G302^2)</f>
        <v>2.5792223751378473E-2</v>
      </c>
      <c r="J302" s="77">
        <f>IF($C302&lt;=Entradas!$E$41,"",E302-AVERAGE(E:E))</f>
        <v>-0.16021134483677801</v>
      </c>
      <c r="K302" s="77">
        <f>IF($C302&lt;=Entradas!$E$41,"",J302^2)</f>
        <v>2.5667675014408996E-2</v>
      </c>
      <c r="L302" s="77">
        <f>IF($C302&lt;=Entradas!$E$41,"",G302*J302)</f>
        <v>-2.5729874021248211E-2</v>
      </c>
      <c r="M302" s="39"/>
    </row>
    <row r="303" spans="2:13" x14ac:dyDescent="0.3">
      <c r="B303" s="38"/>
      <c r="C303" s="74">
        <v>298</v>
      </c>
      <c r="D303" s="97">
        <f>IF($C303&lt;=Entradas!$E$41,"",Observaciones!H303)</f>
        <v>1.1834646752837472</v>
      </c>
      <c r="E303" s="97">
        <f>IF($C303&lt;=Entradas!$E$41,"",Cálculos!M304)</f>
        <v>1.0624831816380564</v>
      </c>
      <c r="F303" s="77">
        <f>IF($C303&lt;=Entradas!$E$41,"",D303-E303)</f>
        <v>0.12098149364569077</v>
      </c>
      <c r="G303" s="77">
        <f>IF($C303&lt;=Entradas!$E$41,"",D303-AVERAGE(D:D))</f>
        <v>0.27736599309026899</v>
      </c>
      <c r="H303" s="77">
        <f>IF($C303&lt;=Entradas!$E$41,"",F303^2)</f>
        <v>1.4636521804742317E-2</v>
      </c>
      <c r="I303" s="77">
        <f>IF($C303&lt;=Entradas!$E$41,"",G303^2)</f>
        <v>7.693189412295115E-2</v>
      </c>
      <c r="J303" s="77">
        <f>IF($C303&lt;=Entradas!$E$41,"",E303-AVERAGE(E:E))</f>
        <v>3.6103745133579945E-3</v>
      </c>
      <c r="K303" s="77">
        <f>IF($C303&lt;=Entradas!$E$41,"",J303^2)</f>
        <v>1.3034804126704975E-5</v>
      </c>
      <c r="L303" s="77">
        <f>IF($C303&lt;=Entradas!$E$41,"",G303*J303)</f>
        <v>1.0013951123253367E-3</v>
      </c>
      <c r="M303" s="39"/>
    </row>
    <row r="304" spans="2:13" x14ac:dyDescent="0.3">
      <c r="B304" s="38"/>
      <c r="C304" s="74">
        <v>299</v>
      </c>
      <c r="D304" s="97">
        <f>IF($C304&lt;=Entradas!$E$41,"",Observaciones!H304)</f>
        <v>1.1184221062144395</v>
      </c>
      <c r="E304" s="97">
        <f>IF($C304&lt;=Entradas!$E$41,"",Cálculos!M305)</f>
        <v>0.94512773182094567</v>
      </c>
      <c r="F304" s="77">
        <f>IF($C304&lt;=Entradas!$E$41,"",D304-E304)</f>
        <v>0.17329437439349382</v>
      </c>
      <c r="G304" s="77">
        <f>IF($C304&lt;=Entradas!$E$41,"",D304-AVERAGE(D:D))</f>
        <v>0.21232342402096127</v>
      </c>
      <c r="H304" s="77">
        <f>IF($C304&lt;=Entradas!$E$41,"",F304^2)</f>
        <v>3.0030940196432408E-2</v>
      </c>
      <c r="I304" s="77">
        <f>IF($C304&lt;=Entradas!$E$41,"",G304^2)</f>
        <v>4.5081236387984912E-2</v>
      </c>
      <c r="J304" s="77">
        <f>IF($C304&lt;=Entradas!$E$41,"",E304-AVERAGE(E:E))</f>
        <v>-0.11374507530375277</v>
      </c>
      <c r="K304" s="77">
        <f>IF($C304&lt;=Entradas!$E$41,"",J304^2)</f>
        <v>1.2937942155856389E-2</v>
      </c>
      <c r="L304" s="77">
        <f>IF($C304&lt;=Entradas!$E$41,"",G304*J304)</f>
        <v>-2.4150743854014872E-2</v>
      </c>
      <c r="M304" s="39"/>
    </row>
    <row r="305" spans="2:13" x14ac:dyDescent="0.3">
      <c r="B305" s="38"/>
      <c r="C305" s="74">
        <v>300</v>
      </c>
      <c r="D305" s="97">
        <f>IF($C305&lt;=Entradas!$E$41,"",Observaciones!H305)</f>
        <v>1.0236528970178127</v>
      </c>
      <c r="E305" s="97">
        <f>IF($C305&lt;=Entradas!$E$41,"",Cálculos!M306)</f>
        <v>0.90770416154327949</v>
      </c>
      <c r="F305" s="77">
        <f>IF($C305&lt;=Entradas!$E$41,"",D305-E305)</f>
        <v>0.11594873547453322</v>
      </c>
      <c r="G305" s="77">
        <f>IF($C305&lt;=Entradas!$E$41,"",D305-AVERAGE(D:D))</f>
        <v>0.11755421482433448</v>
      </c>
      <c r="H305" s="77">
        <f>IF($C305&lt;=Entradas!$E$41,"",F305^2)</f>
        <v>1.3444109258143277E-2</v>
      </c>
      <c r="I305" s="77">
        <f>IF($C305&lt;=Entradas!$E$41,"",G305^2)</f>
        <v>1.381899342296578E-2</v>
      </c>
      <c r="J305" s="77">
        <f>IF($C305&lt;=Entradas!$E$41,"",E305-AVERAGE(E:E))</f>
        <v>-0.15116864558141896</v>
      </c>
      <c r="K305" s="77">
        <f>IF($C305&lt;=Entradas!$E$41,"",J305^2)</f>
        <v>2.2851959406920658E-2</v>
      </c>
      <c r="L305" s="77">
        <f>IF($C305&lt;=Entradas!$E$41,"",G305*J305)</f>
        <v>-1.7770511437381807E-2</v>
      </c>
      <c r="M305" s="39"/>
    </row>
    <row r="306" spans="2:13" x14ac:dyDescent="0.3">
      <c r="B306" s="38"/>
      <c r="C306" s="74">
        <v>301</v>
      </c>
      <c r="D306" s="97">
        <f>IF($C306&lt;=Entradas!$E$41,"",Observaciones!H306)</f>
        <v>0.96742474825156077</v>
      </c>
      <c r="E306" s="97">
        <f>IF($C306&lt;=Entradas!$E$41,"",Cálculos!M307)</f>
        <v>0.89034707352352949</v>
      </c>
      <c r="F306" s="77">
        <f>IF($C306&lt;=Entradas!$E$41,"",D306-E306)</f>
        <v>7.7077674728031287E-2</v>
      </c>
      <c r="G306" s="77">
        <f>IF($C306&lt;=Entradas!$E$41,"",D306-AVERAGE(D:D))</f>
        <v>6.1326066058082551E-2</v>
      </c>
      <c r="H306" s="77">
        <f>IF($C306&lt;=Entradas!$E$41,"",F306^2)</f>
        <v>5.9409679414801925E-3</v>
      </c>
      <c r="I306" s="77">
        <f>IF($C306&lt;=Entradas!$E$41,"",G306^2)</f>
        <v>3.7608863781603049E-3</v>
      </c>
      <c r="J306" s="77">
        <f>IF($C306&lt;=Entradas!$E$41,"",E306-AVERAGE(E:E))</f>
        <v>-0.16852573360116896</v>
      </c>
      <c r="K306" s="77">
        <f>IF($C306&lt;=Entradas!$E$41,"",J306^2)</f>
        <v>2.8400922885812169E-2</v>
      </c>
      <c r="L306" s="77">
        <f>IF($C306&lt;=Entradas!$E$41,"",G306*J306)</f>
        <v>-1.033502027131211E-2</v>
      </c>
      <c r="M306" s="39"/>
    </row>
    <row r="307" spans="2:13" x14ac:dyDescent="0.3">
      <c r="B307" s="38"/>
      <c r="C307" s="74">
        <v>302</v>
      </c>
      <c r="D307" s="97">
        <f>IF($C307&lt;=Entradas!$E$41,"",Observaciones!H307)</f>
        <v>0.86553152601627414</v>
      </c>
      <c r="E307" s="97">
        <f>IF($C307&lt;=Entradas!$E$41,"",Cálculos!M308)</f>
        <v>0.84984390486554462</v>
      </c>
      <c r="F307" s="77">
        <f>IF($C307&lt;=Entradas!$E$41,"",D307-E307)</f>
        <v>1.5687621150729525E-2</v>
      </c>
      <c r="G307" s="77">
        <f>IF($C307&lt;=Entradas!$E$41,"",D307-AVERAGE(D:D))</f>
        <v>-4.0567156177204078E-2</v>
      </c>
      <c r="H307" s="77">
        <f>IF($C307&lt;=Entradas!$E$41,"",F307^2)</f>
        <v>2.4610145736881636E-4</v>
      </c>
      <c r="I307" s="77">
        <f>IF($C307&lt;=Entradas!$E$41,"",G307^2)</f>
        <v>1.645694160305667E-3</v>
      </c>
      <c r="J307" s="77">
        <f>IF($C307&lt;=Entradas!$E$41,"",E307-AVERAGE(E:E))</f>
        <v>-0.20902890225915383</v>
      </c>
      <c r="K307" s="77">
        <f>IF($C307&lt;=Entradas!$E$41,"",J307^2)</f>
        <v>4.3693081979666884E-2</v>
      </c>
      <c r="L307" s="77">
        <f>IF($C307&lt;=Entradas!$E$41,"",G307*J307)</f>
        <v>8.4797081234966199E-3</v>
      </c>
      <c r="M307" s="39"/>
    </row>
    <row r="308" spans="2:13" x14ac:dyDescent="0.3">
      <c r="B308" s="38"/>
      <c r="C308" s="74">
        <v>303</v>
      </c>
      <c r="D308" s="97">
        <f>IF($C308&lt;=Entradas!$E$41,"",Observaciones!H308)</f>
        <v>0.85428203570419292</v>
      </c>
      <c r="E308" s="97">
        <f>IF($C308&lt;=Entradas!$E$41,"",Cálculos!M309)</f>
        <v>0.8549996078813602</v>
      </c>
      <c r="F308" s="77">
        <f>IF($C308&lt;=Entradas!$E$41,"",D308-E308)</f>
        <v>-7.175721771672805E-4</v>
      </c>
      <c r="G308" s="77">
        <f>IF($C308&lt;=Entradas!$E$41,"",D308-AVERAGE(D:D))</f>
        <v>-5.1816646489285301E-2</v>
      </c>
      <c r="H308" s="77">
        <f>IF($C308&lt;=Entradas!$E$41,"",F308^2)</f>
        <v>5.1490982944459098E-7</v>
      </c>
      <c r="I308" s="77">
        <f>IF($C308&lt;=Entradas!$E$41,"",G308^2)</f>
        <v>2.6849648533955627E-3</v>
      </c>
      <c r="J308" s="77">
        <f>IF($C308&lt;=Entradas!$E$41,"",E308-AVERAGE(E:E))</f>
        <v>-0.20387319924333824</v>
      </c>
      <c r="K308" s="77">
        <f>IF($C308&lt;=Entradas!$E$41,"",J308^2)</f>
        <v>4.1564281369713893E-2</v>
      </c>
      <c r="L308" s="77">
        <f>IF($C308&lt;=Entradas!$E$41,"",G308*J308)</f>
        <v>1.0564025493831685E-2</v>
      </c>
      <c r="M308" s="39"/>
    </row>
    <row r="309" spans="2:13" x14ac:dyDescent="0.3">
      <c r="B309" s="38"/>
      <c r="C309" s="74">
        <v>304</v>
      </c>
      <c r="D309" s="97">
        <f>IF($C309&lt;=Entradas!$E$41,"",Observaciones!H309)</f>
        <v>0.75705876225588364</v>
      </c>
      <c r="E309" s="97">
        <f>IF($C309&lt;=Entradas!$E$41,"",Cálculos!M310)</f>
        <v>0.81647198358469808</v>
      </c>
      <c r="F309" s="77">
        <f>IF($C309&lt;=Entradas!$E$41,"",D309-E309)</f>
        <v>-5.9413221328814436E-2</v>
      </c>
      <c r="G309" s="77">
        <f>IF($C309&lt;=Entradas!$E$41,"",D309-AVERAGE(D:D))</f>
        <v>-0.14903991993759458</v>
      </c>
      <c r="H309" s="77">
        <f>IF($C309&lt;=Entradas!$E$41,"",F309^2)</f>
        <v>3.5299308686666908E-3</v>
      </c>
      <c r="I309" s="77">
        <f>IF($C309&lt;=Entradas!$E$41,"",G309^2)</f>
        <v>2.2212897735004601E-2</v>
      </c>
      <c r="J309" s="77">
        <f>IF($C309&lt;=Entradas!$E$41,"",E309-AVERAGE(E:E))</f>
        <v>-0.24240082354000037</v>
      </c>
      <c r="K309" s="77">
        <f>IF($C309&lt;=Entradas!$E$41,"",J309^2)</f>
        <v>5.8758159252870396E-2</v>
      </c>
      <c r="L309" s="77">
        <f>IF($C309&lt;=Entradas!$E$41,"",G309*J309)</f>
        <v>3.6127399333208646E-2</v>
      </c>
      <c r="M309" s="39"/>
    </row>
    <row r="310" spans="2:13" x14ac:dyDescent="0.3">
      <c r="B310" s="38"/>
      <c r="C310" s="74">
        <v>305</v>
      </c>
      <c r="D310" s="97">
        <f>IF($C310&lt;=Entradas!$E$41,"",Observaciones!H310)</f>
        <v>0.67726039705570662</v>
      </c>
      <c r="E310" s="97">
        <f>IF($C310&lt;=Entradas!$E$41,"",Cálculos!M311)</f>
        <v>0.7867500533177253</v>
      </c>
      <c r="F310" s="77">
        <f>IF($C310&lt;=Entradas!$E$41,"",D310-E310)</f>
        <v>-0.10948965626201868</v>
      </c>
      <c r="G310" s="77">
        <f>IF($C310&lt;=Entradas!$E$41,"",D310-AVERAGE(D:D))</f>
        <v>-0.2288382851377716</v>
      </c>
      <c r="H310" s="77">
        <f>IF($C310&lt;=Entradas!$E$41,"",F310^2)</f>
        <v>1.1987984828375006E-2</v>
      </c>
      <c r="I310" s="77">
        <f>IF($C310&lt;=Entradas!$E$41,"",G310^2)</f>
        <v>5.2366960744796062E-2</v>
      </c>
      <c r="J310" s="77">
        <f>IF($C310&lt;=Entradas!$E$41,"",E310-AVERAGE(E:E))</f>
        <v>-0.27212275380697315</v>
      </c>
      <c r="K310" s="77">
        <f>IF($C310&lt;=Entradas!$E$41,"",J310^2)</f>
        <v>7.405079313949052E-2</v>
      </c>
      <c r="L310" s="77">
        <f>IF($C310&lt;=Entradas!$E$41,"",G310*J310)</f>
        <v>6.2272104328155747E-2</v>
      </c>
      <c r="M310" s="39"/>
    </row>
    <row r="311" spans="2:13" x14ac:dyDescent="0.3">
      <c r="B311" s="38"/>
      <c r="C311" s="74">
        <v>306</v>
      </c>
      <c r="D311" s="97">
        <f>IF($C311&lt;=Entradas!$E$41,"",Observaciones!H311)</f>
        <v>0.66125457776348462</v>
      </c>
      <c r="E311" s="97">
        <f>IF($C311&lt;=Entradas!$E$41,"",Cálculos!M312)</f>
        <v>0.7891358940447547</v>
      </c>
      <c r="F311" s="77">
        <f>IF($C311&lt;=Entradas!$E$41,"",D311-E311)</f>
        <v>-0.12788131628127009</v>
      </c>
      <c r="G311" s="77">
        <f>IF($C311&lt;=Entradas!$E$41,"",D311-AVERAGE(D:D))</f>
        <v>-0.2448441044299936</v>
      </c>
      <c r="H311" s="77">
        <f>IF($C311&lt;=Entradas!$E$41,"",F311^2)</f>
        <v>1.6353631053830232E-2</v>
      </c>
      <c r="I311" s="77">
        <f>IF($C311&lt;=Entradas!$E$41,"",G311^2)</f>
        <v>5.9948635474125614E-2</v>
      </c>
      <c r="J311" s="77">
        <f>IF($C311&lt;=Entradas!$E$41,"",E311-AVERAGE(E:E))</f>
        <v>-0.26973691307994374</v>
      </c>
      <c r="K311" s="77">
        <f>IF($C311&lt;=Entradas!$E$41,"",J311^2)</f>
        <v>7.2758002277897124E-2</v>
      </c>
      <c r="L311" s="77">
        <f>IF($C311&lt;=Entradas!$E$41,"",G311*J311)</f>
        <v>6.6043492914769852E-2</v>
      </c>
      <c r="M311" s="39"/>
    </row>
    <row r="312" spans="2:13" x14ac:dyDescent="0.3">
      <c r="B312" s="38"/>
      <c r="C312" s="74">
        <v>307</v>
      </c>
      <c r="D312" s="97">
        <f>IF($C312&lt;=Entradas!$E$41,"",Observaciones!H312)</f>
        <v>0.57017707433682929</v>
      </c>
      <c r="E312" s="97">
        <f>IF($C312&lt;=Entradas!$E$41,"",Cálculos!M313)</f>
        <v>0.75334950179248783</v>
      </c>
      <c r="F312" s="77">
        <f>IF($C312&lt;=Entradas!$E$41,"",D312-E312)</f>
        <v>-0.18317242745565854</v>
      </c>
      <c r="G312" s="77">
        <f>IF($C312&lt;=Entradas!$E$41,"",D312-AVERAGE(D:D))</f>
        <v>-0.33592160785664893</v>
      </c>
      <c r="H312" s="77">
        <f>IF($C312&lt;=Entradas!$E$41,"",F312^2)</f>
        <v>3.3552138179998491E-2</v>
      </c>
      <c r="I312" s="77">
        <f>IF($C312&lt;=Entradas!$E$41,"",G312^2)</f>
        <v>0.11284332662499622</v>
      </c>
      <c r="J312" s="77">
        <f>IF($C312&lt;=Entradas!$E$41,"",E312-AVERAGE(E:E))</f>
        <v>-0.30552330533221062</v>
      </c>
      <c r="K312" s="77">
        <f>IF($C312&lt;=Entradas!$E$41,"",J312^2)</f>
        <v>9.3344490101119199E-2</v>
      </c>
      <c r="L312" s="77">
        <f>IF($C312&lt;=Entradas!$E$41,"",G312*J312)</f>
        <v>0.10263187996487406</v>
      </c>
      <c r="M312" s="39"/>
    </row>
    <row r="313" spans="2:13" x14ac:dyDescent="0.3">
      <c r="B313" s="38"/>
      <c r="C313" s="74">
        <v>308</v>
      </c>
      <c r="D313" s="97">
        <f>IF($C313&lt;=Entradas!$E$41,"",Observaciones!H313)</f>
        <v>0.57178055737785349</v>
      </c>
      <c r="E313" s="97">
        <f>IF($C313&lt;=Entradas!$E$41,"",Cálculos!M314)</f>
        <v>0.7640315984508923</v>
      </c>
      <c r="F313" s="77">
        <f>IF($C313&lt;=Entradas!$E$41,"",D313-E313)</f>
        <v>-0.19225104107303881</v>
      </c>
      <c r="G313" s="77">
        <f>IF($C313&lt;=Entradas!$E$41,"",D313-AVERAGE(D:D))</f>
        <v>-0.33431812481562473</v>
      </c>
      <c r="H313" s="77">
        <f>IF($C313&lt;=Entradas!$E$41,"",F313^2)</f>
        <v>3.6960462793667256E-2</v>
      </c>
      <c r="I313" s="77">
        <f>IF($C313&lt;=Entradas!$E$41,"",G313^2)</f>
        <v>0.11176860858023563</v>
      </c>
      <c r="J313" s="77">
        <f>IF($C313&lt;=Entradas!$E$41,"",E313-AVERAGE(E:E))</f>
        <v>-0.29484120867380614</v>
      </c>
      <c r="K313" s="77">
        <f>IF($C313&lt;=Entradas!$E$41,"",J313^2)</f>
        <v>8.6931338332230892E-2</v>
      </c>
      <c r="L313" s="77">
        <f>IF($C313&lt;=Entradas!$E$41,"",G313*J313)</f>
        <v>9.8570760002199179E-2</v>
      </c>
      <c r="M313" s="39"/>
    </row>
    <row r="314" spans="2:13" x14ac:dyDescent="0.3">
      <c r="B314" s="38"/>
      <c r="C314" s="74">
        <v>309</v>
      </c>
      <c r="D314" s="97">
        <f>IF($C314&lt;=Entradas!$E$41,"",Observaciones!H314)</f>
        <v>0.52016842296232813</v>
      </c>
      <c r="E314" s="97">
        <f>IF($C314&lt;=Entradas!$E$41,"",Cálculos!M315)</f>
        <v>0.74778104571974913</v>
      </c>
      <c r="F314" s="77">
        <f>IF($C314&lt;=Entradas!$E$41,"",D314-E314)</f>
        <v>-0.227612622757421</v>
      </c>
      <c r="G314" s="77">
        <f>IF($C314&lt;=Entradas!$E$41,"",D314-AVERAGE(D:D))</f>
        <v>-0.3859302592311501</v>
      </c>
      <c r="H314" s="77">
        <f>IF($C314&lt;=Entradas!$E$41,"",F314^2)</f>
        <v>5.1807506038512044E-2</v>
      </c>
      <c r="I314" s="77">
        <f>IF($C314&lt;=Entradas!$E$41,"",G314^2)</f>
        <v>0.14894216499022273</v>
      </c>
      <c r="J314" s="77">
        <f>IF($C314&lt;=Entradas!$E$41,"",E314-AVERAGE(E:E))</f>
        <v>-0.31109176140494932</v>
      </c>
      <c r="K314" s="77">
        <f>IF($C314&lt;=Entradas!$E$41,"",J314^2)</f>
        <v>9.6778084014033913E-2</v>
      </c>
      <c r="L314" s="77">
        <f>IF($C314&lt;=Entradas!$E$41,"",G314*J314)</f>
        <v>0.12005972412368719</v>
      </c>
      <c r="M314" s="39"/>
    </row>
    <row r="315" spans="2:13" x14ac:dyDescent="0.3">
      <c r="B315" s="38"/>
      <c r="C315" s="74">
        <v>310</v>
      </c>
      <c r="D315" s="97">
        <f>IF($C315&lt;=Entradas!$E$41,"",Observaciones!H315)</f>
        <v>0.43705193757466165</v>
      </c>
      <c r="E315" s="97">
        <f>IF($C315&lt;=Entradas!$E$41,"",Cálculos!M316)</f>
        <v>0.71524729426176481</v>
      </c>
      <c r="F315" s="77">
        <f>IF($C315&lt;=Entradas!$E$41,"",D315-E315)</f>
        <v>-0.27819535668710316</v>
      </c>
      <c r="G315" s="77">
        <f>IF($C315&lt;=Entradas!$E$41,"",D315-AVERAGE(D:D))</f>
        <v>-0.46904674461881657</v>
      </c>
      <c r="H315" s="77">
        <f>IF($C315&lt;=Entradas!$E$41,"",F315^2)</f>
        <v>7.7392656482264552E-2</v>
      </c>
      <c r="I315" s="77">
        <f>IF($C315&lt;=Entradas!$E$41,"",G315^2)</f>
        <v>0.22000484863750933</v>
      </c>
      <c r="J315" s="77">
        <f>IF($C315&lt;=Entradas!$E$41,"",E315-AVERAGE(E:E))</f>
        <v>-0.34362551286293364</v>
      </c>
      <c r="K315" s="77">
        <f>IF($C315&lt;=Entradas!$E$41,"",J315^2)</f>
        <v>0.11807849309031417</v>
      </c>
      <c r="L315" s="77">
        <f>IF($C315&lt;=Entradas!$E$41,"",G315*J315)</f>
        <v>0.16117642817633029</v>
      </c>
      <c r="M315" s="39"/>
    </row>
    <row r="316" spans="2:13" x14ac:dyDescent="0.3">
      <c r="B316" s="38"/>
      <c r="C316" s="74">
        <v>311</v>
      </c>
      <c r="D316" s="97">
        <f>IF($C316&lt;=Entradas!$E$41,"",Observaciones!H316)</f>
        <v>0.42177802858705143</v>
      </c>
      <c r="E316" s="97">
        <f>IF($C316&lt;=Entradas!$E$41,"",Cálculos!M317)</f>
        <v>0.71670415570068968</v>
      </c>
      <c r="F316" s="77">
        <f>IF($C316&lt;=Entradas!$E$41,"",D316-E316)</f>
        <v>-0.29492612711363825</v>
      </c>
      <c r="G316" s="77">
        <f>IF($C316&lt;=Entradas!$E$41,"",D316-AVERAGE(D:D))</f>
        <v>-0.48432065360642679</v>
      </c>
      <c r="H316" s="77">
        <f>IF($C316&lt;=Entradas!$E$41,"",F316^2)</f>
        <v>8.6981420454249905E-2</v>
      </c>
      <c r="I316" s="77">
        <f>IF($C316&lt;=Entradas!$E$41,"",G316^2)</f>
        <v>0.23456649550975645</v>
      </c>
      <c r="J316" s="77">
        <f>IF($C316&lt;=Entradas!$E$41,"",E316-AVERAGE(E:E))</f>
        <v>-0.34216865142400876</v>
      </c>
      <c r="K316" s="77">
        <f>IF($C316&lt;=Entradas!$E$41,"",J316^2)</f>
        <v>0.11707938601732482</v>
      </c>
      <c r="L316" s="77">
        <f>IF($C316&lt;=Entradas!$E$41,"",G316*J316)</f>
        <v>0.16571934490130555</v>
      </c>
      <c r="M316" s="39"/>
    </row>
    <row r="317" spans="2:13" x14ac:dyDescent="0.3">
      <c r="B317" s="38"/>
      <c r="C317" s="74">
        <v>312</v>
      </c>
      <c r="D317" s="97">
        <f>IF($C317&lt;=Entradas!$E$41,"",Observaciones!H317)</f>
        <v>0.33882326794785461</v>
      </c>
      <c r="E317" s="97">
        <f>IF($C317&lt;=Entradas!$E$41,"",Cálculos!M318)</f>
        <v>0.68368390289057168</v>
      </c>
      <c r="F317" s="77">
        <f>IF($C317&lt;=Entradas!$E$41,"",D317-E317)</f>
        <v>-0.34486063494271707</v>
      </c>
      <c r="G317" s="77">
        <f>IF($C317&lt;=Entradas!$E$41,"",D317-AVERAGE(D:D))</f>
        <v>-0.56727541424562355</v>
      </c>
      <c r="H317" s="77">
        <f>IF($C317&lt;=Entradas!$E$41,"",F317^2)</f>
        <v>0.11892885753309397</v>
      </c>
      <c r="I317" s="77">
        <f>IF($C317&lt;=Entradas!$E$41,"",G317^2)</f>
        <v>0.32180139560754378</v>
      </c>
      <c r="J317" s="77">
        <f>IF($C317&lt;=Entradas!$E$41,"",E317-AVERAGE(E:E))</f>
        <v>-0.37518890423412676</v>
      </c>
      <c r="K317" s="77">
        <f>IF($C317&lt;=Entradas!$E$41,"",J317^2)</f>
        <v>0.14076671386040474</v>
      </c>
      <c r="L317" s="77">
        <f>IF($C317&lt;=Entradas!$E$41,"",G317*J317)</f>
        <v>0.21283544106977584</v>
      </c>
      <c r="M317" s="39"/>
    </row>
    <row r="318" spans="2:13" x14ac:dyDescent="0.3">
      <c r="B318" s="38"/>
      <c r="C318" s="74">
        <v>313</v>
      </c>
      <c r="D318" s="97">
        <f>IF($C318&lt;=Entradas!$E$41,"",Observaciones!H318)</f>
        <v>0.27151315814143218</v>
      </c>
      <c r="E318" s="97">
        <f>IF($C318&lt;=Entradas!$E$41,"",Cálculos!M319)</f>
        <v>0.65850503734109189</v>
      </c>
      <c r="F318" s="77">
        <f>IF($C318&lt;=Entradas!$E$41,"",D318-E318)</f>
        <v>-0.38699187919965972</v>
      </c>
      <c r="G318" s="77">
        <f>IF($C318&lt;=Entradas!$E$41,"",D318-AVERAGE(D:D))</f>
        <v>-0.63458552405204605</v>
      </c>
      <c r="H318" s="77">
        <f>IF($C318&lt;=Entradas!$E$41,"",F318^2)</f>
        <v>0.14976271456648402</v>
      </c>
      <c r="I318" s="77">
        <f>IF($C318&lt;=Entradas!$E$41,"",G318^2)</f>
        <v>0.4026987873364099</v>
      </c>
      <c r="J318" s="77">
        <f>IF($C318&lt;=Entradas!$E$41,"",E318-AVERAGE(E:E))</f>
        <v>-0.40036776978360655</v>
      </c>
      <c r="K318" s="77">
        <f>IF($C318&lt;=Entradas!$E$41,"",J318^2)</f>
        <v>0.16029435108149898</v>
      </c>
      <c r="L318" s="77">
        <f>IF($C318&lt;=Entradas!$E$41,"",G318*J318)</f>
        <v>0.25406759100167892</v>
      </c>
      <c r="M318" s="39"/>
    </row>
    <row r="319" spans="2:13" x14ac:dyDescent="0.3">
      <c r="B319" s="38"/>
      <c r="C319" s="74">
        <v>314</v>
      </c>
      <c r="D319" s="97">
        <f>IF($C319&lt;=Entradas!$E$41,"",Observaciones!H319)</f>
        <v>0.19383269744930406</v>
      </c>
      <c r="E319" s="97">
        <f>IF($C319&lt;=Entradas!$E$41,"",Cálculos!M320)</f>
        <v>0.62762917069869417</v>
      </c>
      <c r="F319" s="77">
        <f>IF($C319&lt;=Entradas!$E$41,"",D319-E319)</f>
        <v>-0.43379647324939008</v>
      </c>
      <c r="G319" s="77">
        <f>IF($C319&lt;=Entradas!$E$41,"",D319-AVERAGE(D:D))</f>
        <v>-0.71226598474417413</v>
      </c>
      <c r="H319" s="77">
        <f>IF($C319&lt;=Entradas!$E$41,"",F319^2)</f>
        <v>0.1881793802036088</v>
      </c>
      <c r="I319" s="77">
        <f>IF($C319&lt;=Entradas!$E$41,"",G319^2)</f>
        <v>0.50732283302358805</v>
      </c>
      <c r="J319" s="77">
        <f>IF($C319&lt;=Entradas!$E$41,"",E319-AVERAGE(E:E))</f>
        <v>-0.43124363642600427</v>
      </c>
      <c r="K319" s="77">
        <f>IF($C319&lt;=Entradas!$E$41,"",J319^2)</f>
        <v>0.18597107395792375</v>
      </c>
      <c r="L319" s="77">
        <f>IF($C319&lt;=Entradas!$E$41,"",G319*J319)</f>
        <v>0.30716017336362655</v>
      </c>
      <c r="M319" s="39"/>
    </row>
    <row r="320" spans="2:13" x14ac:dyDescent="0.3">
      <c r="B320" s="38"/>
      <c r="C320" s="74">
        <v>315</v>
      </c>
      <c r="D320" s="97">
        <f>IF($C320&lt;=Entradas!$E$41,"",Observaciones!H320)</f>
        <v>0.13597640525342611</v>
      </c>
      <c r="E320" s="97">
        <f>IF($C320&lt;=Entradas!$E$41,"",Cálculos!M321)</f>
        <v>0.59844821380988888</v>
      </c>
      <c r="F320" s="77">
        <f>IF($C320&lt;=Entradas!$E$41,"",D320-E320)</f>
        <v>-0.46247180855646275</v>
      </c>
      <c r="G320" s="77">
        <f>IF($C320&lt;=Entradas!$E$41,"",D320-AVERAGE(D:D))</f>
        <v>-0.77012227694005209</v>
      </c>
      <c r="H320" s="77">
        <f>IF($C320&lt;=Entradas!$E$41,"",F320^2)</f>
        <v>0.21388017370948553</v>
      </c>
      <c r="I320" s="77">
        <f>IF($C320&lt;=Entradas!$E$41,"",G320^2)</f>
        <v>0.59308832143933032</v>
      </c>
      <c r="J320" s="77">
        <f>IF($C320&lt;=Entradas!$E$41,"",E320-AVERAGE(E:E))</f>
        <v>-0.46042459331480956</v>
      </c>
      <c r="K320" s="77">
        <f>IF($C320&lt;=Entradas!$E$41,"",J320^2)</f>
        <v>0.21199080612910778</v>
      </c>
      <c r="L320" s="77">
        <f>IF($C320&lt;=Entradas!$E$41,"",G320*J320)</f>
        <v>0.35458323616279863</v>
      </c>
      <c r="M320" s="39"/>
    </row>
    <row r="321" spans="2:13" x14ac:dyDescent="0.3">
      <c r="B321" s="38"/>
      <c r="C321" s="74">
        <v>316</v>
      </c>
      <c r="D321" s="97">
        <f>IF($C321&lt;=Entradas!$E$41,"",Observaciones!H321)</f>
        <v>0.12535305504518732</v>
      </c>
      <c r="E321" s="97">
        <f>IF($C321&lt;=Entradas!$E$41,"",Cálculos!M322)</f>
        <v>0.56960736497954012</v>
      </c>
      <c r="F321" s="77">
        <f>IF($C321&lt;=Entradas!$E$41,"",D321-E321)</f>
        <v>-0.44425430993435278</v>
      </c>
      <c r="G321" s="77">
        <f>IF($C321&lt;=Entradas!$E$41,"",D321-AVERAGE(D:D))</f>
        <v>-0.78074562714829088</v>
      </c>
      <c r="H321" s="77">
        <f>IF($C321&lt;=Entradas!$E$41,"",F321^2)</f>
        <v>0.19736189189524797</v>
      </c>
      <c r="I321" s="77">
        <f>IF($C321&lt;=Entradas!$E$41,"",G321^2)</f>
        <v>0.60956373431117805</v>
      </c>
      <c r="J321" s="77">
        <f>IF($C321&lt;=Entradas!$E$41,"",E321-AVERAGE(E:E))</f>
        <v>-0.48926544214515832</v>
      </c>
      <c r="K321" s="77">
        <f>IF($C321&lt;=Entradas!$E$41,"",J321^2)</f>
        <v>0.23938067287749726</v>
      </c>
      <c r="L321" s="77">
        <f>IF($C321&lt;=Entradas!$E$41,"",G321*J321)</f>
        <v>0.38199185446960748</v>
      </c>
      <c r="M321" s="39"/>
    </row>
    <row r="322" spans="2:13" x14ac:dyDescent="0.3">
      <c r="B322" s="38"/>
      <c r="C322" s="74">
        <v>317</v>
      </c>
      <c r="D322" s="97">
        <f>IF($C322&lt;=Entradas!$E$41,"",Observaciones!H322)</f>
        <v>0.13892800672441252</v>
      </c>
      <c r="E322" s="97">
        <f>IF($C322&lt;=Entradas!$E$41,"",Cálculos!M323)</f>
        <v>0.58227443296027437</v>
      </c>
      <c r="F322" s="77">
        <f>IF($C322&lt;=Entradas!$E$41,"",D322-E322)</f>
        <v>-0.44334642623586185</v>
      </c>
      <c r="G322" s="77">
        <f>IF($C322&lt;=Entradas!$E$41,"",D322-AVERAGE(D:D))</f>
        <v>-0.7671706754690657</v>
      </c>
      <c r="H322" s="77">
        <f>IF($C322&lt;=Entradas!$E$41,"",F322^2)</f>
        <v>0.19655605365611048</v>
      </c>
      <c r="I322" s="77">
        <f>IF($C322&lt;=Entradas!$E$41,"",G322^2)</f>
        <v>0.58855084529966251</v>
      </c>
      <c r="J322" s="77">
        <f>IF($C322&lt;=Entradas!$E$41,"",E322-AVERAGE(E:E))</f>
        <v>-0.47659837416442408</v>
      </c>
      <c r="K322" s="77">
        <f>IF($C322&lt;=Entradas!$E$41,"",J322^2)</f>
        <v>0.22714601025617237</v>
      </c>
      <c r="L322" s="77">
        <f>IF($C322&lt;=Entradas!$E$41,"",G322*J322)</f>
        <v>0.36563229663517971</v>
      </c>
      <c r="M322" s="39"/>
    </row>
    <row r="323" spans="2:13" x14ac:dyDescent="0.3">
      <c r="B323" s="38"/>
      <c r="C323" s="74">
        <v>318</v>
      </c>
      <c r="D323" s="97">
        <f>IF($C323&lt;=Entradas!$E$41,"",Observaciones!H323)</f>
        <v>0.12791483154701255</v>
      </c>
      <c r="E323" s="97">
        <f>IF($C323&lt;=Entradas!$E$41,"",Cálculos!M324)</f>
        <v>0.56362897452652461</v>
      </c>
      <c r="F323" s="77">
        <f>IF($C323&lt;=Entradas!$E$41,"",D323-E323)</f>
        <v>-0.43571414297951205</v>
      </c>
      <c r="G323" s="77">
        <f>IF($C323&lt;=Entradas!$E$41,"",D323-AVERAGE(D:D))</f>
        <v>-0.77818385064646567</v>
      </c>
      <c r="H323" s="77">
        <f>IF($C323&lt;=Entradas!$E$41,"",F323^2)</f>
        <v>0.18984681439237067</v>
      </c>
      <c r="I323" s="77">
        <f>IF($C323&lt;=Entradas!$E$41,"",G323^2)</f>
        <v>0.60557010540696077</v>
      </c>
      <c r="J323" s="77">
        <f>IF($C323&lt;=Entradas!$E$41,"",E323-AVERAGE(E:E))</f>
        <v>-0.49524383259817384</v>
      </c>
      <c r="K323" s="77">
        <f>IF($C323&lt;=Entradas!$E$41,"",J323^2)</f>
        <v>0.24526645372652803</v>
      </c>
      <c r="L323" s="77">
        <f>IF($C323&lt;=Entradas!$E$41,"",G323*J323)</f>
        <v>0.38539075266016054</v>
      </c>
      <c r="M323" s="39"/>
    </row>
    <row r="324" spans="2:13" x14ac:dyDescent="0.3">
      <c r="B324" s="38"/>
      <c r="C324" s="74">
        <v>319</v>
      </c>
      <c r="D324" s="97">
        <f>IF($C324&lt;=Entradas!$E$41,"",Observaciones!H324)</f>
        <v>1.3048685997153773</v>
      </c>
      <c r="E324" s="97">
        <f>IF($C324&lt;=Entradas!$E$41,"",Cálculos!M325)</f>
        <v>2.1865217486615025</v>
      </c>
      <c r="F324" s="77">
        <f>IF($C324&lt;=Entradas!$E$41,"",D324-E324)</f>
        <v>-0.88165314894612523</v>
      </c>
      <c r="G324" s="77">
        <f>IF($C324&lt;=Entradas!$E$41,"",D324-AVERAGE(D:D))</f>
        <v>0.39876991752189905</v>
      </c>
      <c r="H324" s="77">
        <f>IF($C324&lt;=Entradas!$E$41,"",F324^2)</f>
        <v>0.77731227504661848</v>
      </c>
      <c r="I324" s="77">
        <f>IF($C324&lt;=Entradas!$E$41,"",G324^2)</f>
        <v>0.15901744712042218</v>
      </c>
      <c r="J324" s="77">
        <f>IF($C324&lt;=Entradas!$E$41,"",E324-AVERAGE(E:E))</f>
        <v>1.1276489415368041</v>
      </c>
      <c r="K324" s="77">
        <f>IF($C324&lt;=Entradas!$E$41,"",J324^2)</f>
        <v>1.2715921353490744</v>
      </c>
      <c r="L324" s="77">
        <f>IF($C324&lt;=Entradas!$E$41,"",G324*J324)</f>
        <v>0.4496724754102881</v>
      </c>
      <c r="M324" s="39"/>
    </row>
    <row r="325" spans="2:13" x14ac:dyDescent="0.3">
      <c r="B325" s="38"/>
      <c r="C325" s="74">
        <v>320</v>
      </c>
      <c r="D325" s="97">
        <f>IF($C325&lt;=Entradas!$E$41,"",Observaciones!H325)</f>
        <v>0.97794050343412853</v>
      </c>
      <c r="E325" s="97">
        <f>IF($C325&lt;=Entradas!$E$41,"",Cálculos!M326)</f>
        <v>1.4341414926455132</v>
      </c>
      <c r="F325" s="77">
        <f>IF($C325&lt;=Entradas!$E$41,"",D325-E325)</f>
        <v>-0.45620098921138463</v>
      </c>
      <c r="G325" s="77">
        <f>IF($C325&lt;=Entradas!$E$41,"",D325-AVERAGE(D:D))</f>
        <v>7.1841821240650305E-2</v>
      </c>
      <c r="H325" s="77">
        <f>IF($C325&lt;=Entradas!$E$41,"",F325^2)</f>
        <v>0.20811934255744588</v>
      </c>
      <c r="I325" s="77">
        <f>IF($C325&lt;=Entradas!$E$41,"",G325^2)</f>
        <v>5.1612472791735531E-3</v>
      </c>
      <c r="J325" s="77">
        <f>IF($C325&lt;=Entradas!$E$41,"",E325-AVERAGE(E:E))</f>
        <v>0.37526868552081472</v>
      </c>
      <c r="K325" s="77">
        <f>IF($C325&lt;=Entradas!$E$41,"",J325^2)</f>
        <v>0.14082658633252013</v>
      </c>
      <c r="L325" s="77">
        <f>IF($C325&lt;=Entradas!$E$41,"",G325*J325)</f>
        <v>2.6959985822400185E-2</v>
      </c>
      <c r="M325" s="39"/>
    </row>
    <row r="326" spans="2:13" x14ac:dyDescent="0.3">
      <c r="B326" s="38"/>
      <c r="C326" s="74">
        <v>321</v>
      </c>
      <c r="D326" s="97">
        <f>IF($C326&lt;=Entradas!$E$41,"",Observaciones!H326)</f>
        <v>0.63648235015696397</v>
      </c>
      <c r="E326" s="97">
        <f>IF($C326&lt;=Entradas!$E$41,"",Cálculos!M327)</f>
        <v>0.8291337905333378</v>
      </c>
      <c r="F326" s="77">
        <f>IF($C326&lt;=Entradas!$E$41,"",D326-E326)</f>
        <v>-0.19265144037637383</v>
      </c>
      <c r="G326" s="77">
        <f>IF($C326&lt;=Entradas!$E$41,"",D326-AVERAGE(D:D))</f>
        <v>-0.26961633203651425</v>
      </c>
      <c r="H326" s="77">
        <f>IF($C326&lt;=Entradas!$E$41,"",F326^2)</f>
        <v>3.7114577479091519E-2</v>
      </c>
      <c r="I326" s="77">
        <f>IF($C326&lt;=Entradas!$E$41,"",G326^2)</f>
        <v>7.2692966500823894E-2</v>
      </c>
      <c r="J326" s="77">
        <f>IF($C326&lt;=Entradas!$E$41,"",E326-AVERAGE(E:E))</f>
        <v>-0.22973901659136065</v>
      </c>
      <c r="K326" s="77">
        <f>IF($C326&lt;=Entradas!$E$41,"",J326^2)</f>
        <v>5.2780015744365479E-2</v>
      </c>
      <c r="L326" s="77">
        <f>IF($C326&lt;=Entradas!$E$41,"",G326*J326)</f>
        <v>6.1941390979038551E-2</v>
      </c>
      <c r="M326" s="39"/>
    </row>
    <row r="327" spans="2:13" x14ac:dyDescent="0.3">
      <c r="B327" s="38"/>
      <c r="C327" s="74">
        <v>322</v>
      </c>
      <c r="D327" s="97">
        <f>IF($C327&lt;=Entradas!$E$41,"",Observaciones!H327)</f>
        <v>0.56377497132283116</v>
      </c>
      <c r="E327" s="97">
        <f>IF($C327&lt;=Entradas!$E$41,"",Cálculos!M328)</f>
        <v>0.80003961058359674</v>
      </c>
      <c r="F327" s="77">
        <f>IF($C327&lt;=Entradas!$E$41,"",D327-E327)</f>
        <v>-0.23626463926076557</v>
      </c>
      <c r="G327" s="77">
        <f>IF($C327&lt;=Entradas!$E$41,"",D327-AVERAGE(D:D))</f>
        <v>-0.34232371087064706</v>
      </c>
      <c r="H327" s="77">
        <f>IF($C327&lt;=Entradas!$E$41,"",F327^2)</f>
        <v>5.5820979765019686E-2</v>
      </c>
      <c r="I327" s="77">
        <f>IF($C327&lt;=Entradas!$E$41,"",G327^2)</f>
        <v>0.11718552302425037</v>
      </c>
      <c r="J327" s="77">
        <f>IF($C327&lt;=Entradas!$E$41,"",E327-AVERAGE(E:E))</f>
        <v>-0.25883319654110171</v>
      </c>
      <c r="K327" s="77">
        <f>IF($C327&lt;=Entradas!$E$41,"",J327^2)</f>
        <v>6.6994623631684583E-2</v>
      </c>
      <c r="L327" s="77">
        <f>IF($C327&lt;=Entradas!$E$41,"",G327*J327)</f>
        <v>8.8604740336461471E-2</v>
      </c>
      <c r="M327" s="39"/>
    </row>
    <row r="328" spans="2:13" x14ac:dyDescent="0.3">
      <c r="B328" s="38"/>
      <c r="C328" s="74">
        <v>323</v>
      </c>
      <c r="D328" s="97">
        <f>IF($C328&lt;=Entradas!$E$41,"",Observaciones!H328)</f>
        <v>0.60286052532240753</v>
      </c>
      <c r="E328" s="97">
        <f>IF($C328&lt;=Entradas!$E$41,"",Cálculos!M329)</f>
        <v>0.8311091200039773</v>
      </c>
      <c r="F328" s="77">
        <f>IF($C328&lt;=Entradas!$E$41,"",D328-E328)</f>
        <v>-0.22824859468156977</v>
      </c>
      <c r="G328" s="77">
        <f>IF($C328&lt;=Entradas!$E$41,"",D328-AVERAGE(D:D))</f>
        <v>-0.3032381568710707</v>
      </c>
      <c r="H328" s="77">
        <f>IF($C328&lt;=Entradas!$E$41,"",F328^2)</f>
        <v>5.2097420974111519E-2</v>
      </c>
      <c r="I328" s="77">
        <f>IF($C328&lt;=Entradas!$E$41,"",G328^2)</f>
        <v>9.1953379782564085E-2</v>
      </c>
      <c r="J328" s="77">
        <f>IF($C328&lt;=Entradas!$E$41,"",E328-AVERAGE(E:E))</f>
        <v>-0.22776368712072115</v>
      </c>
      <c r="K328" s="77">
        <f>IF($C328&lt;=Entradas!$E$41,"",J328^2)</f>
        <v>5.1876297170825758E-2</v>
      </c>
      <c r="L328" s="77">
        <f>IF($C328&lt;=Entradas!$E$41,"",G328*J328)</f>
        <v>6.9066640684646699E-2</v>
      </c>
      <c r="M328" s="39"/>
    </row>
    <row r="329" spans="2:13" x14ac:dyDescent="0.3">
      <c r="B329" s="38"/>
      <c r="C329" s="74">
        <v>324</v>
      </c>
      <c r="D329" s="97">
        <f>IF($C329&lt;=Entradas!$E$41,"",Observaciones!H329)</f>
        <v>1.7854315916865511</v>
      </c>
      <c r="E329" s="97">
        <f>IF($C329&lt;=Entradas!$E$41,"",Cálculos!M330)</f>
        <v>2.4670947343390375</v>
      </c>
      <c r="F329" s="77">
        <f>IF($C329&lt;=Entradas!$E$41,"",D329-E329)</f>
        <v>-0.6816631426524864</v>
      </c>
      <c r="G329" s="77">
        <f>IF($C329&lt;=Entradas!$E$41,"",D329-AVERAGE(D:D))</f>
        <v>0.87933290949307286</v>
      </c>
      <c r="H329" s="77">
        <f>IF($C329&lt;=Entradas!$E$41,"",F329^2)</f>
        <v>0.464664640050864</v>
      </c>
      <c r="I329" s="77">
        <f>IF($C329&lt;=Entradas!$E$41,"",G329^2)</f>
        <v>0.77322636571755265</v>
      </c>
      <c r="J329" s="77">
        <f>IF($C329&lt;=Entradas!$E$41,"",E329-AVERAGE(E:E))</f>
        <v>1.408221927214339</v>
      </c>
      <c r="K329" s="77">
        <f>IF($C329&lt;=Entradas!$E$41,"",J329^2)</f>
        <v>1.9830889962872671</v>
      </c>
      <c r="L329" s="77">
        <f>IF($C329&lt;=Entradas!$E$41,"",G329*J329)</f>
        <v>1.238295884469327</v>
      </c>
      <c r="M329" s="39"/>
    </row>
    <row r="330" spans="2:13" x14ac:dyDescent="0.3">
      <c r="B330" s="38"/>
      <c r="C330" s="74">
        <v>325</v>
      </c>
      <c r="D330" s="97">
        <f>IF($C330&lt;=Entradas!$E$41,"",Observaciones!H330)</f>
        <v>1.1417879082143905</v>
      </c>
      <c r="E330" s="97">
        <f>IF($C330&lt;=Entradas!$E$41,"",Cálculos!M331)</f>
        <v>1.2239637124880693</v>
      </c>
      <c r="F330" s="77">
        <f>IF($C330&lt;=Entradas!$E$41,"",D330-E330)</f>
        <v>-8.2175804273678876E-2</v>
      </c>
      <c r="G330" s="77">
        <f>IF($C330&lt;=Entradas!$E$41,"",D330-AVERAGE(D:D))</f>
        <v>0.23568922602091225</v>
      </c>
      <c r="H330" s="77">
        <f>IF($C330&lt;=Entradas!$E$41,"",F330^2)</f>
        <v>6.7528628080259796E-3</v>
      </c>
      <c r="I330" s="77">
        <f>IF($C330&lt;=Entradas!$E$41,"",G330^2)</f>
        <v>5.5549411262336659E-2</v>
      </c>
      <c r="J330" s="77">
        <f>IF($C330&lt;=Entradas!$E$41,"",E330-AVERAGE(E:E))</f>
        <v>0.1650909053633709</v>
      </c>
      <c r="K330" s="77">
        <f>IF($C330&lt;=Entradas!$E$41,"",J330^2)</f>
        <v>2.7255007033697487E-2</v>
      </c>
      <c r="L330" s="77">
        <f>IF($C330&lt;=Entradas!$E$41,"",G330*J330)</f>
        <v>3.8910147708184559E-2</v>
      </c>
      <c r="M330" s="39"/>
    </row>
    <row r="331" spans="2:13" x14ac:dyDescent="0.3">
      <c r="B331" s="38"/>
      <c r="C331" s="74">
        <v>326</v>
      </c>
      <c r="D331" s="97">
        <f>IF($C331&lt;=Entradas!$E$41,"",Observaciones!H331)</f>
        <v>0.97196464164670626</v>
      </c>
      <c r="E331" s="97">
        <f>IF($C331&lt;=Entradas!$E$41,"",Cálculos!M332)</f>
        <v>0.96869818565066546</v>
      </c>
      <c r="F331" s="77">
        <f>IF($C331&lt;=Entradas!$E$41,"",D331-E331)</f>
        <v>3.2664559960408068E-3</v>
      </c>
      <c r="G331" s="77">
        <f>IF($C331&lt;=Entradas!$E$41,"",D331-AVERAGE(D:D))</f>
        <v>6.586595945322804E-2</v>
      </c>
      <c r="H331" s="77">
        <f>IF($C331&lt;=Entradas!$E$41,"",F331^2)</f>
        <v>1.0669734774070939E-5</v>
      </c>
      <c r="I331" s="77">
        <f>IF($C331&lt;=Entradas!$E$41,"",G331^2)</f>
        <v>4.33832461469428E-3</v>
      </c>
      <c r="J331" s="77">
        <f>IF($C331&lt;=Entradas!$E$41,"",E331-AVERAGE(E:E))</f>
        <v>-9.017462147403299E-2</v>
      </c>
      <c r="K331" s="77">
        <f>IF($C331&lt;=Entradas!$E$41,"",J331^2)</f>
        <v>8.1314623579851319E-3</v>
      </c>
      <c r="L331" s="77">
        <f>IF($C331&lt;=Entradas!$E$41,"",G331*J331)</f>
        <v>-5.9394379617188431E-3</v>
      </c>
      <c r="M331" s="39"/>
    </row>
    <row r="332" spans="2:13" x14ac:dyDescent="0.3">
      <c r="B332" s="38"/>
      <c r="C332" s="74">
        <v>327</v>
      </c>
      <c r="D332" s="97">
        <f>IF($C332&lt;=Entradas!$E$41,"",Observaciones!H332)</f>
        <v>0.86769651009169035</v>
      </c>
      <c r="E332" s="97">
        <f>IF($C332&lt;=Entradas!$E$41,"",Cálculos!M333)</f>
        <v>0.92274329086953788</v>
      </c>
      <c r="F332" s="77">
        <f>IF($C332&lt;=Entradas!$E$41,"",D332-E332)</f>
        <v>-5.5046780777847526E-2</v>
      </c>
      <c r="G332" s="77">
        <f>IF($C332&lt;=Entradas!$E$41,"",D332-AVERAGE(D:D))</f>
        <v>-3.8402172101787868E-2</v>
      </c>
      <c r="H332" s="77">
        <f>IF($C332&lt;=Entradas!$E$41,"",F332^2)</f>
        <v>3.030148074004404E-3</v>
      </c>
      <c r="I332" s="77">
        <f>IF($C332&lt;=Entradas!$E$41,"",G332^2)</f>
        <v>1.4747268221353344E-3</v>
      </c>
      <c r="J332" s="77">
        <f>IF($C332&lt;=Entradas!$E$41,"",E332-AVERAGE(E:E))</f>
        <v>-0.13612951625516057</v>
      </c>
      <c r="K332" s="77">
        <f>IF($C332&lt;=Entradas!$E$41,"",J332^2)</f>
        <v>1.8531245195864025E-2</v>
      </c>
      <c r="L332" s="77">
        <f>IF($C332&lt;=Entradas!$E$41,"",G332*J332)</f>
        <v>5.2276691113638052E-3</v>
      </c>
      <c r="M332" s="39"/>
    </row>
    <row r="333" spans="2:13" x14ac:dyDescent="0.3">
      <c r="B333" s="38"/>
      <c r="C333" s="74">
        <v>328</v>
      </c>
      <c r="D333" s="97">
        <f>IF($C333&lt;=Entradas!$E$41,"",Observaciones!H333)</f>
        <v>0.76886436106209854</v>
      </c>
      <c r="E333" s="97">
        <f>IF($C333&lt;=Entradas!$E$41,"",Cálculos!M334)</f>
        <v>0.88024993501953597</v>
      </c>
      <c r="F333" s="77">
        <f>IF($C333&lt;=Entradas!$E$41,"",D333-E333)</f>
        <v>-0.11138557395743742</v>
      </c>
      <c r="G333" s="77">
        <f>IF($C333&lt;=Entradas!$E$41,"",D333-AVERAGE(D:D))</f>
        <v>-0.13723432113137968</v>
      </c>
      <c r="H333" s="77">
        <f>IF($C333&lt;=Entradas!$E$41,"",F333^2)</f>
        <v>1.2406746085827761E-2</v>
      </c>
      <c r="I333" s="77">
        <f>IF($C333&lt;=Entradas!$E$41,"",G333^2)</f>
        <v>1.8833258896390644E-2</v>
      </c>
      <c r="J333" s="77">
        <f>IF($C333&lt;=Entradas!$E$41,"",E333-AVERAGE(E:E))</f>
        <v>-0.17862287210516248</v>
      </c>
      <c r="K333" s="77">
        <f>IF($C333&lt;=Entradas!$E$41,"",J333^2)</f>
        <v>3.1906130439097229E-2</v>
      </c>
      <c r="L333" s="77">
        <f>IF($C333&lt;=Entradas!$E$41,"",G333*J333)</f>
        <v>2.4513188591889227E-2</v>
      </c>
      <c r="M333" s="39"/>
    </row>
    <row r="334" spans="2:13" x14ac:dyDescent="0.3">
      <c r="B334" s="38"/>
      <c r="C334" s="74">
        <v>329</v>
      </c>
      <c r="D334" s="97">
        <f>IF($C334&lt;=Entradas!$E$41,"",Observaciones!H334)</f>
        <v>1.0313193279471664</v>
      </c>
      <c r="E334" s="97">
        <f>IF($C334&lt;=Entradas!$E$41,"",Cálculos!M335)</f>
        <v>1.2535385687573932</v>
      </c>
      <c r="F334" s="77">
        <f>IF($C334&lt;=Entradas!$E$41,"",D334-E334)</f>
        <v>-0.22221924081022681</v>
      </c>
      <c r="G334" s="77">
        <f>IF($C334&lt;=Entradas!$E$41,"",D334-AVERAGE(D:D))</f>
        <v>0.12522064575368819</v>
      </c>
      <c r="H334" s="77">
        <f>IF($C334&lt;=Entradas!$E$41,"",F334^2)</f>
        <v>4.9381390986273574E-2</v>
      </c>
      <c r="I334" s="77">
        <f>IF($C334&lt;=Entradas!$E$41,"",G334^2)</f>
        <v>1.5680210122970668E-2</v>
      </c>
      <c r="J334" s="77">
        <f>IF($C334&lt;=Entradas!$E$41,"",E334-AVERAGE(E:E))</f>
        <v>0.19466576163269478</v>
      </c>
      <c r="K334" s="77">
        <f>IF($C334&lt;=Entradas!$E$41,"",J334^2)</f>
        <v>3.7894758752037142E-2</v>
      </c>
      <c r="L334" s="77">
        <f>IF($C334&lt;=Entradas!$E$41,"",G334*J334)</f>
        <v>2.4376172377779576E-2</v>
      </c>
      <c r="M334" s="39"/>
    </row>
    <row r="335" spans="2:13" x14ac:dyDescent="0.3">
      <c r="B335" s="38"/>
      <c r="C335" s="74">
        <v>330</v>
      </c>
      <c r="D335" s="97">
        <f>IF($C335&lt;=Entradas!$E$41,"",Observaciones!H335)</f>
        <v>1.9351068582041395</v>
      </c>
      <c r="E335" s="97">
        <f>IF($C335&lt;=Entradas!$E$41,"",Cálculos!M336)</f>
        <v>2.3218385387741272</v>
      </c>
      <c r="F335" s="77">
        <f>IF($C335&lt;=Entradas!$E$41,"",D335-E335)</f>
        <v>-0.38673168056998763</v>
      </c>
      <c r="G335" s="77">
        <f>IF($C335&lt;=Entradas!$E$41,"",D335-AVERAGE(D:D))</f>
        <v>1.0290081760106613</v>
      </c>
      <c r="H335" s="77">
        <f>IF($C335&lt;=Entradas!$E$41,"",F335^2)</f>
        <v>0.14956139275648694</v>
      </c>
      <c r="I335" s="77">
        <f>IF($C335&lt;=Entradas!$E$41,"",G335^2)</f>
        <v>1.058857826296788</v>
      </c>
      <c r="J335" s="77">
        <f>IF($C335&lt;=Entradas!$E$41,"",E335-AVERAGE(E:E))</f>
        <v>1.2629657316494287</v>
      </c>
      <c r="K335" s="77">
        <f>IF($C335&lt;=Entradas!$E$41,"",J335^2)</f>
        <v>1.5950824393207768</v>
      </c>
      <c r="L335" s="77">
        <f>IF($C335&lt;=Entradas!$E$41,"",G335*J335)</f>
        <v>1.299602063888549</v>
      </c>
      <c r="M335" s="39"/>
    </row>
    <row r="336" spans="2:13" x14ac:dyDescent="0.3">
      <c r="B336" s="38"/>
      <c r="C336" s="74">
        <v>331</v>
      </c>
      <c r="D336" s="97">
        <f>IF($C336&lt;=Entradas!$E$41,"",Observaciones!H336)</f>
        <v>1.1306968057497018</v>
      </c>
      <c r="E336" s="97">
        <f>IF($C336&lt;=Entradas!$E$41,"",Cálculos!M337)</f>
        <v>1.0106680980299276</v>
      </c>
      <c r="F336" s="77">
        <f>IF($C336&lt;=Entradas!$E$41,"",D336-E336)</f>
        <v>0.12002870771977414</v>
      </c>
      <c r="G336" s="77">
        <f>IF($C336&lt;=Entradas!$E$41,"",D336-AVERAGE(D:D))</f>
        <v>0.22459812355622355</v>
      </c>
      <c r="H336" s="77">
        <f>IF($C336&lt;=Entradas!$E$41,"",F336^2)</f>
        <v>1.4406890676878968E-2</v>
      </c>
      <c r="I336" s="77">
        <f>IF($C336&lt;=Entradas!$E$41,"",G336^2)</f>
        <v>5.0444317104976662E-2</v>
      </c>
      <c r="J336" s="77">
        <f>IF($C336&lt;=Entradas!$E$41,"",E336-AVERAGE(E:E))</f>
        <v>-4.8204709094770815E-2</v>
      </c>
      <c r="K336" s="77">
        <f>IF($C336&lt;=Entradas!$E$41,"",J336^2)</f>
        <v>2.32369397891148E-3</v>
      </c>
      <c r="L336" s="77">
        <f>IF($C336&lt;=Entradas!$E$41,"",G336*J336)</f>
        <v>-1.0826687209259148E-2</v>
      </c>
      <c r="M336" s="39"/>
    </row>
    <row r="337" spans="2:13" x14ac:dyDescent="0.3">
      <c r="B337" s="38"/>
      <c r="C337" s="74">
        <v>332</v>
      </c>
      <c r="D337" s="97">
        <f>IF($C337&lt;=Entradas!$E$41,"",Observaciones!H337)</f>
        <v>1.0211805291160685</v>
      </c>
      <c r="E337" s="97">
        <f>IF($C337&lt;=Entradas!$E$41,"",Cálculos!M338)</f>
        <v>0.96407432246049307</v>
      </c>
      <c r="F337" s="77">
        <f>IF($C337&lt;=Entradas!$E$41,"",D337-E337)</f>
        <v>5.710620665557542E-2</v>
      </c>
      <c r="G337" s="77">
        <f>IF($C337&lt;=Entradas!$E$41,"",D337-AVERAGE(D:D))</f>
        <v>0.11508184692259027</v>
      </c>
      <c r="H337" s="77">
        <f>IF($C337&lt;=Entradas!$E$41,"",F337^2)</f>
        <v>3.2611188385892865E-3</v>
      </c>
      <c r="I337" s="77">
        <f>IF($C337&lt;=Entradas!$E$41,"",G337^2)</f>
        <v>1.3243831491114499E-2</v>
      </c>
      <c r="J337" s="77">
        <f>IF($C337&lt;=Entradas!$E$41,"",E337-AVERAGE(E:E))</f>
        <v>-9.4798484664205374E-2</v>
      </c>
      <c r="K337" s="77">
        <f>IF($C337&lt;=Entradas!$E$41,"",J337^2)</f>
        <v>8.9867526946295819E-3</v>
      </c>
      <c r="L337" s="77">
        <f>IF($C337&lt;=Entradas!$E$41,"",G337*J337)</f>
        <v>-1.0909584700619604E-2</v>
      </c>
      <c r="M337" s="39"/>
    </row>
    <row r="338" spans="2:13" x14ac:dyDescent="0.3">
      <c r="B338" s="38"/>
      <c r="C338" s="74">
        <v>333</v>
      </c>
      <c r="D338" s="97">
        <f>IF($C338&lt;=Entradas!$E$41,"",Observaciones!H338)</f>
        <v>0.9172855282013781</v>
      </c>
      <c r="E338" s="97">
        <f>IF($C338&lt;=Entradas!$E$41,"",Cálculos!M339)</f>
        <v>0.92101780093901509</v>
      </c>
      <c r="F338" s="77">
        <f>IF($C338&lt;=Entradas!$E$41,"",D338-E338)</f>
        <v>-3.732272737636988E-3</v>
      </c>
      <c r="G338" s="77">
        <f>IF($C338&lt;=Entradas!$E$41,"",D338-AVERAGE(D:D))</f>
        <v>1.1186846007899875E-2</v>
      </c>
      <c r="H338" s="77">
        <f>IF($C338&lt;=Entradas!$E$41,"",F338^2)</f>
        <v>1.3929859788108297E-5</v>
      </c>
      <c r="I338" s="77">
        <f>IF($C338&lt;=Entradas!$E$41,"",G338^2)</f>
        <v>1.2514552360446538E-4</v>
      </c>
      <c r="J338" s="77">
        <f>IF($C338&lt;=Entradas!$E$41,"",E338-AVERAGE(E:E))</f>
        <v>-0.13785500618568336</v>
      </c>
      <c r="K338" s="77">
        <f>IF($C338&lt;=Entradas!$E$41,"",J338^2)</f>
        <v>1.9004002730454796E-2</v>
      </c>
      <c r="L338" s="77">
        <f>IF($C338&lt;=Entradas!$E$41,"",G338*J338)</f>
        <v>-1.5421627256173246E-3</v>
      </c>
      <c r="M338" s="39"/>
    </row>
    <row r="339" spans="2:13" x14ac:dyDescent="0.3">
      <c r="B339" s="38"/>
      <c r="C339" s="74">
        <v>334</v>
      </c>
      <c r="D339" s="97">
        <f>IF($C339&lt;=Entradas!$E$41,"",Observaciones!H339)</f>
        <v>0.81852382973480409</v>
      </c>
      <c r="E339" s="97">
        <f>IF($C339&lt;=Entradas!$E$41,"",Cálculos!M340)</f>
        <v>0.88086672879639183</v>
      </c>
      <c r="F339" s="77">
        <f>IF($C339&lt;=Entradas!$E$41,"",D339-E339)</f>
        <v>-6.2342899061587742E-2</v>
      </c>
      <c r="G339" s="77">
        <f>IF($C339&lt;=Entradas!$E$41,"",D339-AVERAGE(D:D))</f>
        <v>-8.7574852458674135E-2</v>
      </c>
      <c r="H339" s="77">
        <f>IF($C339&lt;=Entradas!$E$41,"",F339^2)</f>
        <v>3.8866370634033178E-3</v>
      </c>
      <c r="I339" s="77">
        <f>IF($C339&lt;=Entradas!$E$41,"",G339^2)</f>
        <v>7.669354783158543E-3</v>
      </c>
      <c r="J339" s="77">
        <f>IF($C339&lt;=Entradas!$E$41,"",E339-AVERAGE(E:E))</f>
        <v>-0.17800607832830662</v>
      </c>
      <c r="K339" s="77">
        <f>IF($C339&lt;=Entradas!$E$41,"",J339^2)</f>
        <v>3.1686163921823232E-2</v>
      </c>
      <c r="L339" s="77">
        <f>IF($C339&lt;=Entradas!$E$41,"",G339*J339)</f>
        <v>1.5588856046348644E-2</v>
      </c>
      <c r="M339" s="39"/>
    </row>
    <row r="340" spans="2:13" x14ac:dyDescent="0.3">
      <c r="B340" s="38"/>
      <c r="C340" s="74">
        <v>335</v>
      </c>
      <c r="D340" s="97">
        <f>IF($C340&lt;=Entradas!$E$41,"",Observaciones!H340)</f>
        <v>0.72449970081980919</v>
      </c>
      <c r="E340" s="97">
        <f>IF($C340&lt;=Entradas!$E$41,"",Cálculos!M341)</f>
        <v>0.84316075200151686</v>
      </c>
      <c r="F340" s="77">
        <f>IF($C340&lt;=Entradas!$E$41,"",D340-E340)</f>
        <v>-0.11866105118170767</v>
      </c>
      <c r="G340" s="77">
        <f>IF($C340&lt;=Entradas!$E$41,"",D340-AVERAGE(D:D))</f>
        <v>-0.18159898137366903</v>
      </c>
      <c r="H340" s="77">
        <f>IF($C340&lt;=Entradas!$E$41,"",F340^2)</f>
        <v>1.4080445067547846E-2</v>
      </c>
      <c r="I340" s="77">
        <f>IF($C340&lt;=Entradas!$E$41,"",G340^2)</f>
        <v>3.2978190035954195E-2</v>
      </c>
      <c r="J340" s="77">
        <f>IF($C340&lt;=Entradas!$E$41,"",E340-AVERAGE(E:E))</f>
        <v>-0.21571205512318159</v>
      </c>
      <c r="K340" s="77">
        <f>IF($C340&lt;=Entradas!$E$41,"",J340^2)</f>
        <v>4.6531690725466535E-2</v>
      </c>
      <c r="L340" s="77">
        <f>IF($C340&lt;=Entradas!$E$41,"",G340*J340)</f>
        <v>3.917308948039052E-2</v>
      </c>
      <c r="M340" s="39"/>
    </row>
    <row r="341" spans="2:13" x14ac:dyDescent="0.3">
      <c r="B341" s="38"/>
      <c r="C341" s="74">
        <v>336</v>
      </c>
      <c r="D341" s="97">
        <f>IF($C341&lt;=Entradas!$E$41,"",Observaciones!H341)</f>
        <v>0.63342916912613545</v>
      </c>
      <c r="E341" s="97">
        <f>IF($C341&lt;=Entradas!$E$41,"",Cálculos!M342)</f>
        <v>0.80704539278481158</v>
      </c>
      <c r="F341" s="77">
        <f>IF($C341&lt;=Entradas!$E$41,"",D341-E341)</f>
        <v>-0.17361622365867613</v>
      </c>
      <c r="G341" s="77">
        <f>IF($C341&lt;=Entradas!$E$41,"",D341-AVERAGE(D:D))</f>
        <v>-0.27266951306734277</v>
      </c>
      <c r="H341" s="77">
        <f>IF($C341&lt;=Entradas!$E$41,"",F341^2)</f>
        <v>3.0142593117499453E-2</v>
      </c>
      <c r="I341" s="77">
        <f>IF($C341&lt;=Entradas!$E$41,"",G341^2)</f>
        <v>7.4348663356381808E-2</v>
      </c>
      <c r="J341" s="77">
        <f>IF($C341&lt;=Entradas!$E$41,"",E341-AVERAGE(E:E))</f>
        <v>-0.25182741433988687</v>
      </c>
      <c r="K341" s="77">
        <f>IF($C341&lt;=Entradas!$E$41,"",J341^2)</f>
        <v>6.3417046613113065E-2</v>
      </c>
      <c r="L341" s="77">
        <f>IF($C341&lt;=Entradas!$E$41,"",G341*J341)</f>
        <v>6.866565844506492E-2</v>
      </c>
      <c r="M341" s="39"/>
    </row>
    <row r="342" spans="2:13" x14ac:dyDescent="0.3">
      <c r="B342" s="38"/>
      <c r="C342" s="74">
        <v>337</v>
      </c>
      <c r="D342" s="97">
        <f>IF($C342&lt;=Entradas!$E$41,"",Observaciones!H342)</f>
        <v>0.54358868353579615</v>
      </c>
      <c r="E342" s="97">
        <f>IF($C342&lt;=Entradas!$E$41,"",Cálculos!M343)</f>
        <v>0.77180986819751995</v>
      </c>
      <c r="F342" s="77">
        <f>IF($C342&lt;=Entradas!$E$41,"",D342-E342)</f>
        <v>-0.22822118466172381</v>
      </c>
      <c r="G342" s="77">
        <f>IF($C342&lt;=Entradas!$E$41,"",D342-AVERAGE(D:D))</f>
        <v>-0.36250999865768208</v>
      </c>
      <c r="H342" s="77">
        <f>IF($C342&lt;=Entradas!$E$41,"",F342^2)</f>
        <v>5.2084909128400636E-2</v>
      </c>
      <c r="I342" s="77">
        <f>IF($C342&lt;=Entradas!$E$41,"",G342^2)</f>
        <v>0.13141349912679265</v>
      </c>
      <c r="J342" s="77">
        <f>IF($C342&lt;=Entradas!$E$41,"",E342-AVERAGE(E:E))</f>
        <v>-0.28706293892717849</v>
      </c>
      <c r="K342" s="77">
        <f>IF($C342&lt;=Entradas!$E$41,"",J342^2)</f>
        <v>8.2405130905509008E-2</v>
      </c>
      <c r="L342" s="77">
        <f>IF($C342&lt;=Entradas!$E$41,"",G342*J342)</f>
        <v>0.10406318560516174</v>
      </c>
      <c r="M342" s="39"/>
    </row>
    <row r="343" spans="2:13" x14ac:dyDescent="0.3">
      <c r="B343" s="38"/>
      <c r="C343" s="74">
        <v>338</v>
      </c>
      <c r="D343" s="97">
        <f>IF($C343&lt;=Entradas!$E$41,"",Observaciones!H343)</f>
        <v>0.45685603354325571</v>
      </c>
      <c r="E343" s="97">
        <f>IF($C343&lt;=Entradas!$E$41,"",Cálculos!M344)</f>
        <v>0.73799665362384459</v>
      </c>
      <c r="F343" s="77">
        <f>IF($C343&lt;=Entradas!$E$41,"",D343-E343)</f>
        <v>-0.28114062008058888</v>
      </c>
      <c r="G343" s="77">
        <f>IF($C343&lt;=Entradas!$E$41,"",D343-AVERAGE(D:D))</f>
        <v>-0.44924264865022251</v>
      </c>
      <c r="H343" s="77">
        <f>IF($C343&lt;=Entradas!$E$41,"",F343^2)</f>
        <v>7.9040048259298015E-2</v>
      </c>
      <c r="I343" s="77">
        <f>IF($C343&lt;=Entradas!$E$41,"",G343^2)</f>
        <v>0.20181895736626726</v>
      </c>
      <c r="J343" s="77">
        <f>IF($C343&lt;=Entradas!$E$41,"",E343-AVERAGE(E:E))</f>
        <v>-0.32087615350085386</v>
      </c>
      <c r="K343" s="77">
        <f>IF($C343&lt;=Entradas!$E$41,"",J343^2)</f>
        <v>0.10296150588550353</v>
      </c>
      <c r="L343" s="77">
        <f>IF($C343&lt;=Entradas!$E$41,"",G343*J343)</f>
        <v>0.14415125308741894</v>
      </c>
      <c r="M343" s="39"/>
    </row>
    <row r="344" spans="2:13" x14ac:dyDescent="0.3">
      <c r="B344" s="38"/>
      <c r="C344" s="74">
        <v>339</v>
      </c>
      <c r="D344" s="97">
        <f>IF($C344&lt;=Entradas!$E$41,"",Observaciones!H344)</f>
        <v>0.37305223474391563</v>
      </c>
      <c r="E344" s="97">
        <f>IF($C344&lt;=Entradas!$E$41,"",Cálculos!M345)</f>
        <v>0.70545029838716677</v>
      </c>
      <c r="F344" s="77">
        <f>IF($C344&lt;=Entradas!$E$41,"",D344-E344)</f>
        <v>-0.33239806364325114</v>
      </c>
      <c r="G344" s="77">
        <f>IF($C344&lt;=Entradas!$E$41,"",D344-AVERAGE(D:D))</f>
        <v>-0.53304644744956264</v>
      </c>
      <c r="H344" s="77">
        <f>IF($C344&lt;=Entradas!$E$41,"",F344^2)</f>
        <v>0.11048847271378283</v>
      </c>
      <c r="I344" s="77">
        <f>IF($C344&lt;=Entradas!$E$41,"",G344^2)</f>
        <v>0.28413851513859933</v>
      </c>
      <c r="J344" s="77">
        <f>IF($C344&lt;=Entradas!$E$41,"",E344-AVERAGE(E:E))</f>
        <v>-0.35342250873753167</v>
      </c>
      <c r="K344" s="77">
        <f>IF($C344&lt;=Entradas!$E$41,"",J344^2)</f>
        <v>0.12490746968233064</v>
      </c>
      <c r="L344" s="77">
        <f>IF($C344&lt;=Entradas!$E$41,"",G344*J344)</f>
        <v>0.18839061273125327</v>
      </c>
      <c r="M344" s="39"/>
    </row>
    <row r="345" spans="2:13" x14ac:dyDescent="0.3">
      <c r="B345" s="38"/>
      <c r="C345" s="74">
        <v>340</v>
      </c>
      <c r="D345" s="97">
        <f>IF($C345&lt;=Entradas!$E$41,"",Observaciones!H345)</f>
        <v>0.29156133348238034</v>
      </c>
      <c r="E345" s="97">
        <f>IF($C345&lt;=Entradas!$E$41,"",Cálculos!M346)</f>
        <v>0.67390328634516683</v>
      </c>
      <c r="F345" s="77">
        <f>IF($C345&lt;=Entradas!$E$41,"",D345-E345)</f>
        <v>-0.38234195286278649</v>
      </c>
      <c r="G345" s="77">
        <f>IF($C345&lt;=Entradas!$E$41,"",D345-AVERAGE(D:D))</f>
        <v>-0.61453734871109789</v>
      </c>
      <c r="H345" s="77">
        <f>IF($C345&lt;=Entradas!$E$41,"",F345^2)</f>
        <v>0.14618536891892925</v>
      </c>
      <c r="I345" s="77">
        <f>IF($C345&lt;=Entradas!$E$41,"",G345^2)</f>
        <v>0.37765615296086552</v>
      </c>
      <c r="J345" s="77">
        <f>IF($C345&lt;=Entradas!$E$41,"",E345-AVERAGE(E:E))</f>
        <v>-0.38496952077953162</v>
      </c>
      <c r="K345" s="77">
        <f>IF($C345&lt;=Entradas!$E$41,"",J345^2)</f>
        <v>0.14820153192922222</v>
      </c>
      <c r="L345" s="77">
        <f>IF($C345&lt;=Entradas!$E$41,"",G345*J345)</f>
        <v>0.23657814863443527</v>
      </c>
      <c r="M345" s="39"/>
    </row>
    <row r="346" spans="2:13" x14ac:dyDescent="0.3">
      <c r="B346" s="38"/>
      <c r="C346" s="74">
        <v>341</v>
      </c>
      <c r="D346" s="97">
        <f>IF($C346&lt;=Entradas!$E$41,"",Observaciones!H346)</f>
        <v>0.21674514251598001</v>
      </c>
      <c r="E346" s="97">
        <f>IF($C346&lt;=Entradas!$E$41,"",Cálculos!M347)</f>
        <v>0.64530090221540715</v>
      </c>
      <c r="F346" s="77">
        <f>IF($C346&lt;=Entradas!$E$41,"",D346-E346)</f>
        <v>-0.42855575969942716</v>
      </c>
      <c r="G346" s="77">
        <f>IF($C346&lt;=Entradas!$E$41,"",D346-AVERAGE(D:D))</f>
        <v>-0.68935353967749824</v>
      </c>
      <c r="H346" s="77">
        <f>IF($C346&lt;=Entradas!$E$41,"",F346^2)</f>
        <v>0.18366003917155316</v>
      </c>
      <c r="I346" s="77">
        <f>IF($C346&lt;=Entradas!$E$41,"",G346^2)</f>
        <v>0.47520830266589614</v>
      </c>
      <c r="J346" s="77">
        <f>IF($C346&lt;=Entradas!$E$41,"",E346-AVERAGE(E:E))</f>
        <v>-0.4135719049092913</v>
      </c>
      <c r="K346" s="77">
        <f>IF($C346&lt;=Entradas!$E$41,"",J346^2)</f>
        <v>0.1710417205302999</v>
      </c>
      <c r="L346" s="77">
        <f>IF($C346&lt;=Entradas!$E$41,"",G346*J346)</f>
        <v>0.28509725656038565</v>
      </c>
      <c r="M346" s="39"/>
    </row>
    <row r="347" spans="2:13" x14ac:dyDescent="0.3">
      <c r="B347" s="38"/>
      <c r="C347" s="74">
        <v>342</v>
      </c>
      <c r="D347" s="97">
        <f>IF($C347&lt;=Entradas!$E$41,"",Observaciones!H347)</f>
        <v>0.1411210851867275</v>
      </c>
      <c r="E347" s="97">
        <f>IF($C347&lt;=Entradas!$E$41,"",Cálculos!M348)</f>
        <v>0.6159271695880687</v>
      </c>
      <c r="F347" s="77">
        <f>IF($C347&lt;=Entradas!$E$41,"",D347-E347)</f>
        <v>-0.4748060844013412</v>
      </c>
      <c r="G347" s="77">
        <f>IF($C347&lt;=Entradas!$E$41,"",D347-AVERAGE(D:D))</f>
        <v>-0.76497759700675072</v>
      </c>
      <c r="H347" s="77">
        <f>IF($C347&lt;=Entradas!$E$41,"",F347^2)</f>
        <v>0.22544081778453354</v>
      </c>
      <c r="I347" s="77">
        <f>IF($C347&lt;=Entradas!$E$41,"",G347^2)</f>
        <v>0.58519072392222271</v>
      </c>
      <c r="J347" s="77">
        <f>IF($C347&lt;=Entradas!$E$41,"",E347-AVERAGE(E:E))</f>
        <v>-0.44294563753662974</v>
      </c>
      <c r="K347" s="77">
        <f>IF($C347&lt;=Entradas!$E$41,"",J347^2)</f>
        <v>0.19620083781273137</v>
      </c>
      <c r="L347" s="77">
        <f>IF($C347&lt;=Entradas!$E$41,"",G347*J347)</f>
        <v>0.33884348940739423</v>
      </c>
      <c r="M347" s="39"/>
    </row>
    <row r="348" spans="2:13" x14ac:dyDescent="0.3">
      <c r="B348" s="38"/>
      <c r="C348" s="74">
        <v>343</v>
      </c>
      <c r="D348" s="97">
        <f>IF($C348&lt;=Entradas!$E$41,"",Observaciones!H348)</f>
        <v>0.10316907938270582</v>
      </c>
      <c r="E348" s="97">
        <f>IF($C348&lt;=Entradas!$E$41,"",Cálculos!M349)</f>
        <v>0.58687848406372711</v>
      </c>
      <c r="F348" s="77">
        <f>IF($C348&lt;=Entradas!$E$41,"",D348-E348)</f>
        <v>-0.4837094046810213</v>
      </c>
      <c r="G348" s="77">
        <f>IF($C348&lt;=Entradas!$E$41,"",D348-AVERAGE(D:D))</f>
        <v>-0.80292960281077241</v>
      </c>
      <c r="H348" s="77">
        <f>IF($C348&lt;=Entradas!$E$41,"",F348^2)</f>
        <v>0.23397478817686804</v>
      </c>
      <c r="I348" s="77">
        <f>IF($C348&lt;=Entradas!$E$41,"",G348^2)</f>
        <v>0.64469594706986477</v>
      </c>
      <c r="J348" s="77">
        <f>IF($C348&lt;=Entradas!$E$41,"",E348-AVERAGE(E:E))</f>
        <v>-0.47199432306097133</v>
      </c>
      <c r="K348" s="77">
        <f>IF($C348&lt;=Entradas!$E$41,"",J348^2)</f>
        <v>0.22277864100178457</v>
      </c>
      <c r="L348" s="77">
        <f>IF($C348&lt;=Entradas!$E$41,"",G348*J348)</f>
        <v>0.37897821434428514</v>
      </c>
      <c r="M348" s="39"/>
    </row>
    <row r="349" spans="2:13" x14ac:dyDescent="0.3">
      <c r="B349" s="38"/>
      <c r="C349" s="74">
        <v>344</v>
      </c>
      <c r="D349" s="97">
        <f>IF($C349&lt;=Entradas!$E$41,"",Observaciones!H349)</f>
        <v>9.6085647761876919E-2</v>
      </c>
      <c r="E349" s="97">
        <f>IF($C349&lt;=Entradas!$E$41,"",Cálculos!M350)</f>
        <v>0.56009843084680988</v>
      </c>
      <c r="F349" s="77">
        <f>IF($C349&lt;=Entradas!$E$41,"",D349-E349)</f>
        <v>-0.46401278308493299</v>
      </c>
      <c r="G349" s="77">
        <f>IF($C349&lt;=Entradas!$E$41,"",D349-AVERAGE(D:D))</f>
        <v>-0.81001303443160133</v>
      </c>
      <c r="H349" s="77">
        <f>IF($C349&lt;=Entradas!$E$41,"",F349^2)</f>
        <v>0.21530786286622508</v>
      </c>
      <c r="I349" s="77">
        <f>IF($C349&lt;=Entradas!$E$41,"",G349^2)</f>
        <v>0.65612111594909062</v>
      </c>
      <c r="J349" s="77">
        <f>IF($C349&lt;=Entradas!$E$41,"",E349-AVERAGE(E:E))</f>
        <v>-0.49877437627788856</v>
      </c>
      <c r="K349" s="77">
        <f>IF($C349&lt;=Entradas!$E$41,"",J349^2)</f>
        <v>0.24877587843139676</v>
      </c>
      <c r="L349" s="77">
        <f>IF($C349&lt;=Entradas!$E$41,"",G349*J349)</f>
        <v>0.40401374602558182</v>
      </c>
      <c r="M349" s="39"/>
    </row>
    <row r="350" spans="2:13" x14ac:dyDescent="0.3">
      <c r="B350" s="38"/>
      <c r="C350" s="74">
        <v>345</v>
      </c>
      <c r="D350" s="97">
        <f>IF($C350&lt;=Entradas!$E$41,"",Observaciones!H350)</f>
        <v>9.4132176843521556E-2</v>
      </c>
      <c r="E350" s="97">
        <f>IF($C350&lt;=Entradas!$E$41,"",Cálculos!M351)</f>
        <v>0.5330199875763707</v>
      </c>
      <c r="F350" s="77">
        <f>IF($C350&lt;=Entradas!$E$41,"",D350-E350)</f>
        <v>-0.43888781073284916</v>
      </c>
      <c r="G350" s="77">
        <f>IF($C350&lt;=Entradas!$E$41,"",D350-AVERAGE(D:D))</f>
        <v>-0.81196650534995662</v>
      </c>
      <c r="H350" s="77">
        <f>IF($C350&lt;=Entradas!$E$41,"",F350^2)</f>
        <v>0.19262251040987322</v>
      </c>
      <c r="I350" s="77">
        <f>IF($C350&lt;=Entradas!$E$41,"",G350^2)</f>
        <v>0.65928960581022111</v>
      </c>
      <c r="J350" s="77">
        <f>IF($C350&lt;=Entradas!$E$41,"",E350-AVERAGE(E:E))</f>
        <v>-0.52585281954832774</v>
      </c>
      <c r="K350" s="77">
        <f>IF($C350&lt;=Entradas!$E$41,"",J350^2)</f>
        <v>0.27652118782692614</v>
      </c>
      <c r="L350" s="77">
        <f>IF($C350&lt;=Entradas!$E$41,"",G350*J350)</f>
        <v>0.42697487621707703</v>
      </c>
      <c r="M350" s="39"/>
    </row>
    <row r="351" spans="2:13" x14ac:dyDescent="0.3">
      <c r="B351" s="38"/>
      <c r="C351" s="74">
        <v>346</v>
      </c>
      <c r="D351" s="97">
        <f>IF($C351&lt;=Entradas!$E$41,"",Observaciones!H351)</f>
        <v>9.3037619303150826E-2</v>
      </c>
      <c r="E351" s="97">
        <f>IF($C351&lt;=Entradas!$E$41,"",Cálculos!M352)</f>
        <v>0.50706431479671621</v>
      </c>
      <c r="F351" s="77">
        <f>IF($C351&lt;=Entradas!$E$41,"",D351-E351)</f>
        <v>-0.41402669549356541</v>
      </c>
      <c r="G351" s="77">
        <f>IF($C351&lt;=Entradas!$E$41,"",D351-AVERAGE(D:D))</f>
        <v>-0.81306106289032742</v>
      </c>
      <c r="H351" s="77">
        <f>IF($C351&lt;=Entradas!$E$41,"",F351^2)</f>
        <v>0.17141810458132153</v>
      </c>
      <c r="I351" s="77">
        <f>IF($C351&lt;=Entradas!$E$41,"",G351^2)</f>
        <v>0.66106829198834893</v>
      </c>
      <c r="J351" s="77">
        <f>IF($C351&lt;=Entradas!$E$41,"",E351-AVERAGE(E:E))</f>
        <v>-0.55180849232798224</v>
      </c>
      <c r="K351" s="77">
        <f>IF($C351&lt;=Entradas!$E$41,"",J351^2)</f>
        <v>0.30449261220528084</v>
      </c>
      <c r="L351" s="77">
        <f>IF($C351&lt;=Entradas!$E$41,"",G351*J351)</f>
        <v>0.44865399928409833</v>
      </c>
      <c r="M351" s="39"/>
    </row>
    <row r="352" spans="2:13" x14ac:dyDescent="0.3">
      <c r="B352" s="38"/>
      <c r="C352" s="74">
        <v>347</v>
      </c>
      <c r="D352" s="97">
        <f>IF($C352&lt;=Entradas!$E$41,"",Observaciones!H352)</f>
        <v>0.16368499597931857</v>
      </c>
      <c r="E352" s="97">
        <f>IF($C352&lt;=Entradas!$E$41,"",Cálculos!M353)</f>
        <v>0.56587300192807555</v>
      </c>
      <c r="F352" s="77">
        <f>IF($C352&lt;=Entradas!$E$41,"",D352-E352)</f>
        <v>-0.40218800594875698</v>
      </c>
      <c r="G352" s="77">
        <f>IF($C352&lt;=Entradas!$E$41,"",D352-AVERAGE(D:D))</f>
        <v>-0.74241368621415971</v>
      </c>
      <c r="H352" s="77">
        <f>IF($C352&lt;=Entradas!$E$41,"",F352^2)</f>
        <v>0.16175519212903738</v>
      </c>
      <c r="I352" s="77">
        <f>IF($C352&lt;=Entradas!$E$41,"",G352^2)</f>
        <v>0.55117808147809677</v>
      </c>
      <c r="J352" s="77">
        <f>IF($C352&lt;=Entradas!$E$41,"",E352-AVERAGE(E:E))</f>
        <v>-0.4929998051966229</v>
      </c>
      <c r="K352" s="77">
        <f>IF($C352&lt;=Entradas!$E$41,"",J352^2)</f>
        <v>0.24304880792390812</v>
      </c>
      <c r="L352" s="77">
        <f>IF($C352&lt;=Entradas!$E$41,"",G352*J352)</f>
        <v>0.36600980267888744</v>
      </c>
      <c r="M352" s="39"/>
    </row>
    <row r="353" spans="2:13" x14ac:dyDescent="0.3">
      <c r="B353" s="38"/>
      <c r="C353" s="74">
        <v>348</v>
      </c>
      <c r="D353" s="97">
        <f>IF($C353&lt;=Entradas!$E$41,"",Observaciones!H353)</f>
        <v>0.10578593914603057</v>
      </c>
      <c r="E353" s="97">
        <f>IF($C353&lt;=Entradas!$E$41,"",Cálculos!M354)</f>
        <v>0.53213280891101489</v>
      </c>
      <c r="F353" s="77">
        <f>IF($C353&lt;=Entradas!$E$41,"",D353-E353)</f>
        <v>-0.42634686976498432</v>
      </c>
      <c r="G353" s="77">
        <f>IF($C353&lt;=Entradas!$E$41,"",D353-AVERAGE(D:D))</f>
        <v>-0.80031274304744771</v>
      </c>
      <c r="H353" s="77">
        <f>IF($C353&lt;=Entradas!$E$41,"",F353^2)</f>
        <v>0.18177165335840051</v>
      </c>
      <c r="I353" s="77">
        <f>IF($C353&lt;=Entradas!$E$41,"",G353^2)</f>
        <v>0.64050048668413007</v>
      </c>
      <c r="J353" s="77">
        <f>IF($C353&lt;=Entradas!$E$41,"",E353-AVERAGE(E:E))</f>
        <v>-0.52673999821368356</v>
      </c>
      <c r="K353" s="77">
        <f>IF($C353&lt;=Entradas!$E$41,"",J353^2)</f>
        <v>0.27745502571815134</v>
      </c>
      <c r="L353" s="77">
        <f>IF($C353&lt;=Entradas!$E$41,"",G353*J353)</f>
        <v>0.42155673284320078</v>
      </c>
      <c r="M353" s="39"/>
    </row>
    <row r="354" spans="2:13" x14ac:dyDescent="0.3">
      <c r="B354" s="38"/>
      <c r="C354" s="74">
        <v>349</v>
      </c>
      <c r="D354" s="97">
        <f>IF($C354&lt;=Entradas!$E$41,"",Observaciones!H354)</f>
        <v>9.2705432096798518E-2</v>
      </c>
      <c r="E354" s="97">
        <f>IF($C354&lt;=Entradas!$E$41,"",Cálculos!M355)</f>
        <v>0.50577532088629007</v>
      </c>
      <c r="F354" s="77">
        <f>IF($C354&lt;=Entradas!$E$41,"",D354-E354)</f>
        <v>-0.41306988878949158</v>
      </c>
      <c r="G354" s="77">
        <f>IF($C354&lt;=Entradas!$E$41,"",D354-AVERAGE(D:D))</f>
        <v>-0.81339325009667973</v>
      </c>
      <c r="H354" s="77">
        <f>IF($C354&lt;=Entradas!$E$41,"",F354^2)</f>
        <v>0.17062673302456294</v>
      </c>
      <c r="I354" s="77">
        <f>IF($C354&lt;=Entradas!$E$41,"",G354^2)</f>
        <v>0.66160857930283978</v>
      </c>
      <c r="J354" s="77">
        <f>IF($C354&lt;=Entradas!$E$41,"",E354-AVERAGE(E:E))</f>
        <v>-0.55309748623840838</v>
      </c>
      <c r="K354" s="77">
        <f>IF($C354&lt;=Entradas!$E$41,"",J354^2)</f>
        <v>0.30591682928324632</v>
      </c>
      <c r="L354" s="77">
        <f>IF($C354&lt;=Entradas!$E$41,"",G354*J354)</f>
        <v>0.44988576195176255</v>
      </c>
      <c r="M354" s="39"/>
    </row>
    <row r="355" spans="2:13" x14ac:dyDescent="0.3">
      <c r="B355" s="38"/>
      <c r="C355" s="74">
        <v>350</v>
      </c>
      <c r="D355" s="97">
        <f>IF($C355&lt;=Entradas!$E$41,"",Observaciones!H355)</f>
        <v>0.41871149003078056</v>
      </c>
      <c r="E355" s="97">
        <f>IF($C355&lt;=Entradas!$E$41,"",Cálculos!M356)</f>
        <v>0.95219939999533842</v>
      </c>
      <c r="F355" s="77">
        <f>IF($C355&lt;=Entradas!$E$41,"",D355-E355)</f>
        <v>-0.53348790996455786</v>
      </c>
      <c r="G355" s="77">
        <f>IF($C355&lt;=Entradas!$E$41,"",D355-AVERAGE(D:D))</f>
        <v>-0.48738719216269766</v>
      </c>
      <c r="H355" s="77">
        <f>IF($C355&lt;=Entradas!$E$41,"",F355^2)</f>
        <v>0.2846093500783522</v>
      </c>
      <c r="I355" s="77">
        <f>IF($C355&lt;=Entradas!$E$41,"",G355^2)</f>
        <v>0.23754627508423837</v>
      </c>
      <c r="J355" s="77">
        <f>IF($C355&lt;=Entradas!$E$41,"",E355-AVERAGE(E:E))</f>
        <v>-0.10667340712936002</v>
      </c>
      <c r="K355" s="77">
        <f>IF($C355&lt;=Entradas!$E$41,"",J355^2)</f>
        <v>1.1379215788586198E-2</v>
      </c>
      <c r="L355" s="77">
        <f>IF($C355&lt;=Entradas!$E$41,"",G355*J355)</f>
        <v>5.1991252379207077E-2</v>
      </c>
      <c r="M355" s="39"/>
    </row>
    <row r="356" spans="2:13" x14ac:dyDescent="0.3">
      <c r="B356" s="38"/>
      <c r="C356" s="74">
        <v>351</v>
      </c>
      <c r="D356" s="97">
        <f>IF($C356&lt;=Entradas!$E$41,"",Observaciones!H356)</f>
        <v>0.27114265053946274</v>
      </c>
      <c r="E356" s="97">
        <f>IF($C356&lt;=Entradas!$E$41,"",Cálculos!M357)</f>
        <v>0.61393667961894638</v>
      </c>
      <c r="F356" s="77">
        <f>IF($C356&lt;=Entradas!$E$41,"",D356-E356)</f>
        <v>-0.34279402907948364</v>
      </c>
      <c r="G356" s="77">
        <f>IF($C356&lt;=Entradas!$E$41,"",D356-AVERAGE(D:D))</f>
        <v>-0.63495603165401548</v>
      </c>
      <c r="H356" s="77">
        <f>IF($C356&lt;=Entradas!$E$41,"",F356^2)</f>
        <v>0.11750774637254588</v>
      </c>
      <c r="I356" s="77">
        <f>IF($C356&lt;=Entradas!$E$41,"",G356^2)</f>
        <v>0.4031691621338151</v>
      </c>
      <c r="J356" s="77">
        <f>IF($C356&lt;=Entradas!$E$41,"",E356-AVERAGE(E:E))</f>
        <v>-0.44493612750575207</v>
      </c>
      <c r="K356" s="77">
        <f>IF($C356&lt;=Entradas!$E$41,"",J356^2)</f>
        <v>0.19796815755981487</v>
      </c>
      <c r="L356" s="77">
        <f>IF($C356&lt;=Entradas!$E$41,"",G356*J356)</f>
        <v>0.2825148778605574</v>
      </c>
      <c r="M356" s="39"/>
    </row>
    <row r="357" spans="2:13" x14ac:dyDescent="0.3">
      <c r="B357" s="38"/>
      <c r="C357" s="74">
        <v>352</v>
      </c>
      <c r="D357" s="97">
        <f>IF($C357&lt;=Entradas!$E$41,"",Observaciones!H357)</f>
        <v>0.21506529338924849</v>
      </c>
      <c r="E357" s="97">
        <f>IF($C357&lt;=Entradas!$E$41,"",Cálculos!M358)</f>
        <v>0.59582158756093606</v>
      </c>
      <c r="F357" s="77">
        <f>IF($C357&lt;=Entradas!$E$41,"",D357-E357)</f>
        <v>-0.38075629417168755</v>
      </c>
      <c r="G357" s="77">
        <f>IF($C357&lt;=Entradas!$E$41,"",D357-AVERAGE(D:D))</f>
        <v>-0.69103338880422971</v>
      </c>
      <c r="H357" s="77">
        <f>IF($C357&lt;=Entradas!$E$41,"",F357^2)</f>
        <v>0.14497535555135665</v>
      </c>
      <c r="I357" s="77">
        <f>IF($C357&lt;=Entradas!$E$41,"",G357^2)</f>
        <v>0.47752714444225769</v>
      </c>
      <c r="J357" s="77">
        <f>IF($C357&lt;=Entradas!$E$41,"",E357-AVERAGE(E:E))</f>
        <v>-0.46305121956376238</v>
      </c>
      <c r="K357" s="77">
        <f>IF($C357&lt;=Entradas!$E$41,"",J357^2)</f>
        <v>0.21441643193948767</v>
      </c>
      <c r="L357" s="77">
        <f>IF($C357&lt;=Entradas!$E$41,"",G357*J357)</f>
        <v>0.31998385344507813</v>
      </c>
      <c r="M357" s="39"/>
    </row>
    <row r="358" spans="2:13" x14ac:dyDescent="0.3">
      <c r="B358" s="38"/>
      <c r="C358" s="74">
        <v>353</v>
      </c>
      <c r="D358" s="97">
        <f>IF($C358&lt;=Entradas!$E$41,"",Observaciones!H358)</f>
        <v>2.2448826668454513</v>
      </c>
      <c r="E358" s="97">
        <f>IF($C358&lt;=Entradas!$E$41,"",Cálculos!M359)</f>
        <v>3.3570894904803383</v>
      </c>
      <c r="F358" s="77">
        <f>IF($C358&lt;=Entradas!$E$41,"",D358-E358)</f>
        <v>-1.112206823634887</v>
      </c>
      <c r="G358" s="77">
        <f>IF($C358&lt;=Entradas!$E$41,"",D358-AVERAGE(D:D))</f>
        <v>1.3387839846519731</v>
      </c>
      <c r="H358" s="77">
        <f>IF($C358&lt;=Entradas!$E$41,"",F358^2)</f>
        <v>1.2370040185400046</v>
      </c>
      <c r="I358" s="77">
        <f>IF($C358&lt;=Entradas!$E$41,"",G358^2)</f>
        <v>1.7923425575606147</v>
      </c>
      <c r="J358" s="77">
        <f>IF($C358&lt;=Entradas!$E$41,"",E358-AVERAGE(E:E))</f>
        <v>2.2982166833556397</v>
      </c>
      <c r="K358" s="77">
        <f>IF($C358&lt;=Entradas!$E$41,"",J358^2)</f>
        <v>5.2817999236541961</v>
      </c>
      <c r="L358" s="77">
        <f>IF($C358&lt;=Entradas!$E$41,"",G358*J358)</f>
        <v>3.0768156889365055</v>
      </c>
      <c r="M358" s="39"/>
    </row>
    <row r="359" spans="2:13" x14ac:dyDescent="0.3">
      <c r="B359" s="38"/>
      <c r="C359" s="74">
        <v>354</v>
      </c>
      <c r="D359" s="97">
        <f>IF($C359&lt;=Entradas!$E$41,"",Observaciones!H359)</f>
        <v>0.58121582898816548</v>
      </c>
      <c r="E359" s="97">
        <f>IF($C359&lt;=Entradas!$E$41,"",Cálculos!M360)</f>
        <v>0.78299065452234484</v>
      </c>
      <c r="F359" s="77">
        <f>IF($C359&lt;=Entradas!$E$41,"",D359-E359)</f>
        <v>-0.20177482553417936</v>
      </c>
      <c r="G359" s="77">
        <f>IF($C359&lt;=Entradas!$E$41,"",D359-AVERAGE(D:D))</f>
        <v>-0.32488285320531274</v>
      </c>
      <c r="H359" s="77">
        <f>IF($C359&lt;=Entradas!$E$41,"",F359^2)</f>
        <v>4.0713080219348517E-2</v>
      </c>
      <c r="I359" s="77">
        <f>IF($C359&lt;=Entradas!$E$41,"",G359^2)</f>
        <v>0.10554886830682479</v>
      </c>
      <c r="J359" s="77">
        <f>IF($C359&lt;=Entradas!$E$41,"",E359-AVERAGE(E:E))</f>
        <v>-0.2758821526023536</v>
      </c>
      <c r="K359" s="77">
        <f>IF($C359&lt;=Entradas!$E$41,"",J359^2)</f>
        <v>7.6110962124508325E-2</v>
      </c>
      <c r="L359" s="77">
        <f>IF($C359&lt;=Entradas!$E$41,"",G359*J359)</f>
        <v>8.9629380885876131E-2</v>
      </c>
      <c r="M359" s="39"/>
    </row>
    <row r="360" spans="2:13" x14ac:dyDescent="0.3">
      <c r="B360" s="38"/>
      <c r="C360" s="74">
        <v>355</v>
      </c>
      <c r="D360" s="97">
        <f>IF($C360&lt;=Entradas!$E$41,"",Observaciones!H360)</f>
        <v>0.49274741358436686</v>
      </c>
      <c r="E360" s="97">
        <f>IF($C360&lt;=Entradas!$E$41,"",Cálculos!M361)</f>
        <v>0.74772622171464409</v>
      </c>
      <c r="F360" s="77">
        <f>IF($C360&lt;=Entradas!$E$41,"",D360-E360)</f>
        <v>-0.25497880813027723</v>
      </c>
      <c r="G360" s="77">
        <f>IF($C360&lt;=Entradas!$E$41,"",D360-AVERAGE(D:D))</f>
        <v>-0.41335126860911137</v>
      </c>
      <c r="H360" s="77">
        <f>IF($C360&lt;=Entradas!$E$41,"",F360^2)</f>
        <v>6.5014192595536729E-2</v>
      </c>
      <c r="I360" s="77">
        <f>IF($C360&lt;=Entradas!$E$41,"",G360^2)</f>
        <v>0.17085927126076172</v>
      </c>
      <c r="J360" s="77">
        <f>IF($C360&lt;=Entradas!$E$41,"",E360-AVERAGE(E:E))</f>
        <v>-0.31114658541005435</v>
      </c>
      <c r="K360" s="77">
        <f>IF($C360&lt;=Entradas!$E$41,"",J360^2)</f>
        <v>9.6812197612336254E-2</v>
      </c>
      <c r="L360" s="77">
        <f>IF($C360&lt;=Entradas!$E$41,"",G360*J360)</f>
        <v>0.12861283580263919</v>
      </c>
      <c r="M360" s="39"/>
    </row>
    <row r="361" spans="2:13" x14ac:dyDescent="0.3">
      <c r="B361" s="38"/>
      <c r="C361" s="74">
        <v>356</v>
      </c>
      <c r="D361" s="97">
        <f>IF($C361&lt;=Entradas!$E$41,"",Observaciones!H361)</f>
        <v>1.8462634579632737</v>
      </c>
      <c r="E361" s="97">
        <f>IF($C361&lt;=Entradas!$E$41,"",Cálculos!M362)</f>
        <v>2.6183925685317937</v>
      </c>
      <c r="F361" s="77">
        <f>IF($C361&lt;=Entradas!$E$41,"",D361-E361)</f>
        <v>-0.77212911056851996</v>
      </c>
      <c r="G361" s="77">
        <f>IF($C361&lt;=Entradas!$E$41,"",D361-AVERAGE(D:D))</f>
        <v>0.94016477576979551</v>
      </c>
      <c r="H361" s="77">
        <f>IF($C361&lt;=Entradas!$E$41,"",F361^2)</f>
        <v>0.59618336338733369</v>
      </c>
      <c r="I361" s="77">
        <f>IF($C361&lt;=Entradas!$E$41,"",G361^2)</f>
        <v>0.88390980559826993</v>
      </c>
      <c r="J361" s="77">
        <f>IF($C361&lt;=Entradas!$E$41,"",E361-AVERAGE(E:E))</f>
        <v>1.5595197614070953</v>
      </c>
      <c r="K361" s="77">
        <f>IF($C361&lt;=Entradas!$E$41,"",J361^2)</f>
        <v>2.4321018862192432</v>
      </c>
      <c r="L361" s="77">
        <f>IF($C361&lt;=Entradas!$E$41,"",G361*J361)</f>
        <v>1.4662055467918667</v>
      </c>
      <c r="M361" s="39"/>
    </row>
    <row r="362" spans="2:13" x14ac:dyDescent="0.3">
      <c r="B362" s="38"/>
      <c r="C362" s="74">
        <v>357</v>
      </c>
      <c r="D362" s="97">
        <f>IF($C362&lt;=Entradas!$E$41,"",Observaciones!H362)</f>
        <v>0.838320232762649</v>
      </c>
      <c r="E362" s="97">
        <f>IF($C362&lt;=Entradas!$E$41,"",Cálculos!M363)</f>
        <v>0.92612917024381636</v>
      </c>
      <c r="F362" s="77">
        <f>IF($C362&lt;=Entradas!$E$41,"",D362-E362)</f>
        <v>-8.780893748116736E-2</v>
      </c>
      <c r="G362" s="77">
        <f>IF($C362&lt;=Entradas!$E$41,"",D362-AVERAGE(D:D))</f>
        <v>-6.7778449430829224E-2</v>
      </c>
      <c r="H362" s="77">
        <f>IF($C362&lt;=Entradas!$E$41,"",F362^2)</f>
        <v>7.7104095015715583E-3</v>
      </c>
      <c r="I362" s="77">
        <f>IF($C362&lt;=Entradas!$E$41,"",G362^2)</f>
        <v>4.5939182072474742E-3</v>
      </c>
      <c r="J362" s="77">
        <f>IF($C362&lt;=Entradas!$E$41,"",E362-AVERAGE(E:E))</f>
        <v>-0.13274363688088209</v>
      </c>
      <c r="K362" s="77">
        <f>IF($C362&lt;=Entradas!$E$41,"",J362^2)</f>
        <v>1.762087313236348E-2</v>
      </c>
      <c r="L362" s="77">
        <f>IF($C362&lt;=Entradas!$E$41,"",G362*J362)</f>
        <v>8.9971578795952235E-3</v>
      </c>
      <c r="M362" s="39"/>
    </row>
    <row r="363" spans="2:13" x14ac:dyDescent="0.3">
      <c r="B363" s="38"/>
      <c r="C363" s="74">
        <v>358</v>
      </c>
      <c r="D363" s="97">
        <f>IF($C363&lt;=Entradas!$E$41,"",Observaciones!H363)</f>
        <v>0.74095895842834647</v>
      </c>
      <c r="E363" s="97">
        <f>IF($C363&lt;=Entradas!$E$41,"",Cálculos!M364)</f>
        <v>0.88352657768843235</v>
      </c>
      <c r="F363" s="77">
        <f>IF($C363&lt;=Entradas!$E$41,"",D363-E363)</f>
        <v>-0.14256761926008588</v>
      </c>
      <c r="G363" s="77">
        <f>IF($C363&lt;=Entradas!$E$41,"",D363-AVERAGE(D:D))</f>
        <v>-0.16513972376513175</v>
      </c>
      <c r="H363" s="77">
        <f>IF($C363&lt;=Entradas!$E$41,"",F363^2)</f>
        <v>2.0325526061488811E-2</v>
      </c>
      <c r="I363" s="77">
        <f>IF($C363&lt;=Entradas!$E$41,"",G363^2)</f>
        <v>2.727112836522402E-2</v>
      </c>
      <c r="J363" s="77">
        <f>IF($C363&lt;=Entradas!$E$41,"",E363-AVERAGE(E:E))</f>
        <v>-0.1753462294362661</v>
      </c>
      <c r="K363" s="77">
        <f>IF($C363&lt;=Entradas!$E$41,"",J363^2)</f>
        <v>3.0746300177515673E-2</v>
      </c>
      <c r="L363" s="77">
        <f>IF($C363&lt;=Entradas!$E$41,"",G363*J363)</f>
        <v>2.8956627892362398E-2</v>
      </c>
      <c r="M363" s="39"/>
    </row>
    <row r="364" spans="2:13" x14ac:dyDescent="0.3">
      <c r="B364" s="38"/>
      <c r="C364" s="74">
        <v>359</v>
      </c>
      <c r="D364" s="97">
        <f>IF($C364&lt;=Entradas!$E$41,"",Observaciones!H364)</f>
        <v>4.4030202170012602</v>
      </c>
      <c r="E364" s="97">
        <f>IF($C364&lt;=Entradas!$E$41,"",Cálculos!M365)</f>
        <v>5.7877842090636111</v>
      </c>
      <c r="F364" s="77">
        <f>IF($C364&lt;=Entradas!$E$41,"",D364-E364)</f>
        <v>-1.3847639920623509</v>
      </c>
      <c r="G364" s="77">
        <f>IF($C364&lt;=Entradas!$E$41,"",D364-AVERAGE(D:D))</f>
        <v>3.496921534807782</v>
      </c>
      <c r="H364" s="77">
        <f>IF($C364&lt;=Entradas!$E$41,"",F364^2)</f>
        <v>1.9175713137124586</v>
      </c>
      <c r="I364" s="77">
        <f>IF($C364&lt;=Entradas!$E$41,"",G364^2)</f>
        <v>12.228460220602413</v>
      </c>
      <c r="J364" s="77">
        <f>IF($C364&lt;=Entradas!$E$41,"",E364-AVERAGE(E:E))</f>
        <v>4.7289114019389125</v>
      </c>
      <c r="K364" s="77">
        <f>IF($C364&lt;=Entradas!$E$41,"",J364^2)</f>
        <v>22.36260304738785</v>
      </c>
      <c r="L364" s="77">
        <f>IF($C364&lt;=Entradas!$E$41,"",G364*J364)</f>
        <v>16.536632117638241</v>
      </c>
      <c r="M364" s="39"/>
    </row>
    <row r="365" spans="2:13" x14ac:dyDescent="0.3">
      <c r="B365" s="38"/>
      <c r="C365" s="74">
        <v>360</v>
      </c>
      <c r="D365" s="97">
        <f>IF($C365&lt;=Entradas!$E$41,"",Observaciones!H365)</f>
        <v>1.2398845191109809</v>
      </c>
      <c r="E365" s="97">
        <f>IF($C365&lt;=Entradas!$E$41,"",Cálculos!M366)</f>
        <v>1.0781217395397216</v>
      </c>
      <c r="F365" s="77">
        <f>IF($C365&lt;=Entradas!$E$41,"",D365-E365)</f>
        <v>0.16176277957125929</v>
      </c>
      <c r="G365" s="77">
        <f>IF($C365&lt;=Entradas!$E$41,"",D365-AVERAGE(D:D))</f>
        <v>0.33378583691750263</v>
      </c>
      <c r="H365" s="77">
        <f>IF($C365&lt;=Entradas!$E$41,"",F365^2)</f>
        <v>2.616719685461982E-2</v>
      </c>
      <c r="I365" s="77">
        <f>IF($C365&lt;=Entradas!$E$41,"",G365^2)</f>
        <v>0.11141298492671767</v>
      </c>
      <c r="J365" s="77">
        <f>IF($C365&lt;=Entradas!$E$41,"",E365-AVERAGE(E:E))</f>
        <v>1.9248932415023123E-2</v>
      </c>
      <c r="K365" s="77">
        <f>IF($C365&lt;=Entradas!$E$41,"",J365^2)</f>
        <v>3.7052139911812794E-4</v>
      </c>
      <c r="L365" s="77">
        <f>IF($C365&lt;=Entradas!$E$41,"",G365*J365)</f>
        <v>6.4250210159169383E-3</v>
      </c>
      <c r="M365" s="39"/>
    </row>
    <row r="366" spans="2:13" x14ac:dyDescent="0.3">
      <c r="B366" s="38"/>
      <c r="C366" s="74">
        <v>361</v>
      </c>
      <c r="D366" s="97">
        <f>IF($C366&lt;=Entradas!$E$41,"",Observaciones!H366)</f>
        <v>1.2234656020381622</v>
      </c>
      <c r="E366" s="97">
        <f>IF($C366&lt;=Entradas!$E$41,"",Cálculos!M367)</f>
        <v>1.0701854485790232</v>
      </c>
      <c r="F366" s="77">
        <f>IF($C366&lt;=Entradas!$E$41,"",D366-E366)</f>
        <v>0.15328015345913903</v>
      </c>
      <c r="G366" s="77">
        <f>IF($C366&lt;=Entradas!$E$41,"",D366-AVERAGE(D:D))</f>
        <v>0.31736691984468401</v>
      </c>
      <c r="H366" s="77">
        <f>IF($C366&lt;=Entradas!$E$41,"",F366^2)</f>
        <v>2.3494805444457211E-2</v>
      </c>
      <c r="I366" s="77">
        <f>IF($C366&lt;=Entradas!$E$41,"",G366^2)</f>
        <v>0.10072176181170209</v>
      </c>
      <c r="J366" s="77">
        <f>IF($C366&lt;=Entradas!$E$41,"",E366-AVERAGE(E:E))</f>
        <v>1.1312641454324757E-2</v>
      </c>
      <c r="K366" s="77">
        <f>IF($C366&lt;=Entradas!$E$41,"",J366^2)</f>
        <v>1.2797585667410696E-4</v>
      </c>
      <c r="L366" s="77">
        <f>IF($C366&lt;=Entradas!$E$41,"",G366*J366)</f>
        <v>3.5902581736663346E-3</v>
      </c>
      <c r="M366" s="39"/>
    </row>
    <row r="367" spans="2:13" x14ac:dyDescent="0.3">
      <c r="B367" s="38"/>
      <c r="C367" s="74">
        <v>362</v>
      </c>
      <c r="D367" s="97">
        <f>IF($C367&lt;=Entradas!$E$41,"",Observaciones!H367)</f>
        <v>1.2967261567784383</v>
      </c>
      <c r="E367" s="97">
        <f>IF($C367&lt;=Entradas!$E$41,"",Cálculos!M368)</f>
        <v>1.2381238161016039</v>
      </c>
      <c r="F367" s="77">
        <f>IF($C367&lt;=Entradas!$E$41,"",D367-E367)</f>
        <v>5.8602340676834341E-2</v>
      </c>
      <c r="G367" s="77">
        <f>IF($C367&lt;=Entradas!$E$41,"",D367-AVERAGE(D:D))</f>
        <v>0.39062747458496005</v>
      </c>
      <c r="H367" s="77">
        <f>IF($C367&lt;=Entradas!$E$41,"",F367^2)</f>
        <v>3.4342343328037529E-3</v>
      </c>
      <c r="I367" s="77">
        <f>IF($C367&lt;=Entradas!$E$41,"",G367^2)</f>
        <v>0.15258982390062362</v>
      </c>
      <c r="J367" s="77">
        <f>IF($C367&lt;=Entradas!$E$41,"",E367-AVERAGE(E:E))</f>
        <v>0.17925100897690549</v>
      </c>
      <c r="K367" s="77">
        <f>IF($C367&lt;=Entradas!$E$41,"",J367^2)</f>
        <v>3.2130924219238653E-2</v>
      </c>
      <c r="L367" s="77">
        <f>IF($C367&lt;=Entradas!$E$41,"",G367*J367)</f>
        <v>7.0020368953454593E-2</v>
      </c>
      <c r="M367" s="39"/>
    </row>
    <row r="368" spans="2:13" x14ac:dyDescent="0.3">
      <c r="B368" s="38"/>
      <c r="C368" s="74">
        <v>363</v>
      </c>
      <c r="D368" s="97">
        <f>IF($C368&lt;=Entradas!$E$41,"",Observaciones!H368)</f>
        <v>1.2688106132196546</v>
      </c>
      <c r="E368" s="97">
        <f>IF($C368&lt;=Entradas!$E$41,"",Cálculos!M369)</f>
        <v>1.1069017433949147</v>
      </c>
      <c r="F368" s="77">
        <f>IF($C368&lt;=Entradas!$E$41,"",D368-E368)</f>
        <v>0.16190886982473995</v>
      </c>
      <c r="G368" s="77">
        <f>IF($C368&lt;=Entradas!$E$41,"",D368-AVERAGE(D:D))</f>
        <v>0.36271193102617638</v>
      </c>
      <c r="H368" s="77">
        <f>IF($C368&lt;=Entradas!$E$41,"",F368^2)</f>
        <v>2.6214482127924588E-2</v>
      </c>
      <c r="I368" s="77">
        <f>IF($C368&lt;=Entradas!$E$41,"",G368^2)</f>
        <v>0.13155994490873774</v>
      </c>
      <c r="J368" s="77">
        <f>IF($C368&lt;=Entradas!$E$41,"",E368-AVERAGE(E:E))</f>
        <v>4.8028936270216205E-2</v>
      </c>
      <c r="K368" s="77">
        <f>IF($C368&lt;=Entradas!$E$41,"",J368^2)</f>
        <v>2.3067787192484895E-3</v>
      </c>
      <c r="L368" s="77">
        <f>IF($C368&lt;=Entradas!$E$41,"",G368*J368)</f>
        <v>1.742066821970328E-2</v>
      </c>
      <c r="M368" s="39"/>
    </row>
    <row r="369" spans="2:13" x14ac:dyDescent="0.3">
      <c r="B369" s="38"/>
      <c r="C369" s="74">
        <v>364</v>
      </c>
      <c r="D369" s="97">
        <f>IF($C369&lt;=Entradas!$E$41,"",Observaciones!H369)</f>
        <v>1.2762538381371709</v>
      </c>
      <c r="E369" s="97">
        <f>IF($C369&lt;=Entradas!$E$41,"",Cálculos!M370)</f>
        <v>1.1195076979238747</v>
      </c>
      <c r="F369" s="77">
        <f>IF($C369&lt;=Entradas!$E$41,"",D369-E369)</f>
        <v>0.15674614021329614</v>
      </c>
      <c r="G369" s="77">
        <f>IF($C369&lt;=Entradas!$E$41,"",D369-AVERAGE(D:D))</f>
        <v>0.37015515594369264</v>
      </c>
      <c r="H369" s="77">
        <f>IF($C369&lt;=Entradas!$E$41,"",F369^2)</f>
        <v>2.4569352471766292E-2</v>
      </c>
      <c r="I369" s="77">
        <f>IF($C369&lt;=Entradas!$E$41,"",G369^2)</f>
        <v>0.1370148394716994</v>
      </c>
      <c r="J369" s="77">
        <f>IF($C369&lt;=Entradas!$E$41,"",E369-AVERAGE(E:E))</f>
        <v>6.0634890799176278E-2</v>
      </c>
      <c r="K369" s="77">
        <f>IF($C369&lt;=Entradas!$E$41,"",J369^2)</f>
        <v>3.6765899822280321E-3</v>
      </c>
      <c r="L369" s="77">
        <f>IF($C369&lt;=Entradas!$E$41,"",G369*J369)</f>
        <v>2.2444317459397869E-2</v>
      </c>
      <c r="M369" s="39"/>
    </row>
    <row r="370" spans="2:13" x14ac:dyDescent="0.3">
      <c r="B370" s="38"/>
      <c r="C370" s="74">
        <v>365</v>
      </c>
      <c r="D370" s="97">
        <f>IF($C370&lt;=Entradas!$E$41,"",Observaciones!H370)</f>
        <v>1.2543410695170669</v>
      </c>
      <c r="E370" s="97">
        <f>IF($C370&lt;=Entradas!$E$41,"",Cálculos!M371)</f>
        <v>1.1022658533402947</v>
      </c>
      <c r="F370" s="77">
        <f>IF($C370&lt;=Entradas!$E$41,"",D370-E370)</f>
        <v>0.15207521617677222</v>
      </c>
      <c r="G370" s="77">
        <f>IF($C370&lt;=Entradas!$E$41,"",D370-AVERAGE(D:D))</f>
        <v>0.3482423873235887</v>
      </c>
      <c r="H370" s="77">
        <f>IF($C370&lt;=Entradas!$E$41,"",F370^2)</f>
        <v>2.3126871375212004E-2</v>
      </c>
      <c r="I370" s="77">
        <f>IF($C370&lt;=Entradas!$E$41,"",G370^2)</f>
        <v>0.12127276032883237</v>
      </c>
      <c r="J370" s="77">
        <f>IF($C370&lt;=Entradas!$E$41,"",E370-AVERAGE(E:E))</f>
        <v>4.3393046215596254E-2</v>
      </c>
      <c r="K370" s="77">
        <f>IF($C370&lt;=Entradas!$E$41,"",J370^2)</f>
        <v>1.8829564598688724E-3</v>
      </c>
      <c r="L370" s="77">
        <f>IF($C370&lt;=Entradas!$E$41,"",G370*J370)</f>
        <v>1.5111298007362056E-2</v>
      </c>
      <c r="M370" s="39"/>
    </row>
    <row r="371" spans="2:13" x14ac:dyDescent="0.3">
      <c r="B371" s="38"/>
      <c r="C371" s="74">
        <v>366</v>
      </c>
      <c r="D371" s="97">
        <f>IF($C371&lt;=Entradas!$E$41,"",Observaciones!H371)</f>
        <v>3.5956025883777398</v>
      </c>
      <c r="E371" s="97">
        <f>IF($C371&lt;=Entradas!$E$41,"",Cálculos!M372)</f>
        <v>4.758525999273016</v>
      </c>
      <c r="F371" s="77">
        <f>IF($C371&lt;=Entradas!$E$41,"",D371-E371)</f>
        <v>-1.1629234108952762</v>
      </c>
      <c r="G371" s="77">
        <f>IF($C371&lt;=Entradas!$E$41,"",D371-AVERAGE(D:D))</f>
        <v>2.6895039061842616</v>
      </c>
      <c r="H371" s="77">
        <f>IF($C371&lt;=Entradas!$E$41,"",F371^2)</f>
        <v>1.3523908596083034</v>
      </c>
      <c r="I371" s="77">
        <f>IF($C371&lt;=Entradas!$E$41,"",G371^2)</f>
        <v>7.2334312613804013</v>
      </c>
      <c r="J371" s="77">
        <f>IF($C371&lt;=Entradas!$E$41,"",E371-AVERAGE(E:E))</f>
        <v>3.6996531921483173</v>
      </c>
      <c r="K371" s="77">
        <f>IF($C371&lt;=Entradas!$E$41,"",J371^2)</f>
        <v>13.687433742173233</v>
      </c>
      <c r="L371" s="77">
        <f>IF($C371&lt;=Entradas!$E$41,"",G371*J371)</f>
        <v>9.9502317118099715</v>
      </c>
      <c r="M371" s="39"/>
    </row>
    <row r="372" spans="2:13" x14ac:dyDescent="0.3">
      <c r="B372" s="38"/>
      <c r="C372" s="74">
        <v>367</v>
      </c>
      <c r="D372" s="97">
        <f>IF($C372&lt;=Entradas!$E$41,"",Observaciones!H372)</f>
        <v>1.2058495533566642</v>
      </c>
      <c r="E372" s="97">
        <f>IF($C372&lt;=Entradas!$E$41,"",Cálculos!M373)</f>
        <v>1.1614820291461116</v>
      </c>
      <c r="F372" s="77">
        <f>IF($C372&lt;=Entradas!$E$41,"",D372-E372)</f>
        <v>4.4367524210552567E-2</v>
      </c>
      <c r="G372" s="77">
        <f>IF($C372&lt;=Entradas!$E$41,"",D372-AVERAGE(D:D))</f>
        <v>0.29975087116318599</v>
      </c>
      <c r="H372" s="77">
        <f>IF($C372&lt;=Entradas!$E$41,"",F372^2)</f>
        <v>1.9684772045739682E-3</v>
      </c>
      <c r="I372" s="77">
        <f>IF($C372&lt;=Entradas!$E$41,"",G372^2)</f>
        <v>8.9850584763088923E-2</v>
      </c>
      <c r="J372" s="77">
        <f>IF($C372&lt;=Entradas!$E$41,"",E372-AVERAGE(E:E))</f>
        <v>0.1026092220214132</v>
      </c>
      <c r="K372" s="77">
        <f>IF($C372&lt;=Entradas!$E$41,"",J372^2)</f>
        <v>1.0528652443839669E-2</v>
      </c>
      <c r="L372" s="77">
        <f>IF($C372&lt;=Entradas!$E$41,"",G372*J372)</f>
        <v>3.0757203690295377E-2</v>
      </c>
      <c r="M372" s="39"/>
    </row>
    <row r="373" spans="2:13" x14ac:dyDescent="0.3">
      <c r="B373" s="38"/>
      <c r="C373" s="74">
        <v>368</v>
      </c>
      <c r="D373" s="97">
        <f>IF($C373&lt;=Entradas!$E$41,"",Observaciones!H373)</f>
        <v>2.5752731916512372</v>
      </c>
      <c r="E373" s="97">
        <f>IF($C373&lt;=Entradas!$E$41,"",Cálculos!M374)</f>
        <v>3.2577597436958401</v>
      </c>
      <c r="F373" s="77">
        <f>IF($C373&lt;=Entradas!$E$41,"",D373-E373)</f>
        <v>-0.68248655204460285</v>
      </c>
      <c r="G373" s="77">
        <f>IF($C373&lt;=Entradas!$E$41,"",D373-AVERAGE(D:D))</f>
        <v>1.669174509457759</v>
      </c>
      <c r="H373" s="77">
        <f>IF($C373&lt;=Entradas!$E$41,"",F373^2)</f>
        <v>0.46578789372173041</v>
      </c>
      <c r="I373" s="77">
        <f>IF($C373&lt;=Entradas!$E$41,"",G373^2)</f>
        <v>2.7861435430235506</v>
      </c>
      <c r="J373" s="77">
        <f>IF($C373&lt;=Entradas!$E$41,"",E373-AVERAGE(E:E))</f>
        <v>2.1988869365711414</v>
      </c>
      <c r="K373" s="77">
        <f>IF($C373&lt;=Entradas!$E$41,"",J373^2)</f>
        <v>4.8351037598232187</v>
      </c>
      <c r="L373" s="77">
        <f>IF($C373&lt;=Entradas!$E$41,"",G373*J373)</f>
        <v>3.6703260237042095</v>
      </c>
      <c r="M373" s="39"/>
    </row>
    <row r="374" spans="2:13" x14ac:dyDescent="0.3">
      <c r="B374" s="38"/>
      <c r="C374" s="74">
        <v>369</v>
      </c>
      <c r="D374" s="97">
        <f>IF($C374&lt;=Entradas!$E$41,"",Observaciones!H374)</f>
        <v>1.342278116725431</v>
      </c>
      <c r="E374" s="97">
        <f>IF($C374&lt;=Entradas!$E$41,"",Cálculos!M375)</f>
        <v>1.2440841784220469</v>
      </c>
      <c r="F374" s="77">
        <f>IF($C374&lt;=Entradas!$E$41,"",D374-E374)</f>
        <v>9.8193938303384076E-2</v>
      </c>
      <c r="G374" s="77">
        <f>IF($C374&lt;=Entradas!$E$41,"",D374-AVERAGE(D:D))</f>
        <v>0.43617943453195274</v>
      </c>
      <c r="H374" s="77">
        <f>IF($C374&lt;=Entradas!$E$41,"",F374^2)</f>
        <v>9.6420495195287982E-3</v>
      </c>
      <c r="I374" s="77">
        <f>IF($C374&lt;=Entradas!$E$41,"",G374^2)</f>
        <v>0.19025249910861405</v>
      </c>
      <c r="J374" s="77">
        <f>IF($C374&lt;=Entradas!$E$41,"",E374-AVERAGE(E:E))</f>
        <v>0.18521137129734844</v>
      </c>
      <c r="K374" s="77">
        <f>IF($C374&lt;=Entradas!$E$41,"",J374^2)</f>
        <v>3.4303252057844263E-2</v>
      </c>
      <c r="L374" s="77">
        <f>IF($C374&lt;=Entradas!$E$41,"",G374*J374)</f>
        <v>8.0785391201364978E-2</v>
      </c>
      <c r="M374" s="39"/>
    </row>
    <row r="375" spans="2:13" x14ac:dyDescent="0.3">
      <c r="B375" s="38"/>
      <c r="C375" s="74">
        <v>370</v>
      </c>
      <c r="D375" s="97">
        <f>IF($C375&lt;=Entradas!$E$41,"",Observaciones!H375)</f>
        <v>1.6960917506784017</v>
      </c>
      <c r="E375" s="97">
        <f>IF($C375&lt;=Entradas!$E$41,"",Cálculos!M376)</f>
        <v>1.8785794380786727</v>
      </c>
      <c r="F375" s="77">
        <f>IF($C375&lt;=Entradas!$E$41,"",D375-E375)</f>
        <v>-0.18248768740027099</v>
      </c>
      <c r="G375" s="77">
        <f>IF($C375&lt;=Entradas!$E$41,"",D375-AVERAGE(D:D))</f>
        <v>0.78999306848492346</v>
      </c>
      <c r="H375" s="77">
        <f>IF($C375&lt;=Entradas!$E$41,"",F375^2)</f>
        <v>3.3301756052699027E-2</v>
      </c>
      <c r="I375" s="77">
        <f>IF($C375&lt;=Entradas!$E$41,"",G375^2)</f>
        <v>0.62408904825422495</v>
      </c>
      <c r="J375" s="77">
        <f>IF($C375&lt;=Entradas!$E$41,"",E375-AVERAGE(E:E))</f>
        <v>0.81970663095397422</v>
      </c>
      <c r="K375" s="77">
        <f>IF($C375&lt;=Entradas!$E$41,"",J375^2)</f>
        <v>0.67191896082991487</v>
      </c>
      <c r="L375" s="77">
        <f>IF($C375&lt;=Entradas!$E$41,"",G375*J375)</f>
        <v>0.64756255664476881</v>
      </c>
      <c r="M375" s="39"/>
    </row>
    <row r="376" spans="2:13" x14ac:dyDescent="0.3">
      <c r="B376" s="38"/>
      <c r="C376" s="74">
        <v>371</v>
      </c>
      <c r="D376" s="97">
        <f>IF($C376&lt;=Entradas!$E$41,"",Observaciones!H376)</f>
        <v>3.0895402328869666</v>
      </c>
      <c r="E376" s="97">
        <f>IF($C376&lt;=Entradas!$E$41,"",Cálculos!M377)</f>
        <v>3.8714169203882585</v>
      </c>
      <c r="F376" s="77">
        <f>IF($C376&lt;=Entradas!$E$41,"",D376-E376)</f>
        <v>-0.78187668750129191</v>
      </c>
      <c r="G376" s="77">
        <f>IF($C376&lt;=Entradas!$E$41,"",D376-AVERAGE(D:D))</f>
        <v>2.1834415506934883</v>
      </c>
      <c r="H376" s="77">
        <f>IF($C376&lt;=Entradas!$E$41,"",F376^2)</f>
        <v>0.61133115445799291</v>
      </c>
      <c r="I376" s="77">
        <f>IF($C376&lt;=Entradas!$E$41,"",G376^2)</f>
        <v>4.7674170052947851</v>
      </c>
      <c r="J376" s="77">
        <f>IF($C376&lt;=Entradas!$E$41,"",E376-AVERAGE(E:E))</f>
        <v>2.8125441132635602</v>
      </c>
      <c r="K376" s="77">
        <f>IF($C376&lt;=Entradas!$E$41,"",J376^2)</f>
        <v>7.9104043890535065</v>
      </c>
      <c r="L376" s="77">
        <f>IF($C376&lt;=Entradas!$E$41,"",G376*J376)</f>
        <v>6.1410256800580303</v>
      </c>
      <c r="M376" s="39"/>
    </row>
    <row r="377" spans="2:13" x14ac:dyDescent="0.3">
      <c r="B377" s="38"/>
      <c r="C377" s="74">
        <v>372</v>
      </c>
      <c r="D377" s="97">
        <f>IF($C377&lt;=Entradas!$E$41,"",Observaciones!H377)</f>
        <v>1.4514309807432555</v>
      </c>
      <c r="E377" s="97">
        <f>IF($C377&lt;=Entradas!$E$41,"",Cálculos!M378)</f>
        <v>1.3287773122619164</v>
      </c>
      <c r="F377" s="77">
        <f>IF($C377&lt;=Entradas!$E$41,"",D377-E377)</f>
        <v>0.12265366848133907</v>
      </c>
      <c r="G377" s="77">
        <f>IF($C377&lt;=Entradas!$E$41,"",D377-AVERAGE(D:D))</f>
        <v>0.54533229854977727</v>
      </c>
      <c r="H377" s="77">
        <f>IF($C377&lt;=Entradas!$E$41,"",F377^2)</f>
        <v>1.5043922391930231E-2</v>
      </c>
      <c r="I377" s="77">
        <f>IF($C377&lt;=Entradas!$E$41,"",G377^2)</f>
        <v>0.2973873158415834</v>
      </c>
      <c r="J377" s="77">
        <f>IF($C377&lt;=Entradas!$E$41,"",E377-AVERAGE(E:E))</f>
        <v>0.26990450513721798</v>
      </c>
      <c r="K377" s="77">
        <f>IF($C377&lt;=Entradas!$E$41,"",J377^2)</f>
        <v>7.284844189336652E-2</v>
      </c>
      <c r="L377" s="77">
        <f>IF($C377&lt;=Entradas!$E$41,"",G377*J377)</f>
        <v>0.14718764417541924</v>
      </c>
      <c r="M377" s="39"/>
    </row>
    <row r="378" spans="2:13" x14ac:dyDescent="0.3">
      <c r="B378" s="38"/>
      <c r="C378" s="74">
        <v>373</v>
      </c>
      <c r="D378" s="97">
        <f>IF($C378&lt;=Entradas!$E$41,"",Observaciones!H378)</f>
        <v>1.3407784172268926</v>
      </c>
      <c r="E378" s="97">
        <f>IF($C378&lt;=Entradas!$E$41,"",Cálculos!M379)</f>
        <v>1.2805779961939268</v>
      </c>
      <c r="F378" s="77">
        <f>IF($C378&lt;=Entradas!$E$41,"",D378-E378)</f>
        <v>6.0200421032965856E-2</v>
      </c>
      <c r="G378" s="77">
        <f>IF($C378&lt;=Entradas!$E$41,"",D378-AVERAGE(D:D))</f>
        <v>0.43467973503341439</v>
      </c>
      <c r="H378" s="77">
        <f>IF($C378&lt;=Entradas!$E$41,"",F378^2)</f>
        <v>3.6240906925463579E-3</v>
      </c>
      <c r="I378" s="77">
        <f>IF($C378&lt;=Entradas!$E$41,"",G378^2)</f>
        <v>0.18894647204871934</v>
      </c>
      <c r="J378" s="77">
        <f>IF($C378&lt;=Entradas!$E$41,"",E378-AVERAGE(E:E))</f>
        <v>0.22170518906922831</v>
      </c>
      <c r="K378" s="77">
        <f>IF($C378&lt;=Entradas!$E$41,"",J378^2)</f>
        <v>4.9153190860222275E-2</v>
      </c>
      <c r="L378" s="77">
        <f>IF($C378&lt;=Entradas!$E$41,"",G378*J378)</f>
        <v>9.6370752840145207E-2</v>
      </c>
      <c r="M378" s="39"/>
    </row>
    <row r="379" spans="2:13" x14ac:dyDescent="0.3">
      <c r="B379" s="38"/>
      <c r="C379" s="74">
        <v>374</v>
      </c>
      <c r="D379" s="97">
        <f>IF($C379&lt;=Entradas!$E$41,"",Observaciones!H379)</f>
        <v>1.2339445056609823</v>
      </c>
      <c r="E379" s="97">
        <f>IF($C379&lt;=Entradas!$E$41,"",Cálculos!M380)</f>
        <v>1.235168276900704</v>
      </c>
      <c r="F379" s="77">
        <f>IF($C379&lt;=Entradas!$E$41,"",D379-E379)</f>
        <v>-1.2237712397216161E-3</v>
      </c>
      <c r="G379" s="77">
        <f>IF($C379&lt;=Entradas!$E$41,"",D379-AVERAGE(D:D))</f>
        <v>0.32784582346750413</v>
      </c>
      <c r="H379" s="77">
        <f>IF($C379&lt;=Entradas!$E$41,"",F379^2)</f>
        <v>1.4976160471697811E-6</v>
      </c>
      <c r="I379" s="77">
        <f>IF($C379&lt;=Entradas!$E$41,"",G379^2)</f>
        <v>0.10748288396508587</v>
      </c>
      <c r="J379" s="77">
        <f>IF($C379&lt;=Entradas!$E$41,"",E379-AVERAGE(E:E))</f>
        <v>0.17629546977600552</v>
      </c>
      <c r="K379" s="77">
        <f>IF($C379&lt;=Entradas!$E$41,"",J379^2)</f>
        <v>3.1080092663542475E-2</v>
      </c>
      <c r="L379" s="77">
        <f>IF($C379&lt;=Entradas!$E$41,"",G379*J379)</f>
        <v>5.7797733462305018E-2</v>
      </c>
      <c r="M379" s="39"/>
    </row>
    <row r="380" spans="2:13" x14ac:dyDescent="0.3">
      <c r="B380" s="38"/>
      <c r="C380" s="74">
        <v>375</v>
      </c>
      <c r="D380" s="97">
        <f>IF($C380&lt;=Entradas!$E$41,"",Observaciones!H380)</f>
        <v>1.1339854884349567</v>
      </c>
      <c r="E380" s="97">
        <f>IF($C380&lt;=Entradas!$E$41,"",Cálculos!M381)</f>
        <v>1.1937868880691207</v>
      </c>
      <c r="F380" s="77">
        <f>IF($C380&lt;=Entradas!$E$41,"",D380-E380)</f>
        <v>-5.9801399634163976E-2</v>
      </c>
      <c r="G380" s="77">
        <f>IF($C380&lt;=Entradas!$E$41,"",D380-AVERAGE(D:D))</f>
        <v>0.2278868062414785</v>
      </c>
      <c r="H380" s="77">
        <f>IF($C380&lt;=Entradas!$E$41,"",F380^2)</f>
        <v>3.5762073982049873E-3</v>
      </c>
      <c r="I380" s="77">
        <f>IF($C380&lt;=Entradas!$E$41,"",G380^2)</f>
        <v>5.1932396458941162E-2</v>
      </c>
      <c r="J380" s="77">
        <f>IF($C380&lt;=Entradas!$E$41,"",E380-AVERAGE(E:E))</f>
        <v>0.13491408094442225</v>
      </c>
      <c r="K380" s="77">
        <f>IF($C380&lt;=Entradas!$E$41,"",J380^2)</f>
        <v>1.820180923707812E-2</v>
      </c>
      <c r="L380" s="77">
        <f>IF($C380&lt;=Entradas!$E$41,"",G380*J380)</f>
        <v>3.0745139023428701E-2</v>
      </c>
      <c r="M380" s="39"/>
    </row>
    <row r="381" spans="2:13" x14ac:dyDescent="0.3">
      <c r="B381" s="38"/>
      <c r="C381" s="74">
        <v>376</v>
      </c>
      <c r="D381" s="97">
        <f>IF($C381&lt;=Entradas!$E$41,"",Observaciones!H381)</f>
        <v>1.1340431599414478</v>
      </c>
      <c r="E381" s="97">
        <f>IF($C381&lt;=Entradas!$E$41,"",Cálculos!M382)</f>
        <v>1.202951575378409</v>
      </c>
      <c r="F381" s="77">
        <f>IF($C381&lt;=Entradas!$E$41,"",D381-E381)</f>
        <v>-6.8908415436961246E-2</v>
      </c>
      <c r="G381" s="77">
        <f>IF($C381&lt;=Entradas!$E$41,"",D381-AVERAGE(D:D))</f>
        <v>0.22794447774796955</v>
      </c>
      <c r="H381" s="77">
        <f>IF($C381&lt;=Entradas!$E$41,"",F381^2)</f>
        <v>4.7483697180328386E-3</v>
      </c>
      <c r="I381" s="77">
        <f>IF($C381&lt;=Entradas!$E$41,"",G381^2)</f>
        <v>5.1958684935794586E-2</v>
      </c>
      <c r="J381" s="77">
        <f>IF($C381&lt;=Entradas!$E$41,"",E381-AVERAGE(E:E))</f>
        <v>0.14407876825371058</v>
      </c>
      <c r="K381" s="77">
        <f>IF($C381&lt;=Entradas!$E$41,"",J381^2)</f>
        <v>2.075869146150644E-2</v>
      </c>
      <c r="L381" s="77">
        <f>IF($C381&lt;=Entradas!$E$41,"",G381*J381)</f>
        <v>3.2841959584162791E-2</v>
      </c>
      <c r="M381" s="39"/>
    </row>
    <row r="382" spans="2:13" x14ac:dyDescent="0.3">
      <c r="B382" s="38"/>
      <c r="C382" s="74">
        <v>377</v>
      </c>
      <c r="D382" s="97">
        <f>IF($C382&lt;=Entradas!$E$41,"",Observaciones!H382)</f>
        <v>3.2357969162921236</v>
      </c>
      <c r="E382" s="97">
        <f>IF($C382&lt;=Entradas!$E$41,"",Cálculos!M383)</f>
        <v>4.0835903479967595</v>
      </c>
      <c r="F382" s="77">
        <f>IF($C382&lt;=Entradas!$E$41,"",D382-E382)</f>
        <v>-0.84779343170463584</v>
      </c>
      <c r="G382" s="77">
        <f>IF($C382&lt;=Entradas!$E$41,"",D382-AVERAGE(D:D))</f>
        <v>2.3296982340986454</v>
      </c>
      <c r="H382" s="77">
        <f>IF($C382&lt;=Entradas!$E$41,"",F382^2)</f>
        <v>0.71875370284152307</v>
      </c>
      <c r="I382" s="77">
        <f>IF($C382&lt;=Entradas!$E$41,"",G382^2)</f>
        <v>5.427493861962347</v>
      </c>
      <c r="J382" s="77">
        <f>IF($C382&lt;=Entradas!$E$41,"",E382-AVERAGE(E:E))</f>
        <v>3.0247175408720608</v>
      </c>
      <c r="K382" s="77">
        <f>IF($C382&lt;=Entradas!$E$41,"",J382^2)</f>
        <v>9.1489162020591266</v>
      </c>
      <c r="L382" s="77">
        <f>IF($C382&lt;=Entradas!$E$41,"",G382*J382)</f>
        <v>7.046679113616837</v>
      </c>
      <c r="M382" s="39"/>
    </row>
    <row r="383" spans="2:13" x14ac:dyDescent="0.3">
      <c r="B383" s="38"/>
      <c r="C383" s="74">
        <v>378</v>
      </c>
      <c r="D383" s="97">
        <f>IF($C383&lt;=Entradas!$E$41,"",Observaciones!H383)</f>
        <v>1.4458934562639241</v>
      </c>
      <c r="E383" s="97">
        <f>IF($C383&lt;=Entradas!$E$41,"",Cálculos!M384)</f>
        <v>1.3355966280109381</v>
      </c>
      <c r="F383" s="77">
        <f>IF($C383&lt;=Entradas!$E$41,"",D383-E383)</f>
        <v>0.11029682825298592</v>
      </c>
      <c r="G383" s="77">
        <f>IF($C383&lt;=Entradas!$E$41,"",D383-AVERAGE(D:D))</f>
        <v>0.53979477407044585</v>
      </c>
      <c r="H383" s="77">
        <f>IF($C383&lt;=Entradas!$E$41,"",F383^2)</f>
        <v>1.2165390322668675E-2</v>
      </c>
      <c r="I383" s="77">
        <f>IF($C383&lt;=Entradas!$E$41,"",G383^2)</f>
        <v>0.2913783981137637</v>
      </c>
      <c r="J383" s="77">
        <f>IF($C383&lt;=Entradas!$E$41,"",E383-AVERAGE(E:E))</f>
        <v>0.2767238208862397</v>
      </c>
      <c r="K383" s="77">
        <f>IF($C383&lt;=Entradas!$E$41,"",J383^2)</f>
        <v>7.657607304587967E-2</v>
      </c>
      <c r="L383" s="77">
        <f>IF($C383&lt;=Entradas!$E$41,"",G383*J383)</f>
        <v>0.14937407237519829</v>
      </c>
      <c r="M383" s="39"/>
    </row>
    <row r="384" spans="2:13" x14ac:dyDescent="0.3">
      <c r="B384" s="38"/>
      <c r="C384" s="74">
        <v>379</v>
      </c>
      <c r="D384" s="97">
        <f>IF($C384&lt;=Entradas!$E$41,"",Observaciones!H384)</f>
        <v>1.3495059526051145</v>
      </c>
      <c r="E384" s="97">
        <f>IF($C384&lt;=Entradas!$E$41,"",Cálculos!M385)</f>
        <v>1.2943309072220508</v>
      </c>
      <c r="F384" s="77">
        <f>IF($C384&lt;=Entradas!$E$41,"",D384-E384)</f>
        <v>5.5175045383063726E-2</v>
      </c>
      <c r="G384" s="77">
        <f>IF($C384&lt;=Entradas!$E$41,"",D384-AVERAGE(D:D))</f>
        <v>0.4434072704116363</v>
      </c>
      <c r="H384" s="77">
        <f>IF($C384&lt;=Entradas!$E$41,"",F384^2)</f>
        <v>3.0442856330231416E-3</v>
      </c>
      <c r="I384" s="77">
        <f>IF($C384&lt;=Entradas!$E$41,"",G384^2)</f>
        <v>0.19661000745389795</v>
      </c>
      <c r="J384" s="77">
        <f>IF($C384&lt;=Entradas!$E$41,"",E384-AVERAGE(E:E))</f>
        <v>0.23545810009735235</v>
      </c>
      <c r="K384" s="77">
        <f>IF($C384&lt;=Entradas!$E$41,"",J384^2)</f>
        <v>5.5440516901454802E-2</v>
      </c>
      <c r="L384" s="77">
        <f>IF($C384&lt;=Entradas!$E$41,"",G384*J384)</f>
        <v>0.10440383346047684</v>
      </c>
      <c r="M384" s="39"/>
    </row>
    <row r="385" spans="2:13" x14ac:dyDescent="0.3">
      <c r="B385" s="38"/>
      <c r="C385" s="74">
        <v>380</v>
      </c>
      <c r="D385" s="97">
        <f>IF($C385&lt;=Entradas!$E$41,"",Observaciones!H385)</f>
        <v>1.2597898866800317</v>
      </c>
      <c r="E385" s="97">
        <f>IF($C385&lt;=Entradas!$E$41,"",Cálculos!M386)</f>
        <v>1.2571373470588578</v>
      </c>
      <c r="F385" s="77">
        <f>IF($C385&lt;=Entradas!$E$41,"",D385-E385)</f>
        <v>2.6525396211738439E-3</v>
      </c>
      <c r="G385" s="77">
        <f>IF($C385&lt;=Entradas!$E$41,"",D385-AVERAGE(D:D))</f>
        <v>0.35369120448655345</v>
      </c>
      <c r="H385" s="77">
        <f>IF($C385&lt;=Entradas!$E$41,"",F385^2)</f>
        <v>7.0359664418970797E-6</v>
      </c>
      <c r="I385" s="77">
        <f>IF($C385&lt;=Entradas!$E$41,"",G385^2)</f>
        <v>0.12509746813114897</v>
      </c>
      <c r="J385" s="77">
        <f>IF($C385&lt;=Entradas!$E$41,"",E385-AVERAGE(E:E))</f>
        <v>0.19826453993415938</v>
      </c>
      <c r="K385" s="77">
        <f>IF($C385&lt;=Entradas!$E$41,"",J385^2)</f>
        <v>3.9308827795303876E-2</v>
      </c>
      <c r="L385" s="77">
        <f>IF($C385&lt;=Entradas!$E$41,"",G385*J385)</f>
        <v>7.0124423936285207E-2</v>
      </c>
      <c r="M385" s="39"/>
    </row>
    <row r="386" spans="2:13" x14ac:dyDescent="0.3">
      <c r="B386" s="38"/>
      <c r="C386" s="74">
        <v>381</v>
      </c>
      <c r="D386" s="97">
        <f>IF($C386&lt;=Entradas!$E$41,"",Observaciones!H386)</f>
        <v>1.1555650692802824</v>
      </c>
      <c r="E386" s="97">
        <f>IF($C386&lt;=Entradas!$E$41,"",Cálculos!M387)</f>
        <v>1.2131056786561274</v>
      </c>
      <c r="F386" s="77">
        <f>IF($C386&lt;=Entradas!$E$41,"",D386-E386)</f>
        <v>-5.7540609375845042E-2</v>
      </c>
      <c r="G386" s="77">
        <f>IF($C386&lt;=Entradas!$E$41,"",D386-AVERAGE(D:D))</f>
        <v>0.24946638708680413</v>
      </c>
      <c r="H386" s="77">
        <f>IF($C386&lt;=Entradas!$E$41,"",F386^2)</f>
        <v>3.3109217273435865E-3</v>
      </c>
      <c r="I386" s="77">
        <f>IF($C386&lt;=Entradas!$E$41,"",G386^2)</f>
        <v>6.2233478286143194E-2</v>
      </c>
      <c r="J386" s="77">
        <f>IF($C386&lt;=Entradas!$E$41,"",E386-AVERAGE(E:E))</f>
        <v>0.15423287153142895</v>
      </c>
      <c r="K386" s="77">
        <f>IF($C386&lt;=Entradas!$E$41,"",J386^2)</f>
        <v>2.3787778660830268E-2</v>
      </c>
      <c r="L386" s="77">
        <f>IF($C386&lt;=Entradas!$E$41,"",G386*J386)</f>
        <v>3.8475917230968784E-2</v>
      </c>
      <c r="M386" s="39"/>
    </row>
    <row r="387" spans="2:13" x14ac:dyDescent="0.3">
      <c r="B387" s="38"/>
      <c r="C387" s="74">
        <v>382</v>
      </c>
      <c r="D387" s="97">
        <f>IF($C387&lt;=Entradas!$E$41,"",Observaciones!H387)</f>
        <v>1.5449266705292974</v>
      </c>
      <c r="E387" s="97">
        <f>IF($C387&lt;=Entradas!$E$41,"",Cálculos!M388)</f>
        <v>1.7725015005837501</v>
      </c>
      <c r="F387" s="77">
        <f>IF($C387&lt;=Entradas!$E$41,"",D387-E387)</f>
        <v>-0.22757483005445267</v>
      </c>
      <c r="G387" s="77">
        <f>IF($C387&lt;=Entradas!$E$41,"",D387-AVERAGE(D:D))</f>
        <v>0.63882798833581922</v>
      </c>
      <c r="H387" s="77">
        <f>IF($C387&lt;=Entradas!$E$41,"",F387^2)</f>
        <v>5.1790303274313013E-2</v>
      </c>
      <c r="I387" s="77">
        <f>IF($C387&lt;=Entradas!$E$41,"",G387^2)</f>
        <v>0.4081011986811896</v>
      </c>
      <c r="J387" s="77">
        <f>IF($C387&lt;=Entradas!$E$41,"",E387-AVERAGE(E:E))</f>
        <v>0.71362869345905167</v>
      </c>
      <c r="K387" s="77">
        <f>IF($C387&lt;=Entradas!$E$41,"",J387^2)</f>
        <v>0.50926591212807315</v>
      </c>
      <c r="L387" s="77">
        <f>IF($C387&lt;=Entradas!$E$41,"",G387*J387)</f>
        <v>0.45588598266116498</v>
      </c>
      <c r="M387" s="39"/>
    </row>
    <row r="388" spans="2:13" x14ac:dyDescent="0.3">
      <c r="B388" s="38"/>
      <c r="C388" s="74">
        <v>383</v>
      </c>
      <c r="D388" s="97">
        <f>IF($C388&lt;=Entradas!$E$41,"",Observaciones!H388)</f>
        <v>1.3293722147809401</v>
      </c>
      <c r="E388" s="97">
        <f>IF($C388&lt;=Entradas!$E$41,"",Cálculos!M389)</f>
        <v>1.3112418081614667</v>
      </c>
      <c r="F388" s="77">
        <f>IF($C388&lt;=Entradas!$E$41,"",D388-E388)</f>
        <v>1.8130406619473405E-2</v>
      </c>
      <c r="G388" s="77">
        <f>IF($C388&lt;=Entradas!$E$41,"",D388-AVERAGE(D:D))</f>
        <v>0.42327353258746192</v>
      </c>
      <c r="H388" s="77">
        <f>IF($C388&lt;=Entradas!$E$41,"",F388^2)</f>
        <v>3.2871164418744506E-4</v>
      </c>
      <c r="I388" s="77">
        <f>IF($C388&lt;=Entradas!$E$41,"",G388^2)</f>
        <v>0.17916048338906918</v>
      </c>
      <c r="J388" s="77">
        <f>IF($C388&lt;=Entradas!$E$41,"",E388-AVERAGE(E:E))</f>
        <v>0.25236900103676829</v>
      </c>
      <c r="K388" s="77">
        <f>IF($C388&lt;=Entradas!$E$41,"",J388^2)</f>
        <v>6.3690112684296349E-2</v>
      </c>
      <c r="L388" s="77">
        <f>IF($C388&lt;=Entradas!$E$41,"",G388*J388)</f>
        <v>0.10682111858440176</v>
      </c>
      <c r="M388" s="39"/>
    </row>
    <row r="389" spans="2:13" x14ac:dyDescent="0.3">
      <c r="B389" s="38"/>
      <c r="C389" s="74">
        <v>384</v>
      </c>
      <c r="D389" s="97">
        <f>IF($C389&lt;=Entradas!$E$41,"",Observaciones!H389)</f>
        <v>1.6131532015776715</v>
      </c>
      <c r="E389" s="97">
        <f>IF($C389&lt;=Entradas!$E$41,"",Cálculos!M390)</f>
        <v>1.6925571860014186</v>
      </c>
      <c r="F389" s="77">
        <f>IF($C389&lt;=Entradas!$E$41,"",D389-E389)</f>
        <v>-7.9403984423747076E-2</v>
      </c>
      <c r="G389" s="77">
        <f>IF($C389&lt;=Entradas!$E$41,"",D389-AVERAGE(D:D))</f>
        <v>0.70705451938419328</v>
      </c>
      <c r="H389" s="77">
        <f>IF($C389&lt;=Entradas!$E$41,"",F389^2)</f>
        <v>6.3049927423666679E-3</v>
      </c>
      <c r="I389" s="77">
        <f>IF($C389&lt;=Entradas!$E$41,"",G389^2)</f>
        <v>0.49992609338161254</v>
      </c>
      <c r="J389" s="77">
        <f>IF($C389&lt;=Entradas!$E$41,"",E389-AVERAGE(E:E))</f>
        <v>0.63368437887672013</v>
      </c>
      <c r="K389" s="77">
        <f>IF($C389&lt;=Entradas!$E$41,"",J389^2)</f>
        <v>0.40155589203237457</v>
      </c>
      <c r="L389" s="77">
        <f>IF($C389&lt;=Entradas!$E$41,"",G389*J389)</f>
        <v>0.4480494039479504</v>
      </c>
      <c r="M389" s="39"/>
    </row>
    <row r="390" spans="2:13" x14ac:dyDescent="0.3">
      <c r="B390" s="38"/>
      <c r="C390" s="74">
        <v>385</v>
      </c>
      <c r="D390" s="97">
        <f>IF($C390&lt;=Entradas!$E$41,"",Observaciones!H390)</f>
        <v>1.5184124805995169</v>
      </c>
      <c r="E390" s="97">
        <f>IF($C390&lt;=Entradas!$E$41,"",Cálculos!M391)</f>
        <v>1.4270535180432438</v>
      </c>
      <c r="F390" s="77">
        <f>IF($C390&lt;=Entradas!$E$41,"",D390-E390)</f>
        <v>9.1358962556273182E-2</v>
      </c>
      <c r="G390" s="77">
        <f>IF($C390&lt;=Entradas!$E$41,"",D390-AVERAGE(D:D))</f>
        <v>0.61231379840603872</v>
      </c>
      <c r="H390" s="77">
        <f>IF($C390&lt;=Entradas!$E$41,"",F390^2)</f>
        <v>8.3464600393585251E-3</v>
      </c>
      <c r="I390" s="77">
        <f>IF($C390&lt;=Entradas!$E$41,"",G390^2)</f>
        <v>0.37492818771843101</v>
      </c>
      <c r="J390" s="77">
        <f>IF($C390&lt;=Entradas!$E$41,"",E390-AVERAGE(E:E))</f>
        <v>0.36818071091854532</v>
      </c>
      <c r="K390" s="77">
        <f>IF($C390&lt;=Entradas!$E$41,"",J390^2)</f>
        <v>0.13555703589248544</v>
      </c>
      <c r="L390" s="77">
        <f>IF($C390&lt;=Entradas!$E$41,"",G390*J390)</f>
        <v>0.22544212960237017</v>
      </c>
      <c r="M390" s="39"/>
    </row>
    <row r="391" spans="2:13" x14ac:dyDescent="0.3">
      <c r="B391" s="38"/>
      <c r="C391" s="74">
        <v>386</v>
      </c>
      <c r="D391" s="97">
        <f>IF($C391&lt;=Entradas!$E$41,"",Observaciones!H391)</f>
        <v>1.5696137436765665</v>
      </c>
      <c r="E391" s="97">
        <f>IF($C391&lt;=Entradas!$E$41,"",Cálculos!M392)</f>
        <v>1.5318478612863156</v>
      </c>
      <c r="F391" s="77">
        <f>IF($C391&lt;=Entradas!$E$41,"",D391-E391)</f>
        <v>3.7765882390250916E-2</v>
      </c>
      <c r="G391" s="77">
        <f>IF($C391&lt;=Entradas!$E$41,"",D391-AVERAGE(D:D))</f>
        <v>0.66351506148308825</v>
      </c>
      <c r="H391" s="77">
        <f>IF($C391&lt;=Entradas!$E$41,"",F391^2)</f>
        <v>1.4262618727142642E-3</v>
      </c>
      <c r="I391" s="77">
        <f>IF($C391&lt;=Entradas!$E$41,"",G391^2)</f>
        <v>0.44025223681490638</v>
      </c>
      <c r="J391" s="77">
        <f>IF($C391&lt;=Entradas!$E$41,"",E391-AVERAGE(E:E))</f>
        <v>0.47297505416161711</v>
      </c>
      <c r="K391" s="77">
        <f>IF($C391&lt;=Entradas!$E$41,"",J391^2)</f>
        <v>0.22370540185918464</v>
      </c>
      <c r="L391" s="77">
        <f>IF($C391&lt;=Entradas!$E$41,"",G391*J391)</f>
        <v>0.31382607214201236</v>
      </c>
      <c r="M391" s="39"/>
    </row>
    <row r="392" spans="2:13" x14ac:dyDescent="0.3">
      <c r="B392" s="38"/>
      <c r="C392" s="74">
        <v>387</v>
      </c>
      <c r="D392" s="97">
        <f>IF($C392&lt;=Entradas!$E$41,"",Observaciones!H392)</f>
        <v>1.4291947825224085</v>
      </c>
      <c r="E392" s="97">
        <f>IF($C392&lt;=Entradas!$E$41,"",Cálculos!M393)</f>
        <v>1.3459807887968163</v>
      </c>
      <c r="F392" s="77">
        <f>IF($C392&lt;=Entradas!$E$41,"",D392-E392)</f>
        <v>8.3213993725592239E-2</v>
      </c>
      <c r="G392" s="77">
        <f>IF($C392&lt;=Entradas!$E$41,"",D392-AVERAGE(D:D))</f>
        <v>0.52309610032893028</v>
      </c>
      <c r="H392" s="77">
        <f>IF($C392&lt;=Entradas!$E$41,"",F392^2)</f>
        <v>6.9245687517629044E-3</v>
      </c>
      <c r="I392" s="77">
        <f>IF($C392&lt;=Entradas!$E$41,"",G392^2)</f>
        <v>0.27362953017933428</v>
      </c>
      <c r="J392" s="77">
        <f>IF($C392&lt;=Entradas!$E$41,"",E392-AVERAGE(E:E))</f>
        <v>0.28710798167211782</v>
      </c>
      <c r="K392" s="77">
        <f>IF($C392&lt;=Entradas!$E$41,"",J392^2)</f>
        <v>8.2430993139837136E-2</v>
      </c>
      <c r="L392" s="77">
        <f>IF($C392&lt;=Entradas!$E$41,"",G392*J392)</f>
        <v>0.15018506558599481</v>
      </c>
      <c r="M392" s="39"/>
    </row>
    <row r="393" spans="2:13" x14ac:dyDescent="0.3">
      <c r="B393" s="38"/>
      <c r="C393" s="74">
        <v>388</v>
      </c>
      <c r="D393" s="97">
        <f>IF($C393&lt;=Entradas!$E$41,"",Observaciones!H393)</f>
        <v>3.8448020243048981</v>
      </c>
      <c r="E393" s="97">
        <f>IF($C393&lt;=Entradas!$E$41,"",Cálculos!M394)</f>
        <v>4.8785118941170449</v>
      </c>
      <c r="F393" s="77">
        <f>IF($C393&lt;=Entradas!$E$41,"",D393-E393)</f>
        <v>-1.0337098698121467</v>
      </c>
      <c r="G393" s="77">
        <f>IF($C393&lt;=Entradas!$E$41,"",D393-AVERAGE(D:D))</f>
        <v>2.9387033421114199</v>
      </c>
      <c r="H393" s="77">
        <f>IF($C393&lt;=Entradas!$E$41,"",F393^2)</f>
        <v>1.0685560949470454</v>
      </c>
      <c r="I393" s="77">
        <f>IF($C393&lt;=Entradas!$E$41,"",G393^2)</f>
        <v>8.6359773329368288</v>
      </c>
      <c r="J393" s="77">
        <f>IF($C393&lt;=Entradas!$E$41,"",E393-AVERAGE(E:E))</f>
        <v>3.8196390869923462</v>
      </c>
      <c r="K393" s="77">
        <f>IF($C393&lt;=Entradas!$E$41,"",J393^2)</f>
        <v>14.589642754879725</v>
      </c>
      <c r="L393" s="77">
        <f>IF($C393&lt;=Entradas!$E$41,"",G393*J393)</f>
        <v>11.224786150603821</v>
      </c>
      <c r="M393" s="39"/>
    </row>
    <row r="394" spans="2:13" x14ac:dyDescent="0.3">
      <c r="B394" s="38"/>
      <c r="C394" s="74">
        <v>389</v>
      </c>
      <c r="D394" s="97">
        <f>IF($C394&lt;=Entradas!$E$41,"",Observaciones!H394)</f>
        <v>1.6175923816307491</v>
      </c>
      <c r="E394" s="97">
        <f>IF($C394&lt;=Entradas!$E$41,"",Cálculos!M395)</f>
        <v>1.4578139208880434</v>
      </c>
      <c r="F394" s="77">
        <f>IF($C394&lt;=Entradas!$E$41,"",D394-E394)</f>
        <v>0.15977846074270574</v>
      </c>
      <c r="G394" s="77">
        <f>IF($C394&lt;=Entradas!$E$41,"",D394-AVERAGE(D:D))</f>
        <v>0.71149369943727092</v>
      </c>
      <c r="H394" s="77">
        <f>IF($C394&lt;=Entradas!$E$41,"",F394^2)</f>
        <v>2.552915651730836E-2</v>
      </c>
      <c r="I394" s="77">
        <f>IF($C394&lt;=Entradas!$E$41,"",G394^2)</f>
        <v>0.5062232843389336</v>
      </c>
      <c r="J394" s="77">
        <f>IF($C394&lt;=Entradas!$E$41,"",E394-AVERAGE(E:E))</f>
        <v>0.39894111376334496</v>
      </c>
      <c r="K394" s="77">
        <f>IF($C394&lt;=Entradas!$E$41,"",J394^2)</f>
        <v>0.15915401225073814</v>
      </c>
      <c r="L394" s="77">
        <f>IF($C394&lt;=Entradas!$E$41,"",G394*J394)</f>
        <v>0.28384408888910745</v>
      </c>
      <c r="M394" s="39"/>
    </row>
    <row r="395" spans="2:13" x14ac:dyDescent="0.3">
      <c r="B395" s="38"/>
      <c r="C395" s="74">
        <v>390</v>
      </c>
      <c r="D395" s="97">
        <f>IF($C395&lt;=Entradas!$E$41,"",Observaciones!H395)</f>
        <v>1.5048036971785259</v>
      </c>
      <c r="E395" s="97">
        <f>IF($C395&lt;=Entradas!$E$41,"",Cálculos!M396)</f>
        <v>1.4071990410288204</v>
      </c>
      <c r="F395" s="77">
        <f>IF($C395&lt;=Entradas!$E$41,"",D395-E395)</f>
        <v>9.7604656149705482E-2</v>
      </c>
      <c r="G395" s="77">
        <f>IF($C395&lt;=Entradas!$E$41,"",D395-AVERAGE(D:D))</f>
        <v>0.59870501498504769</v>
      </c>
      <c r="H395" s="77">
        <f>IF($C395&lt;=Entradas!$E$41,"",F395^2)</f>
        <v>9.5266689021022404E-3</v>
      </c>
      <c r="I395" s="77">
        <f>IF($C395&lt;=Entradas!$E$41,"",G395^2)</f>
        <v>0.35844769496824619</v>
      </c>
      <c r="J395" s="77">
        <f>IF($C395&lt;=Entradas!$E$41,"",E395-AVERAGE(E:E))</f>
        <v>0.34832623390412198</v>
      </c>
      <c r="K395" s="77">
        <f>IF($C395&lt;=Entradas!$E$41,"",J395^2)</f>
        <v>0.1213311652258291</v>
      </c>
      <c r="L395" s="77">
        <f>IF($C395&lt;=Entradas!$E$41,"",G395*J395)</f>
        <v>0.20854466308925257</v>
      </c>
      <c r="M395" s="39"/>
    </row>
    <row r="396" spans="2:13" x14ac:dyDescent="0.3">
      <c r="B396" s="38"/>
      <c r="C396" s="74">
        <v>391</v>
      </c>
      <c r="D396" s="97">
        <f>IF($C396&lt;=Entradas!$E$41,"",Observaciones!H396)</f>
        <v>1.5319344256860985</v>
      </c>
      <c r="E396" s="97">
        <f>IF($C396&lt;=Entradas!$E$41,"",Cálculos!M397)</f>
        <v>1.4386950298221215</v>
      </c>
      <c r="F396" s="77">
        <f>IF($C396&lt;=Entradas!$E$41,"",D396-E396)</f>
        <v>9.3239395863977004E-2</v>
      </c>
      <c r="G396" s="77">
        <f>IF($C396&lt;=Entradas!$E$41,"",D396-AVERAGE(D:D))</f>
        <v>0.62583574349262028</v>
      </c>
      <c r="H396" s="77">
        <f>IF($C396&lt;=Entradas!$E$41,"",F396^2)</f>
        <v>8.6935849410794113E-3</v>
      </c>
      <c r="I396" s="77">
        <f>IF($C396&lt;=Entradas!$E$41,"",G396^2)</f>
        <v>0.39167037783296083</v>
      </c>
      <c r="J396" s="77">
        <f>IF($C396&lt;=Entradas!$E$41,"",E396-AVERAGE(E:E))</f>
        <v>0.37982222269742305</v>
      </c>
      <c r="K396" s="77">
        <f>IF($C396&lt;=Entradas!$E$41,"",J396^2)</f>
        <v>0.14426492085481082</v>
      </c>
      <c r="L396" s="77">
        <f>IF($C396&lt;=Entradas!$E$41,"",G396*J396)</f>
        <v>0.23770632313686135</v>
      </c>
      <c r="M396" s="39"/>
    </row>
    <row r="397" spans="2:13" x14ac:dyDescent="0.3">
      <c r="B397" s="38"/>
      <c r="C397" s="74">
        <v>392</v>
      </c>
      <c r="D397" s="97">
        <f>IF($C397&lt;=Entradas!$E$41,"",Observaciones!H397)</f>
        <v>1.424381885699505</v>
      </c>
      <c r="E397" s="97">
        <f>IF($C397&lt;=Entradas!$E$41,"",Cálculos!M398)</f>
        <v>1.3802764381857147</v>
      </c>
      <c r="F397" s="77">
        <f>IF($C397&lt;=Entradas!$E$41,"",D397-E397)</f>
        <v>4.4105447513790308E-2</v>
      </c>
      <c r="G397" s="77">
        <f>IF($C397&lt;=Entradas!$E$41,"",D397-AVERAGE(D:D))</f>
        <v>0.51828320350602675</v>
      </c>
      <c r="H397" s="77">
        <f>IF($C397&lt;=Entradas!$E$41,"",F397^2)</f>
        <v>1.9452905003917117E-3</v>
      </c>
      <c r="I397" s="77">
        <f>IF($C397&lt;=Entradas!$E$41,"",G397^2)</f>
        <v>0.26861747903646954</v>
      </c>
      <c r="J397" s="77">
        <f>IF($C397&lt;=Entradas!$E$41,"",E397-AVERAGE(E:E))</f>
        <v>0.32140363106101622</v>
      </c>
      <c r="K397" s="77">
        <f>IF($C397&lt;=Entradas!$E$41,"",J397^2)</f>
        <v>0.10330029405920582</v>
      </c>
      <c r="L397" s="77">
        <f>IF($C397&lt;=Entradas!$E$41,"",G397*J397)</f>
        <v>0.16657810352477262</v>
      </c>
      <c r="M397" s="39"/>
    </row>
    <row r="398" spans="2:13" x14ac:dyDescent="0.3">
      <c r="B398" s="38"/>
      <c r="C398" s="74">
        <v>393</v>
      </c>
      <c r="D398" s="97">
        <f>IF($C398&lt;=Entradas!$E$41,"",Observaciones!H398)</f>
        <v>1.3175786744990317</v>
      </c>
      <c r="E398" s="97">
        <f>IF($C398&lt;=Entradas!$E$41,"",Cálculos!M399)</f>
        <v>1.3337239870075628</v>
      </c>
      <c r="F398" s="77">
        <f>IF($C398&lt;=Entradas!$E$41,"",D398-E398)</f>
        <v>-1.6145312508531129E-2</v>
      </c>
      <c r="G398" s="77">
        <f>IF($C398&lt;=Entradas!$E$41,"",D398-AVERAGE(D:D))</f>
        <v>0.41147999230555343</v>
      </c>
      <c r="H398" s="77">
        <f>IF($C398&lt;=Entradas!$E$41,"",F398^2)</f>
        <v>2.6067111599813175E-4</v>
      </c>
      <c r="I398" s="77">
        <f>IF($C398&lt;=Entradas!$E$41,"",G398^2)</f>
        <v>0.16931578406777831</v>
      </c>
      <c r="J398" s="77">
        <f>IF($C398&lt;=Entradas!$E$41,"",E398-AVERAGE(E:E))</f>
        <v>0.27485117988286434</v>
      </c>
      <c r="K398" s="77">
        <f>IF($C398&lt;=Entradas!$E$41,"",J398^2)</f>
        <v>7.5543171083002653E-2</v>
      </c>
      <c r="L398" s="77">
        <f>IF($C398&lt;=Entradas!$E$41,"",G398*J398)</f>
        <v>0.11309576138337329</v>
      </c>
      <c r="M398" s="39"/>
    </row>
    <row r="399" spans="2:13" x14ac:dyDescent="0.3">
      <c r="B399" s="38"/>
      <c r="C399" s="74">
        <v>394</v>
      </c>
      <c r="D399" s="97">
        <f>IF($C399&lt;=Entradas!$E$41,"",Observaciones!H399)</f>
        <v>1.2754658649863604</v>
      </c>
      <c r="E399" s="97">
        <f>IF($C399&lt;=Entradas!$E$41,"",Cálculos!M400)</f>
        <v>1.3200834929353058</v>
      </c>
      <c r="F399" s="77">
        <f>IF($C399&lt;=Entradas!$E$41,"",D399-E399)</f>
        <v>-4.4617627948945415E-2</v>
      </c>
      <c r="G399" s="77">
        <f>IF($C399&lt;=Entradas!$E$41,"",D399-AVERAGE(D:D))</f>
        <v>0.36936718279288216</v>
      </c>
      <c r="H399" s="77">
        <f>IF($C399&lt;=Entradas!$E$41,"",F399^2)</f>
        <v>1.9907327237905152E-3</v>
      </c>
      <c r="I399" s="77">
        <f>IF($C399&lt;=Entradas!$E$41,"",G399^2)</f>
        <v>0.13643211572435043</v>
      </c>
      <c r="J399" s="77">
        <f>IF($C399&lt;=Entradas!$E$41,"",E399-AVERAGE(E:E))</f>
        <v>0.26121068581060736</v>
      </c>
      <c r="K399" s="77">
        <f>IF($C399&lt;=Entradas!$E$41,"",J399^2)</f>
        <v>6.8231022381647827E-2</v>
      </c>
      <c r="L399" s="77">
        <f>IF($C399&lt;=Entradas!$E$41,"",G399*J399)</f>
        <v>9.6482655133260722E-2</v>
      </c>
      <c r="M399" s="39"/>
    </row>
    <row r="400" spans="2:13" x14ac:dyDescent="0.3">
      <c r="B400" s="38"/>
      <c r="C400" s="74">
        <v>395</v>
      </c>
      <c r="D400" s="97">
        <f>IF($C400&lt;=Entradas!$E$41,"",Observaciones!H400)</f>
        <v>1.3562422040366251</v>
      </c>
      <c r="E400" s="97">
        <f>IF($C400&lt;=Entradas!$E$41,"",Cálculos!M401)</f>
        <v>1.4274564246264827</v>
      </c>
      <c r="F400" s="77">
        <f>IF($C400&lt;=Entradas!$E$41,"",D400-E400)</f>
        <v>-7.1214220589857602E-2</v>
      </c>
      <c r="G400" s="77">
        <f>IF($C400&lt;=Entradas!$E$41,"",D400-AVERAGE(D:D))</f>
        <v>0.45014352184314688</v>
      </c>
      <c r="H400" s="77">
        <f>IF($C400&lt;=Entradas!$E$41,"",F400^2)</f>
        <v>5.0714652142208987E-3</v>
      </c>
      <c r="I400" s="77">
        <f>IF($C400&lt;=Entradas!$E$41,"",G400^2)</f>
        <v>0.20262919025735165</v>
      </c>
      <c r="J400" s="77">
        <f>IF($C400&lt;=Entradas!$E$41,"",E400-AVERAGE(E:E))</f>
        <v>0.36858361750178426</v>
      </c>
      <c r="K400" s="77">
        <f>IF($C400&lt;=Entradas!$E$41,"",J400^2)</f>
        <v>0.13585388309070159</v>
      </c>
      <c r="L400" s="77">
        <f>IF($C400&lt;=Entradas!$E$41,"",G400*J400)</f>
        <v>0.16591552767594051</v>
      </c>
      <c r="M400" s="39"/>
    </row>
    <row r="401" spans="2:13" x14ac:dyDescent="0.3">
      <c r="B401" s="38"/>
      <c r="C401" s="74">
        <v>396</v>
      </c>
      <c r="D401" s="97">
        <f>IF($C401&lt;=Entradas!$E$41,"",Observaciones!H401)</f>
        <v>1.3527754041930637</v>
      </c>
      <c r="E401" s="97">
        <f>IF($C401&lt;=Entradas!$E$41,"",Cálculos!M402)</f>
        <v>1.3722194423235798</v>
      </c>
      <c r="F401" s="77">
        <f>IF($C401&lt;=Entradas!$E$41,"",D401-E401)</f>
        <v>-1.9444038130516095E-2</v>
      </c>
      <c r="G401" s="77">
        <f>IF($C401&lt;=Entradas!$E$41,"",D401-AVERAGE(D:D))</f>
        <v>0.44667672199958552</v>
      </c>
      <c r="H401" s="77">
        <f>IF($C401&lt;=Entradas!$E$41,"",F401^2)</f>
        <v>3.7807061882096381E-4</v>
      </c>
      <c r="I401" s="77">
        <f>IF($C401&lt;=Entradas!$E$41,"",G401^2)</f>
        <v>0.199520093976295</v>
      </c>
      <c r="J401" s="77">
        <f>IF($C401&lt;=Entradas!$E$41,"",E401-AVERAGE(E:E))</f>
        <v>0.3133466351988814</v>
      </c>
      <c r="K401" s="77">
        <f>IF($C401&lt;=Entradas!$E$41,"",J401^2)</f>
        <v>9.8186113790460855E-2</v>
      </c>
      <c r="L401" s="77">
        <f>IF($C401&lt;=Entradas!$E$41,"",G401*J401)</f>
        <v>0.1399646478602363</v>
      </c>
      <c r="M401" s="39"/>
    </row>
    <row r="402" spans="2:13" x14ac:dyDescent="0.3">
      <c r="B402" s="38"/>
      <c r="C402" s="74">
        <v>397</v>
      </c>
      <c r="D402" s="97">
        <f>IF($C402&lt;=Entradas!$E$41,"",Observaciones!H402)</f>
        <v>1.2954507144270362</v>
      </c>
      <c r="E402" s="97">
        <f>IF($C402&lt;=Entradas!$E$41,"",Cálculos!M403)</f>
        <v>1.349177596830077</v>
      </c>
      <c r="F402" s="77">
        <f>IF($C402&lt;=Entradas!$E$41,"",D402-E402)</f>
        <v>-5.3726882403040799E-2</v>
      </c>
      <c r="G402" s="77">
        <f>IF($C402&lt;=Entradas!$E$41,"",D402-AVERAGE(D:D))</f>
        <v>0.38935203223355797</v>
      </c>
      <c r="H402" s="77">
        <f>IF($C402&lt;=Entradas!$E$41,"",F402^2)</f>
        <v>2.886577892750175E-3</v>
      </c>
      <c r="I402" s="77">
        <f>IF($C402&lt;=Entradas!$E$41,"",G402^2)</f>
        <v>0.15159500500440157</v>
      </c>
      <c r="J402" s="77">
        <f>IF($C402&lt;=Entradas!$E$41,"",E402-AVERAGE(E:E))</f>
        <v>0.29030478970537854</v>
      </c>
      <c r="K402" s="77">
        <f>IF($C402&lt;=Entradas!$E$41,"",J402^2)</f>
        <v>8.4276870925884054E-2</v>
      </c>
      <c r="L402" s="77">
        <f>IF($C402&lt;=Entradas!$E$41,"",G402*J402)</f>
        <v>0.11303075983892481</v>
      </c>
      <c r="M402" s="39"/>
    </row>
    <row r="403" spans="2:13" x14ac:dyDescent="0.3">
      <c r="B403" s="38"/>
      <c r="C403" s="74">
        <v>398</v>
      </c>
      <c r="D403" s="97">
        <f>IF($C403&lt;=Entradas!$E$41,"",Observaciones!H403)</f>
        <v>1.2655579471481655</v>
      </c>
      <c r="E403" s="97">
        <f>IF($C403&lt;=Entradas!$E$41,"",Cálculos!M404)</f>
        <v>1.3403446148031932</v>
      </c>
      <c r="F403" s="77">
        <f>IF($C403&lt;=Entradas!$E$41,"",D403-E403)</f>
        <v>-7.4786667655027728E-2</v>
      </c>
      <c r="G403" s="77">
        <f>IF($C403&lt;=Entradas!$E$41,"",D403-AVERAGE(D:D))</f>
        <v>0.35945926495468727</v>
      </c>
      <c r="H403" s="77">
        <f>IF($C403&lt;=Entradas!$E$41,"",F403^2)</f>
        <v>5.5930456589435703E-3</v>
      </c>
      <c r="I403" s="77">
        <f>IF($C403&lt;=Entradas!$E$41,"",G403^2)</f>
        <v>0.12921096316176406</v>
      </c>
      <c r="J403" s="77">
        <f>IF($C403&lt;=Entradas!$E$41,"",E403-AVERAGE(E:E))</f>
        <v>0.28147180767849478</v>
      </c>
      <c r="K403" s="77">
        <f>IF($C403&lt;=Entradas!$E$41,"",J403^2)</f>
        <v>7.9226378517799553E-2</v>
      </c>
      <c r="L403" s="77">
        <f>IF($C403&lt;=Entradas!$E$41,"",G403*J403)</f>
        <v>0.10117764909357883</v>
      </c>
      <c r="M403" s="39"/>
    </row>
    <row r="404" spans="2:13" x14ac:dyDescent="0.3">
      <c r="B404" s="38"/>
      <c r="C404" s="74">
        <v>399</v>
      </c>
      <c r="D404" s="97">
        <f>IF($C404&lt;=Entradas!$E$41,"",Observaciones!H404)</f>
        <v>1.1606371170349079</v>
      </c>
      <c r="E404" s="97">
        <f>IF($C404&lt;=Entradas!$E$41,"",Cálculos!M405)</f>
        <v>1.2936089438061906</v>
      </c>
      <c r="F404" s="77">
        <f>IF($C404&lt;=Entradas!$E$41,"",D404-E404)</f>
        <v>-0.13297182677128272</v>
      </c>
      <c r="G404" s="77">
        <f>IF($C404&lt;=Entradas!$E$41,"",D404-AVERAGE(D:D))</f>
        <v>0.25453843484142968</v>
      </c>
      <c r="H404" s="77">
        <f>IF($C404&lt;=Entradas!$E$41,"",F404^2)</f>
        <v>1.768150671489202E-2</v>
      </c>
      <c r="I404" s="77">
        <f>IF($C404&lt;=Entradas!$E$41,"",G404^2)</f>
        <v>6.4789814811524751E-2</v>
      </c>
      <c r="J404" s="77">
        <f>IF($C404&lt;=Entradas!$E$41,"",E404-AVERAGE(E:E))</f>
        <v>0.23473613668149218</v>
      </c>
      <c r="K404" s="77">
        <f>IF($C404&lt;=Entradas!$E$41,"",J404^2)</f>
        <v>5.5101053864152177E-2</v>
      </c>
      <c r="L404" s="77">
        <f>IF($C404&lt;=Entradas!$E$41,"",G404*J404)</f>
        <v>5.9749368831630928E-2</v>
      </c>
      <c r="M404" s="39"/>
    </row>
    <row r="405" spans="2:13" x14ac:dyDescent="0.3">
      <c r="B405" s="38"/>
      <c r="C405" s="74">
        <v>400</v>
      </c>
      <c r="D405" s="97">
        <f>IF($C405&lt;=Entradas!$E$41,"",Observaciones!H405)</f>
        <v>1.1739087389155642</v>
      </c>
      <c r="E405" s="97">
        <f>IF($C405&lt;=Entradas!$E$41,"",Cálculos!M406)</f>
        <v>1.3071407362133614</v>
      </c>
      <c r="F405" s="77">
        <f>IF($C405&lt;=Entradas!$E$41,"",D405-E405)</f>
        <v>-0.13323199729779711</v>
      </c>
      <c r="G405" s="77">
        <f>IF($C405&lt;=Entradas!$E$41,"",D405-AVERAGE(D:D))</f>
        <v>0.26781005672208602</v>
      </c>
      <c r="H405" s="77">
        <f>IF($C405&lt;=Entradas!$E$41,"",F405^2)</f>
        <v>1.7750765103960217E-2</v>
      </c>
      <c r="I405" s="77">
        <f>IF($C405&lt;=Entradas!$E$41,"",G405^2)</f>
        <v>7.1722226481486934E-2</v>
      </c>
      <c r="J405" s="77">
        <f>IF($C405&lt;=Entradas!$E$41,"",E405-AVERAGE(E:E))</f>
        <v>0.24826792908866291</v>
      </c>
      <c r="K405" s="77">
        <f>IF($C405&lt;=Entradas!$E$41,"",J405^2)</f>
        <v>6.1636964613973354E-2</v>
      </c>
      <c r="L405" s="77">
        <f>IF($C405&lt;=Entradas!$E$41,"",G405*J405)</f>
        <v>6.6488648171509637E-2</v>
      </c>
      <c r="M405" s="39"/>
    </row>
    <row r="406" spans="2:13" x14ac:dyDescent="0.3">
      <c r="B406" s="38"/>
      <c r="C406" s="74">
        <v>401</v>
      </c>
      <c r="D406" s="97">
        <f>IF($C406&lt;=Entradas!$E$41,"",Observaciones!H406)</f>
        <v>1.0713822106249293</v>
      </c>
      <c r="E406" s="97">
        <f>IF($C406&lt;=Entradas!$E$41,"",Cálculos!M407)</f>
        <v>1.2614603631115657</v>
      </c>
      <c r="F406" s="77">
        <f>IF($C406&lt;=Entradas!$E$41,"",D406-E406)</f>
        <v>-0.1900781524866364</v>
      </c>
      <c r="G406" s="77">
        <f>IF($C406&lt;=Entradas!$E$41,"",D406-AVERAGE(D:D))</f>
        <v>0.16528352843145111</v>
      </c>
      <c r="H406" s="77">
        <f>IF($C406&lt;=Entradas!$E$41,"",F406^2)</f>
        <v>3.6129704052732997E-2</v>
      </c>
      <c r="I406" s="77">
        <f>IF($C406&lt;=Entradas!$E$41,"",G406^2)</f>
        <v>2.7318644770750307E-2</v>
      </c>
      <c r="J406" s="77">
        <f>IF($C406&lt;=Entradas!$E$41,"",E406-AVERAGE(E:E))</f>
        <v>0.20258755598686728</v>
      </c>
      <c r="K406" s="77">
        <f>IF($C406&lt;=Entradas!$E$41,"",J406^2)</f>
        <v>4.1041717840732087E-2</v>
      </c>
      <c r="L406" s="77">
        <f>IF($C406&lt;=Entradas!$E$41,"",G406*J406)</f>
        <v>3.348438606981357E-2</v>
      </c>
      <c r="M406" s="39"/>
    </row>
    <row r="407" spans="2:13" x14ac:dyDescent="0.3">
      <c r="B407" s="38"/>
      <c r="C407" s="74">
        <v>402</v>
      </c>
      <c r="D407" s="97">
        <f>IF($C407&lt;=Entradas!$E$41,"",Observaciones!H407)</f>
        <v>0.97117967790813964</v>
      </c>
      <c r="E407" s="97">
        <f>IF($C407&lt;=Entradas!$E$41,"",Cálculos!M408)</f>
        <v>1.2179011827658535</v>
      </c>
      <c r="F407" s="77">
        <f>IF($C407&lt;=Entradas!$E$41,"",D407-E407)</f>
        <v>-0.24672150485771382</v>
      </c>
      <c r="G407" s="77">
        <f>IF($C407&lt;=Entradas!$E$41,"",D407-AVERAGE(D:D))</f>
        <v>6.5080995714661416E-2</v>
      </c>
      <c r="H407" s="77">
        <f>IF($C407&lt;=Entradas!$E$41,"",F407^2)</f>
        <v>6.0871500959254907E-2</v>
      </c>
      <c r="I407" s="77">
        <f>IF($C407&lt;=Entradas!$E$41,"",G407^2)</f>
        <v>4.2355360032117779E-3</v>
      </c>
      <c r="J407" s="77">
        <f>IF($C407&lt;=Entradas!$E$41,"",E407-AVERAGE(E:E))</f>
        <v>0.15902837564115502</v>
      </c>
      <c r="K407" s="77">
        <f>IF($C407&lt;=Entradas!$E$41,"",J407^2)</f>
        <v>2.5290024259064306E-2</v>
      </c>
      <c r="L407" s="77">
        <f>IF($C407&lt;=Entradas!$E$41,"",G407*J407)</f>
        <v>1.0349725033611576E-2</v>
      </c>
      <c r="M407" s="39"/>
    </row>
    <row r="408" spans="2:13" x14ac:dyDescent="0.3">
      <c r="B408" s="38"/>
      <c r="C408" s="74">
        <v>403</v>
      </c>
      <c r="D408" s="97">
        <f>IF($C408&lt;=Entradas!$E$41,"",Observaciones!H408)</f>
        <v>2.1270987011681908</v>
      </c>
      <c r="E408" s="97">
        <f>IF($C408&lt;=Entradas!$E$41,"",Cálculos!M409)</f>
        <v>2.8280999397287916</v>
      </c>
      <c r="F408" s="77">
        <f>IF($C408&lt;=Entradas!$E$41,"",D408-E408)</f>
        <v>-0.70100123856060081</v>
      </c>
      <c r="G408" s="77">
        <f>IF($C408&lt;=Entradas!$E$41,"",D408-AVERAGE(D:D))</f>
        <v>1.2210000189747126</v>
      </c>
      <c r="H408" s="77">
        <f>IF($C408&lt;=Entradas!$E$41,"",F408^2)</f>
        <v>0.49140273646349636</v>
      </c>
      <c r="I408" s="77">
        <f>IF($C408&lt;=Entradas!$E$41,"",G408^2)</f>
        <v>1.4908410463362485</v>
      </c>
      <c r="J408" s="77">
        <f>IF($C408&lt;=Entradas!$E$41,"",E408-AVERAGE(E:E))</f>
        <v>1.7692271326040931</v>
      </c>
      <c r="K408" s="77">
        <f>IF($C408&lt;=Entradas!$E$41,"",J408^2)</f>
        <v>3.1301646467425015</v>
      </c>
      <c r="L408" s="77">
        <f>IF($C408&lt;=Entradas!$E$41,"",G408*J408)</f>
        <v>2.1602263624801741</v>
      </c>
      <c r="M408" s="39"/>
    </row>
    <row r="409" spans="2:13" x14ac:dyDescent="0.3">
      <c r="B409" s="38"/>
      <c r="C409" s="74">
        <v>404</v>
      </c>
      <c r="D409" s="97">
        <f>IF($C409&lt;=Entradas!$E$41,"",Observaciones!H409)</f>
        <v>1.2004187285257604</v>
      </c>
      <c r="E409" s="97">
        <f>IF($C409&lt;=Entradas!$E$41,"",Cálculos!M410)</f>
        <v>1.3330706030166701</v>
      </c>
      <c r="F409" s="77">
        <f>IF($C409&lt;=Entradas!$E$41,"",D409-E409)</f>
        <v>-0.13265187449090976</v>
      </c>
      <c r="G409" s="77">
        <f>IF($C409&lt;=Entradas!$E$41,"",D409-AVERAGE(D:D))</f>
        <v>0.29432004633228215</v>
      </c>
      <c r="H409" s="77">
        <f>IF($C409&lt;=Entradas!$E$41,"",F409^2)</f>
        <v>1.7596519805952074E-2</v>
      </c>
      <c r="I409" s="77">
        <f>IF($C409&lt;=Entradas!$E$41,"",G409^2)</f>
        <v>8.6624289673036717E-2</v>
      </c>
      <c r="J409" s="77">
        <f>IF($C409&lt;=Entradas!$E$41,"",E409-AVERAGE(E:E))</f>
        <v>0.27419779589197169</v>
      </c>
      <c r="K409" s="77">
        <f>IF($C409&lt;=Entradas!$E$41,"",J409^2)</f>
        <v>7.5184431272015365E-2</v>
      </c>
      <c r="L409" s="77">
        <f>IF($C409&lt;=Entradas!$E$41,"",G409*J409)</f>
        <v>8.0701907991134747E-2</v>
      </c>
      <c r="M409" s="39"/>
    </row>
    <row r="410" spans="2:13" x14ac:dyDescent="0.3">
      <c r="B410" s="38"/>
      <c r="C410" s="74">
        <v>405</v>
      </c>
      <c r="D410" s="97">
        <f>IF($C410&lt;=Entradas!$E$41,"",Observaciones!H410)</f>
        <v>1.1689217641251128</v>
      </c>
      <c r="E410" s="97">
        <f>IF($C410&lt;=Entradas!$E$41,"",Cálculos!M411)</f>
        <v>1.3213245600617156</v>
      </c>
      <c r="F410" s="77">
        <f>IF($C410&lt;=Entradas!$E$41,"",D410-E410)</f>
        <v>-0.15240279593660278</v>
      </c>
      <c r="G410" s="77">
        <f>IF($C410&lt;=Entradas!$E$41,"",D410-AVERAGE(D:D))</f>
        <v>0.26282308193163462</v>
      </c>
      <c r="H410" s="77">
        <f>IF($C410&lt;=Entradas!$E$41,"",F410^2)</f>
        <v>2.3226612209293788E-2</v>
      </c>
      <c r="I410" s="77">
        <f>IF($C410&lt;=Entradas!$E$41,"",G410^2)</f>
        <v>6.9075972396042726E-2</v>
      </c>
      <c r="J410" s="77">
        <f>IF($C410&lt;=Entradas!$E$41,"",E410-AVERAGE(E:E))</f>
        <v>0.26245175293701717</v>
      </c>
      <c r="K410" s="77">
        <f>IF($C410&lt;=Entradas!$E$41,"",J410^2)</f>
        <v>6.8880922619713097E-2</v>
      </c>
      <c r="L410" s="77">
        <f>IF($C410&lt;=Entradas!$E$41,"",G410*J410)</f>
        <v>6.8978378565266785E-2</v>
      </c>
      <c r="M410" s="39"/>
    </row>
    <row r="411" spans="2:13" x14ac:dyDescent="0.3">
      <c r="B411" s="38"/>
      <c r="C411" s="74">
        <v>406</v>
      </c>
      <c r="D411" s="97">
        <f>IF($C411&lt;=Entradas!$E$41,"",Observaciones!H411)</f>
        <v>4.4032537348740508</v>
      </c>
      <c r="E411" s="97">
        <f>IF($C411&lt;=Entradas!$E$41,"",Cálculos!M412)</f>
        <v>5.6879074971609729</v>
      </c>
      <c r="F411" s="77">
        <f>IF($C411&lt;=Entradas!$E$41,"",D411-E411)</f>
        <v>-1.2846537622869221</v>
      </c>
      <c r="G411" s="77">
        <f>IF($C411&lt;=Entradas!$E$41,"",D411-AVERAGE(D:D))</f>
        <v>3.4971550526805726</v>
      </c>
      <c r="H411" s="77">
        <f>IF($C411&lt;=Entradas!$E$41,"",F411^2)</f>
        <v>1.6503352889579437</v>
      </c>
      <c r="I411" s="77">
        <f>IF($C411&lt;=Entradas!$E$41,"",G411^2)</f>
        <v>12.230093462489258</v>
      </c>
      <c r="J411" s="77">
        <f>IF($C411&lt;=Entradas!$E$41,"",E411-AVERAGE(E:E))</f>
        <v>4.6290346900362742</v>
      </c>
      <c r="K411" s="77">
        <f>IF($C411&lt;=Entradas!$E$41,"",J411^2)</f>
        <v>21.427962161559226</v>
      </c>
      <c r="L411" s="77">
        <f>IF($C411&lt;=Entradas!$E$41,"",G411*J411)</f>
        <v>16.188452055294004</v>
      </c>
      <c r="M411" s="39"/>
    </row>
    <row r="412" spans="2:13" x14ac:dyDescent="0.3">
      <c r="B412" s="38"/>
      <c r="C412" s="74">
        <v>407</v>
      </c>
      <c r="D412" s="97">
        <f>IF($C412&lt;=Entradas!$E$41,"",Observaciones!H412)</f>
        <v>1.4997265502264259</v>
      </c>
      <c r="E412" s="97">
        <f>IF($C412&lt;=Entradas!$E$41,"",Cálculos!M413)</f>
        <v>1.4138291902706825</v>
      </c>
      <c r="F412" s="77">
        <f>IF($C412&lt;=Entradas!$E$41,"",D412-E412)</f>
        <v>8.5897359955743324E-2</v>
      </c>
      <c r="G412" s="77">
        <f>IF($C412&lt;=Entradas!$E$41,"",D412-AVERAGE(D:D))</f>
        <v>0.59362786803294765</v>
      </c>
      <c r="H412" s="77">
        <f>IF($C412&lt;=Entradas!$E$41,"",F412^2)</f>
        <v>7.378356447366537E-3</v>
      </c>
      <c r="I412" s="77">
        <f>IF($C412&lt;=Entradas!$E$41,"",G412^2)</f>
        <v>0.35239404570534272</v>
      </c>
      <c r="J412" s="77">
        <f>IF($C412&lt;=Entradas!$E$41,"",E412-AVERAGE(E:E))</f>
        <v>0.3549563831459841</v>
      </c>
      <c r="K412" s="77">
        <f>IF($C412&lt;=Entradas!$E$41,"",J412^2)</f>
        <v>0.12599403393607866</v>
      </c>
      <c r="L412" s="77">
        <f>IF($C412&lt;=Entradas!$E$41,"",G412*J412)</f>
        <v>0.21071200097163664</v>
      </c>
      <c r="M412" s="39"/>
    </row>
    <row r="413" spans="2:13" x14ac:dyDescent="0.3">
      <c r="B413" s="38"/>
      <c r="C413" s="74">
        <v>408</v>
      </c>
      <c r="D413" s="97">
        <f>IF($C413&lt;=Entradas!$E$41,"",Observaciones!H413)</f>
        <v>1.4533256023375341</v>
      </c>
      <c r="E413" s="97">
        <f>IF($C413&lt;=Entradas!$E$41,"",Cálculos!M414)</f>
        <v>1.3979995296359649</v>
      </c>
      <c r="F413" s="77">
        <f>IF($C413&lt;=Entradas!$E$41,"",D413-E413)</f>
        <v>5.5326072701569196E-2</v>
      </c>
      <c r="G413" s="77">
        <f>IF($C413&lt;=Entradas!$E$41,"",D413-AVERAGE(D:D))</f>
        <v>0.54722692014405583</v>
      </c>
      <c r="H413" s="77">
        <f>IF($C413&lt;=Entradas!$E$41,"",F413^2)</f>
        <v>3.0609743205793202E-3</v>
      </c>
      <c r="I413" s="77">
        <f>IF($C413&lt;=Entradas!$E$41,"",G413^2)</f>
        <v>0.29945730213034888</v>
      </c>
      <c r="J413" s="77">
        <f>IF($C413&lt;=Entradas!$E$41,"",E413-AVERAGE(E:E))</f>
        <v>0.33912672251126641</v>
      </c>
      <c r="K413" s="77">
        <f>IF($C413&lt;=Entradas!$E$41,"",J413^2)</f>
        <v>0.11500693392123348</v>
      </c>
      <c r="L413" s="77">
        <f>IF($C413&lt;=Entradas!$E$41,"",G413*J413)</f>
        <v>0.18557927189838816</v>
      </c>
      <c r="M413" s="39"/>
    </row>
    <row r="414" spans="2:13" x14ac:dyDescent="0.3">
      <c r="B414" s="38"/>
      <c r="C414" s="74">
        <v>409</v>
      </c>
      <c r="D414" s="97">
        <f>IF($C414&lt;=Entradas!$E$41,"",Observaciones!H414)</f>
        <v>1.3697479345123544</v>
      </c>
      <c r="E414" s="97">
        <f>IF($C414&lt;=Entradas!$E$41,"",Cálculos!M415)</f>
        <v>1.3635114937036854</v>
      </c>
      <c r="F414" s="77">
        <f>IF($C414&lt;=Entradas!$E$41,"",D414-E414)</f>
        <v>6.2364408086690304E-3</v>
      </c>
      <c r="G414" s="77">
        <f>IF($C414&lt;=Entradas!$E$41,"",D414-AVERAGE(D:D))</f>
        <v>0.46364925231887621</v>
      </c>
      <c r="H414" s="77">
        <f>IF($C414&lt;=Entradas!$E$41,"",F414^2)</f>
        <v>3.8893193960032431E-5</v>
      </c>
      <c r="I414" s="77">
        <f>IF($C414&lt;=Entradas!$E$41,"",G414^2)</f>
        <v>0.21497062917585294</v>
      </c>
      <c r="J414" s="77">
        <f>IF($C414&lt;=Entradas!$E$41,"",E414-AVERAGE(E:E))</f>
        <v>0.30463868657898696</v>
      </c>
      <c r="K414" s="77">
        <f>IF($C414&lt;=Entradas!$E$41,"",J414^2)</f>
        <v>9.2804729360570257E-2</v>
      </c>
      <c r="L414" s="77">
        <f>IF($C414&lt;=Entradas!$E$41,"",G414*J414)</f>
        <v>0.14124549925975177</v>
      </c>
      <c r="M414" s="39"/>
    </row>
    <row r="415" spans="2:13" x14ac:dyDescent="0.3">
      <c r="B415" s="38"/>
      <c r="C415" s="74">
        <v>410</v>
      </c>
      <c r="D415" s="97">
        <f>IF($C415&lt;=Entradas!$E$41,"",Observaciones!H415)</f>
        <v>1.2630436644665124</v>
      </c>
      <c r="E415" s="97">
        <f>IF($C415&lt;=Entradas!$E$41,"",Cálculos!M416)</f>
        <v>1.3176794091279604</v>
      </c>
      <c r="F415" s="77">
        <f>IF($C415&lt;=Entradas!$E$41,"",D415-E415)</f>
        <v>-5.4635744661448049E-2</v>
      </c>
      <c r="G415" s="77">
        <f>IF($C415&lt;=Entradas!$E$41,"",D415-AVERAGE(D:D))</f>
        <v>0.35694498227303417</v>
      </c>
      <c r="H415" s="77">
        <f>IF($C415&lt;=Entradas!$E$41,"",F415^2)</f>
        <v>2.9850645947109488E-3</v>
      </c>
      <c r="I415" s="77">
        <f>IF($C415&lt;=Entradas!$E$41,"",G415^2)</f>
        <v>0.12740972036989667</v>
      </c>
      <c r="J415" s="77">
        <f>IF($C415&lt;=Entradas!$E$41,"",E415-AVERAGE(E:E))</f>
        <v>0.258806602003262</v>
      </c>
      <c r="K415" s="77">
        <f>IF($C415&lt;=Entradas!$E$41,"",J415^2)</f>
        <v>6.6980857240474853E-2</v>
      </c>
      <c r="L415" s="77">
        <f>IF($C415&lt;=Entradas!$E$41,"",G415*J415)</f>
        <v>9.2379717964198568E-2</v>
      </c>
      <c r="M415" s="39"/>
    </row>
    <row r="416" spans="2:13" x14ac:dyDescent="0.3">
      <c r="B416" s="38"/>
      <c r="C416" s="74">
        <v>411</v>
      </c>
      <c r="D416" s="97">
        <f>IF($C416&lt;=Entradas!$E$41,"",Observaciones!H416)</f>
        <v>1.2173372095634136</v>
      </c>
      <c r="E416" s="97">
        <f>IF($C416&lt;=Entradas!$E$41,"",Cálculos!M417)</f>
        <v>1.303202574556982</v>
      </c>
      <c r="F416" s="77">
        <f>IF($C416&lt;=Entradas!$E$41,"",D416-E416)</f>
        <v>-8.5865364993568338E-2</v>
      </c>
      <c r="G416" s="77">
        <f>IF($C416&lt;=Entradas!$E$41,"",D416-AVERAGE(D:D))</f>
        <v>0.3112385273699354</v>
      </c>
      <c r="H416" s="77">
        <f>IF($C416&lt;=Entradas!$E$41,"",F416^2)</f>
        <v>7.3728609054787113E-3</v>
      </c>
      <c r="I416" s="77">
        <f>IF($C416&lt;=Entradas!$E$41,"",G416^2)</f>
        <v>9.6869420919406035E-2</v>
      </c>
      <c r="J416" s="77">
        <f>IF($C416&lt;=Entradas!$E$41,"",E416-AVERAGE(E:E))</f>
        <v>0.24432976743228352</v>
      </c>
      <c r="K416" s="77">
        <f>IF($C416&lt;=Entradas!$E$41,"",J416^2)</f>
        <v>5.9697035253513754E-2</v>
      </c>
      <c r="L416" s="77">
        <f>IF($C416&lt;=Entradas!$E$41,"",G416*J416)</f>
        <v>7.6044837008262728E-2</v>
      </c>
      <c r="M416" s="39"/>
    </row>
    <row r="417" spans="2:13" x14ac:dyDescent="0.3">
      <c r="B417" s="38"/>
      <c r="C417" s="74">
        <v>412</v>
      </c>
      <c r="D417" s="97">
        <f>IF($C417&lt;=Entradas!$E$41,"",Observaciones!H417)</f>
        <v>3.3952154230607219</v>
      </c>
      <c r="E417" s="97">
        <f>IF($C417&lt;=Entradas!$E$41,"",Cálculos!M418)</f>
        <v>4.3137299780610521</v>
      </c>
      <c r="F417" s="77">
        <f>IF($C417&lt;=Entradas!$E$41,"",D417-E417)</f>
        <v>-0.91851455500033019</v>
      </c>
      <c r="G417" s="77">
        <f>IF($C417&lt;=Entradas!$E$41,"",D417-AVERAGE(D:D))</f>
        <v>2.4891167408672437</v>
      </c>
      <c r="H417" s="77">
        <f>IF($C417&lt;=Entradas!$E$41,"",F417^2)</f>
        <v>0.84366898774745458</v>
      </c>
      <c r="I417" s="77">
        <f>IF($C417&lt;=Entradas!$E$41,"",G417^2)</f>
        <v>6.1957021496655686</v>
      </c>
      <c r="J417" s="77">
        <f>IF($C417&lt;=Entradas!$E$41,"",E417-AVERAGE(E:E))</f>
        <v>3.2548571709363534</v>
      </c>
      <c r="K417" s="77">
        <f>IF($C417&lt;=Entradas!$E$41,"",J417^2)</f>
        <v>10.594095203195803</v>
      </c>
      <c r="L417" s="77">
        <f>IF($C417&lt;=Entradas!$E$41,"",G417*J417)</f>
        <v>8.1017194733094726</v>
      </c>
      <c r="M417" s="39"/>
    </row>
    <row r="418" spans="2:13" x14ac:dyDescent="0.3">
      <c r="B418" s="38"/>
      <c r="C418" s="74">
        <v>413</v>
      </c>
      <c r="D418" s="97">
        <f>IF($C418&lt;=Entradas!$E$41,"",Observaciones!H418)</f>
        <v>1.5414560032866587</v>
      </c>
      <c r="E418" s="97">
        <f>IF($C418&lt;=Entradas!$E$41,"",Cálculos!M419)</f>
        <v>1.4457732278550117</v>
      </c>
      <c r="F418" s="77">
        <f>IF($C418&lt;=Entradas!$E$41,"",D418-E418)</f>
        <v>9.5682775431646938E-2</v>
      </c>
      <c r="G418" s="77">
        <f>IF($C418&lt;=Entradas!$E$41,"",D418-AVERAGE(D:D))</f>
        <v>0.63535732109318044</v>
      </c>
      <c r="H418" s="77">
        <f>IF($C418&lt;=Entradas!$E$41,"",F418^2)</f>
        <v>9.1551935143029794E-3</v>
      </c>
      <c r="I418" s="77">
        <f>IF($C418&lt;=Entradas!$E$41,"",G418^2)</f>
        <v>0.40367892546670281</v>
      </c>
      <c r="J418" s="77">
        <f>IF($C418&lt;=Entradas!$E$41,"",E418-AVERAGE(E:E))</f>
        <v>0.38690042073031328</v>
      </c>
      <c r="K418" s="77">
        <f>IF($C418&lt;=Entradas!$E$41,"",J418^2)</f>
        <v>0.14969193556129343</v>
      </c>
      <c r="L418" s="77">
        <f>IF($C418&lt;=Entradas!$E$41,"",G418*J418)</f>
        <v>0.24582001484503627</v>
      </c>
      <c r="M418" s="39"/>
    </row>
    <row r="419" spans="2:13" x14ac:dyDescent="0.3">
      <c r="B419" s="38"/>
      <c r="C419" s="74">
        <v>414</v>
      </c>
      <c r="D419" s="97">
        <f>IF($C419&lt;=Entradas!$E$41,"",Observaciones!H419)</f>
        <v>2.3116266113290607</v>
      </c>
      <c r="E419" s="97">
        <f>IF($C419&lt;=Entradas!$E$41,"",Cálculos!M420)</f>
        <v>2.7039824537235089</v>
      </c>
      <c r="F419" s="77">
        <f>IF($C419&lt;=Entradas!$E$41,"",D419-E419)</f>
        <v>-0.39235584239444821</v>
      </c>
      <c r="G419" s="77">
        <f>IF($C419&lt;=Entradas!$E$41,"",D419-AVERAGE(D:D))</f>
        <v>1.4055279291355824</v>
      </c>
      <c r="H419" s="77">
        <f>IF($C419&lt;=Entradas!$E$41,"",F419^2)</f>
        <v>0.15394310706105707</v>
      </c>
      <c r="I419" s="77">
        <f>IF($C419&lt;=Entradas!$E$41,"",G419^2)</f>
        <v>1.9755087595801588</v>
      </c>
      <c r="J419" s="77">
        <f>IF($C419&lt;=Entradas!$E$41,"",E419-AVERAGE(E:E))</f>
        <v>1.6451096465988104</v>
      </c>
      <c r="K419" s="77">
        <f>IF($C419&lt;=Entradas!$E$41,"",J419^2)</f>
        <v>2.7063857493324628</v>
      </c>
      <c r="L419" s="77">
        <f>IF($C419&lt;=Entradas!$E$41,"",G419*J419)</f>
        <v>2.3122475547849959</v>
      </c>
      <c r="M419" s="39"/>
    </row>
    <row r="420" spans="2:13" x14ac:dyDescent="0.3">
      <c r="B420" s="38"/>
      <c r="C420" s="74">
        <v>415</v>
      </c>
      <c r="D420" s="97">
        <f>IF($C420&lt;=Entradas!$E$41,"",Observaciones!H420)</f>
        <v>1.5438254277009555</v>
      </c>
      <c r="E420" s="97">
        <f>IF($C420&lt;=Entradas!$E$41,"",Cálculos!M421)</f>
        <v>1.4588386283219075</v>
      </c>
      <c r="F420" s="77">
        <f>IF($C420&lt;=Entradas!$E$41,"",D420-E420)</f>
        <v>8.4986799379048072E-2</v>
      </c>
      <c r="G420" s="77">
        <f>IF($C420&lt;=Entradas!$E$41,"",D420-AVERAGE(D:D))</f>
        <v>0.63772674550747732</v>
      </c>
      <c r="H420" s="77">
        <f>IF($C420&lt;=Entradas!$E$41,"",F420^2)</f>
        <v>7.222756068694566E-3</v>
      </c>
      <c r="I420" s="77">
        <f>IF($C420&lt;=Entradas!$E$41,"",G420^2)</f>
        <v>0.40669540193555875</v>
      </c>
      <c r="J420" s="77">
        <f>IF($C420&lt;=Entradas!$E$41,"",E420-AVERAGE(E:E))</f>
        <v>0.39996582119720903</v>
      </c>
      <c r="K420" s="77">
        <f>IF($C420&lt;=Entradas!$E$41,"",J420^2)</f>
        <v>0.15997265812595779</v>
      </c>
      <c r="L420" s="77">
        <f>IF($C420&lt;=Entradas!$E$41,"",G420*J420)</f>
        <v>0.25506890146632172</v>
      </c>
      <c r="M420" s="39"/>
    </row>
    <row r="421" spans="2:13" x14ac:dyDescent="0.3">
      <c r="B421" s="38"/>
      <c r="C421" s="74">
        <v>416</v>
      </c>
      <c r="D421" s="97">
        <f>IF($C421&lt;=Entradas!$E$41,"",Observaciones!H421)</f>
        <v>5.268308813292637</v>
      </c>
      <c r="E421" s="97">
        <f>IF($C421&lt;=Entradas!$E$41,"",Cálculos!M422)</f>
        <v>6.7401097548352196</v>
      </c>
      <c r="F421" s="77">
        <f>IF($C421&lt;=Entradas!$E$41,"",D421-E421)</f>
        <v>-1.4718009415425826</v>
      </c>
      <c r="G421" s="77">
        <f>IF($C421&lt;=Entradas!$E$41,"",D421-AVERAGE(D:D))</f>
        <v>4.3622101310991592</v>
      </c>
      <c r="H421" s="77">
        <f>IF($C421&lt;=Entradas!$E$41,"",F421^2)</f>
        <v>2.1661980115256325</v>
      </c>
      <c r="I421" s="77">
        <f>IF($C421&lt;=Entradas!$E$41,"",G421^2)</f>
        <v>19.028877227864143</v>
      </c>
      <c r="J421" s="77">
        <f>IF($C421&lt;=Entradas!$E$41,"",E421-AVERAGE(E:E))</f>
        <v>5.6812369477105209</v>
      </c>
      <c r="K421" s="77">
        <f>IF($C421&lt;=Entradas!$E$41,"",J421^2)</f>
        <v>32.276453256031154</v>
      </c>
      <c r="L421" s="77">
        <f>IF($C421&lt;=Entradas!$E$41,"",G421*J421)</f>
        <v>24.782749370477699</v>
      </c>
      <c r="M421" s="39"/>
    </row>
    <row r="422" spans="2:13" x14ac:dyDescent="0.3">
      <c r="B422" s="38"/>
      <c r="C422" s="74">
        <v>417</v>
      </c>
      <c r="D422" s="97">
        <f>IF($C422&lt;=Entradas!$E$41,"",Observaciones!H422)</f>
        <v>2.4614053137426222</v>
      </c>
      <c r="E422" s="97">
        <f>IF($C422&lt;=Entradas!$E$41,"",Cálculos!M423)</f>
        <v>2.7485489703379082</v>
      </c>
      <c r="F422" s="77">
        <f>IF($C422&lt;=Entradas!$E$41,"",D422-E422)</f>
        <v>-0.28714365659528607</v>
      </c>
      <c r="G422" s="77">
        <f>IF($C422&lt;=Entradas!$E$41,"",D422-AVERAGE(D:D))</f>
        <v>1.5553066315491439</v>
      </c>
      <c r="H422" s="77">
        <f>IF($C422&lt;=Entradas!$E$41,"",F422^2)</f>
        <v>8.2451479522911569E-2</v>
      </c>
      <c r="I422" s="77">
        <f>IF($C422&lt;=Entradas!$E$41,"",G422^2)</f>
        <v>2.4189787181407447</v>
      </c>
      <c r="J422" s="77">
        <f>IF($C422&lt;=Entradas!$E$41,"",E422-AVERAGE(E:E))</f>
        <v>1.6896761632132098</v>
      </c>
      <c r="K422" s="77">
        <f>IF($C422&lt;=Entradas!$E$41,"",J422^2)</f>
        <v>2.8550055365309137</v>
      </c>
      <c r="L422" s="77">
        <f>IF($C422&lt;=Entradas!$E$41,"",G422*J422)</f>
        <v>2.6279645418160187</v>
      </c>
      <c r="M422" s="39"/>
    </row>
    <row r="423" spans="2:13" x14ac:dyDescent="0.3">
      <c r="B423" s="38"/>
      <c r="C423" s="74">
        <v>418</v>
      </c>
      <c r="D423" s="97">
        <f>IF($C423&lt;=Entradas!$E$41,"",Observaciones!H423)</f>
        <v>1.956252497450039</v>
      </c>
      <c r="E423" s="97">
        <f>IF($C423&lt;=Entradas!$E$41,"",Cálculos!M424)</f>
        <v>1.866976875744486</v>
      </c>
      <c r="F423" s="77">
        <f>IF($C423&lt;=Entradas!$E$41,"",D423-E423)</f>
        <v>8.9275621705553032E-2</v>
      </c>
      <c r="G423" s="77">
        <f>IF($C423&lt;=Entradas!$E$41,"",D423-AVERAGE(D:D))</f>
        <v>1.0501538152565608</v>
      </c>
      <c r="H423" s="77">
        <f>IF($C423&lt;=Entradas!$E$41,"",F423^2)</f>
        <v>7.970136630913012E-3</v>
      </c>
      <c r="I423" s="77">
        <f>IF($C423&lt;=Entradas!$E$41,"",G423^2)</f>
        <v>1.102823035697911</v>
      </c>
      <c r="J423" s="77">
        <f>IF($C423&lt;=Entradas!$E$41,"",E423-AVERAGE(E:E))</f>
        <v>0.80810406861978756</v>
      </c>
      <c r="K423" s="77">
        <f>IF($C423&lt;=Entradas!$E$41,"",J423^2)</f>
        <v>0.65303218571985433</v>
      </c>
      <c r="L423" s="77">
        <f>IF($C423&lt;=Entradas!$E$41,"",G423*J423)</f>
        <v>0.84863357078541957</v>
      </c>
      <c r="M423" s="39"/>
    </row>
    <row r="424" spans="2:13" x14ac:dyDescent="0.3">
      <c r="B424" s="38"/>
      <c r="C424" s="74">
        <v>419</v>
      </c>
      <c r="D424" s="97">
        <f>IF($C424&lt;=Entradas!$E$41,"",Observaciones!H424)</f>
        <v>6.8407540069502977</v>
      </c>
      <c r="E424" s="97">
        <f>IF($C424&lt;=Entradas!$E$41,"",Cálculos!M425)</f>
        <v>8.6224472553158211</v>
      </c>
      <c r="F424" s="77">
        <f>IF($C424&lt;=Entradas!$E$41,"",D424-E424)</f>
        <v>-1.7816932483655235</v>
      </c>
      <c r="G424" s="77">
        <f>IF($C424&lt;=Entradas!$E$41,"",D424-AVERAGE(D:D))</f>
        <v>5.9346553247568199</v>
      </c>
      <c r="H424" s="77">
        <f>IF($C424&lt;=Entradas!$E$41,"",F424^2)</f>
        <v>3.174430831271291</v>
      </c>
      <c r="I424" s="77">
        <f>IF($C424&lt;=Entradas!$E$41,"",G424^2)</f>
        <v>35.220133823664476</v>
      </c>
      <c r="J424" s="77">
        <f>IF($C424&lt;=Entradas!$E$41,"",E424-AVERAGE(E:E))</f>
        <v>7.5635744481911225</v>
      </c>
      <c r="K424" s="77">
        <f>IF($C424&lt;=Entradas!$E$41,"",J424^2)</f>
        <v>57.207658433329641</v>
      </c>
      <c r="L424" s="77">
        <f>IF($C424&lt;=Entradas!$E$41,"",G424*J424)</f>
        <v>44.887207373152073</v>
      </c>
      <c r="M424" s="39"/>
    </row>
    <row r="425" spans="2:13" x14ac:dyDescent="0.3">
      <c r="B425" s="38"/>
      <c r="C425" s="74">
        <v>420</v>
      </c>
      <c r="D425" s="97">
        <f>IF($C425&lt;=Entradas!$E$41,"",Observaciones!H425)</f>
        <v>2.3428761560723417</v>
      </c>
      <c r="E425" s="97">
        <f>IF($C425&lt;=Entradas!$E$41,"",Cálculos!M426)</f>
        <v>2.312366779149567</v>
      </c>
      <c r="F425" s="77">
        <f>IF($C425&lt;=Entradas!$E$41,"",D425-E425)</f>
        <v>3.0509376922774667E-2</v>
      </c>
      <c r="G425" s="77">
        <f>IF($C425&lt;=Entradas!$E$41,"",D425-AVERAGE(D:D))</f>
        <v>1.4367774738788635</v>
      </c>
      <c r="H425" s="77">
        <f>IF($C425&lt;=Entradas!$E$41,"",F425^2)</f>
        <v>9.3082208021593544E-4</v>
      </c>
      <c r="I425" s="77">
        <f>IF($C425&lt;=Entradas!$E$41,"",G425^2)</f>
        <v>2.0643295094457281</v>
      </c>
      <c r="J425" s="77">
        <f>IF($C425&lt;=Entradas!$E$41,"",E425-AVERAGE(E:E))</f>
        <v>1.2534939720248686</v>
      </c>
      <c r="K425" s="77">
        <f>IF($C425&lt;=Entradas!$E$41,"",J425^2)</f>
        <v>1.571247137902682</v>
      </c>
      <c r="L425" s="77">
        <f>IF($C425&lt;=Entradas!$E$41,"",G425*J425)</f>
        <v>1.8009919026482735</v>
      </c>
      <c r="M425" s="39"/>
    </row>
    <row r="426" spans="2:13" x14ac:dyDescent="0.3">
      <c r="B426" s="38"/>
      <c r="C426" s="74">
        <v>421</v>
      </c>
      <c r="D426" s="97">
        <f>IF($C426&lt;=Entradas!$E$41,"",Observaciones!H426)</f>
        <v>2.0279643365142075</v>
      </c>
      <c r="E426" s="97">
        <f>IF($C426&lt;=Entradas!$E$41,"",Cálculos!M427)</f>
        <v>1.7788202395905621</v>
      </c>
      <c r="F426" s="77">
        <f>IF($C426&lt;=Entradas!$E$41,"",D426-E426)</f>
        <v>0.24914409692364536</v>
      </c>
      <c r="G426" s="77">
        <f>IF($C426&lt;=Entradas!$E$41,"",D426-AVERAGE(D:D))</f>
        <v>1.1218656543207293</v>
      </c>
      <c r="H426" s="77">
        <f>IF($C426&lt;=Entradas!$E$41,"",F426^2)</f>
        <v>6.2072781031898797E-2</v>
      </c>
      <c r="I426" s="77">
        <f>IF($C426&lt;=Entradas!$E$41,"",G426^2)</f>
        <v>1.258582546344478</v>
      </c>
      <c r="J426" s="77">
        <f>IF($C426&lt;=Entradas!$E$41,"",E426-AVERAGE(E:E))</f>
        <v>0.71994743246586368</v>
      </c>
      <c r="K426" s="77">
        <f>IF($C426&lt;=Entradas!$E$41,"",J426^2)</f>
        <v>0.5183243055141894</v>
      </c>
      <c r="L426" s="77">
        <f>IF($C426&lt;=Entradas!$E$41,"",G426*J426)</f>
        <v>0.80768429739984515</v>
      </c>
      <c r="M426" s="39"/>
    </row>
    <row r="427" spans="2:13" x14ac:dyDescent="0.3">
      <c r="B427" s="38"/>
      <c r="C427" s="74">
        <v>422</v>
      </c>
      <c r="D427" s="97">
        <f>IF($C427&lt;=Entradas!$E$41,"",Observaciones!H427)</f>
        <v>1.9122849593360747</v>
      </c>
      <c r="E427" s="97">
        <f>IF($C427&lt;=Entradas!$E$41,"",Cálculos!M428)</f>
        <v>1.7278814279454806</v>
      </c>
      <c r="F427" s="77">
        <f>IF($C427&lt;=Entradas!$E$41,"",D427-E427)</f>
        <v>0.18440353139059407</v>
      </c>
      <c r="G427" s="77">
        <f>IF($C427&lt;=Entradas!$E$41,"",D427-AVERAGE(D:D))</f>
        <v>1.0061862771425965</v>
      </c>
      <c r="H427" s="77">
        <f>IF($C427&lt;=Entradas!$E$41,"",F427^2)</f>
        <v>3.4004662389321809E-2</v>
      </c>
      <c r="I427" s="77">
        <f>IF($C427&lt;=Entradas!$E$41,"",G427^2)</f>
        <v>1.012410824310078</v>
      </c>
      <c r="J427" s="77">
        <f>IF($C427&lt;=Entradas!$E$41,"",E427-AVERAGE(E:E))</f>
        <v>0.66900862082078216</v>
      </c>
      <c r="K427" s="77">
        <f>IF($C427&lt;=Entradas!$E$41,"",J427^2)</f>
        <v>0.44757253473252506</v>
      </c>
      <c r="L427" s="77">
        <f>IF($C427&lt;=Entradas!$E$41,"",G427*J427)</f>
        <v>0.67314729355996572</v>
      </c>
      <c r="M427" s="39"/>
    </row>
    <row r="428" spans="2:13" x14ac:dyDescent="0.3">
      <c r="B428" s="38"/>
      <c r="C428" s="74">
        <v>423</v>
      </c>
      <c r="D428" s="97">
        <f>IF($C428&lt;=Entradas!$E$41,"",Observaciones!H428)</f>
        <v>1.8414231349023102</v>
      </c>
      <c r="E428" s="97">
        <f>IF($C428&lt;=Entradas!$E$41,"",Cálculos!M429)</f>
        <v>1.7000170284711813</v>
      </c>
      <c r="F428" s="77">
        <f>IF($C428&lt;=Entradas!$E$41,"",D428-E428)</f>
        <v>0.14140610643112894</v>
      </c>
      <c r="G428" s="77">
        <f>IF($C428&lt;=Entradas!$E$41,"",D428-AVERAGE(D:D))</f>
        <v>0.93532445270883202</v>
      </c>
      <c r="H428" s="77">
        <f>IF($C428&lt;=Entradas!$E$41,"",F428^2)</f>
        <v>1.9995686936011767E-2</v>
      </c>
      <c r="I428" s="77">
        <f>IF($C428&lt;=Entradas!$E$41,"",G428^2)</f>
        <v>0.87483183183507618</v>
      </c>
      <c r="J428" s="77">
        <f>IF($C428&lt;=Entradas!$E$41,"",E428-AVERAGE(E:E))</f>
        <v>0.64114422134648286</v>
      </c>
      <c r="K428" s="77">
        <f>IF($C428&lt;=Entradas!$E$41,"",J428^2)</f>
        <v>0.41106591256598779</v>
      </c>
      <c r="L428" s="77">
        <f>IF($C428&lt;=Entradas!$E$41,"",G428*J428)</f>
        <v>0.59967786793832933</v>
      </c>
      <c r="M428" s="39"/>
    </row>
    <row r="429" spans="2:13" x14ac:dyDescent="0.3">
      <c r="B429" s="38"/>
      <c r="C429" s="74">
        <v>424</v>
      </c>
      <c r="D429" s="97">
        <f>IF($C429&lt;=Entradas!$E$41,"",Observaciones!H429)</f>
        <v>1.7468009173253582</v>
      </c>
      <c r="E429" s="97">
        <f>IF($C429&lt;=Entradas!$E$41,"",Cálculos!M430)</f>
        <v>1.6604837781923332</v>
      </c>
      <c r="F429" s="77">
        <f>IF($C429&lt;=Entradas!$E$41,"",D429-E429)</f>
        <v>8.6317139133025078E-2</v>
      </c>
      <c r="G429" s="77">
        <f>IF($C429&lt;=Entradas!$E$41,"",D429-AVERAGE(D:D))</f>
        <v>0.84070223513188003</v>
      </c>
      <c r="H429" s="77">
        <f>IF($C429&lt;=Entradas!$E$41,"",F429^2)</f>
        <v>7.4506485081100096E-3</v>
      </c>
      <c r="I429" s="77">
        <f>IF($C429&lt;=Entradas!$E$41,"",G429^2)</f>
        <v>0.70678024815573892</v>
      </c>
      <c r="J429" s="77">
        <f>IF($C429&lt;=Entradas!$E$41,"",E429-AVERAGE(E:E))</f>
        <v>0.60161097106763473</v>
      </c>
      <c r="K429" s="77">
        <f>IF($C429&lt;=Entradas!$E$41,"",J429^2)</f>
        <v>0.36193576050894244</v>
      </c>
      <c r="L429" s="77">
        <f>IF($C429&lt;=Entradas!$E$41,"",G429*J429)</f>
        <v>0.50577568805642137</v>
      </c>
      <c r="M429" s="39"/>
    </row>
    <row r="430" spans="2:13" x14ac:dyDescent="0.3">
      <c r="B430" s="38"/>
      <c r="C430" s="74">
        <v>425</v>
      </c>
      <c r="D430" s="97">
        <f>IF($C430&lt;=Entradas!$E$41,"",Observaciones!H430)</f>
        <v>1.6416058517647789</v>
      </c>
      <c r="E430" s="97">
        <f>IF($C430&lt;=Entradas!$E$41,"",Cálculos!M431)</f>
        <v>1.6158642877582614</v>
      </c>
      <c r="F430" s="77">
        <f>IF($C430&lt;=Entradas!$E$41,"",D430-E430)</f>
        <v>2.5741564006517503E-2</v>
      </c>
      <c r="G430" s="77">
        <f>IF($C430&lt;=Entradas!$E$41,"",D430-AVERAGE(D:D))</f>
        <v>0.73550716957130069</v>
      </c>
      <c r="H430" s="77">
        <f>IF($C430&lt;=Entradas!$E$41,"",F430^2)</f>
        <v>6.626281175016375E-4</v>
      </c>
      <c r="I430" s="77">
        <f>IF($C430&lt;=Entradas!$E$41,"",G430^2)</f>
        <v>0.54097079649078605</v>
      </c>
      <c r="J430" s="77">
        <f>IF($C430&lt;=Entradas!$E$41,"",E430-AVERAGE(E:E))</f>
        <v>0.55699148063356296</v>
      </c>
      <c r="K430" s="77">
        <f>IF($C430&lt;=Entradas!$E$41,"",J430^2)</f>
        <v>0.31023950949836876</v>
      </c>
      <c r="L430" s="77">
        <f>IF($C430&lt;=Entradas!$E$41,"",G430*J430)</f>
        <v>0.40967122739611983</v>
      </c>
      <c r="M430" s="39"/>
    </row>
    <row r="431" spans="2:13" x14ac:dyDescent="0.3">
      <c r="B431" s="38"/>
      <c r="C431" s="74">
        <v>426</v>
      </c>
      <c r="D431" s="97">
        <f>IF($C431&lt;=Entradas!$E$41,"",Observaciones!H431)</f>
        <v>1.6562901632511569</v>
      </c>
      <c r="E431" s="97">
        <f>IF($C431&lt;=Entradas!$E$41,"",Cálculos!M432)</f>
        <v>1.6325893216669787</v>
      </c>
      <c r="F431" s="77">
        <f>IF($C431&lt;=Entradas!$E$41,"",D431-E431)</f>
        <v>2.3700841584178178E-2</v>
      </c>
      <c r="G431" s="77">
        <f>IF($C431&lt;=Entradas!$E$41,"",D431-AVERAGE(D:D))</f>
        <v>0.75019148105767863</v>
      </c>
      <c r="H431" s="77">
        <f>IF($C431&lt;=Entradas!$E$41,"",F431^2)</f>
        <v>5.6172989179830953E-4</v>
      </c>
      <c r="I431" s="77">
        <f>IF($C431&lt;=Entradas!$E$41,"",G431^2)</f>
        <v>0.56278725825151343</v>
      </c>
      <c r="J431" s="77">
        <f>IF($C431&lt;=Entradas!$E$41,"",E431-AVERAGE(E:E))</f>
        <v>0.57371651454228023</v>
      </c>
      <c r="K431" s="77">
        <f>IF($C431&lt;=Entradas!$E$41,"",J431^2)</f>
        <v>0.32915063905854247</v>
      </c>
      <c r="L431" s="77">
        <f>IF($C431&lt;=Entradas!$E$41,"",G431*J431)</f>
        <v>0.43039724175172245</v>
      </c>
      <c r="M431" s="39"/>
    </row>
    <row r="432" spans="2:13" x14ac:dyDescent="0.3">
      <c r="B432" s="38"/>
      <c r="C432" s="74">
        <v>427</v>
      </c>
      <c r="D432" s="97">
        <f>IF($C432&lt;=Entradas!$E$41,"",Observaciones!H432)</f>
        <v>1.554571674700465</v>
      </c>
      <c r="E432" s="97">
        <f>IF($C432&lt;=Entradas!$E$41,"",Cálculos!M433)</f>
        <v>1.5883328355874022</v>
      </c>
      <c r="F432" s="77">
        <f>IF($C432&lt;=Entradas!$E$41,"",D432-E432)</f>
        <v>-3.3761160886937258E-2</v>
      </c>
      <c r="G432" s="77">
        <f>IF($C432&lt;=Entradas!$E$41,"",D432-AVERAGE(D:D))</f>
        <v>0.64847299250698676</v>
      </c>
      <c r="H432" s="77">
        <f>IF($C432&lt;=Entradas!$E$41,"",F432^2)</f>
        <v>1.1398159844336622E-3</v>
      </c>
      <c r="I432" s="77">
        <f>IF($C432&lt;=Entradas!$E$41,"",G432^2)</f>
        <v>0.42051722201096653</v>
      </c>
      <c r="J432" s="77">
        <f>IF($C432&lt;=Entradas!$E$41,"",E432-AVERAGE(E:E))</f>
        <v>0.52946002846270379</v>
      </c>
      <c r="K432" s="77">
        <f>IF($C432&lt;=Entradas!$E$41,"",J432^2)</f>
        <v>0.28032792173972709</v>
      </c>
      <c r="L432" s="77">
        <f>IF($C432&lt;=Entradas!$E$41,"",G432*J432)</f>
        <v>0.34334052907004392</v>
      </c>
      <c r="M432" s="39"/>
    </row>
    <row r="433" spans="2:13" x14ac:dyDescent="0.3">
      <c r="B433" s="38"/>
      <c r="C433" s="74">
        <v>428</v>
      </c>
      <c r="D433" s="97">
        <f>IF($C433&lt;=Entradas!$E$41,"",Observaciones!H433)</f>
        <v>1.5436649264345652</v>
      </c>
      <c r="E433" s="97">
        <f>IF($C433&lt;=Entradas!$E$41,"",Cálculos!M434)</f>
        <v>1.5909680970199163</v>
      </c>
      <c r="F433" s="77">
        <f>IF($C433&lt;=Entradas!$E$41,"",D433-E433)</f>
        <v>-4.7303170585351051E-2</v>
      </c>
      <c r="G433" s="77">
        <f>IF($C433&lt;=Entradas!$E$41,"",D433-AVERAGE(D:D))</f>
        <v>0.63756624424108699</v>
      </c>
      <c r="H433" s="77">
        <f>IF($C433&lt;=Entradas!$E$41,"",F433^2)</f>
        <v>2.2375899474268209E-3</v>
      </c>
      <c r="I433" s="77">
        <f>IF($C433&lt;=Entradas!$E$41,"",G433^2)</f>
        <v>0.40649071579568541</v>
      </c>
      <c r="J433" s="77">
        <f>IF($C433&lt;=Entradas!$E$41,"",E433-AVERAGE(E:E))</f>
        <v>0.53209528989521782</v>
      </c>
      <c r="K433" s="77">
        <f>IF($C433&lt;=Entradas!$E$41,"",J433^2)</f>
        <v>0.28312539752867588</v>
      </c>
      <c r="L433" s="77">
        <f>IF($C433&lt;=Entradas!$E$41,"",G433*J433)</f>
        <v>0.33924599555686641</v>
      </c>
      <c r="M433" s="39"/>
    </row>
    <row r="434" spans="2:13" x14ac:dyDescent="0.3">
      <c r="B434" s="38"/>
      <c r="C434" s="74">
        <v>429</v>
      </c>
      <c r="D434" s="97">
        <f>IF($C434&lt;=Entradas!$E$41,"",Observaciones!H434)</f>
        <v>1.4457732217530124</v>
      </c>
      <c r="E434" s="97">
        <f>IF($C434&lt;=Entradas!$E$41,"",Cálculos!M435)</f>
        <v>1.5490580533613789</v>
      </c>
      <c r="F434" s="77">
        <f>IF($C434&lt;=Entradas!$E$41,"",D434-E434)</f>
        <v>-0.10328483160836655</v>
      </c>
      <c r="G434" s="77">
        <f>IF($C434&lt;=Entradas!$E$41,"",D434-AVERAGE(D:D))</f>
        <v>0.53967453955953415</v>
      </c>
      <c r="H434" s="77">
        <f>IF($C434&lt;=Entradas!$E$41,"",F434^2)</f>
        <v>1.0667756440368633E-2</v>
      </c>
      <c r="I434" s="77">
        <f>IF($C434&lt;=Entradas!$E$41,"",G434^2)</f>
        <v>0.2912486086487952</v>
      </c>
      <c r="J434" s="77">
        <f>IF($C434&lt;=Entradas!$E$41,"",E434-AVERAGE(E:E))</f>
        <v>0.49018524623668047</v>
      </c>
      <c r="K434" s="77">
        <f>IF($C434&lt;=Entradas!$E$41,"",J434^2)</f>
        <v>0.24028157562811506</v>
      </c>
      <c r="L434" s="77">
        <f>IF($C434&lt;=Entradas!$E$41,"",G434*J434)</f>
        <v>0.26454049706165739</v>
      </c>
      <c r="M434" s="39"/>
    </row>
    <row r="435" spans="2:13" x14ac:dyDescent="0.3">
      <c r="B435" s="38"/>
      <c r="C435" s="74">
        <v>430</v>
      </c>
      <c r="D435" s="97">
        <f>IF($C435&lt;=Entradas!$E$41,"",Observaciones!H435)</f>
        <v>1.5679672147681845</v>
      </c>
      <c r="E435" s="97">
        <f>IF($C435&lt;=Entradas!$E$41,"",Cálculos!M436)</f>
        <v>1.7113229777174483</v>
      </c>
      <c r="F435" s="77">
        <f>IF($C435&lt;=Entradas!$E$41,"",D435-E435)</f>
        <v>-0.14335576294926389</v>
      </c>
      <c r="G435" s="77">
        <f>IF($C435&lt;=Entradas!$E$41,"",D435-AVERAGE(D:D))</f>
        <v>0.66186853257470624</v>
      </c>
      <c r="H435" s="77">
        <f>IF($C435&lt;=Entradas!$E$41,"",F435^2)</f>
        <v>2.0550874770765542E-2</v>
      </c>
      <c r="I435" s="77">
        <f>IF($C435&lt;=Entradas!$E$41,"",G435^2)</f>
        <v>0.438069954412595</v>
      </c>
      <c r="J435" s="77">
        <f>IF($C435&lt;=Entradas!$E$41,"",E435-AVERAGE(E:E))</f>
        <v>0.6524501705927499</v>
      </c>
      <c r="K435" s="77">
        <f>IF($C435&lt;=Entradas!$E$41,"",J435^2)</f>
        <v>0.42569122510650842</v>
      </c>
      <c r="L435" s="77">
        <f>IF($C435&lt;=Entradas!$E$41,"",G435*J435)</f>
        <v>0.43183623698834012</v>
      </c>
      <c r="M435" s="39"/>
    </row>
    <row r="436" spans="2:13" x14ac:dyDescent="0.3">
      <c r="B436" s="38"/>
      <c r="C436" s="74">
        <v>431</v>
      </c>
      <c r="D436" s="97">
        <f>IF($C436&lt;=Entradas!$E$41,"",Observaciones!H436)</f>
        <v>1.4531277378914504</v>
      </c>
      <c r="E436" s="97">
        <f>IF($C436&lt;=Entradas!$E$41,"",Cálculos!M437)</f>
        <v>1.5647413882369237</v>
      </c>
      <c r="F436" s="77">
        <f>IF($C436&lt;=Entradas!$E$41,"",D436-E436)</f>
        <v>-0.11161365034547321</v>
      </c>
      <c r="G436" s="77">
        <f>IF($C436&lt;=Entradas!$E$41,"",D436-AVERAGE(D:D))</f>
        <v>0.54702905569797222</v>
      </c>
      <c r="H436" s="77">
        <f>IF($C436&lt;=Entradas!$E$41,"",F436^2)</f>
        <v>1.2457606943441554E-2</v>
      </c>
      <c r="I436" s="77">
        <f>IF($C436&lt;=Entradas!$E$41,"",G436^2)</f>
        <v>0.29924078777781521</v>
      </c>
      <c r="J436" s="77">
        <f>IF($C436&lt;=Entradas!$E$41,"",E436-AVERAGE(E:E))</f>
        <v>0.50586858111222521</v>
      </c>
      <c r="K436" s="77">
        <f>IF($C436&lt;=Entradas!$E$41,"",J436^2)</f>
        <v>0.25590302135649595</v>
      </c>
      <c r="L436" s="77">
        <f>IF($C436&lt;=Entradas!$E$41,"",G436*J436)</f>
        <v>0.27672481223309364</v>
      </c>
      <c r="M436" s="39"/>
    </row>
    <row r="437" spans="2:13" x14ac:dyDescent="0.3">
      <c r="B437" s="38"/>
      <c r="C437" s="74">
        <v>432</v>
      </c>
      <c r="D437" s="97">
        <f>IF($C437&lt;=Entradas!$E$41,"",Observaciones!H437)</f>
        <v>9.3468132740992171</v>
      </c>
      <c r="E437" s="97">
        <f>IF($C437&lt;=Entradas!$E$41,"",Cálculos!M438)</f>
        <v>11.843571683136583</v>
      </c>
      <c r="F437" s="77">
        <f>IF($C437&lt;=Entradas!$E$41,"",D437-E437)</f>
        <v>-2.4967584090373656</v>
      </c>
      <c r="G437" s="77">
        <f>IF($C437&lt;=Entradas!$E$41,"",D437-AVERAGE(D:D))</f>
        <v>8.4407145919057385</v>
      </c>
      <c r="H437" s="77">
        <f>IF($C437&lt;=Entradas!$E$41,"",F437^2)</f>
        <v>6.2338025530987968</v>
      </c>
      <c r="I437" s="77">
        <f>IF($C437&lt;=Entradas!$E$41,"",G437^2)</f>
        <v>71.245662822010459</v>
      </c>
      <c r="J437" s="77">
        <f>IF($C437&lt;=Entradas!$E$41,"",E437-AVERAGE(E:E))</f>
        <v>10.784698876011884</v>
      </c>
      <c r="K437" s="77">
        <f>IF($C437&lt;=Entradas!$E$41,"",J437^2)</f>
        <v>116.309729846252</v>
      </c>
      <c r="L437" s="77">
        <f>IF($C437&lt;=Entradas!$E$41,"",G437*J437)</f>
        <v>91.030565172062921</v>
      </c>
      <c r="M437" s="39"/>
    </row>
    <row r="438" spans="2:13" x14ac:dyDescent="0.3">
      <c r="B438" s="38"/>
      <c r="C438" s="74">
        <v>433</v>
      </c>
      <c r="D438" s="97">
        <f>IF($C438&lt;=Entradas!$E$41,"",Observaciones!H438)</f>
        <v>2.056557924933486</v>
      </c>
      <c r="E438" s="97">
        <f>IF($C438&lt;=Entradas!$E$41,"",Cálculos!M439)</f>
        <v>1.8072001129536308</v>
      </c>
      <c r="F438" s="77">
        <f>IF($C438&lt;=Entradas!$E$41,"",D438-E438)</f>
        <v>0.24935781197985518</v>
      </c>
      <c r="G438" s="77">
        <f>IF($C438&lt;=Entradas!$E$41,"",D438-AVERAGE(D:D))</f>
        <v>1.1504592427400078</v>
      </c>
      <c r="H438" s="77">
        <f>IF($C438&lt;=Entradas!$E$41,"",F438^2)</f>
        <v>6.2179318395380809E-2</v>
      </c>
      <c r="I438" s="77">
        <f>IF($C438&lt;=Entradas!$E$41,"",G438^2)</f>
        <v>1.3235564692059121</v>
      </c>
      <c r="J438" s="77">
        <f>IF($C438&lt;=Entradas!$E$41,"",E438-AVERAGE(E:E))</f>
        <v>0.74832730582893237</v>
      </c>
      <c r="K438" s="77">
        <f>IF($C438&lt;=Entradas!$E$41,"",J438^2)</f>
        <v>0.55999375664918849</v>
      </c>
      <c r="L438" s="77">
        <f>IF($C438&lt;=Entradas!$E$41,"",G438*J438)</f>
        <v>0.86092006558562373</v>
      </c>
      <c r="M438" s="39"/>
    </row>
    <row r="439" spans="2:13" x14ac:dyDescent="0.3">
      <c r="B439" s="38"/>
      <c r="C439" s="74">
        <v>434</v>
      </c>
      <c r="D439" s="97">
        <f>IF($C439&lt;=Entradas!$E$41,"",Observaciones!H439)</f>
        <v>2.9018501764971205</v>
      </c>
      <c r="E439" s="97">
        <f>IF($C439&lt;=Entradas!$E$41,"",Cálculos!M440)</f>
        <v>3.2050275338601599</v>
      </c>
      <c r="F439" s="77">
        <f>IF($C439&lt;=Entradas!$E$41,"",D439-E439)</f>
        <v>-0.30317735736303941</v>
      </c>
      <c r="G439" s="77">
        <f>IF($C439&lt;=Entradas!$E$41,"",D439-AVERAGE(D:D))</f>
        <v>1.9957514943036423</v>
      </c>
      <c r="H439" s="77">
        <f>IF($C439&lt;=Entradas!$E$41,"",F439^2)</f>
        <v>9.1916510017636108E-2</v>
      </c>
      <c r="I439" s="77">
        <f>IF($C439&lt;=Entradas!$E$41,"",G439^2)</f>
        <v>3.9830240270152211</v>
      </c>
      <c r="J439" s="77">
        <f>IF($C439&lt;=Entradas!$E$41,"",E439-AVERAGE(E:E))</f>
        <v>2.1461547267354613</v>
      </c>
      <c r="K439" s="77">
        <f>IF($C439&lt;=Entradas!$E$41,"",J439^2)</f>
        <v>4.6059801110889627</v>
      </c>
      <c r="L439" s="77">
        <f>IF($C439&lt;=Entradas!$E$41,"",G439*J439)</f>
        <v>4.2831915028891219</v>
      </c>
      <c r="M439" s="39"/>
    </row>
    <row r="440" spans="2:13" x14ac:dyDescent="0.3">
      <c r="B440" s="38"/>
      <c r="C440" s="74">
        <v>435</v>
      </c>
      <c r="D440" s="97">
        <f>IF($C440&lt;=Entradas!$E$41,"",Observaciones!H440)</f>
        <v>2.1734552594877981</v>
      </c>
      <c r="E440" s="97">
        <f>IF($C440&lt;=Entradas!$E$41,"",Cálculos!M441)</f>
        <v>1.9508582867272035</v>
      </c>
      <c r="F440" s="77">
        <f>IF($C440&lt;=Entradas!$E$41,"",D440-E440)</f>
        <v>0.22259697276059454</v>
      </c>
      <c r="G440" s="77">
        <f>IF($C440&lt;=Entradas!$E$41,"",D440-AVERAGE(D:D))</f>
        <v>1.2673565772943198</v>
      </c>
      <c r="H440" s="77">
        <f>IF($C440&lt;=Entradas!$E$41,"",F440^2)</f>
        <v>4.9549412282180863E-2</v>
      </c>
      <c r="I440" s="77">
        <f>IF($C440&lt;=Entradas!$E$41,"",G440^2)</f>
        <v>1.6061926940111733</v>
      </c>
      <c r="J440" s="77">
        <f>IF($C440&lt;=Entradas!$E$41,"",E440-AVERAGE(E:E))</f>
        <v>0.89198547960250507</v>
      </c>
      <c r="K440" s="77">
        <f>IF($C440&lt;=Entradas!$E$41,"",J440^2)</f>
        <v>0.79563809582171097</v>
      </c>
      <c r="L440" s="77">
        <f>IF($C440&lt;=Entradas!$E$41,"",G440*J440)</f>
        <v>1.1304636644252632</v>
      </c>
      <c r="M440" s="39"/>
    </row>
    <row r="441" spans="2:13" x14ac:dyDescent="0.3">
      <c r="B441" s="38"/>
      <c r="C441" s="74">
        <v>436</v>
      </c>
      <c r="D441" s="97">
        <f>IF($C441&lt;=Entradas!$E$41,"",Observaciones!H441)</f>
        <v>4.6054455786262913</v>
      </c>
      <c r="E441" s="97">
        <f>IF($C441&lt;=Entradas!$E$41,"",Cálculos!M442)</f>
        <v>5.5259857644953385</v>
      </c>
      <c r="F441" s="77">
        <f>IF($C441&lt;=Entradas!$E$41,"",D441-E441)</f>
        <v>-0.92054018586904718</v>
      </c>
      <c r="G441" s="77">
        <f>IF($C441&lt;=Entradas!$E$41,"",D441-AVERAGE(D:D))</f>
        <v>3.6993468964328131</v>
      </c>
      <c r="H441" s="77">
        <f>IF($C441&lt;=Entradas!$E$41,"",F441^2)</f>
        <v>0.84739423379981993</v>
      </c>
      <c r="I441" s="77">
        <f>IF($C441&lt;=Entradas!$E$41,"",G441^2)</f>
        <v>13.685167460147087</v>
      </c>
      <c r="J441" s="77">
        <f>IF($C441&lt;=Entradas!$E$41,"",E441-AVERAGE(E:E))</f>
        <v>4.4671129573706398</v>
      </c>
      <c r="K441" s="77">
        <f>IF($C441&lt;=Entradas!$E$41,"",J441^2)</f>
        <v>19.955098173908663</v>
      </c>
      <c r="L441" s="77">
        <f>IF($C441&lt;=Entradas!$E$41,"",G441*J441)</f>
        <v>16.525400454863881</v>
      </c>
      <c r="M441" s="39"/>
    </row>
    <row r="442" spans="2:13" x14ac:dyDescent="0.3">
      <c r="B442" s="38"/>
      <c r="C442" s="74">
        <v>437</v>
      </c>
      <c r="D442" s="97">
        <f>IF($C442&lt;=Entradas!$E$41,"",Observaciones!H442)</f>
        <v>2.5096134060582695</v>
      </c>
      <c r="E442" s="97">
        <f>IF($C442&lt;=Entradas!$E$41,"",Cálculos!M443)</f>
        <v>2.4061492435999949</v>
      </c>
      <c r="F442" s="77">
        <f>IF($C442&lt;=Entradas!$E$41,"",D442-E442)</f>
        <v>0.10346416245827461</v>
      </c>
      <c r="G442" s="77">
        <f>IF($C442&lt;=Entradas!$E$41,"",D442-AVERAGE(D:D))</f>
        <v>1.6035147238647913</v>
      </c>
      <c r="H442" s="77">
        <f>IF($C442&lt;=Entradas!$E$41,"",F442^2)</f>
        <v>1.0704832913192242E-2</v>
      </c>
      <c r="I442" s="77">
        <f>IF($C442&lt;=Entradas!$E$41,"",G442^2)</f>
        <v>2.5712594696511779</v>
      </c>
      <c r="J442" s="77">
        <f>IF($C442&lt;=Entradas!$E$41,"",E442-AVERAGE(E:E))</f>
        <v>1.3472764364752965</v>
      </c>
      <c r="K442" s="77">
        <f>IF($C442&lt;=Entradas!$E$41,"",J442^2)</f>
        <v>1.8151537962815736</v>
      </c>
      <c r="L442" s="77">
        <f>IF($C442&lt;=Entradas!$E$41,"",G442*J442)</f>
        <v>2.1603776030042252</v>
      </c>
      <c r="M442" s="39"/>
    </row>
    <row r="443" spans="2:13" x14ac:dyDescent="0.3">
      <c r="B443" s="38"/>
      <c r="C443" s="74">
        <v>438</v>
      </c>
      <c r="D443" s="97">
        <f>IF($C443&lt;=Entradas!$E$41,"",Observaciones!H443)</f>
        <v>2.3328614266619714</v>
      </c>
      <c r="E443" s="97">
        <f>IF($C443&lt;=Entradas!$E$41,"",Cálculos!M444)</f>
        <v>1.9934501822653374</v>
      </c>
      <c r="F443" s="77">
        <f>IF($C443&lt;=Entradas!$E$41,"",D443-E443)</f>
        <v>0.33941124439663395</v>
      </c>
      <c r="G443" s="77">
        <f>IF($C443&lt;=Entradas!$E$41,"",D443-AVERAGE(D:D))</f>
        <v>1.4267627444684932</v>
      </c>
      <c r="H443" s="77">
        <f>IF($C443&lt;=Entradas!$E$41,"",F443^2)</f>
        <v>0.11519999282287158</v>
      </c>
      <c r="I443" s="77">
        <f>IF($C443&lt;=Entradas!$E$41,"",G443^2)</f>
        <v>2.0356519290032669</v>
      </c>
      <c r="J443" s="77">
        <f>IF($C443&lt;=Entradas!$E$41,"",E443-AVERAGE(E:E))</f>
        <v>0.93457737514063899</v>
      </c>
      <c r="K443" s="77">
        <f>IF($C443&lt;=Entradas!$E$41,"",J443^2)</f>
        <v>0.87343487012476662</v>
      </c>
      <c r="L443" s="77">
        <f>IF($C443&lt;=Entradas!$E$41,"",G443*J443)</f>
        <v>1.3334201806738186</v>
      </c>
      <c r="M443" s="39"/>
    </row>
    <row r="444" spans="2:13" x14ac:dyDescent="0.3">
      <c r="B444" s="38"/>
      <c r="C444" s="74">
        <v>439</v>
      </c>
      <c r="D444" s="97">
        <f>IF($C444&lt;=Entradas!$E$41,"",Observaciones!H444)</f>
        <v>2.3593596997005997</v>
      </c>
      <c r="E444" s="97">
        <f>IF($C444&lt;=Entradas!$E$41,"",Cálculos!M445)</f>
        <v>2.0940027597150399</v>
      </c>
      <c r="F444" s="77">
        <f>IF($C444&lt;=Entradas!$E$41,"",D444-E444)</f>
        <v>0.26535693998555976</v>
      </c>
      <c r="G444" s="77">
        <f>IF($C444&lt;=Entradas!$E$41,"",D444-AVERAGE(D:D))</f>
        <v>1.4532610175071214</v>
      </c>
      <c r="H444" s="77">
        <f>IF($C444&lt;=Entradas!$E$41,"",F444^2)</f>
        <v>7.0414305598499968E-2</v>
      </c>
      <c r="I444" s="77">
        <f>IF($C444&lt;=Entradas!$E$41,"",G444^2)</f>
        <v>2.1119675850058339</v>
      </c>
      <c r="J444" s="77">
        <f>IF($C444&lt;=Entradas!$E$41,"",E444-AVERAGE(E:E))</f>
        <v>1.0351299525903415</v>
      </c>
      <c r="K444" s="77">
        <f>IF($C444&lt;=Entradas!$E$41,"",J444^2)</f>
        <v>1.0714940187496826</v>
      </c>
      <c r="L444" s="77">
        <f>IF($C444&lt;=Entradas!$E$41,"",G444*J444)</f>
        <v>1.504314008153538</v>
      </c>
      <c r="M444" s="39"/>
    </row>
    <row r="445" spans="2:13" x14ac:dyDescent="0.3">
      <c r="B445" s="38"/>
      <c r="C445" s="74">
        <v>440</v>
      </c>
      <c r="D445" s="97">
        <f>IF($C445&lt;=Entradas!$E$41,"",Observaciones!H445)</f>
        <v>4.3023523663830732</v>
      </c>
      <c r="E445" s="97">
        <f>IF($C445&lt;=Entradas!$E$41,"",Cálculos!M446)</f>
        <v>4.9945535969544572</v>
      </c>
      <c r="F445" s="77">
        <f>IF($C445&lt;=Entradas!$E$41,"",D445-E445)</f>
        <v>-0.69220123057138405</v>
      </c>
      <c r="G445" s="77">
        <f>IF($C445&lt;=Entradas!$E$41,"",D445-AVERAGE(D:D))</f>
        <v>3.3962536841895949</v>
      </c>
      <c r="H445" s="77">
        <f>IF($C445&lt;=Entradas!$E$41,"",F445^2)</f>
        <v>0.4791425436045384</v>
      </c>
      <c r="I445" s="77">
        <f>IF($C445&lt;=Entradas!$E$41,"",G445^2)</f>
        <v>11.534539087371398</v>
      </c>
      <c r="J445" s="77">
        <f>IF($C445&lt;=Entradas!$E$41,"",E445-AVERAGE(E:E))</f>
        <v>3.9356807898297586</v>
      </c>
      <c r="K445" s="77">
        <f>IF($C445&lt;=Entradas!$E$41,"",J445^2)</f>
        <v>15.489583279434992</v>
      </c>
      <c r="L445" s="77">
        <f>IF($C445&lt;=Entradas!$E$41,"",G445*J445)</f>
        <v>13.366570382253533</v>
      </c>
      <c r="M445" s="39"/>
    </row>
    <row r="446" spans="2:13" x14ac:dyDescent="0.3">
      <c r="B446" s="38"/>
      <c r="C446" s="74">
        <v>441</v>
      </c>
      <c r="D446" s="97">
        <f>IF($C446&lt;=Entradas!$E$41,"",Observaciones!H446)</f>
        <v>2.3562536234519964</v>
      </c>
      <c r="E446" s="97">
        <f>IF($C446&lt;=Entradas!$E$41,"",Cálculos!M447)</f>
        <v>2.035717377329433</v>
      </c>
      <c r="F446" s="77">
        <f>IF($C446&lt;=Entradas!$E$41,"",D446-E446)</f>
        <v>0.32053624612256337</v>
      </c>
      <c r="G446" s="77">
        <f>IF($C446&lt;=Entradas!$E$41,"",D446-AVERAGE(D:D))</f>
        <v>1.4501549412585182</v>
      </c>
      <c r="H446" s="77">
        <f>IF($C446&lt;=Entradas!$E$41,"",F446^2)</f>
        <v>0.10274348507834452</v>
      </c>
      <c r="I446" s="77">
        <f>IF($C446&lt;=Entradas!$E$41,"",G446^2)</f>
        <v>2.1029493536564963</v>
      </c>
      <c r="J446" s="77">
        <f>IF($C446&lt;=Entradas!$E$41,"",E446-AVERAGE(E:E))</f>
        <v>0.97684457020473459</v>
      </c>
      <c r="K446" s="77">
        <f>IF($C446&lt;=Entradas!$E$41,"",J446^2)</f>
        <v>0.95422531433847269</v>
      </c>
      <c r="L446" s="77">
        <f>IF($C446&lt;=Entradas!$E$41,"",G446*J446)</f>
        <v>1.4165759803239493</v>
      </c>
      <c r="M446" s="39"/>
    </row>
    <row r="447" spans="2:13" x14ac:dyDescent="0.3">
      <c r="B447" s="38"/>
      <c r="C447" s="74">
        <v>442</v>
      </c>
      <c r="D447" s="97">
        <f>IF($C447&lt;=Entradas!$E$41,"",Observaciones!H447)</f>
        <v>2.3163146530564633</v>
      </c>
      <c r="E447" s="97">
        <f>IF($C447&lt;=Entradas!$E$41,"",Cálculos!M448)</f>
        <v>2.0225815053434224</v>
      </c>
      <c r="F447" s="77">
        <f>IF($C447&lt;=Entradas!$E$41,"",D447-E447)</f>
        <v>0.29373314771304093</v>
      </c>
      <c r="G447" s="77">
        <f>IF($C447&lt;=Entradas!$E$41,"",D447-AVERAGE(D:D))</f>
        <v>1.4102159708629851</v>
      </c>
      <c r="H447" s="77">
        <f>IF($C447&lt;=Entradas!$E$41,"",F447^2)</f>
        <v>8.6279162065411127E-2</v>
      </c>
      <c r="I447" s="77">
        <f>IF($C447&lt;=Entradas!$E$41,"",G447^2)</f>
        <v>1.9887090844770317</v>
      </c>
      <c r="J447" s="77">
        <f>IF($C447&lt;=Entradas!$E$41,"",E447-AVERAGE(E:E))</f>
        <v>0.96370869821872396</v>
      </c>
      <c r="K447" s="77">
        <f>IF($C447&lt;=Entradas!$E$41,"",J447^2)</f>
        <v>0.92873445502242757</v>
      </c>
      <c r="L447" s="77">
        <f>IF($C447&lt;=Entradas!$E$41,"",G447*J447)</f>
        <v>1.3590373974876213</v>
      </c>
      <c r="M447" s="39"/>
    </row>
    <row r="448" spans="2:13" x14ac:dyDescent="0.3">
      <c r="B448" s="38"/>
      <c r="C448" s="74">
        <v>443</v>
      </c>
      <c r="D448" s="97">
        <f>IF($C448&lt;=Entradas!$E$41,"",Observaciones!H448)</f>
        <v>2.2086844197465547</v>
      </c>
      <c r="E448" s="97">
        <f>IF($C448&lt;=Entradas!$E$41,"",Cálculos!M449)</f>
        <v>1.9751456568171748</v>
      </c>
      <c r="F448" s="77">
        <f>IF($C448&lt;=Entradas!$E$41,"",D448-E448)</f>
        <v>0.23353876292937992</v>
      </c>
      <c r="G448" s="77">
        <f>IF($C448&lt;=Entradas!$E$41,"",D448-AVERAGE(D:D))</f>
        <v>1.3025857375530765</v>
      </c>
      <c r="H448" s="77">
        <f>IF($C448&lt;=Entradas!$E$41,"",F448^2)</f>
        <v>5.4540353790585118E-2</v>
      </c>
      <c r="I448" s="77">
        <f>IF($C448&lt;=Entradas!$E$41,"",G448^2)</f>
        <v>1.6967296036766923</v>
      </c>
      <c r="J448" s="77">
        <f>IF($C448&lt;=Entradas!$E$41,"",E448-AVERAGE(E:E))</f>
        <v>0.91627284969247635</v>
      </c>
      <c r="K448" s="77">
        <f>IF($C448&lt;=Entradas!$E$41,"",J448^2)</f>
        <v>0.8395559350835714</v>
      </c>
      <c r="L448" s="77">
        <f>IF($C448&lt;=Entradas!$E$41,"",G448*J448)</f>
        <v>1.1935239457165334</v>
      </c>
      <c r="M448" s="39"/>
    </row>
    <row r="449" spans="2:13" x14ac:dyDescent="0.3">
      <c r="B449" s="38"/>
      <c r="C449" s="74">
        <v>444</v>
      </c>
      <c r="D449" s="97">
        <f>IF($C449&lt;=Entradas!$E$41,"",Observaciones!H449)</f>
        <v>2.2216181054241204</v>
      </c>
      <c r="E449" s="97">
        <f>IF($C449&lt;=Entradas!$E$41,"",Cálculos!M450)</f>
        <v>1.9917635949176624</v>
      </c>
      <c r="F449" s="77">
        <f>IF($C449&lt;=Entradas!$E$41,"",D449-E449)</f>
        <v>0.229854510506458</v>
      </c>
      <c r="G449" s="77">
        <f>IF($C449&lt;=Entradas!$E$41,"",D449-AVERAGE(D:D))</f>
        <v>1.3155194232306422</v>
      </c>
      <c r="H449" s="77">
        <f>IF($C449&lt;=Entradas!$E$41,"",F449^2)</f>
        <v>5.2833096000163407E-2</v>
      </c>
      <c r="I449" s="77">
        <f>IF($C449&lt;=Entradas!$E$41,"",G449^2)</f>
        <v>1.7305913528970815</v>
      </c>
      <c r="J449" s="77">
        <f>IF($C449&lt;=Entradas!$E$41,"",E449-AVERAGE(E:E))</f>
        <v>0.93289078779296397</v>
      </c>
      <c r="K449" s="77">
        <f>IF($C449&lt;=Entradas!$E$41,"",J449^2)</f>
        <v>0.87028522194897695</v>
      </c>
      <c r="L449" s="77">
        <f>IF($C449&lt;=Entradas!$E$41,"",G449*J449)</f>
        <v>1.2272359510945794</v>
      </c>
      <c r="M449" s="39"/>
    </row>
    <row r="450" spans="2:13" x14ac:dyDescent="0.3">
      <c r="B450" s="38"/>
      <c r="C450" s="74">
        <v>445</v>
      </c>
      <c r="D450" s="97">
        <f>IF($C450&lt;=Entradas!$E$41,"",Observaciones!H450)</f>
        <v>2.1135830543938239</v>
      </c>
      <c r="E450" s="97">
        <f>IF($C450&lt;=Entradas!$E$41,"",Cálculos!M451)</f>
        <v>1.9407356951465506</v>
      </c>
      <c r="F450" s="77">
        <f>IF($C450&lt;=Entradas!$E$41,"",D450-E450)</f>
        <v>0.17284735924727324</v>
      </c>
      <c r="G450" s="77">
        <f>IF($C450&lt;=Entradas!$E$41,"",D450-AVERAGE(D:D))</f>
        <v>1.2074843722003457</v>
      </c>
      <c r="H450" s="77">
        <f>IF($C450&lt;=Entradas!$E$41,"",F450^2)</f>
        <v>2.9876209598755931E-2</v>
      </c>
      <c r="I450" s="77">
        <f>IF($C450&lt;=Entradas!$E$41,"",G450^2)</f>
        <v>1.4580185091080629</v>
      </c>
      <c r="J450" s="77">
        <f>IF($C450&lt;=Entradas!$E$41,"",E450-AVERAGE(E:E))</f>
        <v>0.8818628880218522</v>
      </c>
      <c r="K450" s="77">
        <f>IF($C450&lt;=Entradas!$E$41,"",J450^2)</f>
        <v>0.77768215327024182</v>
      </c>
      <c r="L450" s="77">
        <f>IF($C450&lt;=Entradas!$E$41,"",G450*J450)</f>
        <v>1.0648356557098499</v>
      </c>
      <c r="M450" s="39"/>
    </row>
    <row r="451" spans="2:13" x14ac:dyDescent="0.3">
      <c r="B451" s="38"/>
      <c r="C451" s="74">
        <v>446</v>
      </c>
      <c r="D451" s="97">
        <f>IF($C451&lt;=Entradas!$E$41,"",Observaciones!H451)</f>
        <v>2.0667826046999278</v>
      </c>
      <c r="E451" s="97">
        <f>IF($C451&lt;=Entradas!$E$41,"",Cálculos!M452)</f>
        <v>1.9239092416074772</v>
      </c>
      <c r="F451" s="77">
        <f>IF($C451&lt;=Entradas!$E$41,"",D451-E451)</f>
        <v>0.14287336309245058</v>
      </c>
      <c r="G451" s="77">
        <f>IF($C451&lt;=Entradas!$E$41,"",D451-AVERAGE(D:D))</f>
        <v>1.1606839225064496</v>
      </c>
      <c r="H451" s="77">
        <f>IF($C451&lt;=Entradas!$E$41,"",F451^2)</f>
        <v>2.0412797881347217E-2</v>
      </c>
      <c r="I451" s="77">
        <f>IF($C451&lt;=Entradas!$E$41,"",G451^2)</f>
        <v>1.3471871679649579</v>
      </c>
      <c r="J451" s="77">
        <f>IF($C451&lt;=Entradas!$E$41,"",E451-AVERAGE(E:E))</f>
        <v>0.86503643448277878</v>
      </c>
      <c r="K451" s="77">
        <f>IF($C451&lt;=Entradas!$E$41,"",J451^2)</f>
        <v>0.74828803298267887</v>
      </c>
      <c r="L451" s="77">
        <f>IF($C451&lt;=Entradas!$E$41,"",G451*J451)</f>
        <v>1.0040338818864651</v>
      </c>
      <c r="M451" s="39"/>
    </row>
    <row r="452" spans="2:13" x14ac:dyDescent="0.3">
      <c r="B452" s="38"/>
      <c r="C452" s="74">
        <v>447</v>
      </c>
      <c r="D452" s="97">
        <f>IF($C452&lt;=Entradas!$E$41,"",Observaciones!H452)</f>
        <v>2.0440356159383235</v>
      </c>
      <c r="E452" s="97">
        <f>IF($C452&lt;=Entradas!$E$41,"",Cálculos!M453)</f>
        <v>1.9187844360689517</v>
      </c>
      <c r="F452" s="77">
        <f>IF($C452&lt;=Entradas!$E$41,"",D452-E452)</f>
        <v>0.12525117986937184</v>
      </c>
      <c r="G452" s="77">
        <f>IF($C452&lt;=Entradas!$E$41,"",D452-AVERAGE(D:D))</f>
        <v>1.1379369337448453</v>
      </c>
      <c r="H452" s="77">
        <f>IF($C452&lt;=Entradas!$E$41,"",F452^2)</f>
        <v>1.5687858058669738E-2</v>
      </c>
      <c r="I452" s="77">
        <f>IF($C452&lt;=Entradas!$E$41,"",G452^2)</f>
        <v>1.2949004651806204</v>
      </c>
      <c r="J452" s="77">
        <f>IF($C452&lt;=Entradas!$E$41,"",E452-AVERAGE(E:E))</f>
        <v>0.85991162894425321</v>
      </c>
      <c r="K452" s="77">
        <f>IF($C452&lt;=Entradas!$E$41,"",J452^2)</f>
        <v>0.73944800959355905</v>
      </c>
      <c r="L452" s="77">
        <f>IF($C452&lt;=Entradas!$E$41,"",G452*J452)</f>
        <v>0.97852520233235862</v>
      </c>
      <c r="M452" s="39"/>
    </row>
    <row r="453" spans="2:13" x14ac:dyDescent="0.3">
      <c r="B453" s="38"/>
      <c r="C453" s="74">
        <v>448</v>
      </c>
      <c r="D453" s="97">
        <f>IF($C453&lt;=Entradas!$E$41,"",Observaciones!H453)</f>
        <v>1.9418248897828101</v>
      </c>
      <c r="E453" s="97">
        <f>IF($C453&lt;=Entradas!$E$41,"",Cálculos!M454)</f>
        <v>1.8734057885091704</v>
      </c>
      <c r="F453" s="77">
        <f>IF($C453&lt;=Entradas!$E$41,"",D453-E453)</f>
        <v>6.8419101273639704E-2</v>
      </c>
      <c r="G453" s="77">
        <f>IF($C453&lt;=Entradas!$E$41,"",D453-AVERAGE(D:D))</f>
        <v>1.0357262075893319</v>
      </c>
      <c r="H453" s="77">
        <f>IF($C453&lt;=Entradas!$E$41,"",F453^2)</f>
        <v>4.6811734190925665E-3</v>
      </c>
      <c r="I453" s="77">
        <f>IF($C453&lt;=Entradas!$E$41,"",G453^2)</f>
        <v>1.0727287770873797</v>
      </c>
      <c r="J453" s="77">
        <f>IF($C453&lt;=Entradas!$E$41,"",E453-AVERAGE(E:E))</f>
        <v>0.81453298138447194</v>
      </c>
      <c r="K453" s="77">
        <f>IF($C453&lt;=Entradas!$E$41,"",J453^2)</f>
        <v>0.66346397776307653</v>
      </c>
      <c r="L453" s="77">
        <f>IF($C453&lt;=Entradas!$E$41,"",G453*J453)</f>
        <v>0.84363315576577103</v>
      </c>
      <c r="M453" s="39"/>
    </row>
    <row r="454" spans="2:13" x14ac:dyDescent="0.3">
      <c r="B454" s="38"/>
      <c r="C454" s="74">
        <v>449</v>
      </c>
      <c r="D454" s="97">
        <f>IF($C454&lt;=Entradas!$E$41,"",Observaciones!H454)</f>
        <v>1.8402693663725844</v>
      </c>
      <c r="E454" s="97">
        <f>IF($C454&lt;=Entradas!$E$41,"",Cálculos!M455)</f>
        <v>1.828948857016659</v>
      </c>
      <c r="F454" s="77">
        <f>IF($C454&lt;=Entradas!$E$41,"",D454-E454)</f>
        <v>1.1320509355925434E-2</v>
      </c>
      <c r="G454" s="77">
        <f>IF($C454&lt;=Entradas!$E$41,"",D454-AVERAGE(D:D))</f>
        <v>0.9341706841791062</v>
      </c>
      <c r="H454" s="77">
        <f>IF($C454&lt;=Entradas!$E$41,"",F454^2)</f>
        <v>1.281539320775953E-4</v>
      </c>
      <c r="I454" s="77">
        <f>IF($C454&lt;=Entradas!$E$41,"",G454^2)</f>
        <v>0.87267486717965936</v>
      </c>
      <c r="J454" s="77">
        <f>IF($C454&lt;=Entradas!$E$41,"",E454-AVERAGE(E:E))</f>
        <v>0.77007604989196055</v>
      </c>
      <c r="K454" s="77">
        <f>IF($C454&lt;=Entradas!$E$41,"",J454^2)</f>
        <v>0.59301712261720529</v>
      </c>
      <c r="L454" s="77">
        <f>IF($C454&lt;=Entradas!$E$41,"",G454*J454)</f>
        <v>0.71938247039751635</v>
      </c>
      <c r="M454" s="39"/>
    </row>
    <row r="455" spans="2:13" x14ac:dyDescent="0.3">
      <c r="B455" s="38"/>
      <c r="C455" s="74">
        <v>450</v>
      </c>
      <c r="D455" s="97">
        <f>IF($C455&lt;=Entradas!$E$41,"",Observaciones!H455)</f>
        <v>1.7436099901210342</v>
      </c>
      <c r="E455" s="97">
        <f>IF($C455&lt;=Entradas!$E$41,"",Cálculos!M456)</f>
        <v>1.7868623880557639</v>
      </c>
      <c r="F455" s="77">
        <f>IF($C455&lt;=Entradas!$E$41,"",D455-E455)</f>
        <v>-4.3252397934729681E-2</v>
      </c>
      <c r="G455" s="77">
        <f>IF($C455&lt;=Entradas!$E$41,"",D455-AVERAGE(D:D))</f>
        <v>0.83751130792755601</v>
      </c>
      <c r="H455" s="77">
        <f>IF($C455&lt;=Entradas!$E$41,"",F455^2)</f>
        <v>1.8707699271042083E-3</v>
      </c>
      <c r="I455" s="77">
        <f>IF($C455&lt;=Entradas!$E$41,"",G455^2)</f>
        <v>0.70142519090652555</v>
      </c>
      <c r="J455" s="77">
        <f>IF($C455&lt;=Entradas!$E$41,"",E455-AVERAGE(E:E))</f>
        <v>0.72798958093106547</v>
      </c>
      <c r="K455" s="77">
        <f>IF($C455&lt;=Entradas!$E$41,"",J455^2)</f>
        <v>0.52996882994418837</v>
      </c>
      <c r="L455" s="77">
        <f>IF($C455&lt;=Entradas!$E$41,"",G455*J455)</f>
        <v>0.60969950608321</v>
      </c>
      <c r="M455" s="39"/>
    </row>
    <row r="456" spans="2:13" x14ac:dyDescent="0.3">
      <c r="B456" s="38"/>
      <c r="C456" s="74">
        <v>451</v>
      </c>
      <c r="D456" s="97">
        <f>IF($C456&lt;=Entradas!$E$41,"",Observaciones!H456)</f>
        <v>1.649395639465888</v>
      </c>
      <c r="E456" s="97">
        <f>IF($C456&lt;=Entradas!$E$41,"",Cálculos!M457)</f>
        <v>1.7461019175321935</v>
      </c>
      <c r="F456" s="77">
        <f>IF($C456&lt;=Entradas!$E$41,"",D456-E456)</f>
        <v>-9.6706278066305495E-2</v>
      </c>
      <c r="G456" s="77">
        <f>IF($C456&lt;=Entradas!$E$41,"",D456-AVERAGE(D:D))</f>
        <v>0.74329695727240974</v>
      </c>
      <c r="H456" s="77">
        <f>IF($C456&lt;=Entradas!$E$41,"",F456^2)</f>
        <v>9.3521042174375991E-3</v>
      </c>
      <c r="I456" s="77">
        <f>IF($C456&lt;=Entradas!$E$41,"",G456^2)</f>
        <v>0.55249036669042251</v>
      </c>
      <c r="J456" s="77">
        <f>IF($C456&lt;=Entradas!$E$41,"",E456-AVERAGE(E:E))</f>
        <v>0.68722911040749501</v>
      </c>
      <c r="K456" s="77">
        <f>IF($C456&lt;=Entradas!$E$41,"",J456^2)</f>
        <v>0.47228385019147695</v>
      </c>
      <c r="L456" s="77">
        <f>IF($C456&lt;=Entradas!$E$41,"",G456*J456)</f>
        <v>0.51081530671491593</v>
      </c>
      <c r="M456" s="39"/>
    </row>
    <row r="457" spans="2:13" x14ac:dyDescent="0.3">
      <c r="B457" s="38"/>
      <c r="C457" s="74">
        <v>452</v>
      </c>
      <c r="D457" s="97">
        <f>IF($C457&lt;=Entradas!$E$41,"",Observaciones!H457)</f>
        <v>2.4745970659183545</v>
      </c>
      <c r="E457" s="97">
        <f>IF($C457&lt;=Entradas!$E$41,"",Cálculos!M458)</f>
        <v>2.9001143275638794</v>
      </c>
      <c r="F457" s="77">
        <f>IF($C457&lt;=Entradas!$E$41,"",D457-E457)</f>
        <v>-0.42551726164552495</v>
      </c>
      <c r="G457" s="77">
        <f>IF($C457&lt;=Entradas!$E$41,"",D457-AVERAGE(D:D))</f>
        <v>1.5684983837248763</v>
      </c>
      <c r="H457" s="77">
        <f>IF($C457&lt;=Entradas!$E$41,"",F457^2)</f>
        <v>0.18106493995830614</v>
      </c>
      <c r="I457" s="77">
        <f>IF($C457&lt;=Entradas!$E$41,"",G457^2)</f>
        <v>2.4601871797475492</v>
      </c>
      <c r="J457" s="77">
        <f>IF($C457&lt;=Entradas!$E$41,"",E457-AVERAGE(E:E))</f>
        <v>1.841241520439181</v>
      </c>
      <c r="K457" s="77">
        <f>IF($C457&lt;=Entradas!$E$41,"",J457^2)</f>
        <v>3.3901703365891871</v>
      </c>
      <c r="L457" s="77">
        <f>IF($C457&lt;=Entradas!$E$41,"",G457*J457)</f>
        <v>2.8879843488559893</v>
      </c>
      <c r="M457" s="39"/>
    </row>
    <row r="458" spans="2:13" x14ac:dyDescent="0.3">
      <c r="B458" s="38"/>
      <c r="C458" s="74">
        <v>453</v>
      </c>
      <c r="D458" s="97">
        <f>IF($C458&lt;=Entradas!$E$41,"",Observaciones!H458)</f>
        <v>1.84026242571557</v>
      </c>
      <c r="E458" s="97">
        <f>IF($C458&lt;=Entradas!$E$41,"",Cálculos!M459)</f>
        <v>1.8452129227290053</v>
      </c>
      <c r="F458" s="77">
        <f>IF($C458&lt;=Entradas!$E$41,"",D458-E458)</f>
        <v>-4.9504970134353066E-3</v>
      </c>
      <c r="G458" s="77">
        <f>IF($C458&lt;=Entradas!$E$41,"",D458-AVERAGE(D:D))</f>
        <v>0.93416374352209175</v>
      </c>
      <c r="H458" s="77">
        <f>IF($C458&lt;=Entradas!$E$41,"",F458^2)</f>
        <v>2.4507420680031891E-5</v>
      </c>
      <c r="I458" s="77">
        <f>IF($C458&lt;=Entradas!$E$41,"",G458^2)</f>
        <v>0.87266189971120844</v>
      </c>
      <c r="J458" s="77">
        <f>IF($C458&lt;=Entradas!$E$41,"",E458-AVERAGE(E:E))</f>
        <v>0.78634011560430683</v>
      </c>
      <c r="K458" s="77">
        <f>IF($C458&lt;=Entradas!$E$41,"",J458^2)</f>
        <v>0.61833077740859466</v>
      </c>
      <c r="L458" s="77">
        <f>IF($C458&lt;=Entradas!$E$41,"",G458*J458)</f>
        <v>0.73457042607451362</v>
      </c>
      <c r="M458" s="39"/>
    </row>
    <row r="459" spans="2:13" x14ac:dyDescent="0.3">
      <c r="B459" s="38"/>
      <c r="C459" s="74">
        <v>454</v>
      </c>
      <c r="D459" s="97">
        <f>IF($C459&lt;=Entradas!$E$41,"",Observaciones!H459)</f>
        <v>1.8029017356293684</v>
      </c>
      <c r="E459" s="97">
        <f>IF($C459&lt;=Entradas!$E$41,"",Cálculos!M460)</f>
        <v>1.8312150553723021</v>
      </c>
      <c r="F459" s="77">
        <f>IF($C459&lt;=Entradas!$E$41,"",D459-E459)</f>
        <v>-2.8313319742933718E-2</v>
      </c>
      <c r="G459" s="77">
        <f>IF($C459&lt;=Entradas!$E$41,"",D459-AVERAGE(D:D))</f>
        <v>0.89680305343589017</v>
      </c>
      <c r="H459" s="77">
        <f>IF($C459&lt;=Entradas!$E$41,"",F459^2)</f>
        <v>8.0164407486560028E-4</v>
      </c>
      <c r="I459" s="77">
        <f>IF($C459&lt;=Entradas!$E$41,"",G459^2)</f>
        <v>0.80425571665193607</v>
      </c>
      <c r="J459" s="77">
        <f>IF($C459&lt;=Entradas!$E$41,"",E459-AVERAGE(E:E))</f>
        <v>0.77234224824760367</v>
      </c>
      <c r="K459" s="77">
        <f>IF($C459&lt;=Entradas!$E$41,"",J459^2)</f>
        <v>0.59651254842816304</v>
      </c>
      <c r="L459" s="77">
        <f>IF($C459&lt;=Entradas!$E$41,"",G459*J459)</f>
        <v>0.69263888652599126</v>
      </c>
      <c r="M459" s="39"/>
    </row>
    <row r="460" spans="2:13" x14ac:dyDescent="0.3">
      <c r="B460" s="38"/>
      <c r="C460" s="74">
        <v>455</v>
      </c>
      <c r="D460" s="97">
        <f>IF($C460&lt;=Entradas!$E$41,"",Observaciones!H460)</f>
        <v>1.7067722329624782</v>
      </c>
      <c r="E460" s="97">
        <f>IF($C460&lt;=Entradas!$E$41,"",Cálculos!M461)</f>
        <v>1.7876433013899011</v>
      </c>
      <c r="F460" s="77">
        <f>IF($C460&lt;=Entradas!$E$41,"",D460-E460)</f>
        <v>-8.0871068427422976E-2</v>
      </c>
      <c r="G460" s="77">
        <f>IF($C460&lt;=Entradas!$E$41,"",D460-AVERAGE(D:D))</f>
        <v>0.80067355076899993</v>
      </c>
      <c r="H460" s="77">
        <f>IF($C460&lt;=Entradas!$E$41,"",F460^2)</f>
        <v>6.5401297085929296E-3</v>
      </c>
      <c r="I460" s="77">
        <f>IF($C460&lt;=Entradas!$E$41,"",G460^2)</f>
        <v>0.64107813490103827</v>
      </c>
      <c r="J460" s="77">
        <f>IF($C460&lt;=Entradas!$E$41,"",E460-AVERAGE(E:E))</f>
        <v>0.72877049426520268</v>
      </c>
      <c r="K460" s="77">
        <f>IF($C460&lt;=Entradas!$E$41,"",J460^2)</f>
        <v>0.53110643331154783</v>
      </c>
      <c r="L460" s="77">
        <f>IF($C460&lt;=Entradas!$E$41,"",G460*J460)</f>
        <v>0.58350725933899894</v>
      </c>
      <c r="M460" s="39"/>
    </row>
    <row r="461" spans="2:13" x14ac:dyDescent="0.3">
      <c r="B461" s="38"/>
      <c r="C461" s="74">
        <v>456</v>
      </c>
      <c r="D461" s="97">
        <f>IF($C461&lt;=Entradas!$E$41,"",Observaciones!H461)</f>
        <v>1.6139090188549681</v>
      </c>
      <c r="E461" s="97">
        <f>IF($C461&lt;=Entradas!$E$41,"",Cálculos!M462)</f>
        <v>1.7458765573343653</v>
      </c>
      <c r="F461" s="77">
        <f>IF($C461&lt;=Entradas!$E$41,"",D461-E461)</f>
        <v>-0.13196753847939724</v>
      </c>
      <c r="G461" s="77">
        <f>IF($C461&lt;=Entradas!$E$41,"",D461-AVERAGE(D:D))</f>
        <v>0.70781033666148985</v>
      </c>
      <c r="H461" s="77">
        <f>IF($C461&lt;=Entradas!$E$41,"",F461^2)</f>
        <v>1.7415431212311192E-2</v>
      </c>
      <c r="I461" s="77">
        <f>IF($C461&lt;=Entradas!$E$41,"",G461^2)</f>
        <v>0.50099547268485156</v>
      </c>
      <c r="J461" s="77">
        <f>IF($C461&lt;=Entradas!$E$41,"",E461-AVERAGE(E:E))</f>
        <v>0.68700375020966686</v>
      </c>
      <c r="K461" s="77">
        <f>IF($C461&lt;=Entradas!$E$41,"",J461^2)</f>
        <v>0.47197415280214633</v>
      </c>
      <c r="L461" s="77">
        <f>IF($C461&lt;=Entradas!$E$41,"",G461*J461)</f>
        <v>0.48626835572361038</v>
      </c>
      <c r="M461" s="39"/>
    </row>
    <row r="462" spans="2:13" x14ac:dyDescent="0.3">
      <c r="B462" s="38"/>
      <c r="C462" s="74">
        <v>457</v>
      </c>
      <c r="D462" s="97">
        <f>IF($C462&lt;=Entradas!$E$41,"",Observaciones!H462)</f>
        <v>1.5234173601148857</v>
      </c>
      <c r="E462" s="97">
        <f>IF($C462&lt;=Entradas!$E$41,"",Cálculos!M463)</f>
        <v>1.7054546065820873</v>
      </c>
      <c r="F462" s="77">
        <f>IF($C462&lt;=Entradas!$E$41,"",D462-E462)</f>
        <v>-0.18203724646720154</v>
      </c>
      <c r="G462" s="77">
        <f>IF($C462&lt;=Entradas!$E$41,"",D462-AVERAGE(D:D))</f>
        <v>0.61731867792140749</v>
      </c>
      <c r="H462" s="77">
        <f>IF($C462&lt;=Entradas!$E$41,"",F462^2)</f>
        <v>3.3137559101360681E-2</v>
      </c>
      <c r="I462" s="77">
        <f>IF($C462&lt;=Entradas!$E$41,"",G462^2)</f>
        <v>0.38108235011063446</v>
      </c>
      <c r="J462" s="77">
        <f>IF($C462&lt;=Entradas!$E$41,"",E462-AVERAGE(E:E))</f>
        <v>0.64658179945738881</v>
      </c>
      <c r="K462" s="77">
        <f>IF($C462&lt;=Entradas!$E$41,"",J462^2)</f>
        <v>0.41806802338955495</v>
      </c>
      <c r="L462" s="77">
        <f>IF($C462&lt;=Entradas!$E$41,"",G462*J462)</f>
        <v>0.39914702160907989</v>
      </c>
      <c r="M462" s="39"/>
    </row>
    <row r="463" spans="2:13" x14ac:dyDescent="0.3">
      <c r="B463" s="38"/>
      <c r="C463" s="74">
        <v>458</v>
      </c>
      <c r="D463" s="97">
        <f>IF($C463&lt;=Entradas!$E$41,"",Observaciones!H463)</f>
        <v>1.4539643504233009</v>
      </c>
      <c r="E463" s="97">
        <f>IF($C463&lt;=Entradas!$E$41,"",Cálculos!M464)</f>
        <v>1.6754179470704091</v>
      </c>
      <c r="F463" s="77">
        <f>IF($C463&lt;=Entradas!$E$41,"",D463-E463)</f>
        <v>-0.22145359664710829</v>
      </c>
      <c r="G463" s="77">
        <f>IF($C463&lt;=Entradas!$E$41,"",D463-AVERAGE(D:D))</f>
        <v>0.54786566822982263</v>
      </c>
      <c r="H463" s="77">
        <f>IF($C463&lt;=Entradas!$E$41,"",F463^2)</f>
        <v>4.9041695467940127E-2</v>
      </c>
      <c r="I463" s="77">
        <f>IF($C463&lt;=Entradas!$E$41,"",G463^2)</f>
        <v>0.30015679042491006</v>
      </c>
      <c r="J463" s="77">
        <f>IF($C463&lt;=Entradas!$E$41,"",E463-AVERAGE(E:E))</f>
        <v>0.6165451399457107</v>
      </c>
      <c r="K463" s="77">
        <f>IF($C463&lt;=Entradas!$E$41,"",J463^2)</f>
        <v>0.38012790959067599</v>
      </c>
      <c r="L463" s="77">
        <f>IF($C463&lt;=Entradas!$E$41,"",G463*J463)</f>
        <v>0.33778391509020628</v>
      </c>
      <c r="M463" s="39"/>
    </row>
    <row r="464" spans="2:13" x14ac:dyDescent="0.3">
      <c r="B464" s="38"/>
      <c r="C464" s="74">
        <v>459</v>
      </c>
      <c r="D464" s="97">
        <f>IF($C464&lt;=Entradas!$E$41,"",Observaciones!H464)</f>
        <v>1.3707006453922901</v>
      </c>
      <c r="E464" s="97">
        <f>IF($C464&lt;=Entradas!$E$41,"",Cálculos!M465)</f>
        <v>1.6380771200084934</v>
      </c>
      <c r="F464" s="77">
        <f>IF($C464&lt;=Entradas!$E$41,"",D464-E464)</f>
        <v>-0.26737647461620329</v>
      </c>
      <c r="G464" s="77">
        <f>IF($C464&lt;=Entradas!$E$41,"",D464-AVERAGE(D:D))</f>
        <v>0.46460196319881186</v>
      </c>
      <c r="H464" s="77">
        <f>IF($C464&lt;=Entradas!$E$41,"",F464^2)</f>
        <v>7.14901791781892E-2</v>
      </c>
      <c r="I464" s="77">
        <f>IF($C464&lt;=Entradas!$E$41,"",G464^2)</f>
        <v>0.21585498420819013</v>
      </c>
      <c r="J464" s="77">
        <f>IF($C464&lt;=Entradas!$E$41,"",E464-AVERAGE(E:E))</f>
        <v>0.57920431288379493</v>
      </c>
      <c r="K464" s="77">
        <f>IF($C464&lt;=Entradas!$E$41,"",J464^2)</f>
        <v>0.33547763606318903</v>
      </c>
      <c r="L464" s="77">
        <f>IF($C464&lt;=Entradas!$E$41,"",G464*J464)</f>
        <v>0.26909946085903003</v>
      </c>
      <c r="M464" s="39"/>
    </row>
    <row r="465" spans="2:13" x14ac:dyDescent="0.3">
      <c r="B465" s="38"/>
      <c r="C465" s="74">
        <v>460</v>
      </c>
      <c r="D465" s="97">
        <f>IF($C465&lt;=Entradas!$E$41,"",Observaciones!H465)</f>
        <v>1.2902200528905174</v>
      </c>
      <c r="E465" s="97">
        <f>IF($C465&lt;=Entradas!$E$41,"",Cálculos!M466)</f>
        <v>1.6019487397343584</v>
      </c>
      <c r="F465" s="77">
        <f>IF($C465&lt;=Entradas!$E$41,"",D465-E465)</f>
        <v>-0.31172868684384092</v>
      </c>
      <c r="G465" s="77">
        <f>IF($C465&lt;=Entradas!$E$41,"",D465-AVERAGE(D:D))</f>
        <v>0.38412137069703922</v>
      </c>
      <c r="H465" s="77">
        <f>IF($C465&lt;=Entradas!$E$41,"",F465^2)</f>
        <v>9.7174774201385442E-2</v>
      </c>
      <c r="I465" s="77">
        <f>IF($C465&lt;=Entradas!$E$41,"",G465^2)</f>
        <v>0.14754922742617221</v>
      </c>
      <c r="J465" s="77">
        <f>IF($C465&lt;=Entradas!$E$41,"",E465-AVERAGE(E:E))</f>
        <v>0.54307593260965992</v>
      </c>
      <c r="K465" s="77">
        <f>IF($C465&lt;=Entradas!$E$41,"",J465^2)</f>
        <v>0.29493146857985186</v>
      </c>
      <c r="L465" s="77">
        <f>IF($C465&lt;=Entradas!$E$41,"",G465*J465)</f>
        <v>0.20860707162659547</v>
      </c>
      <c r="M465" s="39"/>
    </row>
    <row r="466" spans="2:13" x14ac:dyDescent="0.3">
      <c r="B466" s="38"/>
      <c r="C466" s="74">
        <v>461</v>
      </c>
      <c r="D466" s="97">
        <f>IF($C466&lt;=Entradas!$E$41,"",Observaciones!H466)</f>
        <v>1.2152595052007524</v>
      </c>
      <c r="E466" s="97">
        <f>IF($C466&lt;=Entradas!$E$41,"",Cálculos!M467)</f>
        <v>1.5678212461885483</v>
      </c>
      <c r="F466" s="77">
        <f>IF($C466&lt;=Entradas!$E$41,"",D466-E466)</f>
        <v>-0.35256174098779591</v>
      </c>
      <c r="G466" s="77">
        <f>IF($C466&lt;=Entradas!$E$41,"",D466-AVERAGE(D:D))</f>
        <v>0.30916082300727421</v>
      </c>
      <c r="H466" s="77">
        <f>IF($C466&lt;=Entradas!$E$41,"",F466^2)</f>
        <v>0.12429978120834569</v>
      </c>
      <c r="I466" s="77">
        <f>IF($C466&lt;=Entradas!$E$41,"",G466^2)</f>
        <v>9.5580414482535125E-2</v>
      </c>
      <c r="J466" s="77">
        <f>IF($C466&lt;=Entradas!$E$41,"",E466-AVERAGE(E:E))</f>
        <v>0.5089484390638499</v>
      </c>
      <c r="K466" s="77">
        <f>IF($C466&lt;=Entradas!$E$41,"",J466^2)</f>
        <v>0.25902851362552931</v>
      </c>
      <c r="L466" s="77">
        <f>IF($C466&lt;=Entradas!$E$41,"",G466*J466)</f>
        <v>0.15734691828924738</v>
      </c>
      <c r="M466" s="39"/>
    </row>
    <row r="467" spans="2:13" x14ac:dyDescent="0.3">
      <c r="B467" s="38"/>
      <c r="C467" s="74">
        <v>462</v>
      </c>
      <c r="D467" s="97">
        <f>IF($C467&lt;=Entradas!$E$41,"",Observaciones!H467)</f>
        <v>1.1490388729876222</v>
      </c>
      <c r="E467" s="97">
        <f>IF($C467&lt;=Entradas!$E$41,"",Cálculos!M468)</f>
        <v>1.5379425694087128</v>
      </c>
      <c r="F467" s="77">
        <f>IF($C467&lt;=Entradas!$E$41,"",D467-E467)</f>
        <v>-0.38890369642109057</v>
      </c>
      <c r="G467" s="77">
        <f>IF($C467&lt;=Entradas!$E$41,"",D467-AVERAGE(D:D))</f>
        <v>0.24294019079414397</v>
      </c>
      <c r="H467" s="77">
        <f>IF($C467&lt;=Entradas!$E$41,"",F467^2)</f>
        <v>0.15124608508998777</v>
      </c>
      <c r="I467" s="77">
        <f>IF($C467&lt;=Entradas!$E$41,"",G467^2)</f>
        <v>5.9019936303095079E-2</v>
      </c>
      <c r="J467" s="77">
        <f>IF($C467&lt;=Entradas!$E$41,"",E467-AVERAGE(E:E))</f>
        <v>0.47906976228401432</v>
      </c>
      <c r="K467" s="77">
        <f>IF($C467&lt;=Entradas!$E$41,"",J467^2)</f>
        <v>0.229507837134862</v>
      </c>
      <c r="L467" s="77">
        <f>IF($C467&lt;=Entradas!$E$41,"",G467*J467)</f>
        <v>0.11638529945298363</v>
      </c>
      <c r="M467" s="39"/>
    </row>
    <row r="468" spans="2:13" x14ac:dyDescent="0.3">
      <c r="B468" s="38"/>
      <c r="C468" s="74">
        <v>463</v>
      </c>
      <c r="D468" s="97">
        <f>IF($C468&lt;=Entradas!$E$41,"",Observaciones!H468)</f>
        <v>1.0807753160336795</v>
      </c>
      <c r="E468" s="97">
        <f>IF($C468&lt;=Entradas!$E$41,"",Cálculos!M469)</f>
        <v>1.5053977376479482</v>
      </c>
      <c r="F468" s="77">
        <f>IF($C468&lt;=Entradas!$E$41,"",D468-E468)</f>
        <v>-0.42462242161426866</v>
      </c>
      <c r="G468" s="77">
        <f>IF($C468&lt;=Entradas!$E$41,"",D468-AVERAGE(D:D))</f>
        <v>0.17467663384020127</v>
      </c>
      <c r="H468" s="77">
        <f>IF($C468&lt;=Entradas!$E$41,"",F468^2)</f>
        <v>0.18030420093756575</v>
      </c>
      <c r="I468" s="77">
        <f>IF($C468&lt;=Entradas!$E$41,"",G468^2)</f>
        <v>3.0511926409743748E-2</v>
      </c>
      <c r="J468" s="77">
        <f>IF($C468&lt;=Entradas!$E$41,"",E468-AVERAGE(E:E))</f>
        <v>0.44652493052324971</v>
      </c>
      <c r="K468" s="77">
        <f>IF($C468&lt;=Entradas!$E$41,"",J468^2)</f>
        <v>0.19938451357879297</v>
      </c>
      <c r="L468" s="77">
        <f>IF($C468&lt;=Entradas!$E$41,"",G468*J468)</f>
        <v>7.7997471789530995E-2</v>
      </c>
      <c r="M468" s="39"/>
    </row>
    <row r="469" spans="2:13" x14ac:dyDescent="0.3">
      <c r="B469" s="38"/>
      <c r="C469" s="74">
        <v>464</v>
      </c>
      <c r="D469" s="97">
        <f>IF($C469&lt;=Entradas!$E$41,"",Observaciones!H469)</f>
        <v>1.0606774656290725</v>
      </c>
      <c r="E469" s="97">
        <f>IF($C469&lt;=Entradas!$E$41,"",Cálculos!M470)</f>
        <v>1.4740749656205332</v>
      </c>
      <c r="F469" s="77">
        <f>IF($C469&lt;=Entradas!$E$41,"",D469-E469)</f>
        <v>-0.41339749999146069</v>
      </c>
      <c r="G469" s="77">
        <f>IF($C469&lt;=Entradas!$E$41,"",D469-AVERAGE(D:D))</f>
        <v>0.15457878343559428</v>
      </c>
      <c r="H469" s="77">
        <f>IF($C469&lt;=Entradas!$E$41,"",F469^2)</f>
        <v>0.17089749299918974</v>
      </c>
      <c r="I469" s="77">
        <f>IF($C469&lt;=Entradas!$E$41,"",G469^2)</f>
        <v>2.3894600288428356E-2</v>
      </c>
      <c r="J469" s="77">
        <f>IF($C469&lt;=Entradas!$E$41,"",E469-AVERAGE(E:E))</f>
        <v>0.41520215849583475</v>
      </c>
      <c r="K469" s="77">
        <f>IF($C469&lt;=Entradas!$E$41,"",J469^2)</f>
        <v>0.17239283241960027</v>
      </c>
      <c r="L469" s="77">
        <f>IF($C469&lt;=Entradas!$E$41,"",G469*J469)</f>
        <v>6.4181444540118926E-2</v>
      </c>
      <c r="M469" s="39"/>
    </row>
    <row r="470" spans="2:13" x14ac:dyDescent="0.3">
      <c r="B470" s="38"/>
      <c r="C470" s="74">
        <v>465</v>
      </c>
      <c r="D470" s="97">
        <f>IF($C470&lt;=Entradas!$E$41,"",Observaciones!H470)</f>
        <v>1.0486584730463187</v>
      </c>
      <c r="E470" s="97">
        <f>IF($C470&lt;=Entradas!$E$41,"",Cálculos!M471)</f>
        <v>1.4430273224183237</v>
      </c>
      <c r="F470" s="77">
        <f>IF($C470&lt;=Entradas!$E$41,"",D470-E470)</f>
        <v>-0.394368849372005</v>
      </c>
      <c r="G470" s="77">
        <f>IF($C470&lt;=Entradas!$E$41,"",D470-AVERAGE(D:D))</f>
        <v>0.14255979085284043</v>
      </c>
      <c r="H470" s="77">
        <f>IF($C470&lt;=Entradas!$E$41,"",F470^2)</f>
        <v>0.15552678935499917</v>
      </c>
      <c r="I470" s="77">
        <f>IF($C470&lt;=Entradas!$E$41,"",G470^2)</f>
        <v>2.0323293968005605E-2</v>
      </c>
      <c r="J470" s="77">
        <f>IF($C470&lt;=Entradas!$E$41,"",E470-AVERAGE(E:E))</f>
        <v>0.38415451529362521</v>
      </c>
      <c r="K470" s="77">
        <f>IF($C470&lt;=Entradas!$E$41,"",J470^2)</f>
        <v>0.14757469162048012</v>
      </c>
      <c r="L470" s="77">
        <f>IF($C470&lt;=Entradas!$E$41,"",G470*J470)</f>
        <v>5.4764987355433503E-2</v>
      </c>
      <c r="M470" s="39"/>
    </row>
    <row r="471" spans="2:13" x14ac:dyDescent="0.3">
      <c r="B471" s="38"/>
      <c r="C471" s="74">
        <v>466</v>
      </c>
      <c r="D471" s="97">
        <f>IF($C471&lt;=Entradas!$E$41,"",Observaciones!H471)</f>
        <v>1.0380656222792037</v>
      </c>
      <c r="E471" s="97">
        <f>IF($C471&lt;=Entradas!$E$41,"",Cálculos!M472)</f>
        <v>1.4126220185513998</v>
      </c>
      <c r="F471" s="77">
        <f>IF($C471&lt;=Entradas!$E$41,"",D471-E471)</f>
        <v>-0.37455639627219606</v>
      </c>
      <c r="G471" s="77">
        <f>IF($C471&lt;=Entradas!$E$41,"",D471-AVERAGE(D:D))</f>
        <v>0.13196694008572551</v>
      </c>
      <c r="H471" s="77">
        <f>IF($C471&lt;=Entradas!$E$41,"",F471^2)</f>
        <v>0.14029249398841437</v>
      </c>
      <c r="I471" s="77">
        <f>IF($C471&lt;=Entradas!$E$41,"",G471^2)</f>
        <v>1.7415273275589466E-2</v>
      </c>
      <c r="J471" s="77">
        <f>IF($C471&lt;=Entradas!$E$41,"",E471-AVERAGE(E:E))</f>
        <v>0.35374921142670135</v>
      </c>
      <c r="K471" s="77">
        <f>IF($C471&lt;=Entradas!$E$41,"",J471^2)</f>
        <v>0.12513850458501305</v>
      </c>
      <c r="L471" s="77">
        <f>IF($C471&lt;=Entradas!$E$41,"",G471*J471)</f>
        <v>4.6683200989720147E-2</v>
      </c>
      <c r="M471" s="39"/>
    </row>
    <row r="472" spans="2:13" x14ac:dyDescent="0.3">
      <c r="B472" s="38"/>
      <c r="C472" s="74">
        <v>467</v>
      </c>
      <c r="D472" s="97">
        <f>IF($C472&lt;=Entradas!$E$41,"",Observaciones!H472)</f>
        <v>1.0887431899739624</v>
      </c>
      <c r="E472" s="97">
        <f>IF($C472&lt;=Entradas!$E$41,"",Cálculos!M473)</f>
        <v>1.4447744956391022</v>
      </c>
      <c r="F472" s="77">
        <f>IF($C472&lt;=Entradas!$E$41,"",D472-E472)</f>
        <v>-0.35603130566513985</v>
      </c>
      <c r="G472" s="77">
        <f>IF($C472&lt;=Entradas!$E$41,"",D472-AVERAGE(D:D))</f>
        <v>0.18264450778048413</v>
      </c>
      <c r="H472" s="77">
        <f>IF($C472&lt;=Entradas!$E$41,"",F472^2)</f>
        <v>0.12675829061362426</v>
      </c>
      <c r="I472" s="77">
        <f>IF($C472&lt;=Entradas!$E$41,"",G472^2)</f>
        <v>3.3359016222375332E-2</v>
      </c>
      <c r="J472" s="77">
        <f>IF($C472&lt;=Entradas!$E$41,"",E472-AVERAGE(E:E))</f>
        <v>0.38590168851440376</v>
      </c>
      <c r="K472" s="77">
        <f>IF($C472&lt;=Entradas!$E$41,"",J472^2)</f>
        <v>0.14892011319826789</v>
      </c>
      <c r="L472" s="77">
        <f>IF($C472&lt;=Entradas!$E$41,"",G472*J472)</f>
        <v>7.0482823950370976E-2</v>
      </c>
      <c r="M472" s="39"/>
    </row>
    <row r="473" spans="2:13" x14ac:dyDescent="0.3">
      <c r="B473" s="38"/>
      <c r="C473" s="74">
        <v>468</v>
      </c>
      <c r="D473" s="97">
        <f>IF($C473&lt;=Entradas!$E$41,"",Observaciones!H473)</f>
        <v>1.0833773615611493</v>
      </c>
      <c r="E473" s="97">
        <f>IF($C473&lt;=Entradas!$E$41,"",Cálculos!M474)</f>
        <v>1.4445014606445234</v>
      </c>
      <c r="F473" s="77">
        <f>IF($C473&lt;=Entradas!$E$41,"",D473-E473)</f>
        <v>-0.36112409908337417</v>
      </c>
      <c r="G473" s="77">
        <f>IF($C473&lt;=Entradas!$E$41,"",D473-AVERAGE(D:D))</f>
        <v>0.17727867936767105</v>
      </c>
      <c r="H473" s="77">
        <f>IF($C473&lt;=Entradas!$E$41,"",F473^2)</f>
        <v>0.13041061493877865</v>
      </c>
      <c r="I473" s="77">
        <f>IF($C473&lt;=Entradas!$E$41,"",G473^2)</f>
        <v>3.1427730158345518E-2</v>
      </c>
      <c r="J473" s="77">
        <f>IF($C473&lt;=Entradas!$E$41,"",E473-AVERAGE(E:E))</f>
        <v>0.385628653519825</v>
      </c>
      <c r="K473" s="77">
        <f>IF($C473&lt;=Entradas!$E$41,"",J473^2)</f>
        <v>0.14870945841551325</v>
      </c>
      <c r="L473" s="77">
        <f>IF($C473&lt;=Entradas!$E$41,"",G473*J473)</f>
        <v>6.8363738422327777E-2</v>
      </c>
      <c r="M473" s="39"/>
    </row>
    <row r="474" spans="2:13" x14ac:dyDescent="0.3">
      <c r="B474" s="38"/>
      <c r="C474" s="74">
        <v>469</v>
      </c>
      <c r="D474" s="97">
        <f>IF($C474&lt;=Entradas!$E$41,"",Observaciones!H474)</f>
        <v>1.0185363626944253</v>
      </c>
      <c r="E474" s="97">
        <f>IF($C474&lt;=Entradas!$E$41,"",Cálculos!M475)</f>
        <v>1.4138589237553656</v>
      </c>
      <c r="F474" s="77">
        <f>IF($C474&lt;=Entradas!$E$41,"",D474-E474)</f>
        <v>-0.39532256106094033</v>
      </c>
      <c r="G474" s="77">
        <f>IF($C474&lt;=Entradas!$E$41,"",D474-AVERAGE(D:D))</f>
        <v>0.11243768050094705</v>
      </c>
      <c r="H474" s="77">
        <f>IF($C474&lt;=Entradas!$E$41,"",F474^2)</f>
        <v>0.1562799272837809</v>
      </c>
      <c r="I474" s="77">
        <f>IF($C474&lt;=Entradas!$E$41,"",G474^2)</f>
        <v>1.2642231996433047E-2</v>
      </c>
      <c r="J474" s="77">
        <f>IF($C474&lt;=Entradas!$E$41,"",E474-AVERAGE(E:E))</f>
        <v>0.35498611663066715</v>
      </c>
      <c r="K474" s="77">
        <f>IF($C474&lt;=Entradas!$E$41,"",J474^2)</f>
        <v>0.12601514300052161</v>
      </c>
      <c r="L474" s="77">
        <f>IF($C474&lt;=Entradas!$E$41,"",G474*J474)</f>
        <v>3.991381556399088E-2</v>
      </c>
      <c r="M474" s="39"/>
    </row>
    <row r="475" spans="2:13" x14ac:dyDescent="0.3">
      <c r="B475" s="38"/>
      <c r="C475" s="74">
        <v>470</v>
      </c>
      <c r="D475" s="97">
        <f>IF($C475&lt;=Entradas!$E$41,"",Observaciones!H475)</f>
        <v>0.99951233700667741</v>
      </c>
      <c r="E475" s="97">
        <f>IF($C475&lt;=Entradas!$E$41,"",Cálculos!M476)</f>
        <v>1.3847627188925142</v>
      </c>
      <c r="F475" s="77">
        <f>IF($C475&lt;=Entradas!$E$41,"",D475-E475)</f>
        <v>-0.38525038188583682</v>
      </c>
      <c r="G475" s="77">
        <f>IF($C475&lt;=Entradas!$E$41,"",D475-AVERAGE(D:D))</f>
        <v>9.3413654813199187E-2</v>
      </c>
      <c r="H475" s="77">
        <f>IF($C475&lt;=Entradas!$E$41,"",F475^2)</f>
        <v>0.14841785674318311</v>
      </c>
      <c r="I475" s="77">
        <f>IF($C475&lt;=Entradas!$E$41,"",G475^2)</f>
        <v>8.7261109055595323E-3</v>
      </c>
      <c r="J475" s="77">
        <f>IF($C475&lt;=Entradas!$E$41,"",E475-AVERAGE(E:E))</f>
        <v>0.32588991176781579</v>
      </c>
      <c r="K475" s="77">
        <f>IF($C475&lt;=Entradas!$E$41,"",J475^2)</f>
        <v>0.10620423459203476</v>
      </c>
      <c r="L475" s="77">
        <f>IF($C475&lt;=Entradas!$E$41,"",G475*J475)</f>
        <v>3.0442567724982685E-2</v>
      </c>
      <c r="M475" s="39"/>
    </row>
    <row r="476" spans="2:13" x14ac:dyDescent="0.3">
      <c r="B476" s="38"/>
      <c r="C476" s="74">
        <v>471</v>
      </c>
      <c r="D476" s="97">
        <f>IF($C476&lt;=Entradas!$E$41,"",Observaciones!H476)</f>
        <v>0.98817244421426786</v>
      </c>
      <c r="E476" s="97">
        <f>IF($C476&lt;=Entradas!$E$41,"",Cálculos!M477)</f>
        <v>1.3560086217814109</v>
      </c>
      <c r="F476" s="77">
        <f>IF($C476&lt;=Entradas!$E$41,"",D476-E476)</f>
        <v>-0.36783617756714304</v>
      </c>
      <c r="G476" s="77">
        <f>IF($C476&lt;=Entradas!$E$41,"",D476-AVERAGE(D:D))</f>
        <v>8.2073762020789642E-2</v>
      </c>
      <c r="H476" s="77">
        <f>IF($C476&lt;=Entradas!$E$41,"",F476^2)</f>
        <v>0.1353034535272068</v>
      </c>
      <c r="I476" s="77">
        <f>IF($C476&lt;=Entradas!$E$41,"",G476^2)</f>
        <v>6.7361024122452127E-3</v>
      </c>
      <c r="J476" s="77">
        <f>IF($C476&lt;=Entradas!$E$41,"",E476-AVERAGE(E:E))</f>
        <v>0.29713581465671246</v>
      </c>
      <c r="K476" s="77">
        <f>IF($C476&lt;=Entradas!$E$41,"",J476^2)</f>
        <v>8.8289692351708179E-2</v>
      </c>
      <c r="L476" s="77">
        <f>IF($C476&lt;=Entradas!$E$41,"",G476*J476)</f>
        <v>2.4387054139988477E-2</v>
      </c>
      <c r="M476" s="39"/>
    </row>
    <row r="477" spans="2:13" x14ac:dyDescent="0.3">
      <c r="B477" s="38"/>
      <c r="C477" s="74">
        <v>472</v>
      </c>
      <c r="D477" s="97">
        <f>IF($C477&lt;=Entradas!$E$41,"",Observaciones!H477)</f>
        <v>0.97818825841460821</v>
      </c>
      <c r="E477" s="97">
        <f>IF($C477&lt;=Entradas!$E$41,"",Cálculos!M478)</f>
        <v>1.328107243921393</v>
      </c>
      <c r="F477" s="77">
        <f>IF($C477&lt;=Entradas!$E$41,"",D477-E477)</f>
        <v>-0.3499189855067848</v>
      </c>
      <c r="G477" s="77">
        <f>IF($C477&lt;=Entradas!$E$41,"",D477-AVERAGE(D:D))</f>
        <v>7.2089576221129992E-2</v>
      </c>
      <c r="H477" s="77">
        <f>IF($C477&lt;=Entradas!$E$41,"",F477^2)</f>
        <v>0.12244329641809747</v>
      </c>
      <c r="I477" s="77">
        <f>IF($C477&lt;=Entradas!$E$41,"",G477^2)</f>
        <v>5.1969069997421105E-3</v>
      </c>
      <c r="J477" s="77">
        <f>IF($C477&lt;=Entradas!$E$41,"",E477-AVERAGE(E:E))</f>
        <v>0.26923443679669457</v>
      </c>
      <c r="K477" s="77">
        <f>IF($C477&lt;=Entradas!$E$41,"",J477^2)</f>
        <v>7.2487181957233318E-2</v>
      </c>
      <c r="L477" s="77">
        <f>IF($C477&lt;=Entradas!$E$41,"",G477*J477)</f>
        <v>1.940899645280832E-2</v>
      </c>
      <c r="M477" s="39"/>
    </row>
    <row r="478" spans="2:13" x14ac:dyDescent="0.3">
      <c r="B478" s="38"/>
      <c r="C478" s="74">
        <v>473</v>
      </c>
      <c r="D478" s="97">
        <f>IF($C478&lt;=Entradas!$E$41,"",Observaciones!H478)</f>
        <v>0.97327778332761328</v>
      </c>
      <c r="E478" s="97">
        <f>IF($C478&lt;=Entradas!$E$41,"",Cálculos!M479)</f>
        <v>1.3125963390131457</v>
      </c>
      <c r="F478" s="77">
        <f>IF($C478&lt;=Entradas!$E$41,"",D478-E478)</f>
        <v>-0.33931855568553237</v>
      </c>
      <c r="G478" s="77">
        <f>IF($C478&lt;=Entradas!$E$41,"",D478-AVERAGE(D:D))</f>
        <v>6.7179101134135055E-2</v>
      </c>
      <c r="H478" s="77">
        <f>IF($C478&lt;=Entradas!$E$41,"",F478^2)</f>
        <v>0.11513708223251573</v>
      </c>
      <c r="I478" s="77">
        <f>IF($C478&lt;=Entradas!$E$41,"",G478^2)</f>
        <v>4.5130316291903455E-3</v>
      </c>
      <c r="J478" s="77">
        <f>IF($C478&lt;=Entradas!$E$41,"",E478-AVERAGE(E:E))</f>
        <v>0.25372353188844721</v>
      </c>
      <c r="K478" s="77">
        <f>IF($C478&lt;=Entradas!$E$41,"",J478^2)</f>
        <v>6.4375630633947883E-2</v>
      </c>
      <c r="L478" s="77">
        <f>IF($C478&lt;=Entradas!$E$41,"",G478*J478)</f>
        <v>1.7044918808843935E-2</v>
      </c>
      <c r="M478" s="39"/>
    </row>
    <row r="479" spans="2:13" x14ac:dyDescent="0.3">
      <c r="B479" s="38"/>
      <c r="C479" s="74">
        <v>474</v>
      </c>
      <c r="D479" s="97">
        <f>IF($C479&lt;=Entradas!$E$41,"",Observaciones!H479)</f>
        <v>0.96315680945707449</v>
      </c>
      <c r="E479" s="97">
        <f>IF($C479&lt;=Entradas!$E$41,"",Cálculos!M480)</f>
        <v>1.2938023953661113</v>
      </c>
      <c r="F479" s="77">
        <f>IF($C479&lt;=Entradas!$E$41,"",D479-E479)</f>
        <v>-0.33064558590903681</v>
      </c>
      <c r="G479" s="77">
        <f>IF($C479&lt;=Entradas!$E$41,"",D479-AVERAGE(D:D))</f>
        <v>5.705812726359627E-2</v>
      </c>
      <c r="H479" s="77">
        <f>IF($C479&lt;=Entradas!$E$41,"",F479^2)</f>
        <v>0.10932650348113024</v>
      </c>
      <c r="I479" s="77">
        <f>IF($C479&lt;=Entradas!$E$41,"",G479^2)</f>
        <v>3.2556298868287479E-3</v>
      </c>
      <c r="J479" s="77">
        <f>IF($C479&lt;=Entradas!$E$41,"",E479-AVERAGE(E:E))</f>
        <v>0.23492958824141286</v>
      </c>
      <c r="K479" s="77">
        <f>IF($C479&lt;=Entradas!$E$41,"",J479^2)</f>
        <v>5.5191911431279793E-2</v>
      </c>
      <c r="L479" s="77">
        <f>IF($C479&lt;=Entradas!$E$41,"",G479*J479)</f>
        <v>1.3404642343862804E-2</v>
      </c>
      <c r="M479" s="39"/>
    </row>
    <row r="480" spans="2:13" x14ac:dyDescent="0.3">
      <c r="B480" s="38"/>
      <c r="C480" s="74">
        <v>475</v>
      </c>
      <c r="D480" s="97">
        <f>IF($C480&lt;=Entradas!$E$41,"",Observaciones!H480)</f>
        <v>0.95020567447289872</v>
      </c>
      <c r="E480" s="97">
        <f>IF($C480&lt;=Entradas!$E$41,"",Cálculos!M481)</f>
        <v>1.266560976643476</v>
      </c>
      <c r="F480" s="77">
        <f>IF($C480&lt;=Entradas!$E$41,"",D480-E480)</f>
        <v>-0.31635530217057728</v>
      </c>
      <c r="G480" s="77">
        <f>IF($C480&lt;=Entradas!$E$41,"",D480-AVERAGE(D:D))</f>
        <v>4.4106992279420498E-2</v>
      </c>
      <c r="H480" s="77">
        <f>IF($C480&lt;=Entradas!$E$41,"",F480^2)</f>
        <v>0.10008067721143726</v>
      </c>
      <c r="I480" s="77">
        <f>IF($C480&lt;=Entradas!$E$41,"",G480^2)</f>
        <v>1.9454267679368594E-3</v>
      </c>
      <c r="J480" s="77">
        <f>IF($C480&lt;=Entradas!$E$41,"",E480-AVERAGE(E:E))</f>
        <v>0.20768816951877755</v>
      </c>
      <c r="K480" s="77">
        <f>IF($C480&lt;=Entradas!$E$41,"",J480^2)</f>
        <v>4.3134375758060485E-2</v>
      </c>
      <c r="L480" s="77">
        <f>IF($C480&lt;=Entradas!$E$41,"",G480*J480)</f>
        <v>9.1605004894916974E-3</v>
      </c>
      <c r="M480" s="39"/>
    </row>
    <row r="481" spans="2:13" x14ac:dyDescent="0.3">
      <c r="B481" s="38"/>
      <c r="C481" s="74">
        <v>476</v>
      </c>
      <c r="D481" s="97">
        <f>IF($C481&lt;=Entradas!$E$41,"",Observaciones!H481)</f>
        <v>0.94026877902682371</v>
      </c>
      <c r="E481" s="97">
        <f>IF($C481&lt;=Entradas!$E$41,"",Cálculos!M482)</f>
        <v>1.2406266359280582</v>
      </c>
      <c r="F481" s="77">
        <f>IF($C481&lt;=Entradas!$E$41,"",D481-E481)</f>
        <v>-0.30035785690123451</v>
      </c>
      <c r="G481" s="77">
        <f>IF($C481&lt;=Entradas!$E$41,"",D481-AVERAGE(D:D))</f>
        <v>3.4170096833345487E-2</v>
      </c>
      <c r="H481" s="77">
        <f>IF($C481&lt;=Entradas!$E$41,"",F481^2)</f>
        <v>9.021484220230247E-2</v>
      </c>
      <c r="I481" s="77">
        <f>IF($C481&lt;=Entradas!$E$41,"",G481^2)</f>
        <v>1.1675955176002073E-3</v>
      </c>
      <c r="J481" s="77">
        <f>IF($C481&lt;=Entradas!$E$41,"",E481-AVERAGE(E:E))</f>
        <v>0.18175382880335977</v>
      </c>
      <c r="K481" s="77">
        <f>IF($C481&lt;=Entradas!$E$41,"",J481^2)</f>
        <v>3.3034454284681013E-2</v>
      </c>
      <c r="L481" s="77">
        <f>IF($C481&lt;=Entradas!$E$41,"",G481*J481)</f>
        <v>6.210545930042102E-3</v>
      </c>
      <c r="M481" s="39"/>
    </row>
    <row r="482" spans="2:13" x14ac:dyDescent="0.3">
      <c r="B482" s="38"/>
      <c r="C482" s="74">
        <v>477</v>
      </c>
      <c r="D482" s="97">
        <f>IF($C482&lt;=Entradas!$E$41,"",Observaciones!H482)</f>
        <v>0.93499643131339782</v>
      </c>
      <c r="E482" s="97">
        <f>IF($C482&lt;=Entradas!$E$41,"",Cálculos!M483)</f>
        <v>1.2258018642766817</v>
      </c>
      <c r="F482" s="77">
        <f>IF($C482&lt;=Entradas!$E$41,"",D482-E482)</f>
        <v>-0.29080543296328387</v>
      </c>
      <c r="G482" s="77">
        <f>IF($C482&lt;=Entradas!$E$41,"",D482-AVERAGE(D:D))</f>
        <v>2.8897749119919602E-2</v>
      </c>
      <c r="H482" s="77">
        <f>IF($C482&lt;=Entradas!$E$41,"",F482^2)</f>
        <v>8.4567799840962993E-2</v>
      </c>
      <c r="I482" s="77">
        <f>IF($C482&lt;=Entradas!$E$41,"",G482^2)</f>
        <v>8.3507990419781413E-4</v>
      </c>
      <c r="J482" s="77">
        <f>IF($C482&lt;=Entradas!$E$41,"",E482-AVERAGE(E:E))</f>
        <v>0.16692905715198325</v>
      </c>
      <c r="K482" s="77">
        <f>IF($C482&lt;=Entradas!$E$41,"",J482^2)</f>
        <v>2.786531012165009E-2</v>
      </c>
      <c r="L482" s="77">
        <f>IF($C482&lt;=Entradas!$E$41,"",G482*J482)</f>
        <v>4.823874014402733E-3</v>
      </c>
      <c r="M482" s="39"/>
    </row>
    <row r="483" spans="2:13" x14ac:dyDescent="0.3">
      <c r="B483" s="38"/>
      <c r="C483" s="74">
        <v>478</v>
      </c>
      <c r="D483" s="97">
        <f>IF($C483&lt;=Entradas!$E$41,"",Observaciones!H483)</f>
        <v>0.92239879973718275</v>
      </c>
      <c r="E483" s="97">
        <f>IF($C483&lt;=Entradas!$E$41,"",Cálculos!M484)</f>
        <v>1.2012810902340569</v>
      </c>
      <c r="F483" s="77">
        <f>IF($C483&lt;=Entradas!$E$41,"",D483-E483)</f>
        <v>-0.27888229049687419</v>
      </c>
      <c r="G483" s="77">
        <f>IF($C483&lt;=Entradas!$E$41,"",D483-AVERAGE(D:D))</f>
        <v>1.6300117543704529E-2</v>
      </c>
      <c r="H483" s="77">
        <f>IF($C483&lt;=Entradas!$E$41,"",F483^2)</f>
        <v>7.7775331952782925E-2</v>
      </c>
      <c r="I483" s="77">
        <f>IF($C483&lt;=Entradas!$E$41,"",G483^2)</f>
        <v>2.6569383193858416E-4</v>
      </c>
      <c r="J483" s="77">
        <f>IF($C483&lt;=Entradas!$E$41,"",E483-AVERAGE(E:E))</f>
        <v>0.14240828310935849</v>
      </c>
      <c r="K483" s="77">
        <f>IF($C483&lt;=Entradas!$E$41,"",J483^2)</f>
        <v>2.0280119098155198E-2</v>
      </c>
      <c r="L483" s="77">
        <f>IF($C483&lt;=Entradas!$E$41,"",G483*J483)</f>
        <v>2.3212717538796958E-3</v>
      </c>
      <c r="M483" s="39"/>
    </row>
    <row r="484" spans="2:13" x14ac:dyDescent="0.3">
      <c r="B484" s="38"/>
      <c r="C484" s="74">
        <v>479</v>
      </c>
      <c r="D484" s="97">
        <f>IF($C484&lt;=Entradas!$E$41,"",Observaciones!H484)</f>
        <v>0.91274850860403167</v>
      </c>
      <c r="E484" s="97">
        <f>IF($C484&lt;=Entradas!$E$41,"",Cálculos!M485)</f>
        <v>1.1769846796301828</v>
      </c>
      <c r="F484" s="77">
        <f>IF($C484&lt;=Entradas!$E$41,"",D484-E484)</f>
        <v>-0.26423617102615116</v>
      </c>
      <c r="G484" s="77">
        <f>IF($C484&lt;=Entradas!$E$41,"",D484-AVERAGE(D:D))</f>
        <v>6.6498264105534499E-3</v>
      </c>
      <c r="H484" s="77">
        <f>IF($C484&lt;=Entradas!$E$41,"",F484^2)</f>
        <v>6.9820754078561406E-2</v>
      </c>
      <c r="I484" s="77">
        <f>IF($C484&lt;=Entradas!$E$41,"",G484^2)</f>
        <v>4.422019129049418E-5</v>
      </c>
      <c r="J484" s="77">
        <f>IF($C484&lt;=Entradas!$E$41,"",E484-AVERAGE(E:E))</f>
        <v>0.11811187250548438</v>
      </c>
      <c r="K484" s="77">
        <f>IF($C484&lt;=Entradas!$E$41,"",J484^2)</f>
        <v>1.3950414426751798E-2</v>
      </c>
      <c r="L484" s="77">
        <f>IF($C484&lt;=Entradas!$E$41,"",G484*J484)</f>
        <v>7.8542344918689194E-4</v>
      </c>
      <c r="M484" s="39"/>
    </row>
    <row r="485" spans="2:13" x14ac:dyDescent="0.3">
      <c r="B485" s="38"/>
      <c r="C485" s="74">
        <v>480</v>
      </c>
      <c r="D485" s="97">
        <f>IF($C485&lt;=Entradas!$E$41,"",Observaciones!H485)</f>
        <v>0.90366177768538103</v>
      </c>
      <c r="E485" s="97">
        <f>IF($C485&lt;=Entradas!$E$41,"",Cálculos!M486)</f>
        <v>1.1533164737226951</v>
      </c>
      <c r="F485" s="77">
        <f>IF($C485&lt;=Entradas!$E$41,"",D485-E485)</f>
        <v>-0.24965469603731405</v>
      </c>
      <c r="G485" s="77">
        <f>IF($C485&lt;=Entradas!$E$41,"",D485-AVERAGE(D:D))</f>
        <v>-2.4369045080971929E-3</v>
      </c>
      <c r="H485" s="77">
        <f>IF($C485&lt;=Entradas!$E$41,"",F485^2)</f>
        <v>6.2327467253483669E-2</v>
      </c>
      <c r="I485" s="77">
        <f>IF($C485&lt;=Entradas!$E$41,"",G485^2)</f>
        <v>5.9385035815844216E-6</v>
      </c>
      <c r="J485" s="77">
        <f>IF($C485&lt;=Entradas!$E$41,"",E485-AVERAGE(E:E))</f>
        <v>9.4443666597996634E-2</v>
      </c>
      <c r="K485" s="77">
        <f>IF($C485&lt;=Entradas!$E$41,"",J485^2)</f>
        <v>8.9196061604735442E-3</v>
      </c>
      <c r="L485" s="77">
        <f>IF($C485&lt;=Entradas!$E$41,"",G485*J485)</f>
        <v>-2.3015019689388627E-4</v>
      </c>
      <c r="M485" s="39"/>
    </row>
    <row r="486" spans="2:13" x14ac:dyDescent="0.3">
      <c r="B486" s="38"/>
      <c r="C486" s="74">
        <v>481</v>
      </c>
      <c r="D486" s="97">
        <f>IF($C486&lt;=Entradas!$E$41,"",Observaciones!H486)</f>
        <v>1.9000128438682864</v>
      </c>
      <c r="E486" s="97">
        <f>IF($C486&lt;=Entradas!$E$41,"",Cálculos!M487)</f>
        <v>2.5183393545955988</v>
      </c>
      <c r="F486" s="77">
        <f>IF($C486&lt;=Entradas!$E$41,"",D486-E486)</f>
        <v>-0.61832651072731237</v>
      </c>
      <c r="G486" s="77">
        <f>IF($C486&lt;=Entradas!$E$41,"",D486-AVERAGE(D:D))</f>
        <v>0.99391416167480817</v>
      </c>
      <c r="H486" s="77">
        <f>IF($C486&lt;=Entradas!$E$41,"",F486^2)</f>
        <v>0.38232767386821315</v>
      </c>
      <c r="I486" s="77">
        <f>IF($C486&lt;=Entradas!$E$41,"",G486^2)</f>
        <v>0.98786536077773668</v>
      </c>
      <c r="J486" s="77">
        <f>IF($C486&lt;=Entradas!$E$41,"",E486-AVERAGE(E:E))</f>
        <v>1.4594665474709003</v>
      </c>
      <c r="K486" s="77">
        <f>IF($C486&lt;=Entradas!$E$41,"",J486^2)</f>
        <v>2.1300426031866295</v>
      </c>
      <c r="L486" s="77">
        <f>IF($C486&lt;=Entradas!$E$41,"",G486*J486)</f>
        <v>1.4505844700219666</v>
      </c>
      <c r="M486" s="39"/>
    </row>
    <row r="487" spans="2:13" x14ac:dyDescent="0.3">
      <c r="B487" s="38"/>
      <c r="C487" s="74">
        <v>482</v>
      </c>
      <c r="D487" s="97">
        <f>IF($C487&lt;=Entradas!$E$41,"",Observaciones!H487)</f>
        <v>1.1708370253172318</v>
      </c>
      <c r="E487" s="97">
        <f>IF($C487&lt;=Entradas!$E$41,"",Cálculos!M488)</f>
        <v>1.295990747396959</v>
      </c>
      <c r="F487" s="77">
        <f>IF($C487&lt;=Entradas!$E$41,"",D487-E487)</f>
        <v>-0.12515372207972719</v>
      </c>
      <c r="G487" s="77">
        <f>IF($C487&lt;=Entradas!$E$41,"",D487-AVERAGE(D:D))</f>
        <v>0.26473834312375355</v>
      </c>
      <c r="H487" s="77">
        <f>IF($C487&lt;=Entradas!$E$41,"",F487^2)</f>
        <v>1.5663454150409595E-2</v>
      </c>
      <c r="I487" s="77">
        <f>IF($C487&lt;=Entradas!$E$41,"",G487^2)</f>
        <v>7.0086390319910263E-2</v>
      </c>
      <c r="J487" s="77">
        <f>IF($C487&lt;=Entradas!$E$41,"",E487-AVERAGE(E:E))</f>
        <v>0.23711794027226052</v>
      </c>
      <c r="K487" s="77">
        <f>IF($C487&lt;=Entradas!$E$41,"",J487^2)</f>
        <v>5.6224917598959305E-2</v>
      </c>
      <c r="L487" s="77">
        <f>IF($C487&lt;=Entradas!$E$41,"",G487*J487)</f>
        <v>6.2774210632595404E-2</v>
      </c>
      <c r="M487" s="39"/>
    </row>
    <row r="488" spans="2:13" x14ac:dyDescent="0.3">
      <c r="B488" s="38"/>
      <c r="C488" s="74">
        <v>483</v>
      </c>
      <c r="D488" s="97">
        <f>IF($C488&lt;=Entradas!$E$41,"",Observaciones!H488)</f>
        <v>1.100456065246725</v>
      </c>
      <c r="E488" s="97">
        <f>IF($C488&lt;=Entradas!$E$41,"",Cálculos!M489)</f>
        <v>1.269019120140245</v>
      </c>
      <c r="F488" s="77">
        <f>IF($C488&lt;=Entradas!$E$41,"",D488-E488)</f>
        <v>-0.16856305489351997</v>
      </c>
      <c r="G488" s="77">
        <f>IF($C488&lt;=Entradas!$E$41,"",D488-AVERAGE(D:D))</f>
        <v>0.19435738305324679</v>
      </c>
      <c r="H488" s="77">
        <f>IF($C488&lt;=Entradas!$E$41,"",F488^2)</f>
        <v>2.8413503475035826E-2</v>
      </c>
      <c r="I488" s="77">
        <f>IF($C488&lt;=Entradas!$E$41,"",G488^2)</f>
        <v>3.7774792347306504E-2</v>
      </c>
      <c r="J488" s="77">
        <f>IF($C488&lt;=Entradas!$E$41,"",E488-AVERAGE(E:E))</f>
        <v>0.21014631301554654</v>
      </c>
      <c r="K488" s="77">
        <f>IF($C488&lt;=Entradas!$E$41,"",J488^2)</f>
        <v>4.4161472874028065E-2</v>
      </c>
      <c r="L488" s="77">
        <f>IF($C488&lt;=Entradas!$E$41,"",G488*J488)</f>
        <v>4.0843487455990077E-2</v>
      </c>
      <c r="M488" s="39"/>
    </row>
    <row r="489" spans="2:13" x14ac:dyDescent="0.3">
      <c r="B489" s="38"/>
      <c r="C489" s="74">
        <v>484</v>
      </c>
      <c r="D489" s="97">
        <f>IF($C489&lt;=Entradas!$E$41,"",Observaciones!H489)</f>
        <v>1.0306468915308535</v>
      </c>
      <c r="E489" s="97">
        <f>IF($C489&lt;=Entradas!$E$41,"",Cálculos!M490)</f>
        <v>1.2421874029359328</v>
      </c>
      <c r="F489" s="77">
        <f>IF($C489&lt;=Entradas!$E$41,"",D489-E489)</f>
        <v>-0.21154051140507923</v>
      </c>
      <c r="G489" s="77">
        <f>IF($C489&lt;=Entradas!$E$41,"",D489-AVERAGE(D:D))</f>
        <v>0.12454820933737532</v>
      </c>
      <c r="H489" s="77">
        <f>IF($C489&lt;=Entradas!$E$41,"",F489^2)</f>
        <v>4.4749387965522455E-2</v>
      </c>
      <c r="I489" s="77">
        <f>IF($C489&lt;=Entradas!$E$41,"",G489^2)</f>
        <v>1.5512256449146663E-2</v>
      </c>
      <c r="J489" s="77">
        <f>IF($C489&lt;=Entradas!$E$41,"",E489-AVERAGE(E:E))</f>
        <v>0.18331459581123433</v>
      </c>
      <c r="K489" s="77">
        <f>IF($C489&lt;=Entradas!$E$41,"",J489^2)</f>
        <v>3.3604241037436207E-2</v>
      </c>
      <c r="L489" s="77">
        <f>IF($C489&lt;=Entradas!$E$41,"",G489*J489)</f>
        <v>2.2831504653693956E-2</v>
      </c>
      <c r="M489" s="39"/>
    </row>
    <row r="490" spans="2:13" x14ac:dyDescent="0.3">
      <c r="B490" s="38"/>
      <c r="C490" s="74">
        <v>485</v>
      </c>
      <c r="D490" s="97">
        <f>IF($C490&lt;=Entradas!$E$41,"",Observaciones!H490)</f>
        <v>0.96475238973979693</v>
      </c>
      <c r="E490" s="97">
        <f>IF($C490&lt;=Entradas!$E$41,"",Cálculos!M491)</f>
        <v>1.2164037045125797</v>
      </c>
      <c r="F490" s="77">
        <f>IF($C490&lt;=Entradas!$E$41,"",D490-E490)</f>
        <v>-0.2516513147727828</v>
      </c>
      <c r="G490" s="77">
        <f>IF($C490&lt;=Entradas!$E$41,"",D490-AVERAGE(D:D))</f>
        <v>5.8653707546318712E-2</v>
      </c>
      <c r="H490" s="77">
        <f>IF($C490&lt;=Entradas!$E$41,"",F490^2)</f>
        <v>6.3328384226870205E-2</v>
      </c>
      <c r="I490" s="77">
        <f>IF($C490&lt;=Entradas!$E$41,"",G490^2)</f>
        <v>3.4402574089290846E-3</v>
      </c>
      <c r="J490" s="77">
        <f>IF($C490&lt;=Entradas!$E$41,"",E490-AVERAGE(E:E))</f>
        <v>0.15753089738788129</v>
      </c>
      <c r="K490" s="77">
        <f>IF($C490&lt;=Entradas!$E$41,"",J490^2)</f>
        <v>2.4815983631831184E-2</v>
      </c>
      <c r="L490" s="77">
        <f>IF($C490&lt;=Entradas!$E$41,"",G490*J490)</f>
        <v>9.2397711848979311E-3</v>
      </c>
      <c r="M490" s="39"/>
    </row>
    <row r="491" spans="2:13" x14ac:dyDescent="0.3">
      <c r="B491" s="38"/>
      <c r="C491" s="74">
        <v>486</v>
      </c>
      <c r="D491" s="97">
        <f>IF($C491&lt;=Entradas!$E$41,"",Observaciones!H491)</f>
        <v>0.901247931503947</v>
      </c>
      <c r="E491" s="97">
        <f>IF($C491&lt;=Entradas!$E$41,"",Cálculos!M492)</f>
        <v>1.1912475173125885</v>
      </c>
      <c r="F491" s="77">
        <f>IF($C491&lt;=Entradas!$E$41,"",D491-E491)</f>
        <v>-0.28999958580864149</v>
      </c>
      <c r="G491" s="77">
        <f>IF($C491&lt;=Entradas!$E$41,"",D491-AVERAGE(D:D))</f>
        <v>-4.8507506895312247E-3</v>
      </c>
      <c r="H491" s="77">
        <f>IF($C491&lt;=Entradas!$E$41,"",F491^2)</f>
        <v>8.4099759769183616E-2</v>
      </c>
      <c r="I491" s="77">
        <f>IF($C491&lt;=Entradas!$E$41,"",G491^2)</f>
        <v>2.352978225198765E-5</v>
      </c>
      <c r="J491" s="77">
        <f>IF($C491&lt;=Entradas!$E$41,"",E491-AVERAGE(E:E))</f>
        <v>0.13237471018789004</v>
      </c>
      <c r="K491" s="77">
        <f>IF($C491&lt;=Entradas!$E$41,"",J491^2)</f>
        <v>1.7523063897327881E-2</v>
      </c>
      <c r="L491" s="77">
        <f>IF($C491&lt;=Entradas!$E$41,"",G491*J491)</f>
        <v>-6.4211671672040371E-4</v>
      </c>
      <c r="M491" s="39"/>
    </row>
    <row r="492" spans="2:13" x14ac:dyDescent="0.3">
      <c r="B492" s="38"/>
      <c r="C492" s="74">
        <v>487</v>
      </c>
      <c r="D492" s="97">
        <f>IF($C492&lt;=Entradas!$E$41,"",Observaciones!H492)</f>
        <v>0.85138058655227067</v>
      </c>
      <c r="E492" s="97">
        <f>IF($C492&lt;=Entradas!$E$41,"",Cálculos!M493)</f>
        <v>1.1664961771121862</v>
      </c>
      <c r="F492" s="77">
        <f>IF($C492&lt;=Entradas!$E$41,"",D492-E492)</f>
        <v>-0.31511559055991556</v>
      </c>
      <c r="G492" s="77">
        <f>IF($C492&lt;=Entradas!$E$41,"",D492-AVERAGE(D:D))</f>
        <v>-5.4718095641207554E-2</v>
      </c>
      <c r="H492" s="77">
        <f>IF($C492&lt;=Entradas!$E$41,"",F492^2)</f>
        <v>9.929783541392434E-2</v>
      </c>
      <c r="I492" s="77">
        <f>IF($C492&lt;=Entradas!$E$41,"",G492^2)</f>
        <v>2.9940699906003372E-3</v>
      </c>
      <c r="J492" s="77">
        <f>IF($C492&lt;=Entradas!$E$41,"",E492-AVERAGE(E:E))</f>
        <v>0.10762336998748778</v>
      </c>
      <c r="K492" s="77">
        <f>IF($C492&lt;=Entradas!$E$41,"",J492^2)</f>
        <v>1.1582789767463686E-2</v>
      </c>
      <c r="L492" s="77">
        <f>IF($C492&lt;=Entradas!$E$41,"",G492*J492)</f>
        <v>-5.8889458522044229E-3</v>
      </c>
      <c r="M492" s="39"/>
    </row>
    <row r="493" spans="2:13" x14ac:dyDescent="0.3">
      <c r="B493" s="38"/>
      <c r="C493" s="74">
        <v>488</v>
      </c>
      <c r="D493" s="97">
        <f>IF($C493&lt;=Entradas!$E$41,"",Observaciones!H493)</f>
        <v>0.83619047623077258</v>
      </c>
      <c r="E493" s="97">
        <f>IF($C493&lt;=Entradas!$E$41,"",Cálculos!M494)</f>
        <v>1.1422851292425062</v>
      </c>
      <c r="F493" s="77">
        <f>IF($C493&lt;=Entradas!$E$41,"",D493-E493)</f>
        <v>-0.30609465301173366</v>
      </c>
      <c r="G493" s="77">
        <f>IF($C493&lt;=Entradas!$E$41,"",D493-AVERAGE(D:D))</f>
        <v>-6.9908205962705638E-2</v>
      </c>
      <c r="H493" s="77">
        <f>IF($C493&lt;=Entradas!$E$41,"",F493^2)</f>
        <v>9.3693936602373629E-2</v>
      </c>
      <c r="I493" s="77">
        <f>IF($C493&lt;=Entradas!$E$41,"",G493^2)</f>
        <v>4.8871572609240719E-3</v>
      </c>
      <c r="J493" s="77">
        <f>IF($C493&lt;=Entradas!$E$41,"",E493-AVERAGE(E:E))</f>
        <v>8.3412322117807802E-2</v>
      </c>
      <c r="K493" s="77">
        <f>IF($C493&lt;=Entradas!$E$41,"",J493^2)</f>
        <v>6.9576154810849283E-3</v>
      </c>
      <c r="L493" s="77">
        <f>IF($C493&lt;=Entradas!$E$41,"",G493*J493)</f>
        <v>-5.8312057944392547E-3</v>
      </c>
      <c r="M493" s="39"/>
    </row>
    <row r="494" spans="2:13" x14ac:dyDescent="0.3">
      <c r="B494" s="38"/>
      <c r="C494" s="74">
        <v>489</v>
      </c>
      <c r="D494" s="97">
        <f>IF($C494&lt;=Entradas!$E$41,"",Observaciones!H494)</f>
        <v>0.82682271707983279</v>
      </c>
      <c r="E494" s="97">
        <f>IF($C494&lt;=Entradas!$E$41,"",Cálculos!M495)</f>
        <v>1.1190197623162832</v>
      </c>
      <c r="F494" s="77">
        <f>IF($C494&lt;=Entradas!$E$41,"",D494-E494)</f>
        <v>-0.2921970452364504</v>
      </c>
      <c r="G494" s="77">
        <f>IF($C494&lt;=Entradas!$E$41,"",D494-AVERAGE(D:D))</f>
        <v>-7.927596511364543E-2</v>
      </c>
      <c r="H494" s="77">
        <f>IF($C494&lt;=Entradas!$E$41,"",F494^2)</f>
        <v>8.537911324491225E-2</v>
      </c>
      <c r="I494" s="77">
        <f>IF($C494&lt;=Entradas!$E$41,"",G494^2)</f>
        <v>6.2846786446999273E-3</v>
      </c>
      <c r="J494" s="77">
        <f>IF($C494&lt;=Entradas!$E$41,"",E494-AVERAGE(E:E))</f>
        <v>6.014695519158475E-2</v>
      </c>
      <c r="K494" s="77">
        <f>IF($C494&lt;=Entradas!$E$41,"",J494^2)</f>
        <v>3.6176562188185036E-3</v>
      </c>
      <c r="L494" s="77">
        <f>IF($C494&lt;=Entradas!$E$41,"",G494*J494)</f>
        <v>-4.7682079214600671E-3</v>
      </c>
      <c r="M494" s="39"/>
    </row>
    <row r="495" spans="2:13" x14ac:dyDescent="0.3">
      <c r="B495" s="38"/>
      <c r="C495" s="74">
        <v>490</v>
      </c>
      <c r="D495" s="97">
        <f>IF($C495&lt;=Entradas!$E$41,"",Observaciones!H495)</f>
        <v>0.81848856428509997</v>
      </c>
      <c r="E495" s="97">
        <f>IF($C495&lt;=Entradas!$E$41,"",Cálculos!M496)</f>
        <v>1.0961097502165571</v>
      </c>
      <c r="F495" s="77">
        <f>IF($C495&lt;=Entradas!$E$41,"",D495-E495)</f>
        <v>-0.27762118593145713</v>
      </c>
      <c r="G495" s="77">
        <f>IF($C495&lt;=Entradas!$E$41,"",D495-AVERAGE(D:D))</f>
        <v>-8.7610117908378249E-2</v>
      </c>
      <c r="H495" s="77">
        <f>IF($C495&lt;=Entradas!$E$41,"",F495^2)</f>
        <v>7.7073522877988687E-2</v>
      </c>
      <c r="I495" s="77">
        <f>IF($C495&lt;=Entradas!$E$41,"",G495^2)</f>
        <v>7.6755327599199391E-3</v>
      </c>
      <c r="J495" s="77">
        <f>IF($C495&lt;=Entradas!$E$41,"",E495-AVERAGE(E:E))</f>
        <v>3.7236943091858654E-2</v>
      </c>
      <c r="K495" s="77">
        <f>IF($C495&lt;=Entradas!$E$41,"",J495^2)</f>
        <v>1.38658993082632E-3</v>
      </c>
      <c r="L495" s="77">
        <f>IF($C495&lt;=Entradas!$E$41,"",G495*J495)</f>
        <v>-3.2623329748253074E-3</v>
      </c>
      <c r="M495" s="39"/>
    </row>
    <row r="496" spans="2:13" x14ac:dyDescent="0.3">
      <c r="B496" s="38"/>
      <c r="C496" s="74">
        <v>491</v>
      </c>
      <c r="D496" s="97">
        <f>IF($C496&lt;=Entradas!$E$41,"",Observaciones!H496)</f>
        <v>0.81039272634569748</v>
      </c>
      <c r="E496" s="97">
        <f>IF($C496&lt;=Entradas!$E$41,"",Cálculos!M497)</f>
        <v>1.0740720260202312</v>
      </c>
      <c r="F496" s="77">
        <f>IF($C496&lt;=Entradas!$E$41,"",D496-E496)</f>
        <v>-0.26367929967453374</v>
      </c>
      <c r="G496" s="77">
        <f>IF($C496&lt;=Entradas!$E$41,"",D496-AVERAGE(D:D))</f>
        <v>-9.5705955847780744E-2</v>
      </c>
      <c r="H496" s="77">
        <f>IF($C496&lt;=Entradas!$E$41,"",F496^2)</f>
        <v>6.9526773076852566E-2</v>
      </c>
      <c r="I496" s="77">
        <f>IF($C496&lt;=Entradas!$E$41,"",G496^2)</f>
        <v>9.1596299847373566E-3</v>
      </c>
      <c r="J496" s="77">
        <f>IF($C496&lt;=Entradas!$E$41,"",E496-AVERAGE(E:E))</f>
        <v>1.5199218895532773E-2</v>
      </c>
      <c r="K496" s="77">
        <f>IF($C496&lt;=Entradas!$E$41,"",J496^2)</f>
        <v>2.310162550343205E-4</v>
      </c>
      <c r="L496" s="77">
        <f>IF($C496&lt;=Entradas!$E$41,"",G496*J496)</f>
        <v>-1.4546557725366143E-3</v>
      </c>
      <c r="M496" s="39"/>
    </row>
    <row r="497" spans="2:13" x14ac:dyDescent="0.3">
      <c r="B497" s="38"/>
      <c r="C497" s="74">
        <v>492</v>
      </c>
      <c r="D497" s="97">
        <f>IF($C497&lt;=Entradas!$E$41,"",Observaciones!H497)</f>
        <v>0.8024025772934188</v>
      </c>
      <c r="E497" s="97">
        <f>IF($C497&lt;=Entradas!$E$41,"",Cálculos!M498)</f>
        <v>1.0521540981446189</v>
      </c>
      <c r="F497" s="77">
        <f>IF($C497&lt;=Entradas!$E$41,"",D497-E497)</f>
        <v>-0.24975152085120012</v>
      </c>
      <c r="G497" s="77">
        <f>IF($C497&lt;=Entradas!$E$41,"",D497-AVERAGE(D:D))</f>
        <v>-0.10369610490005943</v>
      </c>
      <c r="H497" s="77">
        <f>IF($C497&lt;=Entradas!$E$41,"",F497^2)</f>
        <v>6.2375822167487445E-2</v>
      </c>
      <c r="I497" s="77">
        <f>IF($C497&lt;=Entradas!$E$41,"",G497^2)</f>
        <v>1.0752882171444128E-2</v>
      </c>
      <c r="J497" s="77">
        <f>IF($C497&lt;=Entradas!$E$41,"",E497-AVERAGE(E:E))</f>
        <v>-6.7187089800795352E-3</v>
      </c>
      <c r="K497" s="77">
        <f>IF($C497&lt;=Entradas!$E$41,"",J497^2)</f>
        <v>4.5141050359001386E-5</v>
      </c>
      <c r="L497" s="77">
        <f>IF($C497&lt;=Entradas!$E$41,"",G497*J497)</f>
        <v>6.9670395119129881E-4</v>
      </c>
      <c r="M497" s="39"/>
    </row>
    <row r="498" spans="2:13" x14ac:dyDescent="0.3">
      <c r="B498" s="38"/>
      <c r="C498" s="74">
        <v>493</v>
      </c>
      <c r="D498" s="97">
        <f>IF($C498&lt;=Entradas!$E$41,"",Observaciones!H498)</f>
        <v>0.79449545793141441</v>
      </c>
      <c r="E498" s="97">
        <f>IF($C498&lt;=Entradas!$E$41,"",Cálculos!M499)</f>
        <v>1.0310520487597368</v>
      </c>
      <c r="F498" s="77">
        <f>IF($C498&lt;=Entradas!$E$41,"",D498-E498)</f>
        <v>-0.23655659082832237</v>
      </c>
      <c r="G498" s="77">
        <f>IF($C498&lt;=Entradas!$E$41,"",D498-AVERAGE(D:D))</f>
        <v>-0.11160322426206382</v>
      </c>
      <c r="H498" s="77">
        <f>IF($C498&lt;=Entradas!$E$41,"",F498^2)</f>
        <v>5.5959020664318328E-2</v>
      </c>
      <c r="I498" s="77">
        <f>IF($C498&lt;=Entradas!$E$41,"",G498^2)</f>
        <v>1.2455279665688509E-2</v>
      </c>
      <c r="J498" s="77">
        <f>IF($C498&lt;=Entradas!$E$41,"",E498-AVERAGE(E:E))</f>
        <v>-2.7820758364961673E-2</v>
      </c>
      <c r="K498" s="77">
        <f>IF($C498&lt;=Entradas!$E$41,"",J498^2)</f>
        <v>7.7399459600158485E-4</v>
      </c>
      <c r="L498" s="77">
        <f>IF($C498&lt;=Entradas!$E$41,"",G498*J498)</f>
        <v>3.1048863349455056E-3</v>
      </c>
      <c r="M498" s="39"/>
    </row>
    <row r="499" spans="2:13" x14ac:dyDescent="0.3">
      <c r="B499" s="38"/>
      <c r="C499" s="74">
        <v>494</v>
      </c>
      <c r="D499" s="97">
        <f>IF($C499&lt;=Entradas!$E$41,"",Observaciones!H499)</f>
        <v>0.78802950980983999</v>
      </c>
      <c r="E499" s="97">
        <f>IF($C499&lt;=Entradas!$E$41,"",Cálculos!M500)</f>
        <v>1.0136622917807769</v>
      </c>
      <c r="F499" s="77">
        <f>IF($C499&lt;=Entradas!$E$41,"",D499-E499)</f>
        <v>-0.22563278197093695</v>
      </c>
      <c r="G499" s="77">
        <f>IF($C499&lt;=Entradas!$E$41,"",D499-AVERAGE(D:D))</f>
        <v>-0.11806917238363823</v>
      </c>
      <c r="H499" s="77">
        <f>IF($C499&lt;=Entradas!$E$41,"",F499^2)</f>
        <v>5.0910152299944368E-2</v>
      </c>
      <c r="I499" s="77">
        <f>IF($C499&lt;=Entradas!$E$41,"",G499^2)</f>
        <v>1.3940329467357281E-2</v>
      </c>
      <c r="J499" s="77">
        <f>IF($C499&lt;=Entradas!$E$41,"",E499-AVERAGE(E:E))</f>
        <v>-4.5210515343921509E-2</v>
      </c>
      <c r="K499" s="77">
        <f>IF($C499&lt;=Entradas!$E$41,"",J499^2)</f>
        <v>2.043990697662962E-3</v>
      </c>
      <c r="L499" s="77">
        <f>IF($C499&lt;=Entradas!$E$41,"",G499*J499)</f>
        <v>5.3379681296945904E-3</v>
      </c>
      <c r="M499" s="39"/>
    </row>
    <row r="500" spans="2:13" x14ac:dyDescent="0.3">
      <c r="B500" s="38"/>
      <c r="C500" s="74">
        <v>495</v>
      </c>
      <c r="D500" s="97">
        <f>IF($C500&lt;=Entradas!$E$41,"",Observaciones!H500)</f>
        <v>0.77914181847214359</v>
      </c>
      <c r="E500" s="97">
        <f>IF($C500&lt;=Entradas!$E$41,"",Cálculos!M501)</f>
        <v>0.99305740048995106</v>
      </c>
      <c r="F500" s="77">
        <f>IF($C500&lt;=Entradas!$E$41,"",D500-E500)</f>
        <v>-0.21391558201780747</v>
      </c>
      <c r="G500" s="77">
        <f>IF($C500&lt;=Entradas!$E$41,"",D500-AVERAGE(D:D))</f>
        <v>-0.12695686372133463</v>
      </c>
      <c r="H500" s="77">
        <f>IF($C500&lt;=Entradas!$E$41,"",F500^2)</f>
        <v>4.5759876230017316E-2</v>
      </c>
      <c r="I500" s="77">
        <f>IF($C500&lt;=Entradas!$E$41,"",G500^2)</f>
        <v>1.6118045245957533E-2</v>
      </c>
      <c r="J500" s="77">
        <f>IF($C500&lt;=Entradas!$E$41,"",E500-AVERAGE(E:E))</f>
        <v>-6.5815406634747387E-2</v>
      </c>
      <c r="K500" s="77">
        <f>IF($C500&lt;=Entradas!$E$41,"",J500^2)</f>
        <v>4.3316677504971505E-3</v>
      </c>
      <c r="L500" s="77">
        <f>IF($C500&lt;=Entradas!$E$41,"",G500*J500)</f>
        <v>8.3557176108918479E-3</v>
      </c>
      <c r="M500" s="39"/>
    </row>
    <row r="501" spans="2:13" x14ac:dyDescent="0.3">
      <c r="B501" s="38"/>
      <c r="C501" s="74">
        <v>496</v>
      </c>
      <c r="D501" s="97">
        <f>IF($C501&lt;=Entradas!$E$41,"",Observaciones!H501)</f>
        <v>0.77127839394867781</v>
      </c>
      <c r="E501" s="97">
        <f>IF($C501&lt;=Entradas!$E$41,"",Cálculos!M502)</f>
        <v>0.97290573507826461</v>
      </c>
      <c r="F501" s="77">
        <f>IF($C501&lt;=Entradas!$E$41,"",D501-E501)</f>
        <v>-0.2016273411295868</v>
      </c>
      <c r="G501" s="77">
        <f>IF($C501&lt;=Entradas!$E$41,"",D501-AVERAGE(D:D))</f>
        <v>-0.13482028824480041</v>
      </c>
      <c r="H501" s="77">
        <f>IF($C501&lt;=Entradas!$E$41,"",F501^2)</f>
        <v>4.0653584690986767E-2</v>
      </c>
      <c r="I501" s="77">
        <f>IF($C501&lt;=Entradas!$E$41,"",G501^2)</f>
        <v>1.8176510122411067E-2</v>
      </c>
      <c r="J501" s="77">
        <f>IF($C501&lt;=Entradas!$E$41,"",E501-AVERAGE(E:E))</f>
        <v>-8.5967072046433834E-2</v>
      </c>
      <c r="K501" s="77">
        <f>IF($C501&lt;=Entradas!$E$41,"",J501^2)</f>
        <v>7.3903374762367456E-3</v>
      </c>
      <c r="L501" s="77">
        <f>IF($C501&lt;=Entradas!$E$41,"",G501*J501)</f>
        <v>1.1590105432861734E-2</v>
      </c>
      <c r="M501" s="39"/>
    </row>
    <row r="502" spans="2:13" x14ac:dyDescent="0.3">
      <c r="B502" s="38"/>
      <c r="C502" s="74">
        <v>497</v>
      </c>
      <c r="D502" s="97">
        <f>IF($C502&lt;=Entradas!$E$41,"",Observaciones!H502)</f>
        <v>0.76364788122921512</v>
      </c>
      <c r="E502" s="97">
        <f>IF($C502&lt;=Entradas!$E$41,"",Cálculos!M503)</f>
        <v>0.95343323468647678</v>
      </c>
      <c r="F502" s="77">
        <f>IF($C502&lt;=Entradas!$E$41,"",D502-E502)</f>
        <v>-0.18978535345726166</v>
      </c>
      <c r="G502" s="77">
        <f>IF($C502&lt;=Entradas!$E$41,"",D502-AVERAGE(D:D))</f>
        <v>-0.1424508009642631</v>
      </c>
      <c r="H502" s="77">
        <f>IF($C502&lt;=Entradas!$E$41,"",F502^2)</f>
        <v>3.6018480386897742E-2</v>
      </c>
      <c r="I502" s="77">
        <f>IF($C502&lt;=Entradas!$E$41,"",G502^2)</f>
        <v>2.0292230695360101E-2</v>
      </c>
      <c r="J502" s="77">
        <f>IF($C502&lt;=Entradas!$E$41,"",E502-AVERAGE(E:E))</f>
        <v>-0.10543957243822166</v>
      </c>
      <c r="K502" s="77">
        <f>IF($C502&lt;=Entradas!$E$41,"",J502^2)</f>
        <v>1.1117503435954993E-2</v>
      </c>
      <c r="L502" s="77">
        <f>IF($C502&lt;=Entradas!$E$41,"",G502*J502)</f>
        <v>1.5019951547154116E-2</v>
      </c>
      <c r="M502" s="39"/>
    </row>
    <row r="503" spans="2:13" x14ac:dyDescent="0.3">
      <c r="B503" s="38"/>
      <c r="C503" s="74">
        <v>498</v>
      </c>
      <c r="D503" s="97">
        <f>IF($C503&lt;=Entradas!$E$41,"",Observaciones!H503)</f>
        <v>0.75611834551966217</v>
      </c>
      <c r="E503" s="97">
        <f>IF($C503&lt;=Entradas!$E$41,"",Cálculos!M504)</f>
        <v>0.93452337497462878</v>
      </c>
      <c r="F503" s="77">
        <f>IF($C503&lt;=Entradas!$E$41,"",D503-E503)</f>
        <v>-0.17840502945496661</v>
      </c>
      <c r="G503" s="77">
        <f>IF($C503&lt;=Entradas!$E$41,"",D503-AVERAGE(D:D))</f>
        <v>-0.14998033667381605</v>
      </c>
      <c r="H503" s="77">
        <f>IF($C503&lt;=Entradas!$E$41,"",F503^2)</f>
        <v>3.1828354534827505E-2</v>
      </c>
      <c r="I503" s="77">
        <f>IF($C503&lt;=Entradas!$E$41,"",G503^2)</f>
        <v>2.249410138879121E-2</v>
      </c>
      <c r="J503" s="77">
        <f>IF($C503&lt;=Entradas!$E$41,"",E503-AVERAGE(E:E))</f>
        <v>-0.12434943215006966</v>
      </c>
      <c r="K503" s="77">
        <f>IF($C503&lt;=Entradas!$E$41,"",J503^2)</f>
        <v>1.5462781276044777E-2</v>
      </c>
      <c r="L503" s="77">
        <f>IF($C503&lt;=Entradas!$E$41,"",G503*J503)</f>
        <v>1.8649969699065294E-2</v>
      </c>
      <c r="M503" s="39"/>
    </row>
    <row r="504" spans="2:13" x14ac:dyDescent="0.3">
      <c r="B504" s="38"/>
      <c r="C504" s="74">
        <v>499</v>
      </c>
      <c r="D504" s="97">
        <f>IF($C504&lt;=Entradas!$E$41,"",Observaciones!H504)</f>
        <v>0.74866727990726833</v>
      </c>
      <c r="E504" s="97">
        <f>IF($C504&lt;=Entradas!$E$41,"",Cálculos!M505)</f>
        <v>0.91598857820302382</v>
      </c>
      <c r="F504" s="77">
        <f>IF($C504&lt;=Entradas!$E$41,"",D504-E504)</f>
        <v>-0.16732129829575548</v>
      </c>
      <c r="G504" s="77">
        <f>IF($C504&lt;=Entradas!$E$41,"",D504-AVERAGE(D:D))</f>
        <v>-0.15743140228620989</v>
      </c>
      <c r="H504" s="77">
        <f>IF($C504&lt;=Entradas!$E$41,"",F504^2)</f>
        <v>2.7996416863377185E-2</v>
      </c>
      <c r="I504" s="77">
        <f>IF($C504&lt;=Entradas!$E$41,"",G504^2)</f>
        <v>2.4784646425802453E-2</v>
      </c>
      <c r="J504" s="77">
        <f>IF($C504&lt;=Entradas!$E$41,"",E504-AVERAGE(E:E))</f>
        <v>-0.14288422892167463</v>
      </c>
      <c r="K504" s="77">
        <f>IF($C504&lt;=Entradas!$E$41,"",J504^2)</f>
        <v>2.0415902874541519E-2</v>
      </c>
      <c r="L504" s="77">
        <f>IF($C504&lt;=Entradas!$E$41,"",G504*J504)</f>
        <v>2.2494464523723064E-2</v>
      </c>
      <c r="M504" s="39"/>
    </row>
    <row r="505" spans="2:13" x14ac:dyDescent="0.3">
      <c r="B505" s="38"/>
      <c r="C505" s="74">
        <v>500</v>
      </c>
      <c r="D505" s="97">
        <f>IF($C505&lt;=Entradas!$E$41,"",Observaciones!H505)</f>
        <v>0.74129034159143758</v>
      </c>
      <c r="E505" s="97">
        <f>IF($C505&lt;=Entradas!$E$41,"",Cálculos!M506)</f>
        <v>0.89762442242747031</v>
      </c>
      <c r="F505" s="77">
        <f>IF($C505&lt;=Entradas!$E$41,"",D505-E505)</f>
        <v>-0.15633408083603273</v>
      </c>
      <c r="G505" s="77">
        <f>IF($C505&lt;=Entradas!$E$41,"",D505-AVERAGE(D:D))</f>
        <v>-0.16480834060204064</v>
      </c>
      <c r="H505" s="77">
        <f>IF($C505&lt;=Entradas!$E$41,"",F505^2)</f>
        <v>2.4440344830847217E-2</v>
      </c>
      <c r="I505" s="77">
        <f>IF($C505&lt;=Entradas!$E$41,"",G505^2)</f>
        <v>2.7161789131998237E-2</v>
      </c>
      <c r="J505" s="77">
        <f>IF($C505&lt;=Entradas!$E$41,"",E505-AVERAGE(E:E))</f>
        <v>-0.16124838469722813</v>
      </c>
      <c r="K505" s="77">
        <f>IF($C505&lt;=Entradas!$E$41,"",J505^2)</f>
        <v>2.6001041567465275E-2</v>
      </c>
      <c r="L505" s="77">
        <f>IF($C505&lt;=Entradas!$E$41,"",G505*J505)</f>
        <v>2.6575078706709651E-2</v>
      </c>
      <c r="M505" s="39"/>
    </row>
    <row r="506" spans="2:13" x14ac:dyDescent="0.3">
      <c r="B506" s="38"/>
      <c r="C506" s="74">
        <v>501</v>
      </c>
      <c r="D506" s="97">
        <f>IF($C506&lt;=Entradas!$E$41,"",Observaciones!H506)</f>
        <v>0.73398620784927993</v>
      </c>
      <c r="E506" s="97">
        <f>IF($C506&lt;=Entradas!$E$41,"",Cálculos!M507)</f>
        <v>0.87987611234967211</v>
      </c>
      <c r="F506" s="77">
        <f>IF($C506&lt;=Entradas!$E$41,"",D506-E506)</f>
        <v>-0.14588990450039219</v>
      </c>
      <c r="G506" s="77">
        <f>IF($C506&lt;=Entradas!$E$41,"",D506-AVERAGE(D:D))</f>
        <v>-0.1721124743441983</v>
      </c>
      <c r="H506" s="77">
        <f>IF($C506&lt;=Entradas!$E$41,"",F506^2)</f>
        <v>2.1283864235133551E-2</v>
      </c>
      <c r="I506" s="77">
        <f>IF($C506&lt;=Entradas!$E$41,"",G506^2)</f>
        <v>2.9622703824882315E-2</v>
      </c>
      <c r="J506" s="77">
        <f>IF($C506&lt;=Entradas!$E$41,"",E506-AVERAGE(E:E))</f>
        <v>-0.17899669477502633</v>
      </c>
      <c r="K506" s="77">
        <f>IF($C506&lt;=Entradas!$E$41,"",J506^2)</f>
        <v>3.203981674038394E-2</v>
      </c>
      <c r="L506" s="77">
        <f>IF($C506&lt;=Entradas!$E$41,"",G506*J506)</f>
        <v>3.0807564037163011E-2</v>
      </c>
      <c r="M506" s="39"/>
    </row>
    <row r="507" spans="2:13" x14ac:dyDescent="0.3">
      <c r="B507" s="38"/>
      <c r="C507" s="74">
        <v>502</v>
      </c>
      <c r="D507" s="97">
        <f>IF($C507&lt;=Entradas!$E$41,"",Observaciones!H507)</f>
        <v>0.7267540630310938</v>
      </c>
      <c r="E507" s="97">
        <f>IF($C507&lt;=Entradas!$E$41,"",Cálculos!M508)</f>
        <v>0.86230547852603523</v>
      </c>
      <c r="F507" s="77">
        <f>IF($C507&lt;=Entradas!$E$41,"",D507-E507)</f>
        <v>-0.13555141549494143</v>
      </c>
      <c r="G507" s="77">
        <f>IF($C507&lt;=Entradas!$E$41,"",D507-AVERAGE(D:D))</f>
        <v>-0.17934461916238442</v>
      </c>
      <c r="H507" s="77">
        <f>IF($C507&lt;=Entradas!$E$41,"",F507^2)</f>
        <v>1.8374186242682247E-2</v>
      </c>
      <c r="I507" s="77">
        <f>IF($C507&lt;=Entradas!$E$41,"",G507^2)</f>
        <v>3.2164492422500704E-2</v>
      </c>
      <c r="J507" s="77">
        <f>IF($C507&lt;=Entradas!$E$41,"",E507-AVERAGE(E:E))</f>
        <v>-0.19656732859866322</v>
      </c>
      <c r="K507" s="77">
        <f>IF($C507&lt;=Entradas!$E$41,"",J507^2)</f>
        <v>3.8638714672414844E-2</v>
      </c>
      <c r="L507" s="77">
        <f>IF($C507&lt;=Entradas!$E$41,"",G507*J507)</f>
        <v>3.5253292687294532E-2</v>
      </c>
      <c r="M507" s="39"/>
    </row>
    <row r="508" spans="2:13" x14ac:dyDescent="0.3">
      <c r="B508" s="38"/>
      <c r="C508" s="74">
        <v>503</v>
      </c>
      <c r="D508" s="97">
        <f>IF($C508&lt;=Entradas!$E$41,"",Observaciones!H508)</f>
        <v>0.71959318150316576</v>
      </c>
      <c r="E508" s="97">
        <f>IF($C508&lt;=Entradas!$E$41,"",Cálculos!M509)</f>
        <v>0.8449844117848927</v>
      </c>
      <c r="F508" s="77">
        <f>IF($C508&lt;=Entradas!$E$41,"",D508-E508)</f>
        <v>-0.12539123028172694</v>
      </c>
      <c r="G508" s="77">
        <f>IF($C508&lt;=Entradas!$E$41,"",D508-AVERAGE(D:D))</f>
        <v>-0.18650550069031246</v>
      </c>
      <c r="H508" s="77">
        <f>IF($C508&lt;=Entradas!$E$41,"",F508^2)</f>
        <v>1.5722960631565076E-2</v>
      </c>
      <c r="I508" s="77">
        <f>IF($C508&lt;=Entradas!$E$41,"",G508^2)</f>
        <v>3.4784301787744144E-2</v>
      </c>
      <c r="J508" s="77">
        <f>IF($C508&lt;=Entradas!$E$41,"",E508-AVERAGE(E:E))</f>
        <v>-0.21388839533980575</v>
      </c>
      <c r="K508" s="77">
        <f>IF($C508&lt;=Entradas!$E$41,"",J508^2)</f>
        <v>4.5748245661037037E-2</v>
      </c>
      <c r="L508" s="77">
        <f>IF($C508&lt;=Entradas!$E$41,"",G508*J508)</f>
        <v>3.9891362264697965E-2</v>
      </c>
      <c r="M508" s="39"/>
    </row>
    <row r="509" spans="2:13" x14ac:dyDescent="0.3">
      <c r="B509" s="38"/>
      <c r="C509" s="74">
        <v>504</v>
      </c>
      <c r="D509" s="97">
        <f>IF($C509&lt;=Entradas!$E$41,"",Observaciones!H509)</f>
        <v>0.71250285838495209</v>
      </c>
      <c r="E509" s="97">
        <f>IF($C509&lt;=Entradas!$E$41,"",Cálculos!M510)</f>
        <v>0.83056132291434126</v>
      </c>
      <c r="F509" s="77">
        <f>IF($C509&lt;=Entradas!$E$41,"",D509-E509)</f>
        <v>-0.11805846452938917</v>
      </c>
      <c r="G509" s="77">
        <f>IF($C509&lt;=Entradas!$E$41,"",D509-AVERAGE(D:D))</f>
        <v>-0.19359582380852614</v>
      </c>
      <c r="H509" s="77">
        <f>IF($C509&lt;=Entradas!$E$41,"",F509^2)</f>
        <v>1.3937801047037042E-2</v>
      </c>
      <c r="I509" s="77">
        <f>IF($C509&lt;=Entradas!$E$41,"",G509^2)</f>
        <v>3.7479342996101894E-2</v>
      </c>
      <c r="J509" s="77">
        <f>IF($C509&lt;=Entradas!$E$41,"",E509-AVERAGE(E:E))</f>
        <v>-0.22831148421035719</v>
      </c>
      <c r="K509" s="77">
        <f>IF($C509&lt;=Entradas!$E$41,"",J509^2)</f>
        <v>5.2126133822336176E-2</v>
      </c>
      <c r="L509" s="77">
        <f>IF($C509&lt;=Entradas!$E$41,"",G509*J509)</f>
        <v>4.4200149870651406E-2</v>
      </c>
      <c r="M509" s="39"/>
    </row>
    <row r="510" spans="2:13" x14ac:dyDescent="0.3">
      <c r="B510" s="38"/>
      <c r="C510" s="74">
        <v>505</v>
      </c>
      <c r="D510" s="97">
        <f>IF($C510&lt;=Entradas!$E$41,"",Observaciones!H510)</f>
        <v>0.70548239799855084</v>
      </c>
      <c r="E510" s="97">
        <f>IF($C510&lt;=Entradas!$E$41,"",Cálculos!M511)</f>
        <v>0.82325445419123711</v>
      </c>
      <c r="F510" s="77">
        <f>IF($C510&lt;=Entradas!$E$41,"",D510-E510)</f>
        <v>-0.11777205619268627</v>
      </c>
      <c r="G510" s="77">
        <f>IF($C510&lt;=Entradas!$E$41,"",D510-AVERAGE(D:D))</f>
        <v>-0.20061628419492739</v>
      </c>
      <c r="H510" s="77">
        <f>IF($C510&lt;=Entradas!$E$41,"",F510^2)</f>
        <v>1.3870257219853252E-2</v>
      </c>
      <c r="I510" s="77">
        <f>IF($C510&lt;=Entradas!$E$41,"",G510^2)</f>
        <v>4.0246893484179869E-2</v>
      </c>
      <c r="J510" s="77">
        <f>IF($C510&lt;=Entradas!$E$41,"",E510-AVERAGE(E:E))</f>
        <v>-0.23561835293346134</v>
      </c>
      <c r="K510" s="77">
        <f>IF($C510&lt;=Entradas!$E$41,"",J510^2)</f>
        <v>5.5516008239077153E-2</v>
      </c>
      <c r="L510" s="77">
        <f>IF($C510&lt;=Entradas!$E$41,"",G510*J510)</f>
        <v>4.726887845363998E-2</v>
      </c>
      <c r="M510" s="39"/>
    </row>
    <row r="511" spans="2:13" x14ac:dyDescent="0.3">
      <c r="B511" s="38"/>
      <c r="C511" s="74">
        <v>506</v>
      </c>
      <c r="D511" s="97">
        <f>IF($C511&lt;=Entradas!$E$41,"",Observaciones!H511)</f>
        <v>0.69853111189530581</v>
      </c>
      <c r="E511" s="97">
        <f>IF($C511&lt;=Entradas!$E$41,"",Cálculos!M512)</f>
        <v>0.81728083535519291</v>
      </c>
      <c r="F511" s="77">
        <f>IF($C511&lt;=Entradas!$E$41,"",D511-E511)</f>
        <v>-0.1187497234598871</v>
      </c>
      <c r="G511" s="77">
        <f>IF($C511&lt;=Entradas!$E$41,"",D511-AVERAGE(D:D))</f>
        <v>-0.20756757029817241</v>
      </c>
      <c r="H511" s="77">
        <f>IF($C511&lt;=Entradas!$E$41,"",F511^2)</f>
        <v>1.4101496821799661E-2</v>
      </c>
      <c r="I511" s="77">
        <f>IF($C511&lt;=Entradas!$E$41,"",G511^2)</f>
        <v>4.3084296239486744E-2</v>
      </c>
      <c r="J511" s="77">
        <f>IF($C511&lt;=Entradas!$E$41,"",E511-AVERAGE(E:E))</f>
        <v>-0.24159197176950553</v>
      </c>
      <c r="K511" s="77">
        <f>IF($C511&lt;=Entradas!$E$41,"",J511^2)</f>
        <v>5.8366680823477554E-2</v>
      </c>
      <c r="L511" s="77">
        <f>IF($C511&lt;=Entradas!$E$41,"",G511*J511)</f>
        <v>5.014665858374092E-2</v>
      </c>
      <c r="M511" s="39"/>
    </row>
    <row r="512" spans="2:13" x14ac:dyDescent="0.3">
      <c r="B512" s="38"/>
      <c r="C512" s="74">
        <v>507</v>
      </c>
      <c r="D512" s="97">
        <f>IF($C512&lt;=Entradas!$E$41,"",Observaciones!H512)</f>
        <v>0.69164831847216357</v>
      </c>
      <c r="E512" s="97">
        <f>IF($C512&lt;=Entradas!$E$41,"",Cálculos!M513)</f>
        <v>0.81158299749775442</v>
      </c>
      <c r="F512" s="77">
        <f>IF($C512&lt;=Entradas!$E$41,"",D512-E512)</f>
        <v>-0.11993467902559085</v>
      </c>
      <c r="G512" s="77">
        <f>IF($C512&lt;=Entradas!$E$41,"",D512-AVERAGE(D:D))</f>
        <v>-0.21445036372131465</v>
      </c>
      <c r="H512" s="77">
        <f>IF($C512&lt;=Entradas!$E$41,"",F512^2)</f>
        <v>1.4384327232971502E-2</v>
      </c>
      <c r="I512" s="77">
        <f>IF($C512&lt;=Entradas!$E$41,"",G512^2)</f>
        <v>4.5988958500204145E-2</v>
      </c>
      <c r="J512" s="77">
        <f>IF($C512&lt;=Entradas!$E$41,"",E512-AVERAGE(E:E))</f>
        <v>-0.24728980962694402</v>
      </c>
      <c r="K512" s="77">
        <f>IF($C512&lt;=Entradas!$E$41,"",J512^2)</f>
        <v>6.1152249945330216E-2</v>
      </c>
      <c r="L512" s="77">
        <f>IF($C512&lt;=Entradas!$E$41,"",G512*J512)</f>
        <v>5.3031389619072805E-2</v>
      </c>
      <c r="M512" s="39"/>
    </row>
    <row r="513" spans="2:13" x14ac:dyDescent="0.3">
      <c r="B513" s="38"/>
      <c r="C513" s="74">
        <v>508</v>
      </c>
      <c r="D513" s="97">
        <f>IF($C513&lt;=Entradas!$E$41,"",Observaciones!H513)</f>
        <v>0.68483334285238129</v>
      </c>
      <c r="E513" s="97">
        <f>IF($C513&lt;=Entradas!$E$41,"",Cálculos!M514)</f>
        <v>0.80596739223521352</v>
      </c>
      <c r="F513" s="77">
        <f>IF($C513&lt;=Entradas!$E$41,"",D513-E513)</f>
        <v>-0.12113404938283223</v>
      </c>
      <c r="G513" s="77">
        <f>IF($C513&lt;=Entradas!$E$41,"",D513-AVERAGE(D:D))</f>
        <v>-0.22126533934109693</v>
      </c>
      <c r="H513" s="77">
        <f>IF($C513&lt;=Entradas!$E$41,"",F513^2)</f>
        <v>1.4673457919882438E-2</v>
      </c>
      <c r="I513" s="77">
        <f>IF($C513&lt;=Entradas!$E$41,"",G513^2)</f>
        <v>4.8958350393730782E-2</v>
      </c>
      <c r="J513" s="77">
        <f>IF($C513&lt;=Entradas!$E$41,"",E513-AVERAGE(E:E))</f>
        <v>-0.25290541488948493</v>
      </c>
      <c r="K513" s="77">
        <f>IF($C513&lt;=Entradas!$E$41,"",J513^2)</f>
        <v>6.3961148880422508E-2</v>
      </c>
      <c r="L513" s="77">
        <f>IF($C513&lt;=Entradas!$E$41,"",G513*J513)</f>
        <v>5.595920244672279E-2</v>
      </c>
      <c r="M513" s="39"/>
    </row>
    <row r="514" spans="2:13" x14ac:dyDescent="0.3">
      <c r="B514" s="38"/>
      <c r="C514" s="74">
        <v>509</v>
      </c>
      <c r="D514" s="97">
        <f>IF($C514&lt;=Entradas!$E$41,"",Observaciones!H514)</f>
        <v>0.67808551681064921</v>
      </c>
      <c r="E514" s="97">
        <f>IF($C514&lt;=Entradas!$E$41,"",Cálculos!M515)</f>
        <v>0.80039841517981747</v>
      </c>
      <c r="F514" s="77">
        <f>IF($C514&lt;=Entradas!$E$41,"",D514-E514)</f>
        <v>-0.12231289836916825</v>
      </c>
      <c r="G514" s="77">
        <f>IF($C514&lt;=Entradas!$E$41,"",D514-AVERAGE(D:D))</f>
        <v>-0.22801316538282901</v>
      </c>
      <c r="H514" s="77">
        <f>IF($C514&lt;=Entradas!$E$41,"",F514^2)</f>
        <v>1.4960445107466483E-2</v>
      </c>
      <c r="I514" s="77">
        <f>IF($C514&lt;=Entradas!$E$41,"",G514^2)</f>
        <v>5.1990003587897335E-2</v>
      </c>
      <c r="J514" s="77">
        <f>IF($C514&lt;=Entradas!$E$41,"",E514-AVERAGE(E:E))</f>
        <v>-0.25847439194488098</v>
      </c>
      <c r="K514" s="77">
        <f>IF($C514&lt;=Entradas!$E$41,"",J514^2)</f>
        <v>6.6809011291275949E-2</v>
      </c>
      <c r="L514" s="77">
        <f>IF($C514&lt;=Entradas!$E$41,"",G514*J514)</f>
        <v>5.8935564277754315E-2</v>
      </c>
      <c r="M514" s="39"/>
    </row>
    <row r="515" spans="2:13" x14ac:dyDescent="0.3">
      <c r="B515" s="38"/>
      <c r="C515" s="74">
        <v>510</v>
      </c>
      <c r="D515" s="97">
        <f>IF($C515&lt;=Entradas!$E$41,"",Observaciones!H515)</f>
        <v>0.67140417870612457</v>
      </c>
      <c r="E515" s="97">
        <f>IF($C515&lt;=Entradas!$E$41,"",Cálculos!M516)</f>
        <v>0.79486933887765965</v>
      </c>
      <c r="F515" s="77">
        <f>IF($C515&lt;=Entradas!$E$41,"",D515-E515)</f>
        <v>-0.12346516017153508</v>
      </c>
      <c r="G515" s="77">
        <f>IF($C515&lt;=Entradas!$E$41,"",D515-AVERAGE(D:D))</f>
        <v>-0.23469450348735366</v>
      </c>
      <c r="H515" s="77">
        <f>IF($C515&lt;=Entradas!$E$41,"",F515^2)</f>
        <v>1.5243645776182813E-2</v>
      </c>
      <c r="I515" s="77">
        <f>IF($C515&lt;=Entradas!$E$41,"",G515^2)</f>
        <v>5.5081509967175458E-2</v>
      </c>
      <c r="J515" s="77">
        <f>IF($C515&lt;=Entradas!$E$41,"",E515-AVERAGE(E:E))</f>
        <v>-0.2640034682470388</v>
      </c>
      <c r="K515" s="77">
        <f>IF($C515&lt;=Entradas!$E$41,"",J515^2)</f>
        <v>6.9697831246465225E-2</v>
      </c>
      <c r="L515" s="77">
        <f>IF($C515&lt;=Entradas!$E$41,"",G515*J515)</f>
        <v>6.1960162899178106E-2</v>
      </c>
      <c r="M515" s="39"/>
    </row>
    <row r="516" spans="2:13" x14ac:dyDescent="0.3">
      <c r="B516" s="38"/>
      <c r="C516" s="74">
        <v>511</v>
      </c>
      <c r="D516" s="97">
        <f>IF($C516&lt;=Entradas!$E$41,"",Observaciones!H516)</f>
        <v>0.6647886734173164</v>
      </c>
      <c r="E516" s="97">
        <f>IF($C516&lt;=Entradas!$E$41,"",Cálculos!M517)</f>
        <v>0.78937871668064552</v>
      </c>
      <c r="F516" s="77">
        <f>IF($C516&lt;=Entradas!$E$41,"",D516-E516)</f>
        <v>-0.12459004326332912</v>
      </c>
      <c r="G516" s="77">
        <f>IF($C516&lt;=Entradas!$E$41,"",D516-AVERAGE(D:D))</f>
        <v>-0.24131000877616182</v>
      </c>
      <c r="H516" s="77">
        <f>IF($C516&lt;=Entradas!$E$41,"",F516^2)</f>
        <v>1.5522678880358222E-2</v>
      </c>
      <c r="I516" s="77">
        <f>IF($C516&lt;=Entradas!$E$41,"",G516^2)</f>
        <v>5.8230520335551296E-2</v>
      </c>
      <c r="J516" s="77">
        <f>IF($C516&lt;=Entradas!$E$41,"",E516-AVERAGE(E:E))</f>
        <v>-0.26949409044405293</v>
      </c>
      <c r="K516" s="77">
        <f>IF($C516&lt;=Entradas!$E$41,"",J516^2)</f>
        <v>7.2627064784267378E-2</v>
      </c>
      <c r="L516" s="77">
        <f>IF($C516&lt;=Entradas!$E$41,"",G516*J516)</f>
        <v>6.503162133017816E-2</v>
      </c>
      <c r="M516" s="39"/>
    </row>
    <row r="517" spans="2:13" x14ac:dyDescent="0.3">
      <c r="B517" s="38"/>
      <c r="C517" s="74">
        <v>512</v>
      </c>
      <c r="D517" s="97">
        <f>IF($C517&lt;=Entradas!$E$41,"",Observaciones!H517)</f>
        <v>0.65823835227780969</v>
      </c>
      <c r="E517" s="97">
        <f>IF($C517&lt;=Entradas!$E$41,"",Cálculos!M518)</f>
        <v>0.78392606887783101</v>
      </c>
      <c r="F517" s="77">
        <f>IF($C517&lt;=Entradas!$E$41,"",D517-E517)</f>
        <v>-0.12568771660002132</v>
      </c>
      <c r="G517" s="77">
        <f>IF($C517&lt;=Entradas!$E$41,"",D517-AVERAGE(D:D))</f>
        <v>-0.24786032991566853</v>
      </c>
      <c r="H517" s="77">
        <f>IF($C517&lt;=Entradas!$E$41,"",F517^2)</f>
        <v>1.5797402104127275E-2</v>
      </c>
      <c r="I517" s="77">
        <f>IF($C517&lt;=Entradas!$E$41,"",G517^2)</f>
        <v>6.1434743145904046E-2</v>
      </c>
      <c r="J517" s="77">
        <f>IF($C517&lt;=Entradas!$E$41,"",E517-AVERAGE(E:E))</f>
        <v>-0.27494673824686744</v>
      </c>
      <c r="K517" s="77">
        <f>IF($C517&lt;=Entradas!$E$41,"",J517^2)</f>
        <v>7.5595708872591441E-2</v>
      </c>
      <c r="L517" s="77">
        <f>IF($C517&lt;=Entradas!$E$41,"",G517*J517)</f>
        <v>6.8148389251105529E-2</v>
      </c>
      <c r="M517" s="39"/>
    </row>
    <row r="518" spans="2:13" x14ac:dyDescent="0.3">
      <c r="B518" s="38"/>
      <c r="C518" s="74">
        <v>513</v>
      </c>
      <c r="D518" s="97">
        <f>IF($C518&lt;=Entradas!$E$41,"",Observaciones!H518)</f>
        <v>0.65175257301265566</v>
      </c>
      <c r="E518" s="97">
        <f>IF($C518&lt;=Entradas!$E$41,"",Cálculos!M519)</f>
        <v>0.77851109402102847</v>
      </c>
      <c r="F518" s="77">
        <f>IF($C518&lt;=Entradas!$E$41,"",D518-E518)</f>
        <v>-0.12675852100837282</v>
      </c>
      <c r="G518" s="77">
        <f>IF($C518&lt;=Entradas!$E$41,"",D518-AVERAGE(D:D))</f>
        <v>-0.25434610918082257</v>
      </c>
      <c r="H518" s="77">
        <f>IF($C518&lt;=Entradas!$E$41,"",F518^2)</f>
        <v>1.6067722648230091E-2</v>
      </c>
      <c r="I518" s="77">
        <f>IF($C518&lt;=Entradas!$E$41,"",G518^2)</f>
        <v>6.4691943255422907E-2</v>
      </c>
      <c r="J518" s="77">
        <f>IF($C518&lt;=Entradas!$E$41,"",E518-AVERAGE(E:E))</f>
        <v>-0.28036171310366997</v>
      </c>
      <c r="K518" s="77">
        <f>IF($C518&lt;=Entradas!$E$41,"",J518^2)</f>
        <v>7.8602690174424547E-2</v>
      </c>
      <c r="L518" s="77">
        <f>IF($C518&lt;=Entradas!$E$41,"",G518*J518)</f>
        <v>7.1308910891188501E-2</v>
      </c>
      <c r="M518" s="39"/>
    </row>
    <row r="519" spans="2:13" x14ac:dyDescent="0.3">
      <c r="B519" s="38"/>
      <c r="C519" s="74">
        <v>514</v>
      </c>
      <c r="D519" s="97">
        <f>IF($C519&lt;=Entradas!$E$41,"",Observaciones!H519)</f>
        <v>0.64533069967539336</v>
      </c>
      <c r="E519" s="97">
        <f>IF($C519&lt;=Entradas!$E$41,"",Cálculos!M520)</f>
        <v>0.77313352472861396</v>
      </c>
      <c r="F519" s="77">
        <f>IF($C519&lt;=Entradas!$E$41,"",D519-E519)</f>
        <v>-0.1278028250532206</v>
      </c>
      <c r="G519" s="77">
        <f>IF($C519&lt;=Entradas!$E$41,"",D519-AVERAGE(D:D))</f>
        <v>-0.26076798251808486</v>
      </c>
      <c r="H519" s="77">
        <f>IF($C519&lt;=Entradas!$E$41,"",F519^2)</f>
        <v>1.6333562091584111E-2</v>
      </c>
      <c r="I519" s="77">
        <f>IF($C519&lt;=Entradas!$E$41,"",G519^2)</f>
        <v>6.7999940706552214E-2</v>
      </c>
      <c r="J519" s="77">
        <f>IF($C519&lt;=Entradas!$E$41,"",E519-AVERAGE(E:E))</f>
        <v>-0.28573928239608448</v>
      </c>
      <c r="K519" s="77">
        <f>IF($C519&lt;=Entradas!$E$41,"",J519^2)</f>
        <v>8.1646937504229314E-2</v>
      </c>
      <c r="L519" s="77">
        <f>IF($C519&lt;=Entradas!$E$41,"",G519*J519)</f>
        <v>7.4511656196592266E-2</v>
      </c>
      <c r="M519" s="39"/>
    </row>
    <row r="520" spans="2:13" x14ac:dyDescent="0.3">
      <c r="B520" s="38"/>
      <c r="C520" s="74">
        <v>515</v>
      </c>
      <c r="D520" s="97">
        <f>IF($C520&lt;=Entradas!$E$41,"",Observaciones!H520)</f>
        <v>0.63897210258569426</v>
      </c>
      <c r="E520" s="97">
        <f>IF($C520&lt;=Entradas!$E$41,"",Cálculos!M521)</f>
        <v>0.76779310131329404</v>
      </c>
      <c r="F520" s="77">
        <f>IF($C520&lt;=Entradas!$E$41,"",D520-E520)</f>
        <v>-0.12882099872759978</v>
      </c>
      <c r="G520" s="77">
        <f>IF($C520&lt;=Entradas!$E$41,"",D520-AVERAGE(D:D))</f>
        <v>-0.26712657960778396</v>
      </c>
      <c r="H520" s="77">
        <f>IF($C520&lt;=Entradas!$E$41,"",F520^2)</f>
        <v>1.6594849713176263E-2</v>
      </c>
      <c r="I520" s="77">
        <f>IF($C520&lt;=Entradas!$E$41,"",G520^2)</f>
        <v>7.1356609532953738E-2</v>
      </c>
      <c r="J520" s="77">
        <f>IF($C520&lt;=Entradas!$E$41,"",E520-AVERAGE(E:E))</f>
        <v>-0.29107970581140441</v>
      </c>
      <c r="K520" s="77">
        <f>IF($C520&lt;=Entradas!$E$41,"",J520^2)</f>
        <v>8.4727395135253736E-2</v>
      </c>
      <c r="L520" s="77">
        <f>IF($C520&lt;=Entradas!$E$41,"",G520*J520)</f>
        <v>7.7755126206640462E-2</v>
      </c>
      <c r="M520" s="39"/>
    </row>
    <row r="521" spans="2:13" x14ac:dyDescent="0.3">
      <c r="B521" s="38"/>
      <c r="C521" s="74">
        <v>516</v>
      </c>
      <c r="D521" s="97">
        <f>IF($C521&lt;=Entradas!$E$41,"",Observaciones!H521)</f>
        <v>0.63267615826761969</v>
      </c>
      <c r="E521" s="97">
        <f>IF($C521&lt;=Entradas!$E$41,"",Cálculos!M522)</f>
        <v>0.76248956695058978</v>
      </c>
      <c r="F521" s="77">
        <f>IF($C521&lt;=Entradas!$E$41,"",D521-E521)</f>
        <v>-0.12981340868297009</v>
      </c>
      <c r="G521" s="77">
        <f>IF($C521&lt;=Entradas!$E$41,"",D521-AVERAGE(D:D))</f>
        <v>-0.27342252392585853</v>
      </c>
      <c r="H521" s="77">
        <f>IF($C521&lt;=Entradas!$E$41,"",F521^2)</f>
        <v>1.6851521073891814E-2</v>
      </c>
      <c r="I521" s="77">
        <f>IF($C521&lt;=Entradas!$E$41,"",G521^2)</f>
        <v>7.4759876589986674E-2</v>
      </c>
      <c r="J521" s="77">
        <f>IF($C521&lt;=Entradas!$E$41,"",E521-AVERAGE(E:E))</f>
        <v>-0.29638324017410866</v>
      </c>
      <c r="K521" s="77">
        <f>IF($C521&lt;=Entradas!$E$41,"",J521^2)</f>
        <v>8.7843025056103377E-2</v>
      </c>
      <c r="L521" s="77">
        <f>IF($C521&lt;=Entradas!$E$41,"",G521*J521)</f>
        <v>8.1037853577728705E-2</v>
      </c>
      <c r="M521" s="39"/>
    </row>
    <row r="522" spans="2:13" x14ac:dyDescent="0.3">
      <c r="B522" s="38"/>
      <c r="C522" s="74">
        <v>517</v>
      </c>
      <c r="D522" s="97">
        <f>IF($C522&lt;=Entradas!$E$41,"",Observaciones!H522)</f>
        <v>0.62644224938848836</v>
      </c>
      <c r="E522" s="97">
        <f>IF($C522&lt;=Entradas!$E$41,"",Cálculos!M523)</f>
        <v>0.75722266678547767</v>
      </c>
      <c r="F522" s="77">
        <f>IF($C522&lt;=Entradas!$E$41,"",D522-E522)</f>
        <v>-0.13078041739698931</v>
      </c>
      <c r="G522" s="77">
        <f>IF($C522&lt;=Entradas!$E$41,"",D522-AVERAGE(D:D))</f>
        <v>-0.27965643280498986</v>
      </c>
      <c r="H522" s="77">
        <f>IF($C522&lt;=Entradas!$E$41,"",F522^2)</f>
        <v>1.7103517574530745E-2</v>
      </c>
      <c r="I522" s="77">
        <f>IF($C522&lt;=Entradas!$E$41,"",G522^2)</f>
        <v>7.8207720409211812E-2</v>
      </c>
      <c r="J522" s="77">
        <f>IF($C522&lt;=Entradas!$E$41,"",E522-AVERAGE(E:E))</f>
        <v>-0.30165014033922077</v>
      </c>
      <c r="K522" s="77">
        <f>IF($C522&lt;=Entradas!$E$41,"",J522^2)</f>
        <v>9.0992807166671588E-2</v>
      </c>
      <c r="L522" s="77">
        <f>IF($C522&lt;=Entradas!$E$41,"",G522*J522)</f>
        <v>8.4358402202391061E-2</v>
      </c>
      <c r="M522" s="39"/>
    </row>
    <row r="523" spans="2:13" x14ac:dyDescent="0.3">
      <c r="B523" s="38"/>
      <c r="C523" s="74">
        <v>518</v>
      </c>
      <c r="D523" s="97">
        <f>IF($C523&lt;=Entradas!$E$41,"",Observaciones!H523)</f>
        <v>1.4767519172164114</v>
      </c>
      <c r="E523" s="97">
        <f>IF($C523&lt;=Entradas!$E$41,"",Cálculos!M524)</f>
        <v>1.9112273343837456</v>
      </c>
      <c r="F523" s="77">
        <f>IF($C523&lt;=Entradas!$E$41,"",D523-E523)</f>
        <v>-0.43447541716733418</v>
      </c>
      <c r="G523" s="77">
        <f>IF($C523&lt;=Entradas!$E$41,"",D523-AVERAGE(D:D))</f>
        <v>0.57065323502293319</v>
      </c>
      <c r="H523" s="77">
        <f>IF($C523&lt;=Entradas!$E$41,"",F523^2)</f>
        <v>0.18876888812272907</v>
      </c>
      <c r="I523" s="77">
        <f>IF($C523&lt;=Entradas!$E$41,"",G523^2)</f>
        <v>0.32564511464213902</v>
      </c>
      <c r="J523" s="77">
        <f>IF($C523&lt;=Entradas!$E$41,"",E523-AVERAGE(E:E))</f>
        <v>0.85235452725904715</v>
      </c>
      <c r="K523" s="77">
        <f>IF($C523&lt;=Entradas!$E$41,"",J523^2)</f>
        <v>0.72650824013899373</v>
      </c>
      <c r="L523" s="77">
        <f>IF($C523&lt;=Entradas!$E$41,"",G523*J523)</f>
        <v>0.48639886836681817</v>
      </c>
      <c r="M523" s="39"/>
    </row>
    <row r="524" spans="2:13" x14ac:dyDescent="0.3">
      <c r="B524" s="38"/>
      <c r="C524" s="74">
        <v>519</v>
      </c>
      <c r="D524" s="97">
        <f>IF($C524&lt;=Entradas!$E$41,"",Observaciones!H524)</f>
        <v>0.94472018161146487</v>
      </c>
      <c r="E524" s="97">
        <f>IF($C524&lt;=Entradas!$E$41,"",Cálculos!M525)</f>
        <v>0.92845057863836655</v>
      </c>
      <c r="F524" s="77">
        <f>IF($C524&lt;=Entradas!$E$41,"",D524-E524)</f>
        <v>1.6269602973098318E-2</v>
      </c>
      <c r="G524" s="77">
        <f>IF($C524&lt;=Entradas!$E$41,"",D524-AVERAGE(D:D))</f>
        <v>3.8621499417986649E-2</v>
      </c>
      <c r="H524" s="77">
        <f>IF($C524&lt;=Entradas!$E$41,"",F524^2)</f>
        <v>2.6469998090224964E-4</v>
      </c>
      <c r="I524" s="77">
        <f>IF($C524&lt;=Entradas!$E$41,"",G524^2)</f>
        <v>1.4916202172935431E-3</v>
      </c>
      <c r="J524" s="77">
        <f>IF($C524&lt;=Entradas!$E$41,"",E524-AVERAGE(E:E))</f>
        <v>-0.13042222848633189</v>
      </c>
      <c r="K524" s="77">
        <f>IF($C524&lt;=Entradas!$E$41,"",J524^2)</f>
        <v>1.7009957683340963E-2</v>
      </c>
      <c r="L524" s="77">
        <f>IF($C524&lt;=Entradas!$E$41,"",G524*J524)</f>
        <v>-5.0371020215773891E-3</v>
      </c>
      <c r="M524" s="39"/>
    </row>
    <row r="525" spans="2:13" x14ac:dyDescent="0.3">
      <c r="B525" s="38"/>
      <c r="C525" s="74">
        <v>520</v>
      </c>
      <c r="D525" s="97">
        <f>IF($C525&lt;=Entradas!$E$41,"",Observaciones!H525)</f>
        <v>0.88377610078853419</v>
      </c>
      <c r="E525" s="97">
        <f>IF($C525&lt;=Entradas!$E$41,"",Cálculos!M526)</f>
        <v>0.90880469012040788</v>
      </c>
      <c r="F525" s="77">
        <f>IF($C525&lt;=Entradas!$E$41,"",D525-E525)</f>
        <v>-2.5028589331873685E-2</v>
      </c>
      <c r="G525" s="77">
        <f>IF($C525&lt;=Entradas!$E$41,"",D525-AVERAGE(D:D))</f>
        <v>-2.2322581404944031E-2</v>
      </c>
      <c r="H525" s="77">
        <f>IF($C525&lt;=Entradas!$E$41,"",F525^2)</f>
        <v>6.2643028394358119E-4</v>
      </c>
      <c r="I525" s="77">
        <f>IF($C525&lt;=Entradas!$E$41,"",G525^2)</f>
        <v>4.9829764058035306E-4</v>
      </c>
      <c r="J525" s="77">
        <f>IF($C525&lt;=Entradas!$E$41,"",E525-AVERAGE(E:E))</f>
        <v>-0.15006811700429057</v>
      </c>
      <c r="K525" s="77">
        <f>IF($C525&lt;=Entradas!$E$41,"",J525^2)</f>
        <v>2.2520439741213445E-2</v>
      </c>
      <c r="L525" s="77">
        <f>IF($C525&lt;=Entradas!$E$41,"",G525*J525)</f>
        <v>3.3499077581149415E-3</v>
      </c>
      <c r="M525" s="39"/>
    </row>
    <row r="526" spans="2:13" x14ac:dyDescent="0.3">
      <c r="B526" s="38"/>
      <c r="C526" s="74">
        <v>521</v>
      </c>
      <c r="D526" s="97">
        <f>IF($C526&lt;=Entradas!$E$41,"",Observaciones!H526)</f>
        <v>0.82771851848180744</v>
      </c>
      <c r="E526" s="97">
        <f>IF($C526&lt;=Entradas!$E$41,"",Cálculos!M527)</f>
        <v>0.89027425002021332</v>
      </c>
      <c r="F526" s="77">
        <f>IF($C526&lt;=Entradas!$E$41,"",D526-E526)</f>
        <v>-6.2555731538405879E-2</v>
      </c>
      <c r="G526" s="77">
        <f>IF($C526&lt;=Entradas!$E$41,"",D526-AVERAGE(D:D))</f>
        <v>-7.8380163711670781E-2</v>
      </c>
      <c r="H526" s="77">
        <f>IF($C526&lt;=Entradas!$E$41,"",F526^2)</f>
        <v>3.9132195483051078E-3</v>
      </c>
      <c r="I526" s="77">
        <f>IF($C526&lt;=Entradas!$E$41,"",G526^2)</f>
        <v>6.143450063468313E-3</v>
      </c>
      <c r="J526" s="77">
        <f>IF($C526&lt;=Entradas!$E$41,"",E526-AVERAGE(E:E))</f>
        <v>-0.16859855710448513</v>
      </c>
      <c r="K526" s="77">
        <f>IF($C526&lt;=Entradas!$E$41,"",J526^2)</f>
        <v>2.8425473457714331E-2</v>
      </c>
      <c r="L526" s="77">
        <f>IF($C526&lt;=Entradas!$E$41,"",G526*J526)</f>
        <v>1.3214782507401018E-2</v>
      </c>
      <c r="M526" s="39"/>
    </row>
    <row r="527" spans="2:13" x14ac:dyDescent="0.3">
      <c r="B527" s="38"/>
      <c r="C527" s="74">
        <v>522</v>
      </c>
      <c r="D527" s="97">
        <f>IF($C527&lt;=Entradas!$E$41,"",Observaciones!H527)</f>
        <v>0.77229829002998884</v>
      </c>
      <c r="E527" s="97">
        <f>IF($C527&lt;=Entradas!$E$41,"",Cálculos!M528)</f>
        <v>0.87178198008008545</v>
      </c>
      <c r="F527" s="77">
        <f>IF($C527&lt;=Entradas!$E$41,"",D527-E527)</f>
        <v>-9.9483690050096607E-2</v>
      </c>
      <c r="G527" s="77">
        <f>IF($C527&lt;=Entradas!$E$41,"",D527-AVERAGE(D:D))</f>
        <v>-0.13380039216348938</v>
      </c>
      <c r="H527" s="77">
        <f>IF($C527&lt;=Entradas!$E$41,"",F527^2)</f>
        <v>9.8970045859836913E-3</v>
      </c>
      <c r="I527" s="77">
        <f>IF($C527&lt;=Entradas!$E$41,"",G527^2)</f>
        <v>1.790254494310355E-2</v>
      </c>
      <c r="J527" s="77">
        <f>IF($C527&lt;=Entradas!$E$41,"",E527-AVERAGE(E:E))</f>
        <v>-0.187090827044613</v>
      </c>
      <c r="K527" s="77">
        <f>IF($C527&lt;=Entradas!$E$41,"",J527^2)</f>
        <v>3.5002977564237293E-2</v>
      </c>
      <c r="L527" s="77">
        <f>IF($C527&lt;=Entradas!$E$41,"",G527*J527)</f>
        <v>2.5032826028760783E-2</v>
      </c>
      <c r="M527" s="39"/>
    </row>
    <row r="528" spans="2:13" x14ac:dyDescent="0.3">
      <c r="B528" s="38"/>
      <c r="C528" s="74">
        <v>523</v>
      </c>
      <c r="D528" s="97">
        <f>IF($C528&lt;=Entradas!$E$41,"",Observaciones!H528)</f>
        <v>0.71974881770565036</v>
      </c>
      <c r="E528" s="97">
        <f>IF($C528&lt;=Entradas!$E$41,"",Cálculos!M529)</f>
        <v>0.85390073722848325</v>
      </c>
      <c r="F528" s="77">
        <f>IF($C528&lt;=Entradas!$E$41,"",D528-E528)</f>
        <v>-0.1341519195228329</v>
      </c>
      <c r="G528" s="77">
        <f>IF($C528&lt;=Entradas!$E$41,"",D528-AVERAGE(D:D))</f>
        <v>-0.18634986448782787</v>
      </c>
      <c r="H528" s="77">
        <f>IF($C528&lt;=Entradas!$E$41,"",F528^2)</f>
        <v>1.7996737511660633E-2</v>
      </c>
      <c r="I528" s="77">
        <f>IF($C528&lt;=Entradas!$E$41,"",G528^2)</f>
        <v>3.472627199463181E-2</v>
      </c>
      <c r="J528" s="77">
        <f>IF($C528&lt;=Entradas!$E$41,"",E528-AVERAGE(E:E))</f>
        <v>-0.20497206989621519</v>
      </c>
      <c r="K528" s="77">
        <f>IF($C528&lt;=Entradas!$E$41,"",J528^2)</f>
        <v>4.2013549437538926E-2</v>
      </c>
      <c r="L528" s="77">
        <f>IF($C528&lt;=Entradas!$E$41,"",G528*J528)</f>
        <v>3.819651744894928E-2</v>
      </c>
      <c r="M528" s="39"/>
    </row>
    <row r="529" spans="2:13" x14ac:dyDescent="0.3">
      <c r="B529" s="38"/>
      <c r="C529" s="74">
        <v>524</v>
      </c>
      <c r="D529" s="97">
        <f>IF($C529&lt;=Entradas!$E$41,"",Observaciones!H529)</f>
        <v>0.6684789463114138</v>
      </c>
      <c r="E529" s="97">
        <f>IF($C529&lt;=Entradas!$E$41,"",Cálculos!M530)</f>
        <v>0.83623502194654897</v>
      </c>
      <c r="F529" s="77">
        <f>IF($C529&lt;=Entradas!$E$41,"",D529-E529)</f>
        <v>-0.16775607563513517</v>
      </c>
      <c r="G529" s="77">
        <f>IF($C529&lt;=Entradas!$E$41,"",D529-AVERAGE(D:D))</f>
        <v>-0.23761973588206442</v>
      </c>
      <c r="H529" s="77">
        <f>IF($C529&lt;=Entradas!$E$41,"",F529^2)</f>
        <v>2.8142100912501192E-2</v>
      </c>
      <c r="I529" s="77">
        <f>IF($C529&lt;=Entradas!$E$41,"",G529^2)</f>
        <v>5.6463138880662053E-2</v>
      </c>
      <c r="J529" s="77">
        <f>IF($C529&lt;=Entradas!$E$41,"",E529-AVERAGE(E:E))</f>
        <v>-0.22263778517814947</v>
      </c>
      <c r="K529" s="77">
        <f>IF($C529&lt;=Entradas!$E$41,"",J529^2)</f>
        <v>4.9567583389031833E-2</v>
      </c>
      <c r="L529" s="77">
        <f>IF($C529&lt;=Entradas!$E$41,"",G529*J529)</f>
        <v>5.2903131711399674E-2</v>
      </c>
      <c r="M529" s="39"/>
    </row>
    <row r="530" spans="2:13" x14ac:dyDescent="0.3">
      <c r="B530" s="38"/>
      <c r="C530" s="74">
        <v>525</v>
      </c>
      <c r="D530" s="97">
        <f>IF($C530&lt;=Entradas!$E$41,"",Observaciones!H530)</f>
        <v>0.67890355415465209</v>
      </c>
      <c r="E530" s="97">
        <f>IF($C530&lt;=Entradas!$E$41,"",Cálculos!M531)</f>
        <v>0.8486269693095605</v>
      </c>
      <c r="F530" s="77">
        <f>IF($C530&lt;=Entradas!$E$41,"",D530-E530)</f>
        <v>-0.16972341515490841</v>
      </c>
      <c r="G530" s="77">
        <f>IF($C530&lt;=Entradas!$E$41,"",D530-AVERAGE(D:D))</f>
        <v>-0.22719512803882613</v>
      </c>
      <c r="H530" s="77">
        <f>IF($C530&lt;=Entradas!$E$41,"",F530^2)</f>
        <v>2.8806037651845393E-2</v>
      </c>
      <c r="I530" s="77">
        <f>IF($C530&lt;=Entradas!$E$41,"",G530^2)</f>
        <v>5.1617626204578604E-2</v>
      </c>
      <c r="J530" s="77">
        <f>IF($C530&lt;=Entradas!$E$41,"",E530-AVERAGE(E:E))</f>
        <v>-0.21024583781513795</v>
      </c>
      <c r="K530" s="77">
        <f>IF($C530&lt;=Entradas!$E$41,"",J530^2)</f>
        <v>4.4203312318589288E-2</v>
      </c>
      <c r="L530" s="77">
        <f>IF($C530&lt;=Entradas!$E$41,"",G530*J530)</f>
        <v>4.7766830042040541E-2</v>
      </c>
      <c r="M530" s="39"/>
    </row>
    <row r="531" spans="2:13" x14ac:dyDescent="0.3">
      <c r="B531" s="38"/>
      <c r="C531" s="74">
        <v>526</v>
      </c>
      <c r="D531" s="97">
        <f>IF($C531&lt;=Entradas!$E$41,"",Observaciones!H531)</f>
        <v>0.67604261583468173</v>
      </c>
      <c r="E531" s="97">
        <f>IF($C531&lt;=Entradas!$E$41,"",Cálculos!M532)</f>
        <v>0.85402724236907446</v>
      </c>
      <c r="F531" s="77">
        <f>IF($C531&lt;=Entradas!$E$41,"",D531-E531)</f>
        <v>-0.17798462653439273</v>
      </c>
      <c r="G531" s="77">
        <f>IF($C531&lt;=Entradas!$E$41,"",D531-AVERAGE(D:D))</f>
        <v>-0.2300560663587965</v>
      </c>
      <c r="H531" s="77">
        <f>IF($C531&lt;=Entradas!$E$41,"",F531^2)</f>
        <v>3.1678527282587257E-2</v>
      </c>
      <c r="I531" s="77">
        <f>IF($C531&lt;=Entradas!$E$41,"",G531^2)</f>
        <v>5.2925793668482976E-2</v>
      </c>
      <c r="J531" s="77">
        <f>IF($C531&lt;=Entradas!$E$41,"",E531-AVERAGE(E:E))</f>
        <v>-0.20484556475562399</v>
      </c>
      <c r="K531" s="77">
        <f>IF($C531&lt;=Entradas!$E$41,"",J531^2)</f>
        <v>4.1961705400050543E-2</v>
      </c>
      <c r="L531" s="77">
        <f>IF($C531&lt;=Entradas!$E$41,"",G531*J531)</f>
        <v>4.7125964838724978E-2</v>
      </c>
      <c r="M531" s="39"/>
    </row>
    <row r="532" spans="2:13" x14ac:dyDescent="0.3">
      <c r="B532" s="38"/>
      <c r="C532" s="74">
        <v>527</v>
      </c>
      <c r="D532" s="97">
        <f>IF($C532&lt;=Entradas!$E$41,"",Observaciones!H532)</f>
        <v>0.63767204069798034</v>
      </c>
      <c r="E532" s="97">
        <f>IF($C532&lt;=Entradas!$E$41,"",Cálculos!M533)</f>
        <v>0.84170347638814313</v>
      </c>
      <c r="F532" s="77">
        <f>IF($C532&lt;=Entradas!$E$41,"",D532-E532)</f>
        <v>-0.2040314356901628</v>
      </c>
      <c r="G532" s="77">
        <f>IF($C532&lt;=Entradas!$E$41,"",D532-AVERAGE(D:D))</f>
        <v>-0.26842664149549789</v>
      </c>
      <c r="H532" s="77">
        <f>IF($C532&lt;=Entradas!$E$41,"",F532^2)</f>
        <v>4.1628826749789037E-2</v>
      </c>
      <c r="I532" s="77">
        <f>IF($C532&lt;=Entradas!$E$41,"",G532^2)</f>
        <v>7.205286186455255E-2</v>
      </c>
      <c r="J532" s="77">
        <f>IF($C532&lt;=Entradas!$E$41,"",E532-AVERAGE(E:E))</f>
        <v>-0.21716933073655531</v>
      </c>
      <c r="K532" s="77">
        <f>IF($C532&lt;=Entradas!$E$41,"",J532^2)</f>
        <v>4.7162518212563349E-2</v>
      </c>
      <c r="L532" s="77">
        <f>IF($C532&lt;=Entradas!$E$41,"",G532*J532)</f>
        <v>5.829403408543854E-2</v>
      </c>
      <c r="M532" s="39"/>
    </row>
    <row r="533" spans="2:13" x14ac:dyDescent="0.3">
      <c r="B533" s="38"/>
      <c r="C533" s="74">
        <v>528</v>
      </c>
      <c r="D533" s="97">
        <f>IF($C533&lt;=Entradas!$E$41,"",Observaciones!H533)</f>
        <v>0.58867937610803378</v>
      </c>
      <c r="E533" s="97">
        <f>IF($C533&lt;=Entradas!$E$41,"",Cálculos!M534)</f>
        <v>0.8240180077017677</v>
      </c>
      <c r="F533" s="77">
        <f>IF($C533&lt;=Entradas!$E$41,"",D533-E533)</f>
        <v>-0.23533863159373392</v>
      </c>
      <c r="G533" s="77">
        <f>IF($C533&lt;=Entradas!$E$41,"",D533-AVERAGE(D:D))</f>
        <v>-0.31741930608544444</v>
      </c>
      <c r="H533" s="77">
        <f>IF($C533&lt;=Entradas!$E$41,"",F533^2)</f>
        <v>5.5384271520411213E-2</v>
      </c>
      <c r="I533" s="77">
        <f>IF($C533&lt;=Entradas!$E$41,"",G533^2)</f>
        <v>0.10075501587576506</v>
      </c>
      <c r="J533" s="77">
        <f>IF($C533&lt;=Entradas!$E$41,"",E533-AVERAGE(E:E))</f>
        <v>-0.23485479942293075</v>
      </c>
      <c r="K533" s="77">
        <f>IF($C533&lt;=Entradas!$E$41,"",J533^2)</f>
        <v>5.5156776811985032E-2</v>
      </c>
      <c r="L533" s="77">
        <f>IF($C533&lt;=Entradas!$E$41,"",G533*J533)</f>
        <v>7.4547447463662916E-2</v>
      </c>
      <c r="M533" s="39"/>
    </row>
    <row r="534" spans="2:13" x14ac:dyDescent="0.3">
      <c r="B534" s="38"/>
      <c r="C534" s="74">
        <v>529</v>
      </c>
      <c r="D534" s="97">
        <f>IF($C534&lt;=Entradas!$E$41,"",Observaciones!H534)</f>
        <v>0.56071894970316749</v>
      </c>
      <c r="E534" s="97">
        <f>IF($C534&lt;=Entradas!$E$41,"",Cálculos!M535)</f>
        <v>0.80720436911845295</v>
      </c>
      <c r="F534" s="77">
        <f>IF($C534&lt;=Entradas!$E$41,"",D534-E534)</f>
        <v>-0.24648541941528546</v>
      </c>
      <c r="G534" s="77">
        <f>IF($C534&lt;=Entradas!$E$41,"",D534-AVERAGE(D:D))</f>
        <v>-0.34537973249031073</v>
      </c>
      <c r="H534" s="77">
        <f>IF($C534&lt;=Entradas!$E$41,"",F534^2)</f>
        <v>6.075506198432918E-2</v>
      </c>
      <c r="I534" s="77">
        <f>IF($C534&lt;=Entradas!$E$41,"",G534^2)</f>
        <v>0.1192871596150786</v>
      </c>
      <c r="J534" s="77">
        <f>IF($C534&lt;=Entradas!$E$41,"",E534-AVERAGE(E:E))</f>
        <v>-0.2516684380062455</v>
      </c>
      <c r="K534" s="77">
        <f>IF($C534&lt;=Entradas!$E$41,"",J534^2)</f>
        <v>6.3337002688503438E-2</v>
      </c>
      <c r="L534" s="77">
        <f>IF($C534&lt;=Entradas!$E$41,"",G534*J534)</f>
        <v>8.6921177794851423E-2</v>
      </c>
      <c r="M534" s="39"/>
    </row>
    <row r="535" spans="2:13" x14ac:dyDescent="0.3">
      <c r="B535" s="38"/>
      <c r="C535" s="74">
        <v>530</v>
      </c>
      <c r="D535" s="97">
        <f>IF($C535&lt;=Entradas!$E$41,"",Observaciones!H535)</f>
        <v>0.551516898593992</v>
      </c>
      <c r="E535" s="97">
        <f>IF($C535&lt;=Entradas!$E$41,"",Cálculos!M536)</f>
        <v>0.79040898863743658</v>
      </c>
      <c r="F535" s="77">
        <f>IF($C535&lt;=Entradas!$E$41,"",D535-E535)</f>
        <v>-0.23889209004344458</v>
      </c>
      <c r="G535" s="77">
        <f>IF($C535&lt;=Entradas!$E$41,"",D535-AVERAGE(D:D))</f>
        <v>-0.35458178359948622</v>
      </c>
      <c r="H535" s="77">
        <f>IF($C535&lt;=Entradas!$E$41,"",F535^2)</f>
        <v>5.7069430685325231E-2</v>
      </c>
      <c r="I535" s="77">
        <f>IF($C535&lt;=Entradas!$E$41,"",G535^2)</f>
        <v>0.12572824126059287</v>
      </c>
      <c r="J535" s="77">
        <f>IF($C535&lt;=Entradas!$E$41,"",E535-AVERAGE(E:E))</f>
        <v>-0.26846381848726186</v>
      </c>
      <c r="K535" s="77">
        <f>IF($C535&lt;=Entradas!$E$41,"",J535^2)</f>
        <v>7.2072821836761489E-2</v>
      </c>
      <c r="L535" s="77">
        <f>IF($C535&lt;=Entradas!$E$41,"",G535*J535)</f>
        <v>9.5192379591142032E-2</v>
      </c>
      <c r="M535" s="39"/>
    </row>
    <row r="536" spans="2:13" x14ac:dyDescent="0.3">
      <c r="B536" s="38"/>
      <c r="C536" s="74">
        <v>531</v>
      </c>
      <c r="D536" s="97">
        <f>IF($C536&lt;=Entradas!$E$41,"",Observaciones!H536)</f>
        <v>0.54547249783773333</v>
      </c>
      <c r="E536" s="97">
        <f>IF($C536&lt;=Entradas!$E$41,"",Cálculos!M537)</f>
        <v>0.77428541191237699</v>
      </c>
      <c r="F536" s="77">
        <f>IF($C536&lt;=Entradas!$E$41,"",D536-E536)</f>
        <v>-0.22881291407464366</v>
      </c>
      <c r="G536" s="77">
        <f>IF($C536&lt;=Entradas!$E$41,"",D536-AVERAGE(D:D))</f>
        <v>-0.36062618435574489</v>
      </c>
      <c r="H536" s="77">
        <f>IF($C536&lt;=Entradas!$E$41,"",F536^2)</f>
        <v>5.2355349647330261E-2</v>
      </c>
      <c r="I536" s="77">
        <f>IF($C536&lt;=Entradas!$E$41,"",G536^2)</f>
        <v>0.13005124484298369</v>
      </c>
      <c r="J536" s="77">
        <f>IF($C536&lt;=Entradas!$E$41,"",E536-AVERAGE(E:E))</f>
        <v>-0.28458739521232146</v>
      </c>
      <c r="K536" s="77">
        <f>IF($C536&lt;=Entradas!$E$41,"",J536^2)</f>
        <v>8.0989985513734042E-2</v>
      </c>
      <c r="L536" s="77">
        <f>IF($C536&lt;=Entradas!$E$41,"",G536*J536)</f>
        <v>0.10262966645115987</v>
      </c>
      <c r="M536" s="39"/>
    </row>
    <row r="537" spans="2:13" x14ac:dyDescent="0.3">
      <c r="B537" s="38"/>
      <c r="C537" s="74">
        <v>532</v>
      </c>
      <c r="D537" s="97">
        <f>IF($C537&lt;=Entradas!$E$41,"",Observaciones!H537)</f>
        <v>0.53999657746221608</v>
      </c>
      <c r="E537" s="97">
        <f>IF($C537&lt;=Entradas!$E$41,"",Cálculos!M538)</f>
        <v>0.75804670238906713</v>
      </c>
      <c r="F537" s="77">
        <f>IF($C537&lt;=Entradas!$E$41,"",D537-E537)</f>
        <v>-0.21805012492685105</v>
      </c>
      <c r="G537" s="77">
        <f>IF($C537&lt;=Entradas!$E$41,"",D537-AVERAGE(D:D))</f>
        <v>-0.36610210473126215</v>
      </c>
      <c r="H537" s="77">
        <f>IF($C537&lt;=Entradas!$E$41,"",F537^2)</f>
        <v>4.754585698061535E-2</v>
      </c>
      <c r="I537" s="77">
        <f>IF($C537&lt;=Entradas!$E$41,"",G537^2)</f>
        <v>0.13403075108866003</v>
      </c>
      <c r="J537" s="77">
        <f>IF($C537&lt;=Entradas!$E$41,"",E537-AVERAGE(E:E))</f>
        <v>-0.30082610473563132</v>
      </c>
      <c r="K537" s="77">
        <f>IF($C537&lt;=Entradas!$E$41,"",J537^2)</f>
        <v>9.0496345290413019E-2</v>
      </c>
      <c r="L537" s="77">
        <f>IF($C537&lt;=Entradas!$E$41,"",G537*J537)</f>
        <v>0.11013307010182173</v>
      </c>
      <c r="M537" s="39"/>
    </row>
    <row r="538" spans="2:13" x14ac:dyDescent="0.3">
      <c r="B538" s="38"/>
      <c r="C538" s="74">
        <v>533</v>
      </c>
      <c r="D538" s="97">
        <f>IF($C538&lt;=Entradas!$E$41,"",Observaciones!H538)</f>
        <v>0.53465906152514808</v>
      </c>
      <c r="E538" s="97">
        <f>IF($C538&lt;=Entradas!$E$41,"",Cálculos!M539)</f>
        <v>0.74233231897564922</v>
      </c>
      <c r="F538" s="77">
        <f>IF($C538&lt;=Entradas!$E$41,"",D538-E538)</f>
        <v>-0.20767325745050114</v>
      </c>
      <c r="G538" s="77">
        <f>IF($C538&lt;=Entradas!$E$41,"",D538-AVERAGE(D:D))</f>
        <v>-0.37143962066833014</v>
      </c>
      <c r="H538" s="77">
        <f>IF($C538&lt;=Entradas!$E$41,"",F538^2)</f>
        <v>4.3128181860102123E-2</v>
      </c>
      <c r="I538" s="77">
        <f>IF($C538&lt;=Entradas!$E$41,"",G538^2)</f>
        <v>0.137967391802233</v>
      </c>
      <c r="J538" s="77">
        <f>IF($C538&lt;=Entradas!$E$41,"",E538-AVERAGE(E:E))</f>
        <v>-0.31654048814904923</v>
      </c>
      <c r="K538" s="77">
        <f>IF($C538&lt;=Entradas!$E$41,"",J538^2)</f>
        <v>0.10019788063763838</v>
      </c>
      <c r="L538" s="77">
        <f>IF($C538&lt;=Entradas!$E$41,"",G538*J538)</f>
        <v>0.11757567884425089</v>
      </c>
      <c r="M538" s="39"/>
    </row>
    <row r="539" spans="2:13" x14ac:dyDescent="0.3">
      <c r="B539" s="38"/>
      <c r="C539" s="74">
        <v>534</v>
      </c>
      <c r="D539" s="97">
        <f>IF($C539&lt;=Entradas!$E$41,"",Observaciones!H539)</f>
        <v>0.52938815054281418</v>
      </c>
      <c r="E539" s="97">
        <f>IF($C539&lt;=Entradas!$E$41,"",Cálculos!M540)</f>
        <v>0.72694178054438552</v>
      </c>
      <c r="F539" s="77">
        <f>IF($C539&lt;=Entradas!$E$41,"",D539-E539)</f>
        <v>-0.19755363000157133</v>
      </c>
      <c r="G539" s="77">
        <f>IF($C539&lt;=Entradas!$E$41,"",D539-AVERAGE(D:D))</f>
        <v>-0.37671053165066404</v>
      </c>
      <c r="H539" s="77">
        <f>IF($C539&lt;=Entradas!$E$41,"",F539^2)</f>
        <v>3.9027436726797746E-2</v>
      </c>
      <c r="I539" s="77">
        <f>IF($C539&lt;=Entradas!$E$41,"",G539^2)</f>
        <v>0.14191082465652596</v>
      </c>
      <c r="J539" s="77">
        <f>IF($C539&lt;=Entradas!$E$41,"",E539-AVERAGE(E:E))</f>
        <v>-0.33193102658031293</v>
      </c>
      <c r="K539" s="77">
        <f>IF($C539&lt;=Entradas!$E$41,"",J539^2)</f>
        <v>0.1101782064066604</v>
      </c>
      <c r="L539" s="77">
        <f>IF($C539&lt;=Entradas!$E$41,"",G539*J539)</f>
        <v>0.12504191349442037</v>
      </c>
      <c r="M539" s="39"/>
    </row>
    <row r="540" spans="2:13" x14ac:dyDescent="0.3">
      <c r="B540" s="38"/>
      <c r="C540" s="74">
        <v>535</v>
      </c>
      <c r="D540" s="97">
        <f>IF($C540&lt;=Entradas!$E$41,"",Observaciones!H540)</f>
        <v>0.52417150039064964</v>
      </c>
      <c r="E540" s="97">
        <f>IF($C540&lt;=Entradas!$E$41,"",Cálculos!M541)</f>
        <v>0.71178552571816345</v>
      </c>
      <c r="F540" s="77">
        <f>IF($C540&lt;=Entradas!$E$41,"",D540-E540)</f>
        <v>-0.18761402532751381</v>
      </c>
      <c r="G540" s="77">
        <f>IF($C540&lt;=Entradas!$E$41,"",D540-AVERAGE(D:D))</f>
        <v>-0.38192718180282859</v>
      </c>
      <c r="H540" s="77">
        <f>IF($C540&lt;=Entradas!$E$41,"",F540^2)</f>
        <v>3.5199022499592995E-2</v>
      </c>
      <c r="I540" s="77">
        <f>IF($C540&lt;=Entradas!$E$41,"",G540^2)</f>
        <v>0.14586837219985088</v>
      </c>
      <c r="J540" s="77">
        <f>IF($C540&lt;=Entradas!$E$41,"",E540-AVERAGE(E:E))</f>
        <v>-0.347087281406535</v>
      </c>
      <c r="K540" s="77">
        <f>IF($C540&lt;=Entradas!$E$41,"",J540^2)</f>
        <v>0.12046958091417921</v>
      </c>
      <c r="L540" s="77">
        <f>IF($C540&lt;=Entradas!$E$41,"",G540*J540)</f>
        <v>0.13256206722720321</v>
      </c>
      <c r="M540" s="39"/>
    </row>
    <row r="541" spans="2:13" x14ac:dyDescent="0.3">
      <c r="B541" s="38"/>
      <c r="C541" s="74">
        <v>536</v>
      </c>
      <c r="D541" s="97">
        <f>IF($C541&lt;=Entradas!$E$41,"",Observaciones!H541)</f>
        <v>0.5190066369848354</v>
      </c>
      <c r="E541" s="97">
        <f>IF($C541&lt;=Entradas!$E$41,"",Cálculos!M542)</f>
        <v>0.69676534435095472</v>
      </c>
      <c r="F541" s="77">
        <f>IF($C541&lt;=Entradas!$E$41,"",D541-E541)</f>
        <v>-0.17775870736611932</v>
      </c>
      <c r="G541" s="77">
        <f>IF($C541&lt;=Entradas!$E$41,"",D541-AVERAGE(D:D))</f>
        <v>-0.38709204520864282</v>
      </c>
      <c r="H541" s="77">
        <f>IF($C541&lt;=Entradas!$E$41,"",F541^2)</f>
        <v>3.1598158044473641E-2</v>
      </c>
      <c r="I541" s="77">
        <f>IF($C541&lt;=Entradas!$E$41,"",G541^2)</f>
        <v>0.14984025146380997</v>
      </c>
      <c r="J541" s="77">
        <f>IF($C541&lt;=Entradas!$E$41,"",E541-AVERAGE(E:E))</f>
        <v>-0.36210746277374373</v>
      </c>
      <c r="K541" s="77">
        <f>IF($C541&lt;=Entradas!$E$41,"",J541^2)</f>
        <v>0.13112181459643821</v>
      </c>
      <c r="L541" s="77">
        <f>IF($C541&lt;=Entradas!$E$41,"",G541*J541)</f>
        <v>0.14016891835040096</v>
      </c>
      <c r="M541" s="39"/>
    </row>
    <row r="542" spans="2:13" x14ac:dyDescent="0.3">
      <c r="B542" s="38"/>
      <c r="C542" s="74">
        <v>537</v>
      </c>
      <c r="D542" s="97">
        <f>IF($C542&lt;=Entradas!$E$41,"",Observaciones!H542)</f>
        <v>0.51389272823484788</v>
      </c>
      <c r="E542" s="97">
        <f>IF($C542&lt;=Entradas!$E$41,"",Cálculos!M543)</f>
        <v>0.68205864927766946</v>
      </c>
      <c r="F542" s="77">
        <f>IF($C542&lt;=Entradas!$E$41,"",D542-E542)</f>
        <v>-0.16816592104282158</v>
      </c>
      <c r="G542" s="77">
        <f>IF($C542&lt;=Entradas!$E$41,"",D542-AVERAGE(D:D))</f>
        <v>-0.39220595395863034</v>
      </c>
      <c r="H542" s="77">
        <f>IF($C542&lt;=Entradas!$E$41,"",F542^2)</f>
        <v>2.82797770001805E-2</v>
      </c>
      <c r="I542" s="77">
        <f>IF($C542&lt;=Entradas!$E$41,"",G542^2)</f>
        <v>0.15382551032059927</v>
      </c>
      <c r="J542" s="77">
        <f>IF($C542&lt;=Entradas!$E$41,"",E542-AVERAGE(E:E))</f>
        <v>-0.37681415784702899</v>
      </c>
      <c r="K542" s="77">
        <f>IF($C542&lt;=Entradas!$E$41,"",J542^2)</f>
        <v>0.14198890955396568</v>
      </c>
      <c r="L542" s="77">
        <f>IF($C542&lt;=Entradas!$E$41,"",G542*J542)</f>
        <v>0.14778875624351193</v>
      </c>
      <c r="M542" s="39"/>
    </row>
    <row r="543" spans="2:13" x14ac:dyDescent="0.3">
      <c r="B543" s="38"/>
      <c r="C543" s="74">
        <v>538</v>
      </c>
      <c r="D543" s="97">
        <f>IF($C543&lt;=Entradas!$E$41,"",Observaciones!H543)</f>
        <v>0.50882921867013697</v>
      </c>
      <c r="E543" s="97">
        <f>IF($C543&lt;=Entradas!$E$41,"",Cálculos!M544)</f>
        <v>0.66757710049700991</v>
      </c>
      <c r="F543" s="77">
        <f>IF($C543&lt;=Entradas!$E$41,"",D543-E543)</f>
        <v>-0.15874788182687294</v>
      </c>
      <c r="G543" s="77">
        <f>IF($C543&lt;=Entradas!$E$41,"",D543-AVERAGE(D:D))</f>
        <v>-0.39726946352334125</v>
      </c>
      <c r="H543" s="77">
        <f>IF($C543&lt;=Entradas!$E$41,"",F543^2)</f>
        <v>2.5200889984518814E-2</v>
      </c>
      <c r="I543" s="77">
        <f>IF($C543&lt;=Entradas!$E$41,"",G543^2)</f>
        <v>0.15782302664812337</v>
      </c>
      <c r="J543" s="77">
        <f>IF($C543&lt;=Entradas!$E$41,"",E543-AVERAGE(E:E))</f>
        <v>-0.39129570662768853</v>
      </c>
      <c r="K543" s="77">
        <f>IF($C543&lt;=Entradas!$E$41,"",J543^2)</f>
        <v>0.15311233002526209</v>
      </c>
      <c r="L543" s="77">
        <f>IF($C543&lt;=Entradas!$E$41,"",G543*J543)</f>
        <v>0.15544983545096855</v>
      </c>
      <c r="M543" s="39"/>
    </row>
    <row r="544" spans="2:13" x14ac:dyDescent="0.3">
      <c r="B544" s="38"/>
      <c r="C544" s="74">
        <v>539</v>
      </c>
      <c r="D544" s="97">
        <f>IF($C544&lt;=Entradas!$E$41,"",Observaciones!H544)</f>
        <v>0.5038156028341626</v>
      </c>
      <c r="E544" s="97">
        <f>IF($C544&lt;=Entradas!$E$41,"",Cálculos!M545)</f>
        <v>0.65307599633054692</v>
      </c>
      <c r="F544" s="77">
        <f>IF($C544&lt;=Entradas!$E$41,"",D544-E544)</f>
        <v>-0.14926039349638431</v>
      </c>
      <c r="G544" s="77">
        <f>IF($C544&lt;=Entradas!$E$41,"",D544-AVERAGE(D:D))</f>
        <v>-0.40228307935931562</v>
      </c>
      <c r="H544" s="77">
        <f>IF($C544&lt;=Entradas!$E$41,"",F544^2)</f>
        <v>2.2278665066695486E-2</v>
      </c>
      <c r="I544" s="77">
        <f>IF($C544&lt;=Entradas!$E$41,"",G544^2)</f>
        <v>0.16183167593881342</v>
      </c>
      <c r="J544" s="77">
        <f>IF($C544&lt;=Entradas!$E$41,"",E544-AVERAGE(E:E))</f>
        <v>-0.40579681079415153</v>
      </c>
      <c r="K544" s="77">
        <f>IF($C544&lt;=Entradas!$E$41,"",J544^2)</f>
        <v>0.16467105165070442</v>
      </c>
      <c r="L544" s="77">
        <f>IF($C544&lt;=Entradas!$E$41,"",G544*J544)</f>
        <v>0.16324519064046084</v>
      </c>
      <c r="M544" s="39"/>
    </row>
    <row r="545" spans="2:13" x14ac:dyDescent="0.3">
      <c r="B545" s="38"/>
      <c r="C545" s="74">
        <v>540</v>
      </c>
      <c r="D545" s="97">
        <f>IF($C545&lt;=Entradas!$E$41,"",Observaciones!H545)</f>
        <v>0.49885138764170955</v>
      </c>
      <c r="E545" s="97">
        <f>IF($C545&lt;=Entradas!$E$41,"",Cálculos!M546)</f>
        <v>0.64617393117332644</v>
      </c>
      <c r="F545" s="77">
        <f>IF($C545&lt;=Entradas!$E$41,"",D545-E545)</f>
        <v>-0.14732254353161689</v>
      </c>
      <c r="G545" s="77">
        <f>IF($C545&lt;=Entradas!$E$41,"",D545-AVERAGE(D:D))</f>
        <v>-0.40724729455176867</v>
      </c>
      <c r="H545" s="77">
        <f>IF($C545&lt;=Entradas!$E$41,"",F545^2)</f>
        <v>2.1703931832625152E-2</v>
      </c>
      <c r="I545" s="77">
        <f>IF($C545&lt;=Entradas!$E$41,"",G545^2)</f>
        <v>0.16585035891973504</v>
      </c>
      <c r="J545" s="77">
        <f>IF($C545&lt;=Entradas!$E$41,"",E545-AVERAGE(E:E))</f>
        <v>-0.412698875951372</v>
      </c>
      <c r="K545" s="77">
        <f>IF($C545&lt;=Entradas!$E$41,"",J545^2)</f>
        <v>0.17032036221152594</v>
      </c>
      <c r="L545" s="77">
        <f>IF($C545&lt;=Entradas!$E$41,"",G545*J545)</f>
        <v>0.16807050069575225</v>
      </c>
      <c r="M545" s="39"/>
    </row>
    <row r="546" spans="2:13" x14ac:dyDescent="0.3">
      <c r="B546" s="38"/>
      <c r="C546" s="74">
        <v>541</v>
      </c>
      <c r="D546" s="97">
        <f>IF($C546&lt;=Entradas!$E$41,"",Observaciones!H546)</f>
        <v>0.49393608609247464</v>
      </c>
      <c r="E546" s="97">
        <f>IF($C546&lt;=Entradas!$E$41,"",Cálculos!M547)</f>
        <v>0.64127336876227781</v>
      </c>
      <c r="F546" s="77">
        <f>IF($C546&lt;=Entradas!$E$41,"",D546-E546)</f>
        <v>-0.14733728266980317</v>
      </c>
      <c r="G546" s="77">
        <f>IF($C546&lt;=Entradas!$E$41,"",D546-AVERAGE(D:D))</f>
        <v>-0.41216259610100359</v>
      </c>
      <c r="H546" s="77">
        <f>IF($C546&lt;=Entradas!$E$41,"",F546^2)</f>
        <v>2.1708274864521482E-2</v>
      </c>
      <c r="I546" s="77">
        <f>IF($C546&lt;=Entradas!$E$41,"",G546^2)</f>
        <v>0.16987800562471903</v>
      </c>
      <c r="J546" s="77">
        <f>IF($C546&lt;=Entradas!$E$41,"",E546-AVERAGE(E:E))</f>
        <v>-0.41759943836242064</v>
      </c>
      <c r="K546" s="77">
        <f>IF($C546&lt;=Entradas!$E$41,"",J546^2)</f>
        <v>0.17438929092060915</v>
      </c>
      <c r="L546" s="77">
        <f>IF($C546&lt;=Entradas!$E$41,"",G546*J546)</f>
        <v>0.17211886864577633</v>
      </c>
      <c r="M546" s="39"/>
    </row>
    <row r="547" spans="2:13" x14ac:dyDescent="0.3">
      <c r="B547" s="38"/>
      <c r="C547" s="74">
        <v>542</v>
      </c>
      <c r="D547" s="97">
        <f>IF($C547&lt;=Entradas!$E$41,"",Observaciones!H547)</f>
        <v>0.48906921618819305</v>
      </c>
      <c r="E547" s="97">
        <f>IF($C547&lt;=Entradas!$E$41,"",Cálculos!M548)</f>
        <v>0.63676385677512004</v>
      </c>
      <c r="F547" s="77">
        <f>IF($C547&lt;=Entradas!$E$41,"",D547-E547)</f>
        <v>-0.147694640586927</v>
      </c>
      <c r="G547" s="77">
        <f>IF($C547&lt;=Entradas!$E$41,"",D547-AVERAGE(D:D))</f>
        <v>-0.41702946600528518</v>
      </c>
      <c r="H547" s="77">
        <f>IF($C547&lt;=Entradas!$E$41,"",F547^2)</f>
        <v>2.1813706858101543E-2</v>
      </c>
      <c r="I547" s="77">
        <f>IF($C547&lt;=Entradas!$E$41,"",G547^2)</f>
        <v>0.17391357551665332</v>
      </c>
      <c r="J547" s="77">
        <f>IF($C547&lt;=Entradas!$E$41,"",E547-AVERAGE(E:E))</f>
        <v>-0.4221089503495784</v>
      </c>
      <c r="K547" s="77">
        <f>IF($C547&lt;=Entradas!$E$41,"",J547^2)</f>
        <v>0.17817596596522284</v>
      </c>
      <c r="L547" s="77">
        <f>IF($C547&lt;=Entradas!$E$41,"",G547*J547)</f>
        <v>0.17603187016033611</v>
      </c>
      <c r="M547" s="39"/>
    </row>
    <row r="548" spans="2:13" x14ac:dyDescent="0.3">
      <c r="B548" s="38"/>
      <c r="C548" s="74">
        <v>543</v>
      </c>
      <c r="D548" s="97">
        <f>IF($C548&lt;=Entradas!$E$41,"",Observaciones!H548)</f>
        <v>0.48425030071361308</v>
      </c>
      <c r="E548" s="97">
        <f>IF($C548&lt;=Entradas!$E$41,"",Cálculos!M549)</f>
        <v>0.63235079773773406</v>
      </c>
      <c r="F548" s="77">
        <f>IF($C548&lt;=Entradas!$E$41,"",D548-E548)</f>
        <v>-0.14810049702412098</v>
      </c>
      <c r="G548" s="77">
        <f>IF($C548&lt;=Entradas!$E$41,"",D548-AVERAGE(D:D))</f>
        <v>-0.42184838147986514</v>
      </c>
      <c r="H548" s="77">
        <f>IF($C548&lt;=Entradas!$E$41,"",F548^2)</f>
        <v>2.1933757218791667E-2</v>
      </c>
      <c r="I548" s="77">
        <f>IF($C548&lt;=Entradas!$E$41,"",G548^2)</f>
        <v>0.17795605695718184</v>
      </c>
      <c r="J548" s="77">
        <f>IF($C548&lt;=Entradas!$E$41,"",E548-AVERAGE(E:E))</f>
        <v>-0.42652200938696438</v>
      </c>
      <c r="K548" s="77">
        <f>IF($C548&lt;=Entradas!$E$41,"",J548^2)</f>
        <v>0.18192102449149372</v>
      </c>
      <c r="L548" s="77">
        <f>IF($C548&lt;=Entradas!$E$41,"",G548*J548)</f>
        <v>0.17992761932543078</v>
      </c>
      <c r="M548" s="39"/>
    </row>
    <row r="549" spans="2:13" x14ac:dyDescent="0.3">
      <c r="B549" s="38"/>
      <c r="C549" s="74">
        <v>544</v>
      </c>
      <c r="D549" s="97">
        <f>IF($C549&lt;=Entradas!$E$41,"",Observaciones!H549)</f>
        <v>0.47947886716120219</v>
      </c>
      <c r="E549" s="97">
        <f>IF($C549&lt;=Entradas!$E$41,"",Cálculos!M550)</f>
        <v>0.62798016074619833</v>
      </c>
      <c r="F549" s="77">
        <f>IF($C549&lt;=Entradas!$E$41,"",D549-E549)</f>
        <v>-0.14850129358499614</v>
      </c>
      <c r="G549" s="77">
        <f>IF($C549&lt;=Entradas!$E$41,"",D549-AVERAGE(D:D))</f>
        <v>-0.42661981503227603</v>
      </c>
      <c r="H549" s="77">
        <f>IF($C549&lt;=Entradas!$E$41,"",F549^2)</f>
        <v>2.2052634196417217E-2</v>
      </c>
      <c r="I549" s="77">
        <f>IF($C549&lt;=Entradas!$E$41,"",G549^2)</f>
        <v>0.1820044665781734</v>
      </c>
      <c r="J549" s="77">
        <f>IF($C549&lt;=Entradas!$E$41,"",E549-AVERAGE(E:E))</f>
        <v>-0.43089264637850011</v>
      </c>
      <c r="K549" s="77">
        <f>IF($C549&lt;=Entradas!$E$41,"",J549^2)</f>
        <v>0.18566847270306713</v>
      </c>
      <c r="L549" s="77">
        <f>IF($C549&lt;=Entradas!$E$41,"",G549*J549)</f>
        <v>0.18382734109676363</v>
      </c>
      <c r="M549" s="39"/>
    </row>
    <row r="550" spans="2:13" x14ac:dyDescent="0.3">
      <c r="B550" s="38"/>
      <c r="C550" s="74">
        <v>545</v>
      </c>
      <c r="D550" s="97">
        <f>IF($C550&lt;=Entradas!$E$41,"",Observaciones!H550)</f>
        <v>0.47475444768008696</v>
      </c>
      <c r="E550" s="97">
        <f>IF($C550&lt;=Entradas!$E$41,"",Cálculos!M551)</f>
        <v>0.62364189661191838</v>
      </c>
      <c r="F550" s="77">
        <f>IF($C550&lt;=Entradas!$E$41,"",D550-E550)</f>
        <v>-0.14888744893183142</v>
      </c>
      <c r="G550" s="77">
        <f>IF($C550&lt;=Entradas!$E$41,"",D550-AVERAGE(D:D))</f>
        <v>-0.43134423451339127</v>
      </c>
      <c r="H550" s="77">
        <f>IF($C550&lt;=Entradas!$E$41,"",F550^2)</f>
        <v>2.216747244942871E-2</v>
      </c>
      <c r="I550" s="77">
        <f>IF($C550&lt;=Entradas!$E$41,"",G550^2)</f>
        <v>0.18605784864794347</v>
      </c>
      <c r="J550" s="77">
        <f>IF($C550&lt;=Entradas!$E$41,"",E550-AVERAGE(E:E))</f>
        <v>-0.43523091051278007</v>
      </c>
      <c r="K550" s="77">
        <f>IF($C550&lt;=Entradas!$E$41,"",J550^2)</f>
        <v>0.18942594546578356</v>
      </c>
      <c r="L550" s="77">
        <f>IF($C550&lt;=Entradas!$E$41,"",G550*J550)</f>
        <v>0.18773434393170141</v>
      </c>
      <c r="M550" s="39"/>
    </row>
    <row r="551" spans="2:13" x14ac:dyDescent="0.3">
      <c r="B551" s="38"/>
      <c r="C551" s="74">
        <v>546</v>
      </c>
      <c r="D551" s="97">
        <f>IF($C551&lt;=Entradas!$E$41,"",Observaciones!H551)</f>
        <v>0.4700765790293942</v>
      </c>
      <c r="E551" s="97">
        <f>IF($C551&lt;=Entradas!$E$41,"",Cálculos!M552)</f>
        <v>0.61933399809256839</v>
      </c>
      <c r="F551" s="77">
        <f>IF($C551&lt;=Entradas!$E$41,"",D551-E551)</f>
        <v>-0.14925741906317419</v>
      </c>
      <c r="G551" s="77">
        <f>IF($C551&lt;=Entradas!$E$41,"",D551-AVERAGE(D:D))</f>
        <v>-0.43602210316408402</v>
      </c>
      <c r="H551" s="77">
        <f>IF($C551&lt;=Entradas!$E$41,"",F551^2)</f>
        <v>2.2277777145399993E-2</v>
      </c>
      <c r="I551" s="77">
        <f>IF($C551&lt;=Entradas!$E$41,"",G551^2)</f>
        <v>0.19011527444763113</v>
      </c>
      <c r="J551" s="77">
        <f>IF($C551&lt;=Entradas!$E$41,"",E551-AVERAGE(E:E))</f>
        <v>-0.43953880903213005</v>
      </c>
      <c r="K551" s="77">
        <f>IF($C551&lt;=Entradas!$E$41,"",J551^2)</f>
        <v>0.19319436464538328</v>
      </c>
      <c r="L551" s="77">
        <f>IF($C551&lt;=Entradas!$E$41,"",G551*J551)</f>
        <v>0.19164863593642603</v>
      </c>
      <c r="M551" s="39"/>
    </row>
    <row r="552" spans="2:13" x14ac:dyDescent="0.3">
      <c r="B552" s="38"/>
      <c r="C552" s="74">
        <v>547</v>
      </c>
      <c r="D552" s="97">
        <f>IF($C552&lt;=Entradas!$E$41,"",Observaciones!H552)</f>
        <v>0.46544480253269932</v>
      </c>
      <c r="E552" s="97">
        <f>IF($C552&lt;=Entradas!$E$41,"",Cálculos!M553)</f>
        <v>0.6150559293538298</v>
      </c>
      <c r="F552" s="77">
        <f>IF($C552&lt;=Entradas!$E$41,"",D552-E552)</f>
        <v>-0.14961112682113048</v>
      </c>
      <c r="G552" s="77">
        <f>IF($C552&lt;=Entradas!$E$41,"",D552-AVERAGE(D:D))</f>
        <v>-0.4406538796607789</v>
      </c>
      <c r="H552" s="77">
        <f>IF($C552&lt;=Entradas!$E$41,"",F552^2)</f>
        <v>2.2383489268688387E-2</v>
      </c>
      <c r="I552" s="77">
        <f>IF($C552&lt;=Entradas!$E$41,"",G552^2)</f>
        <v>0.19417584166009622</v>
      </c>
      <c r="J552" s="77">
        <f>IF($C552&lt;=Entradas!$E$41,"",E552-AVERAGE(E:E))</f>
        <v>-0.44381687777086865</v>
      </c>
      <c r="K552" s="77">
        <f>IF($C552&lt;=Entradas!$E$41,"",J552^2)</f>
        <v>0.19697342099428217</v>
      </c>
      <c r="L552" s="77">
        <f>IF($C552&lt;=Entradas!$E$41,"",G552*J552)</f>
        <v>0.19556962904866698</v>
      </c>
      <c r="M552" s="39"/>
    </row>
    <row r="553" spans="2:13" x14ac:dyDescent="0.3">
      <c r="B553" s="38"/>
      <c r="C553" s="74">
        <v>548</v>
      </c>
      <c r="D553" s="97">
        <f>IF($C553&lt;=Entradas!$E$41,"",Observaciones!H553)</f>
        <v>0.46085866403302972</v>
      </c>
      <c r="E553" s="97">
        <f>IF($C553&lt;=Entradas!$E$41,"",Cálculos!M554)</f>
        <v>0.6108074247315407</v>
      </c>
      <c r="F553" s="77">
        <f>IF($C553&lt;=Entradas!$E$41,"",D553-E553)</f>
        <v>-0.14994876069851099</v>
      </c>
      <c r="G553" s="77">
        <f>IF($C553&lt;=Entradas!$E$41,"",D553-AVERAGE(D:D))</f>
        <v>-0.4452400181604485</v>
      </c>
      <c r="H553" s="77">
        <f>IF($C553&lt;=Entradas!$E$41,"",F553^2)</f>
        <v>2.2484630835019313E-2</v>
      </c>
      <c r="I553" s="77">
        <f>IF($C553&lt;=Entradas!$E$41,"",G553^2)</f>
        <v>0.19823867377151652</v>
      </c>
      <c r="J553" s="77">
        <f>IF($C553&lt;=Entradas!$E$41,"",E553-AVERAGE(E:E))</f>
        <v>-0.44806538239315774</v>
      </c>
      <c r="K553" s="77">
        <f>IF($C553&lt;=Entradas!$E$41,"",J553^2)</f>
        <v>0.20076258689912668</v>
      </c>
      <c r="L553" s="77">
        <f>IF($C553&lt;=Entradas!$E$41,"",G553*J553)</f>
        <v>0.19949663899379785</v>
      </c>
      <c r="M553" s="39"/>
    </row>
    <row r="554" spans="2:13" x14ac:dyDescent="0.3">
      <c r="B554" s="38"/>
      <c r="C554" s="74">
        <v>549</v>
      </c>
      <c r="D554" s="97">
        <f>IF($C554&lt;=Entradas!$E$41,"",Observaciones!H554)</f>
        <v>0.45631771384833053</v>
      </c>
      <c r="E554" s="97">
        <f>IF($C554&lt;=Entradas!$E$41,"",Cálculos!M555)</f>
        <v>0.60658826911261499</v>
      </c>
      <c r="F554" s="77">
        <f>IF($C554&lt;=Entradas!$E$41,"",D554-E554)</f>
        <v>-0.15027055526428446</v>
      </c>
      <c r="G554" s="77">
        <f>IF($C554&lt;=Entradas!$E$41,"",D554-AVERAGE(D:D))</f>
        <v>-0.44978096834514769</v>
      </c>
      <c r="H554" s="77">
        <f>IF($C554&lt;=Entradas!$E$41,"",F554^2)</f>
        <v>2.2581239779436369E-2</v>
      </c>
      <c r="I554" s="77">
        <f>IF($C554&lt;=Entradas!$E$41,"",G554^2)</f>
        <v>0.20230291948549875</v>
      </c>
      <c r="J554" s="77">
        <f>IF($C554&lt;=Entradas!$E$41,"",E554-AVERAGE(E:E))</f>
        <v>-0.45228453801208346</v>
      </c>
      <c r="K554" s="77">
        <f>IF($C554&lt;=Entradas!$E$41,"",J554^2)</f>
        <v>0.20456130332480377</v>
      </c>
      <c r="L554" s="77">
        <f>IF($C554&lt;=Entradas!$E$41,"",G554*J554)</f>
        <v>0.20342897747461267</v>
      </c>
      <c r="M554" s="39"/>
    </row>
    <row r="555" spans="2:13" x14ac:dyDescent="0.3">
      <c r="B555" s="38"/>
      <c r="C555" s="74">
        <v>550</v>
      </c>
      <c r="D555" s="97">
        <f>IF($C555&lt;=Entradas!$E$41,"",Observaciones!H555)</f>
        <v>0.4518215067273712</v>
      </c>
      <c r="E555" s="97">
        <f>IF($C555&lt;=Entradas!$E$41,"",Cálculos!M556)</f>
        <v>0.60239825777615064</v>
      </c>
      <c r="F555" s="77">
        <f>IF($C555&lt;=Entradas!$E$41,"",D555-E555)</f>
        <v>-0.15057675104877943</v>
      </c>
      <c r="G555" s="77">
        <f>IF($C555&lt;=Entradas!$E$41,"",D555-AVERAGE(D:D))</f>
        <v>-0.45427717546610702</v>
      </c>
      <c r="H555" s="77">
        <f>IF($C555&lt;=Entradas!$E$41,"",F555^2)</f>
        <v>2.2673357956406098E-2</v>
      </c>
      <c r="I555" s="77">
        <f>IF($C555&lt;=Entradas!$E$41,"",G555^2)</f>
        <v>0.20636775214946418</v>
      </c>
      <c r="J555" s="77">
        <f>IF($C555&lt;=Entradas!$E$41,"",E555-AVERAGE(E:E))</f>
        <v>-0.45647454934854781</v>
      </c>
      <c r="K555" s="77">
        <f>IF($C555&lt;=Entradas!$E$41,"",J555^2)</f>
        <v>0.20836901420295981</v>
      </c>
      <c r="L555" s="77">
        <f>IF($C555&lt;=Entradas!$E$41,"",G555*J555)</f>
        <v>0.20736596895022238</v>
      </c>
      <c r="M555" s="39"/>
    </row>
    <row r="556" spans="2:13" x14ac:dyDescent="0.3">
      <c r="B556" s="38"/>
      <c r="C556" s="74">
        <v>551</v>
      </c>
      <c r="D556" s="97">
        <f>IF($C556&lt;=Entradas!$E$41,"",Observaciones!H556)</f>
        <v>0.44736960180608781</v>
      </c>
      <c r="E556" s="97">
        <f>IF($C556&lt;=Entradas!$E$41,"",Cálculos!M557)</f>
        <v>0.59823718904360756</v>
      </c>
      <c r="F556" s="77">
        <f>IF($C556&lt;=Entradas!$E$41,"",D556-E556)</f>
        <v>-0.15086758723751975</v>
      </c>
      <c r="G556" s="77">
        <f>IF($C556&lt;=Entradas!$E$41,"",D556-AVERAGE(D:D))</f>
        <v>-0.45872908038739041</v>
      </c>
      <c r="H556" s="77">
        <f>IF($C556&lt;=Entradas!$E$41,"",F556^2)</f>
        <v>2.2761028878870632E-2</v>
      </c>
      <c r="I556" s="77">
        <f>IF($C556&lt;=Entradas!$E$41,"",G556^2)</f>
        <v>0.21043236919306088</v>
      </c>
      <c r="J556" s="77">
        <f>IF($C556&lt;=Entradas!$E$41,"",E556-AVERAGE(E:E))</f>
        <v>-0.46063561808109088</v>
      </c>
      <c r="K556" s="77">
        <f>IF($C556&lt;=Entradas!$E$41,"",J556^2)</f>
        <v>0.21218517264494863</v>
      </c>
      <c r="L556" s="77">
        <f>IF($C556&lt;=Entradas!$E$41,"",G556*J556)</f>
        <v>0.211306953476016</v>
      </c>
      <c r="M556" s="39"/>
    </row>
    <row r="557" spans="2:13" x14ac:dyDescent="0.3">
      <c r="B557" s="38"/>
      <c r="C557" s="74">
        <v>552</v>
      </c>
      <c r="D557" s="97">
        <f>IF($C557&lt;=Entradas!$E$41,"",Observaciones!H557)</f>
        <v>0.44296156256435493</v>
      </c>
      <c r="E557" s="97">
        <f>IF($C557&lt;=Entradas!$E$41,"",Cálculos!M558)</f>
        <v>0.59410486292722098</v>
      </c>
      <c r="F557" s="77">
        <f>IF($C557&lt;=Entradas!$E$41,"",D557-E557)</f>
        <v>-0.15114330036286605</v>
      </c>
      <c r="G557" s="77">
        <f>IF($C557&lt;=Entradas!$E$41,"",D557-AVERAGE(D:D))</f>
        <v>-0.4631371196291233</v>
      </c>
      <c r="H557" s="77">
        <f>IF($C557&lt;=Entradas!$E$41,"",F557^2)</f>
        <v>2.2844297244579544E-2</v>
      </c>
      <c r="I557" s="77">
        <f>IF($C557&lt;=Entradas!$E$41,"",G557^2)</f>
        <v>0.21449599157836086</v>
      </c>
      <c r="J557" s="77">
        <f>IF($C557&lt;=Entradas!$E$41,"",E557-AVERAGE(E:E))</f>
        <v>-0.46476794419747747</v>
      </c>
      <c r="K557" s="77">
        <f>IF($C557&lt;=Entradas!$E$41,"",J557^2)</f>
        <v>0.21600924195354954</v>
      </c>
      <c r="L557" s="77">
        <f>IF($C557&lt;=Entradas!$E$41,"",G557*J557)</f>
        <v>0.21525128697156881</v>
      </c>
      <c r="M557" s="39"/>
    </row>
    <row r="558" spans="2:13" x14ac:dyDescent="0.3">
      <c r="B558" s="38"/>
      <c r="C558" s="74">
        <v>553</v>
      </c>
      <c r="D558" s="97">
        <f>IF($C558&lt;=Entradas!$E$41,"",Observaciones!H558)</f>
        <v>0.43859695678318411</v>
      </c>
      <c r="E558" s="97">
        <f>IF($C558&lt;=Entradas!$E$41,"",Cálculos!M559)</f>
        <v>0.59000108087506264</v>
      </c>
      <c r="F558" s="77">
        <f>IF($C558&lt;=Entradas!$E$41,"",D558-E558)</f>
        <v>-0.15140412409187853</v>
      </c>
      <c r="G558" s="77">
        <f>IF($C558&lt;=Entradas!$E$41,"",D558-AVERAGE(D:D))</f>
        <v>-0.46750172541029411</v>
      </c>
      <c r="H558" s="77">
        <f>IF($C558&lt;=Entradas!$E$41,"",F558^2)</f>
        <v>2.2923208792028953E-2</v>
      </c>
      <c r="I558" s="77">
        <f>IF($C558&lt;=Entradas!$E$41,"",G558^2)</f>
        <v>0.21855786326160204</v>
      </c>
      <c r="J558" s="77">
        <f>IF($C558&lt;=Entradas!$E$41,"",E558-AVERAGE(E:E))</f>
        <v>-0.4688717262496358</v>
      </c>
      <c r="K558" s="77">
        <f>IF($C558&lt;=Entradas!$E$41,"",J558^2)</f>
        <v>0.21984069567631342</v>
      </c>
      <c r="L558" s="77">
        <f>IF($C558&lt;=Entradas!$E$41,"",G558*J558)</f>
        <v>0.21919834101780783</v>
      </c>
      <c r="M558" s="39"/>
    </row>
    <row r="559" spans="2:13" x14ac:dyDescent="0.3">
      <c r="B559" s="38"/>
      <c r="C559" s="74">
        <v>554</v>
      </c>
      <c r="D559" s="97">
        <f>IF($C559&lt;=Entradas!$E$41,"",Observaciones!H559)</f>
        <v>0.43427535650234311</v>
      </c>
      <c r="E559" s="97">
        <f>IF($C559&lt;=Entradas!$E$41,"",Cálculos!M560)</f>
        <v>0.58592564571665318</v>
      </c>
      <c r="F559" s="77">
        <f>IF($C559&lt;=Entradas!$E$41,"",D559-E559)</f>
        <v>-0.15165028921431006</v>
      </c>
      <c r="G559" s="77">
        <f>IF($C559&lt;=Entradas!$E$41,"",D559-AVERAGE(D:D))</f>
        <v>-0.47182332569113511</v>
      </c>
      <c r="H559" s="77">
        <f>IF($C559&lt;=Entradas!$E$41,"",F559^2)</f>
        <v>2.2997810218783887E-2</v>
      </c>
      <c r="I559" s="77">
        <f>IF($C559&lt;=Entradas!$E$41,"",G559^2)</f>
        <v>0.22261725066624297</v>
      </c>
      <c r="J559" s="77">
        <f>IF($C559&lt;=Entradas!$E$41,"",E559-AVERAGE(E:E))</f>
        <v>-0.47294716140804527</v>
      </c>
      <c r="K559" s="77">
        <f>IF($C559&lt;=Entradas!$E$41,"",J559^2)</f>
        <v>0.22367901748392763</v>
      </c>
      <c r="L559" s="77">
        <f>IF($C559&lt;=Entradas!$E$41,"",G559*J559)</f>
        <v>0.223147502571726</v>
      </c>
      <c r="M559" s="39"/>
    </row>
    <row r="560" spans="2:13" x14ac:dyDescent="0.3">
      <c r="B560" s="38"/>
      <c r="C560" s="74">
        <v>555</v>
      </c>
      <c r="D560" s="97">
        <f>IF($C560&lt;=Entradas!$E$41,"",Observaciones!H560)</f>
        <v>0.46673150141145658</v>
      </c>
      <c r="E560" s="97">
        <f>IF($C560&lt;=Entradas!$E$41,"",Cálculos!M561)</f>
        <v>0.61034893666883983</v>
      </c>
      <c r="F560" s="77">
        <f>IF($C560&lt;=Entradas!$E$41,"",D560-E560)</f>
        <v>-0.14361743525738324</v>
      </c>
      <c r="G560" s="77">
        <f>IF($C560&lt;=Entradas!$E$41,"",D560-AVERAGE(D:D))</f>
        <v>-0.43936718078202164</v>
      </c>
      <c r="H560" s="77">
        <f>IF($C560&lt;=Entradas!$E$41,"",F560^2)</f>
        <v>2.0625967709908669E-2</v>
      </c>
      <c r="I560" s="77">
        <f>IF($C560&lt;=Entradas!$E$41,"",G560^2)</f>
        <v>0.19304351954834167</v>
      </c>
      <c r="J560" s="77">
        <f>IF($C560&lt;=Entradas!$E$41,"",E560-AVERAGE(E:E))</f>
        <v>-0.44852387045585862</v>
      </c>
      <c r="K560" s="77">
        <f>IF($C560&lt;=Entradas!$E$41,"",J560^2)</f>
        <v>0.20117366236870385</v>
      </c>
      <c r="L560" s="77">
        <f>IF($C560&lt;=Entradas!$E$41,"",G560*J560)</f>
        <v>0.19706666847563128</v>
      </c>
      <c r="M560" s="39"/>
    </row>
    <row r="561" spans="2:13" x14ac:dyDescent="0.3">
      <c r="B561" s="38"/>
      <c r="C561" s="74">
        <v>556</v>
      </c>
      <c r="D561" s="97">
        <f>IF($C561&lt;=Entradas!$E$41,"",Observaciones!H561)</f>
        <v>0.43185517980568139</v>
      </c>
      <c r="E561" s="97">
        <f>IF($C561&lt;=Entradas!$E$41,"",Cálculos!M562)</f>
        <v>0.59586398043524014</v>
      </c>
      <c r="F561" s="77">
        <f>IF($C561&lt;=Entradas!$E$41,"",D561-E561)</f>
        <v>-0.16400880062955875</v>
      </c>
      <c r="G561" s="77">
        <f>IF($C561&lt;=Entradas!$E$41,"",D561-AVERAGE(D:D))</f>
        <v>-0.47424350238779683</v>
      </c>
      <c r="H561" s="77">
        <f>IF($C561&lt;=Entradas!$E$41,"",F561^2)</f>
        <v>2.6898886683946351E-2</v>
      </c>
      <c r="I561" s="77">
        <f>IF($C561&lt;=Entradas!$E$41,"",G561^2)</f>
        <v>0.22490689955704427</v>
      </c>
      <c r="J561" s="77">
        <f>IF($C561&lt;=Entradas!$E$41,"",E561-AVERAGE(E:E))</f>
        <v>-0.46300882668945831</v>
      </c>
      <c r="K561" s="77">
        <f>IF($C561&lt;=Entradas!$E$41,"",J561^2)</f>
        <v>0.21437717359234884</v>
      </c>
      <c r="L561" s="77">
        <f>IF($C561&lt;=Entradas!$E$41,"",G561*J561)</f>
        <v>0.21957892760567313</v>
      </c>
      <c r="M561" s="39"/>
    </row>
    <row r="562" spans="2:13" x14ac:dyDescent="0.3">
      <c r="B562" s="38"/>
      <c r="C562" s="74">
        <v>557</v>
      </c>
      <c r="D562" s="97">
        <f>IF($C562&lt;=Entradas!$E$41,"",Observaciones!H562)</f>
        <v>0.4225758698378323</v>
      </c>
      <c r="E562" s="97">
        <f>IF($C562&lt;=Entradas!$E$41,"",Cálculos!M563)</f>
        <v>0.58125763730317792</v>
      </c>
      <c r="F562" s="77">
        <f>IF($C562&lt;=Entradas!$E$41,"",D562-E562)</f>
        <v>-0.15868176746534562</v>
      </c>
      <c r="G562" s="77">
        <f>IF($C562&lt;=Entradas!$E$41,"",D562-AVERAGE(D:D))</f>
        <v>-0.48352281235564593</v>
      </c>
      <c r="H562" s="77">
        <f>IF($C562&lt;=Entradas!$E$41,"",F562^2)</f>
        <v>2.5179903325926022E-2</v>
      </c>
      <c r="I562" s="77">
        <f>IF($C562&lt;=Entradas!$E$41,"",G562^2)</f>
        <v>0.23379431006831319</v>
      </c>
      <c r="J562" s="77">
        <f>IF($C562&lt;=Entradas!$E$41,"",E562-AVERAGE(E:E))</f>
        <v>-0.47761516982152052</v>
      </c>
      <c r="K562" s="77">
        <f>IF($C562&lt;=Entradas!$E$41,"",J562^2)</f>
        <v>0.2281162504436399</v>
      </c>
      <c r="L562" s="77">
        <f>IF($C562&lt;=Entradas!$E$41,"",G562*J562)</f>
        <v>0.23093783013582103</v>
      </c>
      <c r="M562" s="39"/>
    </row>
    <row r="563" spans="2:13" x14ac:dyDescent="0.3">
      <c r="B563" s="38"/>
      <c r="C563" s="74">
        <v>558</v>
      </c>
      <c r="D563" s="97">
        <f>IF($C563&lt;=Entradas!$E$41,"",Observaciones!H563)</f>
        <v>0.41757844212331774</v>
      </c>
      <c r="E563" s="97">
        <f>IF($C563&lt;=Entradas!$E$41,"",Cálculos!M564)</f>
        <v>0.57125455287842375</v>
      </c>
      <c r="F563" s="77">
        <f>IF($C563&lt;=Entradas!$E$41,"",D563-E563)</f>
        <v>-0.15367611075510601</v>
      </c>
      <c r="G563" s="77">
        <f>IF($C563&lt;=Entradas!$E$41,"",D563-AVERAGE(D:D))</f>
        <v>-0.48852024007016048</v>
      </c>
      <c r="H563" s="77">
        <f>IF($C563&lt;=Entradas!$E$41,"",F563^2)</f>
        <v>2.3616347016815611E-2</v>
      </c>
      <c r="I563" s="77">
        <f>IF($C563&lt;=Entradas!$E$41,"",G563^2)</f>
        <v>0.23865202495820723</v>
      </c>
      <c r="J563" s="77">
        <f>IF($C563&lt;=Entradas!$E$41,"",E563-AVERAGE(E:E))</f>
        <v>-0.4876182542462747</v>
      </c>
      <c r="K563" s="77">
        <f>IF($C563&lt;=Entradas!$E$41,"",J563^2)</f>
        <v>0.23777156187418458</v>
      </c>
      <c r="L563" s="77">
        <f>IF($C563&lt;=Entradas!$E$41,"",G563*J563)</f>
        <v>0.23821138662698266</v>
      </c>
      <c r="M563" s="39"/>
    </row>
    <row r="564" spans="2:13" x14ac:dyDescent="0.3">
      <c r="B564" s="38"/>
      <c r="C564" s="74">
        <v>559</v>
      </c>
      <c r="D564" s="97">
        <f>IF($C564&lt;=Entradas!$E$41,"",Observaciones!H564)</f>
        <v>0.41332560331019036</v>
      </c>
      <c r="E564" s="97">
        <f>IF($C564&lt;=Entradas!$E$41,"",Cálculos!M565)</f>
        <v>0.56621387154208502</v>
      </c>
      <c r="F564" s="77">
        <f>IF($C564&lt;=Entradas!$E$41,"",D564-E564)</f>
        <v>-0.15288826823189466</v>
      </c>
      <c r="G564" s="77">
        <f>IF($C564&lt;=Entradas!$E$41,"",D564-AVERAGE(D:D))</f>
        <v>-0.49277307888328786</v>
      </c>
      <c r="H564" s="77">
        <f>IF($C564&lt;=Entradas!$E$41,"",F564^2)</f>
        <v>2.3374822562947772E-2</v>
      </c>
      <c r="I564" s="77">
        <f>IF($C564&lt;=Entradas!$E$41,"",G564^2)</f>
        <v>0.24282530727211504</v>
      </c>
      <c r="J564" s="77">
        <f>IF($C564&lt;=Entradas!$E$41,"",E564-AVERAGE(E:E))</f>
        <v>-0.49265893558261342</v>
      </c>
      <c r="K564" s="77">
        <f>IF($C564&lt;=Entradas!$E$41,"",J564^2)</f>
        <v>0.24271282680939363</v>
      </c>
      <c r="L564" s="77">
        <f>IF($C564&lt;=Entradas!$E$41,"",G564*J564)</f>
        <v>0.24276906052640779</v>
      </c>
      <c r="M564" s="39"/>
    </row>
    <row r="565" spans="2:13" x14ac:dyDescent="0.3">
      <c r="B565" s="38"/>
      <c r="C565" s="74">
        <v>560</v>
      </c>
      <c r="D565" s="97">
        <f>IF($C565&lt;=Entradas!$E$41,"",Observaciones!H565)</f>
        <v>0.40923005223454412</v>
      </c>
      <c r="E565" s="97">
        <f>IF($C565&lt;=Entradas!$E$41,"",Cálculos!M566)</f>
        <v>0.56210260600162121</v>
      </c>
      <c r="F565" s="77">
        <f>IF($C565&lt;=Entradas!$E$41,"",D565-E565)</f>
        <v>-0.15287255376707709</v>
      </c>
      <c r="G565" s="77">
        <f>IF($C565&lt;=Entradas!$E$41,"",D565-AVERAGE(D:D))</f>
        <v>-0.4968686299589341</v>
      </c>
      <c r="H565" s="77">
        <f>IF($C565&lt;=Entradas!$E$41,"",F565^2)</f>
        <v>2.3370017695267874E-2</v>
      </c>
      <c r="I565" s="77">
        <f>IF($C565&lt;=Entradas!$E$41,"",G565^2)</f>
        <v>0.2468784354372682</v>
      </c>
      <c r="J565" s="77">
        <f>IF($C565&lt;=Entradas!$E$41,"",E565-AVERAGE(E:E))</f>
        <v>-0.49677020112307724</v>
      </c>
      <c r="K565" s="77">
        <f>IF($C565&lt;=Entradas!$E$41,"",J565^2)</f>
        <v>0.24678063272386261</v>
      </c>
      <c r="L565" s="77">
        <f>IF($C565&lt;=Entradas!$E$41,"",G565*J565)</f>
        <v>0.24682952923644755</v>
      </c>
      <c r="M565" s="39"/>
    </row>
    <row r="566" spans="2:13" x14ac:dyDescent="0.3">
      <c r="B566" s="38"/>
      <c r="C566" s="74">
        <v>561</v>
      </c>
      <c r="D566" s="97">
        <f>IF($C566&lt;=Entradas!$E$41,"",Observaciones!H566)</f>
        <v>0.40519400191415422</v>
      </c>
      <c r="E566" s="97">
        <f>IF($C566&lt;=Entradas!$E$41,"",Cálculos!M567)</f>
        <v>0.55818328985436416</v>
      </c>
      <c r="F566" s="77">
        <f>IF($C566&lt;=Entradas!$E$41,"",D566-E566)</f>
        <v>-0.15298928794020994</v>
      </c>
      <c r="G566" s="77">
        <f>IF($C566&lt;=Entradas!$E$41,"",D566-AVERAGE(D:D))</f>
        <v>-0.500904680279324</v>
      </c>
      <c r="H566" s="77">
        <f>IF($C566&lt;=Entradas!$E$41,"",F566^2)</f>
        <v>2.3405722224452467E-2</v>
      </c>
      <c r="I566" s="77">
        <f>IF($C566&lt;=Entradas!$E$41,"",G566^2)</f>
        <v>0.25090549872573181</v>
      </c>
      <c r="J566" s="77">
        <f>IF($C566&lt;=Entradas!$E$41,"",E566-AVERAGE(E:E))</f>
        <v>-0.50068951727033428</v>
      </c>
      <c r="K566" s="77">
        <f>IF($C566&lt;=Entradas!$E$41,"",J566^2)</f>
        <v>0.2506899927044004</v>
      </c>
      <c r="L566" s="77">
        <f>IF($C566&lt;=Entradas!$E$41,"",G566*J566)</f>
        <v>0.25079772256750588</v>
      </c>
      <c r="M566" s="39"/>
    </row>
    <row r="567" spans="2:13" x14ac:dyDescent="0.3">
      <c r="B567" s="38"/>
      <c r="C567" s="74">
        <v>562</v>
      </c>
      <c r="D567" s="97">
        <f>IF($C567&lt;=Entradas!$E$41,"",Observaciones!H567)</f>
        <v>0.40120089682811094</v>
      </c>
      <c r="E567" s="97">
        <f>IF($C567&lt;=Entradas!$E$41,"",Cálculos!M568)</f>
        <v>0.55432094685783906</v>
      </c>
      <c r="F567" s="77">
        <f>IF($C567&lt;=Entradas!$E$41,"",D567-E567)</f>
        <v>-0.15312005002972812</v>
      </c>
      <c r="G567" s="77">
        <f>IF($C567&lt;=Entradas!$E$41,"",D567-AVERAGE(D:D))</f>
        <v>-0.50489778536536734</v>
      </c>
      <c r="H567" s="77">
        <f>IF($C567&lt;=Entradas!$E$41,"",F567^2)</f>
        <v>2.344574972110644E-2</v>
      </c>
      <c r="I567" s="77">
        <f>IF($C567&lt;=Entradas!$E$41,"",G567^2)</f>
        <v>0.25492177366685254</v>
      </c>
      <c r="J567" s="77">
        <f>IF($C567&lt;=Entradas!$E$41,"",E567-AVERAGE(E:E))</f>
        <v>-0.50455186026685939</v>
      </c>
      <c r="K567" s="77">
        <f>IF($C567&lt;=Entradas!$E$41,"",J567^2)</f>
        <v>0.25457257969874841</v>
      </c>
      <c r="L567" s="77">
        <f>IF($C567&lt;=Entradas!$E$41,"",G567*J567)</f>
        <v>0.25474711685071361</v>
      </c>
      <c r="M567" s="39"/>
    </row>
    <row r="568" spans="2:13" x14ac:dyDescent="0.3">
      <c r="B568" s="38"/>
      <c r="C568" s="74">
        <v>563</v>
      </c>
      <c r="D568" s="97">
        <f>IF($C568&lt;=Entradas!$E$41,"",Observaciones!H568)</f>
        <v>0.39724766394876837</v>
      </c>
      <c r="E568" s="97">
        <f>IF($C568&lt;=Entradas!$E$41,"",Cálculos!M569)</f>
        <v>0.55049074943255139</v>
      </c>
      <c r="F568" s="77">
        <f>IF($C568&lt;=Entradas!$E$41,"",D568-E568)</f>
        <v>-0.15324308548378301</v>
      </c>
      <c r="G568" s="77">
        <f>IF($C568&lt;=Entradas!$E$41,"",D568-AVERAGE(D:D))</f>
        <v>-0.50885101824470991</v>
      </c>
      <c r="H568" s="77">
        <f>IF($C568&lt;=Entradas!$E$41,"",F568^2)</f>
        <v>2.348344324859003E-2</v>
      </c>
      <c r="I568" s="77">
        <f>IF($C568&lt;=Entradas!$E$41,"",G568^2)</f>
        <v>0.25892935876867812</v>
      </c>
      <c r="J568" s="77">
        <f>IF($C568&lt;=Entradas!$E$41,"",E568-AVERAGE(E:E))</f>
        <v>-0.50838205769214706</v>
      </c>
      <c r="K568" s="77">
        <f>IF($C568&lt;=Entradas!$E$41,"",J568^2)</f>
        <v>0.25845231658330153</v>
      </c>
      <c r="L568" s="77">
        <f>IF($C568&lt;=Entradas!$E$41,"",G568*J568)</f>
        <v>0.25869072771398988</v>
      </c>
      <c r="M568" s="39"/>
    </row>
    <row r="569" spans="2:13" x14ac:dyDescent="0.3">
      <c r="B569" s="38"/>
      <c r="C569" s="74">
        <v>564</v>
      </c>
      <c r="D569" s="97">
        <f>IF($C569&lt;=Entradas!$E$41,"",Observaciones!H569)</f>
        <v>0.39469601753775185</v>
      </c>
      <c r="E569" s="97">
        <f>IF($C569&lt;=Entradas!$E$41,"",Cálculos!M570)</f>
        <v>0.54737518454570622</v>
      </c>
      <c r="F569" s="77">
        <f>IF($C569&lt;=Entradas!$E$41,"",D569-E569)</f>
        <v>-0.15267916700795436</v>
      </c>
      <c r="G569" s="77">
        <f>IF($C569&lt;=Entradas!$E$41,"",D569-AVERAGE(D:D))</f>
        <v>-0.51140266465572637</v>
      </c>
      <c r="H569" s="77">
        <f>IF($C569&lt;=Entradas!$E$41,"",F569^2)</f>
        <v>2.331092803824282E-2</v>
      </c>
      <c r="I569" s="77">
        <f>IF($C569&lt;=Entradas!$E$41,"",G569^2)</f>
        <v>0.26153268541697733</v>
      </c>
      <c r="J569" s="77">
        <f>IF($C569&lt;=Entradas!$E$41,"",E569-AVERAGE(E:E))</f>
        <v>-0.51149762257899223</v>
      </c>
      <c r="K569" s="77">
        <f>IF($C569&lt;=Entradas!$E$41,"",J569^2)</f>
        <v>0.26162981790396117</v>
      </c>
      <c r="L569" s="77">
        <f>IF($C569&lt;=Entradas!$E$41,"",G569*J569)</f>
        <v>0.26158124715196568</v>
      </c>
      <c r="M569" s="39"/>
    </row>
    <row r="570" spans="2:13" x14ac:dyDescent="0.3">
      <c r="B570" s="38"/>
      <c r="C570" s="74">
        <v>565</v>
      </c>
      <c r="D570" s="97">
        <f>IF($C570&lt;=Entradas!$E$41,"",Observaciones!H570)</f>
        <v>0.40370887175651904</v>
      </c>
      <c r="E570" s="97">
        <f>IF($C570&lt;=Entradas!$E$41,"",Cálculos!M571)</f>
        <v>0.56094083454968713</v>
      </c>
      <c r="F570" s="77">
        <f>IF($C570&lt;=Entradas!$E$41,"",D570-E570)</f>
        <v>-0.15723196279316809</v>
      </c>
      <c r="G570" s="77">
        <f>IF($C570&lt;=Entradas!$E$41,"",D570-AVERAGE(D:D))</f>
        <v>-0.50238981043695918</v>
      </c>
      <c r="H570" s="77">
        <f>IF($C570&lt;=Entradas!$E$41,"",F570^2)</f>
        <v>2.4721890123792195E-2</v>
      </c>
      <c r="I570" s="77">
        <f>IF($C570&lt;=Entradas!$E$41,"",G570^2)</f>
        <v>0.2523955216308838</v>
      </c>
      <c r="J570" s="77">
        <f>IF($C570&lt;=Entradas!$E$41,"",E570-AVERAGE(E:E))</f>
        <v>-0.49793197257501132</v>
      </c>
      <c r="K570" s="77">
        <f>IF($C570&lt;=Entradas!$E$41,"",J570^2)</f>
        <v>0.24793624931244182</v>
      </c>
      <c r="L570" s="77">
        <f>IF($C570&lt;=Entradas!$E$41,"",G570*J570)</f>
        <v>0.2501559493124611</v>
      </c>
      <c r="M570" s="39"/>
    </row>
    <row r="571" spans="2:13" x14ac:dyDescent="0.3">
      <c r="B571" s="38"/>
      <c r="C571" s="74">
        <v>566</v>
      </c>
      <c r="D571" s="97">
        <f>IF($C571&lt;=Entradas!$E$41,"",Observaciones!H571)</f>
        <v>0.53627056947260843</v>
      </c>
      <c r="E571" s="97">
        <f>IF($C571&lt;=Entradas!$E$41,"",Cálculos!M572)</f>
        <v>0.69018565175607405</v>
      </c>
      <c r="F571" s="77">
        <f>IF($C571&lt;=Entradas!$E$41,"",D571-E571)</f>
        <v>-0.15391508228346562</v>
      </c>
      <c r="G571" s="77">
        <f>IF($C571&lt;=Entradas!$E$41,"",D571-AVERAGE(D:D))</f>
        <v>-0.36982811272086979</v>
      </c>
      <c r="H571" s="77">
        <f>IF($C571&lt;=Entradas!$E$41,"",F571^2)</f>
        <v>2.3689852554325992E-2</v>
      </c>
      <c r="I571" s="77">
        <f>IF($C571&lt;=Entradas!$E$41,"",G571^2)</f>
        <v>0.13677283295868037</v>
      </c>
      <c r="J571" s="77">
        <f>IF($C571&lt;=Entradas!$E$41,"",E571-AVERAGE(E:E))</f>
        <v>-0.3686871553686244</v>
      </c>
      <c r="K571" s="77">
        <f>IF($C571&lt;=Entradas!$E$41,"",J571^2)</f>
        <v>0.13593021853380818</v>
      </c>
      <c r="L571" s="77">
        <f>IF($C571&lt;=Entradas!$E$41,"",G571*J571)</f>
        <v>0.13635087485440445</v>
      </c>
      <c r="M571" s="39"/>
    </row>
    <row r="572" spans="2:13" x14ac:dyDescent="0.3">
      <c r="B572" s="38"/>
      <c r="C572" s="74">
        <v>567</v>
      </c>
      <c r="D572" s="97">
        <f>IF($C572&lt;=Entradas!$E$41,"",Observaciones!H572)</f>
        <v>0.76278442032947424</v>
      </c>
      <c r="E572" s="97">
        <f>IF($C572&lt;=Entradas!$E$41,"",Cálculos!M573)</f>
        <v>0.91551146415663653</v>
      </c>
      <c r="F572" s="77">
        <f>IF($C572&lt;=Entradas!$E$41,"",D572-E572)</f>
        <v>-0.15272704382716229</v>
      </c>
      <c r="G572" s="77">
        <f>IF($C572&lt;=Entradas!$E$41,"",D572-AVERAGE(D:D))</f>
        <v>-0.14331426186400398</v>
      </c>
      <c r="H572" s="77">
        <f>IF($C572&lt;=Entradas!$E$41,"",F572^2)</f>
        <v>2.3325549916183953E-2</v>
      </c>
      <c r="I572" s="77">
        <f>IF($C572&lt;=Entradas!$E$41,"",G572^2)</f>
        <v>2.0538977653624304E-2</v>
      </c>
      <c r="J572" s="77">
        <f>IF($C572&lt;=Entradas!$E$41,"",E572-AVERAGE(E:E))</f>
        <v>-0.14336134296806191</v>
      </c>
      <c r="K572" s="77">
        <f>IF($C572&lt;=Entradas!$E$41,"",J572^2)</f>
        <v>2.0552474657606273E-2</v>
      </c>
      <c r="L572" s="77">
        <f>IF($C572&lt;=Entradas!$E$41,"",G572*J572)</f>
        <v>2.0545725047300109E-2</v>
      </c>
      <c r="M572" s="39"/>
    </row>
    <row r="573" spans="2:13" x14ac:dyDescent="0.3">
      <c r="B573" s="38"/>
      <c r="C573" s="74">
        <v>568</v>
      </c>
      <c r="D573" s="97">
        <f>IF($C573&lt;=Entradas!$E$41,"",Observaciones!H573)</f>
        <v>0.65258167712238535</v>
      </c>
      <c r="E573" s="97">
        <f>IF($C573&lt;=Entradas!$E$41,"",Cálculos!M574)</f>
        <v>0.71192652615204688</v>
      </c>
      <c r="F573" s="77">
        <f>IF($C573&lt;=Entradas!$E$41,"",D573-E573)</f>
        <v>-5.9344849029661528E-2</v>
      </c>
      <c r="G573" s="77">
        <f>IF($C573&lt;=Entradas!$E$41,"",D573-AVERAGE(D:D))</f>
        <v>-0.25351700507109287</v>
      </c>
      <c r="H573" s="77">
        <f>IF($C573&lt;=Entradas!$E$41,"",F573^2)</f>
        <v>3.5218111063533186E-3</v>
      </c>
      <c r="I573" s="77">
        <f>IF($C573&lt;=Entradas!$E$41,"",G573^2)</f>
        <v>6.427087186021653E-2</v>
      </c>
      <c r="J573" s="77">
        <f>IF($C573&lt;=Entradas!$E$41,"",E573-AVERAGE(E:E))</f>
        <v>-0.34694628097265157</v>
      </c>
      <c r="K573" s="77">
        <f>IF($C573&lt;=Entradas!$E$41,"",J573^2)</f>
        <v>0.12037172188075408</v>
      </c>
      <c r="L573" s="77">
        <f>IF($C573&lt;=Entradas!$E$41,"",G573*J573)</f>
        <v>8.7956782072740519E-2</v>
      </c>
      <c r="M573" s="39"/>
    </row>
    <row r="574" spans="2:13" x14ac:dyDescent="0.3">
      <c r="B574" s="38"/>
      <c r="C574" s="74">
        <v>569</v>
      </c>
      <c r="D574" s="97">
        <f>IF($C574&lt;=Entradas!$E$41,"",Observaciones!H574)</f>
        <v>0.59731516684897612</v>
      </c>
      <c r="E574" s="97">
        <f>IF($C574&lt;=Entradas!$E$41,"",Cálculos!M575)</f>
        <v>0.69418333750377226</v>
      </c>
      <c r="F574" s="77">
        <f>IF($C574&lt;=Entradas!$E$41,"",D574-E574)</f>
        <v>-9.6868170654796137E-2</v>
      </c>
      <c r="G574" s="77">
        <f>IF($C574&lt;=Entradas!$E$41,"",D574-AVERAGE(D:D))</f>
        <v>-0.3087835153445021</v>
      </c>
      <c r="H574" s="77">
        <f>IF($C574&lt;=Entradas!$E$41,"",F574^2)</f>
        <v>9.3834424860067076E-3</v>
      </c>
      <c r="I574" s="77">
        <f>IF($C574&lt;=Entradas!$E$41,"",G574^2)</f>
        <v>9.5347259348508365E-2</v>
      </c>
      <c r="J574" s="77">
        <f>IF($C574&lt;=Entradas!$E$41,"",E574-AVERAGE(E:E))</f>
        <v>-0.36468946962092619</v>
      </c>
      <c r="K574" s="77">
        <f>IF($C574&lt;=Entradas!$E$41,"",J574^2)</f>
        <v>0.13299840925239245</v>
      </c>
      <c r="L574" s="77">
        <f>IF($C574&lt;=Entradas!$E$41,"",G574*J574)</f>
        <v>0.11261009643867159</v>
      </c>
      <c r="M574" s="39"/>
    </row>
    <row r="575" spans="2:13" x14ac:dyDescent="0.3">
      <c r="B575" s="38"/>
      <c r="C575" s="74">
        <v>570</v>
      </c>
      <c r="D575" s="97">
        <f>IF($C575&lt;=Entradas!$E$41,"",Observaciones!H575)</f>
        <v>0.54277851294565549</v>
      </c>
      <c r="E575" s="97">
        <f>IF($C575&lt;=Entradas!$E$41,"",Cálculos!M576)</f>
        <v>0.67650435423269828</v>
      </c>
      <c r="F575" s="77">
        <f>IF($C575&lt;=Entradas!$E$41,"",D575-E575)</f>
        <v>-0.13372584128704279</v>
      </c>
      <c r="G575" s="77">
        <f>IF($C575&lt;=Entradas!$E$41,"",D575-AVERAGE(D:D))</f>
        <v>-0.36332016924782273</v>
      </c>
      <c r="H575" s="77">
        <f>IF($C575&lt;=Entradas!$E$41,"",F575^2)</f>
        <v>1.7882600627927358E-2</v>
      </c>
      <c r="I575" s="77">
        <f>IF($C575&lt;=Entradas!$E$41,"",G575^2)</f>
        <v>0.13200154538226655</v>
      </c>
      <c r="J575" s="77">
        <f>IF($C575&lt;=Entradas!$E$41,"",E575-AVERAGE(E:E))</f>
        <v>-0.38236845289200017</v>
      </c>
      <c r="K575" s="77">
        <f>IF($C575&lt;=Entradas!$E$41,"",J575^2)</f>
        <v>0.14620563376702175</v>
      </c>
      <c r="L575" s="77">
        <f>IF($C575&lt;=Entradas!$E$41,"",G575*J575)</f>
        <v>0.13892217101974963</v>
      </c>
      <c r="M575" s="39"/>
    </row>
    <row r="576" spans="2:13" x14ac:dyDescent="0.3">
      <c r="B576" s="38"/>
      <c r="C576" s="74">
        <v>571</v>
      </c>
      <c r="D576" s="97">
        <f>IF($C576&lt;=Entradas!$E$41,"",Observaciones!H576)</f>
        <v>0.48979587905881394</v>
      </c>
      <c r="E576" s="97">
        <f>IF($C576&lt;=Entradas!$E$41,"",Cálculos!M577)</f>
        <v>0.65910574380209608</v>
      </c>
      <c r="F576" s="77">
        <f>IF($C576&lt;=Entradas!$E$41,"",D576-E576)</f>
        <v>-0.16930986474328213</v>
      </c>
      <c r="G576" s="77">
        <f>IF($C576&lt;=Entradas!$E$41,"",D576-AVERAGE(D:D))</f>
        <v>-0.41630280313466428</v>
      </c>
      <c r="H576" s="77">
        <f>IF($C576&lt;=Entradas!$E$41,"",F576^2)</f>
        <v>2.8665830299388489E-2</v>
      </c>
      <c r="I576" s="77">
        <f>IF($C576&lt;=Entradas!$E$41,"",G576^2)</f>
        <v>0.17330802389777905</v>
      </c>
      <c r="J576" s="77">
        <f>IF($C576&lt;=Entradas!$E$41,"",E576-AVERAGE(E:E))</f>
        <v>-0.39976706332260237</v>
      </c>
      <c r="K576" s="77">
        <f>IF($C576&lt;=Entradas!$E$41,"",J576^2)</f>
        <v>0.15981370491757757</v>
      </c>
      <c r="L576" s="77">
        <f>IF($C576&lt;=Entradas!$E$41,"",G576*J576)</f>
        <v>0.1664241490621122</v>
      </c>
      <c r="M576" s="39"/>
    </row>
    <row r="577" spans="2:13" x14ac:dyDescent="0.3">
      <c r="B577" s="38"/>
      <c r="C577" s="74">
        <v>572</v>
      </c>
      <c r="D577" s="97">
        <f>IF($C577&lt;=Entradas!$E$41,"",Observaciones!H577)</f>
        <v>0.43952996938800232</v>
      </c>
      <c r="E577" s="97">
        <f>IF($C577&lt;=Entradas!$E$41,"",Cálculos!M578)</f>
        <v>0.64228828774254043</v>
      </c>
      <c r="F577" s="77">
        <f>IF($C577&lt;=Entradas!$E$41,"",D577-E577)</f>
        <v>-0.20275831835453811</v>
      </c>
      <c r="G577" s="77">
        <f>IF($C577&lt;=Entradas!$E$41,"",D577-AVERAGE(D:D))</f>
        <v>-0.4665687128054759</v>
      </c>
      <c r="H577" s="77">
        <f>IF($C577&lt;=Entradas!$E$41,"",F577^2)</f>
        <v>4.1110935661960231E-2</v>
      </c>
      <c r="I577" s="77">
        <f>IF($C577&lt;=Entradas!$E$41,"",G577^2)</f>
        <v>0.21768636376895867</v>
      </c>
      <c r="J577" s="77">
        <f>IF($C577&lt;=Entradas!$E$41,"",E577-AVERAGE(E:E))</f>
        <v>-0.41658451938215801</v>
      </c>
      <c r="K577" s="77">
        <f>IF($C577&lt;=Entradas!$E$41,"",J577^2)</f>
        <v>0.17354266178886357</v>
      </c>
      <c r="L577" s="77">
        <f>IF($C577&lt;=Entradas!$E$41,"",G577*J577)</f>
        <v>0.19436530298282129</v>
      </c>
      <c r="M577" s="39"/>
    </row>
    <row r="578" spans="2:13" x14ac:dyDescent="0.3">
      <c r="B578" s="38"/>
      <c r="C578" s="74">
        <v>573</v>
      </c>
      <c r="D578" s="97">
        <f>IF($C578&lt;=Entradas!$E$41,"",Observaciones!H578)</f>
        <v>0.3907724027209234</v>
      </c>
      <c r="E578" s="97">
        <f>IF($C578&lt;=Entradas!$E$41,"",Cálculos!M579)</f>
        <v>0.62575236379757082</v>
      </c>
      <c r="F578" s="77">
        <f>IF($C578&lt;=Entradas!$E$41,"",D578-E578)</f>
        <v>-0.23497996107664743</v>
      </c>
      <c r="G578" s="77">
        <f>IF($C578&lt;=Entradas!$E$41,"",D578-AVERAGE(D:D))</f>
        <v>-0.51532627947255483</v>
      </c>
      <c r="H578" s="77">
        <f>IF($C578&lt;=Entradas!$E$41,"",F578^2)</f>
        <v>5.521558210758274E-2</v>
      </c>
      <c r="I578" s="77">
        <f>IF($C578&lt;=Entradas!$E$41,"",G578^2)</f>
        <v>0.26556117431502568</v>
      </c>
      <c r="J578" s="77">
        <f>IF($C578&lt;=Entradas!$E$41,"",E578-AVERAGE(E:E))</f>
        <v>-0.43312044332712762</v>
      </c>
      <c r="K578" s="77">
        <f>IF($C578&lt;=Entradas!$E$41,"",J578^2)</f>
        <v>0.18759331842788757</v>
      </c>
      <c r="L578" s="77">
        <f>IF($C578&lt;=Entradas!$E$41,"",G578*J578)</f>
        <v>0.2231983466232722</v>
      </c>
      <c r="M578" s="39"/>
    </row>
    <row r="579" spans="2:13" x14ac:dyDescent="0.3">
      <c r="B579" s="38"/>
      <c r="C579" s="74">
        <v>574</v>
      </c>
      <c r="D579" s="97">
        <f>IF($C579&lt;=Entradas!$E$41,"",Observaciones!H579)</f>
        <v>0.36139144171613563</v>
      </c>
      <c r="E579" s="97">
        <f>IF($C579&lt;=Entradas!$E$41,"",Cálculos!M580)</f>
        <v>0.60932227588371757</v>
      </c>
      <c r="F579" s="77">
        <f>IF($C579&lt;=Entradas!$E$41,"",D579-E579)</f>
        <v>-0.24793083416758194</v>
      </c>
      <c r="G579" s="77">
        <f>IF($C579&lt;=Entradas!$E$41,"",D579-AVERAGE(D:D))</f>
        <v>-0.54470724047734254</v>
      </c>
      <c r="H579" s="77">
        <f>IF($C579&lt;=Entradas!$E$41,"",F579^2)</f>
        <v>6.1469698531033012E-2</v>
      </c>
      <c r="I579" s="77">
        <f>IF($C579&lt;=Entradas!$E$41,"",G579^2)</f>
        <v>0.29670597782844149</v>
      </c>
      <c r="J579" s="77">
        <f>IF($C579&lt;=Entradas!$E$41,"",E579-AVERAGE(E:E))</f>
        <v>-0.44955053124098088</v>
      </c>
      <c r="K579" s="77">
        <f>IF($C579&lt;=Entradas!$E$41,"",J579^2)</f>
        <v>0.20209568013904813</v>
      </c>
      <c r="L579" s="77">
        <f>IF($C579&lt;=Entradas!$E$41,"",G579*J579)</f>
        <v>0.24487342932739806</v>
      </c>
      <c r="M579" s="39"/>
    </row>
    <row r="580" spans="2:13" x14ac:dyDescent="0.3">
      <c r="B580" s="38"/>
      <c r="C580" s="74">
        <v>575</v>
      </c>
      <c r="D580" s="97">
        <f>IF($C580&lt;=Entradas!$E$41,"",Observaciones!H580)</f>
        <v>0.35359411380808009</v>
      </c>
      <c r="E580" s="97">
        <f>IF($C580&lt;=Entradas!$E$41,"",Cálculos!M581)</f>
        <v>0.59307066382256157</v>
      </c>
      <c r="F580" s="77">
        <f>IF($C580&lt;=Entradas!$E$41,"",D580-E580)</f>
        <v>-0.23947655001448148</v>
      </c>
      <c r="G580" s="77">
        <f>IF($C580&lt;=Entradas!$E$41,"",D580-AVERAGE(D:D))</f>
        <v>-0.55250456838539819</v>
      </c>
      <c r="H580" s="77">
        <f>IF($C580&lt;=Entradas!$E$41,"",F580^2)</f>
        <v>5.7349018006838448E-2</v>
      </c>
      <c r="I580" s="77">
        <f>IF($C580&lt;=Entradas!$E$41,"",G580^2)</f>
        <v>0.30526129808673513</v>
      </c>
      <c r="J580" s="77">
        <f>IF($C580&lt;=Entradas!$E$41,"",E580-AVERAGE(E:E))</f>
        <v>-0.46580214330213687</v>
      </c>
      <c r="K580" s="77">
        <f>IF($C580&lt;=Entradas!$E$41,"",J580^2)</f>
        <v>0.21697163670486447</v>
      </c>
      <c r="L580" s="77">
        <f>IF($C580&lt;=Entradas!$E$41,"",G580*J580)</f>
        <v>0.25735781213814052</v>
      </c>
      <c r="M580" s="39"/>
    </row>
    <row r="581" spans="2:13" x14ac:dyDescent="0.3">
      <c r="B581" s="38"/>
      <c r="C581" s="74">
        <v>576</v>
      </c>
      <c r="D581" s="97">
        <f>IF($C581&lt;=Entradas!$E$41,"",Observaciones!H581)</f>
        <v>0.3494070854999124</v>
      </c>
      <c r="E581" s="97">
        <f>IF($C581&lt;=Entradas!$E$41,"",Cálculos!M582)</f>
        <v>0.57643248867216434</v>
      </c>
      <c r="F581" s="77">
        <f>IF($C581&lt;=Entradas!$E$41,"",D581-E581)</f>
        <v>-0.22702540317225195</v>
      </c>
      <c r="G581" s="77">
        <f>IF($C581&lt;=Entradas!$E$41,"",D581-AVERAGE(D:D))</f>
        <v>-0.55669159669356583</v>
      </c>
      <c r="H581" s="77">
        <f>IF($C581&lt;=Entradas!$E$41,"",F581^2)</f>
        <v>5.1540533685523547E-2</v>
      </c>
      <c r="I581" s="77">
        <f>IF($C581&lt;=Entradas!$E$41,"",G581^2)</f>
        <v>0.30990553382923175</v>
      </c>
      <c r="J581" s="77">
        <f>IF($C581&lt;=Entradas!$E$41,"",E581-AVERAGE(E:E))</f>
        <v>-0.4824403184525341</v>
      </c>
      <c r="K581" s="77">
        <f>IF($C581&lt;=Entradas!$E$41,"",J581^2)</f>
        <v>0.23274866086858251</v>
      </c>
      <c r="L581" s="77">
        <f>IF($C581&lt;=Entradas!$E$41,"",G581*J581)</f>
        <v>0.26857047118869359</v>
      </c>
      <c r="M581" s="39"/>
    </row>
    <row r="582" spans="2:13" x14ac:dyDescent="0.3">
      <c r="B582" s="38"/>
      <c r="C582" s="74">
        <v>577</v>
      </c>
      <c r="D582" s="97">
        <f>IF($C582&lt;=Entradas!$E$41,"",Observaciones!H582)</f>
        <v>0.34584764413041885</v>
      </c>
      <c r="E582" s="97">
        <f>IF($C582&lt;=Entradas!$E$41,"",Cálculos!M583)</f>
        <v>0.56051886851324118</v>
      </c>
      <c r="F582" s="77">
        <f>IF($C582&lt;=Entradas!$E$41,"",D582-E582)</f>
        <v>-0.21467122438282232</v>
      </c>
      <c r="G582" s="77">
        <f>IF($C582&lt;=Entradas!$E$41,"",D582-AVERAGE(D:D))</f>
        <v>-0.56025103806305943</v>
      </c>
      <c r="H582" s="77">
        <f>IF($C582&lt;=Entradas!$E$41,"",F582^2)</f>
        <v>4.608373457802005E-2</v>
      </c>
      <c r="I582" s="77">
        <f>IF($C582&lt;=Entradas!$E$41,"",G582^2)</f>
        <v>0.31388122565073567</v>
      </c>
      <c r="J582" s="77">
        <f>IF($C582&lt;=Entradas!$E$41,"",E582-AVERAGE(E:E))</f>
        <v>-0.49835393861145727</v>
      </c>
      <c r="K582" s="77">
        <f>IF($C582&lt;=Entradas!$E$41,"",J582^2)</f>
        <v>0.24835664812955213</v>
      </c>
      <c r="L582" s="77">
        <f>IF($C582&lt;=Entradas!$E$41,"",G582*J582)</f>
        <v>0.27920331142988314</v>
      </c>
      <c r="M582" s="39"/>
    </row>
    <row r="583" spans="2:13" x14ac:dyDescent="0.3">
      <c r="B583" s="38"/>
      <c r="C583" s="74">
        <v>578</v>
      </c>
      <c r="D583" s="97">
        <f>IF($C583&lt;=Entradas!$E$41,"",Observaciones!H583)</f>
        <v>0.3424205684233429</v>
      </c>
      <c r="E583" s="97">
        <f>IF($C583&lt;=Entradas!$E$41,"",Cálculos!M584)</f>
        <v>0.54429700694479799</v>
      </c>
      <c r="F583" s="77">
        <f>IF($C583&lt;=Entradas!$E$41,"",D583-E583)</f>
        <v>-0.20187643852145509</v>
      </c>
      <c r="G583" s="77">
        <f>IF($C583&lt;=Entradas!$E$41,"",D583-AVERAGE(D:D))</f>
        <v>-0.56367811377013533</v>
      </c>
      <c r="H583" s="77">
        <f>IF($C583&lt;=Entradas!$E$41,"",F583^2)</f>
        <v>4.0754096430106836E-2</v>
      </c>
      <c r="I583" s="77">
        <f>IF($C583&lt;=Entradas!$E$41,"",G583^2)</f>
        <v>0.3177330159434576</v>
      </c>
      <c r="J583" s="77">
        <f>IF($C583&lt;=Entradas!$E$41,"",E583-AVERAGE(E:E))</f>
        <v>-0.51457580017990046</v>
      </c>
      <c r="K583" s="77">
        <f>IF($C583&lt;=Entradas!$E$41,"",J583^2)</f>
        <v>0.26478825413078483</v>
      </c>
      <c r="L583" s="77">
        <f>IF($C583&lt;=Entradas!$E$41,"",G583*J583)</f>
        <v>0.29005511643716436</v>
      </c>
      <c r="M583" s="39"/>
    </row>
    <row r="584" spans="2:13" x14ac:dyDescent="0.3">
      <c r="B584" s="38"/>
      <c r="C584" s="74">
        <v>579</v>
      </c>
      <c r="D584" s="97">
        <f>IF($C584&lt;=Entradas!$E$41,"",Observaciones!H584)</f>
        <v>0.34176849874473908</v>
      </c>
      <c r="E584" s="97">
        <f>IF($C584&lt;=Entradas!$E$41,"",Cálculos!M585)</f>
        <v>0.53532112799741605</v>
      </c>
      <c r="F584" s="77">
        <f>IF($C584&lt;=Entradas!$E$41,"",D584-E584)</f>
        <v>-0.19355262925267697</v>
      </c>
      <c r="G584" s="77">
        <f>IF($C584&lt;=Entradas!$E$41,"",D584-AVERAGE(D:D))</f>
        <v>-0.56433018344873909</v>
      </c>
      <c r="H584" s="77">
        <f>IF($C584&lt;=Entradas!$E$41,"",F584^2)</f>
        <v>3.7462620290624221E-2</v>
      </c>
      <c r="I584" s="77">
        <f>IF($C584&lt;=Entradas!$E$41,"",G584^2)</f>
        <v>0.31846855595128754</v>
      </c>
      <c r="J584" s="77">
        <f>IF($C584&lt;=Entradas!$E$41,"",E584-AVERAGE(E:E))</f>
        <v>-0.5235516791272824</v>
      </c>
      <c r="K584" s="77">
        <f>IF($C584&lt;=Entradas!$E$41,"",J584^2)</f>
        <v>0.27410636071699684</v>
      </c>
      <c r="L584" s="77">
        <f>IF($C584&lt;=Entradas!$E$41,"",G584*J584)</f>
        <v>0.29545601512679465</v>
      </c>
      <c r="M584" s="39"/>
    </row>
    <row r="585" spans="2:13" x14ac:dyDescent="0.3">
      <c r="B585" s="38"/>
      <c r="C585" s="74">
        <v>580</v>
      </c>
      <c r="D585" s="97">
        <f>IF($C585&lt;=Entradas!$E$41,"",Observaciones!H585)</f>
        <v>0.33615438869858794</v>
      </c>
      <c r="E585" s="97">
        <f>IF($C585&lt;=Entradas!$E$41,"",Cálculos!M586)</f>
        <v>0.51955086710158349</v>
      </c>
      <c r="F585" s="77">
        <f>IF($C585&lt;=Entradas!$E$41,"",D585-E585)</f>
        <v>-0.18339647840299556</v>
      </c>
      <c r="G585" s="77">
        <f>IF($C585&lt;=Entradas!$E$41,"",D585-AVERAGE(D:D))</f>
        <v>-0.56994429349489029</v>
      </c>
      <c r="H585" s="77">
        <f>IF($C585&lt;=Entradas!$E$41,"",F585^2)</f>
        <v>3.3634268290620419E-2</v>
      </c>
      <c r="I585" s="77">
        <f>IF($C585&lt;=Entradas!$E$41,"",G585^2)</f>
        <v>0.32483649768738965</v>
      </c>
      <c r="J585" s="77">
        <f>IF($C585&lt;=Entradas!$E$41,"",E585-AVERAGE(E:E))</f>
        <v>-0.53932194002311495</v>
      </c>
      <c r="K585" s="77">
        <f>IF($C585&lt;=Entradas!$E$41,"",J585^2)</f>
        <v>0.29086815499029639</v>
      </c>
      <c r="L585" s="77">
        <f>IF($C585&lt;=Entradas!$E$41,"",G585*J585)</f>
        <v>0.30738346207276784</v>
      </c>
      <c r="M585" s="39"/>
    </row>
    <row r="586" spans="2:13" x14ac:dyDescent="0.3">
      <c r="B586" s="38"/>
      <c r="C586" s="74">
        <v>581</v>
      </c>
      <c r="D586" s="97">
        <f>IF($C586&lt;=Entradas!$E$41,"",Observaciones!H586)</f>
        <v>0.33246938960163064</v>
      </c>
      <c r="E586" s="97">
        <f>IF($C586&lt;=Entradas!$E$41,"",Cálculos!M587)</f>
        <v>0.50399875368586533</v>
      </c>
      <c r="F586" s="77">
        <f>IF($C586&lt;=Entradas!$E$41,"",D586-E586)</f>
        <v>-0.17152936408423469</v>
      </c>
      <c r="G586" s="77">
        <f>IF($C586&lt;=Entradas!$E$41,"",D586-AVERAGE(D:D))</f>
        <v>-0.57362929259184758</v>
      </c>
      <c r="H586" s="77">
        <f>IF($C586&lt;=Entradas!$E$41,"",F586^2)</f>
        <v>2.9422322743141941E-2</v>
      </c>
      <c r="I586" s="77">
        <f>IF($C586&lt;=Entradas!$E$41,"",G586^2)</f>
        <v>0.3290505653194235</v>
      </c>
      <c r="J586" s="77">
        <f>IF($C586&lt;=Entradas!$E$41,"",E586-AVERAGE(E:E))</f>
        <v>-0.55487405343883311</v>
      </c>
      <c r="K586" s="77">
        <f>IF($C586&lt;=Entradas!$E$41,"",J586^2)</f>
        <v>0.30788521517964101</v>
      </c>
      <c r="L586" s="77">
        <f>IF($C586&lt;=Entradas!$E$41,"",G586*J586)</f>
        <v>0.31829201075168889</v>
      </c>
      <c r="M586" s="39"/>
    </row>
    <row r="587" spans="2:13" x14ac:dyDescent="0.3">
      <c r="B587" s="38"/>
      <c r="C587" s="74">
        <v>582</v>
      </c>
      <c r="D587" s="97">
        <f>IF($C587&lt;=Entradas!$E$41,"",Observaciones!H587)</f>
        <v>0.32913163014044072</v>
      </c>
      <c r="E587" s="97">
        <f>IF($C587&lt;=Entradas!$E$41,"",Cálculos!M588)</f>
        <v>0.48828930923836145</v>
      </c>
      <c r="F587" s="77">
        <f>IF($C587&lt;=Entradas!$E$41,"",D587-E587)</f>
        <v>-0.15915767909792072</v>
      </c>
      <c r="G587" s="77">
        <f>IF($C587&lt;=Entradas!$E$41,"",D587-AVERAGE(D:D))</f>
        <v>-0.57696705205303744</v>
      </c>
      <c r="H587" s="77">
        <f>IF($C587&lt;=Entradas!$E$41,"",F587^2)</f>
        <v>2.5331166815836713E-2</v>
      </c>
      <c r="I587" s="77">
        <f>IF($C587&lt;=Entradas!$E$41,"",G587^2)</f>
        <v>0.33289097915477239</v>
      </c>
      <c r="J587" s="77">
        <f>IF($C587&lt;=Entradas!$E$41,"",E587-AVERAGE(E:E))</f>
        <v>-0.570583497886337</v>
      </c>
      <c r="K587" s="77">
        <f>IF($C587&lt;=Entradas!$E$41,"",J587^2)</f>
        <v>0.32556552806020755</v>
      </c>
      <c r="L587" s="77">
        <f>IF($C587&lt;=Entradas!$E$41,"",G587*J587)</f>
        <v>0.32920787872559037</v>
      </c>
      <c r="M587" s="39"/>
    </row>
    <row r="588" spans="2:13" x14ac:dyDescent="0.3">
      <c r="B588" s="38"/>
      <c r="C588" s="74">
        <v>583</v>
      </c>
      <c r="D588" s="97">
        <f>IF($C588&lt;=Entradas!$E$41,"",Observaciones!H588)</f>
        <v>0.37177130520181545</v>
      </c>
      <c r="E588" s="97">
        <f>IF($C588&lt;=Entradas!$E$41,"",Cálculos!M589)</f>
        <v>0.51913100524436517</v>
      </c>
      <c r="F588" s="77">
        <f>IF($C588&lt;=Entradas!$E$41,"",D588-E588)</f>
        <v>-0.14735970004254972</v>
      </c>
      <c r="G588" s="77">
        <f>IF($C588&lt;=Entradas!$E$41,"",D588-AVERAGE(D:D))</f>
        <v>-0.53432737699166277</v>
      </c>
      <c r="H588" s="77">
        <f>IF($C588&lt;=Entradas!$E$41,"",F588^2)</f>
        <v>2.1714881196630228E-2</v>
      </c>
      <c r="I588" s="77">
        <f>IF($C588&lt;=Entradas!$E$41,"",G588^2)</f>
        <v>0.28550574580279053</v>
      </c>
      <c r="J588" s="77">
        <f>IF($C588&lt;=Entradas!$E$41,"",E588-AVERAGE(E:E))</f>
        <v>-0.53974180188033327</v>
      </c>
      <c r="K588" s="77">
        <f>IF($C588&lt;=Entradas!$E$41,"",J588^2)</f>
        <v>0.29132121269702893</v>
      </c>
      <c r="L588" s="77">
        <f>IF($C588&lt;=Entradas!$E$41,"",G588*J588)</f>
        <v>0.2883988212514722</v>
      </c>
      <c r="M588" s="39"/>
    </row>
    <row r="589" spans="2:13" x14ac:dyDescent="0.3">
      <c r="B589" s="38"/>
      <c r="C589" s="74">
        <v>584</v>
      </c>
      <c r="D589" s="97">
        <f>IF($C589&lt;=Entradas!$E$41,"",Observaciones!H589)</f>
        <v>0.33028100075596389</v>
      </c>
      <c r="E589" s="97">
        <f>IF($C589&lt;=Entradas!$E$41,"",Cálculos!M590)</f>
        <v>0.50326730215666182</v>
      </c>
      <c r="F589" s="77">
        <f>IF($C589&lt;=Entradas!$E$41,"",D589-E589)</f>
        <v>-0.17298630140069793</v>
      </c>
      <c r="G589" s="77">
        <f>IF($C589&lt;=Entradas!$E$41,"",D589-AVERAGE(D:D))</f>
        <v>-0.57581768143751433</v>
      </c>
      <c r="H589" s="77">
        <f>IF($C589&lt;=Entradas!$E$41,"",F589^2)</f>
        <v>2.9924260472293105E-2</v>
      </c>
      <c r="I589" s="77">
        <f>IF($C589&lt;=Entradas!$E$41,"",G589^2)</f>
        <v>0.33156600225607474</v>
      </c>
      <c r="J589" s="77">
        <f>IF($C589&lt;=Entradas!$E$41,"",E589-AVERAGE(E:E))</f>
        <v>-0.55560550496803662</v>
      </c>
      <c r="K589" s="77">
        <f>IF($C589&lt;=Entradas!$E$41,"",J589^2)</f>
        <v>0.30869747715078699</v>
      </c>
      <c r="L589" s="77">
        <f>IF($C589&lt;=Entradas!$E$41,"",G589*J589)</f>
        <v>0.31992747366461421</v>
      </c>
      <c r="M589" s="39"/>
    </row>
    <row r="590" spans="2:13" x14ac:dyDescent="0.3">
      <c r="B590" s="38"/>
      <c r="C590" s="74">
        <v>585</v>
      </c>
      <c r="D590" s="97">
        <f>IF($C590&lt;=Entradas!$E$41,"",Observaciones!H590)</f>
        <v>0.32483740497761687</v>
      </c>
      <c r="E590" s="97">
        <f>IF($C590&lt;=Entradas!$E$41,"",Cálculos!M591)</f>
        <v>0.49825038249859133</v>
      </c>
      <c r="F590" s="77">
        <f>IF($C590&lt;=Entradas!$E$41,"",D590-E590)</f>
        <v>-0.17341297752097445</v>
      </c>
      <c r="G590" s="77">
        <f>IF($C590&lt;=Entradas!$E$41,"",D590-AVERAGE(D:D))</f>
        <v>-0.5812612772158614</v>
      </c>
      <c r="H590" s="77">
        <f>IF($C590&lt;=Entradas!$E$41,"",F590^2)</f>
        <v>3.0072060772689993E-2</v>
      </c>
      <c r="I590" s="77">
        <f>IF($C590&lt;=Entradas!$E$41,"",G590^2)</f>
        <v>0.33786467239061446</v>
      </c>
      <c r="J590" s="77">
        <f>IF($C590&lt;=Entradas!$E$41,"",E590-AVERAGE(E:E))</f>
        <v>-0.56062242462610712</v>
      </c>
      <c r="K590" s="77">
        <f>IF($C590&lt;=Entradas!$E$41,"",J590^2)</f>
        <v>0.31429750299365516</v>
      </c>
      <c r="L590" s="77">
        <f>IF($C590&lt;=Entradas!$E$41,"",G590*J590)</f>
        <v>0.32586810657402404</v>
      </c>
      <c r="M590" s="39"/>
    </row>
    <row r="591" spans="2:13" x14ac:dyDescent="0.3">
      <c r="B591" s="38"/>
      <c r="C591" s="74">
        <v>586</v>
      </c>
      <c r="D591" s="97">
        <f>IF($C591&lt;=Entradas!$E$41,"",Observaciones!H591)</f>
        <v>0.31722606311903995</v>
      </c>
      <c r="E591" s="97">
        <f>IF($C591&lt;=Entradas!$E$41,"",Cálculos!M592)</f>
        <v>0.48236973708686337</v>
      </c>
      <c r="F591" s="77">
        <f>IF($C591&lt;=Entradas!$E$41,"",D591-E591)</f>
        <v>-0.16514367396782342</v>
      </c>
      <c r="G591" s="77">
        <f>IF($C591&lt;=Entradas!$E$41,"",D591-AVERAGE(D:D))</f>
        <v>-0.58887261907443822</v>
      </c>
      <c r="H591" s="77">
        <f>IF($C591&lt;=Entradas!$E$41,"",F591^2)</f>
        <v>2.7272433051590758E-2</v>
      </c>
      <c r="I591" s="77">
        <f>IF($C591&lt;=Entradas!$E$41,"",G591^2)</f>
        <v>0.34677096149558839</v>
      </c>
      <c r="J591" s="77">
        <f>IF($C591&lt;=Entradas!$E$41,"",E591-AVERAGE(E:E))</f>
        <v>-0.57650307003783507</v>
      </c>
      <c r="K591" s="77">
        <f>IF($C591&lt;=Entradas!$E$41,"",J591^2)</f>
        <v>0.33235578976304897</v>
      </c>
      <c r="L591" s="77">
        <f>IF($C591&lt;=Entradas!$E$41,"",G591*J591)</f>
        <v>0.33948687275763423</v>
      </c>
      <c r="M591" s="39"/>
    </row>
    <row r="592" spans="2:13" x14ac:dyDescent="0.3">
      <c r="B592" s="38"/>
      <c r="C592" s="74">
        <v>587</v>
      </c>
      <c r="D592" s="97">
        <f>IF($C592&lt;=Entradas!$E$41,"",Observaciones!H592)</f>
        <v>0.31336847349689817</v>
      </c>
      <c r="E592" s="97">
        <f>IF($C592&lt;=Entradas!$E$41,"",Cálculos!M593)</f>
        <v>0.46850232567308209</v>
      </c>
      <c r="F592" s="77">
        <f>IF($C592&lt;=Entradas!$E$41,"",D592-E592)</f>
        <v>-0.15513385217618392</v>
      </c>
      <c r="G592" s="77">
        <f>IF($C592&lt;=Entradas!$E$41,"",D592-AVERAGE(D:D))</f>
        <v>-0.59273020869658</v>
      </c>
      <c r="H592" s="77">
        <f>IF($C592&lt;=Entradas!$E$41,"",F592^2)</f>
        <v>2.4066512091022084E-2</v>
      </c>
      <c r="I592" s="77">
        <f>IF($C592&lt;=Entradas!$E$41,"",G592^2)</f>
        <v>0.35132910030149128</v>
      </c>
      <c r="J592" s="77">
        <f>IF($C592&lt;=Entradas!$E$41,"",E592-AVERAGE(E:E))</f>
        <v>-0.59037048145161641</v>
      </c>
      <c r="K592" s="77">
        <f>IF($C592&lt;=Entradas!$E$41,"",J592^2)</f>
        <v>0.34853730536941335</v>
      </c>
      <c r="L592" s="77">
        <f>IF($C592&lt;=Entradas!$E$41,"",G592*J592)</f>
        <v>0.34993041867911701</v>
      </c>
      <c r="M592" s="39"/>
    </row>
    <row r="593" spans="2:13" x14ac:dyDescent="0.3">
      <c r="B593" s="38"/>
      <c r="C593" s="74">
        <v>588</v>
      </c>
      <c r="D593" s="97">
        <f>IF($C593&lt;=Entradas!$E$41,"",Observaciones!H593)</f>
        <v>0.3101593328685569</v>
      </c>
      <c r="E593" s="97">
        <f>IF($C593&lt;=Entradas!$E$41,"",Cálculos!M594)</f>
        <v>0.46334004822759522</v>
      </c>
      <c r="F593" s="77">
        <f>IF($C593&lt;=Entradas!$E$41,"",D593-E593)</f>
        <v>-0.15318071535903832</v>
      </c>
      <c r="G593" s="77">
        <f>IF($C593&lt;=Entradas!$E$41,"",D593-AVERAGE(D:D))</f>
        <v>-0.59593934932492132</v>
      </c>
      <c r="H593" s="77">
        <f>IF($C593&lt;=Entradas!$E$41,"",F593^2)</f>
        <v>2.3464331557906719E-2</v>
      </c>
      <c r="I593" s="77">
        <f>IF($C593&lt;=Entradas!$E$41,"",G593^2)</f>
        <v>0.35514370807381063</v>
      </c>
      <c r="J593" s="77">
        <f>IF($C593&lt;=Entradas!$E$41,"",E593-AVERAGE(E:E))</f>
        <v>-0.59553275889710322</v>
      </c>
      <c r="K593" s="77">
        <f>IF($C593&lt;=Entradas!$E$41,"",J593^2)</f>
        <v>0.35465926691959526</v>
      </c>
      <c r="L593" s="77">
        <f>IF($C593&lt;=Entradas!$E$41,"",G593*J593)</f>
        <v>0.35490140483881494</v>
      </c>
      <c r="M593" s="39"/>
    </row>
    <row r="594" spans="2:13" x14ac:dyDescent="0.3">
      <c r="B594" s="38"/>
      <c r="C594" s="74">
        <v>589</v>
      </c>
      <c r="D594" s="97">
        <f>IF($C594&lt;=Entradas!$E$41,"",Observaciones!H594)</f>
        <v>0.30708310671443972</v>
      </c>
      <c r="E594" s="97">
        <f>IF($C594&lt;=Entradas!$E$41,"",Cálculos!M595)</f>
        <v>0.45978739479934788</v>
      </c>
      <c r="F594" s="77">
        <f>IF($C594&lt;=Entradas!$E$41,"",D594-E594)</f>
        <v>-0.15270428808490816</v>
      </c>
      <c r="G594" s="77">
        <f>IF($C594&lt;=Entradas!$E$41,"",D594-AVERAGE(D:D))</f>
        <v>-0.5990155754790385</v>
      </c>
      <c r="H594" s="77">
        <f>IF($C594&lt;=Entradas!$E$41,"",F594^2)</f>
        <v>2.3318599599518625E-2</v>
      </c>
      <c r="I594" s="77">
        <f>IF($C594&lt;=Entradas!$E$41,"",G594^2)</f>
        <v>0.35881965966648366</v>
      </c>
      <c r="J594" s="77">
        <f>IF($C594&lt;=Entradas!$E$41,"",E594-AVERAGE(E:E))</f>
        <v>-0.59908541232535062</v>
      </c>
      <c r="K594" s="77">
        <f>IF($C594&lt;=Entradas!$E$41,"",J594^2)</f>
        <v>0.35890333126103535</v>
      </c>
      <c r="L594" s="77">
        <f>IF($C594&lt;=Entradas!$E$41,"",G594*J594)</f>
        <v>0.35886149302516696</v>
      </c>
      <c r="M594" s="39"/>
    </row>
    <row r="595" spans="2:13" x14ac:dyDescent="0.3">
      <c r="B595" s="38"/>
      <c r="C595" s="74">
        <v>590</v>
      </c>
      <c r="D595" s="97">
        <f>IF($C595&lt;=Entradas!$E$41,"",Observaciones!H595)</f>
        <v>0.30541654655466866</v>
      </c>
      <c r="E595" s="97">
        <f>IF($C595&lt;=Entradas!$E$41,"",Cálculos!M596)</f>
        <v>0.45723421072523313</v>
      </c>
      <c r="F595" s="77">
        <f>IF($C595&lt;=Entradas!$E$41,"",D595-E595)</f>
        <v>-0.15181766417056447</v>
      </c>
      <c r="G595" s="77">
        <f>IF($C595&lt;=Entradas!$E$41,"",D595-AVERAGE(D:D))</f>
        <v>-0.60068213563880957</v>
      </c>
      <c r="H595" s="77">
        <f>IF($C595&lt;=Entradas!$E$41,"",F595^2)</f>
        <v>2.3048603154206294E-2</v>
      </c>
      <c r="I595" s="77">
        <f>IF($C595&lt;=Entradas!$E$41,"",G595^2)</f>
        <v>0.36081902807560123</v>
      </c>
      <c r="J595" s="77">
        <f>IF($C595&lt;=Entradas!$E$41,"",E595-AVERAGE(E:E))</f>
        <v>-0.60163859639946526</v>
      </c>
      <c r="K595" s="77">
        <f>IF($C595&lt;=Entradas!$E$41,"",J595^2)</f>
        <v>0.36196900067751864</v>
      </c>
      <c r="L595" s="77">
        <f>IF($C595&lt;=Entradas!$E$41,"",G595*J595)</f>
        <v>0.3613935569679666</v>
      </c>
      <c r="M595" s="39"/>
    </row>
    <row r="596" spans="2:13" x14ac:dyDescent="0.3">
      <c r="B596" s="38"/>
      <c r="C596" s="74">
        <v>591</v>
      </c>
      <c r="D596" s="97">
        <f>IF($C596&lt;=Entradas!$E$41,"",Observaciones!H596)</f>
        <v>0.30128362436071976</v>
      </c>
      <c r="E596" s="97">
        <f>IF($C596&lt;=Entradas!$E$41,"",Cálculos!M597)</f>
        <v>0.45350729451072713</v>
      </c>
      <c r="F596" s="77">
        <f>IF($C596&lt;=Entradas!$E$41,"",D596-E596)</f>
        <v>-0.15222367015000737</v>
      </c>
      <c r="G596" s="77">
        <f>IF($C596&lt;=Entradas!$E$41,"",D596-AVERAGE(D:D))</f>
        <v>-0.60481505783275846</v>
      </c>
      <c r="H596" s="77">
        <f>IF($C596&lt;=Entradas!$E$41,"",F596^2)</f>
        <v>2.3172045753938247E-2</v>
      </c>
      <c r="I596" s="77">
        <f>IF($C596&lt;=Entradas!$E$41,"",G596^2)</f>
        <v>0.36580125418124299</v>
      </c>
      <c r="J596" s="77">
        <f>IF($C596&lt;=Entradas!$E$41,"",E596-AVERAGE(E:E))</f>
        <v>-0.60536551261397131</v>
      </c>
      <c r="K596" s="77">
        <f>IF($C596&lt;=Entradas!$E$41,"",J596^2)</f>
        <v>0.36646740386237625</v>
      </c>
      <c r="L596" s="77">
        <f>IF($C596&lt;=Entradas!$E$41,"",G596*J596)</f>
        <v>0.36613417752157651</v>
      </c>
      <c r="M596" s="39"/>
    </row>
    <row r="597" spans="2:13" x14ac:dyDescent="0.3">
      <c r="B597" s="38"/>
      <c r="C597" s="74">
        <v>592</v>
      </c>
      <c r="D597" s="97">
        <f>IF($C597&lt;=Entradas!$E$41,"",Observaciones!H597)</f>
        <v>0.29812856227339773</v>
      </c>
      <c r="E597" s="97">
        <f>IF($C597&lt;=Entradas!$E$41,"",Cálculos!M598)</f>
        <v>0.45027074471301298</v>
      </c>
      <c r="F597" s="77">
        <f>IF($C597&lt;=Entradas!$E$41,"",D597-E597)</f>
        <v>-0.15214218243961525</v>
      </c>
      <c r="G597" s="77">
        <f>IF($C597&lt;=Entradas!$E$41,"",D597-AVERAGE(D:D))</f>
        <v>-0.60797011992008043</v>
      </c>
      <c r="H597" s="77">
        <f>IF($C597&lt;=Entradas!$E$41,"",F597^2)</f>
        <v>2.314724367748917E-2</v>
      </c>
      <c r="I597" s="77">
        <f>IF($C597&lt;=Entradas!$E$41,"",G597^2)</f>
        <v>0.36962766671563696</v>
      </c>
      <c r="J597" s="77">
        <f>IF($C597&lt;=Entradas!$E$41,"",E597-AVERAGE(E:E))</f>
        <v>-0.60860206241168546</v>
      </c>
      <c r="K597" s="77">
        <f>IF($C597&lt;=Entradas!$E$41,"",J597^2)</f>
        <v>0.3703964703717571</v>
      </c>
      <c r="L597" s="77">
        <f>IF($C597&lt;=Entradas!$E$41,"",G597*J597)</f>
        <v>0.37001186886804066</v>
      </c>
      <c r="M597" s="39"/>
    </row>
    <row r="598" spans="2:13" x14ac:dyDescent="0.3">
      <c r="B598" s="38"/>
      <c r="C598" s="74">
        <v>593</v>
      </c>
      <c r="D598" s="97">
        <f>IF($C598&lt;=Entradas!$E$41,"",Observaciones!H598)</f>
        <v>0.29516009291076828</v>
      </c>
      <c r="E598" s="97">
        <f>IF($C598&lt;=Entradas!$E$41,"",Cálculos!M599)</f>
        <v>0.44714149400266617</v>
      </c>
      <c r="F598" s="77">
        <f>IF($C598&lt;=Entradas!$E$41,"",D598-E598)</f>
        <v>-0.15198140109189789</v>
      </c>
      <c r="G598" s="77">
        <f>IF($C598&lt;=Entradas!$E$41,"",D598-AVERAGE(D:D))</f>
        <v>-0.61093858928270994</v>
      </c>
      <c r="H598" s="77">
        <f>IF($C598&lt;=Entradas!$E$41,"",F598^2)</f>
        <v>2.3098346277856341E-2</v>
      </c>
      <c r="I598" s="77">
        <f>IF($C598&lt;=Entradas!$E$41,"",G598^2)</f>
        <v>0.37324595987474773</v>
      </c>
      <c r="J598" s="77">
        <f>IF($C598&lt;=Entradas!$E$41,"",E598-AVERAGE(E:E))</f>
        <v>-0.61173131312203233</v>
      </c>
      <c r="K598" s="77">
        <f>IF($C598&lt;=Entradas!$E$41,"",J598^2)</f>
        <v>0.37421519945400594</v>
      </c>
      <c r="L598" s="77">
        <f>IF($C598&lt;=Entradas!$E$41,"",G598*J598)</f>
        <v>0.37373026545883414</v>
      </c>
      <c r="M598" s="39"/>
    </row>
    <row r="599" spans="2:13" x14ac:dyDescent="0.3">
      <c r="B599" s="38"/>
      <c r="C599" s="74">
        <v>594</v>
      </c>
      <c r="D599" s="97">
        <f>IF($C599&lt;=Entradas!$E$41,"",Observaciones!H599)</f>
        <v>0.35366515771315216</v>
      </c>
      <c r="E599" s="97">
        <f>IF($C599&lt;=Entradas!$E$41,"",Cálculos!M600)</f>
        <v>0.48861540102327888</v>
      </c>
      <c r="F599" s="77">
        <f>IF($C599&lt;=Entradas!$E$41,"",D599-E599)</f>
        <v>-0.13495024331012673</v>
      </c>
      <c r="G599" s="77">
        <f>IF($C599&lt;=Entradas!$E$41,"",D599-AVERAGE(D:D))</f>
        <v>-0.55243352448032601</v>
      </c>
      <c r="H599" s="77">
        <f>IF($C599&lt;=Entradas!$E$41,"",F599^2)</f>
        <v>1.8211568169462403E-2</v>
      </c>
      <c r="I599" s="77">
        <f>IF($C599&lt;=Entradas!$E$41,"",G599^2)</f>
        <v>0.30518279896975498</v>
      </c>
      <c r="J599" s="77">
        <f>IF($C599&lt;=Entradas!$E$41,"",E599-AVERAGE(E:E))</f>
        <v>-0.57025740610141962</v>
      </c>
      <c r="K599" s="77">
        <f>IF($C599&lt;=Entradas!$E$41,"",J599^2)</f>
        <v>0.32519350921351942</v>
      </c>
      <c r="L599" s="77">
        <f>IF($C599&lt;=Entradas!$E$41,"",G599*J599)</f>
        <v>0.31502930871361579</v>
      </c>
      <c r="M599" s="39"/>
    </row>
    <row r="600" spans="2:13" x14ac:dyDescent="0.3">
      <c r="B600" s="38"/>
      <c r="C600" s="74">
        <v>595</v>
      </c>
      <c r="D600" s="97">
        <f>IF($C600&lt;=Entradas!$E$41,"",Observaciones!H600)</f>
        <v>0.2995578058563349</v>
      </c>
      <c r="E600" s="97">
        <f>IF($C600&lt;=Entradas!$E$41,"",Cálculos!M601)</f>
        <v>0.47194806903409336</v>
      </c>
      <c r="F600" s="77">
        <f>IF($C600&lt;=Entradas!$E$41,"",D600-E600)</f>
        <v>-0.17239026317775846</v>
      </c>
      <c r="G600" s="77">
        <f>IF($C600&lt;=Entradas!$E$41,"",D600-AVERAGE(D:D))</f>
        <v>-0.60654087633714338</v>
      </c>
      <c r="H600" s="77">
        <f>IF($C600&lt;=Entradas!$E$41,"",F600^2)</f>
        <v>2.9718402838496825E-2</v>
      </c>
      <c r="I600" s="77">
        <f>IF($C600&lt;=Entradas!$E$41,"",G600^2)</f>
        <v>0.36789183466782988</v>
      </c>
      <c r="J600" s="77">
        <f>IF($C600&lt;=Entradas!$E$41,"",E600-AVERAGE(E:E))</f>
        <v>-0.58692473809060508</v>
      </c>
      <c r="K600" s="77">
        <f>IF($C600&lt;=Entradas!$E$41,"",J600^2)</f>
        <v>0.34448064818272539</v>
      </c>
      <c r="L600" s="77">
        <f>IF($C600&lt;=Entradas!$E$41,"",G600*J600)</f>
        <v>0.35599384498542397</v>
      </c>
      <c r="M600" s="39"/>
    </row>
    <row r="601" spans="2:13" x14ac:dyDescent="0.3">
      <c r="B601" s="38"/>
      <c r="C601" s="74">
        <v>596</v>
      </c>
      <c r="D601" s="97">
        <f>IF($C601&lt;=Entradas!$E$41,"",Observaciones!H601)</f>
        <v>0.2882060622414469</v>
      </c>
      <c r="E601" s="97">
        <f>IF($C601&lt;=Entradas!$E$41,"",Cálculos!M602)</f>
        <v>0.45573181864122947</v>
      </c>
      <c r="F601" s="77">
        <f>IF($C601&lt;=Entradas!$E$41,"",D601-E601)</f>
        <v>-0.16752575639978257</v>
      </c>
      <c r="G601" s="77">
        <f>IF($C601&lt;=Entradas!$E$41,"",D601-AVERAGE(D:D))</f>
        <v>-0.61789261995203137</v>
      </c>
      <c r="H601" s="77">
        <f>IF($C601&lt;=Entradas!$E$41,"",F601^2)</f>
        <v>2.8064879057319289E-2</v>
      </c>
      <c r="I601" s="77">
        <f>IF($C601&lt;=Entradas!$E$41,"",G601^2)</f>
        <v>0.38179128979118548</v>
      </c>
      <c r="J601" s="77">
        <f>IF($C601&lt;=Entradas!$E$41,"",E601-AVERAGE(E:E))</f>
        <v>-0.60314098848346898</v>
      </c>
      <c r="K601" s="77">
        <f>IF($C601&lt;=Entradas!$E$41,"",J601^2)</f>
        <v>0.36377905198881605</v>
      </c>
      <c r="L601" s="77">
        <f>IF($C601&lt;=Entradas!$E$41,"",G601*J601)</f>
        <v>0.37267636557450862</v>
      </c>
      <c r="M601" s="39"/>
    </row>
    <row r="602" spans="2:13" x14ac:dyDescent="0.3">
      <c r="B602" s="38"/>
      <c r="C602" s="74">
        <v>597</v>
      </c>
      <c r="D602" s="97">
        <f>IF($C602&lt;=Entradas!$E$41,"",Observaciones!H602)</f>
        <v>0.28397241266212792</v>
      </c>
      <c r="E602" s="97">
        <f>IF($C602&lt;=Entradas!$E$41,"",Cálculos!M603)</f>
        <v>0.43931795316398087</v>
      </c>
      <c r="F602" s="77">
        <f>IF($C602&lt;=Entradas!$E$41,"",D602-E602)</f>
        <v>-0.15534554050185295</v>
      </c>
      <c r="G602" s="77">
        <f>IF($C602&lt;=Entradas!$E$41,"",D602-AVERAGE(D:D))</f>
        <v>-0.62212626953135031</v>
      </c>
      <c r="H602" s="77">
        <f>IF($C602&lt;=Entradas!$E$41,"",F602^2)</f>
        <v>2.4132236953812836E-2</v>
      </c>
      <c r="I602" s="77">
        <f>IF($C602&lt;=Entradas!$E$41,"",G602^2)</f>
        <v>0.38704109524099434</v>
      </c>
      <c r="J602" s="77">
        <f>IF($C602&lt;=Entradas!$E$41,"",E602-AVERAGE(E:E))</f>
        <v>-0.61955485396071763</v>
      </c>
      <c r="K602" s="77">
        <f>IF($C602&lt;=Entradas!$E$41,"",J602^2)</f>
        <v>0.38384821706628613</v>
      </c>
      <c r="L602" s="77">
        <f>IF($C602&lt;=Entradas!$E$41,"",G602*J602)</f>
        <v>0.38544135006462177</v>
      </c>
      <c r="M602" s="39"/>
    </row>
    <row r="603" spans="2:13" x14ac:dyDescent="0.3">
      <c r="B603" s="38"/>
      <c r="C603" s="74">
        <v>598</v>
      </c>
      <c r="D603" s="97">
        <f>IF($C603&lt;=Entradas!$E$41,"",Observaciones!H603)</f>
        <v>0.28094306841741629</v>
      </c>
      <c r="E603" s="97">
        <f>IF($C603&lt;=Entradas!$E$41,"",Cálculos!M604)</f>
        <v>0.43271189672447347</v>
      </c>
      <c r="F603" s="77">
        <f>IF($C603&lt;=Entradas!$E$41,"",D603-E603)</f>
        <v>-0.15176882830705718</v>
      </c>
      <c r="G603" s="77">
        <f>IF($C603&lt;=Entradas!$E$41,"",D603-AVERAGE(D:D))</f>
        <v>-0.62515561377606188</v>
      </c>
      <c r="H603" s="77">
        <f>IF($C603&lt;=Entradas!$E$41,"",F603^2)</f>
        <v>2.3033777245696999E-2</v>
      </c>
      <c r="I603" s="77">
        <f>IF($C603&lt;=Entradas!$E$41,"",G603^2)</f>
        <v>0.39081954143572467</v>
      </c>
      <c r="J603" s="77">
        <f>IF($C603&lt;=Entradas!$E$41,"",E603-AVERAGE(E:E))</f>
        <v>-0.62616091040022503</v>
      </c>
      <c r="K603" s="77">
        <f>IF($C603&lt;=Entradas!$E$41,"",J603^2)</f>
        <v>0.39207748571323864</v>
      </c>
      <c r="L603" s="77">
        <f>IF($C603&lt;=Entradas!$E$41,"",G603*J603)</f>
        <v>0.39144800826383036</v>
      </c>
      <c r="M603" s="39"/>
    </row>
    <row r="604" spans="2:13" x14ac:dyDescent="0.3">
      <c r="B604" s="38"/>
      <c r="C604" s="74">
        <v>599</v>
      </c>
      <c r="D604" s="97">
        <f>IF($C604&lt;=Entradas!$E$41,"",Observaciones!H604)</f>
        <v>0.27813648896908444</v>
      </c>
      <c r="E604" s="97">
        <f>IF($C604&lt;=Entradas!$E$41,"",Cálculos!M605)</f>
        <v>0.42906999983129912</v>
      </c>
      <c r="F604" s="77">
        <f>IF($C604&lt;=Entradas!$E$41,"",D604-E604)</f>
        <v>-0.15093351086221468</v>
      </c>
      <c r="G604" s="77">
        <f>IF($C604&lt;=Entradas!$E$41,"",D604-AVERAGE(D:D))</f>
        <v>-0.62796219322439373</v>
      </c>
      <c r="H604" s="77">
        <f>IF($C604&lt;=Entradas!$E$41,"",F604^2)</f>
        <v>2.2780924701194277E-2</v>
      </c>
      <c r="I604" s="77">
        <f>IF($C604&lt;=Entradas!$E$41,"",G604^2)</f>
        <v>0.39433651611919079</v>
      </c>
      <c r="J604" s="77">
        <f>IF($C604&lt;=Entradas!$E$41,"",E604-AVERAGE(E:E))</f>
        <v>-0.62980280729339932</v>
      </c>
      <c r="K604" s="77">
        <f>IF($C604&lt;=Entradas!$E$41,"",J604^2)</f>
        <v>0.39665157607464668</v>
      </c>
      <c r="L604" s="77">
        <f>IF($C604&lt;=Entradas!$E$41,"",G604*J604)</f>
        <v>0.39549235216684325</v>
      </c>
      <c r="M604" s="39"/>
    </row>
    <row r="605" spans="2:13" x14ac:dyDescent="0.3">
      <c r="B605" s="38"/>
      <c r="C605" s="74">
        <v>600</v>
      </c>
      <c r="D605" s="97">
        <f>IF($C605&lt;=Entradas!$E$41,"",Observaciones!H605)</f>
        <v>0.27538957518040313</v>
      </c>
      <c r="E605" s="97">
        <f>IF($C605&lt;=Entradas!$E$41,"",Cálculos!M606)</f>
        <v>0.42598682642651486</v>
      </c>
      <c r="F605" s="77">
        <f>IF($C605&lt;=Entradas!$E$41,"",D605-E605)</f>
        <v>-0.15059725124611173</v>
      </c>
      <c r="G605" s="77">
        <f>IF($C605&lt;=Entradas!$E$41,"",D605-AVERAGE(D:D))</f>
        <v>-0.63070910701307503</v>
      </c>
      <c r="H605" s="77">
        <f>IF($C605&lt;=Entradas!$E$41,"",F605^2)</f>
        <v>2.26795320828845E-2</v>
      </c>
      <c r="I605" s="77">
        <f>IF($C605&lt;=Entradas!$E$41,"",G605^2)</f>
        <v>0.39779397766923053</v>
      </c>
      <c r="J605" s="77">
        <f>IF($C605&lt;=Entradas!$E$41,"",E605-AVERAGE(E:E))</f>
        <v>-0.63288598069818358</v>
      </c>
      <c r="K605" s="77">
        <f>IF($C605&lt;=Entradas!$E$41,"",J605^2)</f>
        <v>0.4005446645643016</v>
      </c>
      <c r="L605" s="77">
        <f>IF($C605&lt;=Entradas!$E$41,"",G605*J605)</f>
        <v>0.39916695172724559</v>
      </c>
      <c r="M605" s="39"/>
    </row>
    <row r="606" spans="2:13" x14ac:dyDescent="0.3">
      <c r="B606" s="38"/>
      <c r="C606" s="74">
        <v>601</v>
      </c>
      <c r="D606" s="97">
        <f>IF($C606&lt;=Entradas!$E$41,"",Observaciones!H606)</f>
        <v>0.27267503930212456</v>
      </c>
      <c r="E606" s="97">
        <f>IF($C606&lt;=Entradas!$E$41,"",Cálculos!M607)</f>
        <v>0.42302249710700796</v>
      </c>
      <c r="F606" s="77">
        <f>IF($C606&lt;=Entradas!$E$41,"",D606-E606)</f>
        <v>-0.1503474578048834</v>
      </c>
      <c r="G606" s="77">
        <f>IF($C606&lt;=Entradas!$E$41,"",D606-AVERAGE(D:D))</f>
        <v>-0.63342364289135367</v>
      </c>
      <c r="H606" s="77">
        <f>IF($C606&lt;=Entradas!$E$41,"",F606^2)</f>
        <v>2.2604358068391193E-2</v>
      </c>
      <c r="I606" s="77">
        <f>IF($C606&lt;=Entradas!$E$41,"",G606^2)</f>
        <v>0.40122551137375312</v>
      </c>
      <c r="J606" s="77">
        <f>IF($C606&lt;=Entradas!$E$41,"",E606-AVERAGE(E:E))</f>
        <v>-0.63585031001769043</v>
      </c>
      <c r="K606" s="77">
        <f>IF($C606&lt;=Entradas!$E$41,"",J606^2)</f>
        <v>0.40430561674959303</v>
      </c>
      <c r="L606" s="77">
        <f>IF($C606&lt;=Entradas!$E$41,"",G606*J606)</f>
        <v>0.40276261970500205</v>
      </c>
      <c r="M606" s="39"/>
    </row>
    <row r="607" spans="2:13" x14ac:dyDescent="0.3">
      <c r="B607" s="38"/>
      <c r="C607" s="74">
        <v>602</v>
      </c>
      <c r="D607" s="97">
        <f>IF($C607&lt;=Entradas!$E$41,"",Observaciones!H607)</f>
        <v>0.26998813183201165</v>
      </c>
      <c r="E607" s="97">
        <f>IF($C607&lt;=Entradas!$E$41,"",Cálculos!M608)</f>
        <v>0.42009647751603646</v>
      </c>
      <c r="F607" s="77">
        <f>IF($C607&lt;=Entradas!$E$41,"",D607-E607)</f>
        <v>-0.15010834568402481</v>
      </c>
      <c r="G607" s="77">
        <f>IF($C607&lt;=Entradas!$E$41,"",D607-AVERAGE(D:D))</f>
        <v>-0.63611055036146658</v>
      </c>
      <c r="H607" s="77">
        <f>IF($C607&lt;=Entradas!$E$41,"",F607^2)</f>
        <v>2.2532515443994691E-2</v>
      </c>
      <c r="I607" s="77">
        <f>IF($C607&lt;=Entradas!$E$41,"",G607^2)</f>
        <v>0.40463663228116792</v>
      </c>
      <c r="J607" s="77">
        <f>IF($C607&lt;=Entradas!$E$41,"",E607-AVERAGE(E:E))</f>
        <v>-0.63877632960866193</v>
      </c>
      <c r="K607" s="77">
        <f>IF($C607&lt;=Entradas!$E$41,"",J607^2)</f>
        <v>0.40803519926831389</v>
      </c>
      <c r="L607" s="77">
        <f>IF($C607&lt;=Entradas!$E$41,"",G607*J607)</f>
        <v>0.40633236258524352</v>
      </c>
      <c r="M607" s="39"/>
    </row>
    <row r="608" spans="2:13" x14ac:dyDescent="0.3">
      <c r="B608" s="38"/>
      <c r="C608" s="74">
        <v>603</v>
      </c>
      <c r="D608" s="97">
        <f>IF($C608&lt;=Entradas!$E$41,"",Observaciones!H608)</f>
        <v>0.26732784536402548</v>
      </c>
      <c r="E608" s="97">
        <f>IF($C608&lt;=Entradas!$E$41,"",Cálculos!M609)</f>
        <v>0.41719392977003833</v>
      </c>
      <c r="F608" s="77">
        <f>IF($C608&lt;=Entradas!$E$41,"",D608-E608)</f>
        <v>-0.14986608440601284</v>
      </c>
      <c r="G608" s="77">
        <f>IF($C608&lt;=Entradas!$E$41,"",D608-AVERAGE(D:D))</f>
        <v>-0.63877083682945268</v>
      </c>
      <c r="H608" s="77">
        <f>IF($C608&lt;=Entradas!$E$41,"",F608^2)</f>
        <v>2.2459843255190168E-2</v>
      </c>
      <c r="I608" s="77">
        <f>IF($C608&lt;=Entradas!$E$41,"",G608^2)</f>
        <v>0.40802818198379925</v>
      </c>
      <c r="J608" s="77">
        <f>IF($C608&lt;=Entradas!$E$41,"",E608-AVERAGE(E:E))</f>
        <v>-0.64167887735466012</v>
      </c>
      <c r="K608" s="77">
        <f>IF($C608&lt;=Entradas!$E$41,"",J608^2)</f>
        <v>0.41175178164313692</v>
      </c>
      <c r="L608" s="77">
        <f>IF($C608&lt;=Entradas!$E$41,"",G608*J608)</f>
        <v>0.40988575346362</v>
      </c>
      <c r="M608" s="39"/>
    </row>
    <row r="609" spans="2:13" x14ac:dyDescent="0.3">
      <c r="B609" s="38"/>
      <c r="C609" s="74">
        <v>604</v>
      </c>
      <c r="D609" s="97">
        <f>IF($C609&lt;=Entradas!$E$41,"",Observaciones!H609)</f>
        <v>0.26469379560256001</v>
      </c>
      <c r="E609" s="97">
        <f>IF($C609&lt;=Entradas!$E$41,"",Cálculos!M610)</f>
        <v>0.41431202744521539</v>
      </c>
      <c r="F609" s="77">
        <f>IF($C609&lt;=Entradas!$E$41,"",D609-E609)</f>
        <v>-0.14961823184265538</v>
      </c>
      <c r="G609" s="77">
        <f>IF($C609&lt;=Entradas!$E$41,"",D609-AVERAGE(D:D))</f>
        <v>-0.64140488659091821</v>
      </c>
      <c r="H609" s="77">
        <f>IF($C609&lt;=Entradas!$E$41,"",F609^2)</f>
        <v>2.2385615299722578E-2</v>
      </c>
      <c r="I609" s="77">
        <f>IF($C609&lt;=Entradas!$E$41,"",G609^2)</f>
        <v>0.41140022854270863</v>
      </c>
      <c r="J609" s="77">
        <f>IF($C609&lt;=Entradas!$E$41,"",E609-AVERAGE(E:E))</f>
        <v>-0.644560779679483</v>
      </c>
      <c r="K609" s="77">
        <f>IF($C609&lt;=Entradas!$E$41,"",J609^2)</f>
        <v>0.41545859870102303</v>
      </c>
      <c r="L609" s="77">
        <f>IF($C609&lt;=Entradas!$E$41,"",G609*J609)</f>
        <v>0.41342443379127264</v>
      </c>
      <c r="M609" s="39"/>
    </row>
    <row r="610" spans="2:13" x14ac:dyDescent="0.3">
      <c r="B610" s="38"/>
      <c r="C610" s="74">
        <v>605</v>
      </c>
      <c r="D610" s="97">
        <f>IF($C610&lt;=Entradas!$E$41,"",Observaciones!H610)</f>
        <v>0.26208570378810392</v>
      </c>
      <c r="E610" s="97">
        <f>IF($C610&lt;=Entradas!$E$41,"",Cálculos!M611)</f>
        <v>0.41145014084578302</v>
      </c>
      <c r="F610" s="77">
        <f>IF($C610&lt;=Entradas!$E$41,"",D610-E610)</f>
        <v>-0.1493644370576791</v>
      </c>
      <c r="G610" s="77">
        <f>IF($C610&lt;=Entradas!$E$41,"",D610-AVERAGE(D:D))</f>
        <v>-0.6440129784053743</v>
      </c>
      <c r="H610" s="77">
        <f>IF($C610&lt;=Entradas!$E$41,"",F610^2)</f>
        <v>2.2309735057557383E-2</v>
      </c>
      <c r="I610" s="77">
        <f>IF($C610&lt;=Entradas!$E$41,"",G610^2)</f>
        <v>0.41475271635456112</v>
      </c>
      <c r="J610" s="77">
        <f>IF($C610&lt;=Entradas!$E$41,"",E610-AVERAGE(E:E))</f>
        <v>-0.64742266627891543</v>
      </c>
      <c r="K610" s="77">
        <f>IF($C610&lt;=Entradas!$E$41,"",J610^2)</f>
        <v>0.4191561088116999</v>
      </c>
      <c r="L610" s="77">
        <f>IF($C610&lt;=Entradas!$E$41,"",G610*J610)</f>
        <v>0.41694859959743302</v>
      </c>
      <c r="M610" s="39"/>
    </row>
    <row r="611" spans="2:13" x14ac:dyDescent="0.3">
      <c r="B611" s="38"/>
      <c r="C611" s="74">
        <v>606</v>
      </c>
      <c r="D611" s="97">
        <f>IF($C611&lt;=Entradas!$E$41,"",Observaciones!H611)</f>
        <v>0.25950331079177474</v>
      </c>
      <c r="E611" s="97">
        <f>IF($C611&lt;=Entradas!$E$41,"",Cálculos!M612)</f>
        <v>0.40860804266340872</v>
      </c>
      <c r="F611" s="77">
        <f>IF($C611&lt;=Entradas!$E$41,"",D611-E611)</f>
        <v>-0.14910473187163398</v>
      </c>
      <c r="G611" s="77">
        <f>IF($C611&lt;=Entradas!$E$41,"",D611-AVERAGE(D:D))</f>
        <v>-0.64659537140170342</v>
      </c>
      <c r="H611" s="77">
        <f>IF($C611&lt;=Entradas!$E$41,"",F611^2)</f>
        <v>2.2232221066511862E-2</v>
      </c>
      <c r="I611" s="77">
        <f>IF($C611&lt;=Entradas!$E$41,"",G611^2)</f>
        <v>0.41808557431810678</v>
      </c>
      <c r="J611" s="77">
        <f>IF($C611&lt;=Entradas!$E$41,"",E611-AVERAGE(E:E))</f>
        <v>-0.65026476446128978</v>
      </c>
      <c r="K611" s="77">
        <f>IF($C611&lt;=Entradas!$E$41,"",J611^2)</f>
        <v>0.42284426389989666</v>
      </c>
      <c r="L611" s="77">
        <f>IF($C611&lt;=Entradas!$E$41,"",G611*J611)</f>
        <v>0.42045818688628889</v>
      </c>
      <c r="M611" s="39"/>
    </row>
    <row r="612" spans="2:13" x14ac:dyDescent="0.3">
      <c r="B612" s="38"/>
      <c r="C612" s="74">
        <v>607</v>
      </c>
      <c r="D612" s="97">
        <f>IF($C612&lt;=Entradas!$E$41,"",Observaciones!H612)</f>
        <v>0.25694636283960831</v>
      </c>
      <c r="E612" s="97">
        <f>IF($C612&lt;=Entradas!$E$41,"",Cálculos!M613)</f>
        <v>0.40578557992940689</v>
      </c>
      <c r="F612" s="77">
        <f>IF($C612&lt;=Entradas!$E$41,"",D612-E612)</f>
        <v>-0.14883921708979858</v>
      </c>
      <c r="G612" s="77">
        <f>IF($C612&lt;=Entradas!$E$41,"",D612-AVERAGE(D:D))</f>
        <v>-0.64915231935386997</v>
      </c>
      <c r="H612" s="77">
        <f>IF($C612&lt;=Entradas!$E$41,"",F612^2)</f>
        <v>2.2153112543904192E-2</v>
      </c>
      <c r="I612" s="77">
        <f>IF($C612&lt;=Entradas!$E$41,"",G612^2)</f>
        <v>0.4213987337225088</v>
      </c>
      <c r="J612" s="77">
        <f>IF($C612&lt;=Entradas!$E$41,"",E612-AVERAGE(E:E))</f>
        <v>-0.65308722719529155</v>
      </c>
      <c r="K612" s="77">
        <f>IF($C612&lt;=Entradas!$E$41,"",J612^2)</f>
        <v>0.42652292632563438</v>
      </c>
      <c r="L612" s="77">
        <f>IF($C612&lt;=Entradas!$E$41,"",G612*J612)</f>
        <v>0.42395308827421135</v>
      </c>
      <c r="M612" s="39"/>
    </row>
    <row r="613" spans="2:13" x14ac:dyDescent="0.3">
      <c r="B613" s="38"/>
      <c r="C613" s="74">
        <v>608</v>
      </c>
      <c r="D613" s="97">
        <f>IF($C613&lt;=Entradas!$E$41,"",Observaciones!H613)</f>
        <v>0.25441460912303321</v>
      </c>
      <c r="E613" s="97">
        <f>IF($C613&lt;=Entradas!$E$41,"",Cálculos!M614)</f>
        <v>0.40298261403548985</v>
      </c>
      <c r="F613" s="77">
        <f>IF($C613&lt;=Entradas!$E$41,"",D613-E613)</f>
        <v>-0.14856800491245664</v>
      </c>
      <c r="G613" s="77">
        <f>IF($C613&lt;=Entradas!$E$41,"",D613-AVERAGE(D:D))</f>
        <v>-0.65168407307044496</v>
      </c>
      <c r="H613" s="77">
        <f>IF($C613&lt;=Entradas!$E$41,"",F613^2)</f>
        <v>2.2072452083667742E-2</v>
      </c>
      <c r="I613" s="77">
        <f>IF($C613&lt;=Entradas!$E$41,"",G613^2)</f>
        <v>0.42469213109368503</v>
      </c>
      <c r="J613" s="77">
        <f>IF($C613&lt;=Entradas!$E$41,"",E613-AVERAGE(E:E))</f>
        <v>-0.6558901930892086</v>
      </c>
      <c r="K613" s="77">
        <f>IF($C613&lt;=Entradas!$E$41,"",J613^2)</f>
        <v>0.43019194539059935</v>
      </c>
      <c r="L613" s="77">
        <f>IF($C613&lt;=Entradas!$E$41,"",G613*J613)</f>
        <v>0.42743319251933609</v>
      </c>
      <c r="M613" s="39"/>
    </row>
    <row r="614" spans="2:13" x14ac:dyDescent="0.3">
      <c r="B614" s="38"/>
      <c r="C614" s="74">
        <v>609</v>
      </c>
      <c r="D614" s="97">
        <f>IF($C614&lt;=Entradas!$E$41,"",Observaciones!H614)</f>
        <v>0.25190780138189772</v>
      </c>
      <c r="E614" s="97">
        <f>IF($C614&lt;=Entradas!$E$41,"",Cálculos!M615)</f>
        <v>0.40019900976300982</v>
      </c>
      <c r="F614" s="77">
        <f>IF($C614&lt;=Entradas!$E$41,"",D614-E614)</f>
        <v>-0.14829120838111209</v>
      </c>
      <c r="G614" s="77">
        <f>IF($C614&lt;=Entradas!$E$41,"",D614-AVERAGE(D:D))</f>
        <v>-0.6541908808115805</v>
      </c>
      <c r="H614" s="77">
        <f>IF($C614&lt;=Entradas!$E$41,"",F614^2)</f>
        <v>2.1990282483130411E-2</v>
      </c>
      <c r="I614" s="77">
        <f>IF($C614&lt;=Entradas!$E$41,"",G614^2)</f>
        <v>0.42796570853703153</v>
      </c>
      <c r="J614" s="77">
        <f>IF($C614&lt;=Entradas!$E$41,"",E614-AVERAGE(E:E))</f>
        <v>-0.65867379736168863</v>
      </c>
      <c r="K614" s="77">
        <f>IF($C614&lt;=Entradas!$E$41,"",J614^2)</f>
        <v>0.43385117133086687</v>
      </c>
      <c r="L614" s="77">
        <f>IF($C614&lt;=Entradas!$E$41,"",G614*J614)</f>
        <v>0.43089839166355159</v>
      </c>
      <c r="M614" s="39"/>
    </row>
    <row r="615" spans="2:13" x14ac:dyDescent="0.3">
      <c r="B615" s="38"/>
      <c r="C615" s="74">
        <v>610</v>
      </c>
      <c r="D615" s="97">
        <f>IF($C615&lt;=Entradas!$E$41,"",Observaciones!H615)</f>
        <v>0.24942569381501734</v>
      </c>
      <c r="E615" s="97">
        <f>IF($C615&lt;=Entradas!$E$41,"",Cálculos!M616)</f>
        <v>0.39743463327199896</v>
      </c>
      <c r="F615" s="77">
        <f>IF($C615&lt;=Entradas!$E$41,"",D615-E615)</f>
        <v>-0.14800893945698163</v>
      </c>
      <c r="G615" s="77">
        <f>IF($C615&lt;=Entradas!$E$41,"",D615-AVERAGE(D:D))</f>
        <v>-0.65667298837846089</v>
      </c>
      <c r="H615" s="77">
        <f>IF($C615&lt;=Entradas!$E$41,"",F615^2)</f>
        <v>2.1906646159180452E-2</v>
      </c>
      <c r="I615" s="77">
        <f>IF($C615&lt;=Entradas!$E$41,"",G615^2)</f>
        <v>0.43121941366589822</v>
      </c>
      <c r="J615" s="77">
        <f>IF($C615&lt;=Entradas!$E$41,"",E615-AVERAGE(E:E))</f>
        <v>-0.66143817385269954</v>
      </c>
      <c r="K615" s="77">
        <f>IF($C615&lt;=Entradas!$E$41,"",J615^2)</f>
        <v>0.43750045782959396</v>
      </c>
      <c r="L615" s="77">
        <f>IF($C615&lt;=Entradas!$E$41,"",G615*J615)</f>
        <v>0.43434858225144418</v>
      </c>
      <c r="M615" s="39"/>
    </row>
    <row r="616" spans="2:13" x14ac:dyDescent="0.3">
      <c r="B616" s="38"/>
      <c r="C616" s="74">
        <v>611</v>
      </c>
      <c r="D616" s="97">
        <f>IF($C616&lt;=Entradas!$E$41,"",Observaciones!H616)</f>
        <v>0.24696804304526951</v>
      </c>
      <c r="E616" s="97">
        <f>IF($C616&lt;=Entradas!$E$41,"",Cálculos!M617)</f>
        <v>0.39468935172828246</v>
      </c>
      <c r="F616" s="77">
        <f>IF($C616&lt;=Entradas!$E$41,"",D616-E616)</f>
        <v>-0.14772130868301295</v>
      </c>
      <c r="G616" s="77">
        <f>IF($C616&lt;=Entradas!$E$41,"",D616-AVERAGE(D:D))</f>
        <v>-0.65913063914820869</v>
      </c>
      <c r="H616" s="77">
        <f>IF($C616&lt;=Entradas!$E$41,"",F616^2)</f>
        <v>2.1821585039021995E-2</v>
      </c>
      <c r="I616" s="77">
        <f>IF($C616&lt;=Entradas!$E$41,"",G616^2)</f>
        <v>0.43445319946392608</v>
      </c>
      <c r="J616" s="77">
        <f>IF($C616&lt;=Entradas!$E$41,"",E616-AVERAGE(E:E))</f>
        <v>-0.66418345539641599</v>
      </c>
      <c r="K616" s="77">
        <f>IF($C616&lt;=Entradas!$E$41,"",J616^2)</f>
        <v>0.44113966242232289</v>
      </c>
      <c r="L616" s="77">
        <f>IF($C616&lt;=Entradas!$E$41,"",G616*J616)</f>
        <v>0.43778366546710545</v>
      </c>
      <c r="M616" s="39"/>
    </row>
    <row r="617" spans="2:13" x14ac:dyDescent="0.3">
      <c r="B617" s="38"/>
      <c r="C617" s="74">
        <v>612</v>
      </c>
      <c r="D617" s="97">
        <f>IF($C617&lt;=Entradas!$E$41,"",Observaciones!H617)</f>
        <v>0.24453460809393668</v>
      </c>
      <c r="E617" s="97">
        <f>IF($C617&lt;=Entradas!$E$41,"",Cálculos!M618)</f>
        <v>0.39196303323009946</v>
      </c>
      <c r="F617" s="77">
        <f>IF($C617&lt;=Entradas!$E$41,"",D617-E617)</f>
        <v>-0.14742842513616278</v>
      </c>
      <c r="G617" s="77">
        <f>IF($C617&lt;=Entradas!$E$41,"",D617-AVERAGE(D:D))</f>
        <v>-0.66156407409954154</v>
      </c>
      <c r="H617" s="77">
        <f>IF($C617&lt;=Entradas!$E$41,"",F617^2)</f>
        <v>2.1735140538129152E-2</v>
      </c>
      <c r="I617" s="77">
        <f>IF($C617&lt;=Entradas!$E$41,"",G617^2)</f>
        <v>0.43766702413918368</v>
      </c>
      <c r="J617" s="77">
        <f>IF($C617&lt;=Entradas!$E$41,"",E617-AVERAGE(E:E))</f>
        <v>-0.66690977389459905</v>
      </c>
      <c r="K617" s="77">
        <f>IF($C617&lt;=Entradas!$E$41,"",J617^2)</f>
        <v>0.44476864651614523</v>
      </c>
      <c r="L617" s="77">
        <f>IF($C617&lt;=Entradas!$E$41,"",G617*J617)</f>
        <v>0.44120354707451503</v>
      </c>
      <c r="M617" s="39"/>
    </row>
    <row r="618" spans="2:13" x14ac:dyDescent="0.3">
      <c r="B618" s="38"/>
      <c r="C618" s="74">
        <v>613</v>
      </c>
      <c r="D618" s="97">
        <f>IF($C618&lt;=Entradas!$E$41,"",Observaciones!H618)</f>
        <v>0.24212515035678067</v>
      </c>
      <c r="E618" s="97">
        <f>IF($C618&lt;=Entradas!$E$41,"",Cálculos!M619)</f>
        <v>0.38925554678951879</v>
      </c>
      <c r="F618" s="77">
        <f>IF($C618&lt;=Entradas!$E$41,"",D618-E618)</f>
        <v>-0.14713039643273812</v>
      </c>
      <c r="G618" s="77">
        <f>IF($C618&lt;=Entradas!$E$41,"",D618-AVERAGE(D:D))</f>
        <v>-0.66397353183669749</v>
      </c>
      <c r="H618" s="77">
        <f>IF($C618&lt;=Entradas!$E$41,"",F618^2)</f>
        <v>2.1647353554454678E-2</v>
      </c>
      <c r="I618" s="77">
        <f>IF($C618&lt;=Entradas!$E$41,"",G618^2)</f>
        <v>0.44086085097969796</v>
      </c>
      <c r="J618" s="77">
        <f>IF($C618&lt;=Entradas!$E$41,"",E618-AVERAGE(E:E))</f>
        <v>-0.66961726033517965</v>
      </c>
      <c r="K618" s="77">
        <f>IF($C618&lt;=Entradas!$E$41,"",J618^2)</f>
        <v>0.44838727533879175</v>
      </c>
      <c r="L618" s="77">
        <f>IF($C618&lt;=Entradas!$E$41,"",G618*J618)</f>
        <v>0.44460813732356258</v>
      </c>
      <c r="M618" s="39"/>
    </row>
    <row r="619" spans="2:13" x14ac:dyDescent="0.3">
      <c r="B619" s="38"/>
      <c r="C619" s="74">
        <v>614</v>
      </c>
      <c r="D619" s="97">
        <f>IF($C619&lt;=Entradas!$E$41,"",Observaciones!H619)</f>
        <v>0.23973943358059746</v>
      </c>
      <c r="E619" s="97">
        <f>IF($C619&lt;=Entradas!$E$41,"",Cálculos!M620)</f>
        <v>0.38656676232390558</v>
      </c>
      <c r="F619" s="77">
        <f>IF($C619&lt;=Entradas!$E$41,"",D619-E619)</f>
        <v>-0.14682732874330812</v>
      </c>
      <c r="G619" s="77">
        <f>IF($C619&lt;=Entradas!$E$41,"",D619-AVERAGE(D:D))</f>
        <v>-0.66635924861288076</v>
      </c>
      <c r="H619" s="77">
        <f>IF($C619&lt;=Entradas!$E$41,"",F619^2)</f>
        <v>2.1558264465895472E-2</v>
      </c>
      <c r="I619" s="77">
        <f>IF($C619&lt;=Entradas!$E$41,"",G619^2)</f>
        <v>0.44403464821192301</v>
      </c>
      <c r="J619" s="77">
        <f>IF($C619&lt;=Entradas!$E$41,"",E619-AVERAGE(E:E))</f>
        <v>-0.67230604480079292</v>
      </c>
      <c r="K619" s="77">
        <f>IF($C619&lt;=Entradas!$E$41,"",J619^2)</f>
        <v>0.45199541787568576</v>
      </c>
      <c r="L619" s="77">
        <f>IF($C619&lt;=Entradas!$E$41,"",G619*J619)</f>
        <v>0.44799735085135411</v>
      </c>
      <c r="M619" s="39"/>
    </row>
    <row r="620" spans="2:13" x14ac:dyDescent="0.3">
      <c r="B620" s="38"/>
      <c r="C620" s="74">
        <v>615</v>
      </c>
      <c r="D620" s="97">
        <f>IF($C620&lt;=Entradas!$E$41,"",Observaciones!H620)</f>
        <v>0.23737722384004351</v>
      </c>
      <c r="E620" s="97">
        <f>IF($C620&lt;=Entradas!$E$41,"",Cálculos!M621)</f>
        <v>0.38389655064926204</v>
      </c>
      <c r="F620" s="77">
        <f>IF($C620&lt;=Entradas!$E$41,"",D620-E620)</f>
        <v>-0.14651932680921853</v>
      </c>
      <c r="G620" s="77">
        <f>IF($C620&lt;=Entradas!$E$41,"",D620-AVERAGE(D:D))</f>
        <v>-0.66872145835343466</v>
      </c>
      <c r="H620" s="77">
        <f>IF($C620&lt;=Entradas!$E$41,"",F620^2)</f>
        <v>2.1467913128626583E-2</v>
      </c>
      <c r="I620" s="77">
        <f>IF($C620&lt;=Entradas!$E$41,"",G620^2)</f>
        <v>0.44718838886234447</v>
      </c>
      <c r="J620" s="77">
        <f>IF($C620&lt;=Entradas!$E$41,"",E620-AVERAGE(E:E))</f>
        <v>-0.67497625647543646</v>
      </c>
      <c r="K620" s="77">
        <f>IF($C620&lt;=Entradas!$E$41,"",J620^2)</f>
        <v>0.4555929468055942</v>
      </c>
      <c r="L620" s="77">
        <f>IF($C620&lt;=Entradas!$E$41,"",G620*J620)</f>
        <v>0.45137110658419582</v>
      </c>
      <c r="M620" s="39"/>
    </row>
    <row r="621" spans="2:13" x14ac:dyDescent="0.3">
      <c r="B621" s="38"/>
      <c r="C621" s="74">
        <v>616</v>
      </c>
      <c r="D621" s="97">
        <f>IF($C621&lt;=Entradas!$E$41,"",Observaciones!H621)</f>
        <v>0.23503828951469777</v>
      </c>
      <c r="E621" s="97">
        <f>IF($C621&lt;=Entradas!$E$41,"",Cálculos!M622)</f>
        <v>0.38124478347394586</v>
      </c>
      <c r="F621" s="77">
        <f>IF($C621&lt;=Entradas!$E$41,"",D621-E621)</f>
        <v>-0.14620649395924809</v>
      </c>
      <c r="G621" s="77">
        <f>IF($C621&lt;=Entradas!$E$41,"",D621-AVERAGE(D:D))</f>
        <v>-0.67106039267878048</v>
      </c>
      <c r="H621" s="77">
        <f>IF($C621&lt;=Entradas!$E$41,"",F621^2)</f>
        <v>2.137633887585565E-2</v>
      </c>
      <c r="I621" s="77">
        <f>IF($C621&lt;=Entradas!$E$41,"",G621^2)</f>
        <v>0.45032205062219904</v>
      </c>
      <c r="J621" s="77">
        <f>IF($C621&lt;=Entradas!$E$41,"",E621-AVERAGE(E:E))</f>
        <v>-0.67762802365075259</v>
      </c>
      <c r="K621" s="77">
        <f>IF($C621&lt;=Entradas!$E$41,"",J621^2)</f>
        <v>0.45917973843682491</v>
      </c>
      <c r="L621" s="77">
        <f>IF($C621&lt;=Entradas!$E$41,"",G621*J621)</f>
        <v>0.45472932764121998</v>
      </c>
      <c r="M621" s="39"/>
    </row>
    <row r="622" spans="2:13" x14ac:dyDescent="0.3">
      <c r="B622" s="38"/>
      <c r="C622" s="74">
        <v>617</v>
      </c>
      <c r="D622" s="97">
        <f>IF($C622&lt;=Entradas!$E$41,"",Observaciones!H622)</f>
        <v>0.23272240126635049</v>
      </c>
      <c r="E622" s="97">
        <f>IF($C622&lt;=Entradas!$E$41,"",Cálculos!M623)</f>
        <v>0.37861133339249337</v>
      </c>
      <c r="F622" s="77">
        <f>IF($C622&lt;=Entradas!$E$41,"",D622-E622)</f>
        <v>-0.14588893212614287</v>
      </c>
      <c r="G622" s="77">
        <f>IF($C622&lt;=Entradas!$E$41,"",D622-AVERAGE(D:D))</f>
        <v>-0.67337628092712776</v>
      </c>
      <c r="H622" s="77">
        <f>IF($C622&lt;=Entradas!$E$41,"",F622^2)</f>
        <v>2.1283580516906323E-2</v>
      </c>
      <c r="I622" s="77">
        <f>IF($C622&lt;=Entradas!$E$41,"",G622^2)</f>
        <v>0.4534356157152501</v>
      </c>
      <c r="J622" s="77">
        <f>IF($C622&lt;=Entradas!$E$41,"",E622-AVERAGE(E:E))</f>
        <v>-0.68026147373220502</v>
      </c>
      <c r="K622" s="77">
        <f>IF($C622&lt;=Entradas!$E$41,"",J622^2)</f>
        <v>0.46275567264431144</v>
      </c>
      <c r="L622" s="77">
        <f>IF($C622&lt;=Entradas!$E$41,"",G622*J622)</f>
        <v>0.45807194123979922</v>
      </c>
      <c r="M622" s="39"/>
    </row>
    <row r="623" spans="2:13" x14ac:dyDescent="0.3">
      <c r="B623" s="38"/>
      <c r="C623" s="74">
        <v>618</v>
      </c>
      <c r="D623" s="97">
        <f>IF($C623&lt;=Entradas!$E$41,"",Observaciones!H623)</f>
        <v>0.23042933201651578</v>
      </c>
      <c r="E623" s="97">
        <f>IF($C623&lt;=Entradas!$E$41,"",Cálculos!M624)</f>
        <v>0.37599607387949485</v>
      </c>
      <c r="F623" s="77">
        <f>IF($C623&lt;=Entradas!$E$41,"",D623-E623)</f>
        <v>-0.14556674186297908</v>
      </c>
      <c r="G623" s="77">
        <f>IF($C623&lt;=Entradas!$E$41,"",D623-AVERAGE(D:D))</f>
        <v>-0.67566935017696239</v>
      </c>
      <c r="H623" s="77">
        <f>IF($C623&lt;=Entradas!$E$41,"",F623^2)</f>
        <v>2.1189676336603184E-2</v>
      </c>
      <c r="I623" s="77">
        <f>IF($C623&lt;=Entradas!$E$41,"",G623^2)</f>
        <v>0.45652907076855864</v>
      </c>
      <c r="J623" s="77">
        <f>IF($C623&lt;=Entradas!$E$41,"",E623-AVERAGE(E:E))</f>
        <v>-0.68287673324520359</v>
      </c>
      <c r="K623" s="77">
        <f>IF($C623&lt;=Entradas!$E$41,"",J623^2)</f>
        <v>0.46632063280764097</v>
      </c>
      <c r="L623" s="77">
        <f>IF($C623&lt;=Entradas!$E$41,"",G623*J623)</f>
        <v>0.46139887860275358</v>
      </c>
      <c r="M623" s="39"/>
    </row>
    <row r="624" spans="2:13" x14ac:dyDescent="0.3">
      <c r="B624" s="38"/>
      <c r="C624" s="74">
        <v>619</v>
      </c>
      <c r="D624" s="97">
        <f>IF($C624&lt;=Entradas!$E$41,"",Observaciones!H624)</f>
        <v>0.22815885692416618</v>
      </c>
      <c r="E624" s="97">
        <f>IF($C624&lt;=Entradas!$E$41,"",Cálculos!M625)</f>
        <v>0.37339887928351573</v>
      </c>
      <c r="F624" s="77">
        <f>IF($C624&lt;=Entradas!$E$41,"",D624-E624)</f>
        <v>-0.14524002235934955</v>
      </c>
      <c r="G624" s="77">
        <f>IF($C624&lt;=Entradas!$E$41,"",D624-AVERAGE(D:D))</f>
        <v>-0.67793982526931207</v>
      </c>
      <c r="H624" s="77">
        <f>IF($C624&lt;=Entradas!$E$41,"",F624^2)</f>
        <v>2.1094664094944357E-2</v>
      </c>
      <c r="I624" s="77">
        <f>IF($C624&lt;=Entradas!$E$41,"",G624^2)</f>
        <v>0.45960240668618541</v>
      </c>
      <c r="J624" s="77">
        <f>IF($C624&lt;=Entradas!$E$41,"",E624-AVERAGE(E:E))</f>
        <v>-0.68547392784118277</v>
      </c>
      <c r="K624" s="77">
        <f>IF($C624&lt;=Entradas!$E$41,"",J624^2)</f>
        <v>0.46987450575001904</v>
      </c>
      <c r="L624" s="77">
        <f>IF($C624&lt;=Entradas!$E$41,"",G624*J624)</f>
        <v>0.46471007486732047</v>
      </c>
      <c r="M624" s="39"/>
    </row>
    <row r="625" spans="2:13" x14ac:dyDescent="0.3">
      <c r="B625" s="38"/>
      <c r="C625" s="74">
        <v>620</v>
      </c>
      <c r="D625" s="97">
        <f>IF($C625&lt;=Entradas!$E$41,"",Observaciones!H625)</f>
        <v>0.22591075336368649</v>
      </c>
      <c r="E625" s="97">
        <f>IF($C625&lt;=Entradas!$E$41,"",Cálculos!M626)</f>
        <v>0.37081962482105918</v>
      </c>
      <c r="F625" s="77">
        <f>IF($C625&lt;=Entradas!$E$41,"",D625-E625)</f>
        <v>-0.14490887145737269</v>
      </c>
      <c r="G625" s="77">
        <f>IF($C625&lt;=Entradas!$E$41,"",D625-AVERAGE(D:D))</f>
        <v>-0.68018792882979173</v>
      </c>
      <c r="H625" s="77">
        <f>IF($C625&lt;=Entradas!$E$41,"",F625^2)</f>
        <v>2.0998581027049362E-2</v>
      </c>
      <c r="I625" s="77">
        <f>IF($C625&lt;=Entradas!$E$41,"",G625^2)</f>
        <v>0.46265561852576181</v>
      </c>
      <c r="J625" s="77">
        <f>IF($C625&lt;=Entradas!$E$41,"",E625-AVERAGE(E:E))</f>
        <v>-0.68805318230363932</v>
      </c>
      <c r="K625" s="77">
        <f>IF($C625&lt;=Entradas!$E$41,"",J625^2)</f>
        <v>0.4734171816781651</v>
      </c>
      <c r="L625" s="77">
        <f>IF($C625&lt;=Entradas!$E$41,"",G625*J625)</f>
        <v>0.46800546899585954</v>
      </c>
      <c r="M625" s="39"/>
    </row>
    <row r="626" spans="2:13" x14ac:dyDescent="0.3">
      <c r="B626" s="38"/>
      <c r="C626" s="74">
        <v>621</v>
      </c>
      <c r="D626" s="97">
        <f>IF($C626&lt;=Entradas!$E$41,"",Observaciones!H626)</f>
        <v>0.22368480090304474</v>
      </c>
      <c r="E626" s="97">
        <f>IF($C626&lt;=Entradas!$E$41,"",Cálculos!M627)</f>
        <v>0.36825818657057113</v>
      </c>
      <c r="F626" s="77">
        <f>IF($C626&lt;=Entradas!$E$41,"",D626-E626)</f>
        <v>-0.14457338566752639</v>
      </c>
      <c r="G626" s="77">
        <f>IF($C626&lt;=Entradas!$E$41,"",D626-AVERAGE(D:D))</f>
        <v>-0.68241388129043346</v>
      </c>
      <c r="H626" s="77">
        <f>IF($C626&lt;=Entradas!$E$41,"",F626^2)</f>
        <v>2.0901463843371326E-2</v>
      </c>
      <c r="I626" s="77">
        <f>IF($C626&lt;=Entradas!$E$41,"",G626^2)</f>
        <v>0.46568870537787382</v>
      </c>
      <c r="J626" s="77">
        <f>IF($C626&lt;=Entradas!$E$41,"",E626-AVERAGE(E:E))</f>
        <v>-0.69061462055412726</v>
      </c>
      <c r="K626" s="77">
        <f>IF($C626&lt;=Entradas!$E$41,"",J626^2)</f>
        <v>0.47694855412312115</v>
      </c>
      <c r="L626" s="77">
        <f>IF($C626&lt;=Entradas!$E$41,"",G626*J626)</f>
        <v>0.47128500368826193</v>
      </c>
      <c r="M626" s="39"/>
    </row>
    <row r="627" spans="2:13" x14ac:dyDescent="0.3">
      <c r="B627" s="38"/>
      <c r="C627" s="74">
        <v>622</v>
      </c>
      <c r="D627" s="97">
        <f>IF($C627&lt;=Entradas!$E$41,"",Observaciones!H627)</f>
        <v>0.2214807812821783</v>
      </c>
      <c r="E627" s="97">
        <f>IF($C627&lt;=Entradas!$E$41,"",Cálculos!M628)</f>
        <v>0.36571444146648602</v>
      </c>
      <c r="F627" s="77">
        <f>IF($C627&lt;=Entradas!$E$41,"",D627-E627)</f>
        <v>-0.14423366018430772</v>
      </c>
      <c r="G627" s="77">
        <f>IF($C627&lt;=Entradas!$E$41,"",D627-AVERAGE(D:D))</f>
        <v>-0.68461790091129993</v>
      </c>
      <c r="H627" s="77">
        <f>IF($C627&lt;=Entradas!$E$41,"",F627^2)</f>
        <v>2.0803348730162353E-2</v>
      </c>
      <c r="I627" s="77">
        <f>IF($C627&lt;=Entradas!$E$41,"",G627^2)</f>
        <v>0.46870167024819448</v>
      </c>
      <c r="J627" s="77">
        <f>IF($C627&lt;=Entradas!$E$41,"",E627-AVERAGE(E:E))</f>
        <v>-0.69315836565821243</v>
      </c>
      <c r="K627" s="77">
        <f>IF($C627&lt;=Entradas!$E$41,"",J627^2)</f>
        <v>0.48046851988196415</v>
      </c>
      <c r="L627" s="77">
        <f>IF($C627&lt;=Entradas!$E$41,"",G627*J627)</f>
        <v>0.4745486252960327</v>
      </c>
      <c r="M627" s="39"/>
    </row>
    <row r="628" spans="2:13" x14ac:dyDescent="0.3">
      <c r="B628" s="38"/>
      <c r="C628" s="74">
        <v>623</v>
      </c>
      <c r="D628" s="97">
        <f>IF($C628&lt;=Entradas!$E$41,"",Observaciones!H628)</f>
        <v>0.22270484549910824</v>
      </c>
      <c r="E628" s="97">
        <f>IF($C628&lt;=Entradas!$E$41,"",Cálculos!M629)</f>
        <v>0.36490620743878938</v>
      </c>
      <c r="F628" s="77">
        <f>IF($C628&lt;=Entradas!$E$41,"",D628-E628)</f>
        <v>-0.14220136193968114</v>
      </c>
      <c r="G628" s="77">
        <f>IF($C628&lt;=Entradas!$E$41,"",D628-AVERAGE(D:D))</f>
        <v>-0.68339383669436993</v>
      </c>
      <c r="H628" s="77">
        <f>IF($C628&lt;=Entradas!$E$41,"",F628^2)</f>
        <v>2.0221227337500196E-2</v>
      </c>
      <c r="I628" s="77">
        <f>IF($C628&lt;=Entradas!$E$41,"",G628^2)</f>
        <v>0.46702713603185114</v>
      </c>
      <c r="J628" s="77">
        <f>IF($C628&lt;=Entradas!$E$41,"",E628-AVERAGE(E:E))</f>
        <v>-0.69396659968590901</v>
      </c>
      <c r="K628" s="77">
        <f>IF($C628&lt;=Entradas!$E$41,"",J628^2)</f>
        <v>0.48158964147962269</v>
      </c>
      <c r="L628" s="77">
        <f>IF($C628&lt;=Entradas!$E$41,"",G628*J628)</f>
        <v>0.47425249709709927</v>
      </c>
      <c r="M628" s="39"/>
    </row>
    <row r="629" spans="2:13" x14ac:dyDescent="0.3">
      <c r="B629" s="38"/>
      <c r="C629" s="74">
        <v>624</v>
      </c>
      <c r="D629" s="97">
        <f>IF($C629&lt;=Entradas!$E$41,"",Observaciones!H629)</f>
        <v>0.21770291830396379</v>
      </c>
      <c r="E629" s="97">
        <f>IF($C629&lt;=Entradas!$E$41,"",Cálculos!M630)</f>
        <v>0.36099361752543152</v>
      </c>
      <c r="F629" s="77">
        <f>IF($C629&lt;=Entradas!$E$41,"",D629-E629)</f>
        <v>-0.14329069922146773</v>
      </c>
      <c r="G629" s="77">
        <f>IF($C629&lt;=Entradas!$E$41,"",D629-AVERAGE(D:D))</f>
        <v>-0.6883957638895144</v>
      </c>
      <c r="H629" s="77">
        <f>IF($C629&lt;=Entradas!$E$41,"",F629^2)</f>
        <v>2.0532224483377132E-2</v>
      </c>
      <c r="I629" s="77">
        <f>IF($C629&lt;=Entradas!$E$41,"",G629^2)</f>
        <v>0.47388872774102808</v>
      </c>
      <c r="J629" s="77">
        <f>IF($C629&lt;=Entradas!$E$41,"",E629-AVERAGE(E:E))</f>
        <v>-0.69787918959926687</v>
      </c>
      <c r="K629" s="77">
        <f>IF($C629&lt;=Entradas!$E$41,"",J629^2)</f>
        <v>0.48703536327572949</v>
      </c>
      <c r="L629" s="77">
        <f>IF($C629&lt;=Entradas!$E$41,"",G629*J629)</f>
        <v>0.48041707782678256</v>
      </c>
      <c r="M629" s="39"/>
    </row>
    <row r="630" spans="2:13" x14ac:dyDescent="0.3">
      <c r="B630" s="38"/>
      <c r="C630" s="74">
        <v>625</v>
      </c>
      <c r="D630" s="97">
        <f>IF($C630&lt;=Entradas!$E$41,"",Observaciones!H630)</f>
        <v>0.21509196284851936</v>
      </c>
      <c r="E630" s="97">
        <f>IF($C630&lt;=Entradas!$E$41,"",Cálculos!M631)</f>
        <v>0.35824556644421424</v>
      </c>
      <c r="F630" s="77">
        <f>IF($C630&lt;=Entradas!$E$41,"",D630-E630)</f>
        <v>-0.14315360359569487</v>
      </c>
      <c r="G630" s="77">
        <f>IF($C630&lt;=Entradas!$E$41,"",D630-AVERAGE(D:D))</f>
        <v>-0.69100671934495883</v>
      </c>
      <c r="H630" s="77">
        <f>IF($C630&lt;=Entradas!$E$41,"",F630^2)</f>
        <v>2.0492954222433343E-2</v>
      </c>
      <c r="I630" s="77">
        <f>IF($C630&lt;=Entradas!$E$41,"",G630^2)</f>
        <v>0.47749028617988271</v>
      </c>
      <c r="J630" s="77">
        <f>IF($C630&lt;=Entradas!$E$41,"",E630-AVERAGE(E:E))</f>
        <v>-0.70062724068048421</v>
      </c>
      <c r="K630" s="77">
        <f>IF($C630&lt;=Entradas!$E$41,"",J630^2)</f>
        <v>0.49087853038354917</v>
      </c>
      <c r="L630" s="77">
        <f>IF($C630&lt;=Entradas!$E$41,"",G630*J630)</f>
        <v>0.4841381310663323</v>
      </c>
      <c r="M630" s="39"/>
    </row>
    <row r="631" spans="2:13" x14ac:dyDescent="0.3">
      <c r="B631" s="38"/>
      <c r="C631" s="74">
        <v>626</v>
      </c>
      <c r="D631" s="97">
        <f>IF($C631&lt;=Entradas!$E$41,"",Observaciones!H631)</f>
        <v>0.21289530463026463</v>
      </c>
      <c r="E631" s="97">
        <f>IF($C631&lt;=Entradas!$E$41,"",Cálculos!M632)</f>
        <v>0.35572445827266591</v>
      </c>
      <c r="F631" s="77">
        <f>IF($C631&lt;=Entradas!$E$41,"",D631-E631)</f>
        <v>-0.14282915364240129</v>
      </c>
      <c r="G631" s="77">
        <f>IF($C631&lt;=Entradas!$E$41,"",D631-AVERAGE(D:D))</f>
        <v>-0.6932033775632136</v>
      </c>
      <c r="H631" s="77">
        <f>IF($C631&lt;=Entradas!$E$41,"",F631^2)</f>
        <v>2.0400167130204674E-2</v>
      </c>
      <c r="I631" s="77">
        <f>IF($C631&lt;=Entradas!$E$41,"",G631^2)</f>
        <v>0.48053092266504727</v>
      </c>
      <c r="J631" s="77">
        <f>IF($C631&lt;=Entradas!$E$41,"",E631-AVERAGE(E:E))</f>
        <v>-0.70314834885203248</v>
      </c>
      <c r="K631" s="77">
        <f>IF($C631&lt;=Entradas!$E$41,"",J631^2)</f>
        <v>0.49441760049333955</v>
      </c>
      <c r="L631" s="77">
        <f>IF($C631&lt;=Entradas!$E$41,"",G631*J631)</f>
        <v>0.48742481035222568</v>
      </c>
      <c r="M631" s="39"/>
    </row>
    <row r="632" spans="2:13" x14ac:dyDescent="0.3">
      <c r="B632" s="38"/>
      <c r="C632" s="74">
        <v>627</v>
      </c>
      <c r="D632" s="97">
        <f>IF($C632&lt;=Entradas!$E$41,"",Observaciones!H632)</f>
        <v>0.21078476863253254</v>
      </c>
      <c r="E632" s="97">
        <f>IF($C632&lt;=Entradas!$E$41,"",Cálculos!M633)</f>
        <v>0.35325878417323248</v>
      </c>
      <c r="F632" s="77">
        <f>IF($C632&lt;=Entradas!$E$41,"",D632-E632)</f>
        <v>-0.14247401554069994</v>
      </c>
      <c r="G632" s="77">
        <f>IF($C632&lt;=Entradas!$E$41,"",D632-AVERAGE(D:D))</f>
        <v>-0.69531391356094563</v>
      </c>
      <c r="H632" s="77">
        <f>IF($C632&lt;=Entradas!$E$41,"",F632^2)</f>
        <v>2.0298845104291606E-2</v>
      </c>
      <c r="I632" s="77">
        <f>IF($C632&lt;=Entradas!$E$41,"",G632^2)</f>
        <v>0.48346143839143818</v>
      </c>
      <c r="J632" s="77">
        <f>IF($C632&lt;=Entradas!$E$41,"",E632-AVERAGE(E:E))</f>
        <v>-0.70561402295146602</v>
      </c>
      <c r="K632" s="77">
        <f>IF($C632&lt;=Entradas!$E$41,"",J632^2)</f>
        <v>0.49789114938575202</v>
      </c>
      <c r="L632" s="77">
        <f>IF($C632&lt;=Entradas!$E$41,"",G632*J632)</f>
        <v>0.49062324776186678</v>
      </c>
      <c r="M632" s="39"/>
    </row>
    <row r="633" spans="2:13" x14ac:dyDescent="0.3">
      <c r="B633" s="38"/>
      <c r="C633" s="74">
        <v>628</v>
      </c>
      <c r="D633" s="97">
        <f>IF($C633&lt;=Entradas!$E$41,"",Observaciones!H633)</f>
        <v>0.20870572749525815</v>
      </c>
      <c r="E633" s="97">
        <f>IF($C633&lt;=Entradas!$E$41,"",Cálculos!M634)</f>
        <v>0.35081709247771964</v>
      </c>
      <c r="F633" s="77">
        <f>IF($C633&lt;=Entradas!$E$41,"",D633-E633)</f>
        <v>-0.14211136498246149</v>
      </c>
      <c r="G633" s="77">
        <f>IF($C633&lt;=Entradas!$E$41,"",D633-AVERAGE(D:D))</f>
        <v>-0.69739295469822005</v>
      </c>
      <c r="H633" s="77">
        <f>IF($C633&lt;=Entradas!$E$41,"",F633^2)</f>
        <v>2.0195640057178381E-2</v>
      </c>
      <c r="I633" s="77">
        <f>IF($C633&lt;=Entradas!$E$41,"",G633^2)</f>
        <v>0.48635693326271362</v>
      </c>
      <c r="J633" s="77">
        <f>IF($C633&lt;=Entradas!$E$41,"",E633-AVERAGE(E:E))</f>
        <v>-0.70805571464697881</v>
      </c>
      <c r="K633" s="77">
        <f>IF($C633&lt;=Entradas!$E$41,"",J633^2)</f>
        <v>0.5013428950442439</v>
      </c>
      <c r="L633" s="77">
        <f>IF($C633&lt;=Entradas!$E$41,"",G633*J633)</f>
        <v>0.4937930669286163</v>
      </c>
      <c r="M633" s="39"/>
    </row>
    <row r="634" spans="2:13" x14ac:dyDescent="0.3">
      <c r="B634" s="38"/>
      <c r="C634" s="74">
        <v>629</v>
      </c>
      <c r="D634" s="97">
        <f>IF($C634&lt;=Entradas!$E$41,"",Observaciones!H634)</f>
        <v>0.20664894703919839</v>
      </c>
      <c r="E634" s="97">
        <f>IF($C634&lt;=Entradas!$E$41,"",Cálculos!M635)</f>
        <v>0.34839353751879604</v>
      </c>
      <c r="F634" s="77">
        <f>IF($C634&lt;=Entradas!$E$41,"",D634-E634)</f>
        <v>-0.14174459047959764</v>
      </c>
      <c r="G634" s="77">
        <f>IF($C634&lt;=Entradas!$E$41,"",D634-AVERAGE(D:D))</f>
        <v>-0.69944973515427988</v>
      </c>
      <c r="H634" s="77">
        <f>IF($C634&lt;=Entradas!$E$41,"",F634^2)</f>
        <v>2.0091528930228843E-2</v>
      </c>
      <c r="I634" s="77">
        <f>IF($C634&lt;=Entradas!$E$41,"",G634^2)</f>
        <v>0.48922993200739229</v>
      </c>
      <c r="J634" s="77">
        <f>IF($C634&lt;=Entradas!$E$41,"",E634-AVERAGE(E:E))</f>
        <v>-0.71047926960590235</v>
      </c>
      <c r="K634" s="77">
        <f>IF($C634&lt;=Entradas!$E$41,"",J634^2)</f>
        <v>0.50478079253973651</v>
      </c>
      <c r="L634" s="77">
        <f>IF($C634&lt;=Entradas!$E$41,"",G634*J634)</f>
        <v>0.49694453695845464</v>
      </c>
      <c r="M634" s="39"/>
    </row>
    <row r="635" spans="2:13" x14ac:dyDescent="0.3">
      <c r="B635" s="38"/>
      <c r="C635" s="74">
        <v>630</v>
      </c>
      <c r="D635" s="97">
        <f>IF($C635&lt;=Entradas!$E$41,"",Observaciones!H635)</f>
        <v>0.204612727133172</v>
      </c>
      <c r="E635" s="97">
        <f>IF($C635&lt;=Entradas!$E$41,"",Cálculos!M636)</f>
        <v>0.34598695559426829</v>
      </c>
      <c r="F635" s="77">
        <f>IF($C635&lt;=Entradas!$E$41,"",D635-E635)</f>
        <v>-0.14137422846109629</v>
      </c>
      <c r="G635" s="77">
        <f>IF($C635&lt;=Entradas!$E$41,"",D635-AVERAGE(D:D))</f>
        <v>-0.7014859550603062</v>
      </c>
      <c r="H635" s="77">
        <f>IF($C635&lt;=Entradas!$E$41,"",F635^2)</f>
        <v>1.9986672472970247E-2</v>
      </c>
      <c r="I635" s="77">
        <f>IF($C635&lt;=Entradas!$E$41,"",G635^2)</f>
        <v>0.49208254514686994</v>
      </c>
      <c r="J635" s="77">
        <f>IF($C635&lt;=Entradas!$E$41,"",E635-AVERAGE(E:E))</f>
        <v>-0.71288585153043016</v>
      </c>
      <c r="K635" s="77">
        <f>IF($C635&lt;=Entradas!$E$41,"",J635^2)</f>
        <v>0.50820623731226655</v>
      </c>
      <c r="L635" s="77">
        <f>IF($C635&lt;=Entradas!$E$41,"",G635*J635)</f>
        <v>0.50007941240980347</v>
      </c>
      <c r="M635" s="39"/>
    </row>
    <row r="636" spans="2:13" x14ac:dyDescent="0.3">
      <c r="B636" s="38"/>
      <c r="C636" s="74">
        <v>631</v>
      </c>
      <c r="D636" s="97">
        <f>IF($C636&lt;=Entradas!$E$41,"",Observaciones!H636)</f>
        <v>0.20259661947209576</v>
      </c>
      <c r="E636" s="97">
        <f>IF($C636&lt;=Entradas!$E$41,"",Cálculos!M637)</f>
        <v>0.34359703961778221</v>
      </c>
      <c r="F636" s="77">
        <f>IF($C636&lt;=Entradas!$E$41,"",D636-E636)</f>
        <v>-0.14100042014568645</v>
      </c>
      <c r="G636" s="77">
        <f>IF($C636&lt;=Entradas!$E$41,"",D636-AVERAGE(D:D))</f>
        <v>-0.70350206272138249</v>
      </c>
      <c r="H636" s="77">
        <f>IF($C636&lt;=Entradas!$E$41,"",F636^2)</f>
        <v>1.9881118481260101E-2</v>
      </c>
      <c r="I636" s="77">
        <f>IF($C636&lt;=Entradas!$E$41,"",G636^2)</f>
        <v>0.49491515225324001</v>
      </c>
      <c r="J636" s="77">
        <f>IF($C636&lt;=Entradas!$E$41,"",E636-AVERAGE(E:E))</f>
        <v>-0.71527576750691624</v>
      </c>
      <c r="K636" s="77">
        <f>IF($C636&lt;=Entradas!$E$41,"",J636^2)</f>
        <v>0.51161942358260815</v>
      </c>
      <c r="L636" s="77">
        <f>IF($C636&lt;=Entradas!$E$41,"",G636*J636)</f>
        <v>0.50319797785573561</v>
      </c>
      <c r="M636" s="39"/>
    </row>
    <row r="637" spans="2:13" x14ac:dyDescent="0.3">
      <c r="B637" s="38"/>
      <c r="C637" s="74">
        <v>632</v>
      </c>
      <c r="D637" s="97">
        <f>IF($C637&lt;=Entradas!$E$41,"",Observaciones!H637)</f>
        <v>0.21422585354190035</v>
      </c>
      <c r="E637" s="97">
        <f>IF($C637&lt;=Entradas!$E$41,"",Cálculos!M638)</f>
        <v>0.36034498198635062</v>
      </c>
      <c r="F637" s="77">
        <f>IF($C637&lt;=Entradas!$E$41,"",D637-E637)</f>
        <v>-0.14611912844445027</v>
      </c>
      <c r="G637" s="77">
        <f>IF($C637&lt;=Entradas!$E$41,"",D637-AVERAGE(D:D))</f>
        <v>-0.69187282865157784</v>
      </c>
      <c r="H637" s="77">
        <f>IF($C637&lt;=Entradas!$E$41,"",F637^2)</f>
        <v>2.1350799697365756E-2</v>
      </c>
      <c r="I637" s="77">
        <f>IF($C637&lt;=Entradas!$E$41,"",G637^2)</f>
        <v>0.47868801102633557</v>
      </c>
      <c r="J637" s="77">
        <f>IF($C637&lt;=Entradas!$E$41,"",E637-AVERAGE(E:E))</f>
        <v>-0.69852782513834777</v>
      </c>
      <c r="K637" s="77">
        <f>IF($C637&lt;=Entradas!$E$41,"",J637^2)</f>
        <v>0.48794112249251015</v>
      </c>
      <c r="L637" s="77">
        <f>IF($C637&lt;=Entradas!$E$41,"",G637*J637)</f>
        <v>0.48329242227030339</v>
      </c>
      <c r="M637" s="39"/>
    </row>
    <row r="638" spans="2:13" x14ac:dyDescent="0.3">
      <c r="B638" s="38"/>
      <c r="C638" s="74">
        <v>633</v>
      </c>
      <c r="D638" s="97">
        <f>IF($C638&lt;=Entradas!$E$41,"",Observaciones!H638)</f>
        <v>0.30181865919995365</v>
      </c>
      <c r="E638" s="97">
        <f>IF($C638&lt;=Entradas!$E$41,"",Cálculos!M639)</f>
        <v>0.44622614316792869</v>
      </c>
      <c r="F638" s="77">
        <f>IF($C638&lt;=Entradas!$E$41,"",D638-E638)</f>
        <v>-0.14440748396797504</v>
      </c>
      <c r="G638" s="77">
        <f>IF($C638&lt;=Entradas!$E$41,"",D638-AVERAGE(D:D))</f>
        <v>-0.60428002299352457</v>
      </c>
      <c r="H638" s="77">
        <f>IF($C638&lt;=Entradas!$E$41,"",F638^2)</f>
        <v>2.0853521425960968E-2</v>
      </c>
      <c r="I638" s="77">
        <f>IF($C638&lt;=Entradas!$E$41,"",G638^2)</f>
        <v>0.36515434618905457</v>
      </c>
      <c r="J638" s="77">
        <f>IF($C638&lt;=Entradas!$E$41,"",E638-AVERAGE(E:E))</f>
        <v>-0.61264666395676981</v>
      </c>
      <c r="K638" s="77">
        <f>IF($C638&lt;=Entradas!$E$41,"",J638^2)</f>
        <v>0.37533593485735922</v>
      </c>
      <c r="L638" s="77">
        <f>IF($C638&lt;=Entradas!$E$41,"",G638*J638)</f>
        <v>0.37021014018270298</v>
      </c>
      <c r="M638" s="39"/>
    </row>
    <row r="639" spans="2:13" x14ac:dyDescent="0.3">
      <c r="B639" s="38"/>
      <c r="C639" s="74">
        <v>634</v>
      </c>
      <c r="D639" s="97">
        <f>IF($C639&lt;=Entradas!$E$41,"",Observaciones!H639)</f>
        <v>0.23342816843066405</v>
      </c>
      <c r="E639" s="97">
        <f>IF($C639&lt;=Entradas!$E$41,"",Cálculos!M640)</f>
        <v>0.39984052142926479</v>
      </c>
      <c r="F639" s="77">
        <f>IF($C639&lt;=Entradas!$E$41,"",D639-E639)</f>
        <v>-0.16641235299860074</v>
      </c>
      <c r="G639" s="77">
        <f>IF($C639&lt;=Entradas!$E$41,"",D639-AVERAGE(D:D))</f>
        <v>-0.67267051376281417</v>
      </c>
      <c r="H639" s="77">
        <f>IF($C639&lt;=Entradas!$E$41,"",F639^2)</f>
        <v>2.7693071230530903E-2</v>
      </c>
      <c r="I639" s="77">
        <f>IF($C639&lt;=Entradas!$E$41,"",G639^2)</f>
        <v>0.45248562008592835</v>
      </c>
      <c r="J639" s="77">
        <f>IF($C639&lt;=Entradas!$E$41,"",E639-AVERAGE(E:E))</f>
        <v>-0.6590322856954336</v>
      </c>
      <c r="K639" s="77">
        <f>IF($C639&lt;=Entradas!$E$41,"",J639^2)</f>
        <v>0.43432355358894759</v>
      </c>
      <c r="L639" s="77">
        <f>IF($C639&lt;=Entradas!$E$41,"",G639*J639)</f>
        <v>0.44331158620502903</v>
      </c>
      <c r="M639" s="39"/>
    </row>
    <row r="640" spans="2:13" x14ac:dyDescent="0.3">
      <c r="B640" s="38"/>
      <c r="C640" s="74">
        <v>635</v>
      </c>
      <c r="D640" s="97">
        <f>IF($C640&lt;=Entradas!$E$41,"",Observaciones!H640)</f>
        <v>0.20082898696949908</v>
      </c>
      <c r="E640" s="97">
        <f>IF($C640&lt;=Entradas!$E$41,"",Cálculos!M641)</f>
        <v>0.38112076772700137</v>
      </c>
      <c r="F640" s="77">
        <f>IF($C640&lt;=Entradas!$E$41,"",D640-E640)</f>
        <v>-0.1802917807575023</v>
      </c>
      <c r="G640" s="77">
        <f>IF($C640&lt;=Entradas!$E$41,"",D640-AVERAGE(D:D))</f>
        <v>-0.7052696952239792</v>
      </c>
      <c r="H640" s="77">
        <f>IF($C640&lt;=Entradas!$E$41,"",F640^2)</f>
        <v>3.2505126208711273E-2</v>
      </c>
      <c r="I640" s="77">
        <f>IF($C640&lt;=Entradas!$E$41,"",G640^2)</f>
        <v>0.4974053430013245</v>
      </c>
      <c r="J640" s="77">
        <f>IF($C640&lt;=Entradas!$E$41,"",E640-AVERAGE(E:E))</f>
        <v>-0.67775203939769701</v>
      </c>
      <c r="K640" s="77">
        <f>IF($C640&lt;=Entradas!$E$41,"",J640^2)</f>
        <v>0.45934782690773746</v>
      </c>
      <c r="L640" s="77">
        <f>IF($C640&lt;=Entradas!$E$41,"",G640*J640)</f>
        <v>0.47799797426344409</v>
      </c>
      <c r="M640" s="39"/>
    </row>
    <row r="641" spans="2:13" x14ac:dyDescent="0.3">
      <c r="B641" s="38"/>
      <c r="C641" s="74">
        <v>636</v>
      </c>
      <c r="D641" s="97">
        <f>IF($C641&lt;=Entradas!$E$41,"",Observaciones!H641)</f>
        <v>0.19382244005931062</v>
      </c>
      <c r="E641" s="97">
        <f>IF($C641&lt;=Entradas!$E$41,"",Cálculos!M642)</f>
        <v>0.36244870263559953</v>
      </c>
      <c r="F641" s="77">
        <f>IF($C641&lt;=Entradas!$E$41,"",D641-E641)</f>
        <v>-0.1686262625762889</v>
      </c>
      <c r="G641" s="77">
        <f>IF($C641&lt;=Entradas!$E$41,"",D641-AVERAGE(D:D))</f>
        <v>-0.71227624213416763</v>
      </c>
      <c r="H641" s="77">
        <f>IF($C641&lt;=Entradas!$E$41,"",F641^2)</f>
        <v>2.8434816430447533E-2</v>
      </c>
      <c r="I641" s="77">
        <f>IF($C641&lt;=Entradas!$E$41,"",G641^2)</f>
        <v>0.50733744510877143</v>
      </c>
      <c r="J641" s="77">
        <f>IF($C641&lt;=Entradas!$E$41,"",E641-AVERAGE(E:E))</f>
        <v>-0.69642410448909886</v>
      </c>
      <c r="K641" s="77">
        <f>IF($C641&lt;=Entradas!$E$41,"",J641^2)</f>
        <v>0.48500653331344329</v>
      </c>
      <c r="L641" s="77">
        <f>IF($C641&lt;=Entradas!$E$41,"",G641*J641)</f>
        <v>0.49604634407714826</v>
      </c>
      <c r="M641" s="39"/>
    </row>
    <row r="642" spans="2:13" x14ac:dyDescent="0.3">
      <c r="B642" s="38"/>
      <c r="C642" s="74">
        <v>637</v>
      </c>
      <c r="D642" s="97">
        <f>IF($C642&lt;=Entradas!$E$41,"",Observaciones!H642)</f>
        <v>0.19107837815627893</v>
      </c>
      <c r="E642" s="97">
        <f>IF($C642&lt;=Entradas!$E$41,"",Cálculos!M643)</f>
        <v>0.3437724561744705</v>
      </c>
      <c r="F642" s="77">
        <f>IF($C642&lt;=Entradas!$E$41,"",D642-E642)</f>
        <v>-0.15269407801819157</v>
      </c>
      <c r="G642" s="77">
        <f>IF($C642&lt;=Entradas!$E$41,"",D642-AVERAGE(D:D))</f>
        <v>-0.71502030403719929</v>
      </c>
      <c r="H642" s="77">
        <f>IF($C642&lt;=Entradas!$E$41,"",F642^2)</f>
        <v>2.3315481461825573E-2</v>
      </c>
      <c r="I642" s="77">
        <f>IF($C642&lt;=Entradas!$E$41,"",G642^2)</f>
        <v>0.51125403518544887</v>
      </c>
      <c r="J642" s="77">
        <f>IF($C642&lt;=Entradas!$E$41,"",E642-AVERAGE(E:E))</f>
        <v>-0.71510035095022795</v>
      </c>
      <c r="K642" s="77">
        <f>IF($C642&lt;=Entradas!$E$41,"",J642^2)</f>
        <v>0.51136851192913912</v>
      </c>
      <c r="L642" s="77">
        <f>IF($C642&lt;=Entradas!$E$41,"",G642*J642)</f>
        <v>0.51131127035353996</v>
      </c>
      <c r="M642" s="39"/>
    </row>
    <row r="643" spans="2:13" x14ac:dyDescent="0.3">
      <c r="B643" s="38"/>
      <c r="C643" s="74">
        <v>638</v>
      </c>
      <c r="D643" s="97">
        <f>IF($C643&lt;=Entradas!$E$41,"",Observaciones!H643)</f>
        <v>0.18905719948747957</v>
      </c>
      <c r="E643" s="97">
        <f>IF($C643&lt;=Entradas!$E$41,"",Cálculos!M644)</f>
        <v>0.32991455424054422</v>
      </c>
      <c r="F643" s="77">
        <f>IF($C643&lt;=Entradas!$E$41,"",D643-E643)</f>
        <v>-0.14085735475306466</v>
      </c>
      <c r="G643" s="77">
        <f>IF($C643&lt;=Entradas!$E$41,"",D643-AVERAGE(D:D))</f>
        <v>-0.71704148270599866</v>
      </c>
      <c r="H643" s="77">
        <f>IF($C643&lt;=Entradas!$E$41,"",F643^2)</f>
        <v>1.9840794388030707E-2</v>
      </c>
      <c r="I643" s="77">
        <f>IF($C643&lt;=Entradas!$E$41,"",G643^2)</f>
        <v>0.51414848792121692</v>
      </c>
      <c r="J643" s="77">
        <f>IF($C643&lt;=Entradas!$E$41,"",E643-AVERAGE(E:E))</f>
        <v>-0.72895825288415428</v>
      </c>
      <c r="K643" s="77">
        <f>IF($C643&lt;=Entradas!$E$41,"",J643^2)</f>
        <v>0.53138013444791865</v>
      </c>
      <c r="L643" s="77">
        <f>IF($C643&lt;=Entradas!$E$41,"",G643*J643)</f>
        <v>0.52269330647882828</v>
      </c>
      <c r="M643" s="39"/>
    </row>
    <row r="644" spans="2:13" x14ac:dyDescent="0.3">
      <c r="B644" s="38"/>
      <c r="C644" s="74">
        <v>639</v>
      </c>
      <c r="D644" s="97">
        <f>IF($C644&lt;=Entradas!$E$41,"",Observaciones!H644)</f>
        <v>0.18717140199451726</v>
      </c>
      <c r="E644" s="97">
        <f>IF($C644&lt;=Entradas!$E$41,"",Cálculos!M645)</f>
        <v>0.32553628561230857</v>
      </c>
      <c r="F644" s="77">
        <f>IF($C644&lt;=Entradas!$E$41,"",D644-E644)</f>
        <v>-0.13836488361779131</v>
      </c>
      <c r="G644" s="77">
        <f>IF($C644&lt;=Entradas!$E$41,"",D644-AVERAGE(D:D))</f>
        <v>-0.71892728019896102</v>
      </c>
      <c r="H644" s="77">
        <f>IF($C644&lt;=Entradas!$E$41,"",F644^2)</f>
        <v>1.9144841018564934E-2</v>
      </c>
      <c r="I644" s="77">
        <f>IF($C644&lt;=Entradas!$E$41,"",G644^2)</f>
        <v>0.51685643421427541</v>
      </c>
      <c r="J644" s="77">
        <f>IF($C644&lt;=Entradas!$E$41,"",E644-AVERAGE(E:E))</f>
        <v>-0.73333652151238993</v>
      </c>
      <c r="K644" s="77">
        <f>IF($C644&lt;=Entradas!$E$41,"",J644^2)</f>
        <v>0.53778245378389189</v>
      </c>
      <c r="L644" s="77">
        <f>IF($C644&lt;=Entradas!$E$41,"",G644*J644)</f>
        <v>0.52721563088146939</v>
      </c>
      <c r="M644" s="39"/>
    </row>
    <row r="645" spans="2:13" x14ac:dyDescent="0.3">
      <c r="B645" s="38"/>
      <c r="C645" s="74">
        <v>640</v>
      </c>
      <c r="D645" s="97">
        <f>IF($C645&lt;=Entradas!$E$41,"",Observaciones!H645)</f>
        <v>0.18532334572105638</v>
      </c>
      <c r="E645" s="97">
        <f>IF($C645&lt;=Entradas!$E$41,"",Cálculos!M646)</f>
        <v>0.32290383189816108</v>
      </c>
      <c r="F645" s="77">
        <f>IF($C645&lt;=Entradas!$E$41,"",D645-E645)</f>
        <v>-0.13758048617710469</v>
      </c>
      <c r="G645" s="77">
        <f>IF($C645&lt;=Entradas!$E$41,"",D645-AVERAGE(D:D))</f>
        <v>-0.72077533647242187</v>
      </c>
      <c r="H645" s="77">
        <f>IF($C645&lt;=Entradas!$E$41,"",F645^2)</f>
        <v>1.8928390176728496E-2</v>
      </c>
      <c r="I645" s="77">
        <f>IF($C645&lt;=Entradas!$E$41,"",G645^2)</f>
        <v>0.519517085666933</v>
      </c>
      <c r="J645" s="77">
        <f>IF($C645&lt;=Entradas!$E$41,"",E645-AVERAGE(E:E))</f>
        <v>-0.73596897522653737</v>
      </c>
      <c r="K645" s="77">
        <f>IF($C645&lt;=Entradas!$E$41,"",J645^2)</f>
        <v>0.54165033249599959</v>
      </c>
      <c r="L645" s="77">
        <f>IF($C645&lt;=Entradas!$E$41,"",G645*J645)</f>
        <v>0.53046828575217098</v>
      </c>
      <c r="M645" s="39"/>
    </row>
    <row r="646" spans="2:13" x14ac:dyDescent="0.3">
      <c r="B646" s="38"/>
      <c r="C646" s="74">
        <v>641</v>
      </c>
      <c r="D646" s="97">
        <f>IF($C646&lt;=Entradas!$E$41,"",Observaciones!H646)</f>
        <v>0.18349667812756082</v>
      </c>
      <c r="E646" s="97">
        <f>IF($C646&lt;=Entradas!$E$41,"",Cálculos!M647)</f>
        <v>0.32060320377059437</v>
      </c>
      <c r="F646" s="77">
        <f>IF($C646&lt;=Entradas!$E$41,"",D646-E646)</f>
        <v>-0.13710652564303355</v>
      </c>
      <c r="G646" s="77">
        <f>IF($C646&lt;=Entradas!$E$41,"",D646-AVERAGE(D:D))</f>
        <v>-0.72260200406591735</v>
      </c>
      <c r="H646" s="77">
        <f>IF($C646&lt;=Entradas!$E$41,"",F646^2)</f>
        <v>1.8798199373903816E-2</v>
      </c>
      <c r="I646" s="77">
        <f>IF($C646&lt;=Entradas!$E$41,"",G646^2)</f>
        <v>0.52215365628008004</v>
      </c>
      <c r="J646" s="77">
        <f>IF($C646&lt;=Entradas!$E$41,"",E646-AVERAGE(E:E))</f>
        <v>-0.73826960335410408</v>
      </c>
      <c r="K646" s="77">
        <f>IF($C646&lt;=Entradas!$E$41,"",J646^2)</f>
        <v>0.54504200723662621</v>
      </c>
      <c r="L646" s="77">
        <f>IF($C646&lt;=Entradas!$E$41,"",G646*J646)</f>
        <v>0.53347509492462553</v>
      </c>
      <c r="M646" s="39"/>
    </row>
    <row r="647" spans="2:13" x14ac:dyDescent="0.3">
      <c r="B647" s="38"/>
      <c r="C647" s="74">
        <v>642</v>
      </c>
      <c r="D647" s="97">
        <f>IF($C647&lt;=Entradas!$E$41,"",Observaciones!H647)</f>
        <v>0.18168853669317106</v>
      </c>
      <c r="E647" s="97">
        <f>IF($C647&lt;=Entradas!$E$41,"",Cálculos!M648)</f>
        <v>0.31837580744230171</v>
      </c>
      <c r="F647" s="77">
        <f>IF($C647&lt;=Entradas!$E$41,"",D647-E647)</f>
        <v>-0.13668727074913065</v>
      </c>
      <c r="G647" s="77">
        <f>IF($C647&lt;=Entradas!$E$41,"",D647-AVERAGE(D:D))</f>
        <v>-0.72441014550030713</v>
      </c>
      <c r="H647" s="77">
        <f>IF($C647&lt;=Entradas!$E$41,"",F647^2)</f>
        <v>1.8683409984846147E-2</v>
      </c>
      <c r="I647" s="77">
        <f>IF($C647&lt;=Entradas!$E$41,"",G647^2)</f>
        <v>0.52477005890377615</v>
      </c>
      <c r="J647" s="77">
        <f>IF($C647&lt;=Entradas!$E$41,"",E647-AVERAGE(E:E))</f>
        <v>-0.74049699968239668</v>
      </c>
      <c r="K647" s="77">
        <f>IF($C647&lt;=Entradas!$E$41,"",J647^2)</f>
        <v>0.54833580653863134</v>
      </c>
      <c r="L647" s="77">
        <f>IF($C647&lt;=Entradas!$E$41,"",G647*J647)</f>
        <v>0.53642353928246589</v>
      </c>
      <c r="M647" s="39"/>
    </row>
    <row r="648" spans="2:13" x14ac:dyDescent="0.3">
      <c r="B648" s="38"/>
      <c r="C648" s="74">
        <v>643</v>
      </c>
      <c r="D648" s="97">
        <f>IF($C648&lt;=Entradas!$E$41,"",Observaciones!H648)</f>
        <v>0.17989829884973521</v>
      </c>
      <c r="E648" s="97">
        <f>IF($C648&lt;=Entradas!$E$41,"",Cálculos!M649)</f>
        <v>0.31617427983399238</v>
      </c>
      <c r="F648" s="77">
        <f>IF($C648&lt;=Entradas!$E$41,"",D648-E648)</f>
        <v>-0.13627598098425717</v>
      </c>
      <c r="G648" s="77">
        <f>IF($C648&lt;=Entradas!$E$41,"",D648-AVERAGE(D:D))</f>
        <v>-0.72620038334374304</v>
      </c>
      <c r="H648" s="77">
        <f>IF($C648&lt;=Entradas!$E$41,"",F648^2)</f>
        <v>1.8571142993221622E-2</v>
      </c>
      <c r="I648" s="77">
        <f>IF($C648&lt;=Entradas!$E$41,"",G648^2)</f>
        <v>0.52736699676859933</v>
      </c>
      <c r="J648" s="77">
        <f>IF($C648&lt;=Entradas!$E$41,"",E648-AVERAGE(E:E))</f>
        <v>-0.74269852729070607</v>
      </c>
      <c r="K648" s="77">
        <f>IF($C648&lt;=Entradas!$E$41,"",J648^2)</f>
        <v>0.55160110243978366</v>
      </c>
      <c r="L648" s="77">
        <f>IF($C648&lt;=Entradas!$E$41,"",G648*J648)</f>
        <v>0.53934795522734413</v>
      </c>
      <c r="M648" s="39"/>
    </row>
    <row r="649" spans="2:13" x14ac:dyDescent="0.3">
      <c r="B649" s="38"/>
      <c r="C649" s="74">
        <v>644</v>
      </c>
      <c r="D649" s="97">
        <f>IF($C649&lt;=Entradas!$E$41,"",Observaciones!H649)</f>
        <v>0.17812571517269227</v>
      </c>
      <c r="E649" s="97">
        <f>IF($C649&lt;=Entradas!$E$41,"",Cálculos!M650)</f>
        <v>0.3139898757904746</v>
      </c>
      <c r="F649" s="77">
        <f>IF($C649&lt;=Entradas!$E$41,"",D649-E649)</f>
        <v>-0.13586416061778234</v>
      </c>
      <c r="G649" s="77">
        <f>IF($C649&lt;=Entradas!$E$41,"",D649-AVERAGE(D:D))</f>
        <v>-0.72797296702078595</v>
      </c>
      <c r="H649" s="77">
        <f>IF($C649&lt;=Entradas!$E$41,"",F649^2)</f>
        <v>1.8459070140374557E-2</v>
      </c>
      <c r="I649" s="77">
        <f>IF($C649&lt;=Entradas!$E$41,"",G649^2)</f>
        <v>0.52994464071304637</v>
      </c>
      <c r="J649" s="77">
        <f>IF($C649&lt;=Entradas!$E$41,"",E649-AVERAGE(E:E))</f>
        <v>-0.74488293133422379</v>
      </c>
      <c r="K649" s="77">
        <f>IF($C649&lt;=Entradas!$E$41,"",J649^2)</f>
        <v>0.55485058139306598</v>
      </c>
      <c r="L649" s="77">
        <f>IF($C649&lt;=Entradas!$E$41,"",G649*J649)</f>
        <v>0.54225463760651527</v>
      </c>
      <c r="M649" s="39"/>
    </row>
    <row r="650" spans="2:13" x14ac:dyDescent="0.3">
      <c r="B650" s="38"/>
      <c r="C650" s="74">
        <v>645</v>
      </c>
      <c r="D650" s="97">
        <f>IF($C650&lt;=Entradas!$E$41,"",Observaciones!H650)</f>
        <v>0.17637059959529314</v>
      </c>
      <c r="E650" s="97">
        <f>IF($C650&lt;=Entradas!$E$41,"",Cálculos!M651)</f>
        <v>0.31182091090404246</v>
      </c>
      <c r="F650" s="77">
        <f>IF($C650&lt;=Entradas!$E$41,"",D650-E650)</f>
        <v>-0.13545031130874932</v>
      </c>
      <c r="G650" s="77">
        <f>IF($C650&lt;=Entradas!$E$41,"",D650-AVERAGE(D:D))</f>
        <v>-0.72972808259818511</v>
      </c>
      <c r="H650" s="77">
        <f>IF($C650&lt;=Entradas!$E$41,"",F650^2)</f>
        <v>1.8346786833637104E-2</v>
      </c>
      <c r="I650" s="77">
        <f>IF($C650&lt;=Entradas!$E$41,"",G650^2)</f>
        <v>0.53250307453242363</v>
      </c>
      <c r="J650" s="77">
        <f>IF($C650&lt;=Entradas!$E$41,"",E650-AVERAGE(E:E))</f>
        <v>-0.74705189622065604</v>
      </c>
      <c r="K650" s="77">
        <f>IF($C650&lt;=Entradas!$E$41,"",J650^2)</f>
        <v>0.55808653564687782</v>
      </c>
      <c r="L650" s="77">
        <f>IF($C650&lt;=Entradas!$E$41,"",G650*J650)</f>
        <v>0.54514474783043776</v>
      </c>
      <c r="M650" s="39"/>
    </row>
    <row r="651" spans="2:13" x14ac:dyDescent="0.3">
      <c r="B651" s="38"/>
      <c r="C651" s="74">
        <v>646</v>
      </c>
      <c r="D651" s="97">
        <f>IF($C651&lt;=Entradas!$E$41,"",Observaciones!H651)</f>
        <v>0.17463277798969981</v>
      </c>
      <c r="E651" s="97">
        <f>IF($C651&lt;=Entradas!$E$41,"",Cálculos!M652)</f>
        <v>0.30966699220844457</v>
      </c>
      <c r="F651" s="77">
        <f>IF($C651&lt;=Entradas!$E$41,"",D651-E651)</f>
        <v>-0.13503421421874476</v>
      </c>
      <c r="G651" s="77">
        <f>IF($C651&lt;=Entradas!$E$41,"",D651-AVERAGE(D:D))</f>
        <v>-0.73146590420377844</v>
      </c>
      <c r="H651" s="77">
        <f>IF($C651&lt;=Entradas!$E$41,"",F651^2)</f>
        <v>1.8234239009673848E-2</v>
      </c>
      <c r="I651" s="77">
        <f>IF($C651&lt;=Entradas!$E$41,"",G651^2)</f>
        <v>0.53504236901265123</v>
      </c>
      <c r="J651" s="77">
        <f>IF($C651&lt;=Entradas!$E$41,"",E651-AVERAGE(E:E))</f>
        <v>-0.74920581491625393</v>
      </c>
      <c r="K651" s="77">
        <f>IF($C651&lt;=Entradas!$E$41,"",J651^2)</f>
        <v>0.56130935310432817</v>
      </c>
      <c r="L651" s="77">
        <f>IF($C651&lt;=Entradas!$E$41,"",G651*J651)</f>
        <v>0.54801850884244641</v>
      </c>
      <c r="M651" s="39"/>
    </row>
    <row r="652" spans="2:13" x14ac:dyDescent="0.3">
      <c r="B652" s="38"/>
      <c r="C652" s="74">
        <v>647</v>
      </c>
      <c r="D652" s="97">
        <f>IF($C652&lt;=Entradas!$E$41,"",Observaciones!H652)</f>
        <v>0.17291207962067556</v>
      </c>
      <c r="E652" s="97">
        <f>IF($C652&lt;=Entradas!$E$41,"",Cálculos!M653)</f>
        <v>0.30752796342681804</v>
      </c>
      <c r="F652" s="77">
        <f>IF($C652&lt;=Entradas!$E$41,"",D652-E652)</f>
        <v>-0.13461588380614248</v>
      </c>
      <c r="G652" s="77">
        <f>IF($C652&lt;=Entradas!$E$41,"",D652-AVERAGE(D:D))</f>
        <v>-0.73318660257280266</v>
      </c>
      <c r="H652" s="77">
        <f>IF($C652&lt;=Entradas!$E$41,"",F652^2)</f>
        <v>1.8121436172908852E-2</v>
      </c>
      <c r="I652" s="77">
        <f>IF($C652&lt;=Entradas!$E$41,"",G652^2)</f>
        <v>0.53756259419224883</v>
      </c>
      <c r="J652" s="77">
        <f>IF($C652&lt;=Entradas!$E$41,"",E652-AVERAGE(E:E))</f>
        <v>-0.75134484369788046</v>
      </c>
      <c r="K652" s="77">
        <f>IF($C652&lt;=Entradas!$E$41,"",J652^2)</f>
        <v>0.56451907415139246</v>
      </c>
      <c r="L652" s="77">
        <f>IF($C652&lt;=Entradas!$E$41,"",G652*J652)</f>
        <v>0.55087597331144245</v>
      </c>
      <c r="M652" s="39"/>
    </row>
    <row r="653" spans="2:13" x14ac:dyDescent="0.3">
      <c r="B653" s="38"/>
      <c r="C653" s="74">
        <v>648</v>
      </c>
      <c r="D653" s="97">
        <f>IF($C653&lt;=Entradas!$E$41,"",Observaciones!H653)</f>
        <v>0.20755797699425474</v>
      </c>
      <c r="E653" s="97">
        <f>IF($C653&lt;=Entradas!$E$41,"",Cálculos!M654)</f>
        <v>0.3410584010241916</v>
      </c>
      <c r="F653" s="77">
        <f>IF($C653&lt;=Entradas!$E$41,"",D653-E653)</f>
        <v>-0.13350042402993686</v>
      </c>
      <c r="G653" s="77">
        <f>IF($C653&lt;=Entradas!$E$41,"",D653-AVERAGE(D:D))</f>
        <v>-0.69854070519922351</v>
      </c>
      <c r="H653" s="77">
        <f>IF($C653&lt;=Entradas!$E$41,"",F653^2)</f>
        <v>1.7822363216172945E-2</v>
      </c>
      <c r="I653" s="77">
        <f>IF($C653&lt;=Entradas!$E$41,"",G653^2)</f>
        <v>0.48795911682022847</v>
      </c>
      <c r="J653" s="77">
        <f>IF($C653&lt;=Entradas!$E$41,"",E653-AVERAGE(E:E))</f>
        <v>-0.71781440610050684</v>
      </c>
      <c r="K653" s="77">
        <f>IF($C653&lt;=Entradas!$E$41,"",J653^2)</f>
        <v>0.51525752160542337</v>
      </c>
      <c r="L653" s="77">
        <f>IF($C653&lt;=Entradas!$E$41,"",G653*J653)</f>
        <v>0.50142258143960983</v>
      </c>
      <c r="M653" s="39"/>
    </row>
    <row r="654" spans="2:13" x14ac:dyDescent="0.3">
      <c r="B654" s="38"/>
      <c r="C654" s="74">
        <v>649</v>
      </c>
      <c r="D654" s="97">
        <f>IF($C654&lt;=Entradas!$E$41,"",Observaciones!H654)</f>
        <v>0.17759692549910291</v>
      </c>
      <c r="E654" s="97">
        <f>IF($C654&lt;=Entradas!$E$41,"",Cálculos!M655)</f>
        <v>0.32709270804684731</v>
      </c>
      <c r="F654" s="77">
        <f>IF($C654&lt;=Entradas!$E$41,"",D654-E654)</f>
        <v>-0.1494957825477444</v>
      </c>
      <c r="G654" s="77">
        <f>IF($C654&lt;=Entradas!$E$41,"",D654-AVERAGE(D:D))</f>
        <v>-0.72850175669437534</v>
      </c>
      <c r="H654" s="77">
        <f>IF($C654&lt;=Entradas!$E$41,"",F654^2)</f>
        <v>2.2348988999562478E-2</v>
      </c>
      <c r="I654" s="77">
        <f>IF($C654&lt;=Entradas!$E$41,"",G654^2)</f>
        <v>0.53071480950679084</v>
      </c>
      <c r="J654" s="77">
        <f>IF($C654&lt;=Entradas!$E$41,"",E654-AVERAGE(E:E))</f>
        <v>-0.73178009907785113</v>
      </c>
      <c r="K654" s="77">
        <f>IF($C654&lt;=Entradas!$E$41,"",J654^2)</f>
        <v>0.53550211340638965</v>
      </c>
      <c r="L654" s="77">
        <f>IF($C654&lt;=Entradas!$E$41,"",G654*J654)</f>
        <v>0.53310308769219861</v>
      </c>
      <c r="M654" s="39"/>
    </row>
    <row r="655" spans="2:13" x14ac:dyDescent="0.3">
      <c r="B655" s="38"/>
      <c r="C655" s="74">
        <v>650</v>
      </c>
      <c r="D655" s="97">
        <f>IF($C655&lt;=Entradas!$E$41,"",Observaciones!H655)</f>
        <v>0.35656894370068726</v>
      </c>
      <c r="E655" s="97">
        <f>IF($C655&lt;=Entradas!$E$41,"",Cálculos!M656)</f>
        <v>0.56038513615960428</v>
      </c>
      <c r="F655" s="77">
        <f>IF($C655&lt;=Entradas!$E$41,"",D655-E655)</f>
        <v>-0.20381619245891702</v>
      </c>
      <c r="G655" s="77">
        <f>IF($C655&lt;=Entradas!$E$41,"",D655-AVERAGE(D:D))</f>
        <v>-0.54952973849279096</v>
      </c>
      <c r="H655" s="77">
        <f>IF($C655&lt;=Entradas!$E$41,"",F655^2)</f>
        <v>4.1541040308450301E-2</v>
      </c>
      <c r="I655" s="77">
        <f>IF($C655&lt;=Entradas!$E$41,"",G655^2)</f>
        <v>0.30198293348795524</v>
      </c>
      <c r="J655" s="77">
        <f>IF($C655&lt;=Entradas!$E$41,"",E655-AVERAGE(E:E))</f>
        <v>-0.49848767096509417</v>
      </c>
      <c r="K655" s="77">
        <f>IF($C655&lt;=Entradas!$E$41,"",J655^2)</f>
        <v>0.24848995810420399</v>
      </c>
      <c r="L655" s="77">
        <f>IF($C655&lt;=Entradas!$E$41,"",G655*J655)</f>
        <v>0.2739337994673286</v>
      </c>
      <c r="M655" s="39"/>
    </row>
    <row r="656" spans="2:13" x14ac:dyDescent="0.3">
      <c r="B656" s="38"/>
      <c r="C656" s="74">
        <v>651</v>
      </c>
      <c r="D656" s="97">
        <f>IF($C656&lt;=Entradas!$E$41,"",Observaciones!H656)</f>
        <v>0.36197495685391301</v>
      </c>
      <c r="E656" s="97">
        <f>IF($C656&lt;=Entradas!$E$41,"",Cálculos!M657)</f>
        <v>0.45052591544094378</v>
      </c>
      <c r="F656" s="77">
        <f>IF($C656&lt;=Entradas!$E$41,"",D656-E656)</f>
        <v>-8.855095858703077E-2</v>
      </c>
      <c r="G656" s="77">
        <f>IF($C656&lt;=Entradas!$E$41,"",D656-AVERAGE(D:D))</f>
        <v>-0.54412372533956521</v>
      </c>
      <c r="H656" s="77">
        <f>IF($C656&lt;=Entradas!$E$41,"",F656^2)</f>
        <v>7.8412722666820391E-3</v>
      </c>
      <c r="I656" s="77">
        <f>IF($C656&lt;=Entradas!$E$41,"",G656^2)</f>
        <v>0.29607062847740662</v>
      </c>
      <c r="J656" s="77">
        <f>IF($C656&lt;=Entradas!$E$41,"",E656-AVERAGE(E:E))</f>
        <v>-0.60834689168375466</v>
      </c>
      <c r="K656" s="77">
        <f>IF($C656&lt;=Entradas!$E$41,"",J656^2)</f>
        <v>0.37008594062128591</v>
      </c>
      <c r="L656" s="77">
        <f>IF($C656&lt;=Entradas!$E$41,"",G656*J656)</f>
        <v>0.33101597700170954</v>
      </c>
      <c r="M656" s="39"/>
    </row>
    <row r="657" spans="2:13" x14ac:dyDescent="0.3">
      <c r="B657" s="38"/>
      <c r="C657" s="74">
        <v>652</v>
      </c>
      <c r="D657" s="97">
        <f>IF($C657&lt;=Entradas!$E$41,"",Observaciones!H657)</f>
        <v>3.1693932735117767</v>
      </c>
      <c r="E657" s="97">
        <f>IF($C657&lt;=Entradas!$E$41,"",Cálculos!M658)</f>
        <v>4.2357520520239351</v>
      </c>
      <c r="F657" s="77">
        <f>IF($C657&lt;=Entradas!$E$41,"",D657-E657)</f>
        <v>-1.0663587785121584</v>
      </c>
      <c r="G657" s="77">
        <f>IF($C657&lt;=Entradas!$E$41,"",D657-AVERAGE(D:D))</f>
        <v>2.2632945913182985</v>
      </c>
      <c r="H657" s="77">
        <f>IF($C657&lt;=Entradas!$E$41,"",F657^2)</f>
        <v>1.1371210445099427</v>
      </c>
      <c r="I657" s="77">
        <f>IF($C657&lt;=Entradas!$E$41,"",G657^2)</f>
        <v>5.1225024070906633</v>
      </c>
      <c r="J657" s="77">
        <f>IF($C657&lt;=Entradas!$E$41,"",E657-AVERAGE(E:E))</f>
        <v>3.1768792448992365</v>
      </c>
      <c r="K657" s="77">
        <f>IF($C657&lt;=Entradas!$E$41,"",J657^2)</f>
        <v>10.092561736671543</v>
      </c>
      <c r="L657" s="77">
        <f>IF($C657&lt;=Entradas!$E$41,"",G657*J657)</f>
        <v>7.1902136122518021</v>
      </c>
      <c r="M657" s="39"/>
    </row>
    <row r="658" spans="2:13" x14ac:dyDescent="0.3">
      <c r="B658" s="38"/>
      <c r="C658" s="74">
        <v>653</v>
      </c>
      <c r="D658" s="97">
        <f>IF($C658&lt;=Entradas!$E$41,"",Observaciones!H658)</f>
        <v>0.93817436103621699</v>
      </c>
      <c r="E658" s="97">
        <f>IF($C658&lt;=Entradas!$E$41,"",Cálculos!M659)</f>
        <v>0.77015025183598529</v>
      </c>
      <c r="F658" s="77">
        <f>IF($C658&lt;=Entradas!$E$41,"",D658-E658)</f>
        <v>0.1680241092002317</v>
      </c>
      <c r="G658" s="77">
        <f>IF($C658&lt;=Entradas!$E$41,"",D658-AVERAGE(D:D))</f>
        <v>3.2075678842738764E-2</v>
      </c>
      <c r="H658" s="77">
        <f>IF($C658&lt;=Entradas!$E$41,"",F658^2)</f>
        <v>2.8232101272531385E-2</v>
      </c>
      <c r="I658" s="77">
        <f>IF($C658&lt;=Entradas!$E$41,"",G658^2)</f>
        <v>1.0288491732225191E-3</v>
      </c>
      <c r="J658" s="77">
        <f>IF($C658&lt;=Entradas!$E$41,"",E658-AVERAGE(E:E))</f>
        <v>-0.28872255528871316</v>
      </c>
      <c r="K658" s="77">
        <f>IF($C658&lt;=Entradas!$E$41,"",J658^2)</f>
        <v>8.3360713932444028E-2</v>
      </c>
      <c r="L658" s="77">
        <f>IF($C658&lt;=Entradas!$E$41,"",G658*J658)</f>
        <v>-9.2609719580956495E-3</v>
      </c>
      <c r="M658" s="39"/>
    </row>
    <row r="659" spans="2:13" x14ac:dyDescent="0.3">
      <c r="B659" s="38"/>
      <c r="C659" s="74">
        <v>654</v>
      </c>
      <c r="D659" s="97">
        <f>IF($C659&lt;=Entradas!$E$41,"",Observaciones!H659)</f>
        <v>1.9162861432839533</v>
      </c>
      <c r="E659" s="97">
        <f>IF($C659&lt;=Entradas!$E$41,"",Cálculos!M660)</f>
        <v>2.1360165836795728</v>
      </c>
      <c r="F659" s="77">
        <f>IF($C659&lt;=Entradas!$E$41,"",D659-E659)</f>
        <v>-0.21973044039561951</v>
      </c>
      <c r="G659" s="77">
        <f>IF($C659&lt;=Entradas!$E$41,"",D659-AVERAGE(D:D))</f>
        <v>1.0101874610904751</v>
      </c>
      <c r="H659" s="77">
        <f>IF($C659&lt;=Entradas!$E$41,"",F659^2)</f>
        <v>4.8281466436452897E-2</v>
      </c>
      <c r="I659" s="77">
        <f>IF($C659&lt;=Entradas!$E$41,"",G659^2)</f>
        <v>1.0204787065444201</v>
      </c>
      <c r="J659" s="77">
        <f>IF($C659&lt;=Entradas!$E$41,"",E659-AVERAGE(E:E))</f>
        <v>1.0771437765548744</v>
      </c>
      <c r="K659" s="77">
        <f>IF($C659&lt;=Entradas!$E$41,"",J659^2)</f>
        <v>1.1602387153708971</v>
      </c>
      <c r="L659" s="77">
        <f>IF($C659&lt;=Entradas!$E$41,"",G659*J659)</f>
        <v>1.0881171368673745</v>
      </c>
      <c r="M659" s="39"/>
    </row>
    <row r="660" spans="2:13" x14ac:dyDescent="0.3">
      <c r="B660" s="38"/>
      <c r="C660" s="74">
        <v>655</v>
      </c>
      <c r="D660" s="97">
        <f>IF($C660&lt;=Entradas!$E$41,"",Observaciones!H660)</f>
        <v>1.1379667132872107</v>
      </c>
      <c r="E660" s="97">
        <f>IF($C660&lt;=Entradas!$E$41,"",Cálculos!M661)</f>
        <v>0.87947535527462839</v>
      </c>
      <c r="F660" s="77">
        <f>IF($C660&lt;=Entradas!$E$41,"",D660-E660)</f>
        <v>0.25849135801258227</v>
      </c>
      <c r="G660" s="77">
        <f>IF($C660&lt;=Entradas!$E$41,"",D660-AVERAGE(D:D))</f>
        <v>0.23186803109373244</v>
      </c>
      <c r="H660" s="77">
        <f>IF($C660&lt;=Entradas!$E$41,"",F660^2)</f>
        <v>6.6817782167188977E-2</v>
      </c>
      <c r="I660" s="77">
        <f>IF($C660&lt;=Entradas!$E$41,"",G660^2)</f>
        <v>5.3762783843284076E-2</v>
      </c>
      <c r="J660" s="77">
        <f>IF($C660&lt;=Entradas!$E$41,"",E660-AVERAGE(E:E))</f>
        <v>-0.17939745185007006</v>
      </c>
      <c r="K660" s="77">
        <f>IF($C660&lt;=Entradas!$E$41,"",J660^2)</f>
        <v>3.2183445730298202E-2</v>
      </c>
      <c r="L660" s="77">
        <f>IF($C660&lt;=Entradas!$E$41,"",G660*J660)</f>
        <v>-4.1596533943708415E-2</v>
      </c>
      <c r="M660" s="39"/>
    </row>
    <row r="661" spans="2:13" x14ac:dyDescent="0.3">
      <c r="B661" s="38"/>
      <c r="C661" s="74">
        <v>656</v>
      </c>
      <c r="D661" s="97">
        <f>IF($C661&lt;=Entradas!$E$41,"",Observaciones!H661)</f>
        <v>1.0348205459506223</v>
      </c>
      <c r="E661" s="97">
        <f>IF($C661&lt;=Entradas!$E$41,"",Cálculos!M662)</f>
        <v>0.84338740890353692</v>
      </c>
      <c r="F661" s="77">
        <f>IF($C661&lt;=Entradas!$E$41,"",D661-E661)</f>
        <v>0.19143313704708542</v>
      </c>
      <c r="G661" s="77">
        <f>IF($C661&lt;=Entradas!$E$41,"",D661-AVERAGE(D:D))</f>
        <v>0.12872186375714412</v>
      </c>
      <c r="H661" s="77">
        <f>IF($C661&lt;=Entradas!$E$41,"",F661^2)</f>
        <v>3.6646645959688189E-2</v>
      </c>
      <c r="I661" s="77">
        <f>IF($C661&lt;=Entradas!$E$41,"",G661^2)</f>
        <v>1.6569318209112772E-2</v>
      </c>
      <c r="J661" s="77">
        <f>IF($C661&lt;=Entradas!$E$41,"",E661-AVERAGE(E:E))</f>
        <v>-0.21548539822116153</v>
      </c>
      <c r="K661" s="77">
        <f>IF($C661&lt;=Entradas!$E$41,"",J661^2)</f>
        <v>4.6433956846532565E-2</v>
      </c>
      <c r="L661" s="77">
        <f>IF($C661&lt;=Entradas!$E$41,"",G661*J661)</f>
        <v>-2.7737682071478299E-2</v>
      </c>
      <c r="M661" s="39"/>
    </row>
    <row r="662" spans="2:13" x14ac:dyDescent="0.3">
      <c r="B662" s="38"/>
      <c r="C662" s="74">
        <v>657</v>
      </c>
      <c r="D662" s="97">
        <f>IF($C662&lt;=Entradas!$E$41,"",Observaciones!H662)</f>
        <v>1.3775360399882048</v>
      </c>
      <c r="E662" s="97">
        <f>IF($C662&lt;=Entradas!$E$41,"",Cálculos!M663)</f>
        <v>1.3433215175144322</v>
      </c>
      <c r="F662" s="77">
        <f>IF($C662&lt;=Entradas!$E$41,"",D662-E662)</f>
        <v>3.4214522473772657E-2</v>
      </c>
      <c r="G662" s="77">
        <f>IF($C662&lt;=Entradas!$E$41,"",D662-AVERAGE(D:D))</f>
        <v>0.47143735779472662</v>
      </c>
      <c r="H662" s="77">
        <f>IF($C662&lt;=Entradas!$E$41,"",F662^2)</f>
        <v>1.1706335481082941E-3</v>
      </c>
      <c r="I662" s="77">
        <f>IF($C662&lt;=Entradas!$E$41,"",G662^2)</f>
        <v>0.22225318232447308</v>
      </c>
      <c r="J662" s="77">
        <f>IF($C662&lt;=Entradas!$E$41,"",E662-AVERAGE(E:E))</f>
        <v>0.28444871038973374</v>
      </c>
      <c r="K662" s="77">
        <f>IF($C662&lt;=Entradas!$E$41,"",J662^2)</f>
        <v>8.0911068842382625E-2</v>
      </c>
      <c r="L662" s="77">
        <f>IF($C662&lt;=Entradas!$E$41,"",G662*J662)</f>
        <v>0.13409974845425349</v>
      </c>
      <c r="M662" s="39"/>
    </row>
    <row r="663" spans="2:13" x14ac:dyDescent="0.3">
      <c r="B663" s="38"/>
      <c r="C663" s="74">
        <v>658</v>
      </c>
      <c r="D663" s="97">
        <f>IF($C663&lt;=Entradas!$E$41,"",Observaciones!H663)</f>
        <v>1.2260342853661697</v>
      </c>
      <c r="E663" s="97">
        <f>IF($C663&lt;=Entradas!$E$41,"",Cálculos!M664)</f>
        <v>0.96619199454418925</v>
      </c>
      <c r="F663" s="77">
        <f>IF($C663&lt;=Entradas!$E$41,"",D663-E663)</f>
        <v>0.2598422908219804</v>
      </c>
      <c r="G663" s="77">
        <f>IF($C663&lt;=Entradas!$E$41,"",D663-AVERAGE(D:D))</f>
        <v>0.31993560317269143</v>
      </c>
      <c r="H663" s="77">
        <f>IF($C663&lt;=Entradas!$E$41,"",F663^2)</f>
        <v>6.7518016099614636E-2</v>
      </c>
      <c r="I663" s="77">
        <f>IF($C663&lt;=Entradas!$E$41,"",G663^2)</f>
        <v>0.10235879017747389</v>
      </c>
      <c r="J663" s="77">
        <f>IF($C663&lt;=Entradas!$E$41,"",E663-AVERAGE(E:E))</f>
        <v>-9.2680812580509198E-2</v>
      </c>
      <c r="K663" s="77">
        <f>IF($C663&lt;=Entradas!$E$41,"",J663^2)</f>
        <v>8.5897330205834711E-3</v>
      </c>
      <c r="L663" s="77">
        <f>IF($C663&lt;=Entradas!$E$41,"",G663*J663)</f>
        <v>-2.965189167548038E-2</v>
      </c>
      <c r="M663" s="39"/>
    </row>
    <row r="664" spans="2:13" x14ac:dyDescent="0.3">
      <c r="B664" s="38"/>
      <c r="C664" s="74">
        <v>659</v>
      </c>
      <c r="D664" s="97">
        <f>IF($C664&lt;=Entradas!$E$41,"",Observaciones!H664)</f>
        <v>1.1191601365119377</v>
      </c>
      <c r="E664" s="97">
        <f>IF($C664&lt;=Entradas!$E$41,"",Cálculos!M665)</f>
        <v>0.92466819372471587</v>
      </c>
      <c r="F664" s="77">
        <f>IF($C664&lt;=Entradas!$E$41,"",D664-E664)</f>
        <v>0.19449194278722182</v>
      </c>
      <c r="G664" s="77">
        <f>IF($C664&lt;=Entradas!$E$41,"",D664-AVERAGE(D:D))</f>
        <v>0.21306145431845946</v>
      </c>
      <c r="H664" s="77">
        <f>IF($C664&lt;=Entradas!$E$41,"",F664^2)</f>
        <v>3.7827115809147965E-2</v>
      </c>
      <c r="I664" s="77">
        <f>IF($C664&lt;=Entradas!$E$41,"",G664^2)</f>
        <v>4.5395183316296987E-2</v>
      </c>
      <c r="J664" s="77">
        <f>IF($C664&lt;=Entradas!$E$41,"",E664-AVERAGE(E:E))</f>
        <v>-0.13420461339998258</v>
      </c>
      <c r="K664" s="77">
        <f>IF($C664&lt;=Entradas!$E$41,"",J664^2)</f>
        <v>1.8010878257838783E-2</v>
      </c>
      <c r="L664" s="77">
        <f>IF($C664&lt;=Entradas!$E$41,"",G664*J664)</f>
        <v>-2.8593830107246899E-2</v>
      </c>
      <c r="M664" s="39"/>
    </row>
    <row r="665" spans="2:13" x14ac:dyDescent="0.3">
      <c r="B665" s="38"/>
      <c r="C665" s="74">
        <v>660</v>
      </c>
      <c r="D665" s="97">
        <f>IF($C665&lt;=Entradas!$E$41,"",Observaciones!H665)</f>
        <v>1.1003688193512919</v>
      </c>
      <c r="E665" s="97">
        <f>IF($C665&lt;=Entradas!$E$41,"",Cálculos!M666)</f>
        <v>0.92863205196366549</v>
      </c>
      <c r="F665" s="77">
        <f>IF($C665&lt;=Entradas!$E$41,"",D665-E665)</f>
        <v>0.17173676738762644</v>
      </c>
      <c r="G665" s="77">
        <f>IF($C665&lt;=Entradas!$E$41,"",D665-AVERAGE(D:D))</f>
        <v>0.19427013715781372</v>
      </c>
      <c r="H665" s="77">
        <f>IF($C665&lt;=Entradas!$E$41,"",F665^2)</f>
        <v>2.9493517272751714E-2</v>
      </c>
      <c r="I665" s="77">
        <f>IF($C665&lt;=Entradas!$E$41,"",G665^2)</f>
        <v>3.7740886191315756E-2</v>
      </c>
      <c r="J665" s="77">
        <f>IF($C665&lt;=Entradas!$E$41,"",E665-AVERAGE(E:E))</f>
        <v>-0.13024075516103295</v>
      </c>
      <c r="K665" s="77">
        <f>IF($C665&lt;=Entradas!$E$41,"",J665^2)</f>
        <v>1.6962654304916131E-2</v>
      </c>
      <c r="L665" s="77">
        <f>IF($C665&lt;=Entradas!$E$41,"",G665*J665)</f>
        <v>-2.5301889368671105E-2</v>
      </c>
      <c r="M665" s="39"/>
    </row>
    <row r="666" spans="2:13" x14ac:dyDescent="0.3">
      <c r="B666" s="38"/>
      <c r="C666" s="74">
        <v>661</v>
      </c>
      <c r="D666" s="97">
        <f>IF($C666&lt;=Entradas!$E$41,"",Observaciones!H666)</f>
        <v>1.1051303607601723</v>
      </c>
      <c r="E666" s="97">
        <f>IF($C666&lt;=Entradas!$E$41,"",Cálculos!M667)</f>
        <v>0.9440165483774372</v>
      </c>
      <c r="F666" s="77">
        <f>IF($C666&lt;=Entradas!$E$41,"",D666-E666)</f>
        <v>0.16111381238273514</v>
      </c>
      <c r="G666" s="77">
        <f>IF($C666&lt;=Entradas!$E$41,"",D666-AVERAGE(D:D))</f>
        <v>0.19903167856669413</v>
      </c>
      <c r="H666" s="77">
        <f>IF($C666&lt;=Entradas!$E$41,"",F666^2)</f>
        <v>2.5957660540499181E-2</v>
      </c>
      <c r="I666" s="77">
        <f>IF($C666&lt;=Entradas!$E$41,"",G666^2)</f>
        <v>3.9613609073075852E-2</v>
      </c>
      <c r="J666" s="77">
        <f>IF($C666&lt;=Entradas!$E$41,"",E666-AVERAGE(E:E))</f>
        <v>-0.11485625874726124</v>
      </c>
      <c r="K666" s="77">
        <f>IF($C666&lt;=Entradas!$E$41,"",J666^2)</f>
        <v>1.3191960173417824E-2</v>
      </c>
      <c r="L666" s="77">
        <f>IF($C666&lt;=Entradas!$E$41,"",G666*J666)</f>
        <v>-2.2860033972357949E-2</v>
      </c>
      <c r="M666" s="39"/>
    </row>
    <row r="667" spans="2:13" x14ac:dyDescent="0.3">
      <c r="B667" s="38"/>
      <c r="C667" s="74">
        <v>662</v>
      </c>
      <c r="D667" s="97">
        <f>IF($C667&lt;=Entradas!$E$41,"",Observaciones!H667)</f>
        <v>1.0666982580066742</v>
      </c>
      <c r="E667" s="97">
        <f>IF($C667&lt;=Entradas!$E$41,"",Cálculos!M668)</f>
        <v>0.93624671373895041</v>
      </c>
      <c r="F667" s="77">
        <f>IF($C667&lt;=Entradas!$E$41,"",D667-E667)</f>
        <v>0.13045154426772376</v>
      </c>
      <c r="G667" s="77">
        <f>IF($C667&lt;=Entradas!$E$41,"",D667-AVERAGE(D:D))</f>
        <v>0.16059957581319595</v>
      </c>
      <c r="H667" s="77">
        <f>IF($C667&lt;=Entradas!$E$41,"",F667^2)</f>
        <v>1.7017605401833891E-2</v>
      </c>
      <c r="I667" s="77">
        <f>IF($C667&lt;=Entradas!$E$41,"",G667^2)</f>
        <v>2.5792223751378473E-2</v>
      </c>
      <c r="J667" s="77">
        <f>IF($C667&lt;=Entradas!$E$41,"",E667-AVERAGE(E:E))</f>
        <v>-0.12262609338574804</v>
      </c>
      <c r="K667" s="77">
        <f>IF($C667&lt;=Entradas!$E$41,"",J667^2)</f>
        <v>1.5037158779050198E-2</v>
      </c>
      <c r="L667" s="77">
        <f>IF($C667&lt;=Entradas!$E$41,"",G667*J667)</f>
        <v>-1.9693698581380488E-2</v>
      </c>
      <c r="M667" s="39"/>
    </row>
    <row r="668" spans="2:13" x14ac:dyDescent="0.3">
      <c r="B668" s="38"/>
      <c r="C668" s="74">
        <v>663</v>
      </c>
      <c r="D668" s="97">
        <f>IF($C668&lt;=Entradas!$E$41,"",Observaciones!H668)</f>
        <v>1.1834646752837472</v>
      </c>
      <c r="E668" s="97">
        <f>IF($C668&lt;=Entradas!$E$41,"",Cálculos!M669)</f>
        <v>1.0998088127931882</v>
      </c>
      <c r="F668" s="77">
        <f>IF($C668&lt;=Entradas!$E$41,"",D668-E668)</f>
        <v>8.3655862490559008E-2</v>
      </c>
      <c r="G668" s="77">
        <f>IF($C668&lt;=Entradas!$E$41,"",D668-AVERAGE(D:D))</f>
        <v>0.27736599309026899</v>
      </c>
      <c r="H668" s="77">
        <f>IF($C668&lt;=Entradas!$E$41,"",F668^2)</f>
        <v>6.9983033290393175E-3</v>
      </c>
      <c r="I668" s="77">
        <f>IF($C668&lt;=Entradas!$E$41,"",G668^2)</f>
        <v>7.693189412295115E-2</v>
      </c>
      <c r="J668" s="77">
        <f>IF($C668&lt;=Entradas!$E$41,"",E668-AVERAGE(E:E))</f>
        <v>4.0936005668489761E-2</v>
      </c>
      <c r="K668" s="77">
        <f>IF($C668&lt;=Entradas!$E$41,"",J668^2)</f>
        <v>1.6757565600906258E-3</v>
      </c>
      <c r="L668" s="77">
        <f>IF($C668&lt;=Entradas!$E$41,"",G668*J668)</f>
        <v>1.1354255865389544E-2</v>
      </c>
      <c r="M668" s="39"/>
    </row>
    <row r="669" spans="2:13" x14ac:dyDescent="0.3">
      <c r="B669" s="38"/>
      <c r="C669" s="74">
        <v>664</v>
      </c>
      <c r="D669" s="97">
        <f>IF($C669&lt;=Entradas!$E$41,"",Observaciones!H669)</f>
        <v>1.1184221062144395</v>
      </c>
      <c r="E669" s="97">
        <f>IF($C669&lt;=Entradas!$E$41,"",Cálculos!M670)</f>
        <v>0.98219553600855791</v>
      </c>
      <c r="F669" s="77">
        <f>IF($C669&lt;=Entradas!$E$41,"",D669-E669)</f>
        <v>0.13622657020588158</v>
      </c>
      <c r="G669" s="77">
        <f>IF($C669&lt;=Entradas!$E$41,"",D669-AVERAGE(D:D))</f>
        <v>0.21232342402096127</v>
      </c>
      <c r="H669" s="77">
        <f>IF($C669&lt;=Entradas!$E$41,"",F669^2)</f>
        <v>1.8557678430057983E-2</v>
      </c>
      <c r="I669" s="77">
        <f>IF($C669&lt;=Entradas!$E$41,"",G669^2)</f>
        <v>4.5081236387984912E-2</v>
      </c>
      <c r="J669" s="77">
        <f>IF($C669&lt;=Entradas!$E$41,"",E669-AVERAGE(E:E))</f>
        <v>-7.6677271116140533E-2</v>
      </c>
      <c r="K669" s="77">
        <f>IF($C669&lt;=Entradas!$E$41,"",J669^2)</f>
        <v>5.8794039058181194E-3</v>
      </c>
      <c r="L669" s="77">
        <f>IF($C669&lt;=Entradas!$E$41,"",G669*J669)</f>
        <v>-1.6280380747962512E-2</v>
      </c>
      <c r="M669" s="39"/>
    </row>
    <row r="670" spans="2:13" x14ac:dyDescent="0.3">
      <c r="B670" s="38"/>
      <c r="C670" s="74">
        <v>665</v>
      </c>
      <c r="D670" s="97">
        <f>IF($C670&lt;=Entradas!$E$41,"",Observaciones!H670)</f>
        <v>1.0236528970178127</v>
      </c>
      <c r="E670" s="97">
        <f>IF($C670&lt;=Entradas!$E$41,"",Cálculos!M671)</f>
        <v>0.94451591970432669</v>
      </c>
      <c r="F670" s="77">
        <f>IF($C670&lt;=Entradas!$E$41,"",D670-E670)</f>
        <v>7.9136977313486012E-2</v>
      </c>
      <c r="G670" s="77">
        <f>IF($C670&lt;=Entradas!$E$41,"",D670-AVERAGE(D:D))</f>
        <v>0.11755421482433448</v>
      </c>
      <c r="H670" s="77">
        <f>IF($C670&lt;=Entradas!$E$41,"",F670^2)</f>
        <v>6.2626611783151995E-3</v>
      </c>
      <c r="I670" s="77">
        <f>IF($C670&lt;=Entradas!$E$41,"",G670^2)</f>
        <v>1.381899342296578E-2</v>
      </c>
      <c r="J670" s="77">
        <f>IF($C670&lt;=Entradas!$E$41,"",E670-AVERAGE(E:E))</f>
        <v>-0.11435688742037176</v>
      </c>
      <c r="K670" s="77">
        <f>IF($C670&lt;=Entradas!$E$41,"",J670^2)</f>
        <v>1.3077497700475581E-2</v>
      </c>
      <c r="L670" s="77">
        <f>IF($C670&lt;=Entradas!$E$41,"",G670*J670)</f>
        <v>-1.3443134110456615E-2</v>
      </c>
      <c r="M670" s="39"/>
    </row>
    <row r="671" spans="2:13" x14ac:dyDescent="0.3">
      <c r="B671" s="38"/>
      <c r="C671" s="74">
        <v>666</v>
      </c>
      <c r="D671" s="97">
        <f>IF($C671&lt;=Entradas!$E$41,"",Observaciones!H671)</f>
        <v>0.96742474825156077</v>
      </c>
      <c r="E671" s="97">
        <f>IF($C671&lt;=Entradas!$E$41,"",Cálculos!M672)</f>
        <v>0.92690455429710861</v>
      </c>
      <c r="F671" s="77">
        <f>IF($C671&lt;=Entradas!$E$41,"",D671-E671)</f>
        <v>4.0520193954452166E-2</v>
      </c>
      <c r="G671" s="77">
        <f>IF($C671&lt;=Entradas!$E$41,"",D671-AVERAGE(D:D))</f>
        <v>6.1326066058082551E-2</v>
      </c>
      <c r="H671" s="77">
        <f>IF($C671&lt;=Entradas!$E$41,"",F671^2)</f>
        <v>1.6418861181064219E-3</v>
      </c>
      <c r="I671" s="77">
        <f>IF($C671&lt;=Entradas!$E$41,"",G671^2)</f>
        <v>3.7608863781603049E-3</v>
      </c>
      <c r="J671" s="77">
        <f>IF($C671&lt;=Entradas!$E$41,"",E671-AVERAGE(E:E))</f>
        <v>-0.13196825282758984</v>
      </c>
      <c r="K671" s="77">
        <f>IF($C671&lt;=Entradas!$E$41,"",J671^2)</f>
        <v>1.7415619754366674E-2</v>
      </c>
      <c r="L671" s="77">
        <f>IF($C671&lt;=Entradas!$E$41,"",G671*J671)</f>
        <v>-8.0930937904745131E-3</v>
      </c>
      <c r="M671" s="39"/>
    </row>
    <row r="672" spans="2:13" x14ac:dyDescent="0.3">
      <c r="B672" s="38"/>
      <c r="C672" s="74">
        <v>667</v>
      </c>
      <c r="D672" s="97">
        <f>IF($C672&lt;=Entradas!$E$41,"",Observaciones!H672)</f>
        <v>0.86553152601627414</v>
      </c>
      <c r="E672" s="97">
        <f>IF($C672&lt;=Entradas!$E$41,"",Cálculos!M673)</f>
        <v>0.88614886467386977</v>
      </c>
      <c r="F672" s="77">
        <f>IF($C672&lt;=Entradas!$E$41,"",D672-E672)</f>
        <v>-2.061733865759563E-2</v>
      </c>
      <c r="G672" s="77">
        <f>IF($C672&lt;=Entradas!$E$41,"",D672-AVERAGE(D:D))</f>
        <v>-4.0567156177204078E-2</v>
      </c>
      <c r="H672" s="77">
        <f>IF($C672&lt;=Entradas!$E$41,"",F672^2)</f>
        <v>4.2507465332198717E-4</v>
      </c>
      <c r="I672" s="77">
        <f>IF($C672&lt;=Entradas!$E$41,"",G672^2)</f>
        <v>1.645694160305667E-3</v>
      </c>
      <c r="J672" s="77">
        <f>IF($C672&lt;=Entradas!$E$41,"",E672-AVERAGE(E:E))</f>
        <v>-0.17272394245082867</v>
      </c>
      <c r="K672" s="77">
        <f>IF($C672&lt;=Entradas!$E$41,"",J672^2)</f>
        <v>2.9833560295757174E-2</v>
      </c>
      <c r="L672" s="77">
        <f>IF($C672&lt;=Entradas!$E$41,"",G672*J672)</f>
        <v>7.006919148945176E-3</v>
      </c>
      <c r="M672" s="39"/>
    </row>
    <row r="673" spans="2:13" x14ac:dyDescent="0.3">
      <c r="B673" s="38"/>
      <c r="C673" s="74">
        <v>668</v>
      </c>
      <c r="D673" s="97">
        <f>IF($C673&lt;=Entradas!$E$41,"",Observaciones!H673)</f>
        <v>0.85428203570419292</v>
      </c>
      <c r="E673" s="97">
        <f>IF($C673&lt;=Entradas!$E$41,"",Cálculos!M674)</f>
        <v>0.89105379101415094</v>
      </c>
      <c r="F673" s="77">
        <f>IF($C673&lt;=Entradas!$E$41,"",D673-E673)</f>
        <v>-3.6771755309958021E-2</v>
      </c>
      <c r="G673" s="77">
        <f>IF($C673&lt;=Entradas!$E$41,"",D673-AVERAGE(D:D))</f>
        <v>-5.1816646489285301E-2</v>
      </c>
      <c r="H673" s="77">
        <f>IF($C673&lt;=Entradas!$E$41,"",F673^2)</f>
        <v>1.3521619885754259E-3</v>
      </c>
      <c r="I673" s="77">
        <f>IF($C673&lt;=Entradas!$E$41,"",G673^2)</f>
        <v>2.6849648533955627E-3</v>
      </c>
      <c r="J673" s="77">
        <f>IF($C673&lt;=Entradas!$E$41,"",E673-AVERAGE(E:E))</f>
        <v>-0.1678190161105475</v>
      </c>
      <c r="K673" s="77">
        <f>IF($C673&lt;=Entradas!$E$41,"",J673^2)</f>
        <v>2.8163222168312203E-2</v>
      </c>
      <c r="L673" s="77">
        <f>IF($C673&lt;=Entradas!$E$41,"",G673*J673)</f>
        <v>8.6958186319799138E-3</v>
      </c>
      <c r="M673" s="39"/>
    </row>
    <row r="674" spans="2:13" x14ac:dyDescent="0.3">
      <c r="B674" s="38"/>
      <c r="C674" s="74">
        <v>669</v>
      </c>
      <c r="D674" s="97">
        <f>IF($C674&lt;=Entradas!$E$41,"",Observaciones!H674)</f>
        <v>0.75705876225588364</v>
      </c>
      <c r="E674" s="97">
        <f>IF($C674&lt;=Entradas!$E$41,"",Cálculos!M675)</f>
        <v>0.85227712228298524</v>
      </c>
      <c r="F674" s="77">
        <f>IF($C674&lt;=Entradas!$E$41,"",D674-E674)</f>
        <v>-9.5218360027101601E-2</v>
      </c>
      <c r="G674" s="77">
        <f>IF($C674&lt;=Entradas!$E$41,"",D674-AVERAGE(D:D))</f>
        <v>-0.14903991993759458</v>
      </c>
      <c r="H674" s="77">
        <f>IF($C674&lt;=Entradas!$E$41,"",F674^2)</f>
        <v>9.0665360862507392E-3</v>
      </c>
      <c r="I674" s="77">
        <f>IF($C674&lt;=Entradas!$E$41,"",G674^2)</f>
        <v>2.2212897735004601E-2</v>
      </c>
      <c r="J674" s="77">
        <f>IF($C674&lt;=Entradas!$E$41,"",E674-AVERAGE(E:E))</f>
        <v>-0.2065956848417132</v>
      </c>
      <c r="K674" s="77">
        <f>IF($C674&lt;=Entradas!$E$41,"",J674^2)</f>
        <v>4.2681776995216483E-2</v>
      </c>
      <c r="L674" s="77">
        <f>IF($C674&lt;=Entradas!$E$41,"",G674*J674)</f>
        <v>3.0791004328261457E-2</v>
      </c>
      <c r="M674" s="39"/>
    </row>
    <row r="675" spans="2:13" x14ac:dyDescent="0.3">
      <c r="B675" s="38"/>
      <c r="C675" s="74">
        <v>670</v>
      </c>
      <c r="D675" s="97">
        <f>IF($C675&lt;=Entradas!$E$41,"",Observaciones!H675)</f>
        <v>0.67726039705570662</v>
      </c>
      <c r="E675" s="97">
        <f>IF($C675&lt;=Entradas!$E$41,"",Cálculos!M676)</f>
        <v>0.82230786785707655</v>
      </c>
      <c r="F675" s="77">
        <f>IF($C675&lt;=Entradas!$E$41,"",D675-E675)</f>
        <v>-0.14504747080136993</v>
      </c>
      <c r="G675" s="77">
        <f>IF($C675&lt;=Entradas!$E$41,"",D675-AVERAGE(D:D))</f>
        <v>-0.2288382851377716</v>
      </c>
      <c r="H675" s="77">
        <f>IF($C675&lt;=Entradas!$E$41,"",F675^2)</f>
        <v>2.1038768785874261E-2</v>
      </c>
      <c r="I675" s="77">
        <f>IF($C675&lt;=Entradas!$E$41,"",G675^2)</f>
        <v>5.2366960744796062E-2</v>
      </c>
      <c r="J675" s="77">
        <f>IF($C675&lt;=Entradas!$E$41,"",E675-AVERAGE(E:E))</f>
        <v>-0.2365649392676219</v>
      </c>
      <c r="K675" s="77">
        <f>IF($C675&lt;=Entradas!$E$41,"",J675^2)</f>
        <v>5.5962970490693639E-2</v>
      </c>
      <c r="L675" s="77">
        <f>IF($C675&lt;=Entradas!$E$41,"",G675*J675)</f>
        <v>5.4135115025723685E-2</v>
      </c>
      <c r="M675" s="39"/>
    </row>
    <row r="676" spans="2:13" x14ac:dyDescent="0.3">
      <c r="B676" s="38"/>
      <c r="C676" s="74">
        <v>671</v>
      </c>
      <c r="D676" s="97">
        <f>IF($C676&lt;=Entradas!$E$41,"",Observaciones!H676)</f>
        <v>0.66125457776348462</v>
      </c>
      <c r="E676" s="97">
        <f>IF($C676&lt;=Entradas!$E$41,"",Cálculos!M677)</f>
        <v>0.82444809281792641</v>
      </c>
      <c r="F676" s="77">
        <f>IF($C676&lt;=Entradas!$E$41,"",D676-E676)</f>
        <v>-0.1631935150544418</v>
      </c>
      <c r="G676" s="77">
        <f>IF($C676&lt;=Entradas!$E$41,"",D676-AVERAGE(D:D))</f>
        <v>-0.2448441044299936</v>
      </c>
      <c r="H676" s="77">
        <f>IF($C676&lt;=Entradas!$E$41,"",F676^2)</f>
        <v>2.6632123355824322E-2</v>
      </c>
      <c r="I676" s="77">
        <f>IF($C676&lt;=Entradas!$E$41,"",G676^2)</f>
        <v>5.9948635474125614E-2</v>
      </c>
      <c r="J676" s="77">
        <f>IF($C676&lt;=Entradas!$E$41,"",E676-AVERAGE(E:E))</f>
        <v>-0.23442471430677203</v>
      </c>
      <c r="K676" s="77">
        <f>IF($C676&lt;=Entradas!$E$41,"",J676^2)</f>
        <v>5.4954946677811686E-2</v>
      </c>
      <c r="L676" s="77">
        <f>IF($C676&lt;=Entradas!$E$41,"",G676*J676)</f>
        <v>5.7397509230698709E-2</v>
      </c>
      <c r="M676" s="39"/>
    </row>
    <row r="677" spans="2:13" x14ac:dyDescent="0.3">
      <c r="B677" s="38"/>
      <c r="C677" s="74">
        <v>672</v>
      </c>
      <c r="D677" s="97">
        <f>IF($C677&lt;=Entradas!$E$41,"",Observaciones!H677)</f>
        <v>0.57017707433682929</v>
      </c>
      <c r="E677" s="97">
        <f>IF($C677&lt;=Entradas!$E$41,"",Cálculos!M678)</f>
        <v>0.78841778139150565</v>
      </c>
      <c r="F677" s="77">
        <f>IF($C677&lt;=Entradas!$E$41,"",D677-E677)</f>
        <v>-0.21824070705467635</v>
      </c>
      <c r="G677" s="77">
        <f>IF($C677&lt;=Entradas!$E$41,"",D677-AVERAGE(D:D))</f>
        <v>-0.33592160785664893</v>
      </c>
      <c r="H677" s="77">
        <f>IF($C677&lt;=Entradas!$E$41,"",F677^2)</f>
        <v>4.7629006215725057E-2</v>
      </c>
      <c r="I677" s="77">
        <f>IF($C677&lt;=Entradas!$E$41,"",G677^2)</f>
        <v>0.11284332662499622</v>
      </c>
      <c r="J677" s="77">
        <f>IF($C677&lt;=Entradas!$E$41,"",E677-AVERAGE(E:E))</f>
        <v>-0.2704550257331928</v>
      </c>
      <c r="K677" s="77">
        <f>IF($C677&lt;=Entradas!$E$41,"",J677^2)</f>
        <v>7.3145920944341983E-2</v>
      </c>
      <c r="L677" s="77">
        <f>IF($C677&lt;=Entradas!$E$41,"",G677*J677)</f>
        <v>9.085168709720548E-2</v>
      </c>
      <c r="M677" s="39"/>
    </row>
    <row r="678" spans="2:13" x14ac:dyDescent="0.3">
      <c r="B678" s="38"/>
      <c r="C678" s="74">
        <v>673</v>
      </c>
      <c r="D678" s="97">
        <f>IF($C678&lt;=Entradas!$E$41,"",Observaciones!H678)</f>
        <v>0.57178055737785349</v>
      </c>
      <c r="E678" s="97">
        <f>IF($C678&lt;=Entradas!$E$41,"",Cálculos!M679)</f>
        <v>0.79885764374856449</v>
      </c>
      <c r="F678" s="77">
        <f>IF($C678&lt;=Entradas!$E$41,"",D678-E678)</f>
        <v>-0.227077086370711</v>
      </c>
      <c r="G678" s="77">
        <f>IF($C678&lt;=Entradas!$E$41,"",D678-AVERAGE(D:D))</f>
        <v>-0.33431812481562473</v>
      </c>
      <c r="H678" s="77">
        <f>IF($C678&lt;=Entradas!$E$41,"",F678^2)</f>
        <v>5.1564003154611342E-2</v>
      </c>
      <c r="I678" s="77">
        <f>IF($C678&lt;=Entradas!$E$41,"",G678^2)</f>
        <v>0.11176860858023563</v>
      </c>
      <c r="J678" s="77">
        <f>IF($C678&lt;=Entradas!$E$41,"",E678-AVERAGE(E:E))</f>
        <v>-0.26001516337613395</v>
      </c>
      <c r="K678" s="77">
        <f>IF($C678&lt;=Entradas!$E$41,"",J678^2)</f>
        <v>6.7607885185517635E-2</v>
      </c>
      <c r="L678" s="77">
        <f>IF($C678&lt;=Entradas!$E$41,"",G678*J678)</f>
        <v>8.6927781843537402E-2</v>
      </c>
      <c r="M678" s="39"/>
    </row>
    <row r="679" spans="2:13" x14ac:dyDescent="0.3">
      <c r="B679" s="38"/>
      <c r="C679" s="74">
        <v>674</v>
      </c>
      <c r="D679" s="97">
        <f>IF($C679&lt;=Entradas!$E$41,"",Observaciones!H679)</f>
        <v>0.52016842296232813</v>
      </c>
      <c r="E679" s="97">
        <f>IF($C679&lt;=Entradas!$E$41,"",Cálculos!M680)</f>
        <v>0.78236652995061773</v>
      </c>
      <c r="F679" s="77">
        <f>IF($C679&lt;=Entradas!$E$41,"",D679-E679)</f>
        <v>-0.2621981069882896</v>
      </c>
      <c r="G679" s="77">
        <f>IF($C679&lt;=Entradas!$E$41,"",D679-AVERAGE(D:D))</f>
        <v>-0.3859302592311501</v>
      </c>
      <c r="H679" s="77">
        <f>IF($C679&lt;=Entradas!$E$41,"",F679^2)</f>
        <v>6.8747847308242557E-2</v>
      </c>
      <c r="I679" s="77">
        <f>IF($C679&lt;=Entradas!$E$41,"",G679^2)</f>
        <v>0.14894216499022273</v>
      </c>
      <c r="J679" s="77">
        <f>IF($C679&lt;=Entradas!$E$41,"",E679-AVERAGE(E:E))</f>
        <v>-0.27650627717408072</v>
      </c>
      <c r="K679" s="77">
        <f>IF($C679&lt;=Entradas!$E$41,"",J679^2)</f>
        <v>7.6455721316669556E-2</v>
      </c>
      <c r="L679" s="77">
        <f>IF($C679&lt;=Entradas!$E$41,"",G679*J679)</f>
        <v>0.10671213922883321</v>
      </c>
      <c r="M679" s="39"/>
    </row>
    <row r="680" spans="2:13" x14ac:dyDescent="0.3">
      <c r="B680" s="38"/>
      <c r="C680" s="74">
        <v>675</v>
      </c>
      <c r="D680" s="97">
        <f>IF($C680&lt;=Entradas!$E$41,"",Observaciones!H680)</f>
        <v>0.43705193757466165</v>
      </c>
      <c r="E680" s="97">
        <f>IF($C680&lt;=Entradas!$E$41,"",Cálculos!M681)</f>
        <v>0.74959387910249631</v>
      </c>
      <c r="F680" s="77">
        <f>IF($C680&lt;=Entradas!$E$41,"",D680-E680)</f>
        <v>-0.31254194152783465</v>
      </c>
      <c r="G680" s="77">
        <f>IF($C680&lt;=Entradas!$E$41,"",D680-AVERAGE(D:D))</f>
        <v>-0.46904674461881657</v>
      </c>
      <c r="H680" s="77">
        <f>IF($C680&lt;=Entradas!$E$41,"",F680^2)</f>
        <v>9.768246521398842E-2</v>
      </c>
      <c r="I680" s="77">
        <f>IF($C680&lt;=Entradas!$E$41,"",G680^2)</f>
        <v>0.22000484863750933</v>
      </c>
      <c r="J680" s="77">
        <f>IF($C680&lt;=Entradas!$E$41,"",E680-AVERAGE(E:E))</f>
        <v>-0.30927892802220214</v>
      </c>
      <c r="K680" s="77">
        <f>IF($C680&lt;=Entradas!$E$41,"",J680^2)</f>
        <v>9.5653455318562494E-2</v>
      </c>
      <c r="L680" s="77">
        <f>IF($C680&lt;=Entradas!$E$41,"",G680*J680)</f>
        <v>0.1450662743680112</v>
      </c>
      <c r="M680" s="39"/>
    </row>
    <row r="681" spans="2:13" x14ac:dyDescent="0.3">
      <c r="B681" s="38"/>
      <c r="C681" s="74">
        <v>676</v>
      </c>
      <c r="D681" s="97">
        <f>IF($C681&lt;=Entradas!$E$41,"",Observaciones!H681)</f>
        <v>0.42177802858705143</v>
      </c>
      <c r="E681" s="97">
        <f>IF($C681&lt;=Entradas!$E$41,"",Cálculos!M682)</f>
        <v>0.7508134913499116</v>
      </c>
      <c r="F681" s="77">
        <f>IF($C681&lt;=Entradas!$E$41,"",D681-E681)</f>
        <v>-0.32903546276286016</v>
      </c>
      <c r="G681" s="77">
        <f>IF($C681&lt;=Entradas!$E$41,"",D681-AVERAGE(D:D))</f>
        <v>-0.48432065360642679</v>
      </c>
      <c r="H681" s="77">
        <f>IF($C681&lt;=Entradas!$E$41,"",F681^2)</f>
        <v>0.10826433575556954</v>
      </c>
      <c r="I681" s="77">
        <f>IF($C681&lt;=Entradas!$E$41,"",G681^2)</f>
        <v>0.23456649550975645</v>
      </c>
      <c r="J681" s="77">
        <f>IF($C681&lt;=Entradas!$E$41,"",E681-AVERAGE(E:E))</f>
        <v>-0.30805931577478685</v>
      </c>
      <c r="K681" s="77">
        <f>IF($C681&lt;=Entradas!$E$41,"",J681^2)</f>
        <v>9.4900542035629837E-2</v>
      </c>
      <c r="L681" s="77">
        <f>IF($C681&lt;=Entradas!$E$41,"",G681*J681)</f>
        <v>0.14919948916559339</v>
      </c>
      <c r="M681" s="39"/>
    </row>
    <row r="682" spans="2:13" x14ac:dyDescent="0.3">
      <c r="B682" s="38"/>
      <c r="C682" s="74">
        <v>677</v>
      </c>
      <c r="D682" s="97">
        <f>IF($C682&lt;=Entradas!$E$41,"",Observaciones!H682)</f>
        <v>0.33882326794785461</v>
      </c>
      <c r="E682" s="97">
        <f>IF($C682&lt;=Entradas!$E$41,"",Cálculos!M683)</f>
        <v>0.71755762814815682</v>
      </c>
      <c r="F682" s="77">
        <f>IF($C682&lt;=Entradas!$E$41,"",D682-E682)</f>
        <v>-0.37873436020030221</v>
      </c>
      <c r="G682" s="77">
        <f>IF($C682&lt;=Entradas!$E$41,"",D682-AVERAGE(D:D))</f>
        <v>-0.56727541424562355</v>
      </c>
      <c r="H682" s="77">
        <f>IF($C682&lt;=Entradas!$E$41,"",F682^2)</f>
        <v>0.14343971559633226</v>
      </c>
      <c r="I682" s="77">
        <f>IF($C682&lt;=Entradas!$E$41,"",G682^2)</f>
        <v>0.32180139560754378</v>
      </c>
      <c r="J682" s="77">
        <f>IF($C682&lt;=Entradas!$E$41,"",E682-AVERAGE(E:E))</f>
        <v>-0.34131517897654162</v>
      </c>
      <c r="K682" s="77">
        <f>IF($C682&lt;=Entradas!$E$41,"",J682^2)</f>
        <v>0.11649605139978864</v>
      </c>
      <c r="L682" s="77">
        <f>IF($C682&lt;=Entradas!$E$41,"",G682*J682)</f>
        <v>0.19361970954223678</v>
      </c>
      <c r="M682" s="39"/>
    </row>
    <row r="683" spans="2:13" x14ac:dyDescent="0.3">
      <c r="B683" s="38"/>
      <c r="C683" s="74">
        <v>678</v>
      </c>
      <c r="D683" s="97">
        <f>IF($C683&lt;=Entradas!$E$41,"",Observaciones!H683)</f>
        <v>0.27151315814143218</v>
      </c>
      <c r="E683" s="97">
        <f>IF($C683&lt;=Entradas!$E$41,"",Cálculos!M684)</f>
        <v>0.69214477968689581</v>
      </c>
      <c r="F683" s="77">
        <f>IF($C683&lt;=Entradas!$E$41,"",D683-E683)</f>
        <v>-0.42063162154546363</v>
      </c>
      <c r="G683" s="77">
        <f>IF($C683&lt;=Entradas!$E$41,"",D683-AVERAGE(D:D))</f>
        <v>-0.63458552405204605</v>
      </c>
      <c r="H683" s="77">
        <f>IF($C683&lt;=Entradas!$E$41,"",F683^2)</f>
        <v>0.17693096104396613</v>
      </c>
      <c r="I683" s="77">
        <f>IF($C683&lt;=Entradas!$E$41,"",G683^2)</f>
        <v>0.4026987873364099</v>
      </c>
      <c r="J683" s="77">
        <f>IF($C683&lt;=Entradas!$E$41,"",E683-AVERAGE(E:E))</f>
        <v>-0.36672802743780264</v>
      </c>
      <c r="K683" s="77">
        <f>IF($C683&lt;=Entradas!$E$41,"",J683^2)</f>
        <v>0.13448944610842173</v>
      </c>
      <c r="L683" s="77">
        <f>IF($C683&lt;=Entradas!$E$41,"",G683*J683)</f>
        <v>0.23272029747619111</v>
      </c>
      <c r="M683" s="39"/>
    </row>
    <row r="684" spans="2:13" x14ac:dyDescent="0.3">
      <c r="B684" s="38"/>
      <c r="C684" s="74">
        <v>679</v>
      </c>
      <c r="D684" s="97">
        <f>IF($C684&lt;=Entradas!$E$41,"",Observaciones!H684)</f>
        <v>0.19383269744930406</v>
      </c>
      <c r="E684" s="97">
        <f>IF($C684&lt;=Entradas!$E$41,"",Cálculos!M685)</f>
        <v>0.66103654637074738</v>
      </c>
      <c r="F684" s="77">
        <f>IF($C684&lt;=Entradas!$E$41,"",D684-E684)</f>
        <v>-0.46720384892144329</v>
      </c>
      <c r="G684" s="77">
        <f>IF($C684&lt;=Entradas!$E$41,"",D684-AVERAGE(D:D))</f>
        <v>-0.71226598474417413</v>
      </c>
      <c r="H684" s="77">
        <f>IF($C684&lt;=Entradas!$E$41,"",F684^2)</f>
        <v>0.21827943644701081</v>
      </c>
      <c r="I684" s="77">
        <f>IF($C684&lt;=Entradas!$E$41,"",G684^2)</f>
        <v>0.50732283302358805</v>
      </c>
      <c r="J684" s="77">
        <f>IF($C684&lt;=Entradas!$E$41,"",E684-AVERAGE(E:E))</f>
        <v>-0.39783626075395107</v>
      </c>
      <c r="K684" s="77">
        <f>IF($C684&lt;=Entradas!$E$41,"",J684^2)</f>
        <v>0.15827369037068575</v>
      </c>
      <c r="L684" s="77">
        <f>IF($C684&lt;=Entradas!$E$41,"",G684*J684)</f>
        <v>0.28336523603285296</v>
      </c>
      <c r="M684" s="39"/>
    </row>
    <row r="685" spans="2:13" x14ac:dyDescent="0.3">
      <c r="B685" s="38"/>
      <c r="C685" s="74">
        <v>680</v>
      </c>
      <c r="D685" s="97">
        <f>IF($C685&lt;=Entradas!$E$41,"",Observaciones!H685)</f>
        <v>0.13597640525342611</v>
      </c>
      <c r="E685" s="97">
        <f>IF($C685&lt;=Entradas!$E$41,"",Cálculos!M686)</f>
        <v>0.63162482788205065</v>
      </c>
      <c r="F685" s="77">
        <f>IF($C685&lt;=Entradas!$E$41,"",D685-E685)</f>
        <v>-0.49564842262862452</v>
      </c>
      <c r="G685" s="77">
        <f>IF($C685&lt;=Entradas!$E$41,"",D685-AVERAGE(D:D))</f>
        <v>-0.77012227694005209</v>
      </c>
      <c r="H685" s="77">
        <f>IF($C685&lt;=Entradas!$E$41,"",F685^2)</f>
        <v>0.24566735885424359</v>
      </c>
      <c r="I685" s="77">
        <f>IF($C685&lt;=Entradas!$E$41,"",G685^2)</f>
        <v>0.59308832143933032</v>
      </c>
      <c r="J685" s="77">
        <f>IF($C685&lt;=Entradas!$E$41,"",E685-AVERAGE(E:E))</f>
        <v>-0.42724797924264779</v>
      </c>
      <c r="K685" s="77">
        <f>IF($C685&lt;=Entradas!$E$41,"",J685^2)</f>
        <v>0.18254083576692601</v>
      </c>
      <c r="L685" s="77">
        <f>IF($C685&lt;=Entradas!$E$41,"",G685*J685)</f>
        <v>0.32903318659238401</v>
      </c>
      <c r="M685" s="39"/>
    </row>
    <row r="686" spans="2:13" x14ac:dyDescent="0.3">
      <c r="B686" s="38"/>
      <c r="C686" s="74">
        <v>681</v>
      </c>
      <c r="D686" s="97">
        <f>IF($C686&lt;=Entradas!$E$41,"",Observaciones!H686)</f>
        <v>0.12535305504518732</v>
      </c>
      <c r="E686" s="97">
        <f>IF($C686&lt;=Entradas!$E$41,"",Cálculos!M687)</f>
        <v>0.60255481143861489</v>
      </c>
      <c r="F686" s="77">
        <f>IF($C686&lt;=Entradas!$E$41,"",D686-E686)</f>
        <v>-0.47720175639342755</v>
      </c>
      <c r="G686" s="77">
        <f>IF($C686&lt;=Entradas!$E$41,"",D686-AVERAGE(D:D))</f>
        <v>-0.78074562714829088</v>
      </c>
      <c r="H686" s="77">
        <f>IF($C686&lt;=Entradas!$E$41,"",F686^2)</f>
        <v>0.22772151630497217</v>
      </c>
      <c r="I686" s="77">
        <f>IF($C686&lt;=Entradas!$E$41,"",G686^2)</f>
        <v>0.60956373431117805</v>
      </c>
      <c r="J686" s="77">
        <f>IF($C686&lt;=Entradas!$E$41,"",E686-AVERAGE(E:E))</f>
        <v>-0.45631799568608356</v>
      </c>
      <c r="K686" s="77">
        <f>IF($C686&lt;=Entradas!$E$41,"",J686^2)</f>
        <v>0.20822611318696457</v>
      </c>
      <c r="L686" s="77">
        <f>IF($C686&lt;=Entradas!$E$41,"",G686*J686)</f>
        <v>0.35626827972098241</v>
      </c>
      <c r="M686" s="39"/>
    </row>
    <row r="687" spans="2:13" x14ac:dyDescent="0.3">
      <c r="B687" s="38"/>
      <c r="C687" s="74">
        <v>682</v>
      </c>
      <c r="D687" s="97">
        <f>IF($C687&lt;=Entradas!$E$41,"",Observaciones!H687)</f>
        <v>0.13892800672441252</v>
      </c>
      <c r="E687" s="97">
        <f>IF($C687&lt;=Entradas!$E$41,"",Cálculos!M688)</f>
        <v>0.61499429478259493</v>
      </c>
      <c r="F687" s="77">
        <f>IF($C687&lt;=Entradas!$E$41,"",D687-E687)</f>
        <v>-0.47606628805818241</v>
      </c>
      <c r="G687" s="77">
        <f>IF($C687&lt;=Entradas!$E$41,"",D687-AVERAGE(D:D))</f>
        <v>-0.7671706754690657</v>
      </c>
      <c r="H687" s="77">
        <f>IF($C687&lt;=Entradas!$E$41,"",F687^2)</f>
        <v>0.2266391106254963</v>
      </c>
      <c r="I687" s="77">
        <f>IF($C687&lt;=Entradas!$E$41,"",G687^2)</f>
        <v>0.58855084529966251</v>
      </c>
      <c r="J687" s="77">
        <f>IF($C687&lt;=Entradas!$E$41,"",E687-AVERAGE(E:E))</f>
        <v>-0.44387851234210352</v>
      </c>
      <c r="K687" s="77">
        <f>IF($C687&lt;=Entradas!$E$41,"",J687^2)</f>
        <v>0.19702813371903893</v>
      </c>
      <c r="L687" s="77">
        <f>IF($C687&lt;=Entradas!$E$41,"",G687*J687)</f>
        <v>0.34053057813969556</v>
      </c>
      <c r="M687" s="39"/>
    </row>
    <row r="688" spans="2:13" x14ac:dyDescent="0.3">
      <c r="B688" s="38"/>
      <c r="C688" s="74">
        <v>683</v>
      </c>
      <c r="D688" s="97">
        <f>IF($C688&lt;=Entradas!$E$41,"",Observaciones!H688)</f>
        <v>0.12791483154701255</v>
      </c>
      <c r="E688" s="97">
        <f>IF($C688&lt;=Entradas!$E$41,"",Cálculos!M689)</f>
        <v>0.59612282375400805</v>
      </c>
      <c r="F688" s="77">
        <f>IF($C688&lt;=Entradas!$E$41,"",D688-E688)</f>
        <v>-0.46820799220699549</v>
      </c>
      <c r="G688" s="77">
        <f>IF($C688&lt;=Entradas!$E$41,"",D688-AVERAGE(D:D))</f>
        <v>-0.77818385064646567</v>
      </c>
      <c r="H688" s="77">
        <f>IF($C688&lt;=Entradas!$E$41,"",F688^2)</f>
        <v>0.21921872396650596</v>
      </c>
      <c r="I688" s="77">
        <f>IF($C688&lt;=Entradas!$E$41,"",G688^2)</f>
        <v>0.60557010540696077</v>
      </c>
      <c r="J688" s="77">
        <f>IF($C688&lt;=Entradas!$E$41,"",E688-AVERAGE(E:E))</f>
        <v>-0.4627499833706904</v>
      </c>
      <c r="K688" s="77">
        <f>IF($C688&lt;=Entradas!$E$41,"",J688^2)</f>
        <v>0.21413754710957425</v>
      </c>
      <c r="L688" s="77">
        <f>IF($C688&lt;=Entradas!$E$41,"",G688*J688)</f>
        <v>0.36010456394599183</v>
      </c>
      <c r="M688" s="39"/>
    </row>
    <row r="689" spans="2:13" x14ac:dyDescent="0.3">
      <c r="B689" s="38"/>
      <c r="C689" s="74">
        <v>684</v>
      </c>
      <c r="D689" s="97">
        <f>IF($C689&lt;=Entradas!$E$41,"",Observaciones!H689)</f>
        <v>1.3048685997153773</v>
      </c>
      <c r="E689" s="97">
        <f>IF($C689&lt;=Entradas!$E$41,"",Cálculos!M690)</f>
        <v>2.2187911464771788</v>
      </c>
      <c r="F689" s="77">
        <f>IF($C689&lt;=Entradas!$E$41,"",D689-E689)</f>
        <v>-0.91392254676180151</v>
      </c>
      <c r="G689" s="77">
        <f>IF($C689&lt;=Entradas!$E$41,"",D689-AVERAGE(D:D))</f>
        <v>0.39876991752189905</v>
      </c>
      <c r="H689" s="77">
        <f>IF($C689&lt;=Entradas!$E$41,"",F689^2)</f>
        <v>0.83525442147957729</v>
      </c>
      <c r="I689" s="77">
        <f>IF($C689&lt;=Entradas!$E$41,"",G689^2)</f>
        <v>0.15901744712042218</v>
      </c>
      <c r="J689" s="77">
        <f>IF($C689&lt;=Entradas!$E$41,"",E689-AVERAGE(E:E))</f>
        <v>1.1599183393524803</v>
      </c>
      <c r="K689" s="77">
        <f>IF($C689&lt;=Entradas!$E$41,"",J689^2)</f>
        <v>1.3454105539662158</v>
      </c>
      <c r="L689" s="77">
        <f>IF($C689&lt;=Entradas!$E$41,"",G689*J689)</f>
        <v>0.46254054051572668</v>
      </c>
      <c r="M689" s="39"/>
    </row>
    <row r="690" spans="2:13" x14ac:dyDescent="0.3">
      <c r="B690" s="38"/>
      <c r="C690" s="74">
        <v>685</v>
      </c>
      <c r="D690" s="97">
        <f>IF($C690&lt;=Entradas!$E$41,"",Observaciones!H690)</f>
        <v>0.97794050343412853</v>
      </c>
      <c r="E690" s="97">
        <f>IF($C690&lt;=Entradas!$E$41,"",Cálculos!M691)</f>
        <v>1.4661879894485335</v>
      </c>
      <c r="F690" s="77">
        <f>IF($C690&lt;=Entradas!$E$41,"",D690-E690)</f>
        <v>-0.48824748601440493</v>
      </c>
      <c r="G690" s="77">
        <f>IF($C690&lt;=Entradas!$E$41,"",D690-AVERAGE(D:D))</f>
        <v>7.1841821240650305E-2</v>
      </c>
      <c r="H690" s="77">
        <f>IF($C690&lt;=Entradas!$E$41,"",F690^2)</f>
        <v>0.23838560759938654</v>
      </c>
      <c r="I690" s="77">
        <f>IF($C690&lt;=Entradas!$E$41,"",G690^2)</f>
        <v>5.1612472791735531E-3</v>
      </c>
      <c r="J690" s="77">
        <f>IF($C690&lt;=Entradas!$E$41,"",E690-AVERAGE(E:E))</f>
        <v>0.40731518232383501</v>
      </c>
      <c r="K690" s="77">
        <f>IF($C690&lt;=Entradas!$E$41,"",J690^2)</f>
        <v>0.16590565775149896</v>
      </c>
      <c r="L690" s="77">
        <f>IF($C690&lt;=Entradas!$E$41,"",G690*J690)</f>
        <v>2.9262264517111843E-2</v>
      </c>
      <c r="M690" s="39"/>
    </row>
    <row r="691" spans="2:13" x14ac:dyDescent="0.3">
      <c r="B691" s="38"/>
      <c r="C691" s="74">
        <v>686</v>
      </c>
      <c r="D691" s="97">
        <f>IF($C691&lt;=Entradas!$E$41,"",Observaciones!H691)</f>
        <v>0.63648235015696397</v>
      </c>
      <c r="E691" s="97">
        <f>IF($C691&lt;=Entradas!$E$41,"",Cálculos!M692)</f>
        <v>0.86095892601346435</v>
      </c>
      <c r="F691" s="77">
        <f>IF($C691&lt;=Entradas!$E$41,"",D691-E691)</f>
        <v>-0.22447657585650038</v>
      </c>
      <c r="G691" s="77">
        <f>IF($C691&lt;=Entradas!$E$41,"",D691-AVERAGE(D:D))</f>
        <v>-0.26961633203651425</v>
      </c>
      <c r="H691" s="77">
        <f>IF($C691&lt;=Entradas!$E$41,"",F691^2)</f>
        <v>5.0389733108259172E-2</v>
      </c>
      <c r="I691" s="77">
        <f>IF($C691&lt;=Entradas!$E$41,"",G691^2)</f>
        <v>7.2692966500823894E-2</v>
      </c>
      <c r="J691" s="77">
        <f>IF($C691&lt;=Entradas!$E$41,"",E691-AVERAGE(E:E))</f>
        <v>-0.19791388111123409</v>
      </c>
      <c r="K691" s="77">
        <f>IF($C691&lt;=Entradas!$E$41,"",J691^2)</f>
        <v>3.9169904336511706E-2</v>
      </c>
      <c r="L691" s="77">
        <f>IF($C691&lt;=Entradas!$E$41,"",G691*J691)</f>
        <v>5.3360814684321696E-2</v>
      </c>
      <c r="M691" s="39"/>
    </row>
    <row r="692" spans="2:13" x14ac:dyDescent="0.3">
      <c r="B692" s="38"/>
      <c r="C692" s="74">
        <v>687</v>
      </c>
      <c r="D692" s="97">
        <f>IF($C692&lt;=Entradas!$E$41,"",Observaciones!H692)</f>
        <v>0.56377497132283116</v>
      </c>
      <c r="E692" s="97">
        <f>IF($C692&lt;=Entradas!$E$41,"",Cálculos!M693)</f>
        <v>0.83164491379517747</v>
      </c>
      <c r="F692" s="77">
        <f>IF($C692&lt;=Entradas!$E$41,"",D692-E692)</f>
        <v>-0.2678699424723463</v>
      </c>
      <c r="G692" s="77">
        <f>IF($C692&lt;=Entradas!$E$41,"",D692-AVERAGE(D:D))</f>
        <v>-0.34232371087064706</v>
      </c>
      <c r="H692" s="77">
        <f>IF($C692&lt;=Entradas!$E$41,"",F692^2)</f>
        <v>7.1754306080138122E-2</v>
      </c>
      <c r="I692" s="77">
        <f>IF($C692&lt;=Entradas!$E$41,"",G692^2)</f>
        <v>0.11718552302425037</v>
      </c>
      <c r="J692" s="77">
        <f>IF($C692&lt;=Entradas!$E$41,"",E692-AVERAGE(E:E))</f>
        <v>-0.22722789332952098</v>
      </c>
      <c r="K692" s="77">
        <f>IF($C692&lt;=Entradas!$E$41,"",J692^2)</f>
        <v>5.1632515506972163E-2</v>
      </c>
      <c r="L692" s="77">
        <f>IF($C692&lt;=Entradas!$E$41,"",G692*J692)</f>
        <v>7.7785495657881176E-2</v>
      </c>
      <c r="M692" s="39"/>
    </row>
    <row r="693" spans="2:13" x14ac:dyDescent="0.3">
      <c r="B693" s="38"/>
      <c r="C693" s="74">
        <v>688</v>
      </c>
      <c r="D693" s="97">
        <f>IF($C693&lt;=Entradas!$E$41,"",Observaciones!H693)</f>
        <v>0.60286052532240753</v>
      </c>
      <c r="E693" s="97">
        <f>IF($C693&lt;=Entradas!$E$41,"",Cálculos!M694)</f>
        <v>0.86249610943941013</v>
      </c>
      <c r="F693" s="77">
        <f>IF($C693&lt;=Entradas!$E$41,"",D693-E693)</f>
        <v>-0.2596355841170026</v>
      </c>
      <c r="G693" s="77">
        <f>IF($C693&lt;=Entradas!$E$41,"",D693-AVERAGE(D:D))</f>
        <v>-0.3032381568710707</v>
      </c>
      <c r="H693" s="77">
        <f>IF($C693&lt;=Entradas!$E$41,"",F693^2)</f>
        <v>6.7410636539777136E-2</v>
      </c>
      <c r="I693" s="77">
        <f>IF($C693&lt;=Entradas!$E$41,"",G693^2)</f>
        <v>9.1953379782564085E-2</v>
      </c>
      <c r="J693" s="77">
        <f>IF($C693&lt;=Entradas!$E$41,"",E693-AVERAGE(E:E))</f>
        <v>-0.19637669768528832</v>
      </c>
      <c r="K693" s="77">
        <f>IF($C693&lt;=Entradas!$E$41,"",J693^2)</f>
        <v>3.8563807393779119E-2</v>
      </c>
      <c r="L693" s="77">
        <f>IF($C693&lt;=Entradas!$E$41,"",G693*J693)</f>
        <v>5.9548907858514286E-2</v>
      </c>
      <c r="M693" s="39"/>
    </row>
    <row r="694" spans="2:13" x14ac:dyDescent="0.3">
      <c r="B694" s="38"/>
      <c r="C694" s="74">
        <v>689</v>
      </c>
      <c r="D694" s="97">
        <f>IF($C694&lt;=Entradas!$E$41,"",Observaciones!H694)</f>
        <v>1.7854315916865511</v>
      </c>
      <c r="E694" s="97">
        <f>IF($C694&lt;=Entradas!$E$41,"",Cálculos!M695)</f>
        <v>2.4982649180017273</v>
      </c>
      <c r="F694" s="77">
        <f>IF($C694&lt;=Entradas!$E$41,"",D694-E694)</f>
        <v>-0.71283332631517626</v>
      </c>
      <c r="G694" s="77">
        <f>IF($C694&lt;=Entradas!$E$41,"",D694-AVERAGE(D:D))</f>
        <v>0.87933290949307286</v>
      </c>
      <c r="H694" s="77">
        <f>IF($C694&lt;=Entradas!$E$41,"",F694^2)</f>
        <v>0.50813135110555852</v>
      </c>
      <c r="I694" s="77">
        <f>IF($C694&lt;=Entradas!$E$41,"",G694^2)</f>
        <v>0.77322636571755265</v>
      </c>
      <c r="J694" s="77">
        <f>IF($C694&lt;=Entradas!$E$41,"",E694-AVERAGE(E:E))</f>
        <v>1.4393921108770289</v>
      </c>
      <c r="K694" s="77">
        <f>IF($C694&lt;=Entradas!$E$41,"",J694^2)</f>
        <v>2.0718496488550291</v>
      </c>
      <c r="L694" s="77">
        <f>IF($C694&lt;=Entradas!$E$41,"",G694*J694)</f>
        <v>1.2657048527588735</v>
      </c>
      <c r="M694" s="39"/>
    </row>
    <row r="695" spans="2:13" x14ac:dyDescent="0.3">
      <c r="B695" s="38"/>
      <c r="C695" s="74">
        <v>690</v>
      </c>
      <c r="D695" s="97">
        <f>IF($C695&lt;=Entradas!$E$41,"",Observaciones!H695)</f>
        <v>1.1417879082143905</v>
      </c>
      <c r="E695" s="97">
        <f>IF($C695&lt;=Entradas!$E$41,"",Cálculos!M696)</f>
        <v>1.2549185879648808</v>
      </c>
      <c r="F695" s="77">
        <f>IF($C695&lt;=Entradas!$E$41,"",D695-E695)</f>
        <v>-0.11313067975049029</v>
      </c>
      <c r="G695" s="77">
        <f>IF($C695&lt;=Entradas!$E$41,"",D695-AVERAGE(D:D))</f>
        <v>0.23568922602091225</v>
      </c>
      <c r="H695" s="77">
        <f>IF($C695&lt;=Entradas!$E$41,"",F695^2)</f>
        <v>1.2798550700807994E-2</v>
      </c>
      <c r="I695" s="77">
        <f>IF($C695&lt;=Entradas!$E$41,"",G695^2)</f>
        <v>5.5549411262336659E-2</v>
      </c>
      <c r="J695" s="77">
        <f>IF($C695&lt;=Entradas!$E$41,"",E695-AVERAGE(E:E))</f>
        <v>0.19604578084018232</v>
      </c>
      <c r="K695" s="77">
        <f>IF($C695&lt;=Entradas!$E$41,"",J695^2)</f>
        <v>3.8433948185236794E-2</v>
      </c>
      <c r="L695" s="77">
        <f>IF($C695&lt;=Entradas!$E$41,"",G695*J695)</f>
        <v>4.6205878350887956E-2</v>
      </c>
      <c r="M695" s="39"/>
    </row>
    <row r="696" spans="2:13" x14ac:dyDescent="0.3">
      <c r="B696" s="38"/>
      <c r="C696" s="74">
        <v>691</v>
      </c>
      <c r="D696" s="97">
        <f>IF($C696&lt;=Entradas!$E$41,"",Observaciones!H696)</f>
        <v>0.97196464164670626</v>
      </c>
      <c r="E696" s="97">
        <f>IF($C696&lt;=Entradas!$E$41,"",Cálculos!M697)</f>
        <v>0.99943924018387487</v>
      </c>
      <c r="F696" s="77">
        <f>IF($C696&lt;=Entradas!$E$41,"",D696-E696)</f>
        <v>-2.7474598537168604E-2</v>
      </c>
      <c r="G696" s="77">
        <f>IF($C696&lt;=Entradas!$E$41,"",D696-AVERAGE(D:D))</f>
        <v>6.586595945322804E-2</v>
      </c>
      <c r="H696" s="77">
        <f>IF($C696&lt;=Entradas!$E$41,"",F696^2)</f>
        <v>7.5485356477858717E-4</v>
      </c>
      <c r="I696" s="77">
        <f>IF($C696&lt;=Entradas!$E$41,"",G696^2)</f>
        <v>4.33832461469428E-3</v>
      </c>
      <c r="J696" s="77">
        <f>IF($C696&lt;=Entradas!$E$41,"",E696-AVERAGE(E:E))</f>
        <v>-5.9433566940823579E-2</v>
      </c>
      <c r="K696" s="77">
        <f>IF($C696&lt;=Entradas!$E$41,"",J696^2)</f>
        <v>3.5323488793093574E-3</v>
      </c>
      <c r="L696" s="77">
        <f>IF($C696&lt;=Entradas!$E$41,"",G696*J696)</f>
        <v>-3.9146489102850008E-3</v>
      </c>
      <c r="M696" s="39"/>
    </row>
    <row r="697" spans="2:13" x14ac:dyDescent="0.3">
      <c r="B697" s="38"/>
      <c r="C697" s="74">
        <v>692</v>
      </c>
      <c r="D697" s="97">
        <f>IF($C697&lt;=Entradas!$E$41,"",Observaciones!H697)</f>
        <v>0.86769651009169035</v>
      </c>
      <c r="E697" s="97">
        <f>IF($C697&lt;=Entradas!$E$41,"",Cálculos!M698)</f>
        <v>0.95327200142828894</v>
      </c>
      <c r="F697" s="77">
        <f>IF($C697&lt;=Entradas!$E$41,"",D697-E697)</f>
        <v>-8.5575491336598586E-2</v>
      </c>
      <c r="G697" s="77">
        <f>IF($C697&lt;=Entradas!$E$41,"",D697-AVERAGE(D:D))</f>
        <v>-3.8402172101787868E-2</v>
      </c>
      <c r="H697" s="77">
        <f>IF($C697&lt;=Entradas!$E$41,"",F697^2)</f>
        <v>7.3231647175002598E-3</v>
      </c>
      <c r="I697" s="77">
        <f>IF($C697&lt;=Entradas!$E$41,"",G697^2)</f>
        <v>1.4747268221353344E-3</v>
      </c>
      <c r="J697" s="77">
        <f>IF($C697&lt;=Entradas!$E$41,"",E697-AVERAGE(E:E))</f>
        <v>-0.10560080569640951</v>
      </c>
      <c r="K697" s="77">
        <f>IF($C697&lt;=Entradas!$E$41,"",J697^2)</f>
        <v>1.1151530163730834E-2</v>
      </c>
      <c r="L697" s="77">
        <f>IF($C697&lt;=Entradas!$E$41,"",G697*J697)</f>
        <v>4.0553003144409789E-3</v>
      </c>
      <c r="M697" s="39"/>
    </row>
    <row r="698" spans="2:13" x14ac:dyDescent="0.3">
      <c r="B698" s="38"/>
      <c r="C698" s="74">
        <v>693</v>
      </c>
      <c r="D698" s="97">
        <f>IF($C698&lt;=Entradas!$E$41,"",Observaciones!H698)</f>
        <v>0.76886436106209854</v>
      </c>
      <c r="E698" s="97">
        <f>IF($C698&lt;=Entradas!$E$41,"",Cálculos!M699)</f>
        <v>0.91056776837080111</v>
      </c>
      <c r="F698" s="77">
        <f>IF($C698&lt;=Entradas!$E$41,"",D698-E698)</f>
        <v>-0.14170340730870257</v>
      </c>
      <c r="G698" s="77">
        <f>IF($C698&lt;=Entradas!$E$41,"",D698-AVERAGE(D:D))</f>
        <v>-0.13723432113137968</v>
      </c>
      <c r="H698" s="77">
        <f>IF($C698&lt;=Entradas!$E$41,"",F698^2)</f>
        <v>2.007985564289606E-2</v>
      </c>
      <c r="I698" s="77">
        <f>IF($C698&lt;=Entradas!$E$41,"",G698^2)</f>
        <v>1.8833258896390644E-2</v>
      </c>
      <c r="J698" s="77">
        <f>IF($C698&lt;=Entradas!$E$41,"",E698-AVERAGE(E:E))</f>
        <v>-0.14830503875389733</v>
      </c>
      <c r="K698" s="77">
        <f>IF($C698&lt;=Entradas!$E$41,"",J698^2)</f>
        <v>2.1994384519794991E-2</v>
      </c>
      <c r="L698" s="77">
        <f>IF($C698&lt;=Entradas!$E$41,"",G698*J698)</f>
        <v>2.0352541313754056E-2</v>
      </c>
      <c r="M698" s="39"/>
    </row>
    <row r="699" spans="2:13" x14ac:dyDescent="0.3">
      <c r="B699" s="38"/>
      <c r="C699" s="74">
        <v>694</v>
      </c>
      <c r="D699" s="97">
        <f>IF($C699&lt;=Entradas!$E$41,"",Observaciones!H699)</f>
        <v>1.0313193279471664</v>
      </c>
      <c r="E699" s="97">
        <f>IF($C699&lt;=Entradas!$E$41,"",Cálculos!M700)</f>
        <v>1.2836469815364453</v>
      </c>
      <c r="F699" s="77">
        <f>IF($C699&lt;=Entradas!$E$41,"",D699-E699)</f>
        <v>-0.25232765358927889</v>
      </c>
      <c r="G699" s="77">
        <f>IF($C699&lt;=Entradas!$E$41,"",D699-AVERAGE(D:D))</f>
        <v>0.12522064575368819</v>
      </c>
      <c r="H699" s="77">
        <f>IF($C699&lt;=Entradas!$E$41,"",F699^2)</f>
        <v>6.366924476587113E-2</v>
      </c>
      <c r="I699" s="77">
        <f>IF($C699&lt;=Entradas!$E$41,"",G699^2)</f>
        <v>1.5680210122970668E-2</v>
      </c>
      <c r="J699" s="77">
        <f>IF($C699&lt;=Entradas!$E$41,"",E699-AVERAGE(E:E))</f>
        <v>0.22477417441174685</v>
      </c>
      <c r="K699" s="77">
        <f>IF($C699&lt;=Entradas!$E$41,"",J699^2)</f>
        <v>5.0523429482482396E-2</v>
      </c>
      <c r="L699" s="77">
        <f>IF($C699&lt;=Entradas!$E$41,"",G699*J699)</f>
        <v>2.8146367268591075E-2</v>
      </c>
      <c r="M699" s="39"/>
    </row>
    <row r="700" spans="2:13" x14ac:dyDescent="0.3">
      <c r="B700" s="38"/>
      <c r="C700" s="74">
        <v>695</v>
      </c>
      <c r="D700" s="97">
        <f>IF($C700&lt;=Entradas!$E$41,"",Observaciones!H700)</f>
        <v>1.9351068582041395</v>
      </c>
      <c r="E700" s="97">
        <f>IF($C700&lt;=Entradas!$E$41,"",Cálculos!M701)</f>
        <v>2.3517389775545245</v>
      </c>
      <c r="F700" s="77">
        <f>IF($C700&lt;=Entradas!$E$41,"",D700-E700)</f>
        <v>-0.41663211935038502</v>
      </c>
      <c r="G700" s="77">
        <f>IF($C700&lt;=Entradas!$E$41,"",D700-AVERAGE(D:D))</f>
        <v>1.0290081760106613</v>
      </c>
      <c r="H700" s="77">
        <f>IF($C700&lt;=Entradas!$E$41,"",F700^2)</f>
        <v>0.17358232287439346</v>
      </c>
      <c r="I700" s="77">
        <f>IF($C700&lt;=Entradas!$E$41,"",G700^2)</f>
        <v>1.058857826296788</v>
      </c>
      <c r="J700" s="77">
        <f>IF($C700&lt;=Entradas!$E$41,"",E700-AVERAGE(E:E))</f>
        <v>1.2928661704298261</v>
      </c>
      <c r="K700" s="77">
        <f>IF($C700&lt;=Entradas!$E$41,"",J700^2)</f>
        <v>1.6715029346418842</v>
      </c>
      <c r="L700" s="77">
        <f>IF($C700&lt;=Entradas!$E$41,"",G700*J700)</f>
        <v>1.3303698598598841</v>
      </c>
      <c r="M700" s="39"/>
    </row>
    <row r="701" spans="2:13" x14ac:dyDescent="0.3">
      <c r="B701" s="38"/>
      <c r="C701" s="74">
        <v>696</v>
      </c>
      <c r="D701" s="97">
        <f>IF($C701&lt;=Entradas!$E$41,"",Observaciones!H701)</f>
        <v>1.1306968057497018</v>
      </c>
      <c r="E701" s="97">
        <f>IF($C701&lt;=Entradas!$E$41,"",Cálculos!M702)</f>
        <v>1.0403619993930144</v>
      </c>
      <c r="F701" s="77">
        <f>IF($C701&lt;=Entradas!$E$41,"",D701-E701)</f>
        <v>9.0334806356687336E-2</v>
      </c>
      <c r="G701" s="77">
        <f>IF($C701&lt;=Entradas!$E$41,"",D701-AVERAGE(D:D))</f>
        <v>0.22459812355622355</v>
      </c>
      <c r="H701" s="77">
        <f>IF($C701&lt;=Entradas!$E$41,"",F701^2)</f>
        <v>8.1603772395001991E-3</v>
      </c>
      <c r="I701" s="77">
        <f>IF($C701&lt;=Entradas!$E$41,"",G701^2)</f>
        <v>5.0444317104976662E-2</v>
      </c>
      <c r="J701" s="77">
        <f>IF($C701&lt;=Entradas!$E$41,"",E701-AVERAGE(E:E))</f>
        <v>-1.8510807731684009E-2</v>
      </c>
      <c r="K701" s="77">
        <f>IF($C701&lt;=Entradas!$E$41,"",J701^2)</f>
        <v>3.4265000287937247E-4</v>
      </c>
      <c r="L701" s="77">
        <f>IF($C701&lt;=Entradas!$E$41,"",G701*J701)</f>
        <v>-4.1574926820462637E-3</v>
      </c>
      <c r="M701" s="39"/>
    </row>
    <row r="702" spans="2:13" x14ac:dyDescent="0.3">
      <c r="B702" s="38"/>
      <c r="C702" s="74">
        <v>697</v>
      </c>
      <c r="D702" s="97">
        <f>IF($C702&lt;=Entradas!$E$41,"",Observaciones!H702)</f>
        <v>1.0211805291160685</v>
      </c>
      <c r="E702" s="97">
        <f>IF($C702&lt;=Entradas!$E$41,"",Cálculos!M703)</f>
        <v>0.99356311306442224</v>
      </c>
      <c r="F702" s="77">
        <f>IF($C702&lt;=Entradas!$E$41,"",D702-E702)</f>
        <v>2.7617416051646249E-2</v>
      </c>
      <c r="G702" s="77">
        <f>IF($C702&lt;=Entradas!$E$41,"",D702-AVERAGE(D:D))</f>
        <v>0.11508184692259027</v>
      </c>
      <c r="H702" s="77">
        <f>IF($C702&lt;=Entradas!$E$41,"",F702^2)</f>
        <v>7.6272166936972789E-4</v>
      </c>
      <c r="I702" s="77">
        <f>IF($C702&lt;=Entradas!$E$41,"",G702^2)</f>
        <v>1.3243831491114499E-2</v>
      </c>
      <c r="J702" s="77">
        <f>IF($C702&lt;=Entradas!$E$41,"",E702-AVERAGE(E:E))</f>
        <v>-6.5309694060276202E-2</v>
      </c>
      <c r="K702" s="77">
        <f>IF($C702&lt;=Entradas!$E$41,"",J702^2)</f>
        <v>4.2653561382468763E-3</v>
      </c>
      <c r="L702" s="77">
        <f>IF($C702&lt;=Entradas!$E$41,"",G702*J702)</f>
        <v>-7.5159602144059092E-3</v>
      </c>
      <c r="M702" s="39"/>
    </row>
    <row r="703" spans="2:13" x14ac:dyDescent="0.3">
      <c r="B703" s="38"/>
      <c r="C703" s="74">
        <v>698</v>
      </c>
      <c r="D703" s="97">
        <f>IF($C703&lt;=Entradas!$E$41,"",Observaciones!H703)</f>
        <v>0.9172855282013781</v>
      </c>
      <c r="E703" s="97">
        <f>IF($C703&lt;=Entradas!$E$41,"",Cálculos!M704)</f>
        <v>0.95030289758729136</v>
      </c>
      <c r="F703" s="77">
        <f>IF($C703&lt;=Entradas!$E$41,"",D703-E703)</f>
        <v>-3.3017369385913264E-2</v>
      </c>
      <c r="G703" s="77">
        <f>IF($C703&lt;=Entradas!$E$41,"",D703-AVERAGE(D:D))</f>
        <v>1.1186846007899875E-2</v>
      </c>
      <c r="H703" s="77">
        <f>IF($C703&lt;=Entradas!$E$41,"",F703^2)</f>
        <v>1.0901466811658424E-3</v>
      </c>
      <c r="I703" s="77">
        <f>IF($C703&lt;=Entradas!$E$41,"",G703^2)</f>
        <v>1.2514552360446538E-4</v>
      </c>
      <c r="J703" s="77">
        <f>IF($C703&lt;=Entradas!$E$41,"",E703-AVERAGE(E:E))</f>
        <v>-0.10856990953740708</v>
      </c>
      <c r="K703" s="77">
        <f>IF($C703&lt;=Entradas!$E$41,"",J703^2)</f>
        <v>1.1787425256960757E-2</v>
      </c>
      <c r="L703" s="77">
        <f>IF($C703&lt;=Entradas!$E$41,"",G703*J703)</f>
        <v>-1.2145548590865929E-3</v>
      </c>
      <c r="M703" s="39"/>
    </row>
    <row r="704" spans="2:13" x14ac:dyDescent="0.3">
      <c r="B704" s="38"/>
      <c r="C704" s="74">
        <v>699</v>
      </c>
      <c r="D704" s="97">
        <f>IF($C704&lt;=Entradas!$E$41,"",Observaciones!H704)</f>
        <v>0.81852382973480409</v>
      </c>
      <c r="E704" s="97">
        <f>IF($C704&lt;=Entradas!$E$41,"",Cálculos!M705)</f>
        <v>0.90994953850594329</v>
      </c>
      <c r="F704" s="77">
        <f>IF($C704&lt;=Entradas!$E$41,"",D704-E704)</f>
        <v>-9.1425708771139202E-2</v>
      </c>
      <c r="G704" s="77">
        <f>IF($C704&lt;=Entradas!$E$41,"",D704-AVERAGE(D:D))</f>
        <v>-8.7574852458674135E-2</v>
      </c>
      <c r="H704" s="77">
        <f>IF($C704&lt;=Entradas!$E$41,"",F704^2)</f>
        <v>8.3586602243051599E-3</v>
      </c>
      <c r="I704" s="77">
        <f>IF($C704&lt;=Entradas!$E$41,"",G704^2)</f>
        <v>7.669354783158543E-3</v>
      </c>
      <c r="J704" s="77">
        <f>IF($C704&lt;=Entradas!$E$41,"",E704-AVERAGE(E:E))</f>
        <v>-0.14892326861875516</v>
      </c>
      <c r="K704" s="77">
        <f>IF($C704&lt;=Entradas!$E$41,"",J704^2)</f>
        <v>2.2178139936093903E-2</v>
      </c>
      <c r="L704" s="77">
        <f>IF($C704&lt;=Entradas!$E$41,"",G704*J704)</f>
        <v>1.3041933276950978E-2</v>
      </c>
      <c r="M704" s="39"/>
    </row>
    <row r="705" spans="2:13" x14ac:dyDescent="0.3">
      <c r="B705" s="38"/>
      <c r="C705" s="74">
        <v>700</v>
      </c>
      <c r="D705" s="97">
        <f>IF($C705&lt;=Entradas!$E$41,"",Observaciones!H705)</f>
        <v>0.72449970081980919</v>
      </c>
      <c r="E705" s="97">
        <f>IF($C705&lt;=Entradas!$E$41,"",Cálculos!M706)</f>
        <v>0.87204267207029584</v>
      </c>
      <c r="F705" s="77">
        <f>IF($C705&lt;=Entradas!$E$41,"",D705-E705)</f>
        <v>-0.14754297125048665</v>
      </c>
      <c r="G705" s="77">
        <f>IF($C705&lt;=Entradas!$E$41,"",D705-AVERAGE(D:D))</f>
        <v>-0.18159898137366903</v>
      </c>
      <c r="H705" s="77">
        <f>IF($C705&lt;=Entradas!$E$41,"",F705^2)</f>
        <v>2.1768928365421932E-2</v>
      </c>
      <c r="I705" s="77">
        <f>IF($C705&lt;=Entradas!$E$41,"",G705^2)</f>
        <v>3.2978190035954195E-2</v>
      </c>
      <c r="J705" s="77">
        <f>IF($C705&lt;=Entradas!$E$41,"",E705-AVERAGE(E:E))</f>
        <v>-0.1868301350544026</v>
      </c>
      <c r="K705" s="77">
        <f>IF($C705&lt;=Entradas!$E$41,"",J705^2)</f>
        <v>3.4905499364446313E-2</v>
      </c>
      <c r="L705" s="77">
        <f>IF($C705&lt;=Entradas!$E$41,"",G705*J705)</f>
        <v>3.3928162215784527E-2</v>
      </c>
      <c r="M705" s="39"/>
    </row>
    <row r="706" spans="2:13" x14ac:dyDescent="0.3">
      <c r="B706" s="38"/>
      <c r="C706" s="74">
        <v>701</v>
      </c>
      <c r="D706" s="97">
        <f>IF($C706&lt;=Entradas!$E$41,"",Observaciones!H706)</f>
        <v>0.63342916912613545</v>
      </c>
      <c r="E706" s="97">
        <f>IF($C706&lt;=Entradas!$E$41,"",Cálculos!M707)</f>
        <v>0.83572781085892822</v>
      </c>
      <c r="F706" s="77">
        <f>IF($C706&lt;=Entradas!$E$41,"",D706-E706)</f>
        <v>-0.20229864173279277</v>
      </c>
      <c r="G706" s="77">
        <f>IF($C706&lt;=Entradas!$E$41,"",D706-AVERAGE(D:D))</f>
        <v>-0.27266951306734277</v>
      </c>
      <c r="H706" s="77">
        <f>IF($C706&lt;=Entradas!$E$41,"",F706^2)</f>
        <v>4.0924740446932846E-2</v>
      </c>
      <c r="I706" s="77">
        <f>IF($C706&lt;=Entradas!$E$41,"",G706^2)</f>
        <v>7.4348663356381808E-2</v>
      </c>
      <c r="J706" s="77">
        <f>IF($C706&lt;=Entradas!$E$41,"",E706-AVERAGE(E:E))</f>
        <v>-0.22314499626577022</v>
      </c>
      <c r="K706" s="77">
        <f>IF($C706&lt;=Entradas!$E$41,"",J706^2)</f>
        <v>4.9793689358450605E-2</v>
      </c>
      <c r="L706" s="77">
        <f>IF($C706&lt;=Entradas!$E$41,"",G706*J706)</f>
        <v>6.0844837475201585E-2</v>
      </c>
      <c r="M706" s="39"/>
    </row>
    <row r="707" spans="2:13" x14ac:dyDescent="0.3">
      <c r="B707" s="38"/>
      <c r="C707" s="74">
        <v>702</v>
      </c>
      <c r="D707" s="97">
        <f>IF($C707&lt;=Entradas!$E$41,"",Observaciones!H707)</f>
        <v>0.54358868353579615</v>
      </c>
      <c r="E707" s="97">
        <f>IF($C707&lt;=Entradas!$E$41,"",Cálculos!M708)</f>
        <v>0.80029416233791284</v>
      </c>
      <c r="F707" s="77">
        <f>IF($C707&lt;=Entradas!$E$41,"",D707-E707)</f>
        <v>-0.25670547880211669</v>
      </c>
      <c r="G707" s="77">
        <f>IF($C707&lt;=Entradas!$E$41,"",D707-AVERAGE(D:D))</f>
        <v>-0.36250999865768208</v>
      </c>
      <c r="H707" s="77">
        <f>IF($C707&lt;=Entradas!$E$41,"",F707^2)</f>
        <v>6.5897702847023981E-2</v>
      </c>
      <c r="I707" s="77">
        <f>IF($C707&lt;=Entradas!$E$41,"",G707^2)</f>
        <v>0.13141349912679265</v>
      </c>
      <c r="J707" s="77">
        <f>IF($C707&lt;=Entradas!$E$41,"",E707-AVERAGE(E:E))</f>
        <v>-0.25857864478678561</v>
      </c>
      <c r="K707" s="77">
        <f>IF($C707&lt;=Entradas!$E$41,"",J707^2)</f>
        <v>6.686291553977064E-2</v>
      </c>
      <c r="L707" s="77">
        <f>IF($C707&lt;=Entradas!$E$41,"",G707*J707)</f>
        <v>9.3737344174562906E-2</v>
      </c>
      <c r="M707" s="39"/>
    </row>
    <row r="708" spans="2:13" x14ac:dyDescent="0.3">
      <c r="B708" s="38"/>
      <c r="C708" s="74">
        <v>703</v>
      </c>
      <c r="D708" s="97">
        <f>IF($C708&lt;=Entradas!$E$41,"",Observaciones!H708)</f>
        <v>0.45685603354325571</v>
      </c>
      <c r="E708" s="97">
        <f>IF($C708&lt;=Entradas!$E$41,"",Cálculos!M709)</f>
        <v>0.7662841923724899</v>
      </c>
      <c r="F708" s="77">
        <f>IF($C708&lt;=Entradas!$E$41,"",D708-E708)</f>
        <v>-0.30942815882923419</v>
      </c>
      <c r="G708" s="77">
        <f>IF($C708&lt;=Entradas!$E$41,"",D708-AVERAGE(D:D))</f>
        <v>-0.44924264865022251</v>
      </c>
      <c r="H708" s="77">
        <f>IF($C708&lt;=Entradas!$E$41,"",F708^2)</f>
        <v>9.5745785476449782E-2</v>
      </c>
      <c r="I708" s="77">
        <f>IF($C708&lt;=Entradas!$E$41,"",G708^2)</f>
        <v>0.20181895736626726</v>
      </c>
      <c r="J708" s="77">
        <f>IF($C708&lt;=Entradas!$E$41,"",E708-AVERAGE(E:E))</f>
        <v>-0.29258861475220854</v>
      </c>
      <c r="K708" s="77">
        <f>IF($C708&lt;=Entradas!$E$41,"",J708^2)</f>
        <v>8.5608097482616302E-2</v>
      </c>
      <c r="L708" s="77">
        <f>IF($C708&lt;=Entradas!$E$41,"",G708*J708)</f>
        <v>0.13144328425618174</v>
      </c>
      <c r="M708" s="39"/>
    </row>
    <row r="709" spans="2:13" x14ac:dyDescent="0.3">
      <c r="B709" s="38"/>
      <c r="C709" s="74">
        <v>704</v>
      </c>
      <c r="D709" s="97">
        <f>IF($C709&lt;=Entradas!$E$41,"",Observaciones!H709)</f>
        <v>0.37305223474391563</v>
      </c>
      <c r="E709" s="97">
        <f>IF($C709&lt;=Entradas!$E$41,"",Cálculos!M710)</f>
        <v>0.73354244083283082</v>
      </c>
      <c r="F709" s="77">
        <f>IF($C709&lt;=Entradas!$E$41,"",D709-E709)</f>
        <v>-0.36049020608891519</v>
      </c>
      <c r="G709" s="77">
        <f>IF($C709&lt;=Entradas!$E$41,"",D709-AVERAGE(D:D))</f>
        <v>-0.53304644744956264</v>
      </c>
      <c r="H709" s="77">
        <f>IF($C709&lt;=Entradas!$E$41,"",F709^2)</f>
        <v>0.12995318868602854</v>
      </c>
      <c r="I709" s="77">
        <f>IF($C709&lt;=Entradas!$E$41,"",G709^2)</f>
        <v>0.28413851513859933</v>
      </c>
      <c r="J709" s="77">
        <f>IF($C709&lt;=Entradas!$E$41,"",E709-AVERAGE(E:E))</f>
        <v>-0.32533036629186762</v>
      </c>
      <c r="K709" s="77">
        <f>IF($C709&lt;=Entradas!$E$41,"",J709^2)</f>
        <v>0.10583984723160075</v>
      </c>
      <c r="L709" s="77">
        <f>IF($C709&lt;=Entradas!$E$41,"",G709*J709)</f>
        <v>0.17341619599934499</v>
      </c>
      <c r="M709" s="39"/>
    </row>
    <row r="710" spans="2:13" x14ac:dyDescent="0.3">
      <c r="B710" s="38"/>
      <c r="C710" s="74">
        <v>705</v>
      </c>
      <c r="D710" s="97">
        <f>IF($C710&lt;=Entradas!$E$41,"",Observaciones!H710)</f>
        <v>0.29156133348238034</v>
      </c>
      <c r="E710" s="97">
        <f>IF($C710&lt;=Entradas!$E$41,"",Cálculos!M711)</f>
        <v>0.70180138218870391</v>
      </c>
      <c r="F710" s="77">
        <f>IF($C710&lt;=Entradas!$E$41,"",D710-E710)</f>
        <v>-0.41024004870632358</v>
      </c>
      <c r="G710" s="77">
        <f>IF($C710&lt;=Entradas!$E$41,"",D710-AVERAGE(D:D))</f>
        <v>-0.61453734871109789</v>
      </c>
      <c r="H710" s="77">
        <f>IF($C710&lt;=Entradas!$E$41,"",F710^2)</f>
        <v>0.16829689756256674</v>
      </c>
      <c r="I710" s="77">
        <f>IF($C710&lt;=Entradas!$E$41,"",G710^2)</f>
        <v>0.37765615296086552</v>
      </c>
      <c r="J710" s="77">
        <f>IF($C710&lt;=Entradas!$E$41,"",E710-AVERAGE(E:E))</f>
        <v>-0.35707142493599453</v>
      </c>
      <c r="K710" s="77">
        <f>IF($C710&lt;=Entradas!$E$41,"",J710^2)</f>
        <v>0.12750000250582158</v>
      </c>
      <c r="L710" s="77">
        <f>IF($C710&lt;=Entradas!$E$41,"",G710*J710)</f>
        <v>0.21943372678065989</v>
      </c>
      <c r="M710" s="39"/>
    </row>
    <row r="711" spans="2:13" x14ac:dyDescent="0.3">
      <c r="B711" s="38"/>
      <c r="C711" s="74">
        <v>706</v>
      </c>
      <c r="D711" s="97">
        <f>IF($C711&lt;=Entradas!$E$41,"",Observaciones!H711)</f>
        <v>0.21674514251598001</v>
      </c>
      <c r="E711" s="97">
        <f>IF($C711&lt;=Entradas!$E$41,"",Cálculos!M712)</f>
        <v>0.67300629183460692</v>
      </c>
      <c r="F711" s="77">
        <f>IF($C711&lt;=Entradas!$E$41,"",D711-E711)</f>
        <v>-0.45626114931862694</v>
      </c>
      <c r="G711" s="77">
        <f>IF($C711&lt;=Entradas!$E$41,"",D711-AVERAGE(D:D))</f>
        <v>-0.68935353967749824</v>
      </c>
      <c r="H711" s="77">
        <f>IF($C711&lt;=Entradas!$E$41,"",F711^2)</f>
        <v>0.20817423637755439</v>
      </c>
      <c r="I711" s="77">
        <f>IF($C711&lt;=Entradas!$E$41,"",G711^2)</f>
        <v>0.47520830266589614</v>
      </c>
      <c r="J711" s="77">
        <f>IF($C711&lt;=Entradas!$E$41,"",E711-AVERAGE(E:E))</f>
        <v>-0.38586651529009153</v>
      </c>
      <c r="K711" s="77">
        <f>IF($C711&lt;=Entradas!$E$41,"",J711^2)</f>
        <v>0.14889296762211843</v>
      </c>
      <c r="L711" s="77">
        <f>IF($C711&lt;=Entradas!$E$41,"",G711*J711)</f>
        <v>0.26599844815824608</v>
      </c>
      <c r="M711" s="39"/>
    </row>
    <row r="712" spans="2:13" x14ac:dyDescent="0.3">
      <c r="B712" s="38"/>
      <c r="C712" s="74">
        <v>707</v>
      </c>
      <c r="D712" s="97">
        <f>IF($C712&lt;=Entradas!$E$41,"",Observaciones!H712)</f>
        <v>0.1411210851867275</v>
      </c>
      <c r="E712" s="97">
        <f>IF($C712&lt;=Entradas!$E$41,"",Cálculos!M713)</f>
        <v>0.6434411841020552</v>
      </c>
      <c r="F712" s="77">
        <f>IF($C712&lt;=Entradas!$E$41,"",D712-E712)</f>
        <v>-0.5023200989153277</v>
      </c>
      <c r="G712" s="77">
        <f>IF($C712&lt;=Entradas!$E$41,"",D712-AVERAGE(D:D))</f>
        <v>-0.76497759700675072</v>
      </c>
      <c r="H712" s="77">
        <f>IF($C712&lt;=Entradas!$E$41,"",F712^2)</f>
        <v>0.25232548177430458</v>
      </c>
      <c r="I712" s="77">
        <f>IF($C712&lt;=Entradas!$E$41,"",G712^2)</f>
        <v>0.58519072392222271</v>
      </c>
      <c r="J712" s="77">
        <f>IF($C712&lt;=Entradas!$E$41,"",E712-AVERAGE(E:E))</f>
        <v>-0.41543162302264325</v>
      </c>
      <c r="K712" s="77">
        <f>IF($C712&lt;=Entradas!$E$41,"",J712^2)</f>
        <v>0.17258343340722757</v>
      </c>
      <c r="L712" s="77">
        <f>IF($C712&lt;=Entradas!$E$41,"",G712*J712)</f>
        <v>0.31779588470047598</v>
      </c>
      <c r="M712" s="39"/>
    </row>
    <row r="713" spans="2:13" x14ac:dyDescent="0.3">
      <c r="B713" s="38"/>
      <c r="C713" s="74">
        <v>708</v>
      </c>
      <c r="D713" s="97">
        <f>IF($C713&lt;=Entradas!$E$41,"",Observaciones!H713)</f>
        <v>0.10316907938270582</v>
      </c>
      <c r="E713" s="97">
        <f>IF($C713&lt;=Entradas!$E$41,"",Cálculos!M714)</f>
        <v>0.61420244539691282</v>
      </c>
      <c r="F713" s="77">
        <f>IF($C713&lt;=Entradas!$E$41,"",D713-E713)</f>
        <v>-0.51103336601420701</v>
      </c>
      <c r="G713" s="77">
        <f>IF($C713&lt;=Entradas!$E$41,"",D713-AVERAGE(D:D))</f>
        <v>-0.80292960281077241</v>
      </c>
      <c r="H713" s="77">
        <f>IF($C713&lt;=Entradas!$E$41,"",F713^2)</f>
        <v>0.26115510117981044</v>
      </c>
      <c r="I713" s="77">
        <f>IF($C713&lt;=Entradas!$E$41,"",G713^2)</f>
        <v>0.64469594706986477</v>
      </c>
      <c r="J713" s="77">
        <f>IF($C713&lt;=Entradas!$E$41,"",E713-AVERAGE(E:E))</f>
        <v>-0.44467036172778562</v>
      </c>
      <c r="K713" s="77">
        <f>IF($C713&lt;=Entradas!$E$41,"",J713^2)</f>
        <v>0.19773173059911972</v>
      </c>
      <c r="L713" s="77">
        <f>IF($C713&lt;=Entradas!$E$41,"",G713*J713)</f>
        <v>0.35703899692381341</v>
      </c>
      <c r="M713" s="39"/>
    </row>
    <row r="714" spans="2:13" x14ac:dyDescent="0.3">
      <c r="B714" s="38"/>
      <c r="C714" s="74">
        <v>709</v>
      </c>
      <c r="D714" s="97">
        <f>IF($C714&lt;=Entradas!$E$41,"",Observaciones!H714)</f>
        <v>9.6085647761876919E-2</v>
      </c>
      <c r="E714" s="97">
        <f>IF($C714&lt;=Entradas!$E$41,"",Cálculos!M715)</f>
        <v>0.58723365179240838</v>
      </c>
      <c r="F714" s="77">
        <f>IF($C714&lt;=Entradas!$E$41,"",D714-E714)</f>
        <v>-0.49114800403053149</v>
      </c>
      <c r="G714" s="77">
        <f>IF($C714&lt;=Entradas!$E$41,"",D714-AVERAGE(D:D))</f>
        <v>-0.81001303443160133</v>
      </c>
      <c r="H714" s="77">
        <f>IF($C714&lt;=Entradas!$E$41,"",F714^2)</f>
        <v>0.24122636186317498</v>
      </c>
      <c r="I714" s="77">
        <f>IF($C714&lt;=Entradas!$E$41,"",G714^2)</f>
        <v>0.65612111594909062</v>
      </c>
      <c r="J714" s="77">
        <f>IF($C714&lt;=Entradas!$E$41,"",E714-AVERAGE(E:E))</f>
        <v>-0.47163915533229006</v>
      </c>
      <c r="K714" s="77">
        <f>IF($C714&lt;=Entradas!$E$41,"",J714^2)</f>
        <v>0.22244349284255605</v>
      </c>
      <c r="L714" s="77">
        <f>IF($C714&lt;=Entradas!$E$41,"",G714*J714)</f>
        <v>0.38203386336746564</v>
      </c>
      <c r="M714" s="39"/>
    </row>
    <row r="715" spans="2:13" x14ac:dyDescent="0.3">
      <c r="B715" s="38"/>
      <c r="C715" s="74">
        <v>710</v>
      </c>
      <c r="D715" s="97">
        <f>IF($C715&lt;=Entradas!$E$41,"",Observaciones!H715)</f>
        <v>9.4132176843521556E-2</v>
      </c>
      <c r="E715" s="97">
        <f>IF($C715&lt;=Entradas!$E$41,"",Cálculos!M716)</f>
        <v>0.55996777185947044</v>
      </c>
      <c r="F715" s="77">
        <f>IF($C715&lt;=Entradas!$E$41,"",D715-E715)</f>
        <v>-0.4658355950159489</v>
      </c>
      <c r="G715" s="77">
        <f>IF($C715&lt;=Entradas!$E$41,"",D715-AVERAGE(D:D))</f>
        <v>-0.81196650534995662</v>
      </c>
      <c r="H715" s="77">
        <f>IF($C715&lt;=Entradas!$E$41,"",F715^2)</f>
        <v>0.21700280158386315</v>
      </c>
      <c r="I715" s="77">
        <f>IF($C715&lt;=Entradas!$E$41,"",G715^2)</f>
        <v>0.65928960581022111</v>
      </c>
      <c r="J715" s="77">
        <f>IF($C715&lt;=Entradas!$E$41,"",E715-AVERAGE(E:E))</f>
        <v>-0.498905035265228</v>
      </c>
      <c r="K715" s="77">
        <f>IF($C715&lt;=Entradas!$E$41,"",J715^2)</f>
        <v>0.2489062342129984</v>
      </c>
      <c r="L715" s="77">
        <f>IF($C715&lt;=Entradas!$E$41,"",G715*J715)</f>
        <v>0.40509417798580405</v>
      </c>
      <c r="M715" s="39"/>
    </row>
    <row r="716" spans="2:13" x14ac:dyDescent="0.3">
      <c r="B716" s="38"/>
      <c r="C716" s="74">
        <v>711</v>
      </c>
      <c r="D716" s="97">
        <f>IF($C716&lt;=Entradas!$E$41,"",Observaciones!H716)</f>
        <v>9.3037619303150826E-2</v>
      </c>
      <c r="E716" s="97">
        <f>IF($C716&lt;=Entradas!$E$41,"",Cálculos!M717)</f>
        <v>0.53382595713691861</v>
      </c>
      <c r="F716" s="77">
        <f>IF($C716&lt;=Entradas!$E$41,"",D716-E716)</f>
        <v>-0.44078833783376781</v>
      </c>
      <c r="G716" s="77">
        <f>IF($C716&lt;=Entradas!$E$41,"",D716-AVERAGE(D:D))</f>
        <v>-0.81306106289032742</v>
      </c>
      <c r="H716" s="77">
        <f>IF($C716&lt;=Entradas!$E$41,"",F716^2)</f>
        <v>0.19429435877025583</v>
      </c>
      <c r="I716" s="77">
        <f>IF($C716&lt;=Entradas!$E$41,"",G716^2)</f>
        <v>0.66106829198834893</v>
      </c>
      <c r="J716" s="77">
        <f>IF($C716&lt;=Entradas!$E$41,"",E716-AVERAGE(E:E))</f>
        <v>-0.52504684998777984</v>
      </c>
      <c r="K716" s="77">
        <f>IF($C716&lt;=Entradas!$E$41,"",J716^2)</f>
        <v>0.2756741946820902</v>
      </c>
      <c r="L716" s="77">
        <f>IF($C716&lt;=Entradas!$E$41,"",G716*J716)</f>
        <v>0.42689514991828259</v>
      </c>
      <c r="M716" s="39"/>
    </row>
    <row r="717" spans="2:13" x14ac:dyDescent="0.3">
      <c r="B717" s="38"/>
      <c r="C717" s="74">
        <v>712</v>
      </c>
      <c r="D717" s="97">
        <f>IF($C717&lt;=Entradas!$E$41,"",Observaciones!H717)</f>
        <v>0.16368499597931857</v>
      </c>
      <c r="E717" s="97">
        <f>IF($C717&lt;=Entradas!$E$41,"",Cálculos!M718)</f>
        <v>0.59244978810170057</v>
      </c>
      <c r="F717" s="77">
        <f>IF($C717&lt;=Entradas!$E$41,"",D717-E717)</f>
        <v>-0.428764792122382</v>
      </c>
      <c r="G717" s="77">
        <f>IF($C717&lt;=Entradas!$E$41,"",D717-AVERAGE(D:D))</f>
        <v>-0.74241368621415971</v>
      </c>
      <c r="H717" s="77">
        <f>IF($C717&lt;=Entradas!$E$41,"",F717^2)</f>
        <v>0.18383924696374945</v>
      </c>
      <c r="I717" s="77">
        <f>IF($C717&lt;=Entradas!$E$41,"",G717^2)</f>
        <v>0.55117808147809677</v>
      </c>
      <c r="J717" s="77">
        <f>IF($C717&lt;=Entradas!$E$41,"",E717-AVERAGE(E:E))</f>
        <v>-0.46642301902299788</v>
      </c>
      <c r="K717" s="77">
        <f>IF($C717&lt;=Entradas!$E$41,"",J717^2)</f>
        <v>0.21755043267452784</v>
      </c>
      <c r="L717" s="77">
        <f>IF($C717&lt;=Entradas!$E$41,"",G717*J717)</f>
        <v>0.34627883288800099</v>
      </c>
      <c r="M717" s="39"/>
    </row>
    <row r="718" spans="2:13" x14ac:dyDescent="0.3">
      <c r="B718" s="38"/>
      <c r="C718" s="74">
        <v>713</v>
      </c>
      <c r="D718" s="97">
        <f>IF($C718&lt;=Entradas!$E$41,"",Observaciones!H718)</f>
        <v>0.10578593914603057</v>
      </c>
      <c r="E718" s="97">
        <f>IF($C718&lt;=Entradas!$E$41,"",Cálculos!M719)</f>
        <v>0.55852601581287675</v>
      </c>
      <c r="F718" s="77">
        <f>IF($C718&lt;=Entradas!$E$41,"",D718-E718)</f>
        <v>-0.45274007666684618</v>
      </c>
      <c r="G718" s="77">
        <f>IF($C718&lt;=Entradas!$E$41,"",D718-AVERAGE(D:D))</f>
        <v>-0.80031274304744771</v>
      </c>
      <c r="H718" s="77">
        <f>IF($C718&lt;=Entradas!$E$41,"",F718^2)</f>
        <v>0.20497357702030175</v>
      </c>
      <c r="I718" s="77">
        <f>IF($C718&lt;=Entradas!$E$41,"",G718^2)</f>
        <v>0.64050048668413007</v>
      </c>
      <c r="J718" s="77">
        <f>IF($C718&lt;=Entradas!$E$41,"",E718-AVERAGE(E:E))</f>
        <v>-0.50034679131182169</v>
      </c>
      <c r="K718" s="77">
        <f>IF($C718&lt;=Entradas!$E$41,"",J718^2)</f>
        <v>0.25034691157603567</v>
      </c>
      <c r="L718" s="77">
        <f>IF($C718&lt;=Entradas!$E$41,"",G718*J718)</f>
        <v>0.4004339130297529</v>
      </c>
      <c r="M718" s="39"/>
    </row>
    <row r="719" spans="2:13" x14ac:dyDescent="0.3">
      <c r="B719" s="38"/>
      <c r="C719" s="74">
        <v>714</v>
      </c>
      <c r="D719" s="97">
        <f>IF($C719&lt;=Entradas!$E$41,"",Observaciones!H719)</f>
        <v>9.2705432096798518E-2</v>
      </c>
      <c r="E719" s="97">
        <f>IF($C719&lt;=Entradas!$E$41,"",Cálculos!M720)</f>
        <v>0.53198621659104606</v>
      </c>
      <c r="F719" s="77">
        <f>IF($C719&lt;=Entradas!$E$41,"",D719-E719)</f>
        <v>-0.43928078449424757</v>
      </c>
      <c r="G719" s="77">
        <f>IF($C719&lt;=Entradas!$E$41,"",D719-AVERAGE(D:D))</f>
        <v>-0.81339325009667973</v>
      </c>
      <c r="H719" s="77">
        <f>IF($C719&lt;=Entradas!$E$41,"",F719^2)</f>
        <v>0.19296760762588158</v>
      </c>
      <c r="I719" s="77">
        <f>IF($C719&lt;=Entradas!$E$41,"",G719^2)</f>
        <v>0.66160857930283978</v>
      </c>
      <c r="J719" s="77">
        <f>IF($C719&lt;=Entradas!$E$41,"",E719-AVERAGE(E:E))</f>
        <v>-0.52688659053365239</v>
      </c>
      <c r="K719" s="77">
        <f>IF($C719&lt;=Entradas!$E$41,"",J719^2)</f>
        <v>0.27760947928417667</v>
      </c>
      <c r="L719" s="77">
        <f>IF($C719&lt;=Entradas!$E$41,"",G719*J719)</f>
        <v>0.42856599630652603</v>
      </c>
      <c r="M719" s="39"/>
    </row>
    <row r="720" spans="2:13" x14ac:dyDescent="0.3">
      <c r="B720" s="38"/>
      <c r="C720" s="74">
        <v>715</v>
      </c>
      <c r="D720" s="97">
        <f>IF($C720&lt;=Entradas!$E$41,"",Observaciones!H720)</f>
        <v>0.41871149003078056</v>
      </c>
      <c r="E720" s="97">
        <f>IF($C720&lt;=Entradas!$E$41,"",Cálculos!M721)</f>
        <v>0.97822924381841436</v>
      </c>
      <c r="F720" s="77">
        <f>IF($C720&lt;=Entradas!$E$41,"",D720-E720)</f>
        <v>-0.5595177537876338</v>
      </c>
      <c r="G720" s="77">
        <f>IF($C720&lt;=Entradas!$E$41,"",D720-AVERAGE(D:D))</f>
        <v>-0.48738719216269766</v>
      </c>
      <c r="H720" s="77">
        <f>IF($C720&lt;=Entradas!$E$41,"",F720^2)</f>
        <v>0.31306011680355922</v>
      </c>
      <c r="I720" s="77">
        <f>IF($C720&lt;=Entradas!$E$41,"",G720^2)</f>
        <v>0.23754627508423837</v>
      </c>
      <c r="J720" s="77">
        <f>IF($C720&lt;=Entradas!$E$41,"",E720-AVERAGE(E:E))</f>
        <v>-8.0643563306284083E-2</v>
      </c>
      <c r="K720" s="77">
        <f>IF($C720&lt;=Entradas!$E$41,"",J720^2)</f>
        <v>6.5033843027346482E-3</v>
      </c>
      <c r="L720" s="77">
        <f>IF($C720&lt;=Entradas!$E$41,"",G720*J720)</f>
        <v>3.9304639885844553E-2</v>
      </c>
      <c r="M720" s="39"/>
    </row>
    <row r="721" spans="2:13" x14ac:dyDescent="0.3">
      <c r="B721" s="38"/>
      <c r="C721" s="74">
        <v>716</v>
      </c>
      <c r="D721" s="97">
        <f>IF($C721&lt;=Entradas!$E$41,"",Observaciones!H721)</f>
        <v>0.27114265053946274</v>
      </c>
      <c r="E721" s="97">
        <f>IF($C721&lt;=Entradas!$E$41,"",Cálculos!M722)</f>
        <v>0.63978672217704124</v>
      </c>
      <c r="F721" s="77">
        <f>IF($C721&lt;=Entradas!$E$41,"",D721-E721)</f>
        <v>-0.36864407163757851</v>
      </c>
      <c r="G721" s="77">
        <f>IF($C721&lt;=Entradas!$E$41,"",D721-AVERAGE(D:D))</f>
        <v>-0.63495603165401548</v>
      </c>
      <c r="H721" s="77">
        <f>IF($C721&lt;=Entradas!$E$41,"",F721^2)</f>
        <v>0.13589845155353211</v>
      </c>
      <c r="I721" s="77">
        <f>IF($C721&lt;=Entradas!$E$41,"",G721^2)</f>
        <v>0.4031691621338151</v>
      </c>
      <c r="J721" s="77">
        <f>IF($C721&lt;=Entradas!$E$41,"",E721-AVERAGE(E:E))</f>
        <v>-0.4190860849476572</v>
      </c>
      <c r="K721" s="77">
        <f>IF($C721&lt;=Entradas!$E$41,"",J721^2)</f>
        <v>0.17563314659675494</v>
      </c>
      <c r="L721" s="77">
        <f>IF($C721&lt;=Entradas!$E$41,"",G721*J721)</f>
        <v>0.26610123741978203</v>
      </c>
      <c r="M721" s="39"/>
    </row>
    <row r="722" spans="2:13" x14ac:dyDescent="0.3">
      <c r="B722" s="38"/>
      <c r="C722" s="74">
        <v>717</v>
      </c>
      <c r="D722" s="97">
        <f>IF($C722&lt;=Entradas!$E$41,"",Observaciones!H722)</f>
        <v>0.21506529338924849</v>
      </c>
      <c r="E722" s="97">
        <f>IF($C722&lt;=Entradas!$E$41,"",Cálculos!M723)</f>
        <v>0.62149307083210803</v>
      </c>
      <c r="F722" s="77">
        <f>IF($C722&lt;=Entradas!$E$41,"",D722-E722)</f>
        <v>-0.40642777744285952</v>
      </c>
      <c r="G722" s="77">
        <f>IF($C722&lt;=Entradas!$E$41,"",D722-AVERAGE(D:D))</f>
        <v>-0.69103338880422971</v>
      </c>
      <c r="H722" s="77">
        <f>IF($C722&lt;=Entradas!$E$41,"",F722^2)</f>
        <v>0.16518353827714255</v>
      </c>
      <c r="I722" s="77">
        <f>IF($C722&lt;=Entradas!$E$41,"",G722^2)</f>
        <v>0.47752714444225769</v>
      </c>
      <c r="J722" s="77">
        <f>IF($C722&lt;=Entradas!$E$41,"",E722-AVERAGE(E:E))</f>
        <v>-0.43737973629259042</v>
      </c>
      <c r="K722" s="77">
        <f>IF($C722&lt;=Entradas!$E$41,"",J722^2)</f>
        <v>0.19130103371937593</v>
      </c>
      <c r="L722" s="77">
        <f>IF($C722&lt;=Entradas!$E$41,"",G722*J722)</f>
        <v>0.30224400136456908</v>
      </c>
      <c r="M722" s="39"/>
    </row>
    <row r="723" spans="2:13" x14ac:dyDescent="0.3">
      <c r="B723" s="38"/>
      <c r="C723" s="74">
        <v>718</v>
      </c>
      <c r="D723" s="97">
        <f>IF($C723&lt;=Entradas!$E$41,"",Observaciones!H723)</f>
        <v>2.2448826668454513</v>
      </c>
      <c r="E723" s="97">
        <f>IF($C723&lt;=Entradas!$E$41,"",Cálculos!M724)</f>
        <v>3.3825836478636768</v>
      </c>
      <c r="F723" s="77">
        <f>IF($C723&lt;=Entradas!$E$41,"",D723-E723)</f>
        <v>-1.1377009810182255</v>
      </c>
      <c r="G723" s="77">
        <f>IF($C723&lt;=Entradas!$E$41,"",D723-AVERAGE(D:D))</f>
        <v>1.3387839846519731</v>
      </c>
      <c r="H723" s="77">
        <f>IF($C723&lt;=Entradas!$E$41,"",F723^2)</f>
        <v>1.2943635222098326</v>
      </c>
      <c r="I723" s="77">
        <f>IF($C723&lt;=Entradas!$E$41,"",G723^2)</f>
        <v>1.7923425575606147</v>
      </c>
      <c r="J723" s="77">
        <f>IF($C723&lt;=Entradas!$E$41,"",E723-AVERAGE(E:E))</f>
        <v>2.3237108407389782</v>
      </c>
      <c r="K723" s="77">
        <f>IF($C723&lt;=Entradas!$E$41,"",J723^2)</f>
        <v>5.399632071367849</v>
      </c>
      <c r="L723" s="77">
        <f>IF($C723&lt;=Entradas!$E$41,"",G723*J723)</f>
        <v>3.1109468585435156</v>
      </c>
      <c r="M723" s="39"/>
    </row>
    <row r="724" spans="2:13" x14ac:dyDescent="0.3">
      <c r="B724" s="38"/>
      <c r="C724" s="74">
        <v>719</v>
      </c>
      <c r="D724" s="97">
        <f>IF($C724&lt;=Entradas!$E$41,"",Observaciones!H724)</f>
        <v>0.58121582898816548</v>
      </c>
      <c r="E724" s="97">
        <f>IF($C724&lt;=Entradas!$E$41,"",Cálculos!M725)</f>
        <v>0.808308710897229</v>
      </c>
      <c r="F724" s="77">
        <f>IF($C724&lt;=Entradas!$E$41,"",D724-E724)</f>
        <v>-0.22709288190906352</v>
      </c>
      <c r="G724" s="77">
        <f>IF($C724&lt;=Entradas!$E$41,"",D724-AVERAGE(D:D))</f>
        <v>-0.32488285320531274</v>
      </c>
      <c r="H724" s="77">
        <f>IF($C724&lt;=Entradas!$E$41,"",F724^2)</f>
        <v>5.1571177013763868E-2</v>
      </c>
      <c r="I724" s="77">
        <f>IF($C724&lt;=Entradas!$E$41,"",G724^2)</f>
        <v>0.10554886830682479</v>
      </c>
      <c r="J724" s="77">
        <f>IF($C724&lt;=Entradas!$E$41,"",E724-AVERAGE(E:E))</f>
        <v>-0.25056409622746945</v>
      </c>
      <c r="K724" s="77">
        <f>IF($C724&lt;=Entradas!$E$41,"",J724^2)</f>
        <v>6.2782366318288568E-2</v>
      </c>
      <c r="L724" s="77">
        <f>IF($C724&lt;=Entradas!$E$41,"",G724*J724)</f>
        <v>8.1403978493190809E-2</v>
      </c>
      <c r="M724" s="39"/>
    </row>
    <row r="725" spans="2:13" x14ac:dyDescent="0.3">
      <c r="B725" s="38"/>
      <c r="C725" s="74">
        <v>720</v>
      </c>
      <c r="D725" s="97">
        <f>IF($C725&lt;=Entradas!$E$41,"",Observaciones!H725)</f>
        <v>0.49274741358436686</v>
      </c>
      <c r="E725" s="97">
        <f>IF($C725&lt;=Entradas!$E$41,"",Cálculos!M726)</f>
        <v>0.77286939349959327</v>
      </c>
      <c r="F725" s="77">
        <f>IF($C725&lt;=Entradas!$E$41,"",D725-E725)</f>
        <v>-0.28012197991522642</v>
      </c>
      <c r="G725" s="77">
        <f>IF($C725&lt;=Entradas!$E$41,"",D725-AVERAGE(D:D))</f>
        <v>-0.41335126860911137</v>
      </c>
      <c r="H725" s="77">
        <f>IF($C725&lt;=Entradas!$E$41,"",F725^2)</f>
        <v>7.8468323631626508E-2</v>
      </c>
      <c r="I725" s="77">
        <f>IF($C725&lt;=Entradas!$E$41,"",G725^2)</f>
        <v>0.17085927126076172</v>
      </c>
      <c r="J725" s="77">
        <f>IF($C725&lt;=Entradas!$E$41,"",E725-AVERAGE(E:E))</f>
        <v>-0.28600341362510517</v>
      </c>
      <c r="K725" s="77">
        <f>IF($C725&lt;=Entradas!$E$41,"",J725^2)</f>
        <v>8.1797952605212998E-2</v>
      </c>
      <c r="L725" s="77">
        <f>IF($C725&lt;=Entradas!$E$41,"",G725*J725)</f>
        <v>0.11821987384847363</v>
      </c>
      <c r="M725" s="39"/>
    </row>
    <row r="726" spans="2:13" x14ac:dyDescent="0.3">
      <c r="B726" s="38"/>
      <c r="C726" s="74">
        <v>721</v>
      </c>
      <c r="D726" s="97">
        <f>IF($C726&lt;=Entradas!$E$41,"",Observaciones!H726)</f>
        <v>1.8462634579632737</v>
      </c>
      <c r="E726" s="97">
        <f>IF($C726&lt;=Entradas!$E$41,"",Cálculos!M727)</f>
        <v>2.6433620637429107</v>
      </c>
      <c r="F726" s="77">
        <f>IF($C726&lt;=Entradas!$E$41,"",D726-E726)</f>
        <v>-0.79709860577963698</v>
      </c>
      <c r="G726" s="77">
        <f>IF($C726&lt;=Entradas!$E$41,"",D726-AVERAGE(D:D))</f>
        <v>0.94016477576979551</v>
      </c>
      <c r="H726" s="77">
        <f>IF($C726&lt;=Entradas!$E$41,"",F726^2)</f>
        <v>0.63536618733584116</v>
      </c>
      <c r="I726" s="77">
        <f>IF($C726&lt;=Entradas!$E$41,"",G726^2)</f>
        <v>0.88390980559826993</v>
      </c>
      <c r="J726" s="77">
        <f>IF($C726&lt;=Entradas!$E$41,"",E726-AVERAGE(E:E))</f>
        <v>1.5844892566182123</v>
      </c>
      <c r="K726" s="77">
        <f>IF($C726&lt;=Entradas!$E$41,"",J726^2)</f>
        <v>2.5106062043385351</v>
      </c>
      <c r="L726" s="77">
        <f>IF($C726&lt;=Entradas!$E$41,"",G726*J726)</f>
        <v>1.4896809866581116</v>
      </c>
      <c r="M726" s="39"/>
    </row>
    <row r="727" spans="2:13" x14ac:dyDescent="0.3">
      <c r="B727" s="38"/>
      <c r="C727" s="74">
        <v>722</v>
      </c>
      <c r="D727" s="97">
        <f>IF($C727&lt;=Entradas!$E$41,"",Observaciones!H727)</f>
        <v>0.838320232762649</v>
      </c>
      <c r="E727" s="97">
        <f>IF($C727&lt;=Entradas!$E$41,"",Cálculos!M728)</f>
        <v>0.95092618855282796</v>
      </c>
      <c r="F727" s="77">
        <f>IF($C727&lt;=Entradas!$E$41,"",D727-E727)</f>
        <v>-0.11260595579017896</v>
      </c>
      <c r="G727" s="77">
        <f>IF($C727&lt;=Entradas!$E$41,"",D727-AVERAGE(D:D))</f>
        <v>-6.7778449430829224E-2</v>
      </c>
      <c r="H727" s="77">
        <f>IF($C727&lt;=Entradas!$E$41,"",F727^2)</f>
        <v>1.2680101279419738E-2</v>
      </c>
      <c r="I727" s="77">
        <f>IF($C727&lt;=Entradas!$E$41,"",G727^2)</f>
        <v>4.5939182072474742E-3</v>
      </c>
      <c r="J727" s="77">
        <f>IF($C727&lt;=Entradas!$E$41,"",E727-AVERAGE(E:E))</f>
        <v>-0.10794661857187049</v>
      </c>
      <c r="K727" s="77">
        <f>IF($C727&lt;=Entradas!$E$41,"",J727^2)</f>
        <v>1.1652472461100894E-2</v>
      </c>
      <c r="L727" s="77">
        <f>IF($C727&lt;=Entradas!$E$41,"",G727*J727)</f>
        <v>7.3164544281025343E-3</v>
      </c>
      <c r="M727" s="39"/>
    </row>
    <row r="728" spans="2:13" x14ac:dyDescent="0.3">
      <c r="B728" s="38"/>
      <c r="C728" s="74">
        <v>723</v>
      </c>
      <c r="D728" s="97">
        <f>IF($C728&lt;=Entradas!$E$41,"",Observaciones!H728)</f>
        <v>0.74095895842834647</v>
      </c>
      <c r="E728" s="97">
        <f>IF($C728&lt;=Entradas!$E$41,"",Cálculos!M729)</f>
        <v>0.90815231048032663</v>
      </c>
      <c r="F728" s="77">
        <f>IF($C728&lt;=Entradas!$E$41,"",D728-E728)</f>
        <v>-0.16719335205198016</v>
      </c>
      <c r="G728" s="77">
        <f>IF($C728&lt;=Entradas!$E$41,"",D728-AVERAGE(D:D))</f>
        <v>-0.16513972376513175</v>
      </c>
      <c r="H728" s="77">
        <f>IF($C728&lt;=Entradas!$E$41,"",F728^2)</f>
        <v>2.795361697037738E-2</v>
      </c>
      <c r="I728" s="77">
        <f>IF($C728&lt;=Entradas!$E$41,"",G728^2)</f>
        <v>2.727112836522402E-2</v>
      </c>
      <c r="J728" s="77">
        <f>IF($C728&lt;=Entradas!$E$41,"",E728-AVERAGE(E:E))</f>
        <v>-0.15072049664437182</v>
      </c>
      <c r="K728" s="77">
        <f>IF($C728&lt;=Entradas!$E$41,"",J728^2)</f>
        <v>2.2716668108726096E-2</v>
      </c>
      <c r="L728" s="77">
        <f>IF($C728&lt;=Entradas!$E$41,"",G728*J728)</f>
        <v>2.4889941181595029E-2</v>
      </c>
      <c r="M728" s="39"/>
    </row>
    <row r="729" spans="2:13" x14ac:dyDescent="0.3">
      <c r="B729" s="38"/>
      <c r="C729" s="74">
        <v>724</v>
      </c>
      <c r="D729" s="97">
        <f>IF($C729&lt;=Entradas!$E$41,"",Observaciones!H729)</f>
        <v>4.4030202170012602</v>
      </c>
      <c r="E729" s="97">
        <f>IF($C729&lt;=Entradas!$E$41,"",Cálculos!M730)</f>
        <v>5.8122398394938797</v>
      </c>
      <c r="F729" s="77">
        <f>IF($C729&lt;=Entradas!$E$41,"",D729-E729)</f>
        <v>-1.4092196224926195</v>
      </c>
      <c r="G729" s="77">
        <f>IF($C729&lt;=Entradas!$E$41,"",D729-AVERAGE(D:D))</f>
        <v>3.496921534807782</v>
      </c>
      <c r="H729" s="77">
        <f>IF($C729&lt;=Entradas!$E$41,"",F729^2)</f>
        <v>1.9858999444182408</v>
      </c>
      <c r="I729" s="77">
        <f>IF($C729&lt;=Entradas!$E$41,"",G729^2)</f>
        <v>12.228460220602413</v>
      </c>
      <c r="J729" s="77">
        <f>IF($C729&lt;=Entradas!$E$41,"",E729-AVERAGE(E:E))</f>
        <v>4.753367032369181</v>
      </c>
      <c r="K729" s="77">
        <f>IF($C729&lt;=Entradas!$E$41,"",J729^2)</f>
        <v>22.594498144414196</v>
      </c>
      <c r="L729" s="77">
        <f>IF($C729&lt;=Entradas!$E$41,"",G729*J729)</f>
        <v>16.62215153833715</v>
      </c>
      <c r="M729" s="39"/>
    </row>
    <row r="730" spans="2:13" x14ac:dyDescent="0.3">
      <c r="B730" s="38"/>
      <c r="C730" s="74">
        <v>725</v>
      </c>
      <c r="D730" s="97">
        <f>IF($C730&lt;=Entradas!$E$41,"",Observaciones!H730)</f>
        <v>1.2398845191109809</v>
      </c>
      <c r="E730" s="97">
        <f>IF($C730&lt;=Entradas!$E$41,"",Cálculos!M731)</f>
        <v>1.1024084425912022</v>
      </c>
      <c r="F730" s="77">
        <f>IF($C730&lt;=Entradas!$E$41,"",D730-E730)</f>
        <v>0.13747607651977867</v>
      </c>
      <c r="G730" s="77">
        <f>IF($C730&lt;=Entradas!$E$41,"",D730-AVERAGE(D:D))</f>
        <v>0.33378583691750263</v>
      </c>
      <c r="H730" s="77">
        <f>IF($C730&lt;=Entradas!$E$41,"",F730^2)</f>
        <v>1.8899671615272038E-2</v>
      </c>
      <c r="I730" s="77">
        <f>IF($C730&lt;=Entradas!$E$41,"",G730^2)</f>
        <v>0.11141298492671767</v>
      </c>
      <c r="J730" s="77">
        <f>IF($C730&lt;=Entradas!$E$41,"",E730-AVERAGE(E:E))</f>
        <v>4.3535635466503741E-2</v>
      </c>
      <c r="K730" s="77">
        <f>IF($C730&lt;=Entradas!$E$41,"",J730^2)</f>
        <v>1.8953515554722983E-3</v>
      </c>
      <c r="L730" s="77">
        <f>IF($C730&lt;=Entradas!$E$41,"",G730*J730)</f>
        <v>1.4531578519922261E-2</v>
      </c>
      <c r="M730" s="39"/>
    </row>
    <row r="731" spans="2:13" x14ac:dyDescent="0.3">
      <c r="B731" s="38"/>
      <c r="C731" s="74">
        <v>726</v>
      </c>
      <c r="D731" s="97">
        <f>IF($C731&lt;=Entradas!$E$41,"",Observaciones!H731)</f>
        <v>1.2234656020381622</v>
      </c>
      <c r="E731" s="97">
        <f>IF($C731&lt;=Entradas!$E$41,"",Cálculos!M732)</f>
        <v>1.0943043911183565</v>
      </c>
      <c r="F731" s="77">
        <f>IF($C731&lt;=Entradas!$E$41,"",D731-E731)</f>
        <v>0.1291612109198057</v>
      </c>
      <c r="G731" s="77">
        <f>IF($C731&lt;=Entradas!$E$41,"",D731-AVERAGE(D:D))</f>
        <v>0.31736691984468401</v>
      </c>
      <c r="H731" s="77">
        <f>IF($C731&lt;=Entradas!$E$41,"",F731^2)</f>
        <v>1.6682618406270534E-2</v>
      </c>
      <c r="I731" s="77">
        <f>IF($C731&lt;=Entradas!$E$41,"",G731^2)</f>
        <v>0.10072176181170209</v>
      </c>
      <c r="J731" s="77">
        <f>IF($C731&lt;=Entradas!$E$41,"",E731-AVERAGE(E:E))</f>
        <v>3.5431583993658089E-2</v>
      </c>
      <c r="K731" s="77">
        <f>IF($C731&lt;=Entradas!$E$41,"",J731^2)</f>
        <v>1.2553971442996481E-3</v>
      </c>
      <c r="L731" s="77">
        <f>IF($C731&lt;=Entradas!$E$41,"",G731*J731)</f>
        <v>1.1244812677285476E-2</v>
      </c>
      <c r="M731" s="39"/>
    </row>
    <row r="732" spans="2:13" x14ac:dyDescent="0.3">
      <c r="B732" s="38"/>
      <c r="C732" s="74">
        <v>727</v>
      </c>
      <c r="D732" s="97">
        <f>IF($C732&lt;=Entradas!$E$41,"",Observaciones!H732)</f>
        <v>1.2967261567784383</v>
      </c>
      <c r="E732" s="97">
        <f>IF($C732&lt;=Entradas!$E$41,"",Cálculos!M733)</f>
        <v>1.2620761569352927</v>
      </c>
      <c r="F732" s="77">
        <f>IF($C732&lt;=Entradas!$E$41,"",D732-E732)</f>
        <v>3.464999984314554E-2</v>
      </c>
      <c r="G732" s="77">
        <f>IF($C732&lt;=Entradas!$E$41,"",D732-AVERAGE(D:D))</f>
        <v>0.39062747458496005</v>
      </c>
      <c r="H732" s="77">
        <f>IF($C732&lt;=Entradas!$E$41,"",F732^2)</f>
        <v>1.200622489129986E-3</v>
      </c>
      <c r="I732" s="77">
        <f>IF($C732&lt;=Entradas!$E$41,"",G732^2)</f>
        <v>0.15258982390062362</v>
      </c>
      <c r="J732" s="77">
        <f>IF($C732&lt;=Entradas!$E$41,"",E732-AVERAGE(E:E))</f>
        <v>0.20320334981059429</v>
      </c>
      <c r="K732" s="77">
        <f>IF($C732&lt;=Entradas!$E$41,"",J732^2)</f>
        <v>4.1291601374246749E-2</v>
      </c>
      <c r="L732" s="77">
        <f>IF($C732&lt;=Entradas!$E$41,"",G732*J732)</f>
        <v>7.9376811363716673E-2</v>
      </c>
      <c r="M732" s="39"/>
    </row>
    <row r="733" spans="2:13" x14ac:dyDescent="0.3">
      <c r="B733" s="38"/>
      <c r="C733" s="74">
        <v>728</v>
      </c>
      <c r="D733" s="97">
        <f>IF($C733&lt;=Entradas!$E$41,"",Observaciones!H733)</f>
        <v>1.2688106132196546</v>
      </c>
      <c r="E733" s="97">
        <f>IF($C733&lt;=Entradas!$E$41,"",Cálculos!M734)</f>
        <v>1.1306886333250012</v>
      </c>
      <c r="F733" s="77">
        <f>IF($C733&lt;=Entradas!$E$41,"",D733-E733)</f>
        <v>0.13812197989465336</v>
      </c>
      <c r="G733" s="77">
        <f>IF($C733&lt;=Entradas!$E$41,"",D733-AVERAGE(D:D))</f>
        <v>0.36271193102617638</v>
      </c>
      <c r="H733" s="77">
        <f>IF($C733&lt;=Entradas!$E$41,"",F733^2)</f>
        <v>1.9077681330019025E-2</v>
      </c>
      <c r="I733" s="77">
        <f>IF($C733&lt;=Entradas!$E$41,"",G733^2)</f>
        <v>0.13155994490873774</v>
      </c>
      <c r="J733" s="77">
        <f>IF($C733&lt;=Entradas!$E$41,"",E733-AVERAGE(E:E))</f>
        <v>7.1815826200302801E-2</v>
      </c>
      <c r="K733" s="77">
        <f>IF($C733&lt;=Entradas!$E$41,"",J733^2)</f>
        <v>5.1575128928320986E-3</v>
      </c>
      <c r="L733" s="77">
        <f>IF($C733&lt;=Entradas!$E$41,"",G733*J733)</f>
        <v>2.6048456999352099E-2</v>
      </c>
      <c r="M733" s="39"/>
    </row>
    <row r="734" spans="2:13" x14ac:dyDescent="0.3">
      <c r="B734" s="38"/>
      <c r="C734" s="74">
        <v>729</v>
      </c>
      <c r="D734" s="97">
        <f>IF($C734&lt;=Entradas!$E$41,"",Observaciones!H734)</f>
        <v>1.2762538381371709</v>
      </c>
      <c r="E734" s="97">
        <f>IF($C734&lt;=Entradas!$E$41,"",Cálculos!M735)</f>
        <v>1.1431302798032306</v>
      </c>
      <c r="F734" s="77">
        <f>IF($C734&lt;=Entradas!$E$41,"",D734-E734)</f>
        <v>0.1331235583339403</v>
      </c>
      <c r="G734" s="77">
        <f>IF($C734&lt;=Entradas!$E$41,"",D734-AVERAGE(D:D))</f>
        <v>0.37015515594369264</v>
      </c>
      <c r="H734" s="77">
        <f>IF($C734&lt;=Entradas!$E$41,"",F734^2)</f>
        <v>1.7721881783490004E-2</v>
      </c>
      <c r="I734" s="77">
        <f>IF($C734&lt;=Entradas!$E$41,"",G734^2)</f>
        <v>0.1370148394716994</v>
      </c>
      <c r="J734" s="77">
        <f>IF($C734&lt;=Entradas!$E$41,"",E734-AVERAGE(E:E))</f>
        <v>8.4257472678532119E-2</v>
      </c>
      <c r="K734" s="77">
        <f>IF($C734&lt;=Entradas!$E$41,"",J734^2)</f>
        <v>7.0993217021735862E-3</v>
      </c>
      <c r="L734" s="77">
        <f>IF($C734&lt;=Entradas!$E$41,"",G734*J734)</f>
        <v>3.1188337938743479E-2</v>
      </c>
      <c r="M734" s="39"/>
    </row>
    <row r="735" spans="2:13" x14ac:dyDescent="0.3">
      <c r="B735" s="38"/>
      <c r="C735" s="74">
        <v>730</v>
      </c>
      <c r="D735" s="97">
        <f>IF($C735&lt;=Entradas!$E$41,"",Observaciones!H735)</f>
        <v>1.2543410695170669</v>
      </c>
      <c r="E735" s="97">
        <f>IF($C735&lt;=Entradas!$E$41,"",Cálculos!M736)</f>
        <v>1.1257252621275298</v>
      </c>
      <c r="F735" s="77">
        <f>IF($C735&lt;=Entradas!$E$41,"",D735-E735)</f>
        <v>0.12861580738953715</v>
      </c>
      <c r="G735" s="77">
        <f>IF($C735&lt;=Entradas!$E$41,"",D735-AVERAGE(D:D))</f>
        <v>0.3482423873235887</v>
      </c>
      <c r="H735" s="77">
        <f>IF($C735&lt;=Entradas!$E$41,"",F735^2)</f>
        <v>1.654202591046252E-2</v>
      </c>
      <c r="I735" s="77">
        <f>IF($C735&lt;=Entradas!$E$41,"",G735^2)</f>
        <v>0.12127276032883237</v>
      </c>
      <c r="J735" s="77">
        <f>IF($C735&lt;=Entradas!$E$41,"",E735-AVERAGE(E:E))</f>
        <v>6.6852455002831324E-2</v>
      </c>
      <c r="K735" s="77">
        <f>IF($C735&lt;=Entradas!$E$41,"",J735^2)</f>
        <v>4.4692507399055866E-3</v>
      </c>
      <c r="L735" s="77">
        <f>IF($C735&lt;=Entradas!$E$41,"",G735*J735)</f>
        <v>2.3280858528628771E-2</v>
      </c>
      <c r="M735" s="39"/>
    </row>
    <row r="736" spans="2:13" s="2" customFormat="1" ht="14.5" thickBot="1" x14ac:dyDescent="0.35">
      <c r="B736" s="40"/>
      <c r="C736" s="41"/>
      <c r="D736" s="98"/>
      <c r="E736" s="98"/>
      <c r="F736" s="98"/>
      <c r="G736" s="98"/>
      <c r="H736" s="98"/>
      <c r="I736" s="98"/>
      <c r="J736" s="98"/>
      <c r="K736" s="98"/>
      <c r="L736" s="98"/>
      <c r="M736" s="42"/>
    </row>
    <row r="737" spans="4:12" s="2" customFormat="1" x14ac:dyDescent="0.3">
      <c r="D737" s="94"/>
      <c r="E737" s="94"/>
      <c r="F737" s="94"/>
      <c r="G737" s="94"/>
      <c r="H737" s="94"/>
      <c r="I737" s="94"/>
      <c r="J737" s="94"/>
      <c r="K737" s="94"/>
      <c r="L737" s="94"/>
    </row>
    <row r="738" spans="4:12" s="2" customFormat="1" x14ac:dyDescent="0.3">
      <c r="D738" s="94"/>
      <c r="E738" s="94"/>
      <c r="F738" s="94"/>
      <c r="G738" s="94"/>
      <c r="H738" s="94"/>
      <c r="I738" s="94"/>
      <c r="J738" s="94"/>
      <c r="K738" s="94"/>
      <c r="L738" s="94"/>
    </row>
    <row r="739" spans="4:12" s="2" customFormat="1" x14ac:dyDescent="0.3">
      <c r="D739" s="94"/>
      <c r="E739" s="94"/>
      <c r="F739" s="94"/>
      <c r="G739" s="94"/>
      <c r="H739" s="94"/>
      <c r="I739" s="94"/>
      <c r="J739" s="94"/>
      <c r="K739" s="94"/>
      <c r="L739" s="94"/>
    </row>
    <row r="740" spans="4:12" s="2" customFormat="1" x14ac:dyDescent="0.3">
      <c r="D740" s="94"/>
      <c r="E740" s="94"/>
      <c r="F740" s="94"/>
      <c r="G740" s="94"/>
      <c r="H740" s="94"/>
      <c r="I740" s="94"/>
      <c r="J740" s="94"/>
      <c r="K740" s="94"/>
      <c r="L740" s="94"/>
    </row>
    <row r="741" spans="4:12" s="2" customFormat="1" x14ac:dyDescent="0.3">
      <c r="D741" s="94"/>
      <c r="E741" s="94"/>
      <c r="F741" s="94"/>
      <c r="G741" s="94"/>
      <c r="H741" s="94"/>
      <c r="I741" s="94"/>
      <c r="J741" s="94"/>
      <c r="K741" s="94"/>
      <c r="L741" s="94"/>
    </row>
    <row r="742" spans="4:12" s="2" customFormat="1" x14ac:dyDescent="0.3">
      <c r="D742" s="94"/>
      <c r="E742" s="94"/>
      <c r="F742" s="94"/>
      <c r="G742" s="94"/>
      <c r="H742" s="94"/>
      <c r="I742" s="94"/>
      <c r="J742" s="94"/>
      <c r="K742" s="94"/>
      <c r="L742" s="94"/>
    </row>
    <row r="743" spans="4:12" s="2" customFormat="1" x14ac:dyDescent="0.3">
      <c r="D743" s="94"/>
      <c r="E743" s="94"/>
      <c r="F743" s="94"/>
      <c r="G743" s="94"/>
      <c r="H743" s="94"/>
      <c r="I743" s="94"/>
      <c r="J743" s="94"/>
      <c r="K743" s="94"/>
      <c r="L743" s="94"/>
    </row>
    <row r="744" spans="4:12" s="2" customFormat="1" x14ac:dyDescent="0.3">
      <c r="D744" s="94"/>
      <c r="E744" s="94"/>
      <c r="F744" s="94"/>
      <c r="G744" s="94"/>
      <c r="H744" s="94"/>
      <c r="I744" s="94"/>
      <c r="J744" s="94"/>
      <c r="K744" s="94"/>
      <c r="L744" s="94"/>
    </row>
    <row r="745" spans="4:12" s="2" customFormat="1" x14ac:dyDescent="0.3">
      <c r="D745" s="94"/>
      <c r="E745" s="94"/>
      <c r="F745" s="94"/>
      <c r="G745" s="94"/>
      <c r="H745" s="94"/>
      <c r="I745" s="94"/>
      <c r="J745" s="94"/>
      <c r="K745" s="94"/>
      <c r="L745" s="94"/>
    </row>
    <row r="746" spans="4:12" s="2" customFormat="1" x14ac:dyDescent="0.3">
      <c r="D746" s="94"/>
      <c r="E746" s="94"/>
      <c r="F746" s="94"/>
      <c r="G746" s="94"/>
      <c r="H746" s="94"/>
      <c r="I746" s="94"/>
      <c r="J746" s="94"/>
      <c r="K746" s="94"/>
      <c r="L746" s="94"/>
    </row>
    <row r="747" spans="4:12" s="2" customFormat="1" x14ac:dyDescent="0.3">
      <c r="D747" s="94"/>
      <c r="E747" s="94"/>
      <c r="F747" s="94"/>
      <c r="G747" s="94"/>
      <c r="H747" s="94"/>
      <c r="I747" s="94"/>
      <c r="J747" s="94"/>
      <c r="K747" s="94"/>
      <c r="L747" s="94"/>
    </row>
    <row r="748" spans="4:12" s="2" customFormat="1" x14ac:dyDescent="0.3">
      <c r="D748" s="94"/>
      <c r="E748" s="94"/>
      <c r="F748" s="94"/>
      <c r="G748" s="94"/>
      <c r="H748" s="94"/>
      <c r="I748" s="94"/>
      <c r="J748" s="94"/>
      <c r="K748" s="94"/>
      <c r="L748" s="94"/>
    </row>
    <row r="749" spans="4:12" s="2" customFormat="1" x14ac:dyDescent="0.3">
      <c r="D749" s="94"/>
      <c r="E749" s="94"/>
      <c r="F749" s="94"/>
      <c r="G749" s="94"/>
      <c r="H749" s="94"/>
      <c r="I749" s="94"/>
      <c r="J749" s="94"/>
      <c r="K749" s="94"/>
      <c r="L749" s="94"/>
    </row>
    <row r="750" spans="4:12" s="2" customFormat="1" x14ac:dyDescent="0.3">
      <c r="D750" s="94"/>
      <c r="E750" s="94"/>
      <c r="F750" s="94"/>
      <c r="G750" s="94"/>
      <c r="H750" s="94"/>
      <c r="I750" s="94"/>
      <c r="J750" s="94"/>
      <c r="K750" s="94"/>
      <c r="L750" s="94"/>
    </row>
    <row r="751" spans="4:12" s="2" customFormat="1" x14ac:dyDescent="0.3">
      <c r="D751" s="94"/>
      <c r="E751" s="94"/>
      <c r="F751" s="94"/>
      <c r="G751" s="94"/>
      <c r="H751" s="94"/>
      <c r="I751" s="94"/>
      <c r="J751" s="94"/>
      <c r="K751" s="94"/>
      <c r="L751" s="94"/>
    </row>
    <row r="752" spans="4:12" s="2" customFormat="1" x14ac:dyDescent="0.3">
      <c r="D752" s="94"/>
      <c r="E752" s="94"/>
      <c r="F752" s="94"/>
      <c r="G752" s="94"/>
      <c r="H752" s="94"/>
      <c r="I752" s="94"/>
      <c r="J752" s="94"/>
      <c r="K752" s="94"/>
      <c r="L752" s="94"/>
    </row>
    <row r="753" spans="4:12" s="2" customFormat="1" x14ac:dyDescent="0.3">
      <c r="D753" s="94"/>
      <c r="E753" s="94"/>
      <c r="F753" s="94"/>
      <c r="G753" s="94"/>
      <c r="H753" s="94"/>
      <c r="I753" s="94"/>
      <c r="J753" s="94"/>
      <c r="K753" s="94"/>
      <c r="L753" s="94"/>
    </row>
    <row r="754" spans="4:12" s="2" customFormat="1" x14ac:dyDescent="0.3">
      <c r="D754" s="94"/>
      <c r="E754" s="94"/>
      <c r="F754" s="94"/>
      <c r="G754" s="94"/>
      <c r="H754" s="94"/>
      <c r="I754" s="94"/>
      <c r="J754" s="94"/>
      <c r="K754" s="94"/>
      <c r="L754" s="94"/>
    </row>
    <row r="755" spans="4:12" s="2" customFormat="1" x14ac:dyDescent="0.3">
      <c r="D755" s="94"/>
      <c r="E755" s="94"/>
      <c r="F755" s="94"/>
      <c r="G755" s="94"/>
      <c r="H755" s="94"/>
      <c r="I755" s="94"/>
      <c r="J755" s="94"/>
      <c r="K755" s="94"/>
      <c r="L755" s="94"/>
    </row>
    <row r="756" spans="4:12" s="2" customFormat="1" x14ac:dyDescent="0.3">
      <c r="D756" s="94"/>
      <c r="E756" s="94"/>
      <c r="F756" s="94"/>
      <c r="G756" s="94"/>
      <c r="H756" s="94"/>
      <c r="I756" s="94"/>
      <c r="J756" s="94"/>
      <c r="K756" s="94"/>
      <c r="L756" s="94"/>
    </row>
    <row r="757" spans="4:12" s="2" customFormat="1" x14ac:dyDescent="0.3">
      <c r="D757" s="94"/>
      <c r="E757" s="94"/>
      <c r="F757" s="94"/>
      <c r="G757" s="94"/>
      <c r="H757" s="94"/>
      <c r="I757" s="94"/>
      <c r="J757" s="94"/>
      <c r="K757" s="94"/>
      <c r="L757" s="94"/>
    </row>
    <row r="758" spans="4:12" s="2" customFormat="1" x14ac:dyDescent="0.3">
      <c r="D758" s="94"/>
      <c r="E758" s="94"/>
      <c r="F758" s="94"/>
      <c r="G758" s="94"/>
      <c r="H758" s="94"/>
      <c r="I758" s="94"/>
      <c r="J758" s="94"/>
      <c r="K758" s="94"/>
      <c r="L758" s="94"/>
    </row>
    <row r="759" spans="4:12" s="2" customFormat="1" x14ac:dyDescent="0.3">
      <c r="D759" s="94"/>
      <c r="E759" s="94"/>
      <c r="F759" s="94"/>
      <c r="G759" s="94"/>
      <c r="H759" s="94"/>
      <c r="I759" s="94"/>
      <c r="J759" s="94"/>
      <c r="K759" s="94"/>
      <c r="L759" s="94"/>
    </row>
    <row r="760" spans="4:12" s="2" customFormat="1" x14ac:dyDescent="0.3">
      <c r="D760" s="94"/>
      <c r="E760" s="94"/>
      <c r="F760" s="94"/>
      <c r="G760" s="94"/>
      <c r="H760" s="94"/>
      <c r="I760" s="94"/>
      <c r="J760" s="94"/>
      <c r="K760" s="94"/>
      <c r="L760" s="94"/>
    </row>
    <row r="761" spans="4:12" s="2" customFormat="1" x14ac:dyDescent="0.3">
      <c r="D761" s="94"/>
      <c r="E761" s="94"/>
      <c r="F761" s="94"/>
      <c r="G761" s="94"/>
      <c r="H761" s="94"/>
      <c r="I761" s="94"/>
      <c r="J761" s="94"/>
      <c r="K761" s="94"/>
      <c r="L761" s="94"/>
    </row>
    <row r="762" spans="4:12" s="2" customFormat="1" x14ac:dyDescent="0.3">
      <c r="D762" s="94"/>
      <c r="E762" s="94"/>
      <c r="F762" s="94"/>
      <c r="G762" s="94"/>
      <c r="H762" s="94"/>
      <c r="I762" s="94"/>
      <c r="J762" s="94"/>
      <c r="K762" s="94"/>
      <c r="L762" s="94"/>
    </row>
    <row r="763" spans="4:12" s="2" customFormat="1" x14ac:dyDescent="0.3">
      <c r="D763" s="94"/>
      <c r="E763" s="94"/>
      <c r="F763" s="94"/>
      <c r="G763" s="94"/>
      <c r="H763" s="94"/>
      <c r="I763" s="94"/>
      <c r="J763" s="94"/>
      <c r="K763" s="94"/>
      <c r="L763" s="94"/>
    </row>
    <row r="764" spans="4:12" s="2" customFormat="1" x14ac:dyDescent="0.3">
      <c r="D764" s="94"/>
      <c r="E764" s="94"/>
      <c r="F764" s="94"/>
      <c r="G764" s="94"/>
      <c r="H764" s="94"/>
      <c r="I764" s="94"/>
      <c r="J764" s="94"/>
      <c r="K764" s="94"/>
      <c r="L764" s="94"/>
    </row>
    <row r="765" spans="4:12" s="2" customFormat="1" x14ac:dyDescent="0.3">
      <c r="D765" s="94"/>
      <c r="E765" s="94"/>
      <c r="F765" s="94"/>
      <c r="G765" s="94"/>
      <c r="H765" s="94"/>
      <c r="I765" s="94"/>
      <c r="J765" s="94"/>
      <c r="K765" s="94"/>
      <c r="L765" s="94"/>
    </row>
    <row r="766" spans="4:12" s="2" customFormat="1" x14ac:dyDescent="0.3">
      <c r="D766" s="94"/>
      <c r="E766" s="94"/>
      <c r="F766" s="94"/>
      <c r="G766" s="94"/>
      <c r="H766" s="94"/>
      <c r="I766" s="94"/>
      <c r="J766" s="94"/>
      <c r="K766" s="94"/>
      <c r="L766" s="94"/>
    </row>
    <row r="767" spans="4:12" s="2" customFormat="1" x14ac:dyDescent="0.3">
      <c r="D767" s="94"/>
      <c r="E767" s="94"/>
      <c r="F767" s="94"/>
      <c r="G767" s="94"/>
      <c r="H767" s="94"/>
      <c r="I767" s="94"/>
      <c r="J767" s="94"/>
      <c r="K767" s="94"/>
      <c r="L767" s="94"/>
    </row>
    <row r="768" spans="4:12" s="2" customFormat="1" x14ac:dyDescent="0.3">
      <c r="D768" s="94"/>
      <c r="E768" s="94"/>
      <c r="F768" s="94"/>
      <c r="G768" s="94"/>
      <c r="H768" s="94"/>
      <c r="I768" s="94"/>
      <c r="J768" s="94"/>
      <c r="K768" s="94"/>
      <c r="L768" s="94"/>
    </row>
    <row r="769" spans="4:12" s="2" customFormat="1" x14ac:dyDescent="0.3">
      <c r="D769" s="94"/>
      <c r="E769" s="94"/>
      <c r="F769" s="94"/>
      <c r="G769" s="94"/>
      <c r="H769" s="94"/>
      <c r="I769" s="94"/>
      <c r="J769" s="94"/>
      <c r="K769" s="94"/>
      <c r="L769" s="94"/>
    </row>
    <row r="770" spans="4:12" s="2" customFormat="1" x14ac:dyDescent="0.3">
      <c r="D770" s="94"/>
      <c r="E770" s="94"/>
      <c r="F770" s="94"/>
      <c r="G770" s="94"/>
      <c r="H770" s="94"/>
      <c r="I770" s="94"/>
      <c r="J770" s="94"/>
      <c r="K770" s="94"/>
      <c r="L770" s="94"/>
    </row>
    <row r="771" spans="4:12" s="2" customFormat="1" x14ac:dyDescent="0.3">
      <c r="D771" s="94"/>
      <c r="E771" s="94"/>
      <c r="F771" s="94"/>
      <c r="G771" s="94"/>
      <c r="H771" s="94"/>
      <c r="I771" s="94"/>
      <c r="J771" s="94"/>
      <c r="K771" s="94"/>
      <c r="L771" s="94"/>
    </row>
    <row r="772" spans="4:12" s="2" customFormat="1" x14ac:dyDescent="0.3">
      <c r="D772" s="94"/>
      <c r="E772" s="94"/>
      <c r="F772" s="94"/>
      <c r="G772" s="94"/>
      <c r="H772" s="94"/>
      <c r="I772" s="94"/>
      <c r="J772" s="94"/>
      <c r="K772" s="94"/>
      <c r="L772" s="94"/>
    </row>
    <row r="773" spans="4:12" s="2" customFormat="1" x14ac:dyDescent="0.3">
      <c r="D773" s="94"/>
      <c r="E773" s="94"/>
      <c r="F773" s="94"/>
      <c r="G773" s="94"/>
      <c r="H773" s="94"/>
      <c r="I773" s="94"/>
      <c r="J773" s="94"/>
      <c r="K773" s="94"/>
      <c r="L773" s="94"/>
    </row>
    <row r="774" spans="4:12" s="2" customFormat="1" x14ac:dyDescent="0.3">
      <c r="D774" s="94"/>
      <c r="E774" s="94"/>
      <c r="F774" s="94"/>
      <c r="G774" s="94"/>
      <c r="H774" s="94"/>
      <c r="I774" s="94"/>
      <c r="J774" s="94"/>
      <c r="K774" s="94"/>
      <c r="L774" s="94"/>
    </row>
    <row r="775" spans="4:12" s="2" customFormat="1" x14ac:dyDescent="0.3">
      <c r="D775" s="94"/>
      <c r="E775" s="94"/>
      <c r="F775" s="94"/>
      <c r="G775" s="94"/>
      <c r="H775" s="94"/>
      <c r="I775" s="94"/>
      <c r="J775" s="94"/>
      <c r="K775" s="94"/>
      <c r="L775" s="94"/>
    </row>
    <row r="776" spans="4:12" s="2" customFormat="1" x14ac:dyDescent="0.3">
      <c r="D776" s="94"/>
      <c r="E776" s="94"/>
      <c r="F776" s="94"/>
      <c r="G776" s="94"/>
      <c r="H776" s="94"/>
      <c r="I776" s="94"/>
      <c r="J776" s="94"/>
      <c r="K776" s="94"/>
      <c r="L776" s="94"/>
    </row>
    <row r="777" spans="4:12" s="2" customFormat="1" x14ac:dyDescent="0.3">
      <c r="D777" s="94"/>
      <c r="E777" s="94"/>
      <c r="F777" s="94"/>
      <c r="G777" s="94"/>
      <c r="H777" s="94"/>
      <c r="I777" s="94"/>
      <c r="J777" s="94"/>
      <c r="K777" s="94"/>
      <c r="L777" s="94"/>
    </row>
    <row r="778" spans="4:12" s="2" customFormat="1" x14ac:dyDescent="0.3">
      <c r="D778" s="94"/>
      <c r="E778" s="94"/>
      <c r="F778" s="94"/>
      <c r="G778" s="94"/>
      <c r="H778" s="94"/>
      <c r="I778" s="94"/>
      <c r="J778" s="94"/>
      <c r="K778" s="94"/>
      <c r="L778" s="94"/>
    </row>
    <row r="779" spans="4:12" s="2" customFormat="1" x14ac:dyDescent="0.3">
      <c r="D779" s="94"/>
      <c r="E779" s="94"/>
      <c r="F779" s="94"/>
      <c r="G779" s="94"/>
      <c r="H779" s="94"/>
      <c r="I779" s="94"/>
      <c r="J779" s="94"/>
      <c r="K779" s="94"/>
      <c r="L779" s="94"/>
    </row>
    <row r="780" spans="4:12" s="2" customFormat="1" x14ac:dyDescent="0.3">
      <c r="D780" s="94"/>
      <c r="E780" s="94"/>
      <c r="F780" s="94"/>
      <c r="G780" s="94"/>
      <c r="H780" s="94"/>
      <c r="I780" s="94"/>
      <c r="J780" s="94"/>
      <c r="K780" s="94"/>
      <c r="L780" s="94"/>
    </row>
    <row r="781" spans="4:12" s="2" customFormat="1" x14ac:dyDescent="0.3">
      <c r="D781" s="94"/>
      <c r="E781" s="94"/>
      <c r="F781" s="94"/>
      <c r="G781" s="94"/>
      <c r="H781" s="94"/>
      <c r="I781" s="94"/>
      <c r="J781" s="94"/>
      <c r="K781" s="94"/>
      <c r="L781" s="94"/>
    </row>
    <row r="782" spans="4:12" s="2" customFormat="1" x14ac:dyDescent="0.3">
      <c r="D782" s="94"/>
      <c r="E782" s="94"/>
      <c r="F782" s="94"/>
      <c r="G782" s="94"/>
      <c r="H782" s="94"/>
      <c r="I782" s="94"/>
      <c r="J782" s="94"/>
      <c r="K782" s="94"/>
      <c r="L782" s="94"/>
    </row>
    <row r="783" spans="4:12" s="2" customFormat="1" x14ac:dyDescent="0.3">
      <c r="D783" s="94"/>
      <c r="E783" s="94"/>
      <c r="F783" s="94"/>
      <c r="G783" s="94"/>
      <c r="H783" s="94"/>
      <c r="I783" s="94"/>
      <c r="J783" s="94"/>
      <c r="K783" s="94"/>
      <c r="L783" s="94"/>
    </row>
    <row r="784" spans="4:12" s="2" customFormat="1" x14ac:dyDescent="0.3">
      <c r="D784" s="94"/>
      <c r="E784" s="94"/>
      <c r="F784" s="94"/>
      <c r="G784" s="94"/>
      <c r="H784" s="94"/>
      <c r="I784" s="94"/>
      <c r="J784" s="94"/>
      <c r="K784" s="94"/>
      <c r="L784" s="94"/>
    </row>
    <row r="785" spans="4:12" s="2" customFormat="1" x14ac:dyDescent="0.3">
      <c r="D785" s="94"/>
      <c r="E785" s="94"/>
      <c r="F785" s="94"/>
      <c r="G785" s="94"/>
      <c r="H785" s="94"/>
      <c r="I785" s="94"/>
      <c r="J785" s="94"/>
      <c r="K785" s="94"/>
      <c r="L785" s="94"/>
    </row>
    <row r="786" spans="4:12" s="2" customFormat="1" x14ac:dyDescent="0.3">
      <c r="D786" s="94"/>
      <c r="E786" s="94"/>
      <c r="F786" s="94"/>
      <c r="G786" s="94"/>
      <c r="H786" s="94"/>
      <c r="I786" s="94"/>
      <c r="J786" s="94"/>
      <c r="K786" s="94"/>
      <c r="L786" s="94"/>
    </row>
    <row r="787" spans="4:12" s="2" customFormat="1" x14ac:dyDescent="0.3">
      <c r="D787" s="94"/>
      <c r="E787" s="94"/>
      <c r="F787" s="94"/>
      <c r="G787" s="94"/>
      <c r="H787" s="94"/>
      <c r="I787" s="94"/>
      <c r="J787" s="94"/>
      <c r="K787" s="94"/>
      <c r="L787" s="94"/>
    </row>
    <row r="788" spans="4:12" s="2" customFormat="1" x14ac:dyDescent="0.3">
      <c r="D788" s="94"/>
      <c r="E788" s="94"/>
      <c r="F788" s="94"/>
      <c r="G788" s="94"/>
      <c r="H788" s="94"/>
      <c r="I788" s="94"/>
      <c r="J788" s="94"/>
      <c r="K788" s="94"/>
      <c r="L788" s="94"/>
    </row>
    <row r="789" spans="4:12" s="2" customFormat="1" x14ac:dyDescent="0.3">
      <c r="D789" s="94"/>
      <c r="E789" s="94"/>
      <c r="F789" s="94"/>
      <c r="G789" s="94"/>
      <c r="H789" s="94"/>
      <c r="I789" s="94"/>
      <c r="J789" s="94"/>
      <c r="K789" s="94"/>
      <c r="L789" s="94"/>
    </row>
    <row r="790" spans="4:12" s="2" customFormat="1" x14ac:dyDescent="0.3">
      <c r="D790" s="94"/>
      <c r="E790" s="94"/>
      <c r="F790" s="94"/>
      <c r="G790" s="94"/>
      <c r="H790" s="94"/>
      <c r="I790" s="94"/>
      <c r="J790" s="94"/>
      <c r="K790" s="94"/>
      <c r="L790" s="94"/>
    </row>
    <row r="791" spans="4:12" s="2" customFormat="1" x14ac:dyDescent="0.3">
      <c r="D791" s="94"/>
      <c r="E791" s="94"/>
      <c r="F791" s="94"/>
      <c r="G791" s="94"/>
      <c r="H791" s="94"/>
      <c r="I791" s="94"/>
      <c r="J791" s="94"/>
      <c r="K791" s="94"/>
      <c r="L791" s="94"/>
    </row>
    <row r="792" spans="4:12" s="2" customFormat="1" x14ac:dyDescent="0.3">
      <c r="D792" s="94"/>
      <c r="E792" s="94"/>
      <c r="F792" s="94"/>
      <c r="G792" s="94"/>
      <c r="H792" s="94"/>
      <c r="I792" s="94"/>
      <c r="J792" s="94"/>
      <c r="K792" s="94"/>
      <c r="L792" s="94"/>
    </row>
    <row r="793" spans="4:12" s="2" customFormat="1" x14ac:dyDescent="0.3">
      <c r="D793" s="94"/>
      <c r="E793" s="94"/>
      <c r="F793" s="94"/>
      <c r="G793" s="94"/>
      <c r="H793" s="94"/>
      <c r="I793" s="94"/>
      <c r="J793" s="94"/>
      <c r="K793" s="94"/>
      <c r="L793" s="94"/>
    </row>
    <row r="794" spans="4:12" s="2" customFormat="1" x14ac:dyDescent="0.3">
      <c r="D794" s="94"/>
      <c r="E794" s="94"/>
      <c r="F794" s="94"/>
      <c r="G794" s="94"/>
      <c r="H794" s="94"/>
      <c r="I794" s="94"/>
      <c r="J794" s="94"/>
      <c r="K794" s="94"/>
      <c r="L794" s="94"/>
    </row>
    <row r="795" spans="4:12" s="2" customFormat="1" x14ac:dyDescent="0.3">
      <c r="D795" s="94"/>
      <c r="E795" s="94"/>
      <c r="F795" s="94"/>
      <c r="G795" s="94"/>
      <c r="H795" s="94"/>
      <c r="I795" s="94"/>
      <c r="J795" s="94"/>
      <c r="K795" s="94"/>
      <c r="L795" s="94"/>
    </row>
    <row r="796" spans="4:12" s="2" customFormat="1" x14ac:dyDescent="0.3">
      <c r="D796" s="94"/>
      <c r="E796" s="94"/>
      <c r="F796" s="94"/>
      <c r="G796" s="94"/>
      <c r="H796" s="94"/>
      <c r="I796" s="94"/>
      <c r="J796" s="94"/>
      <c r="K796" s="94"/>
      <c r="L796" s="94"/>
    </row>
    <row r="797" spans="4:12" s="2" customFormat="1" x14ac:dyDescent="0.3">
      <c r="D797" s="94"/>
      <c r="E797" s="94"/>
      <c r="F797" s="94"/>
      <c r="G797" s="94"/>
      <c r="H797" s="94"/>
      <c r="I797" s="94"/>
      <c r="J797" s="94"/>
      <c r="K797" s="94"/>
      <c r="L797" s="94"/>
    </row>
    <row r="798" spans="4:12" s="2" customFormat="1" x14ac:dyDescent="0.3">
      <c r="D798" s="94"/>
      <c r="E798" s="94"/>
      <c r="F798" s="94"/>
      <c r="G798" s="94"/>
      <c r="H798" s="94"/>
      <c r="I798" s="94"/>
      <c r="J798" s="94"/>
      <c r="K798" s="94"/>
      <c r="L798" s="94"/>
    </row>
    <row r="799" spans="4:12" s="2" customFormat="1" x14ac:dyDescent="0.3">
      <c r="D799" s="94"/>
      <c r="E799" s="94"/>
      <c r="F799" s="94"/>
      <c r="G799" s="94"/>
      <c r="H799" s="94"/>
      <c r="I799" s="94"/>
      <c r="J799" s="94"/>
      <c r="K799" s="94"/>
      <c r="L799" s="94"/>
    </row>
    <row r="800" spans="4:12" s="2" customFormat="1" x14ac:dyDescent="0.3">
      <c r="D800" s="94"/>
      <c r="E800" s="94"/>
      <c r="F800" s="94"/>
      <c r="G800" s="94"/>
      <c r="H800" s="94"/>
      <c r="I800" s="94"/>
      <c r="J800" s="94"/>
      <c r="K800" s="94"/>
      <c r="L800" s="94"/>
    </row>
    <row r="801" spans="4:12" s="2" customFormat="1" x14ac:dyDescent="0.3">
      <c r="D801" s="94"/>
      <c r="E801" s="94"/>
      <c r="F801" s="94"/>
      <c r="G801" s="94"/>
      <c r="H801" s="94"/>
      <c r="I801" s="94"/>
      <c r="J801" s="94"/>
      <c r="K801" s="94"/>
      <c r="L801" s="94"/>
    </row>
    <row r="802" spans="4:12" s="2" customFormat="1" x14ac:dyDescent="0.3">
      <c r="D802" s="94"/>
      <c r="E802" s="94"/>
      <c r="F802" s="94"/>
      <c r="G802" s="94"/>
      <c r="H802" s="94"/>
      <c r="I802" s="94"/>
      <c r="J802" s="94"/>
      <c r="K802" s="94"/>
      <c r="L802" s="94"/>
    </row>
    <row r="803" spans="4:12" s="2" customFormat="1" x14ac:dyDescent="0.3">
      <c r="D803" s="94"/>
      <c r="E803" s="94"/>
      <c r="F803" s="94"/>
      <c r="G803" s="94"/>
      <c r="H803" s="94"/>
      <c r="I803" s="94"/>
      <c r="J803" s="94"/>
      <c r="K803" s="94"/>
      <c r="L803" s="94"/>
    </row>
    <row r="804" spans="4:12" s="2" customFormat="1" x14ac:dyDescent="0.3">
      <c r="D804" s="94"/>
      <c r="E804" s="94"/>
      <c r="F804" s="94"/>
      <c r="G804" s="94"/>
      <c r="H804" s="94"/>
      <c r="I804" s="94"/>
      <c r="J804" s="94"/>
      <c r="K804" s="94"/>
      <c r="L804" s="94"/>
    </row>
    <row r="805" spans="4:12" s="2" customFormat="1" x14ac:dyDescent="0.3">
      <c r="D805" s="94"/>
      <c r="E805" s="94"/>
      <c r="F805" s="94"/>
      <c r="G805" s="94"/>
      <c r="H805" s="94"/>
      <c r="I805" s="94"/>
      <c r="J805" s="94"/>
      <c r="K805" s="94"/>
      <c r="L805" s="94"/>
    </row>
    <row r="806" spans="4:12" s="2" customFormat="1" x14ac:dyDescent="0.3">
      <c r="D806" s="94"/>
      <c r="E806" s="94"/>
      <c r="F806" s="94"/>
      <c r="G806" s="94"/>
      <c r="H806" s="94"/>
      <c r="I806" s="94"/>
      <c r="J806" s="94"/>
      <c r="K806" s="94"/>
      <c r="L806" s="94"/>
    </row>
    <row r="807" spans="4:12" s="2" customFormat="1" x14ac:dyDescent="0.3">
      <c r="D807" s="94"/>
      <c r="E807" s="94"/>
      <c r="F807" s="94"/>
      <c r="G807" s="94"/>
      <c r="H807" s="94"/>
      <c r="I807" s="94"/>
      <c r="J807" s="94"/>
      <c r="K807" s="94"/>
      <c r="L807" s="94"/>
    </row>
    <row r="808" spans="4:12" s="2" customFormat="1" x14ac:dyDescent="0.3">
      <c r="D808" s="94"/>
      <c r="E808" s="94"/>
      <c r="F808" s="94"/>
      <c r="G808" s="94"/>
      <c r="H808" s="94"/>
      <c r="I808" s="94"/>
      <c r="J808" s="94"/>
      <c r="K808" s="94"/>
      <c r="L808" s="94"/>
    </row>
    <row r="809" spans="4:12" s="2" customFormat="1" x14ac:dyDescent="0.3">
      <c r="D809" s="94"/>
      <c r="E809" s="94"/>
      <c r="F809" s="94"/>
      <c r="G809" s="94"/>
      <c r="H809" s="94"/>
      <c r="I809" s="94"/>
      <c r="J809" s="94"/>
      <c r="K809" s="94"/>
      <c r="L809" s="94"/>
    </row>
    <row r="810" spans="4:12" s="2" customFormat="1" x14ac:dyDescent="0.3">
      <c r="D810" s="94"/>
      <c r="E810" s="94"/>
      <c r="F810" s="94"/>
      <c r="G810" s="94"/>
      <c r="H810" s="94"/>
      <c r="I810" s="94"/>
      <c r="J810" s="94"/>
      <c r="K810" s="94"/>
      <c r="L810" s="94"/>
    </row>
    <row r="811" spans="4:12" s="2" customFormat="1" x14ac:dyDescent="0.3">
      <c r="D811" s="94"/>
      <c r="E811" s="94"/>
      <c r="F811" s="94"/>
      <c r="G811" s="94"/>
      <c r="H811" s="94"/>
      <c r="I811" s="94"/>
      <c r="J811" s="94"/>
      <c r="K811" s="94"/>
      <c r="L811" s="94"/>
    </row>
    <row r="812" spans="4:12" s="2" customFormat="1" x14ac:dyDescent="0.3">
      <c r="D812" s="94"/>
      <c r="E812" s="94"/>
      <c r="F812" s="94"/>
      <c r="G812" s="94"/>
      <c r="H812" s="94"/>
      <c r="I812" s="94"/>
      <c r="J812" s="94"/>
      <c r="K812" s="94"/>
      <c r="L812" s="94"/>
    </row>
    <row r="813" spans="4:12" s="2" customFormat="1" x14ac:dyDescent="0.3">
      <c r="D813" s="94"/>
      <c r="E813" s="94"/>
      <c r="F813" s="94"/>
      <c r="G813" s="94"/>
      <c r="H813" s="94"/>
      <c r="I813" s="94"/>
      <c r="J813" s="94"/>
      <c r="K813" s="94"/>
      <c r="L813" s="94"/>
    </row>
    <row r="814" spans="4:12" s="2" customFormat="1" x14ac:dyDescent="0.3">
      <c r="D814" s="94"/>
      <c r="E814" s="94"/>
      <c r="F814" s="94"/>
      <c r="G814" s="94"/>
      <c r="H814" s="94"/>
      <c r="I814" s="94"/>
      <c r="J814" s="94"/>
      <c r="K814" s="94"/>
      <c r="L814" s="94"/>
    </row>
    <row r="815" spans="4:12" s="2" customFormat="1" x14ac:dyDescent="0.3">
      <c r="D815" s="94"/>
      <c r="E815" s="94"/>
      <c r="F815" s="94"/>
      <c r="G815" s="94"/>
      <c r="H815" s="94"/>
      <c r="I815" s="94"/>
      <c r="J815" s="94"/>
      <c r="K815" s="94"/>
      <c r="L815" s="94"/>
    </row>
    <row r="816" spans="4:12" s="2" customFormat="1" x14ac:dyDescent="0.3">
      <c r="D816" s="94"/>
      <c r="E816" s="94"/>
      <c r="F816" s="94"/>
      <c r="G816" s="94"/>
      <c r="H816" s="94"/>
      <c r="I816" s="94"/>
      <c r="J816" s="94"/>
      <c r="K816" s="94"/>
      <c r="L816" s="94"/>
    </row>
    <row r="817" spans="4:12" s="2" customFormat="1" x14ac:dyDescent="0.3">
      <c r="D817" s="94"/>
      <c r="E817" s="94"/>
      <c r="F817" s="94"/>
      <c r="G817" s="94"/>
      <c r="H817" s="94"/>
      <c r="I817" s="94"/>
      <c r="J817" s="94"/>
      <c r="K817" s="94"/>
      <c r="L817" s="94"/>
    </row>
    <row r="818" spans="4:12" s="2" customFormat="1" x14ac:dyDescent="0.3">
      <c r="D818" s="94"/>
      <c r="E818" s="94"/>
      <c r="F818" s="94"/>
      <c r="G818" s="94"/>
      <c r="H818" s="94"/>
      <c r="I818" s="94"/>
      <c r="J818" s="94"/>
      <c r="K818" s="94"/>
      <c r="L818" s="94"/>
    </row>
    <row r="819" spans="4:12" s="2" customFormat="1" x14ac:dyDescent="0.3">
      <c r="D819" s="94"/>
      <c r="E819" s="94"/>
      <c r="F819" s="94"/>
      <c r="G819" s="94"/>
      <c r="H819" s="94"/>
      <c r="I819" s="94"/>
      <c r="J819" s="94"/>
      <c r="K819" s="94"/>
      <c r="L819" s="94"/>
    </row>
    <row r="820" spans="4:12" s="2" customFormat="1" x14ac:dyDescent="0.3">
      <c r="D820" s="94"/>
      <c r="E820" s="94"/>
      <c r="F820" s="94"/>
      <c r="G820" s="94"/>
      <c r="H820" s="94"/>
      <c r="I820" s="94"/>
      <c r="J820" s="94"/>
      <c r="K820" s="94"/>
      <c r="L820" s="94"/>
    </row>
    <row r="821" spans="4:12" s="2" customFormat="1" x14ac:dyDescent="0.3">
      <c r="D821" s="94"/>
      <c r="E821" s="94"/>
      <c r="F821" s="94"/>
      <c r="G821" s="94"/>
      <c r="H821" s="94"/>
      <c r="I821" s="94"/>
      <c r="J821" s="94"/>
      <c r="K821" s="94"/>
      <c r="L821" s="94"/>
    </row>
    <row r="822" spans="4:12" s="2" customFormat="1" x14ac:dyDescent="0.3">
      <c r="D822" s="94"/>
      <c r="E822" s="94"/>
      <c r="F822" s="94"/>
      <c r="G822" s="94"/>
      <c r="H822" s="94"/>
      <c r="I822" s="94"/>
      <c r="J822" s="94"/>
      <c r="K822" s="94"/>
      <c r="L822" s="94"/>
    </row>
    <row r="823" spans="4:12" s="2" customFormat="1" x14ac:dyDescent="0.3">
      <c r="D823" s="94"/>
      <c r="E823" s="94"/>
      <c r="F823" s="94"/>
      <c r="G823" s="94"/>
      <c r="H823" s="94"/>
      <c r="I823" s="94"/>
      <c r="J823" s="94"/>
      <c r="K823" s="94"/>
      <c r="L823" s="94"/>
    </row>
    <row r="824" spans="4:12" s="2" customFormat="1" x14ac:dyDescent="0.3">
      <c r="D824" s="94"/>
      <c r="E824" s="94"/>
      <c r="F824" s="94"/>
      <c r="G824" s="94"/>
      <c r="H824" s="94"/>
      <c r="I824" s="94"/>
      <c r="J824" s="94"/>
      <c r="K824" s="94"/>
      <c r="L824" s="94"/>
    </row>
    <row r="825" spans="4:12" s="2" customFormat="1" x14ac:dyDescent="0.3">
      <c r="D825" s="94"/>
      <c r="E825" s="94"/>
      <c r="F825" s="94"/>
      <c r="G825" s="94"/>
      <c r="H825" s="94"/>
      <c r="I825" s="94"/>
      <c r="J825" s="94"/>
      <c r="K825" s="94"/>
      <c r="L825" s="94"/>
    </row>
    <row r="826" spans="4:12" s="2" customFormat="1" x14ac:dyDescent="0.3">
      <c r="D826" s="94"/>
      <c r="E826" s="94"/>
      <c r="F826" s="94"/>
      <c r="G826" s="94"/>
      <c r="H826" s="94"/>
      <c r="I826" s="94"/>
      <c r="J826" s="94"/>
      <c r="K826" s="94"/>
      <c r="L826" s="94"/>
    </row>
    <row r="827" spans="4:12" s="2" customFormat="1" x14ac:dyDescent="0.3">
      <c r="D827" s="94"/>
      <c r="E827" s="94"/>
      <c r="F827" s="94"/>
      <c r="G827" s="94"/>
      <c r="H827" s="94"/>
      <c r="I827" s="94"/>
      <c r="J827" s="94"/>
      <c r="K827" s="94"/>
      <c r="L827" s="94"/>
    </row>
    <row r="828" spans="4:12" s="2" customFormat="1" x14ac:dyDescent="0.3">
      <c r="D828" s="94"/>
      <c r="E828" s="94"/>
      <c r="F828" s="94"/>
      <c r="G828" s="94"/>
      <c r="H828" s="94"/>
      <c r="I828" s="94"/>
      <c r="J828" s="94"/>
      <c r="K828" s="94"/>
      <c r="L828" s="94"/>
    </row>
    <row r="829" spans="4:12" s="2" customFormat="1" x14ac:dyDescent="0.3">
      <c r="D829" s="94"/>
      <c r="E829" s="94"/>
      <c r="F829" s="94"/>
      <c r="G829" s="94"/>
      <c r="H829" s="94"/>
      <c r="I829" s="94"/>
      <c r="J829" s="94"/>
      <c r="K829" s="94"/>
      <c r="L829" s="94"/>
    </row>
    <row r="830" spans="4:12" s="2" customFormat="1" x14ac:dyDescent="0.3">
      <c r="D830" s="94"/>
      <c r="E830" s="94"/>
      <c r="F830" s="94"/>
      <c r="G830" s="94"/>
      <c r="H830" s="94"/>
      <c r="I830" s="94"/>
      <c r="J830" s="94"/>
      <c r="K830" s="94"/>
      <c r="L830" s="94"/>
    </row>
    <row r="831" spans="4:12" s="2" customFormat="1" x14ac:dyDescent="0.3">
      <c r="D831" s="94"/>
      <c r="E831" s="94"/>
      <c r="F831" s="94"/>
      <c r="G831" s="94"/>
      <c r="H831" s="94"/>
      <c r="I831" s="94"/>
      <c r="J831" s="94"/>
      <c r="K831" s="94"/>
      <c r="L831" s="94"/>
    </row>
    <row r="832" spans="4:12" s="2" customFormat="1" x14ac:dyDescent="0.3">
      <c r="D832" s="94"/>
      <c r="E832" s="94"/>
      <c r="F832" s="94"/>
      <c r="G832" s="94"/>
      <c r="H832" s="94"/>
      <c r="I832" s="94"/>
      <c r="J832" s="94"/>
      <c r="K832" s="94"/>
      <c r="L832" s="94"/>
    </row>
    <row r="833" spans="4:12" s="2" customFormat="1" x14ac:dyDescent="0.3">
      <c r="D833" s="94"/>
      <c r="E833" s="94"/>
      <c r="F833" s="94"/>
      <c r="G833" s="94"/>
      <c r="H833" s="94"/>
      <c r="I833" s="94"/>
      <c r="J833" s="94"/>
      <c r="K833" s="94"/>
      <c r="L833" s="94"/>
    </row>
    <row r="834" spans="4:12" s="2" customFormat="1" x14ac:dyDescent="0.3">
      <c r="D834" s="94"/>
      <c r="E834" s="94"/>
      <c r="F834" s="94"/>
      <c r="G834" s="94"/>
      <c r="H834" s="94"/>
      <c r="I834" s="94"/>
      <c r="J834" s="94"/>
      <c r="K834" s="94"/>
      <c r="L834" s="94"/>
    </row>
    <row r="835" spans="4:12" s="2" customFormat="1" x14ac:dyDescent="0.3">
      <c r="D835" s="94"/>
      <c r="E835" s="94"/>
      <c r="F835" s="94"/>
      <c r="G835" s="94"/>
      <c r="H835" s="94"/>
      <c r="I835" s="94"/>
      <c r="J835" s="94"/>
      <c r="K835" s="94"/>
      <c r="L835" s="94"/>
    </row>
    <row r="836" spans="4:12" s="2" customFormat="1" x14ac:dyDescent="0.3">
      <c r="D836" s="94"/>
      <c r="E836" s="94"/>
      <c r="F836" s="94"/>
      <c r="G836" s="94"/>
      <c r="H836" s="94"/>
      <c r="I836" s="94"/>
      <c r="J836" s="94"/>
      <c r="K836" s="94"/>
      <c r="L836" s="94"/>
    </row>
    <row r="837" spans="4:12" s="2" customFormat="1" x14ac:dyDescent="0.3">
      <c r="D837" s="94"/>
      <c r="E837" s="94"/>
      <c r="F837" s="94"/>
      <c r="G837" s="94"/>
      <c r="H837" s="94"/>
      <c r="I837" s="94"/>
      <c r="J837" s="94"/>
      <c r="K837" s="94"/>
      <c r="L837" s="94"/>
    </row>
    <row r="838" spans="4:12" s="2" customFormat="1" x14ac:dyDescent="0.3">
      <c r="D838" s="94"/>
      <c r="E838" s="94"/>
      <c r="F838" s="94"/>
      <c r="G838" s="94"/>
      <c r="H838" s="94"/>
      <c r="I838" s="94"/>
      <c r="J838" s="94"/>
      <c r="K838" s="94"/>
      <c r="L838" s="94"/>
    </row>
    <row r="839" spans="4:12" s="2" customFormat="1" x14ac:dyDescent="0.3">
      <c r="D839" s="94"/>
      <c r="E839" s="94"/>
      <c r="F839" s="94"/>
      <c r="G839" s="94"/>
      <c r="H839" s="94"/>
      <c r="I839" s="94"/>
      <c r="J839" s="94"/>
      <c r="K839" s="94"/>
      <c r="L839" s="94"/>
    </row>
    <row r="840" spans="4:12" s="2" customFormat="1" x14ac:dyDescent="0.3">
      <c r="D840" s="94"/>
      <c r="E840" s="94"/>
      <c r="F840" s="94"/>
      <c r="G840" s="94"/>
      <c r="H840" s="94"/>
      <c r="I840" s="94"/>
      <c r="J840" s="94"/>
      <c r="K840" s="94"/>
      <c r="L840" s="94"/>
    </row>
    <row r="841" spans="4:12" s="2" customFormat="1" x14ac:dyDescent="0.3">
      <c r="D841" s="94"/>
      <c r="E841" s="94"/>
      <c r="F841" s="94"/>
      <c r="G841" s="94"/>
      <c r="H841" s="94"/>
      <c r="I841" s="94"/>
      <c r="J841" s="94"/>
      <c r="K841" s="94"/>
      <c r="L841" s="94"/>
    </row>
    <row r="842" spans="4:12" s="2" customFormat="1" x14ac:dyDescent="0.3">
      <c r="D842" s="94"/>
      <c r="E842" s="94"/>
      <c r="F842" s="94"/>
      <c r="G842" s="94"/>
      <c r="H842" s="94"/>
      <c r="I842" s="94"/>
      <c r="J842" s="94"/>
      <c r="K842" s="94"/>
      <c r="L842" s="94"/>
    </row>
    <row r="843" spans="4:12" s="2" customFormat="1" x14ac:dyDescent="0.3">
      <c r="D843" s="94"/>
      <c r="E843" s="94"/>
      <c r="F843" s="94"/>
      <c r="G843" s="94"/>
      <c r="H843" s="94"/>
      <c r="I843" s="94"/>
      <c r="J843" s="94"/>
      <c r="K843" s="94"/>
      <c r="L843" s="94"/>
    </row>
    <row r="844" spans="4:12" s="2" customFormat="1" x14ac:dyDescent="0.3">
      <c r="D844" s="94"/>
      <c r="E844" s="94"/>
      <c r="F844" s="94"/>
      <c r="G844" s="94"/>
      <c r="H844" s="94"/>
      <c r="I844" s="94"/>
      <c r="J844" s="94"/>
      <c r="K844" s="94"/>
      <c r="L844" s="94"/>
    </row>
    <row r="845" spans="4:12" s="2" customFormat="1" x14ac:dyDescent="0.3">
      <c r="D845" s="94"/>
      <c r="E845" s="94"/>
      <c r="F845" s="94"/>
      <c r="G845" s="94"/>
      <c r="H845" s="94"/>
      <c r="I845" s="94"/>
      <c r="J845" s="94"/>
      <c r="K845" s="94"/>
      <c r="L845" s="94"/>
    </row>
    <row r="846" spans="4:12" s="2" customFormat="1" x14ac:dyDescent="0.3">
      <c r="D846" s="94"/>
      <c r="E846" s="94"/>
      <c r="F846" s="94"/>
      <c r="G846" s="94"/>
      <c r="H846" s="94"/>
      <c r="I846" s="94"/>
      <c r="J846" s="94"/>
      <c r="K846" s="94"/>
      <c r="L846" s="94"/>
    </row>
    <row r="847" spans="4:12" s="2" customFormat="1" x14ac:dyDescent="0.3">
      <c r="D847" s="94"/>
      <c r="E847" s="94"/>
      <c r="F847" s="94"/>
      <c r="G847" s="94"/>
      <c r="H847" s="94"/>
      <c r="I847" s="94"/>
      <c r="J847" s="94"/>
      <c r="K847" s="94"/>
      <c r="L847" s="94"/>
    </row>
    <row r="848" spans="4:12" s="2" customFormat="1" x14ac:dyDescent="0.3">
      <c r="D848" s="94"/>
      <c r="E848" s="94"/>
      <c r="F848" s="94"/>
      <c r="G848" s="94"/>
      <c r="H848" s="94"/>
      <c r="I848" s="94"/>
      <c r="J848" s="94"/>
      <c r="K848" s="94"/>
      <c r="L848" s="94"/>
    </row>
    <row r="849" spans="4:12" s="2" customFormat="1" x14ac:dyDescent="0.3">
      <c r="D849" s="94"/>
      <c r="E849" s="94"/>
      <c r="F849" s="94"/>
      <c r="G849" s="94"/>
      <c r="H849" s="94"/>
      <c r="I849" s="94"/>
      <c r="J849" s="94"/>
      <c r="K849" s="94"/>
      <c r="L849" s="94"/>
    </row>
    <row r="850" spans="4:12" s="2" customFormat="1" x14ac:dyDescent="0.3">
      <c r="D850" s="94"/>
      <c r="E850" s="94"/>
      <c r="F850" s="94"/>
      <c r="G850" s="94"/>
      <c r="H850" s="94"/>
      <c r="I850" s="94"/>
      <c r="J850" s="94"/>
      <c r="K850" s="94"/>
      <c r="L850" s="94"/>
    </row>
    <row r="851" spans="4:12" s="2" customFormat="1" x14ac:dyDescent="0.3">
      <c r="D851" s="94"/>
      <c r="E851" s="94"/>
      <c r="F851" s="94"/>
      <c r="G851" s="94"/>
      <c r="H851" s="94"/>
      <c r="I851" s="94"/>
      <c r="J851" s="94"/>
      <c r="K851" s="94"/>
      <c r="L851" s="94"/>
    </row>
    <row r="852" spans="4:12" s="2" customFormat="1" x14ac:dyDescent="0.3">
      <c r="D852" s="94"/>
      <c r="E852" s="94"/>
      <c r="F852" s="94"/>
      <c r="G852" s="94"/>
      <c r="H852" s="94"/>
      <c r="I852" s="94"/>
      <c r="J852" s="94"/>
      <c r="K852" s="94"/>
      <c r="L852" s="94"/>
    </row>
    <row r="853" spans="4:12" s="2" customFormat="1" x14ac:dyDescent="0.3">
      <c r="D853" s="94"/>
      <c r="E853" s="94"/>
      <c r="F853" s="94"/>
      <c r="G853" s="94"/>
      <c r="H853" s="94"/>
      <c r="I853" s="94"/>
      <c r="J853" s="94"/>
      <c r="K853" s="94"/>
      <c r="L853" s="94"/>
    </row>
    <row r="854" spans="4:12" s="2" customFormat="1" x14ac:dyDescent="0.3">
      <c r="D854" s="94"/>
      <c r="E854" s="94"/>
      <c r="F854" s="94"/>
      <c r="G854" s="94"/>
      <c r="H854" s="94"/>
      <c r="I854" s="94"/>
      <c r="J854" s="94"/>
      <c r="K854" s="94"/>
      <c r="L854" s="94"/>
    </row>
    <row r="855" spans="4:12" s="2" customFormat="1" x14ac:dyDescent="0.3">
      <c r="D855" s="94"/>
      <c r="E855" s="94"/>
      <c r="F855" s="94"/>
      <c r="G855" s="94"/>
      <c r="H855" s="94"/>
      <c r="I855" s="94"/>
      <c r="J855" s="94"/>
      <c r="K855" s="94"/>
      <c r="L855" s="94"/>
    </row>
    <row r="856" spans="4:12" s="2" customFormat="1" x14ac:dyDescent="0.3">
      <c r="D856" s="94"/>
      <c r="E856" s="94"/>
      <c r="F856" s="94"/>
      <c r="G856" s="94"/>
      <c r="H856" s="94"/>
      <c r="I856" s="94"/>
      <c r="J856" s="94"/>
      <c r="K856" s="94"/>
      <c r="L856" s="94"/>
    </row>
    <row r="857" spans="4:12" s="2" customFormat="1" x14ac:dyDescent="0.3">
      <c r="D857" s="94"/>
      <c r="E857" s="94"/>
      <c r="F857" s="94"/>
      <c r="G857" s="94"/>
      <c r="H857" s="94"/>
      <c r="I857" s="94"/>
      <c r="J857" s="94"/>
      <c r="K857" s="94"/>
      <c r="L857" s="94"/>
    </row>
    <row r="858" spans="4:12" s="2" customFormat="1" x14ac:dyDescent="0.3">
      <c r="D858" s="94"/>
      <c r="E858" s="94"/>
      <c r="F858" s="94"/>
      <c r="G858" s="94"/>
      <c r="H858" s="94"/>
      <c r="I858" s="94"/>
      <c r="J858" s="94"/>
      <c r="K858" s="94"/>
      <c r="L858" s="94"/>
    </row>
    <row r="859" spans="4:12" s="2" customFormat="1" x14ac:dyDescent="0.3">
      <c r="D859" s="94"/>
      <c r="E859" s="94"/>
      <c r="F859" s="94"/>
      <c r="G859" s="94"/>
      <c r="H859" s="94"/>
      <c r="I859" s="94"/>
      <c r="J859" s="94"/>
      <c r="K859" s="94"/>
      <c r="L859" s="94"/>
    </row>
    <row r="860" spans="4:12" s="2" customFormat="1" x14ac:dyDescent="0.3">
      <c r="D860" s="94"/>
      <c r="E860" s="94"/>
      <c r="F860" s="94"/>
      <c r="G860" s="94"/>
      <c r="H860" s="94"/>
      <c r="I860" s="94"/>
      <c r="J860" s="94"/>
      <c r="K860" s="94"/>
      <c r="L860" s="94"/>
    </row>
    <row r="861" spans="4:12" s="2" customFormat="1" x14ac:dyDescent="0.3">
      <c r="D861" s="94"/>
      <c r="E861" s="94"/>
      <c r="F861" s="94"/>
      <c r="G861" s="94"/>
      <c r="H861" s="94"/>
      <c r="I861" s="94"/>
      <c r="J861" s="94"/>
      <c r="K861" s="94"/>
      <c r="L861" s="94"/>
    </row>
    <row r="862" spans="4:12" s="2" customFormat="1" x14ac:dyDescent="0.3">
      <c r="D862" s="94"/>
      <c r="E862" s="94"/>
      <c r="F862" s="94"/>
      <c r="G862" s="94"/>
      <c r="H862" s="94"/>
      <c r="I862" s="94"/>
      <c r="J862" s="94"/>
      <c r="K862" s="94"/>
      <c r="L862" s="94"/>
    </row>
    <row r="863" spans="4:12" s="2" customFormat="1" x14ac:dyDescent="0.3">
      <c r="D863" s="94"/>
      <c r="E863" s="94"/>
      <c r="F863" s="94"/>
      <c r="G863" s="94"/>
      <c r="H863" s="94"/>
      <c r="I863" s="94"/>
      <c r="J863" s="94"/>
      <c r="K863" s="94"/>
      <c r="L863" s="94"/>
    </row>
    <row r="864" spans="4:12" s="2" customFormat="1" x14ac:dyDescent="0.3">
      <c r="D864" s="94"/>
      <c r="E864" s="94"/>
      <c r="F864" s="94"/>
      <c r="G864" s="94"/>
      <c r="H864" s="94"/>
      <c r="I864" s="94"/>
      <c r="J864" s="94"/>
      <c r="K864" s="94"/>
      <c r="L864" s="94"/>
    </row>
    <row r="865" spans="4:12" s="2" customFormat="1" x14ac:dyDescent="0.3">
      <c r="D865" s="94"/>
      <c r="E865" s="94"/>
      <c r="F865" s="94"/>
      <c r="G865" s="94"/>
      <c r="H865" s="94"/>
      <c r="I865" s="94"/>
      <c r="J865" s="94"/>
      <c r="K865" s="94"/>
      <c r="L865" s="94"/>
    </row>
    <row r="866" spans="4:12" s="2" customFormat="1" x14ac:dyDescent="0.3">
      <c r="D866" s="94"/>
      <c r="E866" s="94"/>
      <c r="F866" s="94"/>
      <c r="G866" s="94"/>
      <c r="H866" s="94"/>
      <c r="I866" s="94"/>
      <c r="J866" s="94"/>
      <c r="K866" s="94"/>
      <c r="L866" s="94"/>
    </row>
    <row r="867" spans="4:12" s="2" customFormat="1" x14ac:dyDescent="0.3">
      <c r="D867" s="94"/>
      <c r="E867" s="94"/>
      <c r="F867" s="94"/>
      <c r="G867" s="94"/>
      <c r="H867" s="94"/>
      <c r="I867" s="94"/>
      <c r="J867" s="94"/>
      <c r="K867" s="94"/>
      <c r="L867" s="94"/>
    </row>
    <row r="868" spans="4:12" s="2" customFormat="1" x14ac:dyDescent="0.3">
      <c r="D868" s="94"/>
      <c r="E868" s="94"/>
      <c r="F868" s="94"/>
      <c r="G868" s="94"/>
      <c r="H868" s="94"/>
      <c r="I868" s="94"/>
      <c r="J868" s="94"/>
      <c r="K868" s="94"/>
      <c r="L868" s="94"/>
    </row>
    <row r="869" spans="4:12" s="2" customFormat="1" x14ac:dyDescent="0.3">
      <c r="D869" s="94"/>
      <c r="E869" s="94"/>
      <c r="F869" s="94"/>
      <c r="G869" s="94"/>
      <c r="H869" s="94"/>
      <c r="I869" s="94"/>
      <c r="J869" s="94"/>
      <c r="K869" s="94"/>
      <c r="L869" s="94"/>
    </row>
    <row r="870" spans="4:12" s="2" customFormat="1" x14ac:dyDescent="0.3">
      <c r="D870" s="94"/>
      <c r="E870" s="94"/>
      <c r="F870" s="94"/>
      <c r="G870" s="94"/>
      <c r="H870" s="94"/>
      <c r="I870" s="94"/>
      <c r="J870" s="94"/>
      <c r="K870" s="94"/>
      <c r="L870" s="94"/>
    </row>
    <row r="871" spans="4:12" s="2" customFormat="1" x14ac:dyDescent="0.3">
      <c r="D871" s="94"/>
      <c r="E871" s="94"/>
      <c r="F871" s="94"/>
      <c r="G871" s="94"/>
      <c r="H871" s="94"/>
      <c r="I871" s="94"/>
      <c r="J871" s="94"/>
      <c r="K871" s="94"/>
      <c r="L871" s="94"/>
    </row>
    <row r="872" spans="4:12" s="2" customFormat="1" x14ac:dyDescent="0.3">
      <c r="D872" s="94"/>
      <c r="E872" s="94"/>
      <c r="F872" s="94"/>
      <c r="G872" s="94"/>
      <c r="H872" s="94"/>
      <c r="I872" s="94"/>
      <c r="J872" s="94"/>
      <c r="K872" s="94"/>
      <c r="L872" s="94"/>
    </row>
    <row r="873" spans="4:12" s="2" customFormat="1" x14ac:dyDescent="0.3">
      <c r="D873" s="94"/>
      <c r="E873" s="94"/>
      <c r="F873" s="94"/>
      <c r="G873" s="94"/>
      <c r="H873" s="94"/>
      <c r="I873" s="94"/>
      <c r="J873" s="94"/>
      <c r="K873" s="94"/>
      <c r="L873" s="94"/>
    </row>
    <row r="874" spans="4:12" s="2" customFormat="1" x14ac:dyDescent="0.3">
      <c r="D874" s="94"/>
      <c r="E874" s="94"/>
      <c r="F874" s="94"/>
      <c r="G874" s="94"/>
      <c r="H874" s="94"/>
      <c r="I874" s="94"/>
      <c r="J874" s="94"/>
      <c r="K874" s="94"/>
      <c r="L874" s="94"/>
    </row>
    <row r="875" spans="4:12" s="2" customFormat="1" x14ac:dyDescent="0.3">
      <c r="D875" s="94"/>
      <c r="E875" s="94"/>
      <c r="F875" s="94"/>
      <c r="G875" s="94"/>
      <c r="H875" s="94"/>
      <c r="I875" s="94"/>
      <c r="J875" s="94"/>
      <c r="K875" s="94"/>
      <c r="L875" s="94"/>
    </row>
    <row r="876" spans="4:12" s="2" customFormat="1" x14ac:dyDescent="0.3">
      <c r="D876" s="94"/>
      <c r="E876" s="94"/>
      <c r="F876" s="94"/>
      <c r="G876" s="94"/>
      <c r="H876" s="94"/>
      <c r="I876" s="94"/>
      <c r="J876" s="94"/>
      <c r="K876" s="94"/>
      <c r="L876" s="94"/>
    </row>
    <row r="877" spans="4:12" s="2" customFormat="1" x14ac:dyDescent="0.3">
      <c r="D877" s="94"/>
      <c r="E877" s="94"/>
      <c r="F877" s="94"/>
      <c r="G877" s="94"/>
      <c r="H877" s="94"/>
      <c r="I877" s="94"/>
      <c r="J877" s="94"/>
      <c r="K877" s="94"/>
      <c r="L877" s="94"/>
    </row>
    <row r="878" spans="4:12" s="2" customFormat="1" x14ac:dyDescent="0.3">
      <c r="D878" s="94"/>
      <c r="E878" s="94"/>
      <c r="F878" s="94"/>
      <c r="G878" s="94"/>
      <c r="H878" s="94"/>
      <c r="I878" s="94"/>
      <c r="J878" s="94"/>
      <c r="K878" s="94"/>
      <c r="L878" s="94"/>
    </row>
    <row r="879" spans="4:12" s="2" customFormat="1" x14ac:dyDescent="0.3">
      <c r="D879" s="94"/>
      <c r="E879" s="94"/>
      <c r="F879" s="94"/>
      <c r="G879" s="94"/>
      <c r="H879" s="94"/>
      <c r="I879" s="94"/>
      <c r="J879" s="94"/>
      <c r="K879" s="94"/>
      <c r="L879" s="94"/>
    </row>
    <row r="880" spans="4:12" s="2" customFormat="1" x14ac:dyDescent="0.3">
      <c r="D880" s="94"/>
      <c r="E880" s="94"/>
      <c r="F880" s="94"/>
      <c r="G880" s="94"/>
      <c r="H880" s="94"/>
      <c r="I880" s="94"/>
      <c r="J880" s="94"/>
      <c r="K880" s="94"/>
      <c r="L880" s="94"/>
    </row>
    <row r="881" spans="4:12" s="2" customFormat="1" x14ac:dyDescent="0.3">
      <c r="D881" s="94"/>
      <c r="E881" s="94"/>
      <c r="F881" s="94"/>
      <c r="G881" s="94"/>
      <c r="H881" s="94"/>
      <c r="I881" s="94"/>
      <c r="J881" s="94"/>
      <c r="K881" s="94"/>
      <c r="L881" s="94"/>
    </row>
    <row r="882" spans="4:12" s="2" customFormat="1" x14ac:dyDescent="0.3">
      <c r="D882" s="94"/>
      <c r="E882" s="94"/>
      <c r="F882" s="94"/>
      <c r="G882" s="94"/>
      <c r="H882" s="94"/>
      <c r="I882" s="94"/>
      <c r="J882" s="94"/>
      <c r="K882" s="94"/>
      <c r="L882" s="94"/>
    </row>
    <row r="883" spans="4:12" s="2" customFormat="1" x14ac:dyDescent="0.3">
      <c r="D883" s="94"/>
      <c r="E883" s="94"/>
      <c r="F883" s="94"/>
      <c r="G883" s="94"/>
      <c r="H883" s="94"/>
      <c r="I883" s="94"/>
      <c r="J883" s="94"/>
      <c r="K883" s="94"/>
      <c r="L883" s="94"/>
    </row>
    <row r="884" spans="4:12" s="2" customFormat="1" x14ac:dyDescent="0.3">
      <c r="D884" s="94"/>
      <c r="E884" s="94"/>
      <c r="F884" s="94"/>
      <c r="G884" s="94"/>
      <c r="H884" s="94"/>
      <c r="I884" s="94"/>
      <c r="J884" s="94"/>
      <c r="K884" s="94"/>
      <c r="L884" s="94"/>
    </row>
    <row r="885" spans="4:12" s="2" customFormat="1" x14ac:dyDescent="0.3">
      <c r="D885" s="94"/>
      <c r="E885" s="94"/>
      <c r="F885" s="94"/>
      <c r="G885" s="94"/>
      <c r="H885" s="94"/>
      <c r="I885" s="94"/>
      <c r="J885" s="94"/>
      <c r="K885" s="94"/>
      <c r="L885" s="94"/>
    </row>
  </sheetData>
  <sheetProtection sheet="1" objects="1" scenarios="1"/>
  <mergeCells count="1">
    <mergeCell ref="C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Instrucciones</vt:lpstr>
      <vt:lpstr>Entradas</vt:lpstr>
      <vt:lpstr>Observaciones</vt:lpstr>
      <vt:lpstr>Escenarios</vt:lpstr>
      <vt:lpstr>Constantes</vt:lpstr>
      <vt:lpstr>ETo</vt:lpstr>
      <vt:lpstr>Cálculos</vt:lpstr>
      <vt:lpstr>Gráficos</vt:lpstr>
      <vt:lpstr>Evaluación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Foster</dc:creator>
  <cp:lastModifiedBy>Gabriel Rojas</cp:lastModifiedBy>
  <dcterms:created xsi:type="dcterms:W3CDTF">2019-08-19T14:16:08Z</dcterms:created>
  <dcterms:modified xsi:type="dcterms:W3CDTF">2022-08-22T15:20:00Z</dcterms:modified>
</cp:coreProperties>
</file>